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5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63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守护灵">卡牌属性!$O$6:$O$27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5" i="69" l="1"/>
  <c r="FA8" i="65" l="1"/>
  <c r="FA14" i="65"/>
  <c r="FA13" i="65"/>
  <c r="ET14" i="65"/>
  <c r="ET13" i="65"/>
  <c r="CW597" i="65"/>
  <c r="CY597" i="65" s="1"/>
  <c r="CX597" i="65"/>
  <c r="CZ597" i="65"/>
  <c r="DD597" i="65"/>
  <c r="DP597" i="65" s="1"/>
  <c r="DH597" i="65"/>
  <c r="CW598" i="65"/>
  <c r="CX598" i="65"/>
  <c r="CY598" i="65"/>
  <c r="CZ598" i="65"/>
  <c r="DK598" i="65" s="1"/>
  <c r="DB598" i="65"/>
  <c r="DC598" i="65"/>
  <c r="DE598" i="65" s="1"/>
  <c r="DD598" i="65"/>
  <c r="DF598" i="65"/>
  <c r="DG598" i="65"/>
  <c r="DA598" i="65" s="1"/>
  <c r="DH598" i="65"/>
  <c r="DJ598" i="65"/>
  <c r="DL598" i="65"/>
  <c r="DN598" i="65"/>
  <c r="DP598" i="65"/>
  <c r="DR598" i="65"/>
  <c r="CW599" i="65"/>
  <c r="CY599" i="65" s="1"/>
  <c r="CX599" i="65"/>
  <c r="CZ599" i="65"/>
  <c r="DQ599" i="65" s="1"/>
  <c r="DD599" i="65"/>
  <c r="DH599" i="65"/>
  <c r="DP599" i="65"/>
  <c r="CW600" i="65"/>
  <c r="CX600" i="65"/>
  <c r="CY600" i="65"/>
  <c r="CZ600" i="65"/>
  <c r="DN600" i="65" s="1"/>
  <c r="DB600" i="65"/>
  <c r="DC600" i="65"/>
  <c r="DE600" i="65" s="1"/>
  <c r="DD600" i="65"/>
  <c r="DF600" i="65"/>
  <c r="DG600" i="65"/>
  <c r="DA600" i="65" s="1"/>
  <c r="DH600" i="65"/>
  <c r="DL600" i="65"/>
  <c r="DP600" i="65"/>
  <c r="CW601" i="65"/>
  <c r="CY601" i="65" s="1"/>
  <c r="CX601" i="65"/>
  <c r="CZ601" i="65"/>
  <c r="DQ601" i="65" s="1"/>
  <c r="DD601" i="65"/>
  <c r="DH601" i="65"/>
  <c r="DP601" i="65"/>
  <c r="CW602" i="65"/>
  <c r="CX602" i="65"/>
  <c r="CY602" i="65"/>
  <c r="CZ602" i="65"/>
  <c r="DP602" i="65" s="1"/>
  <c r="DB602" i="65"/>
  <c r="DC602" i="65"/>
  <c r="DD602" i="65"/>
  <c r="DL602" i="65" s="1"/>
  <c r="DF602" i="65"/>
  <c r="DG602" i="65"/>
  <c r="DA602" i="65" s="1"/>
  <c r="DH602" i="65"/>
  <c r="DJ602" i="65"/>
  <c r="DR602" i="65"/>
  <c r="CW603" i="65"/>
  <c r="CY603" i="65" s="1"/>
  <c r="CX603" i="65"/>
  <c r="CZ603" i="65"/>
  <c r="DD603" i="65"/>
  <c r="DP603" i="65" s="1"/>
  <c r="DH603" i="65"/>
  <c r="CW604" i="65"/>
  <c r="CX604" i="65"/>
  <c r="CY604" i="65"/>
  <c r="CZ604" i="65"/>
  <c r="DB604" i="65"/>
  <c r="DC604" i="65"/>
  <c r="DD604" i="65"/>
  <c r="DF604" i="65"/>
  <c r="DG604" i="65"/>
  <c r="DA604" i="65" s="1"/>
  <c r="DH604" i="65"/>
  <c r="DL604" i="65"/>
  <c r="DR604" i="65"/>
  <c r="CW605" i="65"/>
  <c r="CZ605" i="65" s="1"/>
  <c r="CX605" i="65"/>
  <c r="DD605" i="65"/>
  <c r="DH605" i="65"/>
  <c r="CW606" i="65"/>
  <c r="CX606" i="65"/>
  <c r="CY606" i="65"/>
  <c r="DG606" i="65" s="1"/>
  <c r="CZ606" i="65"/>
  <c r="DN606" i="65" s="1"/>
  <c r="DC606" i="65"/>
  <c r="DD606" i="65"/>
  <c r="DP606" i="65" s="1"/>
  <c r="DF606" i="65"/>
  <c r="DH606" i="65"/>
  <c r="DR606" i="65"/>
  <c r="CW607" i="65"/>
  <c r="CX607" i="65"/>
  <c r="CZ607" i="65"/>
  <c r="DD607" i="65"/>
  <c r="DP607" i="65" s="1"/>
  <c r="DH607" i="65"/>
  <c r="CW608" i="65"/>
  <c r="CX608" i="65"/>
  <c r="CY608" i="65"/>
  <c r="CZ608" i="65"/>
  <c r="DC608" i="65"/>
  <c r="DF608" i="65" s="1"/>
  <c r="DD608" i="65"/>
  <c r="DP608" i="65" s="1"/>
  <c r="DG608" i="65"/>
  <c r="DA608" i="65" s="1"/>
  <c r="DH608" i="65"/>
  <c r="DL608" i="65"/>
  <c r="DR608" i="65"/>
  <c r="CW609" i="65"/>
  <c r="CZ609" i="65" s="1"/>
  <c r="DP609" i="65" s="1"/>
  <c r="CX609" i="65"/>
  <c r="DD609" i="65"/>
  <c r="DH609" i="65"/>
  <c r="CW610" i="65"/>
  <c r="CX610" i="65"/>
  <c r="CY610" i="65"/>
  <c r="DG610" i="65" s="1"/>
  <c r="CZ610" i="65"/>
  <c r="DN610" i="65" s="1"/>
  <c r="DC610" i="65"/>
  <c r="DD610" i="65"/>
  <c r="DP610" i="65" s="1"/>
  <c r="DF610" i="65"/>
  <c r="DH610" i="65"/>
  <c r="DJ610" i="65"/>
  <c r="DR610" i="65"/>
  <c r="CW611" i="65"/>
  <c r="CX611" i="65"/>
  <c r="CZ611" i="65"/>
  <c r="DD611" i="65"/>
  <c r="DH611" i="65"/>
  <c r="CW612" i="65"/>
  <c r="CX612" i="65"/>
  <c r="CY612" i="65"/>
  <c r="CZ612" i="65"/>
  <c r="DB612" i="65"/>
  <c r="DC612" i="65"/>
  <c r="DF612" i="65" s="1"/>
  <c r="DD612" i="65"/>
  <c r="DP612" i="65" s="1"/>
  <c r="DG612" i="65"/>
  <c r="DH612" i="65"/>
  <c r="DL612" i="65"/>
  <c r="DR612" i="65"/>
  <c r="CW613" i="65"/>
  <c r="CZ613" i="65" s="1"/>
  <c r="DP613" i="65" s="1"/>
  <c r="CX613" i="65"/>
  <c r="DD613" i="65"/>
  <c r="DH613" i="65"/>
  <c r="DQ613" i="65"/>
  <c r="CW614" i="65"/>
  <c r="CZ614" i="65" s="1"/>
  <c r="CY614" i="65"/>
  <c r="DC614" i="65"/>
  <c r="DG614" i="65"/>
  <c r="DA614" i="65" s="1"/>
  <c r="CW615" i="65"/>
  <c r="CW616" i="65"/>
  <c r="CZ616" i="65" s="1"/>
  <c r="CY616" i="65"/>
  <c r="DC616" i="65"/>
  <c r="DG616" i="65"/>
  <c r="CW617" i="65"/>
  <c r="CW618" i="65"/>
  <c r="CZ618" i="65" s="1"/>
  <c r="CY618" i="65"/>
  <c r="DC618" i="65"/>
  <c r="DG618" i="65"/>
  <c r="CW619" i="65"/>
  <c r="CW620" i="65"/>
  <c r="CY620" i="65"/>
  <c r="DA620" i="65"/>
  <c r="DC620" i="65"/>
  <c r="DG620" i="65"/>
  <c r="CW571" i="65"/>
  <c r="CX571" i="65" s="1"/>
  <c r="CZ571" i="65"/>
  <c r="DD571" i="65"/>
  <c r="DP571" i="65" s="1"/>
  <c r="DH571" i="65"/>
  <c r="CW572" i="65"/>
  <c r="CX572" i="65"/>
  <c r="CY572" i="65"/>
  <c r="CZ572" i="65"/>
  <c r="DQ572" i="65" s="1"/>
  <c r="DB572" i="65"/>
  <c r="DC572" i="65"/>
  <c r="DE572" i="65" s="1"/>
  <c r="DD572" i="65"/>
  <c r="DF572" i="65"/>
  <c r="DG572" i="65"/>
  <c r="DA572" i="65" s="1"/>
  <c r="DH572" i="65"/>
  <c r="DJ572" i="65"/>
  <c r="DK572" i="65"/>
  <c r="DL572" i="65"/>
  <c r="DN572" i="65"/>
  <c r="DO572" i="65"/>
  <c r="DP572" i="65"/>
  <c r="DR572" i="65"/>
  <c r="CW573" i="65"/>
  <c r="CX573" i="65" s="1"/>
  <c r="CZ573" i="65"/>
  <c r="DD573" i="65"/>
  <c r="DP573" i="65" s="1"/>
  <c r="DH573" i="65"/>
  <c r="CW574" i="65"/>
  <c r="CX574" i="65"/>
  <c r="CY574" i="65"/>
  <c r="CZ574" i="65"/>
  <c r="DQ574" i="65" s="1"/>
  <c r="DB574" i="65"/>
  <c r="DC574" i="65"/>
  <c r="DL574" i="65" s="1"/>
  <c r="DD574" i="65"/>
  <c r="DF574" i="65"/>
  <c r="DG574" i="65"/>
  <c r="DA574" i="65" s="1"/>
  <c r="DH574" i="65"/>
  <c r="DJ574" i="65"/>
  <c r="DK574" i="65"/>
  <c r="DN574" i="65"/>
  <c r="DO574" i="65"/>
  <c r="DP574" i="65"/>
  <c r="DR574" i="65"/>
  <c r="CW575" i="65"/>
  <c r="CX575" i="65" s="1"/>
  <c r="CZ575" i="65"/>
  <c r="DD575" i="65"/>
  <c r="DP575" i="65" s="1"/>
  <c r="DH575" i="65"/>
  <c r="CW576" i="65"/>
  <c r="CX576" i="65"/>
  <c r="CY576" i="65"/>
  <c r="CZ576" i="65"/>
  <c r="DQ576" i="65" s="1"/>
  <c r="DB576" i="65"/>
  <c r="DC576" i="65"/>
  <c r="DL576" i="65" s="1"/>
  <c r="DD576" i="65"/>
  <c r="DF576" i="65"/>
  <c r="DG576" i="65"/>
  <c r="DA576" i="65" s="1"/>
  <c r="DH576" i="65"/>
  <c r="DJ576" i="65"/>
  <c r="DK576" i="65"/>
  <c r="DN576" i="65"/>
  <c r="DO576" i="65"/>
  <c r="DP576" i="65"/>
  <c r="DR576" i="65"/>
  <c r="CW577" i="65"/>
  <c r="DD577" i="65"/>
  <c r="CW578" i="65"/>
  <c r="CX578" i="65"/>
  <c r="CY578" i="65"/>
  <c r="CZ578" i="65"/>
  <c r="DQ578" i="65" s="1"/>
  <c r="DB578" i="65"/>
  <c r="DC578" i="65"/>
  <c r="DD578" i="65"/>
  <c r="DG578" i="65"/>
  <c r="DA578" i="65" s="1"/>
  <c r="DH578" i="65"/>
  <c r="DP578" i="65"/>
  <c r="CW579" i="65"/>
  <c r="CW580" i="65"/>
  <c r="CX580" i="65"/>
  <c r="CY580" i="65"/>
  <c r="DG580" i="65" s="1"/>
  <c r="CZ580" i="65"/>
  <c r="DF580" i="65" s="1"/>
  <c r="DC580" i="65"/>
  <c r="DD580" i="65"/>
  <c r="DH580" i="65"/>
  <c r="DJ580" i="65"/>
  <c r="DP580" i="65"/>
  <c r="CW581" i="65"/>
  <c r="CX581" i="65"/>
  <c r="CZ581" i="65"/>
  <c r="DD581" i="65"/>
  <c r="DH581" i="65"/>
  <c r="CW582" i="65"/>
  <c r="CX582" i="65"/>
  <c r="CY582" i="65"/>
  <c r="CZ582" i="65"/>
  <c r="DQ582" i="65" s="1"/>
  <c r="DB582" i="65"/>
  <c r="DC582" i="65"/>
  <c r="DR582" i="65" s="1"/>
  <c r="DD582" i="65"/>
  <c r="DG582" i="65"/>
  <c r="DA582" i="65" s="1"/>
  <c r="DH582" i="65"/>
  <c r="DL582" i="65"/>
  <c r="DN582" i="65"/>
  <c r="DP582" i="65"/>
  <c r="CW583" i="65"/>
  <c r="DH583" i="65"/>
  <c r="CW584" i="65"/>
  <c r="CX584" i="65"/>
  <c r="CY584" i="65"/>
  <c r="DG584" i="65" s="1"/>
  <c r="CZ584" i="65"/>
  <c r="DF584" i="65" s="1"/>
  <c r="DC584" i="65"/>
  <c r="DD584" i="65"/>
  <c r="DH584" i="65"/>
  <c r="DJ584" i="65"/>
  <c r="DP584" i="65"/>
  <c r="CW585" i="65"/>
  <c r="CX585" i="65"/>
  <c r="CZ585" i="65"/>
  <c r="DD585" i="65"/>
  <c r="DH585" i="65"/>
  <c r="CW586" i="65"/>
  <c r="CX586" i="65"/>
  <c r="CY586" i="65"/>
  <c r="CZ586" i="65"/>
  <c r="DQ586" i="65" s="1"/>
  <c r="DB586" i="65"/>
  <c r="DC586" i="65"/>
  <c r="DD586" i="65"/>
  <c r="DG586" i="65"/>
  <c r="DA586" i="65" s="1"/>
  <c r="DH586" i="65"/>
  <c r="DL586" i="65"/>
  <c r="DN586" i="65"/>
  <c r="DP586" i="65"/>
  <c r="CW587" i="65"/>
  <c r="DH587" i="65"/>
  <c r="CW588" i="65"/>
  <c r="CX588" i="65"/>
  <c r="CY588" i="65"/>
  <c r="CZ588" i="65"/>
  <c r="DQ588" i="65" s="1"/>
  <c r="DC588" i="65"/>
  <c r="DO588" i="65" s="1"/>
  <c r="DD588" i="65"/>
  <c r="DG588" i="65"/>
  <c r="DH588" i="65"/>
  <c r="DK588" i="65"/>
  <c r="DP588" i="65"/>
  <c r="CW589" i="65"/>
  <c r="CW590" i="65"/>
  <c r="CX590" i="65"/>
  <c r="CY590" i="65"/>
  <c r="DG590" i="65" s="1"/>
  <c r="CZ590" i="65"/>
  <c r="DQ590" i="65" s="1"/>
  <c r="DC590" i="65"/>
  <c r="DD590" i="65"/>
  <c r="DH590" i="65"/>
  <c r="DP590" i="65"/>
  <c r="CW591" i="65"/>
  <c r="CW592" i="65"/>
  <c r="CX592" i="65"/>
  <c r="CY592" i="65"/>
  <c r="CZ592" i="65"/>
  <c r="DQ592" i="65" s="1"/>
  <c r="DC592" i="65"/>
  <c r="DD592" i="65"/>
  <c r="DG592" i="65"/>
  <c r="DH592" i="65"/>
  <c r="DK592" i="65"/>
  <c r="DP592" i="65"/>
  <c r="CW593" i="65"/>
  <c r="CW594" i="65"/>
  <c r="CX594" i="65"/>
  <c r="CY594" i="65"/>
  <c r="DG594" i="65" s="1"/>
  <c r="CZ594" i="65"/>
  <c r="DQ594" i="65" s="1"/>
  <c r="DC594" i="65"/>
  <c r="DD594" i="65"/>
  <c r="DH594" i="65"/>
  <c r="DP594" i="65"/>
  <c r="CW595" i="65"/>
  <c r="CW596" i="65"/>
  <c r="CX596" i="65" s="1"/>
  <c r="CY596" i="65"/>
  <c r="CZ596" i="65"/>
  <c r="DC596" i="65"/>
  <c r="DD596" i="65"/>
  <c r="DK596" i="65" s="1"/>
  <c r="DG596" i="65"/>
  <c r="DH596" i="65"/>
  <c r="DL596" i="65"/>
  <c r="CW559" i="65"/>
  <c r="CY559" i="65" s="1"/>
  <c r="CX559" i="65"/>
  <c r="CZ559" i="65"/>
  <c r="DQ559" i="65" s="1"/>
  <c r="DD559" i="65"/>
  <c r="DH559" i="65"/>
  <c r="DP559" i="65"/>
  <c r="CW560" i="65"/>
  <c r="CX560" i="65"/>
  <c r="CY560" i="65"/>
  <c r="CZ560" i="65"/>
  <c r="DK560" i="65" s="1"/>
  <c r="DB560" i="65"/>
  <c r="DC560" i="65"/>
  <c r="DE560" i="65" s="1"/>
  <c r="DD560" i="65"/>
  <c r="DF560" i="65"/>
  <c r="DG560" i="65"/>
  <c r="DA560" i="65" s="1"/>
  <c r="DH560" i="65"/>
  <c r="DJ560" i="65"/>
  <c r="DL560" i="65"/>
  <c r="DN560" i="65"/>
  <c r="DP560" i="65"/>
  <c r="DR560" i="65"/>
  <c r="CW561" i="65"/>
  <c r="CY561" i="65" s="1"/>
  <c r="CX561" i="65"/>
  <c r="CZ561" i="65"/>
  <c r="DQ561" i="65" s="1"/>
  <c r="DD561" i="65"/>
  <c r="DH561" i="65"/>
  <c r="DP561" i="65"/>
  <c r="CW562" i="65"/>
  <c r="CX562" i="65"/>
  <c r="CY562" i="65"/>
  <c r="CZ562" i="65"/>
  <c r="DK562" i="65" s="1"/>
  <c r="DB562" i="65"/>
  <c r="DC562" i="65"/>
  <c r="DE562" i="65" s="1"/>
  <c r="DD562" i="65"/>
  <c r="DF562" i="65"/>
  <c r="DG562" i="65"/>
  <c r="DA562" i="65" s="1"/>
  <c r="DH562" i="65"/>
  <c r="DJ562" i="65"/>
  <c r="DL562" i="65"/>
  <c r="DN562" i="65"/>
  <c r="DP562" i="65"/>
  <c r="DR562" i="65"/>
  <c r="CW563" i="65"/>
  <c r="CY563" i="65" s="1"/>
  <c r="CX563" i="65"/>
  <c r="CZ563" i="65"/>
  <c r="DQ563" i="65" s="1"/>
  <c r="DD563" i="65"/>
  <c r="DH563" i="65"/>
  <c r="DP563" i="65"/>
  <c r="CW564" i="65"/>
  <c r="CX564" i="65"/>
  <c r="CY564" i="65"/>
  <c r="CZ564" i="65"/>
  <c r="DK564" i="65" s="1"/>
  <c r="DB564" i="65"/>
  <c r="DC564" i="65"/>
  <c r="DE564" i="65" s="1"/>
  <c r="DD564" i="65"/>
  <c r="DF564" i="65"/>
  <c r="DG564" i="65"/>
  <c r="DA564" i="65" s="1"/>
  <c r="DH564" i="65"/>
  <c r="DJ564" i="65"/>
  <c r="DL564" i="65"/>
  <c r="DN564" i="65"/>
  <c r="DP564" i="65"/>
  <c r="DR564" i="65"/>
  <c r="CW565" i="65"/>
  <c r="CY565" i="65" s="1"/>
  <c r="CX565" i="65"/>
  <c r="CZ565" i="65"/>
  <c r="DQ565" i="65" s="1"/>
  <c r="DD565" i="65"/>
  <c r="DH565" i="65"/>
  <c r="DP565" i="65"/>
  <c r="CW566" i="65"/>
  <c r="CX566" i="65"/>
  <c r="CY566" i="65"/>
  <c r="CZ566" i="65"/>
  <c r="DK566" i="65" s="1"/>
  <c r="DB566" i="65"/>
  <c r="DC566" i="65"/>
  <c r="DE566" i="65" s="1"/>
  <c r="DD566" i="65"/>
  <c r="DF566" i="65"/>
  <c r="DG566" i="65"/>
  <c r="DA566" i="65" s="1"/>
  <c r="DH566" i="65"/>
  <c r="DJ566" i="65"/>
  <c r="DL566" i="65"/>
  <c r="DN566" i="65"/>
  <c r="DP566" i="65"/>
  <c r="DR566" i="65"/>
  <c r="CW567" i="65"/>
  <c r="CY567" i="65" s="1"/>
  <c r="CX567" i="65"/>
  <c r="CZ567" i="65"/>
  <c r="DQ567" i="65" s="1"/>
  <c r="DD567" i="65"/>
  <c r="DH567" i="65"/>
  <c r="DP567" i="65"/>
  <c r="CW568" i="65"/>
  <c r="CX568" i="65"/>
  <c r="CY568" i="65"/>
  <c r="CZ568" i="65"/>
  <c r="DK568" i="65" s="1"/>
  <c r="DB568" i="65"/>
  <c r="DC568" i="65"/>
  <c r="DE568" i="65" s="1"/>
  <c r="DD568" i="65"/>
  <c r="DF568" i="65"/>
  <c r="DG568" i="65"/>
  <c r="DA568" i="65" s="1"/>
  <c r="DH568" i="65"/>
  <c r="DJ568" i="65"/>
  <c r="DL568" i="65"/>
  <c r="DN568" i="65"/>
  <c r="DP568" i="65"/>
  <c r="DR568" i="65"/>
  <c r="CW569" i="65"/>
  <c r="CY569" i="65" s="1"/>
  <c r="CX569" i="65"/>
  <c r="CZ569" i="65"/>
  <c r="DQ569" i="65" s="1"/>
  <c r="DD569" i="65"/>
  <c r="DH569" i="65"/>
  <c r="DP569" i="65"/>
  <c r="CW570" i="65"/>
  <c r="CX570" i="65"/>
  <c r="CY570" i="65"/>
  <c r="CZ570" i="65"/>
  <c r="DK570" i="65" s="1"/>
  <c r="DB570" i="65"/>
  <c r="DC570" i="65"/>
  <c r="DE570" i="65" s="1"/>
  <c r="DD570" i="65"/>
  <c r="DF570" i="65"/>
  <c r="DG570" i="65"/>
  <c r="DA570" i="65" s="1"/>
  <c r="DH570" i="65"/>
  <c r="DJ570" i="65"/>
  <c r="DL570" i="65"/>
  <c r="DN570" i="65"/>
  <c r="DP570" i="65"/>
  <c r="DR570" i="65"/>
  <c r="CW547" i="65"/>
  <c r="CX547" i="65"/>
  <c r="CY547" i="65"/>
  <c r="CZ547" i="65"/>
  <c r="DQ547" i="65" s="1"/>
  <c r="DC547" i="65"/>
  <c r="DD547" i="65"/>
  <c r="DG547" i="65"/>
  <c r="DH547" i="65"/>
  <c r="DP547" i="65"/>
  <c r="CW548" i="65"/>
  <c r="CX548" i="65"/>
  <c r="CW549" i="65"/>
  <c r="CX549" i="65"/>
  <c r="CY549" i="65"/>
  <c r="CZ549" i="65"/>
  <c r="DQ549" i="65" s="1"/>
  <c r="DC549" i="65"/>
  <c r="DD549" i="65"/>
  <c r="DG549" i="65"/>
  <c r="DH549" i="65"/>
  <c r="DP549" i="65"/>
  <c r="CW550" i="65"/>
  <c r="CX550" i="65"/>
  <c r="CW551" i="65"/>
  <c r="CX551" i="65"/>
  <c r="CY551" i="65"/>
  <c r="CZ551" i="65"/>
  <c r="DQ551" i="65" s="1"/>
  <c r="DC551" i="65"/>
  <c r="DD551" i="65"/>
  <c r="DG551" i="65"/>
  <c r="DH551" i="65"/>
  <c r="DP551" i="65"/>
  <c r="CW552" i="65"/>
  <c r="CX552" i="65"/>
  <c r="DD552" i="65"/>
  <c r="DH552" i="65"/>
  <c r="CW553" i="65"/>
  <c r="CX553" i="65"/>
  <c r="CY553" i="65"/>
  <c r="DG553" i="65" s="1"/>
  <c r="CZ553" i="65"/>
  <c r="DQ553" i="65" s="1"/>
  <c r="DC553" i="65"/>
  <c r="DD553" i="65"/>
  <c r="DF553" i="65"/>
  <c r="DH553" i="65"/>
  <c r="DP553" i="65"/>
  <c r="CW554" i="65"/>
  <c r="CX554" i="65"/>
  <c r="CZ554" i="65"/>
  <c r="DQ554" i="65" s="1"/>
  <c r="DD554" i="65"/>
  <c r="DH554" i="65"/>
  <c r="DP554" i="65"/>
  <c r="CW555" i="65"/>
  <c r="CY555" i="65" s="1"/>
  <c r="CX555" i="65"/>
  <c r="DC555" i="65"/>
  <c r="DD555" i="65"/>
  <c r="CW556" i="65"/>
  <c r="DH556" i="65" s="1"/>
  <c r="CW557" i="65"/>
  <c r="CY557" i="65" s="1"/>
  <c r="DG557" i="65" s="1"/>
  <c r="CX557" i="65"/>
  <c r="DC557" i="65"/>
  <c r="DD557" i="65"/>
  <c r="CW558" i="65"/>
  <c r="CZ558" i="65" s="1"/>
  <c r="CX558" i="65"/>
  <c r="CW5" i="65"/>
  <c r="AZ14" i="65"/>
  <c r="AV14" i="65"/>
  <c r="AW14" i="65"/>
  <c r="CX619" i="65" l="1"/>
  <c r="CY619" i="65"/>
  <c r="DC619" i="65"/>
  <c r="DG619" i="65"/>
  <c r="DA619" i="65" s="1"/>
  <c r="CZ619" i="65"/>
  <c r="DD619" i="65"/>
  <c r="DH619" i="65"/>
  <c r="DL618" i="65"/>
  <c r="DE618" i="65"/>
  <c r="DM618" i="65"/>
  <c r="DF618" i="65"/>
  <c r="DJ618" i="65"/>
  <c r="DR618" i="65"/>
  <c r="CX617" i="65"/>
  <c r="DC617" i="65"/>
  <c r="CY617" i="65"/>
  <c r="DG617" i="65" s="1"/>
  <c r="CZ617" i="65"/>
  <c r="DD617" i="65"/>
  <c r="DH617" i="65"/>
  <c r="DE616" i="65"/>
  <c r="DF616" i="65"/>
  <c r="DR616" i="65"/>
  <c r="CX615" i="65"/>
  <c r="DC615" i="65"/>
  <c r="CY615" i="65"/>
  <c r="DG615" i="65" s="1"/>
  <c r="CZ615" i="65"/>
  <c r="DD615" i="65"/>
  <c r="DH615" i="65"/>
  <c r="DL614" i="65"/>
  <c r="DE614" i="65"/>
  <c r="DM614" i="65"/>
  <c r="DF614" i="65"/>
  <c r="DJ614" i="65"/>
  <c r="DN614" i="65"/>
  <c r="DR614" i="65"/>
  <c r="DQ609" i="65"/>
  <c r="DO618" i="65"/>
  <c r="DP611" i="65"/>
  <c r="DQ611" i="65"/>
  <c r="DA610" i="65"/>
  <c r="DK610" i="65"/>
  <c r="DB610" i="65"/>
  <c r="DL610" i="65"/>
  <c r="DA606" i="65"/>
  <c r="DK606" i="65"/>
  <c r="DB606" i="65"/>
  <c r="DL606" i="65"/>
  <c r="DJ606" i="65"/>
  <c r="DO606" i="65"/>
  <c r="CZ620" i="65"/>
  <c r="DJ620" i="65" s="1"/>
  <c r="DD620" i="65"/>
  <c r="DH620" i="65"/>
  <c r="CX620" i="65"/>
  <c r="DB620" i="65"/>
  <c r="DP618" i="65"/>
  <c r="DQ618" i="65"/>
  <c r="DK616" i="65"/>
  <c r="DK614" i="65"/>
  <c r="DP614" i="65"/>
  <c r="DA612" i="65"/>
  <c r="DN612" i="65"/>
  <c r="DJ612" i="65"/>
  <c r="DO612" i="65"/>
  <c r="DO610" i="65"/>
  <c r="DP605" i="65"/>
  <c r="DQ605" i="65"/>
  <c r="DB608" i="65"/>
  <c r="DK604" i="65"/>
  <c r="DQ604" i="65"/>
  <c r="DB618" i="65"/>
  <c r="CX618" i="65"/>
  <c r="DB616" i="65"/>
  <c r="CX616" i="65"/>
  <c r="DB614" i="65"/>
  <c r="CX614" i="65"/>
  <c r="DK612" i="65"/>
  <c r="DQ612" i="65"/>
  <c r="CY611" i="65"/>
  <c r="DG611" i="65" s="1"/>
  <c r="DC611" i="65"/>
  <c r="DE610" i="65"/>
  <c r="DM610" i="65"/>
  <c r="DI610" i="65" s="1"/>
  <c r="DK608" i="65"/>
  <c r="DQ608" i="65"/>
  <c r="CY607" i="65"/>
  <c r="DG607" i="65" s="1"/>
  <c r="DC607" i="65"/>
  <c r="DE606" i="65"/>
  <c r="DM606" i="65"/>
  <c r="DI606" i="65" s="1"/>
  <c r="DP604" i="65"/>
  <c r="DJ604" i="65"/>
  <c r="DQ603" i="65"/>
  <c r="DE602" i="65"/>
  <c r="DQ597" i="65"/>
  <c r="DA616" i="65"/>
  <c r="DO608" i="65"/>
  <c r="DJ608" i="65"/>
  <c r="DQ607" i="65"/>
  <c r="DO604" i="65"/>
  <c r="DE604" i="65"/>
  <c r="DN602" i="65"/>
  <c r="DK600" i="65"/>
  <c r="DO600" i="65"/>
  <c r="DQ600" i="65"/>
  <c r="DA618" i="65"/>
  <c r="DH618" i="65"/>
  <c r="DD618" i="65"/>
  <c r="DN618" i="65" s="1"/>
  <c r="DH616" i="65"/>
  <c r="DD616" i="65"/>
  <c r="DL616" i="65" s="1"/>
  <c r="DH614" i="65"/>
  <c r="DD614" i="65"/>
  <c r="DO614" i="65" s="1"/>
  <c r="CY613" i="65"/>
  <c r="DC613" i="65"/>
  <c r="DG613" i="65"/>
  <c r="DE612" i="65"/>
  <c r="DM612" i="65"/>
  <c r="DI612" i="65" s="1"/>
  <c r="DQ610" i="65"/>
  <c r="CY609" i="65"/>
  <c r="DG609" i="65" s="1"/>
  <c r="DC609" i="65"/>
  <c r="DN608" i="65"/>
  <c r="DE608" i="65"/>
  <c r="DM608" i="65"/>
  <c r="DQ606" i="65"/>
  <c r="CY605" i="65"/>
  <c r="DG605" i="65" s="1"/>
  <c r="DC605" i="65"/>
  <c r="DN604" i="65"/>
  <c r="DK602" i="65"/>
  <c r="DO602" i="65"/>
  <c r="DQ602" i="65"/>
  <c r="DR600" i="65"/>
  <c r="DJ600" i="65"/>
  <c r="DM604" i="65"/>
  <c r="DI604" i="65" s="1"/>
  <c r="DG603" i="65"/>
  <c r="DC603" i="65"/>
  <c r="DM602" i="65"/>
  <c r="DG601" i="65"/>
  <c r="DC601" i="65"/>
  <c r="DM600" i="65"/>
  <c r="DI600" i="65" s="1"/>
  <c r="DG599" i="65"/>
  <c r="DC599" i="65"/>
  <c r="DQ598" i="65"/>
  <c r="DM598" i="65"/>
  <c r="DI598" i="65" s="1"/>
  <c r="DG597" i="65"/>
  <c r="DC597" i="65"/>
  <c r="DO598" i="65"/>
  <c r="DA594" i="65"/>
  <c r="DB594" i="65"/>
  <c r="DK594" i="65"/>
  <c r="DA590" i="65"/>
  <c r="DB590" i="65"/>
  <c r="DK590" i="65"/>
  <c r="CY589" i="65"/>
  <c r="DC589" i="65"/>
  <c r="DG589" i="65"/>
  <c r="DA589" i="65" s="1"/>
  <c r="CZ589" i="65"/>
  <c r="DD589" i="65"/>
  <c r="DH589" i="65"/>
  <c r="DP596" i="65"/>
  <c r="DQ596" i="65"/>
  <c r="DA592" i="65"/>
  <c r="DB592" i="65"/>
  <c r="DA588" i="65"/>
  <c r="DB588" i="65"/>
  <c r="DQ585" i="65"/>
  <c r="DO584" i="65"/>
  <c r="DA584" i="65"/>
  <c r="DB584" i="65"/>
  <c r="DQ581" i="65"/>
  <c r="DO580" i="65"/>
  <c r="DA580" i="65"/>
  <c r="DB580" i="65"/>
  <c r="DO578" i="65"/>
  <c r="CY595" i="65"/>
  <c r="DG595" i="65" s="1"/>
  <c r="DC595" i="65"/>
  <c r="CZ595" i="65"/>
  <c r="DD595" i="65"/>
  <c r="DH595" i="65"/>
  <c r="DE594" i="65"/>
  <c r="DM594" i="65"/>
  <c r="DF594" i="65"/>
  <c r="DJ594" i="65"/>
  <c r="DN594" i="65"/>
  <c r="DR594" i="65"/>
  <c r="CY593" i="65"/>
  <c r="DG593" i="65" s="1"/>
  <c r="DC593" i="65"/>
  <c r="CZ593" i="65"/>
  <c r="DD593" i="65"/>
  <c r="DH593" i="65"/>
  <c r="DE592" i="65"/>
  <c r="DM592" i="65"/>
  <c r="DF592" i="65"/>
  <c r="DJ592" i="65"/>
  <c r="DN592" i="65"/>
  <c r="DR592" i="65"/>
  <c r="CY591" i="65"/>
  <c r="DG591" i="65" s="1"/>
  <c r="DC591" i="65"/>
  <c r="CZ591" i="65"/>
  <c r="DD591" i="65"/>
  <c r="DH591" i="65"/>
  <c r="DE590" i="65"/>
  <c r="DM590" i="65"/>
  <c r="DI590" i="65" s="1"/>
  <c r="DF590" i="65"/>
  <c r="DJ590" i="65"/>
  <c r="DN590" i="65"/>
  <c r="DR590" i="65"/>
  <c r="DE588" i="65"/>
  <c r="DM588" i="65"/>
  <c r="DF588" i="65"/>
  <c r="DJ588" i="65"/>
  <c r="DN588" i="65"/>
  <c r="DR588" i="65"/>
  <c r="CX579" i="65"/>
  <c r="CY579" i="65"/>
  <c r="DG579" i="65" s="1"/>
  <c r="DC579" i="65"/>
  <c r="DD579" i="65"/>
  <c r="DE596" i="65"/>
  <c r="DM596" i="65"/>
  <c r="DF596" i="65"/>
  <c r="DJ596" i="65"/>
  <c r="DN596" i="65"/>
  <c r="DR596" i="65"/>
  <c r="CY587" i="65"/>
  <c r="DC587" i="65"/>
  <c r="DG587" i="65"/>
  <c r="DA587" i="65" s="1"/>
  <c r="CX587" i="65"/>
  <c r="DD587" i="65"/>
  <c r="CZ587" i="65"/>
  <c r="DE586" i="65"/>
  <c r="DM586" i="65"/>
  <c r="DJ586" i="65"/>
  <c r="DO586" i="65"/>
  <c r="DF586" i="65"/>
  <c r="DK586" i="65"/>
  <c r="DQ584" i="65"/>
  <c r="DN584" i="65"/>
  <c r="CY583" i="65"/>
  <c r="DG583" i="65" s="1"/>
  <c r="DC583" i="65"/>
  <c r="CX583" i="65"/>
  <c r="DD583" i="65"/>
  <c r="CZ583" i="65"/>
  <c r="DE582" i="65"/>
  <c r="DM582" i="65"/>
  <c r="DI582" i="65" s="1"/>
  <c r="DJ582" i="65"/>
  <c r="DO582" i="65"/>
  <c r="DF582" i="65"/>
  <c r="DK582" i="65"/>
  <c r="DQ580" i="65"/>
  <c r="DN580" i="65"/>
  <c r="DH579" i="65"/>
  <c r="CX577" i="65"/>
  <c r="DB577" i="65"/>
  <c r="CY577" i="65"/>
  <c r="DC577" i="65"/>
  <c r="DG577" i="65"/>
  <c r="DA577" i="65" s="1"/>
  <c r="CZ577" i="65"/>
  <c r="DH577" i="65"/>
  <c r="DO594" i="65"/>
  <c r="DO592" i="65"/>
  <c r="DO590" i="65"/>
  <c r="DR586" i="65"/>
  <c r="DO596" i="65"/>
  <c r="DA596" i="65"/>
  <c r="DB596" i="65"/>
  <c r="CX595" i="65"/>
  <c r="DL594" i="65"/>
  <c r="CX593" i="65"/>
  <c r="DL592" i="65"/>
  <c r="CX591" i="65"/>
  <c r="DL590" i="65"/>
  <c r="CX589" i="65"/>
  <c r="DL588" i="65"/>
  <c r="DP585" i="65"/>
  <c r="DK584" i="65"/>
  <c r="DP581" i="65"/>
  <c r="DK580" i="65"/>
  <c r="CZ579" i="65"/>
  <c r="DN578" i="65"/>
  <c r="DL578" i="65"/>
  <c r="DE578" i="65"/>
  <c r="DM578" i="65"/>
  <c r="DI578" i="65" s="1"/>
  <c r="DJ578" i="65"/>
  <c r="DF578" i="65"/>
  <c r="DK578" i="65"/>
  <c r="DR578" i="65"/>
  <c r="CY585" i="65"/>
  <c r="DC585" i="65"/>
  <c r="DG585" i="65"/>
  <c r="DB585" i="65" s="1"/>
  <c r="DE584" i="65"/>
  <c r="DM584" i="65"/>
  <c r="CY581" i="65"/>
  <c r="DC581" i="65"/>
  <c r="DG581" i="65"/>
  <c r="DB581" i="65" s="1"/>
  <c r="DE580" i="65"/>
  <c r="DM580" i="65"/>
  <c r="DI580" i="65" s="1"/>
  <c r="DQ571" i="65"/>
  <c r="DQ575" i="65"/>
  <c r="DR584" i="65"/>
  <c r="DL584" i="65"/>
  <c r="DA581" i="65"/>
  <c r="DR580" i="65"/>
  <c r="DL580" i="65"/>
  <c r="DQ573" i="65"/>
  <c r="DM576" i="65"/>
  <c r="DI576" i="65" s="1"/>
  <c r="DE576" i="65"/>
  <c r="DC575" i="65"/>
  <c r="CY575" i="65"/>
  <c r="DG575" i="65" s="1"/>
  <c r="DM574" i="65"/>
  <c r="DI574" i="65" s="1"/>
  <c r="DE574" i="65"/>
  <c r="DG573" i="65"/>
  <c r="DA573" i="65" s="1"/>
  <c r="DC573" i="65"/>
  <c r="CY573" i="65"/>
  <c r="DM572" i="65"/>
  <c r="DI572" i="65" s="1"/>
  <c r="DG571" i="65"/>
  <c r="DA571" i="65" s="1"/>
  <c r="DC571" i="65"/>
  <c r="CY571" i="65"/>
  <c r="DB573" i="65"/>
  <c r="DB571" i="65"/>
  <c r="DQ570" i="65"/>
  <c r="DM570" i="65"/>
  <c r="DI570" i="65" s="1"/>
  <c r="DG569" i="65"/>
  <c r="DC569" i="65"/>
  <c r="DQ568" i="65"/>
  <c r="DM568" i="65"/>
  <c r="DG567" i="65"/>
  <c r="DC567" i="65"/>
  <c r="DQ566" i="65"/>
  <c r="DM566" i="65"/>
  <c r="DI566" i="65" s="1"/>
  <c r="DG565" i="65"/>
  <c r="DC565" i="65"/>
  <c r="DQ564" i="65"/>
  <c r="DM564" i="65"/>
  <c r="DI564" i="65" s="1"/>
  <c r="DG563" i="65"/>
  <c r="DC563" i="65"/>
  <c r="DQ562" i="65"/>
  <c r="DM562" i="65"/>
  <c r="DI562" i="65" s="1"/>
  <c r="DG561" i="65"/>
  <c r="DC561" i="65"/>
  <c r="DQ560" i="65"/>
  <c r="DM560" i="65"/>
  <c r="DG559" i="65"/>
  <c r="DC559" i="65"/>
  <c r="DO570" i="65"/>
  <c r="DO568" i="65"/>
  <c r="DO566" i="65"/>
  <c r="DO564" i="65"/>
  <c r="DO562" i="65"/>
  <c r="DO560" i="65"/>
  <c r="DD558" i="65"/>
  <c r="DQ558" i="65" s="1"/>
  <c r="CZ557" i="65"/>
  <c r="DH555" i="65"/>
  <c r="CZ555" i="65"/>
  <c r="DL555" i="65" s="1"/>
  <c r="DN555" i="65"/>
  <c r="DH557" i="65"/>
  <c r="DG555" i="65"/>
  <c r="DA555" i="65" s="1"/>
  <c r="DA553" i="65"/>
  <c r="DB553" i="65"/>
  <c r="DK553" i="65"/>
  <c r="DA557" i="65"/>
  <c r="DB557" i="65"/>
  <c r="DK557" i="65"/>
  <c r="DF557" i="65"/>
  <c r="CY556" i="65"/>
  <c r="DG556" i="65" s="1"/>
  <c r="DC556" i="65"/>
  <c r="DO557" i="65"/>
  <c r="DB555" i="65"/>
  <c r="DJ553" i="65"/>
  <c r="CY558" i="65"/>
  <c r="DC558" i="65"/>
  <c r="DG558" i="65"/>
  <c r="DA558" i="65" s="1"/>
  <c r="CZ556" i="65"/>
  <c r="DE553" i="65"/>
  <c r="DM553" i="65"/>
  <c r="DL551" i="65"/>
  <c r="DL549" i="65"/>
  <c r="DL547" i="65"/>
  <c r="DM555" i="65"/>
  <c r="DJ557" i="65"/>
  <c r="DO553" i="65"/>
  <c r="DO551" i="65"/>
  <c r="DA551" i="65"/>
  <c r="DB551" i="65"/>
  <c r="DO549" i="65"/>
  <c r="DA549" i="65"/>
  <c r="DB549" i="65"/>
  <c r="DO547" i="65"/>
  <c r="DA547" i="65"/>
  <c r="DB547" i="65"/>
  <c r="DH558" i="65"/>
  <c r="DB558" i="65"/>
  <c r="DN557" i="65"/>
  <c r="DE557" i="65"/>
  <c r="DM557" i="65"/>
  <c r="DF555" i="65"/>
  <c r="CY554" i="65"/>
  <c r="DC554" i="65"/>
  <c r="DG554" i="65"/>
  <c r="DB554" i="65" s="1"/>
  <c r="DN553" i="65"/>
  <c r="DR557" i="65"/>
  <c r="DL557" i="65"/>
  <c r="DD556" i="65"/>
  <c r="CX556" i="65"/>
  <c r="DA554" i="65"/>
  <c r="DR553" i="65"/>
  <c r="DL553" i="65"/>
  <c r="CY552" i="65"/>
  <c r="DG552" i="65" s="1"/>
  <c r="DC552" i="65"/>
  <c r="CZ552" i="65"/>
  <c r="DK551" i="65"/>
  <c r="DE551" i="65"/>
  <c r="DM551" i="65"/>
  <c r="DF551" i="65"/>
  <c r="DJ551" i="65"/>
  <c r="DN551" i="65"/>
  <c r="DR551" i="65"/>
  <c r="CY550" i="65"/>
  <c r="DC550" i="65"/>
  <c r="DG550" i="65"/>
  <c r="CZ550" i="65"/>
  <c r="DD550" i="65"/>
  <c r="DH550" i="65"/>
  <c r="DK549" i="65"/>
  <c r="DE549" i="65"/>
  <c r="DM549" i="65"/>
  <c r="DI549" i="65" s="1"/>
  <c r="DF549" i="65"/>
  <c r="DJ549" i="65"/>
  <c r="DN549" i="65"/>
  <c r="DR549" i="65"/>
  <c r="CY548" i="65"/>
  <c r="DG548" i="65" s="1"/>
  <c r="DC548" i="65"/>
  <c r="CZ548" i="65"/>
  <c r="DD548" i="65"/>
  <c r="DH548" i="65"/>
  <c r="DK547" i="65"/>
  <c r="DE547" i="65"/>
  <c r="DM547" i="65"/>
  <c r="DF547" i="65"/>
  <c r="DJ547" i="65"/>
  <c r="DN547" i="65"/>
  <c r="DR547" i="65"/>
  <c r="AZ7" i="65"/>
  <c r="AV7" i="65"/>
  <c r="AW7" i="65"/>
  <c r="D7" i="65"/>
  <c r="F7" i="65"/>
  <c r="J7" i="65" s="1"/>
  <c r="M7" i="65" s="1"/>
  <c r="P7" i="65" s="1"/>
  <c r="S7" i="65" s="1"/>
  <c r="G7" i="65"/>
  <c r="K7" i="65" s="1"/>
  <c r="N7" i="65" s="1"/>
  <c r="Q7" i="65" s="1"/>
  <c r="T7" i="65" s="1"/>
  <c r="H7" i="65"/>
  <c r="D14" i="65"/>
  <c r="F14" i="65"/>
  <c r="J14" i="65" s="1"/>
  <c r="M14" i="65" s="1"/>
  <c r="G14" i="65"/>
  <c r="K14" i="65" s="1"/>
  <c r="N14" i="65" s="1"/>
  <c r="Q14" i="65" s="1"/>
  <c r="T14" i="65" s="1"/>
  <c r="H14" i="65"/>
  <c r="DB605" i="65" l="1"/>
  <c r="DA605" i="65"/>
  <c r="DA611" i="65"/>
  <c r="DB611" i="65"/>
  <c r="DA615" i="65"/>
  <c r="DB615" i="65"/>
  <c r="DB609" i="65"/>
  <c r="DA609" i="65"/>
  <c r="DA607" i="65"/>
  <c r="DB607" i="65"/>
  <c r="DA617" i="65"/>
  <c r="DB617" i="65"/>
  <c r="DE597" i="65"/>
  <c r="DM597" i="65"/>
  <c r="DF597" i="65"/>
  <c r="DJ597" i="65"/>
  <c r="DN597" i="65"/>
  <c r="DR597" i="65"/>
  <c r="DK597" i="65"/>
  <c r="DO597" i="65"/>
  <c r="DL597" i="65"/>
  <c r="DE599" i="65"/>
  <c r="DM599" i="65"/>
  <c r="DK599" i="65"/>
  <c r="DO599" i="65"/>
  <c r="DJ599" i="65"/>
  <c r="DR599" i="65"/>
  <c r="DL599" i="65"/>
  <c r="DF599" i="65"/>
  <c r="DN599" i="65"/>
  <c r="DA601" i="65"/>
  <c r="DB601" i="65"/>
  <c r="DB613" i="65"/>
  <c r="DA613" i="65"/>
  <c r="DK607" i="65"/>
  <c r="DO607" i="65"/>
  <c r="DE607" i="65"/>
  <c r="DJ607" i="65"/>
  <c r="DF607" i="65"/>
  <c r="DL607" i="65"/>
  <c r="DM607" i="65"/>
  <c r="DR607" i="65"/>
  <c r="DN607" i="65"/>
  <c r="DE603" i="65"/>
  <c r="DM603" i="65"/>
  <c r="DK603" i="65"/>
  <c r="DO603" i="65"/>
  <c r="DL603" i="65"/>
  <c r="DF603" i="65"/>
  <c r="DN603" i="65"/>
  <c r="DJ603" i="65"/>
  <c r="DR603" i="65"/>
  <c r="DQ616" i="65"/>
  <c r="DM620" i="65"/>
  <c r="DI620" i="65" s="1"/>
  <c r="DO620" i="65"/>
  <c r="DI618" i="65"/>
  <c r="DN620" i="65"/>
  <c r="DE601" i="65"/>
  <c r="DM601" i="65"/>
  <c r="DK601" i="65"/>
  <c r="DO601" i="65"/>
  <c r="DJ601" i="65"/>
  <c r="DR601" i="65"/>
  <c r="DL601" i="65"/>
  <c r="DF601" i="65"/>
  <c r="DN601" i="65"/>
  <c r="DA603" i="65"/>
  <c r="DB603" i="65"/>
  <c r="DI608" i="65"/>
  <c r="DK609" i="65"/>
  <c r="DO609" i="65"/>
  <c r="DM609" i="65"/>
  <c r="DI609" i="65" s="1"/>
  <c r="DR609" i="65"/>
  <c r="DN609" i="65"/>
  <c r="DE609" i="65"/>
  <c r="DJ609" i="65"/>
  <c r="DF609" i="65"/>
  <c r="DL609" i="65"/>
  <c r="DK611" i="65"/>
  <c r="DO611" i="65"/>
  <c r="DE611" i="65"/>
  <c r="DJ611" i="65"/>
  <c r="DF611" i="65"/>
  <c r="DL611" i="65"/>
  <c r="DM611" i="65"/>
  <c r="DR611" i="65"/>
  <c r="DN611" i="65"/>
  <c r="DQ614" i="65"/>
  <c r="DP616" i="65"/>
  <c r="DK618" i="65"/>
  <c r="DF617" i="65"/>
  <c r="DJ617" i="65"/>
  <c r="DN617" i="65"/>
  <c r="DR617" i="65"/>
  <c r="DK617" i="65"/>
  <c r="DO617" i="65"/>
  <c r="DL617" i="65"/>
  <c r="DE617" i="65"/>
  <c r="DM617" i="65"/>
  <c r="DP619" i="65"/>
  <c r="DQ619" i="65"/>
  <c r="DB619" i="65"/>
  <c r="DP620" i="65"/>
  <c r="DQ620" i="65"/>
  <c r="DK620" i="65"/>
  <c r="DO616" i="65"/>
  <c r="DI614" i="65"/>
  <c r="DF615" i="65"/>
  <c r="DJ615" i="65"/>
  <c r="DN615" i="65"/>
  <c r="DR615" i="65"/>
  <c r="DO615" i="65"/>
  <c r="DK615" i="65"/>
  <c r="DL615" i="65"/>
  <c r="DE615" i="65"/>
  <c r="DM615" i="65"/>
  <c r="DI615" i="65" s="1"/>
  <c r="DN616" i="65"/>
  <c r="DM616" i="65"/>
  <c r="DI616" i="65" s="1"/>
  <c r="DP617" i="65"/>
  <c r="DQ617" i="65"/>
  <c r="DF620" i="65"/>
  <c r="DK605" i="65"/>
  <c r="DO605" i="65"/>
  <c r="DM605" i="65"/>
  <c r="DI605" i="65" s="1"/>
  <c r="DR605" i="65"/>
  <c r="DN605" i="65"/>
  <c r="DE605" i="65"/>
  <c r="DJ605" i="65"/>
  <c r="DF605" i="65"/>
  <c r="DL605" i="65"/>
  <c r="DA597" i="65"/>
  <c r="DB597" i="65"/>
  <c r="DA599" i="65"/>
  <c r="DB599" i="65"/>
  <c r="DI602" i="65"/>
  <c r="DK613" i="65"/>
  <c r="DO613" i="65"/>
  <c r="DM613" i="65"/>
  <c r="DR613" i="65"/>
  <c r="DN613" i="65"/>
  <c r="DE613" i="65"/>
  <c r="DJ613" i="65"/>
  <c r="DF613" i="65"/>
  <c r="DL613" i="65"/>
  <c r="DE620" i="65"/>
  <c r="DP615" i="65"/>
  <c r="DQ615" i="65"/>
  <c r="DJ616" i="65"/>
  <c r="DF619" i="65"/>
  <c r="DJ619" i="65"/>
  <c r="DN619" i="65"/>
  <c r="DR619" i="65"/>
  <c r="DK619" i="65"/>
  <c r="DO619" i="65"/>
  <c r="DL619" i="65"/>
  <c r="DM619" i="65"/>
  <c r="DI619" i="65" s="1"/>
  <c r="DE619" i="65"/>
  <c r="DR620" i="65"/>
  <c r="DL620" i="65"/>
  <c r="DB579" i="65"/>
  <c r="DA579" i="65"/>
  <c r="DA595" i="65"/>
  <c r="DB595" i="65"/>
  <c r="DA583" i="65"/>
  <c r="DB583" i="65"/>
  <c r="DA593" i="65"/>
  <c r="DB593" i="65"/>
  <c r="DA591" i="65"/>
  <c r="DB591" i="65"/>
  <c r="DA575" i="65"/>
  <c r="DB575" i="65"/>
  <c r="DE571" i="65"/>
  <c r="DM571" i="65"/>
  <c r="DF571" i="65"/>
  <c r="DJ571" i="65"/>
  <c r="DN571" i="65"/>
  <c r="DR571" i="65"/>
  <c r="DK571" i="65"/>
  <c r="DO571" i="65"/>
  <c r="DL571" i="65"/>
  <c r="DE573" i="65"/>
  <c r="DM573" i="65"/>
  <c r="DI573" i="65" s="1"/>
  <c r="DF573" i="65"/>
  <c r="DJ573" i="65"/>
  <c r="DN573" i="65"/>
  <c r="DR573" i="65"/>
  <c r="DK573" i="65"/>
  <c r="DO573" i="65"/>
  <c r="DL573" i="65"/>
  <c r="DP579" i="65"/>
  <c r="DQ579" i="65"/>
  <c r="DP577" i="65"/>
  <c r="DQ577" i="65"/>
  <c r="DE575" i="65"/>
  <c r="DM575" i="65"/>
  <c r="DI575" i="65" s="1"/>
  <c r="DF575" i="65"/>
  <c r="DJ575" i="65"/>
  <c r="DN575" i="65"/>
  <c r="DR575" i="65"/>
  <c r="DK575" i="65"/>
  <c r="DO575" i="65"/>
  <c r="DL575" i="65"/>
  <c r="DK581" i="65"/>
  <c r="DO581" i="65"/>
  <c r="DF581" i="65"/>
  <c r="DL581" i="65"/>
  <c r="DM581" i="65"/>
  <c r="DR581" i="65"/>
  <c r="DJ581" i="65"/>
  <c r="DE581" i="65"/>
  <c r="DN581" i="65"/>
  <c r="DP587" i="65"/>
  <c r="DQ587" i="65"/>
  <c r="DK587" i="65"/>
  <c r="DO587" i="65"/>
  <c r="DN587" i="65"/>
  <c r="DE587" i="65"/>
  <c r="DJ587" i="65"/>
  <c r="DM587" i="65"/>
  <c r="DI587" i="65" s="1"/>
  <c r="DL587" i="65"/>
  <c r="DF587" i="65"/>
  <c r="DR587" i="65"/>
  <c r="DP591" i="65"/>
  <c r="DQ591" i="65"/>
  <c r="DI592" i="65"/>
  <c r="DP593" i="65"/>
  <c r="DQ593" i="65"/>
  <c r="DI594" i="65"/>
  <c r="DP595" i="65"/>
  <c r="DQ595" i="65"/>
  <c r="DK585" i="65"/>
  <c r="DO585" i="65"/>
  <c r="DF585" i="65"/>
  <c r="DL585" i="65"/>
  <c r="DM585" i="65"/>
  <c r="DR585" i="65"/>
  <c r="DJ585" i="65"/>
  <c r="DE585" i="65"/>
  <c r="DN585" i="65"/>
  <c r="DB587" i="65"/>
  <c r="DF577" i="65"/>
  <c r="DJ577" i="65"/>
  <c r="DN577" i="65"/>
  <c r="DR577" i="65"/>
  <c r="DK577" i="65"/>
  <c r="DO577" i="65"/>
  <c r="DE577" i="65"/>
  <c r="DL577" i="65"/>
  <c r="DM577" i="65"/>
  <c r="DI596" i="65"/>
  <c r="DK589" i="65"/>
  <c r="DO589" i="65"/>
  <c r="DL589" i="65"/>
  <c r="DF589" i="65"/>
  <c r="DN589" i="65"/>
  <c r="DJ589" i="65"/>
  <c r="DR589" i="65"/>
  <c r="DE589" i="65"/>
  <c r="DM589" i="65"/>
  <c r="DI589" i="65" s="1"/>
  <c r="DA585" i="65"/>
  <c r="DI584" i="65"/>
  <c r="DP583" i="65"/>
  <c r="DQ583" i="65"/>
  <c r="DK583" i="65"/>
  <c r="DO583" i="65"/>
  <c r="DN583" i="65"/>
  <c r="DE583" i="65"/>
  <c r="DJ583" i="65"/>
  <c r="DM583" i="65"/>
  <c r="DL583" i="65"/>
  <c r="DF583" i="65"/>
  <c r="DR583" i="65"/>
  <c r="DI586" i="65"/>
  <c r="DB589" i="65"/>
  <c r="DF579" i="65"/>
  <c r="DK579" i="65"/>
  <c r="DO579" i="65"/>
  <c r="DN579" i="65"/>
  <c r="DJ579" i="65"/>
  <c r="DM579" i="65"/>
  <c r="DR579" i="65"/>
  <c r="DL579" i="65"/>
  <c r="DE579" i="65"/>
  <c r="DI588" i="65"/>
  <c r="DK591" i="65"/>
  <c r="DO591" i="65"/>
  <c r="DL591" i="65"/>
  <c r="DF591" i="65"/>
  <c r="DN591" i="65"/>
  <c r="DJ591" i="65"/>
  <c r="DR591" i="65"/>
  <c r="DE591" i="65"/>
  <c r="DM591" i="65"/>
  <c r="DK593" i="65"/>
  <c r="DO593" i="65"/>
  <c r="DL593" i="65"/>
  <c r="DF593" i="65"/>
  <c r="DN593" i="65"/>
  <c r="DR593" i="65"/>
  <c r="DE593" i="65"/>
  <c r="DM593" i="65"/>
  <c r="DJ593" i="65"/>
  <c r="DK595" i="65"/>
  <c r="DO595" i="65"/>
  <c r="DL595" i="65"/>
  <c r="DF595" i="65"/>
  <c r="DN595" i="65"/>
  <c r="DJ595" i="65"/>
  <c r="DR595" i="65"/>
  <c r="DE595" i="65"/>
  <c r="DM595" i="65"/>
  <c r="DI595" i="65" s="1"/>
  <c r="DP589" i="65"/>
  <c r="DQ589" i="65"/>
  <c r="DI560" i="65"/>
  <c r="DI568" i="65"/>
  <c r="DE559" i="65"/>
  <c r="DM559" i="65"/>
  <c r="DI559" i="65" s="1"/>
  <c r="DF559" i="65"/>
  <c r="DJ559" i="65"/>
  <c r="DN559" i="65"/>
  <c r="DR559" i="65"/>
  <c r="DK559" i="65"/>
  <c r="DO559" i="65"/>
  <c r="DL559" i="65"/>
  <c r="DE561" i="65"/>
  <c r="DM561" i="65"/>
  <c r="DF561" i="65"/>
  <c r="DJ561" i="65"/>
  <c r="DN561" i="65"/>
  <c r="DR561" i="65"/>
  <c r="DK561" i="65"/>
  <c r="DO561" i="65"/>
  <c r="DL561" i="65"/>
  <c r="DE563" i="65"/>
  <c r="DM563" i="65"/>
  <c r="DF563" i="65"/>
  <c r="DN563" i="65"/>
  <c r="DR563" i="65"/>
  <c r="DL563" i="65"/>
  <c r="DJ563" i="65"/>
  <c r="DK563" i="65"/>
  <c r="DO563" i="65"/>
  <c r="DE565" i="65"/>
  <c r="DM565" i="65"/>
  <c r="DJ565" i="65"/>
  <c r="DR565" i="65"/>
  <c r="DL565" i="65"/>
  <c r="DF565" i="65"/>
  <c r="DN565" i="65"/>
  <c r="DK565" i="65"/>
  <c r="DO565" i="65"/>
  <c r="DE567" i="65"/>
  <c r="DM567" i="65"/>
  <c r="DI567" i="65" s="1"/>
  <c r="DJ567" i="65"/>
  <c r="DN567" i="65"/>
  <c r="DR567" i="65"/>
  <c r="DF567" i="65"/>
  <c r="DL567" i="65"/>
  <c r="DK567" i="65"/>
  <c r="DO567" i="65"/>
  <c r="DE569" i="65"/>
  <c r="DM569" i="65"/>
  <c r="DF569" i="65"/>
  <c r="DJ569" i="65"/>
  <c r="DN569" i="65"/>
  <c r="DR569" i="65"/>
  <c r="DK569" i="65"/>
  <c r="DO569" i="65"/>
  <c r="DL569" i="65"/>
  <c r="DA559" i="65"/>
  <c r="DB559" i="65"/>
  <c r="DA561" i="65"/>
  <c r="DB561" i="65"/>
  <c r="DA563" i="65"/>
  <c r="DB563" i="65"/>
  <c r="DA565" i="65"/>
  <c r="DB565" i="65"/>
  <c r="DA567" i="65"/>
  <c r="DB567" i="65"/>
  <c r="DA569" i="65"/>
  <c r="DB569" i="65"/>
  <c r="DI557" i="65"/>
  <c r="DK555" i="65"/>
  <c r="DE555" i="65"/>
  <c r="DP558" i="65"/>
  <c r="DQ555" i="65"/>
  <c r="DP555" i="65"/>
  <c r="DJ555" i="65"/>
  <c r="DO555" i="65"/>
  <c r="DI555" i="65" s="1"/>
  <c r="DR555" i="65"/>
  <c r="DQ557" i="65"/>
  <c r="DP557" i="65"/>
  <c r="DA548" i="65"/>
  <c r="DB548" i="65"/>
  <c r="DA552" i="65"/>
  <c r="DB552" i="65"/>
  <c r="DB556" i="65"/>
  <c r="DA556" i="65"/>
  <c r="DK548" i="65"/>
  <c r="DO548" i="65"/>
  <c r="DL548" i="65"/>
  <c r="DE548" i="65"/>
  <c r="DM548" i="65"/>
  <c r="DR548" i="65"/>
  <c r="DF548" i="65"/>
  <c r="DN548" i="65"/>
  <c r="DJ548" i="65"/>
  <c r="DA550" i="65"/>
  <c r="DB550" i="65"/>
  <c r="DK552" i="65"/>
  <c r="DO552" i="65"/>
  <c r="DN552" i="65"/>
  <c r="DF552" i="65"/>
  <c r="DL552" i="65"/>
  <c r="DE552" i="65"/>
  <c r="DJ552" i="65"/>
  <c r="DM552" i="65"/>
  <c r="DR552" i="65"/>
  <c r="DP556" i="65"/>
  <c r="DQ556" i="65"/>
  <c r="DI547" i="65"/>
  <c r="DK550" i="65"/>
  <c r="DO550" i="65"/>
  <c r="DL550" i="65"/>
  <c r="DE550" i="65"/>
  <c r="DM550" i="65"/>
  <c r="DF550" i="65"/>
  <c r="DN550" i="65"/>
  <c r="DJ550" i="65"/>
  <c r="DR550" i="65"/>
  <c r="DP548" i="65"/>
  <c r="DQ548" i="65"/>
  <c r="DQ552" i="65"/>
  <c r="DP552" i="65"/>
  <c r="DK554" i="65"/>
  <c r="DO554" i="65"/>
  <c r="DF554" i="65"/>
  <c r="DL554" i="65"/>
  <c r="DE554" i="65"/>
  <c r="DM554" i="65"/>
  <c r="DI554" i="65" s="1"/>
  <c r="DR554" i="65"/>
  <c r="DN554" i="65"/>
  <c r="DJ554" i="65"/>
  <c r="DI553" i="65"/>
  <c r="DK558" i="65"/>
  <c r="DO558" i="65"/>
  <c r="DF558" i="65"/>
  <c r="DL558" i="65"/>
  <c r="DM558" i="65"/>
  <c r="DR558" i="65"/>
  <c r="DE558" i="65"/>
  <c r="DN558" i="65"/>
  <c r="DJ558" i="65"/>
  <c r="DP550" i="65"/>
  <c r="DQ550" i="65"/>
  <c r="DI551" i="65"/>
  <c r="DK556" i="65"/>
  <c r="DO556" i="65"/>
  <c r="DN556" i="65"/>
  <c r="DE556" i="65"/>
  <c r="DJ556" i="65"/>
  <c r="DF556" i="65"/>
  <c r="DL556" i="65"/>
  <c r="DM556" i="65"/>
  <c r="DI556" i="65" s="1"/>
  <c r="DR556" i="65"/>
  <c r="R7" i="65"/>
  <c r="U7" i="65" s="1"/>
  <c r="L7" i="65"/>
  <c r="O7" i="65" s="1"/>
  <c r="P14" i="65"/>
  <c r="S14" i="65" s="1"/>
  <c r="L14" i="65"/>
  <c r="O14" i="65" s="1"/>
  <c r="R14" i="65" s="1"/>
  <c r="U14" i="65" s="1"/>
  <c r="G5" i="69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DI617" i="65"/>
  <c r="DI601" i="65"/>
  <c r="DI599" i="65"/>
  <c r="DI597" i="65"/>
  <c r="DI613" i="65"/>
  <c r="DI611" i="65"/>
  <c r="DI603" i="65"/>
  <c r="DI607" i="65"/>
  <c r="DI585" i="65"/>
  <c r="DI581" i="65"/>
  <c r="DI593" i="65"/>
  <c r="DI591" i="65"/>
  <c r="DI583" i="65"/>
  <c r="DI577" i="65"/>
  <c r="DI571" i="65"/>
  <c r="DI579" i="65"/>
  <c r="DI565" i="65"/>
  <c r="DI563" i="65"/>
  <c r="DI569" i="65"/>
  <c r="DI561" i="65"/>
  <c r="DI558" i="65"/>
  <c r="DI548" i="65"/>
  <c r="DI550" i="65"/>
  <c r="DI552" i="65"/>
  <c r="CK28" i="65" l="1"/>
  <c r="CK29" i="65"/>
  <c r="CK30" i="65"/>
  <c r="CK31" i="65"/>
  <c r="CK32" i="65"/>
  <c r="CK33" i="65"/>
  <c r="CK34" i="65"/>
  <c r="CK35" i="65"/>
  <c r="CK36" i="65"/>
  <c r="CK37" i="65"/>
  <c r="CG38" i="65"/>
  <c r="CG39" i="65"/>
  <c r="CG40" i="65"/>
  <c r="CG41" i="65"/>
  <c r="CG42" i="65"/>
  <c r="CG43" i="65"/>
  <c r="CG44" i="65"/>
  <c r="CG45" i="65"/>
  <c r="CG46" i="65"/>
  <c r="CG47" i="65"/>
  <c r="CG48" i="65"/>
  <c r="CG49" i="65"/>
  <c r="CG50" i="65"/>
  <c r="CG51" i="65"/>
  <c r="CG52" i="65"/>
  <c r="CG53" i="65"/>
  <c r="CG54" i="65"/>
  <c r="CG55" i="65"/>
  <c r="CG56" i="65"/>
  <c r="CG57" i="65"/>
  <c r="CG58" i="65"/>
  <c r="CG59" i="65"/>
  <c r="CG60" i="65"/>
  <c r="CG61" i="65"/>
  <c r="CG62" i="65"/>
  <c r="CG63" i="65"/>
  <c r="CG64" i="65"/>
  <c r="CG65" i="65"/>
  <c r="CG66" i="65"/>
  <c r="CG67" i="65"/>
  <c r="CG68" i="65"/>
  <c r="CG69" i="65"/>
  <c r="CG70" i="65"/>
  <c r="CG71" i="65"/>
  <c r="CG72" i="65"/>
  <c r="CG73" i="65"/>
  <c r="CG74" i="65"/>
  <c r="CG75" i="65"/>
  <c r="CG76" i="65"/>
  <c r="CG77" i="65"/>
  <c r="CG78" i="65"/>
  <c r="CG79" i="65"/>
  <c r="CG80" i="65"/>
  <c r="CG81" i="65"/>
  <c r="CG82" i="65"/>
  <c r="CG83" i="65"/>
  <c r="CG84" i="65"/>
  <c r="CG85" i="65"/>
  <c r="CG86" i="65"/>
  <c r="CG87" i="65"/>
  <c r="CG88" i="65"/>
  <c r="CG89" i="65"/>
  <c r="CG90" i="65"/>
  <c r="CG91" i="65"/>
  <c r="CG28" i="65"/>
  <c r="CG29" i="65"/>
  <c r="CG30" i="65"/>
  <c r="CG31" i="65"/>
  <c r="CG32" i="65"/>
  <c r="CG33" i="65"/>
  <c r="CG34" i="65"/>
  <c r="CG35" i="65"/>
  <c r="CG36" i="65"/>
  <c r="CG37" i="65"/>
  <c r="G5" i="63"/>
  <c r="F5" i="63"/>
  <c r="E5" i="63"/>
  <c r="AY5" i="57" l="1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72" i="57"/>
  <c r="AW981" i="57"/>
  <c r="AW988" i="57"/>
  <c r="AW997" i="57"/>
  <c r="AW1004" i="57"/>
  <c r="AT5" i="57"/>
  <c r="AT6" i="57"/>
  <c r="AT7" i="57"/>
  <c r="AT8" i="57"/>
  <c r="AT9" i="57"/>
  <c r="AT10" i="57"/>
  <c r="AT11" i="57"/>
  <c r="AT12" i="57"/>
  <c r="AT13" i="57"/>
  <c r="AT14" i="57"/>
  <c r="AT15" i="57"/>
  <c r="AT16" i="57"/>
  <c r="AT17" i="57"/>
  <c r="AT18" i="57"/>
  <c r="AT19" i="57"/>
  <c r="AT20" i="57"/>
  <c r="AT21" i="57"/>
  <c r="AT22" i="57"/>
  <c r="AT23" i="57"/>
  <c r="AT24" i="57"/>
  <c r="AT25" i="57"/>
  <c r="AT26" i="57"/>
  <c r="AT27" i="57"/>
  <c r="AT28" i="57"/>
  <c r="AT29" i="57"/>
  <c r="AT30" i="57"/>
  <c r="AT31" i="57"/>
  <c r="AT32" i="57"/>
  <c r="AT33" i="57"/>
  <c r="AT34" i="57"/>
  <c r="AT35" i="57"/>
  <c r="AT36" i="57"/>
  <c r="AT37" i="57"/>
  <c r="AT38" i="57"/>
  <c r="AT39" i="57"/>
  <c r="AT40" i="57"/>
  <c r="AT41" i="57"/>
  <c r="AT42" i="57"/>
  <c r="AT43" i="57"/>
  <c r="AT44" i="57"/>
  <c r="AT45" i="57"/>
  <c r="AT46" i="57"/>
  <c r="AT47" i="57"/>
  <c r="AT48" i="57"/>
  <c r="AT49" i="57"/>
  <c r="AT50" i="57"/>
  <c r="AT51" i="57"/>
  <c r="AT52" i="57"/>
  <c r="AT53" i="57"/>
  <c r="AT54" i="57"/>
  <c r="AT55" i="57"/>
  <c r="AT56" i="57"/>
  <c r="AT57" i="57"/>
  <c r="AT58" i="57"/>
  <c r="AT59" i="57"/>
  <c r="AT60" i="57"/>
  <c r="AT61" i="57"/>
  <c r="AT62" i="57"/>
  <c r="AT63" i="57"/>
  <c r="AT64" i="57"/>
  <c r="AT65" i="57"/>
  <c r="AT66" i="57"/>
  <c r="AT67" i="57"/>
  <c r="AT68" i="57"/>
  <c r="AT69" i="57"/>
  <c r="AT70" i="57"/>
  <c r="AT71" i="57"/>
  <c r="AT72" i="57"/>
  <c r="AT73" i="57"/>
  <c r="AT74" i="57"/>
  <c r="AT75" i="57"/>
  <c r="AT76" i="57"/>
  <c r="AT77" i="57"/>
  <c r="AT78" i="57"/>
  <c r="AT79" i="57"/>
  <c r="AT80" i="57"/>
  <c r="AT81" i="57"/>
  <c r="AT82" i="57"/>
  <c r="AT83" i="57"/>
  <c r="AT84" i="57"/>
  <c r="AT85" i="57"/>
  <c r="AT86" i="57"/>
  <c r="AT87" i="57"/>
  <c r="AT88" i="57"/>
  <c r="AT89" i="57"/>
  <c r="AT90" i="57"/>
  <c r="AT91" i="57"/>
  <c r="AT92" i="57"/>
  <c r="AT93" i="57"/>
  <c r="AT94" i="57"/>
  <c r="AT95" i="57"/>
  <c r="AT96" i="57"/>
  <c r="AT97" i="57"/>
  <c r="AT98" i="57"/>
  <c r="AT99" i="57"/>
  <c r="AT100" i="57"/>
  <c r="AT101" i="57"/>
  <c r="AT102" i="57"/>
  <c r="AT103" i="57"/>
  <c r="AT104" i="57"/>
  <c r="AT105" i="57"/>
  <c r="AT106" i="57"/>
  <c r="AT107" i="57"/>
  <c r="AT108" i="57"/>
  <c r="AT109" i="57"/>
  <c r="AT110" i="57"/>
  <c r="AT111" i="57"/>
  <c r="AT112" i="57"/>
  <c r="AT113" i="57"/>
  <c r="AT114" i="57"/>
  <c r="AT115" i="57"/>
  <c r="AT116" i="57"/>
  <c r="AT117" i="57"/>
  <c r="AT118" i="57"/>
  <c r="AT119" i="57"/>
  <c r="AT120" i="57"/>
  <c r="AT121" i="57"/>
  <c r="AT122" i="57"/>
  <c r="AT123" i="57"/>
  <c r="AT124" i="57"/>
  <c r="AT125" i="57"/>
  <c r="AT126" i="57"/>
  <c r="AT127" i="57"/>
  <c r="AT128" i="57"/>
  <c r="AT129" i="57"/>
  <c r="AT130" i="57"/>
  <c r="AT131" i="57"/>
  <c r="AT132" i="57"/>
  <c r="AT133" i="57"/>
  <c r="AT134" i="57"/>
  <c r="AT135" i="57"/>
  <c r="AT136" i="57"/>
  <c r="AT137" i="57"/>
  <c r="AT138" i="57"/>
  <c r="AT139" i="57"/>
  <c r="AT140" i="57"/>
  <c r="AT141" i="57"/>
  <c r="AT142" i="57"/>
  <c r="AT143" i="57"/>
  <c r="AT144" i="57"/>
  <c r="AT145" i="57"/>
  <c r="AT146" i="57"/>
  <c r="AT147" i="57"/>
  <c r="AT148" i="57"/>
  <c r="AT149" i="57"/>
  <c r="AT150" i="57"/>
  <c r="AT151" i="57"/>
  <c r="AT152" i="57"/>
  <c r="AT153" i="57"/>
  <c r="AT154" i="57"/>
  <c r="AT155" i="57"/>
  <c r="AT156" i="57"/>
  <c r="AT157" i="57"/>
  <c r="AT158" i="57"/>
  <c r="AT159" i="57"/>
  <c r="AT160" i="57"/>
  <c r="AT161" i="57"/>
  <c r="AT162" i="57"/>
  <c r="AT163" i="57"/>
  <c r="AT164" i="57"/>
  <c r="AT165" i="57"/>
  <c r="AT166" i="57"/>
  <c r="AT167" i="57"/>
  <c r="AT168" i="57"/>
  <c r="AT169" i="57"/>
  <c r="AT170" i="57"/>
  <c r="AT171" i="57"/>
  <c r="AT172" i="57"/>
  <c r="AT173" i="57"/>
  <c r="AT174" i="57"/>
  <c r="AT175" i="57"/>
  <c r="AT176" i="57"/>
  <c r="AT177" i="57"/>
  <c r="AT178" i="57"/>
  <c r="AT179" i="57"/>
  <c r="AT180" i="57"/>
  <c r="AT181" i="57"/>
  <c r="AT182" i="57"/>
  <c r="AT183" i="57"/>
  <c r="AT184" i="57"/>
  <c r="AT185" i="57"/>
  <c r="AT186" i="57"/>
  <c r="AT187" i="57"/>
  <c r="AT188" i="57"/>
  <c r="AT189" i="57"/>
  <c r="AT190" i="57"/>
  <c r="AT191" i="57"/>
  <c r="AT192" i="57"/>
  <c r="AT193" i="57"/>
  <c r="AT194" i="57"/>
  <c r="AT195" i="57"/>
  <c r="AT196" i="57"/>
  <c r="AT197" i="57"/>
  <c r="AT198" i="57"/>
  <c r="AT199" i="57"/>
  <c r="AT200" i="57"/>
  <c r="AT201" i="57"/>
  <c r="AT202" i="57"/>
  <c r="AT203" i="57"/>
  <c r="AT204" i="57"/>
  <c r="AT205" i="57"/>
  <c r="AT206" i="57"/>
  <c r="AT207" i="57"/>
  <c r="AT208" i="57"/>
  <c r="AT209" i="57"/>
  <c r="AT210" i="57"/>
  <c r="AT211" i="57"/>
  <c r="AT212" i="57"/>
  <c r="AT213" i="57"/>
  <c r="AT214" i="57"/>
  <c r="AT215" i="57"/>
  <c r="AT216" i="57"/>
  <c r="AT217" i="57"/>
  <c r="AT218" i="57"/>
  <c r="AT219" i="57"/>
  <c r="AT220" i="57"/>
  <c r="AT221" i="57"/>
  <c r="AT222" i="57"/>
  <c r="AT223" i="57"/>
  <c r="AT224" i="57"/>
  <c r="AT225" i="57"/>
  <c r="AT226" i="57"/>
  <c r="AT227" i="57"/>
  <c r="AT228" i="57"/>
  <c r="AT229" i="57"/>
  <c r="AT230" i="57"/>
  <c r="AT231" i="57"/>
  <c r="AT232" i="57"/>
  <c r="AT233" i="57"/>
  <c r="AT234" i="57"/>
  <c r="AT235" i="57"/>
  <c r="AT236" i="57"/>
  <c r="AT237" i="57"/>
  <c r="AT238" i="57"/>
  <c r="AT239" i="57"/>
  <c r="AT240" i="57"/>
  <c r="AT241" i="57"/>
  <c r="AT242" i="57"/>
  <c r="AT243" i="57"/>
  <c r="AT244" i="57"/>
  <c r="AT245" i="57"/>
  <c r="AT246" i="57"/>
  <c r="AT247" i="57"/>
  <c r="AT248" i="57"/>
  <c r="AT249" i="57"/>
  <c r="AT250" i="57"/>
  <c r="AT251" i="57"/>
  <c r="AT252" i="57"/>
  <c r="AT253" i="57"/>
  <c r="AT254" i="57"/>
  <c r="AT255" i="57"/>
  <c r="AT256" i="57"/>
  <c r="AT257" i="57"/>
  <c r="AT258" i="57"/>
  <c r="AT259" i="57"/>
  <c r="AT260" i="57"/>
  <c r="AT261" i="57"/>
  <c r="AT262" i="57"/>
  <c r="AT263" i="57"/>
  <c r="AT264" i="57"/>
  <c r="AT265" i="57"/>
  <c r="AT266" i="57"/>
  <c r="AT267" i="57"/>
  <c r="AT268" i="57"/>
  <c r="AT269" i="57"/>
  <c r="AT270" i="57"/>
  <c r="AT271" i="57"/>
  <c r="AT272" i="57"/>
  <c r="AT273" i="57"/>
  <c r="AT274" i="57"/>
  <c r="AT275" i="57"/>
  <c r="AT276" i="57"/>
  <c r="AT277" i="57"/>
  <c r="AT278" i="57"/>
  <c r="AT279" i="57"/>
  <c r="AT280" i="57"/>
  <c r="AT281" i="57"/>
  <c r="AT282" i="57"/>
  <c r="AT283" i="57"/>
  <c r="AT284" i="57"/>
  <c r="AT285" i="57"/>
  <c r="AT286" i="57"/>
  <c r="AT287" i="57"/>
  <c r="AT288" i="57"/>
  <c r="AT289" i="57"/>
  <c r="AT290" i="57"/>
  <c r="AT291" i="57"/>
  <c r="AT292" i="57"/>
  <c r="AT293" i="57"/>
  <c r="AT294" i="57"/>
  <c r="AT295" i="57"/>
  <c r="AT296" i="57"/>
  <c r="AT297" i="57"/>
  <c r="AT298" i="57"/>
  <c r="AT299" i="57"/>
  <c r="AT300" i="57"/>
  <c r="AT301" i="57"/>
  <c r="AT302" i="57"/>
  <c r="AT303" i="57"/>
  <c r="AT304" i="57"/>
  <c r="AT305" i="57"/>
  <c r="AT306" i="57"/>
  <c r="AT307" i="57"/>
  <c r="AT308" i="57"/>
  <c r="AT309" i="57"/>
  <c r="AT310" i="57"/>
  <c r="AT311" i="57"/>
  <c r="AT312" i="57"/>
  <c r="AT313" i="57"/>
  <c r="AT314" i="57"/>
  <c r="AT315" i="57"/>
  <c r="AT316" i="57"/>
  <c r="AT317" i="57"/>
  <c r="AT318" i="57"/>
  <c r="AT319" i="57"/>
  <c r="AT320" i="57"/>
  <c r="AT321" i="57"/>
  <c r="AT322" i="57"/>
  <c r="AT323" i="57"/>
  <c r="AT324" i="57"/>
  <c r="AT325" i="57"/>
  <c r="AT326" i="57"/>
  <c r="AT327" i="57"/>
  <c r="AT328" i="57"/>
  <c r="AT329" i="57"/>
  <c r="AT330" i="57"/>
  <c r="AT331" i="57"/>
  <c r="AT332" i="57"/>
  <c r="AT333" i="57"/>
  <c r="AT334" i="57"/>
  <c r="AT335" i="57"/>
  <c r="AT336" i="57"/>
  <c r="AT337" i="57"/>
  <c r="AT338" i="57"/>
  <c r="AT339" i="57"/>
  <c r="AT340" i="57"/>
  <c r="AT341" i="57"/>
  <c r="AT342" i="57"/>
  <c r="AT343" i="57"/>
  <c r="AT344" i="57"/>
  <c r="AT345" i="57"/>
  <c r="AT346" i="57"/>
  <c r="AT347" i="57"/>
  <c r="AT348" i="57"/>
  <c r="AT349" i="57"/>
  <c r="AT350" i="57"/>
  <c r="AT351" i="57"/>
  <c r="AT352" i="57"/>
  <c r="AT353" i="57"/>
  <c r="AT354" i="57"/>
  <c r="AT355" i="57"/>
  <c r="AT356" i="57"/>
  <c r="AT357" i="57"/>
  <c r="AT358" i="57"/>
  <c r="AT359" i="57"/>
  <c r="AT360" i="57"/>
  <c r="AT361" i="57"/>
  <c r="AT362" i="57"/>
  <c r="AT363" i="57"/>
  <c r="AT364" i="57"/>
  <c r="AT365" i="57"/>
  <c r="AT366" i="57"/>
  <c r="AT367" i="57"/>
  <c r="AT368" i="57"/>
  <c r="AT369" i="57"/>
  <c r="AT370" i="57"/>
  <c r="AT371" i="57"/>
  <c r="AT372" i="57"/>
  <c r="AT373" i="57"/>
  <c r="AT374" i="57"/>
  <c r="AT375" i="57"/>
  <c r="AT376" i="57"/>
  <c r="AT377" i="57"/>
  <c r="AT378" i="57"/>
  <c r="AT379" i="57"/>
  <c r="AT380" i="57"/>
  <c r="AT381" i="57"/>
  <c r="AT382" i="57"/>
  <c r="AT383" i="57"/>
  <c r="AT384" i="57"/>
  <c r="AT385" i="57"/>
  <c r="AT386" i="57"/>
  <c r="AT387" i="57"/>
  <c r="AT388" i="57"/>
  <c r="AT389" i="57"/>
  <c r="AT390" i="57"/>
  <c r="AT391" i="57"/>
  <c r="AT392" i="57"/>
  <c r="AT393" i="57"/>
  <c r="AT394" i="57"/>
  <c r="AT395" i="57"/>
  <c r="AT396" i="57"/>
  <c r="AT397" i="57"/>
  <c r="AT398" i="57"/>
  <c r="AT399" i="57"/>
  <c r="AT400" i="57"/>
  <c r="AT401" i="57"/>
  <c r="AT402" i="57"/>
  <c r="AT403" i="57"/>
  <c r="AT404" i="57"/>
  <c r="AT405" i="57"/>
  <c r="AT406" i="57"/>
  <c r="AT407" i="57"/>
  <c r="AT408" i="57"/>
  <c r="AT409" i="57"/>
  <c r="AT410" i="57"/>
  <c r="AT411" i="57"/>
  <c r="AT412" i="57"/>
  <c r="AT413" i="57"/>
  <c r="AT414" i="57"/>
  <c r="AT415" i="57"/>
  <c r="AT416" i="57"/>
  <c r="AT417" i="57"/>
  <c r="AT418" i="57"/>
  <c r="AT419" i="57"/>
  <c r="AT420" i="57"/>
  <c r="AT421" i="57"/>
  <c r="AT422" i="57"/>
  <c r="AT423" i="57"/>
  <c r="AT424" i="57"/>
  <c r="AT425" i="57"/>
  <c r="AT426" i="57"/>
  <c r="AT427" i="57"/>
  <c r="AT428" i="57"/>
  <c r="AT429" i="57"/>
  <c r="AT430" i="57"/>
  <c r="AT431" i="57"/>
  <c r="AT432" i="57"/>
  <c r="AT433" i="57"/>
  <c r="AT434" i="57"/>
  <c r="AT435" i="57"/>
  <c r="AT436" i="57"/>
  <c r="AT437" i="57"/>
  <c r="AT438" i="57"/>
  <c r="AT439" i="57"/>
  <c r="AT440" i="57"/>
  <c r="AT441" i="57"/>
  <c r="AT442" i="57"/>
  <c r="AT443" i="57"/>
  <c r="AT444" i="57"/>
  <c r="AT445" i="57"/>
  <c r="AT446" i="57"/>
  <c r="AT447" i="57"/>
  <c r="AT448" i="57"/>
  <c r="AT449" i="57"/>
  <c r="AT450" i="57"/>
  <c r="AT451" i="57"/>
  <c r="AT452" i="57"/>
  <c r="AT453" i="57"/>
  <c r="AT454" i="57"/>
  <c r="AT455" i="57"/>
  <c r="AT456" i="57"/>
  <c r="AT457" i="57"/>
  <c r="AT458" i="57"/>
  <c r="AT459" i="57"/>
  <c r="AT460" i="57"/>
  <c r="AT461" i="57"/>
  <c r="AT462" i="57"/>
  <c r="AT463" i="57"/>
  <c r="AT464" i="57"/>
  <c r="AT465" i="57"/>
  <c r="AT466" i="57"/>
  <c r="AT467" i="57"/>
  <c r="AT468" i="57"/>
  <c r="AT469" i="57"/>
  <c r="AT470" i="57"/>
  <c r="AT471" i="57"/>
  <c r="AT472" i="57"/>
  <c r="AT473" i="57"/>
  <c r="AT474" i="57"/>
  <c r="AT475" i="57"/>
  <c r="AT476" i="57"/>
  <c r="AT477" i="57"/>
  <c r="AT478" i="57"/>
  <c r="AT479" i="57"/>
  <c r="AT480" i="57"/>
  <c r="AT481" i="57"/>
  <c r="AT482" i="57"/>
  <c r="AT483" i="57"/>
  <c r="AT484" i="57"/>
  <c r="AT485" i="57"/>
  <c r="AT486" i="57"/>
  <c r="AT487" i="57"/>
  <c r="AT488" i="57"/>
  <c r="AT489" i="57"/>
  <c r="AT490" i="57"/>
  <c r="AT491" i="57"/>
  <c r="AT492" i="57"/>
  <c r="AT493" i="57"/>
  <c r="AT494" i="57"/>
  <c r="AT495" i="57"/>
  <c r="AT496" i="57"/>
  <c r="AT497" i="57"/>
  <c r="AT498" i="57"/>
  <c r="AT499" i="57"/>
  <c r="AT500" i="57"/>
  <c r="AT501" i="57"/>
  <c r="AT502" i="57"/>
  <c r="AT503" i="57"/>
  <c r="AT504" i="57"/>
  <c r="AT505" i="57"/>
  <c r="AT506" i="57"/>
  <c r="AT507" i="57"/>
  <c r="AT508" i="57"/>
  <c r="AT509" i="57"/>
  <c r="AT510" i="57"/>
  <c r="AT511" i="57"/>
  <c r="AT512" i="57"/>
  <c r="AT513" i="57"/>
  <c r="AT514" i="57"/>
  <c r="AT515" i="57"/>
  <c r="AT516" i="57"/>
  <c r="AT517" i="57"/>
  <c r="AT518" i="57"/>
  <c r="AT519" i="57"/>
  <c r="AT520" i="57"/>
  <c r="AT521" i="57"/>
  <c r="AT522" i="57"/>
  <c r="AT523" i="57"/>
  <c r="AT524" i="57"/>
  <c r="AT525" i="57"/>
  <c r="AT526" i="57"/>
  <c r="AT527" i="57"/>
  <c r="AT528" i="57"/>
  <c r="AT529" i="57"/>
  <c r="AT530" i="57"/>
  <c r="AT531" i="57"/>
  <c r="AT532" i="57"/>
  <c r="AT533" i="57"/>
  <c r="AT534" i="57"/>
  <c r="AT535" i="57"/>
  <c r="AT536" i="57"/>
  <c r="AT537" i="57"/>
  <c r="AT538" i="57"/>
  <c r="AT539" i="57"/>
  <c r="AT540" i="57"/>
  <c r="AT541" i="57"/>
  <c r="AT542" i="57"/>
  <c r="AT543" i="57"/>
  <c r="AT544" i="57"/>
  <c r="AT545" i="57"/>
  <c r="AT546" i="57"/>
  <c r="AT547" i="57"/>
  <c r="AT548" i="57"/>
  <c r="AT549" i="57"/>
  <c r="AT550" i="57"/>
  <c r="AT551" i="57"/>
  <c r="AT552" i="57"/>
  <c r="AT553" i="57"/>
  <c r="AT554" i="57"/>
  <c r="AT555" i="57"/>
  <c r="AT556" i="57"/>
  <c r="AT557" i="57"/>
  <c r="AT558" i="57"/>
  <c r="AT559" i="57"/>
  <c r="AT560" i="57"/>
  <c r="AT561" i="57"/>
  <c r="AT562" i="57"/>
  <c r="AT563" i="57"/>
  <c r="AT564" i="57"/>
  <c r="AT565" i="57"/>
  <c r="AT566" i="57"/>
  <c r="AT567" i="57"/>
  <c r="AT568" i="57"/>
  <c r="AT569" i="57"/>
  <c r="AT570" i="57"/>
  <c r="AT571" i="57"/>
  <c r="AT572" i="57"/>
  <c r="AT573" i="57"/>
  <c r="AT574" i="57"/>
  <c r="AT575" i="57"/>
  <c r="AT576" i="57"/>
  <c r="AT577" i="57"/>
  <c r="AT578" i="57"/>
  <c r="AT579" i="57"/>
  <c r="AT580" i="57"/>
  <c r="AT581" i="57"/>
  <c r="AT582" i="57"/>
  <c r="AT583" i="57"/>
  <c r="AT584" i="57"/>
  <c r="AT585" i="57"/>
  <c r="AT586" i="57"/>
  <c r="AT587" i="57"/>
  <c r="AT588" i="57"/>
  <c r="AT589" i="57"/>
  <c r="AT590" i="57"/>
  <c r="AT591" i="57"/>
  <c r="AT592" i="57"/>
  <c r="AT593" i="57"/>
  <c r="AT594" i="57"/>
  <c r="AT595" i="57"/>
  <c r="AT596" i="57"/>
  <c r="AT597" i="57"/>
  <c r="AT598" i="57"/>
  <c r="AT599" i="57"/>
  <c r="AT600" i="57"/>
  <c r="AT601" i="57"/>
  <c r="AT602" i="57"/>
  <c r="AT603" i="57"/>
  <c r="AT604" i="57"/>
  <c r="AT605" i="57"/>
  <c r="AT606" i="57"/>
  <c r="AT607" i="57"/>
  <c r="AT608" i="57"/>
  <c r="AT609" i="57"/>
  <c r="AT610" i="57"/>
  <c r="AT611" i="57"/>
  <c r="AT612" i="57"/>
  <c r="AT613" i="57"/>
  <c r="AT614" i="57"/>
  <c r="AT615" i="57"/>
  <c r="AT616" i="57"/>
  <c r="AT617" i="57"/>
  <c r="AT618" i="57"/>
  <c r="AT619" i="57"/>
  <c r="AT620" i="57"/>
  <c r="AT621" i="57"/>
  <c r="AT622" i="57"/>
  <c r="AT623" i="57"/>
  <c r="AT624" i="57"/>
  <c r="AT625" i="57"/>
  <c r="AT626" i="57"/>
  <c r="AT627" i="57"/>
  <c r="AT628" i="57"/>
  <c r="AT629" i="57"/>
  <c r="AT630" i="57"/>
  <c r="AT631" i="57"/>
  <c r="AT632" i="57"/>
  <c r="AT633" i="57"/>
  <c r="AT634" i="57"/>
  <c r="AT635" i="57"/>
  <c r="AT636" i="57"/>
  <c r="AT637" i="57"/>
  <c r="AT638" i="57"/>
  <c r="AT639" i="57"/>
  <c r="AT640" i="57"/>
  <c r="AT641" i="57"/>
  <c r="AT642" i="57"/>
  <c r="AT643" i="57"/>
  <c r="AT644" i="57"/>
  <c r="AT645" i="57"/>
  <c r="AT646" i="57"/>
  <c r="AT647" i="57"/>
  <c r="AT648" i="57"/>
  <c r="AT649" i="57"/>
  <c r="AT650" i="57"/>
  <c r="AT651" i="57"/>
  <c r="AT652" i="57"/>
  <c r="AT653" i="57"/>
  <c r="AT654" i="57"/>
  <c r="AT655" i="57"/>
  <c r="AT656" i="57"/>
  <c r="AT657" i="57"/>
  <c r="AT658" i="57"/>
  <c r="AT659" i="57"/>
  <c r="AT660" i="57"/>
  <c r="AT661" i="57"/>
  <c r="AT662" i="57"/>
  <c r="AT663" i="57"/>
  <c r="AT664" i="57"/>
  <c r="AT665" i="57"/>
  <c r="AT666" i="57"/>
  <c r="AT667" i="57"/>
  <c r="AT668" i="57"/>
  <c r="AT669" i="57"/>
  <c r="AT670" i="57"/>
  <c r="AT671" i="57"/>
  <c r="AT672" i="57"/>
  <c r="AT673" i="57"/>
  <c r="AT674" i="57"/>
  <c r="AT675" i="57"/>
  <c r="AT676" i="57"/>
  <c r="AT677" i="57"/>
  <c r="AT678" i="57"/>
  <c r="AT679" i="57"/>
  <c r="AT680" i="57"/>
  <c r="AT681" i="57"/>
  <c r="AT682" i="57"/>
  <c r="AT683" i="57"/>
  <c r="AT684" i="57"/>
  <c r="AT685" i="57"/>
  <c r="AT686" i="57"/>
  <c r="AT687" i="57"/>
  <c r="AT688" i="57"/>
  <c r="AT689" i="57"/>
  <c r="AT690" i="57"/>
  <c r="AT691" i="57"/>
  <c r="AT692" i="57"/>
  <c r="AT693" i="57"/>
  <c r="AT694" i="57"/>
  <c r="AT695" i="57"/>
  <c r="AT696" i="57"/>
  <c r="AT697" i="57"/>
  <c r="AT698" i="57"/>
  <c r="AT699" i="57"/>
  <c r="AT700" i="57"/>
  <c r="AT701" i="57"/>
  <c r="AT702" i="57"/>
  <c r="AT703" i="57"/>
  <c r="AT704" i="57"/>
  <c r="AT705" i="57"/>
  <c r="AT706" i="57"/>
  <c r="AT707" i="57"/>
  <c r="AT708" i="57"/>
  <c r="AT709" i="57"/>
  <c r="AT710" i="57"/>
  <c r="AT711" i="57"/>
  <c r="AT712" i="57"/>
  <c r="AT713" i="57"/>
  <c r="AT714" i="57"/>
  <c r="AT715" i="57"/>
  <c r="AT716" i="57"/>
  <c r="AT717" i="57"/>
  <c r="AT718" i="57"/>
  <c r="AT719" i="57"/>
  <c r="AT720" i="57"/>
  <c r="AT721" i="57"/>
  <c r="AT722" i="57"/>
  <c r="AT723" i="57"/>
  <c r="AT724" i="57"/>
  <c r="AT725" i="57"/>
  <c r="AT726" i="57"/>
  <c r="AT727" i="57"/>
  <c r="AT728" i="57"/>
  <c r="AT729" i="57"/>
  <c r="AT730" i="57"/>
  <c r="AT731" i="57"/>
  <c r="AT732" i="57"/>
  <c r="AT733" i="57"/>
  <c r="AT734" i="57"/>
  <c r="AT735" i="57"/>
  <c r="AT736" i="57"/>
  <c r="AT737" i="57"/>
  <c r="AT738" i="57"/>
  <c r="AT739" i="57"/>
  <c r="AT740" i="57"/>
  <c r="AT741" i="57"/>
  <c r="AT742" i="57"/>
  <c r="AT743" i="57"/>
  <c r="AT744" i="57"/>
  <c r="AT745" i="57"/>
  <c r="AT746" i="57"/>
  <c r="AT747" i="57"/>
  <c r="AT748" i="57"/>
  <c r="AT749" i="57"/>
  <c r="AT750" i="57"/>
  <c r="AT751" i="57"/>
  <c r="AT752" i="57"/>
  <c r="AT753" i="57"/>
  <c r="AT754" i="57"/>
  <c r="AT755" i="57"/>
  <c r="AT756" i="57"/>
  <c r="AT757" i="57"/>
  <c r="AT758" i="57"/>
  <c r="AT759" i="57"/>
  <c r="AT760" i="57"/>
  <c r="AT761" i="57"/>
  <c r="AT762" i="57"/>
  <c r="AT763" i="57"/>
  <c r="AT764" i="57"/>
  <c r="AT765" i="57"/>
  <c r="AT766" i="57"/>
  <c r="AT767" i="57"/>
  <c r="AT768" i="57"/>
  <c r="AT769" i="57"/>
  <c r="AT770" i="57"/>
  <c r="AT771" i="57"/>
  <c r="AT772" i="57"/>
  <c r="AT773" i="57"/>
  <c r="AT774" i="57"/>
  <c r="AT775" i="57"/>
  <c r="AT776" i="57"/>
  <c r="AT777" i="57"/>
  <c r="AT778" i="57"/>
  <c r="AT779" i="57"/>
  <c r="AT780" i="57"/>
  <c r="AT781" i="57"/>
  <c r="AT782" i="57"/>
  <c r="AT783" i="57"/>
  <c r="AT784" i="57"/>
  <c r="AT785" i="57"/>
  <c r="AT786" i="57"/>
  <c r="AT787" i="57"/>
  <c r="AT788" i="57"/>
  <c r="AT789" i="57"/>
  <c r="AT790" i="57"/>
  <c r="AT791" i="57"/>
  <c r="AT792" i="57"/>
  <c r="AT793" i="57"/>
  <c r="AT794" i="57"/>
  <c r="AT795" i="57"/>
  <c r="AT796" i="57"/>
  <c r="AT797" i="57"/>
  <c r="AT798" i="57"/>
  <c r="AT799" i="57"/>
  <c r="AT800" i="57"/>
  <c r="AT801" i="57"/>
  <c r="AT802" i="57"/>
  <c r="AT803" i="57"/>
  <c r="AT804" i="57"/>
  <c r="AT805" i="57"/>
  <c r="AT806" i="57"/>
  <c r="AT807" i="57"/>
  <c r="AT808" i="57"/>
  <c r="AT809" i="57"/>
  <c r="AT810" i="57"/>
  <c r="AT811" i="57"/>
  <c r="AT812" i="57"/>
  <c r="AT813" i="57"/>
  <c r="AT814" i="57"/>
  <c r="AT815" i="57"/>
  <c r="AT816" i="57"/>
  <c r="AT817" i="57"/>
  <c r="AT818" i="57"/>
  <c r="AT819" i="57"/>
  <c r="AT820" i="57"/>
  <c r="AT821" i="57"/>
  <c r="AT822" i="57"/>
  <c r="AT823" i="57"/>
  <c r="AT824" i="57"/>
  <c r="AT825" i="57"/>
  <c r="AT826" i="57"/>
  <c r="AT827" i="57"/>
  <c r="AT828" i="57"/>
  <c r="AT829" i="57"/>
  <c r="AT830" i="57"/>
  <c r="AT831" i="57"/>
  <c r="AT832" i="57"/>
  <c r="AT833" i="57"/>
  <c r="AT834" i="57"/>
  <c r="AT835" i="57"/>
  <c r="AT836" i="57"/>
  <c r="AT837" i="57"/>
  <c r="AT838" i="57"/>
  <c r="AT839" i="57"/>
  <c r="AT840" i="57"/>
  <c r="AT841" i="57"/>
  <c r="AT842" i="57"/>
  <c r="AT843" i="57"/>
  <c r="AT844" i="57"/>
  <c r="AT845" i="57"/>
  <c r="AT846" i="57"/>
  <c r="AT847" i="57"/>
  <c r="AT848" i="57"/>
  <c r="AT849" i="57"/>
  <c r="AT850" i="57"/>
  <c r="AT851" i="57"/>
  <c r="AT852" i="57"/>
  <c r="AT853" i="57"/>
  <c r="AT854" i="57"/>
  <c r="AT855" i="57"/>
  <c r="AT856" i="57"/>
  <c r="AT857" i="57"/>
  <c r="AT858" i="57"/>
  <c r="AT859" i="57"/>
  <c r="AT860" i="57"/>
  <c r="AT861" i="57"/>
  <c r="AT862" i="57"/>
  <c r="AT863" i="57"/>
  <c r="AT864" i="57"/>
  <c r="AT865" i="57"/>
  <c r="AT866" i="57"/>
  <c r="AT867" i="57"/>
  <c r="AT868" i="57"/>
  <c r="AT869" i="57"/>
  <c r="AT870" i="57"/>
  <c r="AT871" i="57"/>
  <c r="AT872" i="57"/>
  <c r="AT873" i="57"/>
  <c r="AT874" i="57"/>
  <c r="AT875" i="57"/>
  <c r="AT876" i="57"/>
  <c r="AT877" i="57"/>
  <c r="AT878" i="57"/>
  <c r="AT879" i="57"/>
  <c r="AT880" i="57"/>
  <c r="AT881" i="57"/>
  <c r="AT882" i="57"/>
  <c r="AT883" i="57"/>
  <c r="AT884" i="57"/>
  <c r="AT885" i="57"/>
  <c r="AT886" i="57"/>
  <c r="AT887" i="57"/>
  <c r="AT888" i="57"/>
  <c r="AT889" i="57"/>
  <c r="AT890" i="57"/>
  <c r="AT891" i="57"/>
  <c r="AT892" i="57"/>
  <c r="AT893" i="57"/>
  <c r="AT894" i="57"/>
  <c r="AT895" i="57"/>
  <c r="AT896" i="57"/>
  <c r="AT897" i="57"/>
  <c r="AT898" i="57"/>
  <c r="AT899" i="57"/>
  <c r="AT900" i="57"/>
  <c r="AT901" i="57"/>
  <c r="AT902" i="57"/>
  <c r="AT903" i="57"/>
  <c r="AT904" i="57"/>
  <c r="AT905" i="57"/>
  <c r="AT906" i="57"/>
  <c r="AT907" i="57"/>
  <c r="AT908" i="57"/>
  <c r="AT909" i="57"/>
  <c r="AT910" i="57"/>
  <c r="AT911" i="57"/>
  <c r="AT912" i="57"/>
  <c r="AT913" i="57"/>
  <c r="AT914" i="57"/>
  <c r="AT915" i="57"/>
  <c r="AT916" i="57"/>
  <c r="AT917" i="57"/>
  <c r="AT918" i="57"/>
  <c r="AT919" i="57"/>
  <c r="AT920" i="57"/>
  <c r="AT921" i="57"/>
  <c r="AT922" i="57"/>
  <c r="AT923" i="57"/>
  <c r="AT924" i="57"/>
  <c r="AT925" i="57"/>
  <c r="AT926" i="57"/>
  <c r="AT927" i="57"/>
  <c r="AT928" i="57"/>
  <c r="AT929" i="57"/>
  <c r="AT930" i="57"/>
  <c r="AT931" i="57"/>
  <c r="AT932" i="57"/>
  <c r="AT933" i="57"/>
  <c r="AT934" i="57"/>
  <c r="AT935" i="57"/>
  <c r="AT936" i="57"/>
  <c r="AT937" i="57"/>
  <c r="AT938" i="57"/>
  <c r="AT939" i="57"/>
  <c r="AT940" i="57"/>
  <c r="AT941" i="57"/>
  <c r="AT942" i="57"/>
  <c r="AT943" i="57"/>
  <c r="AT944" i="57"/>
  <c r="AT945" i="57"/>
  <c r="AT946" i="57"/>
  <c r="AT947" i="57"/>
  <c r="AT948" i="57"/>
  <c r="AT949" i="57"/>
  <c r="AT950" i="57"/>
  <c r="AT951" i="57"/>
  <c r="AT952" i="57"/>
  <c r="AT953" i="57"/>
  <c r="AT954" i="57"/>
  <c r="AT955" i="57"/>
  <c r="AT956" i="57"/>
  <c r="AT957" i="57"/>
  <c r="AT958" i="57"/>
  <c r="AT959" i="57"/>
  <c r="AT960" i="57"/>
  <c r="AT961" i="57"/>
  <c r="AT962" i="57"/>
  <c r="AT963" i="57"/>
  <c r="AT964" i="57"/>
  <c r="AT965" i="57"/>
  <c r="AT966" i="57"/>
  <c r="AW966" i="57" s="1"/>
  <c r="AT967" i="57"/>
  <c r="AW967" i="57" s="1"/>
  <c r="AY967" i="57" s="1"/>
  <c r="AT968" i="57"/>
  <c r="AT969" i="57"/>
  <c r="AW969" i="57" s="1"/>
  <c r="AT970" i="57"/>
  <c r="AW970" i="57" s="1"/>
  <c r="AT971" i="57"/>
  <c r="AW971" i="57" s="1"/>
  <c r="AY971" i="57" s="1"/>
  <c r="AT972" i="57"/>
  <c r="AU972" i="57" s="1"/>
  <c r="AT973" i="57"/>
  <c r="AW973" i="57" s="1"/>
  <c r="AT974" i="57"/>
  <c r="AW974" i="57" s="1"/>
  <c r="AT975" i="57"/>
  <c r="AW975" i="57" s="1"/>
  <c r="AY975" i="57" s="1"/>
  <c r="AT976" i="57"/>
  <c r="AW976" i="57" s="1"/>
  <c r="AY976" i="57" s="1"/>
  <c r="AT977" i="57"/>
  <c r="AW977" i="57" s="1"/>
  <c r="AT978" i="57"/>
  <c r="AW978" i="57" s="1"/>
  <c r="AT979" i="57"/>
  <c r="AW979" i="57" s="1"/>
  <c r="AY979" i="57" s="1"/>
  <c r="AT980" i="57"/>
  <c r="AT981" i="57"/>
  <c r="AT982" i="57"/>
  <c r="AW982" i="57" s="1"/>
  <c r="AT983" i="57"/>
  <c r="AW983" i="57" s="1"/>
  <c r="AY983" i="57" s="1"/>
  <c r="AT984" i="57"/>
  <c r="AU984" i="57" s="1"/>
  <c r="AT985" i="57"/>
  <c r="AW985" i="57" s="1"/>
  <c r="AT986" i="57"/>
  <c r="AW986" i="57" s="1"/>
  <c r="AT987" i="57"/>
  <c r="AW987" i="57" s="1"/>
  <c r="AY987" i="57" s="1"/>
  <c r="AT988" i="57"/>
  <c r="AT989" i="57"/>
  <c r="AW989" i="57" s="1"/>
  <c r="AT990" i="57"/>
  <c r="AW990" i="57" s="1"/>
  <c r="AT991" i="57"/>
  <c r="AW991" i="57" s="1"/>
  <c r="AY991" i="57" s="1"/>
  <c r="AT992" i="57"/>
  <c r="AW992" i="57" s="1"/>
  <c r="AY992" i="57" s="1"/>
  <c r="AT993" i="57"/>
  <c r="AW993" i="57" s="1"/>
  <c r="AT994" i="57"/>
  <c r="AW994" i="57" s="1"/>
  <c r="AT995" i="57"/>
  <c r="AW995" i="57" s="1"/>
  <c r="AY995" i="57" s="1"/>
  <c r="AT996" i="57"/>
  <c r="AT997" i="57"/>
  <c r="AT998" i="57"/>
  <c r="AW998" i="57" s="1"/>
  <c r="AT999" i="57"/>
  <c r="AW999" i="57" s="1"/>
  <c r="AY999" i="57" s="1"/>
  <c r="AT1000" i="57"/>
  <c r="AT1001" i="57"/>
  <c r="AT1002" i="57"/>
  <c r="AW1002" i="57" s="1"/>
  <c r="AT1003" i="57"/>
  <c r="AW1003" i="57" s="1"/>
  <c r="AY1003" i="57" s="1"/>
  <c r="AT1004" i="57"/>
  <c r="AU1004" i="57" s="1"/>
  <c r="AT1005" i="57"/>
  <c r="AW1005" i="57" s="1"/>
  <c r="AT1006" i="57"/>
  <c r="AW1006" i="57" s="1"/>
  <c r="AT1007" i="57"/>
  <c r="AW1007" i="57" s="1"/>
  <c r="AY1007" i="57" s="1"/>
  <c r="AT1008" i="57"/>
  <c r="AW1008" i="57" s="1"/>
  <c r="AY1008" i="57" s="1"/>
  <c r="AT1009" i="57"/>
  <c r="AT1010" i="57"/>
  <c r="AW1010" i="57" s="1"/>
  <c r="AT1011" i="57"/>
  <c r="AW1011" i="57" s="1"/>
  <c r="AY1011" i="57" s="1"/>
  <c r="AY4" i="57"/>
  <c r="AW4" i="57"/>
  <c r="AT4" i="57"/>
  <c r="AZ258" i="57"/>
  <c r="AZ322" i="57"/>
  <c r="AZ386" i="57"/>
  <c r="AZ237" i="57"/>
  <c r="AZ274" i="57"/>
  <c r="AZ301" i="57"/>
  <c r="AZ338" i="57"/>
  <c r="AZ365" i="57"/>
  <c r="AZ402" i="57"/>
  <c r="AU5" i="57"/>
  <c r="AU6" i="57"/>
  <c r="AU7" i="57"/>
  <c r="AU9" i="57"/>
  <c r="AU10" i="57"/>
  <c r="AU11" i="57"/>
  <c r="AU13" i="57"/>
  <c r="AU14" i="57"/>
  <c r="AU15" i="57"/>
  <c r="AU17" i="57"/>
  <c r="AU18" i="57"/>
  <c r="AU19" i="57"/>
  <c r="AU21" i="57"/>
  <c r="AU22" i="57"/>
  <c r="AU23" i="57"/>
  <c r="AU25" i="57"/>
  <c r="AU26" i="57"/>
  <c r="AU27" i="57"/>
  <c r="AU29" i="57"/>
  <c r="AU30" i="57"/>
  <c r="AU31" i="57"/>
  <c r="AU33" i="57"/>
  <c r="AU34" i="57"/>
  <c r="AU35" i="57"/>
  <c r="AU37" i="57"/>
  <c r="AU38" i="57"/>
  <c r="AU39" i="57"/>
  <c r="AU41" i="57"/>
  <c r="AU42" i="57"/>
  <c r="AU43" i="57"/>
  <c r="AU45" i="57"/>
  <c r="AU46" i="57"/>
  <c r="AU47" i="57"/>
  <c r="AU49" i="57"/>
  <c r="AU50" i="57"/>
  <c r="AU51" i="57"/>
  <c r="AU53" i="57"/>
  <c r="AU54" i="57"/>
  <c r="AU55" i="57"/>
  <c r="AU57" i="57"/>
  <c r="AU58" i="57"/>
  <c r="AU59" i="57"/>
  <c r="AU61" i="57"/>
  <c r="AU62" i="57"/>
  <c r="AU63" i="57"/>
  <c r="AU65" i="57"/>
  <c r="AU66" i="57"/>
  <c r="AU67" i="57"/>
  <c r="AU69" i="57"/>
  <c r="AU70" i="57"/>
  <c r="AU71" i="57"/>
  <c r="AU73" i="57"/>
  <c r="AU74" i="57"/>
  <c r="AU75" i="57"/>
  <c r="AU77" i="57"/>
  <c r="AU78" i="57"/>
  <c r="AU79" i="57"/>
  <c r="AU81" i="57"/>
  <c r="AU82" i="57"/>
  <c r="AU83" i="57"/>
  <c r="AU85" i="57"/>
  <c r="AU86" i="57"/>
  <c r="AU87" i="57"/>
  <c r="AU89" i="57"/>
  <c r="AU90" i="57"/>
  <c r="AU91" i="57"/>
  <c r="AU93" i="57"/>
  <c r="AU94" i="57"/>
  <c r="AU95" i="57"/>
  <c r="AU97" i="57"/>
  <c r="AU98" i="57"/>
  <c r="AU99" i="57"/>
  <c r="AU101" i="57"/>
  <c r="AU102" i="57"/>
  <c r="AU103" i="57"/>
  <c r="AU105" i="57"/>
  <c r="AU106" i="57"/>
  <c r="AU107" i="57"/>
  <c r="AU109" i="57"/>
  <c r="AU110" i="57"/>
  <c r="AU111" i="57"/>
  <c r="AU113" i="57"/>
  <c r="AU114" i="57"/>
  <c r="AU115" i="57"/>
  <c r="AU117" i="57"/>
  <c r="AU118" i="57"/>
  <c r="AU119" i="57"/>
  <c r="AU121" i="57"/>
  <c r="AU122" i="57"/>
  <c r="AU123" i="57"/>
  <c r="AU125" i="57"/>
  <c r="AU126" i="57"/>
  <c r="AU127" i="57"/>
  <c r="AU129" i="57"/>
  <c r="AU130" i="57"/>
  <c r="AU131" i="57"/>
  <c r="AU133" i="57"/>
  <c r="AU134" i="57"/>
  <c r="AU135" i="57"/>
  <c r="AU137" i="57"/>
  <c r="AU138" i="57"/>
  <c r="AU139" i="57"/>
  <c r="AU141" i="57"/>
  <c r="AU142" i="57"/>
  <c r="AU143" i="57"/>
  <c r="AU145" i="57"/>
  <c r="AU146" i="57"/>
  <c r="AU147" i="57"/>
  <c r="AU149" i="57"/>
  <c r="AU150" i="57"/>
  <c r="AU151" i="57"/>
  <c r="AU153" i="57"/>
  <c r="AU154" i="57"/>
  <c r="AU155" i="57"/>
  <c r="AU157" i="57"/>
  <c r="AU158" i="57"/>
  <c r="AU159" i="57"/>
  <c r="AU161" i="57"/>
  <c r="AU162" i="57"/>
  <c r="AU163" i="57"/>
  <c r="AU165" i="57"/>
  <c r="AU166" i="57"/>
  <c r="AU167" i="57"/>
  <c r="AU169" i="57"/>
  <c r="AU170" i="57"/>
  <c r="AU171" i="57"/>
  <c r="AU173" i="57"/>
  <c r="AU174" i="57"/>
  <c r="AU175" i="57"/>
  <c r="AU177" i="57"/>
  <c r="AU178" i="57"/>
  <c r="AU179" i="57"/>
  <c r="AU181" i="57"/>
  <c r="AU182" i="57"/>
  <c r="AU183" i="57"/>
  <c r="AU185" i="57"/>
  <c r="AU186" i="57"/>
  <c r="AU187" i="57"/>
  <c r="AU189" i="57"/>
  <c r="AU190" i="57"/>
  <c r="AU191" i="57"/>
  <c r="AU193" i="57"/>
  <c r="AU194" i="57"/>
  <c r="AU195" i="57"/>
  <c r="AU197" i="57"/>
  <c r="AU198" i="57"/>
  <c r="AU199" i="57"/>
  <c r="AU201" i="57"/>
  <c r="AU202" i="57"/>
  <c r="AU203" i="57"/>
  <c r="AU205" i="57"/>
  <c r="AU206" i="57"/>
  <c r="AU207" i="57"/>
  <c r="AU209" i="57"/>
  <c r="AU210" i="57"/>
  <c r="AU211" i="57"/>
  <c r="AU213" i="57"/>
  <c r="AU214" i="57"/>
  <c r="AU215" i="57"/>
  <c r="AU217" i="57"/>
  <c r="AU218" i="57"/>
  <c r="AU219" i="57"/>
  <c r="AU221" i="57"/>
  <c r="AU222" i="57"/>
  <c r="AU223" i="57"/>
  <c r="AU225" i="57"/>
  <c r="AU226" i="57"/>
  <c r="AU227" i="57"/>
  <c r="AU229" i="57"/>
  <c r="AU230" i="57"/>
  <c r="AU231" i="57"/>
  <c r="AU233" i="57"/>
  <c r="AU234" i="57"/>
  <c r="AU235" i="57"/>
  <c r="AU237" i="57"/>
  <c r="AU238" i="57"/>
  <c r="AU239" i="57"/>
  <c r="AU241" i="57"/>
  <c r="AU242" i="57"/>
  <c r="AU243" i="57"/>
  <c r="AU245" i="57"/>
  <c r="AU246" i="57"/>
  <c r="AU247" i="57"/>
  <c r="AU249" i="57"/>
  <c r="AU250" i="57"/>
  <c r="AU251" i="57"/>
  <c r="AU253" i="57"/>
  <c r="AU254" i="57"/>
  <c r="AU255" i="57"/>
  <c r="AU257" i="57"/>
  <c r="AU258" i="57"/>
  <c r="AU259" i="57"/>
  <c r="AU261" i="57"/>
  <c r="AU262" i="57"/>
  <c r="AU263" i="57"/>
  <c r="AU265" i="57"/>
  <c r="AU266" i="57"/>
  <c r="AU267" i="57"/>
  <c r="AU269" i="57"/>
  <c r="AU270" i="57"/>
  <c r="AU271" i="57"/>
  <c r="AU273" i="57"/>
  <c r="AU274" i="57"/>
  <c r="AU275" i="57"/>
  <c r="AU277" i="57"/>
  <c r="AU278" i="57"/>
  <c r="AU279" i="57"/>
  <c r="AU281" i="57"/>
  <c r="AU282" i="57"/>
  <c r="AU283" i="57"/>
  <c r="AU285" i="57"/>
  <c r="AU286" i="57"/>
  <c r="AU287" i="57"/>
  <c r="AU289" i="57"/>
  <c r="AU290" i="57"/>
  <c r="AU291" i="57"/>
  <c r="AU293" i="57"/>
  <c r="AU294" i="57"/>
  <c r="AU295" i="57"/>
  <c r="AU297" i="57"/>
  <c r="AU298" i="57"/>
  <c r="AU299" i="57"/>
  <c r="AU301" i="57"/>
  <c r="AU302" i="57"/>
  <c r="AU303" i="57"/>
  <c r="AU305" i="57"/>
  <c r="AU306" i="57"/>
  <c r="AU307" i="57"/>
  <c r="AU309" i="57"/>
  <c r="AU310" i="57"/>
  <c r="AU311" i="57"/>
  <c r="AU313" i="57"/>
  <c r="AU314" i="57"/>
  <c r="AU315" i="57"/>
  <c r="AU317" i="57"/>
  <c r="AU318" i="57"/>
  <c r="AU319" i="57"/>
  <c r="AU321" i="57"/>
  <c r="AU322" i="57"/>
  <c r="AU323" i="57"/>
  <c r="AU325" i="57"/>
  <c r="AU326" i="57"/>
  <c r="AU327" i="57"/>
  <c r="AU329" i="57"/>
  <c r="AU330" i="57"/>
  <c r="AU331" i="57"/>
  <c r="AU333" i="57"/>
  <c r="AU334" i="57"/>
  <c r="AU335" i="57"/>
  <c r="AU337" i="57"/>
  <c r="AU338" i="57"/>
  <c r="AU339" i="57"/>
  <c r="AU341" i="57"/>
  <c r="AU342" i="57"/>
  <c r="AU343" i="57"/>
  <c r="AU345" i="57"/>
  <c r="AU346" i="57"/>
  <c r="AU347" i="57"/>
  <c r="AU349" i="57"/>
  <c r="AU350" i="57"/>
  <c r="AU351" i="57"/>
  <c r="AU353" i="57"/>
  <c r="AU354" i="57"/>
  <c r="AU355" i="57"/>
  <c r="AU357" i="57"/>
  <c r="AU358" i="57"/>
  <c r="AU359" i="57"/>
  <c r="AU361" i="57"/>
  <c r="AU362" i="57"/>
  <c r="AU363" i="57"/>
  <c r="AU365" i="57"/>
  <c r="AU366" i="57"/>
  <c r="AU367" i="57"/>
  <c r="AU369" i="57"/>
  <c r="AU370" i="57"/>
  <c r="AU371" i="57"/>
  <c r="AU373" i="57"/>
  <c r="AU374" i="57"/>
  <c r="AU375" i="57"/>
  <c r="AU377" i="57"/>
  <c r="AU378" i="57"/>
  <c r="AU379" i="57"/>
  <c r="AU381" i="57"/>
  <c r="AU382" i="57"/>
  <c r="AU383" i="57"/>
  <c r="AU385" i="57"/>
  <c r="AU386" i="57"/>
  <c r="AU387" i="57"/>
  <c r="AU389" i="57"/>
  <c r="AU390" i="57"/>
  <c r="AU391" i="57"/>
  <c r="AU393" i="57"/>
  <c r="AU394" i="57"/>
  <c r="AU395" i="57"/>
  <c r="AU397" i="57"/>
  <c r="AU398" i="57"/>
  <c r="AU399" i="57"/>
  <c r="AU401" i="57"/>
  <c r="AU402" i="57"/>
  <c r="AU403" i="57"/>
  <c r="AU405" i="57"/>
  <c r="AU406" i="57"/>
  <c r="AU407" i="57"/>
  <c r="AU409" i="57"/>
  <c r="AU410" i="57"/>
  <c r="AU411" i="57"/>
  <c r="AU413" i="57"/>
  <c r="AU414" i="57"/>
  <c r="AU415" i="57"/>
  <c r="AU417" i="57"/>
  <c r="AU418" i="57"/>
  <c r="AU419" i="57"/>
  <c r="AU421" i="57"/>
  <c r="AU422" i="57"/>
  <c r="AU423" i="57"/>
  <c r="AU425" i="57"/>
  <c r="AU426" i="57"/>
  <c r="AU427" i="57"/>
  <c r="AU429" i="57"/>
  <c r="AU430" i="57"/>
  <c r="AU431" i="57"/>
  <c r="AU433" i="57"/>
  <c r="AU434" i="57"/>
  <c r="AU435" i="57"/>
  <c r="AU437" i="57"/>
  <c r="AU438" i="57"/>
  <c r="AU439" i="57"/>
  <c r="AU441" i="57"/>
  <c r="AU442" i="57"/>
  <c r="AU443" i="57"/>
  <c r="AU445" i="57"/>
  <c r="AU446" i="57"/>
  <c r="AU447" i="57"/>
  <c r="AU449" i="57"/>
  <c r="AU450" i="57"/>
  <c r="AU451" i="57"/>
  <c r="AU453" i="57"/>
  <c r="AU454" i="57"/>
  <c r="AU455" i="57"/>
  <c r="AU457" i="57"/>
  <c r="AU458" i="57"/>
  <c r="AU459" i="57"/>
  <c r="AU461" i="57"/>
  <c r="AU462" i="57"/>
  <c r="AU463" i="57"/>
  <c r="AU465" i="57"/>
  <c r="AU466" i="57"/>
  <c r="AU467" i="57"/>
  <c r="AU469" i="57"/>
  <c r="AU470" i="57"/>
  <c r="AU471" i="57"/>
  <c r="AU473" i="57"/>
  <c r="AU474" i="57"/>
  <c r="AU475" i="57"/>
  <c r="AU477" i="57"/>
  <c r="AU478" i="57"/>
  <c r="AU479" i="57"/>
  <c r="AU481" i="57"/>
  <c r="AU482" i="57"/>
  <c r="AU483" i="57"/>
  <c r="AU485" i="57"/>
  <c r="AU486" i="57"/>
  <c r="AU487" i="57"/>
  <c r="AU489" i="57"/>
  <c r="AU490" i="57"/>
  <c r="AU491" i="57"/>
  <c r="AU493" i="57"/>
  <c r="AU494" i="57"/>
  <c r="AU495" i="57"/>
  <c r="AU497" i="57"/>
  <c r="AU498" i="57"/>
  <c r="AU499" i="57"/>
  <c r="AU501" i="57"/>
  <c r="AU502" i="57"/>
  <c r="AU503" i="57"/>
  <c r="AU505" i="57"/>
  <c r="AU506" i="57"/>
  <c r="AU507" i="57"/>
  <c r="AU509" i="57"/>
  <c r="AU510" i="57"/>
  <c r="AU511" i="57"/>
  <c r="AU513" i="57"/>
  <c r="AU514" i="57"/>
  <c r="AU515" i="57"/>
  <c r="AU517" i="57"/>
  <c r="AU518" i="57"/>
  <c r="AU519" i="57"/>
  <c r="AU521" i="57"/>
  <c r="AU522" i="57"/>
  <c r="AU523" i="57"/>
  <c r="AU525" i="57"/>
  <c r="AU526" i="57"/>
  <c r="AU527" i="57"/>
  <c r="AU529" i="57"/>
  <c r="AU530" i="57"/>
  <c r="AU531" i="57"/>
  <c r="AU533" i="57"/>
  <c r="AU534" i="57"/>
  <c r="AU535" i="57"/>
  <c r="AU537" i="57"/>
  <c r="AU538" i="57"/>
  <c r="AU539" i="57"/>
  <c r="AU541" i="57"/>
  <c r="AU542" i="57"/>
  <c r="AU543" i="57"/>
  <c r="AU545" i="57"/>
  <c r="AU546" i="57"/>
  <c r="AU547" i="57"/>
  <c r="AU549" i="57"/>
  <c r="AU550" i="57"/>
  <c r="AU551" i="57"/>
  <c r="AU553" i="57"/>
  <c r="AU554" i="57"/>
  <c r="AU555" i="57"/>
  <c r="AU557" i="57"/>
  <c r="AU558" i="57"/>
  <c r="AU559" i="57"/>
  <c r="AU561" i="57"/>
  <c r="AU562" i="57"/>
  <c r="AU563" i="57"/>
  <c r="AU565" i="57"/>
  <c r="AU566" i="57"/>
  <c r="AU567" i="57"/>
  <c r="AU569" i="57"/>
  <c r="AU570" i="57"/>
  <c r="AU571" i="57"/>
  <c r="AU573" i="57"/>
  <c r="AU574" i="57"/>
  <c r="AU575" i="57"/>
  <c r="AU577" i="57"/>
  <c r="AU578" i="57"/>
  <c r="AU579" i="57"/>
  <c r="AU581" i="57"/>
  <c r="AU582" i="57"/>
  <c r="AU583" i="57"/>
  <c r="AU585" i="57"/>
  <c r="AU586" i="57"/>
  <c r="AU587" i="57"/>
  <c r="AU589" i="57"/>
  <c r="AU590" i="57"/>
  <c r="AU591" i="57"/>
  <c r="AU593" i="57"/>
  <c r="AU594" i="57"/>
  <c r="AU595" i="57"/>
  <c r="AU597" i="57"/>
  <c r="AU598" i="57"/>
  <c r="AU599" i="57"/>
  <c r="AU601" i="57"/>
  <c r="AU602" i="57"/>
  <c r="AU603" i="57"/>
  <c r="AU605" i="57"/>
  <c r="AU606" i="57"/>
  <c r="AU607" i="57"/>
  <c r="AU609" i="57"/>
  <c r="AU610" i="57"/>
  <c r="AU611" i="57"/>
  <c r="AU613" i="57"/>
  <c r="AU614" i="57"/>
  <c r="AU615" i="57"/>
  <c r="AU617" i="57"/>
  <c r="AU618" i="57"/>
  <c r="AU619" i="57"/>
  <c r="AU621" i="57"/>
  <c r="AU622" i="57"/>
  <c r="AU623" i="57"/>
  <c r="AU625" i="57"/>
  <c r="AU626" i="57"/>
  <c r="AU627" i="57"/>
  <c r="AU629" i="57"/>
  <c r="AU630" i="57"/>
  <c r="AU631" i="57"/>
  <c r="AU633" i="57"/>
  <c r="AU634" i="57"/>
  <c r="AU635" i="57"/>
  <c r="AU637" i="57"/>
  <c r="AU638" i="57"/>
  <c r="AU639" i="57"/>
  <c r="AU641" i="57"/>
  <c r="AU642" i="57"/>
  <c r="AU643" i="57"/>
  <c r="AU645" i="57"/>
  <c r="AU646" i="57"/>
  <c r="AU647" i="57"/>
  <c r="AU649" i="57"/>
  <c r="AU650" i="57"/>
  <c r="AU651" i="57"/>
  <c r="AU653" i="57"/>
  <c r="AU654" i="57"/>
  <c r="AU655" i="57"/>
  <c r="AU657" i="57"/>
  <c r="AU658" i="57"/>
  <c r="AU659" i="57"/>
  <c r="AU661" i="57"/>
  <c r="AU662" i="57"/>
  <c r="AU663" i="57"/>
  <c r="AU665" i="57"/>
  <c r="AU666" i="57"/>
  <c r="AU667" i="57"/>
  <c r="AU669" i="57"/>
  <c r="AU670" i="57"/>
  <c r="AU671" i="57"/>
  <c r="AU673" i="57"/>
  <c r="AU674" i="57"/>
  <c r="AU675" i="57"/>
  <c r="AU677" i="57"/>
  <c r="AU678" i="57"/>
  <c r="AU679" i="57"/>
  <c r="AU681" i="57"/>
  <c r="AU682" i="57"/>
  <c r="AU683" i="57"/>
  <c r="AU685" i="57"/>
  <c r="AU686" i="57"/>
  <c r="AU687" i="57"/>
  <c r="AU689" i="57"/>
  <c r="AU690" i="57"/>
  <c r="AU691" i="57"/>
  <c r="AU693" i="57"/>
  <c r="AU694" i="57"/>
  <c r="AU695" i="57"/>
  <c r="AU697" i="57"/>
  <c r="AU698" i="57"/>
  <c r="AU699" i="57"/>
  <c r="AU701" i="57"/>
  <c r="AU702" i="57"/>
  <c r="AU703" i="57"/>
  <c r="AU705" i="57"/>
  <c r="AU706" i="57"/>
  <c r="AU707" i="57"/>
  <c r="AU709" i="57"/>
  <c r="AU710" i="57"/>
  <c r="AU711" i="57"/>
  <c r="AU713" i="57"/>
  <c r="AU714" i="57"/>
  <c r="AU715" i="57"/>
  <c r="AU717" i="57"/>
  <c r="AU718" i="57"/>
  <c r="AU719" i="57"/>
  <c r="AU721" i="57"/>
  <c r="AU722" i="57"/>
  <c r="AU723" i="57"/>
  <c r="AU725" i="57"/>
  <c r="AU726" i="57"/>
  <c r="AU727" i="57"/>
  <c r="AU729" i="57"/>
  <c r="AU730" i="57"/>
  <c r="AU731" i="57"/>
  <c r="AU733" i="57"/>
  <c r="AU734" i="57"/>
  <c r="AU735" i="57"/>
  <c r="AU737" i="57"/>
  <c r="AU738" i="57"/>
  <c r="AU739" i="57"/>
  <c r="AU741" i="57"/>
  <c r="AU742" i="57"/>
  <c r="AU743" i="57"/>
  <c r="AU745" i="57"/>
  <c r="AU746" i="57"/>
  <c r="AU747" i="57"/>
  <c r="AU749" i="57"/>
  <c r="AU750" i="57"/>
  <c r="AU751" i="57"/>
  <c r="AU753" i="57"/>
  <c r="AU754" i="57"/>
  <c r="AU755" i="57"/>
  <c r="AU757" i="57"/>
  <c r="AU758" i="57"/>
  <c r="AU759" i="57"/>
  <c r="AU761" i="57"/>
  <c r="AU762" i="57"/>
  <c r="AU763" i="57"/>
  <c r="AU765" i="57"/>
  <c r="AU766" i="57"/>
  <c r="AU767" i="57"/>
  <c r="AU769" i="57"/>
  <c r="AU770" i="57"/>
  <c r="AU771" i="57"/>
  <c r="AU773" i="57"/>
  <c r="AU774" i="57"/>
  <c r="AU775" i="57"/>
  <c r="AU777" i="57"/>
  <c r="AU778" i="57"/>
  <c r="AU779" i="57"/>
  <c r="AU781" i="57"/>
  <c r="AU782" i="57"/>
  <c r="AU783" i="57"/>
  <c r="AU785" i="57"/>
  <c r="AU786" i="57"/>
  <c r="AU787" i="57"/>
  <c r="AU789" i="57"/>
  <c r="AU790" i="57"/>
  <c r="AU791" i="57"/>
  <c r="AU793" i="57"/>
  <c r="AU794" i="57"/>
  <c r="AU795" i="57"/>
  <c r="AU797" i="57"/>
  <c r="AU798" i="57"/>
  <c r="AU799" i="57"/>
  <c r="AU801" i="57"/>
  <c r="AU802" i="57"/>
  <c r="AU803" i="57"/>
  <c r="AU805" i="57"/>
  <c r="AU806" i="57"/>
  <c r="AU807" i="57"/>
  <c r="AU809" i="57"/>
  <c r="AU810" i="57"/>
  <c r="AU811" i="57"/>
  <c r="AU813" i="57"/>
  <c r="AU814" i="57"/>
  <c r="AU815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8" i="57"/>
  <c r="AU976" i="57"/>
  <c r="AU977" i="57"/>
  <c r="AU980" i="57"/>
  <c r="AU981" i="57"/>
  <c r="AU988" i="57"/>
  <c r="AU993" i="57"/>
  <c r="AU995" i="57"/>
  <c r="AU996" i="57"/>
  <c r="AU997" i="57"/>
  <c r="AU1000" i="57"/>
  <c r="AU1008" i="57"/>
  <c r="AU1009" i="57"/>
  <c r="AU4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Q64" i="57"/>
  <c r="R64" i="57"/>
  <c r="S64" i="57"/>
  <c r="Q65" i="57"/>
  <c r="R65" i="57"/>
  <c r="S65" i="57"/>
  <c r="Q66" i="57"/>
  <c r="R66" i="57"/>
  <c r="S66" i="57"/>
  <c r="R58" i="57"/>
  <c r="S58" i="57"/>
  <c r="Q58" i="57"/>
  <c r="Q56" i="57"/>
  <c r="R56" i="57"/>
  <c r="S56" i="57"/>
  <c r="Q57" i="57"/>
  <c r="R57" i="57"/>
  <c r="S57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Q54" i="57"/>
  <c r="R54" i="57"/>
  <c r="S54" i="57"/>
  <c r="Q55" i="57"/>
  <c r="R55" i="57"/>
  <c r="S55" i="57"/>
  <c r="R49" i="57"/>
  <c r="S49" i="57"/>
  <c r="Q49" i="57"/>
  <c r="Q41" i="57"/>
  <c r="R41" i="57"/>
  <c r="S41" i="57"/>
  <c r="Q42" i="57"/>
  <c r="R42" i="57"/>
  <c r="S42" i="57"/>
  <c r="Q43" i="57"/>
  <c r="R43" i="57"/>
  <c r="S43" i="57"/>
  <c r="Q44" i="57"/>
  <c r="R44" i="57"/>
  <c r="S44" i="57"/>
  <c r="Q45" i="57"/>
  <c r="R45" i="57"/>
  <c r="S45" i="57"/>
  <c r="Q46" i="57"/>
  <c r="R46" i="57"/>
  <c r="S46" i="57"/>
  <c r="Q47" i="57"/>
  <c r="R47" i="57"/>
  <c r="S47" i="57"/>
  <c r="Q48" i="57"/>
  <c r="R48" i="57"/>
  <c r="S48" i="57"/>
  <c r="R40" i="57"/>
  <c r="S40" i="57"/>
  <c r="Q40" i="57"/>
  <c r="Q32" i="57"/>
  <c r="R32" i="57"/>
  <c r="S32" i="57"/>
  <c r="Q33" i="57"/>
  <c r="R33" i="57"/>
  <c r="S33" i="57"/>
  <c r="Q34" i="57"/>
  <c r="R34" i="57"/>
  <c r="S34" i="57"/>
  <c r="Q35" i="57"/>
  <c r="R35" i="57"/>
  <c r="S3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R31" i="57"/>
  <c r="S31" i="57"/>
  <c r="Q31" i="57"/>
  <c r="Q23" i="57"/>
  <c r="R23" i="57"/>
  <c r="S23" i="57"/>
  <c r="Q24" i="57"/>
  <c r="R24" i="57"/>
  <c r="S24" i="57"/>
  <c r="Q25" i="57"/>
  <c r="R25" i="57"/>
  <c r="S2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R22" i="57"/>
  <c r="S22" i="57"/>
  <c r="Q22" i="57"/>
  <c r="Q14" i="57"/>
  <c r="R14" i="57"/>
  <c r="S14" i="57"/>
  <c r="Q15" i="57"/>
  <c r="R15" i="57"/>
  <c r="S1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R13" i="57"/>
  <c r="S13" i="57"/>
  <c r="Q13" i="57"/>
  <c r="Q5" i="57"/>
  <c r="R5" i="57"/>
  <c r="S5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R4" i="57"/>
  <c r="S4" i="57"/>
  <c r="Q4" i="57"/>
  <c r="P16" i="57"/>
  <c r="P20" i="57"/>
  <c r="P24" i="57"/>
  <c r="P28" i="57"/>
  <c r="P32" i="57"/>
  <c r="P36" i="57"/>
  <c r="P40" i="57"/>
  <c r="P44" i="57"/>
  <c r="P48" i="57"/>
  <c r="P52" i="57"/>
  <c r="P56" i="57"/>
  <c r="P60" i="57"/>
  <c r="P64" i="57"/>
  <c r="P6" i="57"/>
  <c r="P10" i="57"/>
  <c r="O13" i="57"/>
  <c r="P13" i="57" s="1"/>
  <c r="O14" i="57"/>
  <c r="P14" i="57" s="1"/>
  <c r="O15" i="57"/>
  <c r="P15" i="57" s="1"/>
  <c r="O16" i="57"/>
  <c r="O17" i="57"/>
  <c r="P17" i="57" s="1"/>
  <c r="O18" i="57"/>
  <c r="P18" i="57" s="1"/>
  <c r="O19" i="57"/>
  <c r="P19" i="57" s="1"/>
  <c r="O20" i="57"/>
  <c r="O21" i="57"/>
  <c r="P21" i="57" s="1"/>
  <c r="O22" i="57"/>
  <c r="P22" i="57" s="1"/>
  <c r="O23" i="57"/>
  <c r="P23" i="57" s="1"/>
  <c r="O24" i="57"/>
  <c r="O25" i="57"/>
  <c r="P25" i="57" s="1"/>
  <c r="O26" i="57"/>
  <c r="P26" i="57" s="1"/>
  <c r="O27" i="57"/>
  <c r="P27" i="57" s="1"/>
  <c r="O28" i="57"/>
  <c r="O29" i="57"/>
  <c r="P29" i="57" s="1"/>
  <c r="O30" i="57"/>
  <c r="P30" i="57" s="1"/>
  <c r="O31" i="57"/>
  <c r="P31" i="57" s="1"/>
  <c r="O32" i="57"/>
  <c r="O33" i="57"/>
  <c r="P33" i="57" s="1"/>
  <c r="O34" i="57"/>
  <c r="P34" i="57" s="1"/>
  <c r="O35" i="57"/>
  <c r="P35" i="57" s="1"/>
  <c r="O36" i="57"/>
  <c r="O37" i="57"/>
  <c r="P37" i="57" s="1"/>
  <c r="O38" i="57"/>
  <c r="P38" i="57" s="1"/>
  <c r="O39" i="57"/>
  <c r="P39" i="57" s="1"/>
  <c r="O40" i="57"/>
  <c r="O41" i="57"/>
  <c r="P41" i="57" s="1"/>
  <c r="O42" i="57"/>
  <c r="P42" i="57" s="1"/>
  <c r="O43" i="57"/>
  <c r="P43" i="57" s="1"/>
  <c r="O44" i="57"/>
  <c r="O45" i="57"/>
  <c r="P45" i="57" s="1"/>
  <c r="O46" i="57"/>
  <c r="P46" i="57" s="1"/>
  <c r="O47" i="57"/>
  <c r="P47" i="57" s="1"/>
  <c r="O48" i="57"/>
  <c r="O49" i="57"/>
  <c r="P49" i="57" s="1"/>
  <c r="O50" i="57"/>
  <c r="P50" i="57" s="1"/>
  <c r="O51" i="57"/>
  <c r="P51" i="57" s="1"/>
  <c r="O52" i="57"/>
  <c r="O53" i="57"/>
  <c r="P53" i="57" s="1"/>
  <c r="O54" i="57"/>
  <c r="P54" i="57" s="1"/>
  <c r="O55" i="57"/>
  <c r="P55" i="57" s="1"/>
  <c r="O56" i="57"/>
  <c r="O57" i="57"/>
  <c r="P57" i="57" s="1"/>
  <c r="O58" i="57"/>
  <c r="P58" i="57" s="1"/>
  <c r="O59" i="57"/>
  <c r="P59" i="57" s="1"/>
  <c r="O60" i="57"/>
  <c r="O61" i="57"/>
  <c r="P61" i="57" s="1"/>
  <c r="O62" i="57"/>
  <c r="P62" i="57" s="1"/>
  <c r="O63" i="57"/>
  <c r="P63" i="57" s="1"/>
  <c r="O64" i="57"/>
  <c r="O65" i="57"/>
  <c r="P65" i="57" s="1"/>
  <c r="O66" i="57"/>
  <c r="P66" i="57" s="1"/>
  <c r="O5" i="57"/>
  <c r="P5" i="57" s="1"/>
  <c r="O6" i="57"/>
  <c r="O7" i="57"/>
  <c r="P7" i="57" s="1"/>
  <c r="O8" i="57"/>
  <c r="P8" i="57" s="1"/>
  <c r="O9" i="57"/>
  <c r="P9" i="57" s="1"/>
  <c r="O10" i="57"/>
  <c r="O11" i="57"/>
  <c r="P11" i="57" s="1"/>
  <c r="O12" i="57"/>
  <c r="P12" i="57" s="1"/>
  <c r="O4" i="57"/>
  <c r="P4" i="57" s="1"/>
  <c r="AY980" i="57" l="1"/>
  <c r="AU1007" i="57"/>
  <c r="AU967" i="57"/>
  <c r="AU1011" i="57"/>
  <c r="AU992" i="57"/>
  <c r="AU979" i="57"/>
  <c r="AW996" i="57"/>
  <c r="AY996" i="57" s="1"/>
  <c r="AW980" i="57"/>
  <c r="AU999" i="57"/>
  <c r="AU987" i="57"/>
  <c r="AU975" i="57"/>
  <c r="AU1003" i="57"/>
  <c r="AU991" i="57"/>
  <c r="AU983" i="57"/>
  <c r="AU971" i="57"/>
  <c r="AY1004" i="57"/>
  <c r="AY988" i="57"/>
  <c r="AY972" i="57"/>
  <c r="AY984" i="57"/>
  <c r="AY973" i="57"/>
  <c r="AZ973" i="57" s="1"/>
  <c r="AY997" i="57"/>
  <c r="AY989" i="57"/>
  <c r="AZ989" i="57" s="1"/>
  <c r="AY981" i="57"/>
  <c r="AY965" i="57"/>
  <c r="AU1001" i="57"/>
  <c r="AU985" i="57"/>
  <c r="AU969" i="57"/>
  <c r="AW1009" i="57"/>
  <c r="AY1009" i="57" s="1"/>
  <c r="AZ1009" i="57" s="1"/>
  <c r="AW1001" i="57"/>
  <c r="AY1001" i="57" s="1"/>
  <c r="AY1005" i="57"/>
  <c r="AY993" i="57"/>
  <c r="AY985" i="57"/>
  <c r="AY977" i="57"/>
  <c r="AZ977" i="57" s="1"/>
  <c r="AY969" i="57"/>
  <c r="AU1005" i="57"/>
  <c r="AU989" i="57"/>
  <c r="AU973" i="57"/>
  <c r="AW1000" i="57"/>
  <c r="AY1000" i="57" s="1"/>
  <c r="AW984" i="57"/>
  <c r="AW968" i="57"/>
  <c r="AY968" i="57" s="1"/>
  <c r="AY1010" i="57"/>
  <c r="AZ1010" i="57" s="1"/>
  <c r="AY1006" i="57"/>
  <c r="AZ1006" i="57" s="1"/>
  <c r="AY1002" i="57"/>
  <c r="AY998" i="57"/>
  <c r="AY994" i="57"/>
  <c r="AY990" i="57"/>
  <c r="AY986" i="57"/>
  <c r="AY982" i="57"/>
  <c r="AZ982" i="57" s="1"/>
  <c r="AY978" i="57"/>
  <c r="AZ978" i="57" s="1"/>
  <c r="AY974" i="57"/>
  <c r="AZ974" i="57" s="1"/>
  <c r="AY970" i="57"/>
  <c r="AY966" i="57"/>
  <c r="AZ966" i="57" s="1"/>
  <c r="AU1010" i="57"/>
  <c r="AU1006" i="57"/>
  <c r="AU1002" i="57"/>
  <c r="AU998" i="57"/>
  <c r="AU994" i="57"/>
  <c r="AU990" i="57"/>
  <c r="AU986" i="57"/>
  <c r="AU982" i="57"/>
  <c r="AU978" i="57"/>
  <c r="AU974" i="57"/>
  <c r="AU970" i="57"/>
  <c r="AU966" i="57"/>
  <c r="AZ964" i="57"/>
  <c r="AU812" i="57"/>
  <c r="AU800" i="57"/>
  <c r="AU788" i="57"/>
  <c r="AU776" i="57"/>
  <c r="AU764" i="57"/>
  <c r="AU752" i="57"/>
  <c r="AU740" i="57"/>
  <c r="AU728" i="57"/>
  <c r="AU716" i="57"/>
  <c r="AU704" i="57"/>
  <c r="AU696" i="57"/>
  <c r="AU684" i="57"/>
  <c r="AU672" i="57"/>
  <c r="AU660" i="57"/>
  <c r="AU648" i="57"/>
  <c r="AU636" i="57"/>
  <c r="AU624" i="57"/>
  <c r="AU612" i="57"/>
  <c r="AU604" i="57"/>
  <c r="AU592" i="57"/>
  <c r="AU580" i="57"/>
  <c r="AU568" i="57"/>
  <c r="AU560" i="57"/>
  <c r="AU552" i="57"/>
  <c r="AU548" i="57"/>
  <c r="AU544" i="57"/>
  <c r="AU536" i="57"/>
  <c r="AU528" i="57"/>
  <c r="AU524" i="57"/>
  <c r="AU520" i="57"/>
  <c r="AU516" i="57"/>
  <c r="AU512" i="57"/>
  <c r="AU508" i="57"/>
  <c r="AU504" i="57"/>
  <c r="AU500" i="57"/>
  <c r="AU496" i="57"/>
  <c r="AU492" i="57"/>
  <c r="AU488" i="57"/>
  <c r="AU484" i="57"/>
  <c r="AU480" i="57"/>
  <c r="AU476" i="57"/>
  <c r="AU472" i="57"/>
  <c r="AU468" i="57"/>
  <c r="AU464" i="57"/>
  <c r="AU460" i="57"/>
  <c r="AU456" i="57"/>
  <c r="AU452" i="57"/>
  <c r="AU448" i="57"/>
  <c r="AU444" i="57"/>
  <c r="AU440" i="57"/>
  <c r="AU436" i="57"/>
  <c r="AU432" i="57"/>
  <c r="AU428" i="57"/>
  <c r="AU424" i="57"/>
  <c r="AU420" i="57"/>
  <c r="AU416" i="57"/>
  <c r="AU412" i="57"/>
  <c r="AU408" i="57"/>
  <c r="AU404" i="57"/>
  <c r="AU400" i="57"/>
  <c r="AU396" i="57"/>
  <c r="AU392" i="57"/>
  <c r="AU388" i="57"/>
  <c r="AU384" i="57"/>
  <c r="AU380" i="57"/>
  <c r="AU376" i="57"/>
  <c r="AZ372" i="57"/>
  <c r="AU372" i="57"/>
  <c r="AU368" i="57"/>
  <c r="AU364" i="57"/>
  <c r="AU360" i="57"/>
  <c r="AU356" i="57"/>
  <c r="AU352" i="57"/>
  <c r="AU348" i="57"/>
  <c r="AU344" i="57"/>
  <c r="AU340" i="57"/>
  <c r="AU336" i="57"/>
  <c r="AU332" i="57"/>
  <c r="AU328" i="57"/>
  <c r="AU324" i="57"/>
  <c r="AU320" i="57"/>
  <c r="AU316" i="57"/>
  <c r="AU312" i="57"/>
  <c r="AZ308" i="57"/>
  <c r="AU308" i="57"/>
  <c r="AU304" i="57"/>
  <c r="AU300" i="57"/>
  <c r="AU296" i="57"/>
  <c r="AU292" i="57"/>
  <c r="AU288" i="57"/>
  <c r="AU284" i="57"/>
  <c r="AU280" i="57"/>
  <c r="AU276" i="57"/>
  <c r="AU272" i="57"/>
  <c r="AU268" i="57"/>
  <c r="AU264" i="57"/>
  <c r="AU260" i="57"/>
  <c r="AU256" i="57"/>
  <c r="AU252" i="57"/>
  <c r="AU248" i="57"/>
  <c r="AZ244" i="57"/>
  <c r="AU244" i="57"/>
  <c r="AU240" i="57"/>
  <c r="AU236" i="57"/>
  <c r="AU232" i="57"/>
  <c r="AU228" i="57"/>
  <c r="AU224" i="57"/>
  <c r="AU220" i="57"/>
  <c r="AU216" i="57"/>
  <c r="AU212" i="57"/>
  <c r="AU208" i="57"/>
  <c r="AU204" i="57"/>
  <c r="AU196" i="57"/>
  <c r="AU188" i="57"/>
  <c r="AU184" i="57"/>
  <c r="AU180" i="57"/>
  <c r="AU176" i="57"/>
  <c r="AU172" i="57"/>
  <c r="AU168" i="57"/>
  <c r="AU164" i="57"/>
  <c r="AU160" i="57"/>
  <c r="AU156" i="57"/>
  <c r="AU152" i="57"/>
  <c r="AU148" i="57"/>
  <c r="AU144" i="57"/>
  <c r="AU140" i="57"/>
  <c r="AU136" i="57"/>
  <c r="AU132" i="57"/>
  <c r="AU128" i="57"/>
  <c r="AU124" i="57"/>
  <c r="AU120" i="57"/>
  <c r="AU116" i="57"/>
  <c r="AU112" i="57"/>
  <c r="AU108" i="57"/>
  <c r="AU104" i="57"/>
  <c r="AU100" i="57"/>
  <c r="AU96" i="57"/>
  <c r="AU92" i="57"/>
  <c r="AU88" i="57"/>
  <c r="AU84" i="57"/>
  <c r="AU80" i="57"/>
  <c r="AU76" i="57"/>
  <c r="AU72" i="57"/>
  <c r="AU68" i="57"/>
  <c r="AU64" i="57"/>
  <c r="AU60" i="57"/>
  <c r="AU56" i="57"/>
  <c r="AU52" i="57"/>
  <c r="AU48" i="57"/>
  <c r="AU44" i="57"/>
  <c r="AU40" i="57"/>
  <c r="AU36" i="57"/>
  <c r="AU32" i="57"/>
  <c r="AU28" i="57"/>
  <c r="AU24" i="57"/>
  <c r="AU20" i="57"/>
  <c r="AU16" i="57"/>
  <c r="AU12" i="57"/>
  <c r="AU8" i="57"/>
  <c r="AU808" i="57"/>
  <c r="AU796" i="57"/>
  <c r="AU784" i="57"/>
  <c r="AU772" i="57"/>
  <c r="AU760" i="57"/>
  <c r="AU748" i="57"/>
  <c r="AU736" i="57"/>
  <c r="AU724" i="57"/>
  <c r="AU712" i="57"/>
  <c r="AU700" i="57"/>
  <c r="AU688" i="57"/>
  <c r="AU676" i="57"/>
  <c r="AU668" i="57"/>
  <c r="AU656" i="57"/>
  <c r="AU644" i="57"/>
  <c r="AU632" i="57"/>
  <c r="AU620" i="57"/>
  <c r="AU608" i="57"/>
  <c r="AU596" i="57"/>
  <c r="AU584" i="57"/>
  <c r="AU572" i="57"/>
  <c r="AU556" i="57"/>
  <c r="AU532" i="57"/>
  <c r="AU200" i="57"/>
  <c r="AZ993" i="57"/>
  <c r="AZ961" i="57"/>
  <c r="AZ957" i="57"/>
  <c r="AZ945" i="57"/>
  <c r="AZ941" i="57"/>
  <c r="AZ929" i="57"/>
  <c r="AZ925" i="57"/>
  <c r="AZ913" i="57"/>
  <c r="AZ909" i="57"/>
  <c r="AZ897" i="57"/>
  <c r="AZ893" i="57"/>
  <c r="AZ881" i="57"/>
  <c r="AZ877" i="57"/>
  <c r="AZ869" i="57"/>
  <c r="AZ861" i="57"/>
  <c r="AZ857" i="57"/>
  <c r="AZ845" i="57"/>
  <c r="AZ992" i="57"/>
  <c r="AU816" i="57"/>
  <c r="AU804" i="57"/>
  <c r="AU792" i="57"/>
  <c r="AU780" i="57"/>
  <c r="AU768" i="57"/>
  <c r="AU756" i="57"/>
  <c r="AU744" i="57"/>
  <c r="AU732" i="57"/>
  <c r="AU720" i="57"/>
  <c r="AU708" i="57"/>
  <c r="AU692" i="57"/>
  <c r="AU680" i="57"/>
  <c r="AU664" i="57"/>
  <c r="AU652" i="57"/>
  <c r="AU640" i="57"/>
  <c r="AU628" i="57"/>
  <c r="AU616" i="57"/>
  <c r="AU600" i="57"/>
  <c r="AU588" i="57"/>
  <c r="AU576" i="57"/>
  <c r="AU564" i="57"/>
  <c r="AU540" i="57"/>
  <c r="AU192" i="57"/>
  <c r="AZ932" i="57"/>
  <c r="AZ904" i="57"/>
  <c r="AZ888" i="57"/>
  <c r="AZ872" i="57"/>
  <c r="AZ852" i="57"/>
  <c r="AZ788" i="57"/>
  <c r="AZ776" i="57"/>
  <c r="AZ772" i="57"/>
  <c r="AZ760" i="57"/>
  <c r="AZ756" i="57"/>
  <c r="AZ744" i="57"/>
  <c r="AZ680" i="57"/>
  <c r="AZ648" i="57"/>
  <c r="AZ632" i="57"/>
  <c r="AZ628" i="57"/>
  <c r="AZ616" i="57"/>
  <c r="AZ536" i="57"/>
  <c r="AZ520" i="57"/>
  <c r="AZ488" i="57"/>
  <c r="AZ484" i="57"/>
  <c r="AZ456" i="57"/>
  <c r="AZ420" i="57"/>
  <c r="AZ404" i="57"/>
  <c r="AZ388" i="57"/>
  <c r="AZ356" i="57"/>
  <c r="AZ340" i="57"/>
  <c r="AZ324" i="57"/>
  <c r="AZ292" i="57"/>
  <c r="AZ276" i="57"/>
  <c r="AZ260" i="57"/>
  <c r="AZ228" i="57"/>
  <c r="AZ212" i="57"/>
  <c r="AZ928" i="57"/>
  <c r="AZ943" i="57"/>
  <c r="AZ831" i="57"/>
  <c r="AZ611" i="57"/>
  <c r="AZ397" i="57"/>
  <c r="AZ333" i="57"/>
  <c r="AZ317" i="57"/>
  <c r="AZ998" i="57"/>
  <c r="AZ994" i="57"/>
  <c r="AZ990" i="57"/>
  <c r="AZ962" i="57"/>
  <c r="AZ958" i="57"/>
  <c r="AZ954" i="57"/>
  <c r="AZ950" i="57"/>
  <c r="AZ946" i="57"/>
  <c r="AZ942" i="57"/>
  <c r="AZ938" i="57"/>
  <c r="AZ934" i="57"/>
  <c r="AZ930" i="57"/>
  <c r="AZ926" i="57"/>
  <c r="AZ922" i="57"/>
  <c r="AZ918" i="57"/>
  <c r="AZ914" i="57"/>
  <c r="AZ910" i="57"/>
  <c r="AZ906" i="57"/>
  <c r="AZ902" i="57"/>
  <c r="AZ898" i="57"/>
  <c r="AZ894" i="57"/>
  <c r="AZ890" i="57"/>
  <c r="AZ886" i="57"/>
  <c r="AZ882" i="57"/>
  <c r="AZ878" i="57"/>
  <c r="AZ874" i="57"/>
  <c r="AZ870" i="57"/>
  <c r="AZ866" i="57"/>
  <c r="AZ862" i="57"/>
  <c r="AZ858" i="57"/>
  <c r="AZ854" i="57"/>
  <c r="AZ850" i="57"/>
  <c r="AZ846" i="57"/>
  <c r="AZ842" i="57"/>
  <c r="AZ838" i="57"/>
  <c r="AZ834" i="57"/>
  <c r="AZ830" i="57"/>
  <c r="AZ826" i="57"/>
  <c r="AZ822" i="57"/>
  <c r="AZ818" i="57"/>
  <c r="AZ814" i="57"/>
  <c r="AZ810" i="57"/>
  <c r="AZ806" i="57"/>
  <c r="AZ802" i="57"/>
  <c r="AZ798" i="57"/>
  <c r="AZ794" i="57"/>
  <c r="AZ790" i="57"/>
  <c r="AZ786" i="57"/>
  <c r="AZ782" i="57"/>
  <c r="AZ778" i="57"/>
  <c r="AZ774" i="57"/>
  <c r="AZ770" i="57"/>
  <c r="AZ766" i="57"/>
  <c r="AZ762" i="57"/>
  <c r="AZ758" i="57"/>
  <c r="AZ754" i="57"/>
  <c r="AZ750" i="57"/>
  <c r="AZ746" i="57"/>
  <c r="AZ742" i="57"/>
  <c r="AZ738" i="57"/>
  <c r="AZ734" i="57"/>
  <c r="AZ730" i="57"/>
  <c r="AZ726" i="57"/>
  <c r="AZ722" i="57"/>
  <c r="AZ718" i="57"/>
  <c r="AZ714" i="57"/>
  <c r="AZ710" i="57"/>
  <c r="AZ706" i="57"/>
  <c r="AZ702" i="57"/>
  <c r="AZ698" i="57"/>
  <c r="AZ694" i="57"/>
  <c r="AZ690" i="57"/>
  <c r="AZ686" i="57"/>
  <c r="AZ682" i="57"/>
  <c r="AZ678" i="57"/>
  <c r="AZ674" i="57"/>
  <c r="AZ670" i="57"/>
  <c r="AZ666" i="57"/>
  <c r="AZ662" i="57"/>
  <c r="AZ658" i="57"/>
  <c r="AZ654" i="57"/>
  <c r="AZ650" i="57"/>
  <c r="AZ646" i="57"/>
  <c r="AZ642" i="57"/>
  <c r="AZ638" i="57"/>
  <c r="AZ634" i="57"/>
  <c r="AZ630" i="57"/>
  <c r="AZ626" i="57"/>
  <c r="AZ622" i="57"/>
  <c r="AZ618" i="57"/>
  <c r="AZ614" i="57"/>
  <c r="AZ610" i="57"/>
  <c r="AZ606" i="57"/>
  <c r="AZ602" i="57"/>
  <c r="AZ598" i="57"/>
  <c r="AZ594" i="57"/>
  <c r="AZ590" i="57"/>
  <c r="AZ586" i="57"/>
  <c r="AZ582" i="57"/>
  <c r="AZ578" i="57"/>
  <c r="AZ574" i="57"/>
  <c r="AZ570" i="57"/>
  <c r="AZ566" i="57"/>
  <c r="AZ562" i="57"/>
  <c r="AZ558" i="57"/>
  <c r="AZ554" i="57"/>
  <c r="AZ550" i="57"/>
  <c r="AZ546" i="57"/>
  <c r="AZ542" i="57"/>
  <c r="AZ538" i="57"/>
  <c r="AZ534" i="57"/>
  <c r="AZ530" i="57"/>
  <c r="AZ526" i="57"/>
  <c r="AZ522" i="57"/>
  <c r="AZ518" i="57"/>
  <c r="AZ514" i="57"/>
  <c r="AZ510" i="57"/>
  <c r="AZ506" i="57"/>
  <c r="AZ502" i="57"/>
  <c r="AZ498" i="57"/>
  <c r="AZ494" i="57"/>
  <c r="AZ490" i="57"/>
  <c r="AZ486" i="57"/>
  <c r="AZ482" i="57"/>
  <c r="AZ478" i="57"/>
  <c r="AZ474" i="57"/>
  <c r="AZ470" i="57"/>
  <c r="AZ466" i="57"/>
  <c r="AZ462" i="57"/>
  <c r="AZ458" i="57"/>
  <c r="AZ454" i="57"/>
  <c r="AZ450" i="57"/>
  <c r="AZ446" i="57"/>
  <c r="AZ442" i="57"/>
  <c r="AZ438" i="57"/>
  <c r="AZ434" i="57"/>
  <c r="AZ430" i="57"/>
  <c r="AZ426" i="57"/>
  <c r="AZ422" i="57"/>
  <c r="AZ414" i="57"/>
  <c r="AZ410" i="57"/>
  <c r="AZ406" i="57"/>
  <c r="AZ398" i="57"/>
  <c r="AZ394" i="57"/>
  <c r="AZ390" i="57"/>
  <c r="AZ382" i="57"/>
  <c r="AZ378" i="57"/>
  <c r="AZ374" i="57"/>
  <c r="AZ366" i="57"/>
  <c r="AZ362" i="57"/>
  <c r="AZ358" i="57"/>
  <c r="AZ350" i="57"/>
  <c r="AZ346" i="57"/>
  <c r="AZ342" i="57"/>
  <c r="AZ334" i="57"/>
  <c r="AZ330" i="57"/>
  <c r="AZ326" i="57"/>
  <c r="AZ318" i="57"/>
  <c r="AZ314" i="57"/>
  <c r="AZ310" i="57"/>
  <c r="AZ302" i="57"/>
  <c r="AZ298" i="57"/>
  <c r="AZ294" i="57"/>
  <c r="AZ286" i="57"/>
  <c r="AZ282" i="57"/>
  <c r="AZ278" i="57"/>
  <c r="AZ270" i="57"/>
  <c r="AZ266" i="57"/>
  <c r="AZ262" i="57"/>
  <c r="AZ254" i="57"/>
  <c r="AZ250" i="57"/>
  <c r="AZ246" i="57"/>
  <c r="AZ238" i="57"/>
  <c r="AZ234" i="57"/>
  <c r="AZ230" i="57"/>
  <c r="AZ226" i="57"/>
  <c r="AZ222" i="57"/>
  <c r="AZ218" i="57"/>
  <c r="AZ214" i="57"/>
  <c r="AZ210" i="57"/>
  <c r="AZ206" i="57"/>
  <c r="AZ202" i="57"/>
  <c r="AZ198" i="57"/>
  <c r="AZ194" i="57"/>
  <c r="AZ190" i="57"/>
  <c r="AZ186" i="57"/>
  <c r="AZ182" i="57"/>
  <c r="AZ178" i="57"/>
  <c r="AZ174" i="57"/>
  <c r="AZ170" i="57"/>
  <c r="AZ166" i="57"/>
  <c r="AZ162" i="57"/>
  <c r="AZ158" i="57"/>
  <c r="AZ154" i="57"/>
  <c r="AZ150" i="57"/>
  <c r="AZ146" i="57"/>
  <c r="AZ142" i="57"/>
  <c r="AZ138" i="57"/>
  <c r="AZ134" i="57"/>
  <c r="AZ130" i="57"/>
  <c r="AZ126" i="57"/>
  <c r="AZ122" i="57"/>
  <c r="AZ118" i="57"/>
  <c r="AZ114" i="57"/>
  <c r="AZ110" i="57"/>
  <c r="AZ106" i="57"/>
  <c r="AZ102" i="57"/>
  <c r="AZ98" i="57"/>
  <c r="AZ94" i="57"/>
  <c r="AZ90" i="57"/>
  <c r="AZ86" i="57"/>
  <c r="AZ82" i="57"/>
  <c r="AZ78" i="57"/>
  <c r="AZ74" i="57"/>
  <c r="AZ70" i="57"/>
  <c r="AZ66" i="57"/>
  <c r="AZ62" i="57"/>
  <c r="AZ58" i="57"/>
  <c r="AZ54" i="57"/>
  <c r="AZ50" i="57"/>
  <c r="AZ46" i="57"/>
  <c r="AZ42" i="57"/>
  <c r="AZ38" i="57"/>
  <c r="AZ34" i="57"/>
  <c r="AZ30" i="57"/>
  <c r="AZ26" i="57"/>
  <c r="AZ22" i="57"/>
  <c r="AZ18" i="57"/>
  <c r="AZ14" i="57"/>
  <c r="AZ418" i="57"/>
  <c r="AZ354" i="57"/>
  <c r="AZ290" i="57"/>
  <c r="AZ191" i="57"/>
  <c r="AZ841" i="57"/>
  <c r="AZ837" i="57"/>
  <c r="AZ833" i="57"/>
  <c r="AZ829" i="57"/>
  <c r="AZ825" i="57"/>
  <c r="AZ821" i="57"/>
  <c r="AZ817" i="57"/>
  <c r="AZ813" i="57"/>
  <c r="AZ809" i="57"/>
  <c r="AZ805" i="57"/>
  <c r="AZ801" i="57"/>
  <c r="AZ797" i="57"/>
  <c r="AZ793" i="57"/>
  <c r="AZ789" i="57"/>
  <c r="AZ785" i="57"/>
  <c r="AZ781" i="57"/>
  <c r="AZ777" i="57"/>
  <c r="AZ773" i="57"/>
  <c r="AZ769" i="57"/>
  <c r="AZ765" i="57"/>
  <c r="AZ761" i="57"/>
  <c r="AZ757" i="57"/>
  <c r="AZ753" i="57"/>
  <c r="AZ749" i="57"/>
  <c r="AZ745" i="57"/>
  <c r="AZ741" i="57"/>
  <c r="AZ737" i="57"/>
  <c r="AZ733" i="57"/>
  <c r="AZ729" i="57"/>
  <c r="AZ725" i="57"/>
  <c r="AZ721" i="57"/>
  <c r="AZ717" i="57"/>
  <c r="AZ713" i="57"/>
  <c r="AZ709" i="57"/>
  <c r="AZ705" i="57"/>
  <c r="AZ701" i="57"/>
  <c r="AZ697" i="57"/>
  <c r="AZ693" i="57"/>
  <c r="AZ689" i="57"/>
  <c r="AZ685" i="57"/>
  <c r="AZ681" i="57"/>
  <c r="AZ677" i="57"/>
  <c r="AZ673" i="57"/>
  <c r="AZ669" i="57"/>
  <c r="AZ665" i="57"/>
  <c r="AZ661" i="57"/>
  <c r="AZ657" i="57"/>
  <c r="AZ653" i="57"/>
  <c r="AZ649" i="57"/>
  <c r="AZ645" i="57"/>
  <c r="AZ641" i="57"/>
  <c r="AZ637" i="57"/>
  <c r="AZ633" i="57"/>
  <c r="AZ629" i="57"/>
  <c r="AZ625" i="57"/>
  <c r="AZ621" i="57"/>
  <c r="AZ617" i="57"/>
  <c r="AZ613" i="57"/>
  <c r="AZ609" i="57"/>
  <c r="AZ605" i="57"/>
  <c r="AZ601" i="57"/>
  <c r="AZ597" i="57"/>
  <c r="AZ593" i="57"/>
  <c r="AZ589" i="57"/>
  <c r="AZ585" i="57"/>
  <c r="AZ581" i="57"/>
  <c r="AZ577" i="57"/>
  <c r="AZ573" i="57"/>
  <c r="AZ569" i="57"/>
  <c r="AZ565" i="57"/>
  <c r="AZ561" i="57"/>
  <c r="AZ557" i="57"/>
  <c r="AZ553" i="57"/>
  <c r="AZ549" i="57"/>
  <c r="AZ545" i="57"/>
  <c r="AZ541" i="57"/>
  <c r="AZ537" i="57"/>
  <c r="AZ533" i="57"/>
  <c r="AZ529" i="57"/>
  <c r="AZ525" i="57"/>
  <c r="AZ521" i="57"/>
  <c r="AZ517" i="57"/>
  <c r="AZ513" i="57"/>
  <c r="AZ509" i="57"/>
  <c r="AZ505" i="57"/>
  <c r="AZ501" i="57"/>
  <c r="AZ497" i="57"/>
  <c r="AZ493" i="57"/>
  <c r="AZ489" i="57"/>
  <c r="AZ485" i="57"/>
  <c r="AZ481" i="57"/>
  <c r="AZ477" i="57"/>
  <c r="AZ473" i="57"/>
  <c r="AZ469" i="57"/>
  <c r="AZ465" i="57"/>
  <c r="AZ461" i="57"/>
  <c r="AZ457" i="57"/>
  <c r="AZ453" i="57"/>
  <c r="AZ449" i="57"/>
  <c r="AZ445" i="57"/>
  <c r="AZ441" i="57"/>
  <c r="AZ437" i="57"/>
  <c r="AZ433" i="57"/>
  <c r="AZ429" i="57"/>
  <c r="AZ425" i="57"/>
  <c r="AZ421" i="57"/>
  <c r="AZ417" i="57"/>
  <c r="AZ409" i="57"/>
  <c r="AZ405" i="57"/>
  <c r="AZ401" i="57"/>
  <c r="AZ393" i="57"/>
  <c r="AZ389" i="57"/>
  <c r="AZ385" i="57"/>
  <c r="AZ377" i="57"/>
  <c r="AZ373" i="57"/>
  <c r="AZ369" i="57"/>
  <c r="AZ361" i="57"/>
  <c r="AZ357" i="57"/>
  <c r="AZ353" i="57"/>
  <c r="AZ345" i="57"/>
  <c r="AZ341" i="57"/>
  <c r="AZ337" i="57"/>
  <c r="AZ329" i="57"/>
  <c r="AZ325" i="57"/>
  <c r="AZ321" i="57"/>
  <c r="AZ313" i="57"/>
  <c r="AZ309" i="57"/>
  <c r="AZ305" i="57"/>
  <c r="AZ297" i="57"/>
  <c r="AZ293" i="57"/>
  <c r="AZ289" i="57"/>
  <c r="AZ281" i="57"/>
  <c r="AZ277" i="57"/>
  <c r="AZ273" i="57"/>
  <c r="AZ265" i="57"/>
  <c r="AZ261" i="57"/>
  <c r="AZ257" i="57"/>
  <c r="AZ249" i="57"/>
  <c r="AZ245" i="57"/>
  <c r="AZ241" i="57"/>
  <c r="AZ233" i="57"/>
  <c r="AZ229" i="57"/>
  <c r="AZ225" i="57"/>
  <c r="AZ221" i="57"/>
  <c r="AZ217" i="57"/>
  <c r="AZ213" i="57"/>
  <c r="AZ209" i="57"/>
  <c r="AZ205" i="57"/>
  <c r="AZ201" i="57"/>
  <c r="AZ197" i="57"/>
  <c r="AZ193" i="57"/>
  <c r="AZ189" i="57"/>
  <c r="AZ185" i="57"/>
  <c r="AZ181" i="57"/>
  <c r="AZ177" i="57"/>
  <c r="AZ173" i="57"/>
  <c r="AZ169" i="57"/>
  <c r="AZ165" i="57"/>
  <c r="AZ161" i="57"/>
  <c r="AZ157" i="57"/>
  <c r="AZ153" i="57"/>
  <c r="AZ149" i="57"/>
  <c r="AZ145" i="57"/>
  <c r="AZ141" i="57"/>
  <c r="AZ137" i="57"/>
  <c r="AZ133" i="57"/>
  <c r="AZ129" i="57"/>
  <c r="AZ125" i="57"/>
  <c r="AZ121" i="57"/>
  <c r="AZ117" i="57"/>
  <c r="AZ113" i="57"/>
  <c r="AZ109" i="57"/>
  <c r="AZ105" i="57"/>
  <c r="AZ101" i="57"/>
  <c r="AZ97" i="57"/>
  <c r="AZ93" i="57"/>
  <c r="AZ89" i="57"/>
  <c r="AZ85" i="57"/>
  <c r="AZ81" i="57"/>
  <c r="AZ77" i="57"/>
  <c r="AZ73" i="57"/>
  <c r="AZ69" i="57"/>
  <c r="AZ65" i="57"/>
  <c r="AZ61" i="57"/>
  <c r="AZ57" i="57"/>
  <c r="AZ53" i="57"/>
  <c r="AZ49" i="57"/>
  <c r="AZ45" i="57"/>
  <c r="AZ41" i="57"/>
  <c r="AZ37" i="57"/>
  <c r="AZ33" i="57"/>
  <c r="AZ29" i="57"/>
  <c r="AZ25" i="57"/>
  <c r="AZ21" i="57"/>
  <c r="AZ17" i="57"/>
  <c r="AZ13" i="57"/>
  <c r="AZ9" i="57"/>
  <c r="AZ979" i="57"/>
  <c r="AZ975" i="57"/>
  <c r="AZ967" i="57"/>
  <c r="AZ963" i="57"/>
  <c r="AZ959" i="57"/>
  <c r="AZ851" i="57"/>
  <c r="AZ847" i="57"/>
  <c r="AZ695" i="57"/>
  <c r="AZ691" i="57"/>
  <c r="AZ687" i="57"/>
  <c r="AZ679" i="57"/>
  <c r="AZ675" i="57"/>
  <c r="AZ671" i="57"/>
  <c r="AZ663" i="57"/>
  <c r="AZ659" i="57"/>
  <c r="AZ655" i="57"/>
  <c r="AZ647" i="57"/>
  <c r="AZ643" i="57"/>
  <c r="AZ639" i="57"/>
  <c r="AZ635" i="57"/>
  <c r="AZ631" i="57"/>
  <c r="AZ627" i="57"/>
  <c r="AZ623" i="57"/>
  <c r="AZ407" i="57"/>
  <c r="AZ399" i="57"/>
  <c r="AZ395" i="57"/>
  <c r="AZ391" i="57"/>
  <c r="AZ343" i="57"/>
  <c r="AZ335" i="57"/>
  <c r="AZ331" i="57"/>
  <c r="AZ287" i="57"/>
  <c r="AZ283" i="57"/>
  <c r="AZ279" i="57"/>
  <c r="AZ207" i="57"/>
  <c r="AZ195" i="57"/>
  <c r="AZ175" i="57"/>
  <c r="AZ159" i="57"/>
  <c r="AZ143" i="57"/>
  <c r="AZ131" i="57"/>
  <c r="AZ111" i="57"/>
  <c r="AZ79" i="57"/>
  <c r="AZ67" i="57"/>
  <c r="AZ47" i="57"/>
  <c r="AZ31" i="57"/>
  <c r="AZ15" i="57"/>
  <c r="AZ413" i="57"/>
  <c r="AZ370" i="57"/>
  <c r="AZ349" i="57"/>
  <c r="AZ327" i="57"/>
  <c r="AZ306" i="57"/>
  <c r="AZ285" i="57"/>
  <c r="AZ242" i="57"/>
  <c r="AZ119" i="57"/>
  <c r="AP44" i="57"/>
  <c r="AP68" i="57"/>
  <c r="AP108" i="57"/>
  <c r="AI5" i="57"/>
  <c r="AL5" i="57" s="1"/>
  <c r="AI6" i="57"/>
  <c r="AL6" i="57" s="1"/>
  <c r="AI7" i="57"/>
  <c r="AL7" i="57" s="1"/>
  <c r="AI8" i="57"/>
  <c r="AL8" i="57" s="1"/>
  <c r="AI9" i="57"/>
  <c r="AL9" i="57" s="1"/>
  <c r="AI10" i="57"/>
  <c r="AL10" i="57" s="1"/>
  <c r="AI11" i="57"/>
  <c r="AL11" i="57" s="1"/>
  <c r="AI12" i="57"/>
  <c r="AL12" i="57" s="1"/>
  <c r="AP12" i="57" s="1"/>
  <c r="AI13" i="57"/>
  <c r="AL13" i="57" s="1"/>
  <c r="AI14" i="57"/>
  <c r="AJ14" i="57" s="1"/>
  <c r="AI15" i="57"/>
  <c r="AL15" i="57" s="1"/>
  <c r="AI16" i="57"/>
  <c r="AL16" i="57" s="1"/>
  <c r="AI17" i="57"/>
  <c r="AL17" i="57" s="1"/>
  <c r="AI18" i="57"/>
  <c r="AJ18" i="57" s="1"/>
  <c r="AI19" i="57"/>
  <c r="AL19" i="57" s="1"/>
  <c r="AI20" i="57"/>
  <c r="AL20" i="57" s="1"/>
  <c r="AP20" i="57" s="1"/>
  <c r="AI21" i="57"/>
  <c r="AL21" i="57" s="1"/>
  <c r="AI22" i="57"/>
  <c r="AL22" i="57" s="1"/>
  <c r="AI23" i="57"/>
  <c r="AL23" i="57" s="1"/>
  <c r="AI24" i="57"/>
  <c r="AL24" i="57" s="1"/>
  <c r="AI25" i="57"/>
  <c r="AL25" i="57" s="1"/>
  <c r="AI26" i="57"/>
  <c r="AJ26" i="57" s="1"/>
  <c r="AI27" i="57"/>
  <c r="AL27" i="57" s="1"/>
  <c r="AI28" i="57"/>
  <c r="AL28" i="57" s="1"/>
  <c r="AI29" i="57"/>
  <c r="AL29" i="57" s="1"/>
  <c r="AI30" i="57"/>
  <c r="AL30" i="57" s="1"/>
  <c r="AI31" i="57"/>
  <c r="AL31" i="57" s="1"/>
  <c r="AO31" i="57" s="1"/>
  <c r="AI32" i="57"/>
  <c r="AL32" i="57" s="1"/>
  <c r="AI33" i="57"/>
  <c r="AL33" i="57" s="1"/>
  <c r="AI34" i="57"/>
  <c r="AJ34" i="57" s="1"/>
  <c r="AI35" i="57"/>
  <c r="AL35" i="57" s="1"/>
  <c r="AI36" i="57"/>
  <c r="AL36" i="57" s="1"/>
  <c r="AP36" i="57" s="1"/>
  <c r="AI37" i="57"/>
  <c r="AL37" i="57" s="1"/>
  <c r="AI38" i="57"/>
  <c r="AL38" i="57" s="1"/>
  <c r="AI39" i="57"/>
  <c r="AL39" i="57" s="1"/>
  <c r="AI40" i="57"/>
  <c r="AL40" i="57" s="1"/>
  <c r="AI41" i="57"/>
  <c r="AL41" i="57" s="1"/>
  <c r="AI42" i="57"/>
  <c r="AL42" i="57" s="1"/>
  <c r="AI43" i="57"/>
  <c r="AL43" i="57" s="1"/>
  <c r="AI44" i="57"/>
  <c r="AL44" i="57" s="1"/>
  <c r="AI45" i="57"/>
  <c r="AL45" i="57" s="1"/>
  <c r="AI46" i="57"/>
  <c r="AL46" i="57" s="1"/>
  <c r="AI47" i="57"/>
  <c r="AL47" i="57" s="1"/>
  <c r="AI48" i="57"/>
  <c r="AL48" i="57" s="1"/>
  <c r="AI49" i="57"/>
  <c r="AL49" i="57" s="1"/>
  <c r="AI50" i="57"/>
  <c r="AJ50" i="57" s="1"/>
  <c r="AI51" i="57"/>
  <c r="AL51" i="57" s="1"/>
  <c r="AI52" i="57"/>
  <c r="AL52" i="57" s="1"/>
  <c r="AP52" i="57" s="1"/>
  <c r="AI53" i="57"/>
  <c r="AL53" i="57" s="1"/>
  <c r="AI54" i="57"/>
  <c r="AL54" i="57" s="1"/>
  <c r="AI55" i="57"/>
  <c r="AL55" i="57" s="1"/>
  <c r="AO55" i="57" s="1"/>
  <c r="AI56" i="57"/>
  <c r="AL56" i="57" s="1"/>
  <c r="AI57" i="57"/>
  <c r="AL57" i="57" s="1"/>
  <c r="AI58" i="57"/>
  <c r="AJ58" i="57" s="1"/>
  <c r="AI59" i="57"/>
  <c r="AL59" i="57" s="1"/>
  <c r="AI60" i="57"/>
  <c r="AL60" i="57" s="1"/>
  <c r="AI61" i="57"/>
  <c r="AL61" i="57" s="1"/>
  <c r="AI62" i="57"/>
  <c r="AJ62" i="57" s="1"/>
  <c r="AI63" i="57"/>
  <c r="AL63" i="57" s="1"/>
  <c r="AI64" i="57"/>
  <c r="AL64" i="57" s="1"/>
  <c r="AI65" i="57"/>
  <c r="AL65" i="57" s="1"/>
  <c r="AI66" i="57"/>
  <c r="AJ66" i="57" s="1"/>
  <c r="AI67" i="57"/>
  <c r="AL67" i="57" s="1"/>
  <c r="AI68" i="57"/>
  <c r="AL68" i="57" s="1"/>
  <c r="AI69" i="57"/>
  <c r="AL69" i="57" s="1"/>
  <c r="AI70" i="57"/>
  <c r="AL70" i="57" s="1"/>
  <c r="AI71" i="57"/>
  <c r="AL71" i="57" s="1"/>
  <c r="AI72" i="57"/>
  <c r="AL72" i="57" s="1"/>
  <c r="AI73" i="57"/>
  <c r="AL73" i="57" s="1"/>
  <c r="AI74" i="57"/>
  <c r="AL74" i="57" s="1"/>
  <c r="AI75" i="57"/>
  <c r="AL75" i="57" s="1"/>
  <c r="AI76" i="57"/>
  <c r="AL76" i="57" s="1"/>
  <c r="AP76" i="57" s="1"/>
  <c r="AI77" i="57"/>
  <c r="AL77" i="57" s="1"/>
  <c r="AI78" i="57"/>
  <c r="AJ78" i="57" s="1"/>
  <c r="AI79" i="57"/>
  <c r="AL79" i="57" s="1"/>
  <c r="AI80" i="57"/>
  <c r="AL80" i="57" s="1"/>
  <c r="AI81" i="57"/>
  <c r="AL81" i="57" s="1"/>
  <c r="AI82" i="57"/>
  <c r="AJ82" i="57" s="1"/>
  <c r="AI83" i="57"/>
  <c r="AL83" i="57" s="1"/>
  <c r="AI84" i="57"/>
  <c r="AL84" i="57" s="1"/>
  <c r="AP84" i="57" s="1"/>
  <c r="AI85" i="57"/>
  <c r="AL85" i="57" s="1"/>
  <c r="AI86" i="57"/>
  <c r="AL86" i="57" s="1"/>
  <c r="AI87" i="57"/>
  <c r="AL87" i="57" s="1"/>
  <c r="AI88" i="57"/>
  <c r="AL88" i="57" s="1"/>
  <c r="AI89" i="57"/>
  <c r="AL89" i="57" s="1"/>
  <c r="AI90" i="57"/>
  <c r="AL90" i="57" s="1"/>
  <c r="AI91" i="57"/>
  <c r="AL91" i="57" s="1"/>
  <c r="AI92" i="57"/>
  <c r="AL92" i="57" s="1"/>
  <c r="AI93" i="57"/>
  <c r="AL93" i="57" s="1"/>
  <c r="AI94" i="57"/>
  <c r="AJ94" i="57" s="1"/>
  <c r="AI95" i="57"/>
  <c r="AL95" i="57" s="1"/>
  <c r="AI96" i="57"/>
  <c r="AL96" i="57" s="1"/>
  <c r="AI97" i="57"/>
  <c r="AL97" i="57" s="1"/>
  <c r="AI98" i="57"/>
  <c r="AL98" i="57" s="1"/>
  <c r="AI99" i="57"/>
  <c r="AL99" i="57" s="1"/>
  <c r="AM99" i="57" s="1"/>
  <c r="AI100" i="57"/>
  <c r="AL100" i="57" s="1"/>
  <c r="AP100" i="57" s="1"/>
  <c r="AI101" i="57"/>
  <c r="AL101" i="57" s="1"/>
  <c r="AI102" i="57"/>
  <c r="AL102" i="57" s="1"/>
  <c r="AI103" i="57"/>
  <c r="AL103" i="57" s="1"/>
  <c r="AI104" i="57"/>
  <c r="AL104" i="57" s="1"/>
  <c r="AI105" i="57"/>
  <c r="AL105" i="57" s="1"/>
  <c r="AI106" i="57"/>
  <c r="AL106" i="57" s="1"/>
  <c r="AI107" i="57"/>
  <c r="AL107" i="57" s="1"/>
  <c r="AI108" i="57"/>
  <c r="AL108" i="57" s="1"/>
  <c r="AI109" i="57"/>
  <c r="AL109" i="57" s="1"/>
  <c r="AI110" i="57"/>
  <c r="AI111" i="57"/>
  <c r="AL111" i="57" s="1"/>
  <c r="AI112" i="57"/>
  <c r="AL112" i="57" s="1"/>
  <c r="AI113" i="57"/>
  <c r="AL113" i="57" s="1"/>
  <c r="AI114" i="57"/>
  <c r="AL114" i="57" s="1"/>
  <c r="AI115" i="57"/>
  <c r="AL115" i="57" s="1"/>
  <c r="AM115" i="57" s="1"/>
  <c r="AI4" i="57"/>
  <c r="AL4" i="57" s="1"/>
  <c r="AN4" i="57" s="1"/>
  <c r="AM11" i="57"/>
  <c r="AM16" i="57"/>
  <c r="AM20" i="57"/>
  <c r="AM32" i="57"/>
  <c r="AM36" i="57"/>
  <c r="AM43" i="57"/>
  <c r="AM48" i="57"/>
  <c r="AM52" i="57"/>
  <c r="AM64" i="57"/>
  <c r="AM68" i="57"/>
  <c r="AM75" i="57"/>
  <c r="AM80" i="57"/>
  <c r="AM84" i="57"/>
  <c r="AM88" i="57"/>
  <c r="AM91" i="57"/>
  <c r="AM92" i="57"/>
  <c r="AM96" i="57"/>
  <c r="AM100" i="57"/>
  <c r="AM104" i="57"/>
  <c r="AM107" i="57"/>
  <c r="AM108" i="57"/>
  <c r="AM112" i="57"/>
  <c r="AJ5" i="57"/>
  <c r="AJ7" i="57"/>
  <c r="AJ8" i="57"/>
  <c r="AJ9" i="57"/>
  <c r="AJ11" i="57"/>
  <c r="AJ12" i="57"/>
  <c r="AJ13" i="57"/>
  <c r="AJ15" i="57"/>
  <c r="AJ16" i="57"/>
  <c r="AJ17" i="57"/>
  <c r="AJ19" i="57"/>
  <c r="AJ20" i="57"/>
  <c r="AJ21" i="57"/>
  <c r="AJ23" i="57"/>
  <c r="AJ24" i="57"/>
  <c r="AJ25" i="57"/>
  <c r="AJ27" i="57"/>
  <c r="AJ28" i="57"/>
  <c r="AJ29" i="57"/>
  <c r="AJ31" i="57"/>
  <c r="AJ32" i="57"/>
  <c r="AJ33" i="57"/>
  <c r="AJ35" i="57"/>
  <c r="AJ36" i="57"/>
  <c r="AJ37" i="57"/>
  <c r="AJ39" i="57"/>
  <c r="AJ40" i="57"/>
  <c r="AJ41" i="57"/>
  <c r="AJ43" i="57"/>
  <c r="AJ44" i="57"/>
  <c r="AJ45" i="57"/>
  <c r="AJ47" i="57"/>
  <c r="AJ48" i="57"/>
  <c r="AJ49" i="57"/>
  <c r="AJ51" i="57"/>
  <c r="AJ52" i="57"/>
  <c r="AJ53" i="57"/>
  <c r="AJ55" i="57"/>
  <c r="AJ56" i="57"/>
  <c r="AJ57" i="57"/>
  <c r="AJ59" i="57"/>
  <c r="AJ60" i="57"/>
  <c r="AJ61" i="57"/>
  <c r="AJ63" i="57"/>
  <c r="AJ64" i="57"/>
  <c r="AJ65" i="57"/>
  <c r="AJ67" i="57"/>
  <c r="AJ68" i="57"/>
  <c r="AJ69" i="57"/>
  <c r="AJ71" i="57"/>
  <c r="AJ72" i="57"/>
  <c r="AJ75" i="57"/>
  <c r="AJ76" i="57"/>
  <c r="AJ79" i="57"/>
  <c r="AJ80" i="57"/>
  <c r="AJ83" i="57"/>
  <c r="AJ84" i="57"/>
  <c r="AJ87" i="57"/>
  <c r="AJ88" i="57"/>
  <c r="AJ91" i="57"/>
  <c r="AJ92" i="57"/>
  <c r="AJ95" i="57"/>
  <c r="AJ96" i="57"/>
  <c r="AJ99" i="57"/>
  <c r="AJ100" i="57"/>
  <c r="AJ103" i="57"/>
  <c r="AJ104" i="57"/>
  <c r="AJ107" i="57"/>
  <c r="AJ108" i="57"/>
  <c r="AJ111" i="57"/>
  <c r="AJ112" i="57"/>
  <c r="AJ115" i="57"/>
  <c r="AJ4" i="57"/>
  <c r="AZ968" i="57" l="1"/>
  <c r="AZ970" i="57"/>
  <c r="AZ986" i="57"/>
  <c r="AZ1002" i="57"/>
  <c r="AZ187" i="57"/>
  <c r="AZ379" i="57"/>
  <c r="AZ667" i="57"/>
  <c r="AZ827" i="57"/>
  <c r="AZ939" i="57"/>
  <c r="AZ219" i="57"/>
  <c r="AZ923" i="57"/>
  <c r="AZ155" i="57"/>
  <c r="AZ59" i="57"/>
  <c r="AZ603" i="57"/>
  <c r="AZ955" i="57"/>
  <c r="AZ35" i="57"/>
  <c r="AZ291" i="57"/>
  <c r="AZ323" i="57"/>
  <c r="AZ339" i="57"/>
  <c r="AZ253" i="57"/>
  <c r="AZ381" i="57"/>
  <c r="AZ91" i="57"/>
  <c r="AZ123" i="57"/>
  <c r="AZ267" i="57"/>
  <c r="AZ619" i="57"/>
  <c r="AZ651" i="57"/>
  <c r="AZ683" i="57"/>
  <c r="AZ843" i="57"/>
  <c r="AZ971" i="57"/>
  <c r="AZ99" i="57"/>
  <c r="AZ163" i="57"/>
  <c r="AZ227" i="57"/>
  <c r="AZ275" i="57"/>
  <c r="AZ387" i="57"/>
  <c r="AZ403" i="57"/>
  <c r="AZ27" i="57"/>
  <c r="AZ811" i="57"/>
  <c r="AZ595" i="57"/>
  <c r="AZ815" i="57"/>
  <c r="AZ835" i="57"/>
  <c r="AZ927" i="57"/>
  <c r="AZ947" i="57"/>
  <c r="AZ853" i="57"/>
  <c r="AZ933" i="57"/>
  <c r="AZ965" i="57"/>
  <c r="AZ997" i="57"/>
  <c r="AZ271" i="57"/>
  <c r="AZ319" i="57"/>
  <c r="AZ383" i="57"/>
  <c r="AZ799" i="57"/>
  <c r="AZ819" i="57"/>
  <c r="AZ931" i="57"/>
  <c r="AZ63" i="57"/>
  <c r="AZ607" i="57"/>
  <c r="AZ803" i="57"/>
  <c r="AZ889" i="57"/>
  <c r="AZ917" i="57"/>
  <c r="AZ949" i="57"/>
  <c r="AZ981" i="57"/>
  <c r="AZ104" i="57"/>
  <c r="AZ359" i="57"/>
  <c r="AZ615" i="57"/>
  <c r="AZ951" i="57"/>
  <c r="AZ588" i="57"/>
  <c r="AZ269" i="57"/>
  <c r="AZ700" i="57"/>
  <c r="AZ12" i="57"/>
  <c r="AZ44" i="57"/>
  <c r="AZ92" i="57"/>
  <c r="AZ23" i="57"/>
  <c r="AZ151" i="57"/>
  <c r="AZ263" i="57"/>
  <c r="AZ95" i="57"/>
  <c r="AZ223" i="57"/>
  <c r="AZ71" i="57"/>
  <c r="AZ199" i="57"/>
  <c r="AZ423" i="57"/>
  <c r="AZ19" i="57"/>
  <c r="AZ51" i="57"/>
  <c r="AZ83" i="57"/>
  <c r="AZ115" i="57"/>
  <c r="AZ147" i="57"/>
  <c r="AZ179" i="57"/>
  <c r="AZ211" i="57"/>
  <c r="AZ251" i="57"/>
  <c r="AZ255" i="57"/>
  <c r="AZ315" i="57"/>
  <c r="AZ363" i="57"/>
  <c r="AZ367" i="57"/>
  <c r="AZ371" i="57"/>
  <c r="AZ427" i="57"/>
  <c r="AZ431" i="57"/>
  <c r="AZ435" i="57"/>
  <c r="AZ439" i="57"/>
  <c r="AZ443" i="57"/>
  <c r="AZ447" i="57"/>
  <c r="AZ451" i="57"/>
  <c r="AZ455" i="57"/>
  <c r="AZ459" i="57"/>
  <c r="AZ463" i="57"/>
  <c r="AZ467" i="57"/>
  <c r="AZ471" i="57"/>
  <c r="AZ475" i="57"/>
  <c r="AZ479" i="57"/>
  <c r="AZ483" i="57"/>
  <c r="AZ487" i="57"/>
  <c r="AZ491" i="57"/>
  <c r="AZ495" i="57"/>
  <c r="AZ499" i="57"/>
  <c r="AZ503" i="57"/>
  <c r="AZ507" i="57"/>
  <c r="AZ511" i="57"/>
  <c r="AZ515" i="57"/>
  <c r="AZ519" i="57"/>
  <c r="AZ523" i="57"/>
  <c r="AZ527" i="57"/>
  <c r="AZ531" i="57"/>
  <c r="AZ535" i="57"/>
  <c r="AZ539" i="57"/>
  <c r="AZ543" i="57"/>
  <c r="AZ547" i="57"/>
  <c r="AZ551" i="57"/>
  <c r="AZ555" i="57"/>
  <c r="AZ559" i="57"/>
  <c r="AZ563" i="57"/>
  <c r="AZ567" i="57"/>
  <c r="AZ571" i="57"/>
  <c r="AZ575" i="57"/>
  <c r="AZ579" i="57"/>
  <c r="AZ583" i="57"/>
  <c r="AZ587" i="57"/>
  <c r="AZ591" i="57"/>
  <c r="AZ731" i="57"/>
  <c r="AZ735" i="57"/>
  <c r="AZ739" i="57"/>
  <c r="AZ743" i="57"/>
  <c r="AZ747" i="57"/>
  <c r="AZ751" i="57"/>
  <c r="AZ755" i="57"/>
  <c r="AZ759" i="57"/>
  <c r="AZ763" i="57"/>
  <c r="AZ767" i="57"/>
  <c r="AZ771" i="57"/>
  <c r="AZ775" i="57"/>
  <c r="AZ779" i="57"/>
  <c r="AZ783" i="57"/>
  <c r="AZ787" i="57"/>
  <c r="AZ791" i="57"/>
  <c r="AZ795" i="57"/>
  <c r="AZ891" i="57"/>
  <c r="AZ895" i="57"/>
  <c r="AZ899" i="57"/>
  <c r="AZ903" i="57"/>
  <c r="AZ907" i="57"/>
  <c r="AZ911" i="57"/>
  <c r="AZ915" i="57"/>
  <c r="AZ492" i="57"/>
  <c r="AZ1005" i="57"/>
  <c r="AZ720" i="57"/>
  <c r="AZ908" i="57"/>
  <c r="AZ444" i="57"/>
  <c r="AZ849" i="57"/>
  <c r="AZ865" i="57"/>
  <c r="AZ901" i="57"/>
  <c r="AZ921" i="57"/>
  <c r="AZ937" i="57"/>
  <c r="AZ953" i="57"/>
  <c r="AZ969" i="57"/>
  <c r="AZ985" i="57"/>
  <c r="AZ736" i="57"/>
  <c r="AZ832" i="57"/>
  <c r="AZ8" i="57"/>
  <c r="AZ24" i="57"/>
  <c r="AZ40" i="57"/>
  <c r="AZ56" i="57"/>
  <c r="AZ72" i="57"/>
  <c r="AZ76" i="57"/>
  <c r="AZ88" i="57"/>
  <c r="AZ120" i="57"/>
  <c r="AZ136" i="57"/>
  <c r="AZ152" i="57"/>
  <c r="AZ168" i="57"/>
  <c r="AZ172" i="57"/>
  <c r="AZ184" i="57"/>
  <c r="AZ188" i="57"/>
  <c r="AZ432" i="57"/>
  <c r="AZ496" i="57"/>
  <c r="AZ544" i="57"/>
  <c r="AZ636" i="57"/>
  <c r="AZ752" i="57"/>
  <c r="AZ856" i="57"/>
  <c r="AZ311" i="57"/>
  <c r="AZ167" i="57"/>
  <c r="AZ599" i="57"/>
  <c r="AZ807" i="57"/>
  <c r="AZ823" i="57"/>
  <c r="AZ935" i="57"/>
  <c r="AZ604" i="57"/>
  <c r="AZ668" i="57"/>
  <c r="AZ60" i="57"/>
  <c r="AZ55" i="57"/>
  <c r="AZ183" i="57"/>
  <c r="AZ5" i="57"/>
  <c r="AZ127" i="57"/>
  <c r="AZ247" i="57"/>
  <c r="AZ375" i="57"/>
  <c r="AZ6" i="57"/>
  <c r="AZ10" i="57"/>
  <c r="AZ103" i="57"/>
  <c r="AZ231" i="57"/>
  <c r="AZ11" i="57"/>
  <c r="AZ43" i="57"/>
  <c r="AZ75" i="57"/>
  <c r="AZ107" i="57"/>
  <c r="AZ139" i="57"/>
  <c r="AZ171" i="57"/>
  <c r="AZ203" i="57"/>
  <c r="AZ235" i="57"/>
  <c r="AZ239" i="57"/>
  <c r="AZ243" i="57"/>
  <c r="AZ259" i="57"/>
  <c r="AZ299" i="57"/>
  <c r="AZ303" i="57"/>
  <c r="AZ307" i="57"/>
  <c r="AZ347" i="57"/>
  <c r="AZ351" i="57"/>
  <c r="AZ355" i="57"/>
  <c r="AZ411" i="57"/>
  <c r="AZ415" i="57"/>
  <c r="AZ419" i="57"/>
  <c r="AZ703" i="57"/>
  <c r="AZ707" i="57"/>
  <c r="AZ711" i="57"/>
  <c r="AZ715" i="57"/>
  <c r="AZ719" i="57"/>
  <c r="AZ723" i="57"/>
  <c r="AZ727" i="57"/>
  <c r="AZ855" i="57"/>
  <c r="AZ859" i="57"/>
  <c r="AZ863" i="57"/>
  <c r="AZ867" i="57"/>
  <c r="AZ871" i="57"/>
  <c r="AZ875" i="57"/>
  <c r="AZ879" i="57"/>
  <c r="AZ883" i="57"/>
  <c r="AZ887" i="57"/>
  <c r="AZ983" i="57"/>
  <c r="AZ987" i="57"/>
  <c r="AZ991" i="57"/>
  <c r="AZ995" i="57"/>
  <c r="AZ999" i="57"/>
  <c r="AZ1003" i="57"/>
  <c r="AZ1007" i="57"/>
  <c r="AZ1011" i="57"/>
  <c r="AZ192" i="57"/>
  <c r="AZ708" i="57"/>
  <c r="AZ780" i="57"/>
  <c r="AZ948" i="57"/>
  <c r="AZ508" i="57"/>
  <c r="AZ885" i="57"/>
  <c r="AZ905" i="57"/>
  <c r="AZ1001" i="57"/>
  <c r="AZ532" i="57"/>
  <c r="AZ656" i="57"/>
  <c r="AZ688" i="57"/>
  <c r="AZ724" i="57"/>
  <c r="AZ912" i="57"/>
  <c r="AZ988" i="57"/>
  <c r="AZ460" i="57"/>
  <c r="AZ208" i="57"/>
  <c r="AZ256" i="57"/>
  <c r="AZ272" i="57"/>
  <c r="AZ320" i="57"/>
  <c r="AZ336" i="57"/>
  <c r="AZ352" i="57"/>
  <c r="AZ368" i="57"/>
  <c r="AZ384" i="57"/>
  <c r="AZ400" i="57"/>
  <c r="AZ428" i="57"/>
  <c r="AZ468" i="57"/>
  <c r="AZ480" i="57"/>
  <c r="AZ560" i="57"/>
  <c r="AZ672" i="57"/>
  <c r="AZ704" i="57"/>
  <c r="AZ740" i="57"/>
  <c r="AZ836" i="57"/>
  <c r="AZ940" i="57"/>
  <c r="AZ996" i="57"/>
  <c r="AZ844" i="57"/>
  <c r="AZ976" i="57"/>
  <c r="AZ39" i="57"/>
  <c r="AZ839" i="57"/>
  <c r="AZ919" i="57"/>
  <c r="AZ540" i="57"/>
  <c r="AZ796" i="57"/>
  <c r="AZ860" i="57"/>
  <c r="AZ140" i="57"/>
  <c r="AZ684" i="57"/>
  <c r="AZ87" i="57"/>
  <c r="AZ215" i="57"/>
  <c r="AZ7" i="57"/>
  <c r="AZ135" i="57"/>
  <c r="AZ295" i="57"/>
  <c r="AZ699" i="57"/>
  <c r="AZ620" i="57"/>
  <c r="AZ876" i="57"/>
  <c r="AZ984" i="57"/>
  <c r="AZ564" i="57"/>
  <c r="AZ640" i="57"/>
  <c r="AZ664" i="57"/>
  <c r="AZ692" i="57"/>
  <c r="AZ732" i="57"/>
  <c r="AZ768" i="57"/>
  <c r="AZ792" i="57"/>
  <c r="AZ804" i="57"/>
  <c r="AZ880" i="57"/>
  <c r="AZ900" i="57"/>
  <c r="AZ924" i="57"/>
  <c r="AZ980" i="57"/>
  <c r="AZ572" i="57"/>
  <c r="AZ892" i="57"/>
  <c r="AZ873" i="57"/>
  <c r="AZ200" i="57"/>
  <c r="AZ584" i="57"/>
  <c r="AZ596" i="57"/>
  <c r="AZ644" i="57"/>
  <c r="AZ676" i="57"/>
  <c r="AZ784" i="57"/>
  <c r="AZ808" i="57"/>
  <c r="AZ820" i="57"/>
  <c r="AZ840" i="57"/>
  <c r="AZ864" i="57"/>
  <c r="AZ960" i="57"/>
  <c r="AZ1000" i="57"/>
  <c r="AZ16" i="57"/>
  <c r="AZ20" i="57"/>
  <c r="AZ32" i="57"/>
  <c r="AZ36" i="57"/>
  <c r="AZ48" i="57"/>
  <c r="AZ52" i="57"/>
  <c r="AZ64" i="57"/>
  <c r="AZ80" i="57"/>
  <c r="AZ84" i="57"/>
  <c r="AZ96" i="57"/>
  <c r="AZ100" i="57"/>
  <c r="AZ112" i="57"/>
  <c r="AZ116" i="57"/>
  <c r="AZ128" i="57"/>
  <c r="AZ144" i="57"/>
  <c r="AZ148" i="57"/>
  <c r="AZ160" i="57"/>
  <c r="AZ164" i="57"/>
  <c r="AZ176" i="57"/>
  <c r="AZ180" i="57"/>
  <c r="AZ196" i="57"/>
  <c r="AZ216" i="57"/>
  <c r="AZ220" i="57"/>
  <c r="AZ232" i="57"/>
  <c r="AZ236" i="57"/>
  <c r="AZ248" i="57"/>
  <c r="AZ264" i="57"/>
  <c r="AZ268" i="57"/>
  <c r="AZ280" i="57"/>
  <c r="AZ296" i="57"/>
  <c r="AZ300" i="57"/>
  <c r="AZ312" i="57"/>
  <c r="AZ328" i="57"/>
  <c r="AZ332" i="57"/>
  <c r="AZ344" i="57"/>
  <c r="AZ348" i="57"/>
  <c r="AZ360" i="57"/>
  <c r="AZ364" i="57"/>
  <c r="AZ376" i="57"/>
  <c r="AZ380" i="57"/>
  <c r="AZ392" i="57"/>
  <c r="AZ396" i="57"/>
  <c r="AZ408" i="57"/>
  <c r="AZ424" i="57"/>
  <c r="AZ436" i="57"/>
  <c r="AZ448" i="57"/>
  <c r="AZ452" i="57"/>
  <c r="AZ464" i="57"/>
  <c r="AZ472" i="57"/>
  <c r="AZ500" i="57"/>
  <c r="AZ504" i="57"/>
  <c r="AZ512" i="57"/>
  <c r="AZ516" i="57"/>
  <c r="AZ528" i="57"/>
  <c r="AZ548" i="57"/>
  <c r="AZ552" i="57"/>
  <c r="AZ568" i="57"/>
  <c r="AZ580" i="57"/>
  <c r="AZ592" i="57"/>
  <c r="AZ612" i="57"/>
  <c r="AZ624" i="57"/>
  <c r="AZ660" i="57"/>
  <c r="AZ800" i="57"/>
  <c r="AZ824" i="57"/>
  <c r="AZ848" i="57"/>
  <c r="AZ868" i="57"/>
  <c r="AZ916" i="57"/>
  <c r="AZ952" i="57"/>
  <c r="AZ1004" i="57"/>
  <c r="AZ936" i="57"/>
  <c r="AZ4" i="57"/>
  <c r="AL78" i="57"/>
  <c r="AL62" i="57"/>
  <c r="AL14" i="57"/>
  <c r="AO14" i="57" s="1"/>
  <c r="AJ114" i="57"/>
  <c r="AJ110" i="57"/>
  <c r="AJ106" i="57"/>
  <c r="AJ102" i="57"/>
  <c r="AJ98" i="57"/>
  <c r="AJ90" i="57"/>
  <c r="AJ86" i="57"/>
  <c r="AJ74" i="57"/>
  <c r="AJ70" i="57"/>
  <c r="AJ54" i="57"/>
  <c r="AJ46" i="57"/>
  <c r="AJ42" i="57"/>
  <c r="AJ38" i="57"/>
  <c r="AJ30" i="57"/>
  <c r="AJ22" i="57"/>
  <c r="AJ10" i="57"/>
  <c r="AJ6" i="57"/>
  <c r="AL110" i="57"/>
  <c r="AM110" i="57" s="1"/>
  <c r="AJ113" i="57"/>
  <c r="AJ109" i="57"/>
  <c r="AJ105" i="57"/>
  <c r="AJ101" i="57"/>
  <c r="AJ97" i="57"/>
  <c r="AJ93" i="57"/>
  <c r="AJ89" i="57"/>
  <c r="AJ85" i="57"/>
  <c r="AJ81" i="57"/>
  <c r="AJ77" i="57"/>
  <c r="AJ73" i="57"/>
  <c r="AL94" i="57"/>
  <c r="AM94" i="57" s="1"/>
  <c r="AO90" i="57"/>
  <c r="AP90" i="57"/>
  <c r="AM90" i="57"/>
  <c r="AN90" i="57"/>
  <c r="AO86" i="57"/>
  <c r="AP86" i="57"/>
  <c r="AN86" i="57"/>
  <c r="AM86" i="57"/>
  <c r="AO70" i="57"/>
  <c r="AP70" i="57"/>
  <c r="AN70" i="57"/>
  <c r="AO54" i="57"/>
  <c r="AP54" i="57"/>
  <c r="AN54" i="57"/>
  <c r="AM54" i="57"/>
  <c r="AO42" i="57"/>
  <c r="AP42" i="57"/>
  <c r="AN42" i="57"/>
  <c r="AM42" i="57"/>
  <c r="AO38" i="57"/>
  <c r="AP38" i="57"/>
  <c r="AN38" i="57"/>
  <c r="AO22" i="57"/>
  <c r="AP22" i="57"/>
  <c r="AN22" i="57"/>
  <c r="AM22" i="57"/>
  <c r="AO10" i="57"/>
  <c r="AP10" i="57"/>
  <c r="AN10" i="57"/>
  <c r="AM10" i="57"/>
  <c r="AO114" i="57"/>
  <c r="AP114" i="57"/>
  <c r="AN114" i="57"/>
  <c r="AO106" i="57"/>
  <c r="AP106" i="57"/>
  <c r="AN106" i="57"/>
  <c r="AM106" i="57"/>
  <c r="AO102" i="57"/>
  <c r="AP102" i="57"/>
  <c r="AN102" i="57"/>
  <c r="AM102" i="57"/>
  <c r="AO98" i="57"/>
  <c r="AP98" i="57"/>
  <c r="AN98" i="57"/>
  <c r="AO74" i="57"/>
  <c r="AP74" i="57"/>
  <c r="AM74" i="57"/>
  <c r="AN74" i="57"/>
  <c r="AP111" i="57"/>
  <c r="AN111" i="57"/>
  <c r="AP103" i="57"/>
  <c r="AN103" i="57"/>
  <c r="AP95" i="57"/>
  <c r="AN95" i="57"/>
  <c r="AP87" i="57"/>
  <c r="AN87" i="57"/>
  <c r="AP79" i="57"/>
  <c r="AN79" i="57"/>
  <c r="AP71" i="57"/>
  <c r="AM71" i="57"/>
  <c r="AN71" i="57"/>
  <c r="AP63" i="57"/>
  <c r="AN63" i="57"/>
  <c r="AP59" i="57"/>
  <c r="AN59" i="57"/>
  <c r="AO59" i="57"/>
  <c r="AP51" i="57"/>
  <c r="AN51" i="57"/>
  <c r="AO51" i="57"/>
  <c r="AM51" i="57"/>
  <c r="AP43" i="57"/>
  <c r="AN43" i="57"/>
  <c r="AO43" i="57"/>
  <c r="AP35" i="57"/>
  <c r="AN35" i="57"/>
  <c r="AO35" i="57"/>
  <c r="AM35" i="57"/>
  <c r="AP27" i="57"/>
  <c r="AN27" i="57"/>
  <c r="AO27" i="57"/>
  <c r="AP19" i="57"/>
  <c r="AN19" i="57"/>
  <c r="AO19" i="57"/>
  <c r="AM19" i="57"/>
  <c r="AP11" i="57"/>
  <c r="AN11" i="57"/>
  <c r="AO11" i="57"/>
  <c r="AO110" i="57"/>
  <c r="AP110" i="57"/>
  <c r="AN110" i="57"/>
  <c r="AO78" i="57"/>
  <c r="AP78" i="57"/>
  <c r="AN78" i="57"/>
  <c r="AO46" i="57"/>
  <c r="AP46" i="57"/>
  <c r="AN46" i="57"/>
  <c r="AO79" i="57"/>
  <c r="AM111" i="57"/>
  <c r="AM31" i="57"/>
  <c r="AM78" i="57"/>
  <c r="AM62" i="57"/>
  <c r="AM70" i="57"/>
  <c r="AM59" i="57"/>
  <c r="AM38" i="57"/>
  <c r="AM27" i="57"/>
  <c r="AM6" i="57"/>
  <c r="AM113" i="57"/>
  <c r="AN113" i="57"/>
  <c r="AO113" i="57"/>
  <c r="AP113" i="57"/>
  <c r="AM109" i="57"/>
  <c r="AN109" i="57"/>
  <c r="AO109" i="57"/>
  <c r="AP109" i="57"/>
  <c r="AM105" i="57"/>
  <c r="AN105" i="57"/>
  <c r="AO105" i="57"/>
  <c r="AP105" i="57"/>
  <c r="AM101" i="57"/>
  <c r="AN101" i="57"/>
  <c r="AO101" i="57"/>
  <c r="AP101" i="57"/>
  <c r="AM97" i="57"/>
  <c r="AN97" i="57"/>
  <c r="AO97" i="57"/>
  <c r="AP97" i="57"/>
  <c r="AM93" i="57"/>
  <c r="AN93" i="57"/>
  <c r="AO93" i="57"/>
  <c r="AP93" i="57"/>
  <c r="AM89" i="57"/>
  <c r="AN89" i="57"/>
  <c r="AO89" i="57"/>
  <c r="AP89" i="57"/>
  <c r="AM85" i="57"/>
  <c r="AN85" i="57"/>
  <c r="AO85" i="57"/>
  <c r="AP85" i="57"/>
  <c r="AM81" i="57"/>
  <c r="AN81" i="57"/>
  <c r="AO81" i="57"/>
  <c r="AP81" i="57"/>
  <c r="AM77" i="57"/>
  <c r="AN77" i="57"/>
  <c r="AO77" i="57"/>
  <c r="AP77" i="57"/>
  <c r="AM73" i="57"/>
  <c r="AN73" i="57"/>
  <c r="AO73" i="57"/>
  <c r="AP73" i="57"/>
  <c r="AM69" i="57"/>
  <c r="AN69" i="57"/>
  <c r="AO69" i="57"/>
  <c r="AP69" i="57"/>
  <c r="AM65" i="57"/>
  <c r="AN65" i="57"/>
  <c r="AO65" i="57"/>
  <c r="AP65" i="57"/>
  <c r="AM61" i="57"/>
  <c r="AN61" i="57"/>
  <c r="AO61" i="57"/>
  <c r="AP61" i="57"/>
  <c r="AM57" i="57"/>
  <c r="AN57" i="57"/>
  <c r="AO57" i="57"/>
  <c r="AP57" i="57"/>
  <c r="AM53" i="57"/>
  <c r="AN53" i="57"/>
  <c r="AO53" i="57"/>
  <c r="AP53" i="57"/>
  <c r="AM49" i="57"/>
  <c r="AN49" i="57"/>
  <c r="AO49" i="57"/>
  <c r="AP49" i="57"/>
  <c r="AM45" i="57"/>
  <c r="AN45" i="57"/>
  <c r="AO45" i="57"/>
  <c r="AP45" i="57"/>
  <c r="AM41" i="57"/>
  <c r="AN41" i="57"/>
  <c r="AO41" i="57"/>
  <c r="AP41" i="57"/>
  <c r="AM37" i="57"/>
  <c r="AN37" i="57"/>
  <c r="AO37" i="57"/>
  <c r="AP37" i="57"/>
  <c r="AM33" i="57"/>
  <c r="AN33" i="57"/>
  <c r="AO33" i="57"/>
  <c r="AP33" i="57"/>
  <c r="AM29" i="57"/>
  <c r="AN29" i="57"/>
  <c r="AO29" i="57"/>
  <c r="AP29" i="57"/>
  <c r="AM25" i="57"/>
  <c r="AN25" i="57"/>
  <c r="AO25" i="57"/>
  <c r="AP25" i="57"/>
  <c r="AM21" i="57"/>
  <c r="AN21" i="57"/>
  <c r="AO21" i="57"/>
  <c r="AP21" i="57"/>
  <c r="AM17" i="57"/>
  <c r="AN17" i="57"/>
  <c r="AO17" i="57"/>
  <c r="AP17" i="57"/>
  <c r="AM13" i="57"/>
  <c r="AN13" i="57"/>
  <c r="AO13" i="57"/>
  <c r="AP13" i="57"/>
  <c r="AM9" i="57"/>
  <c r="AN9" i="57"/>
  <c r="AO9" i="57"/>
  <c r="AP9" i="57"/>
  <c r="AO95" i="57"/>
  <c r="AO63" i="57"/>
  <c r="AP115" i="57"/>
  <c r="AN115" i="57"/>
  <c r="AO115" i="57"/>
  <c r="AP107" i="57"/>
  <c r="AN107" i="57"/>
  <c r="AO107" i="57"/>
  <c r="AP99" i="57"/>
  <c r="AN99" i="57"/>
  <c r="AO99" i="57"/>
  <c r="AP91" i="57"/>
  <c r="AN91" i="57"/>
  <c r="AO91" i="57"/>
  <c r="AP83" i="57"/>
  <c r="AN83" i="57"/>
  <c r="AO83" i="57"/>
  <c r="AM83" i="57"/>
  <c r="AP75" i="57"/>
  <c r="AN75" i="57"/>
  <c r="AO75" i="57"/>
  <c r="AP67" i="57"/>
  <c r="AN67" i="57"/>
  <c r="AO67" i="57"/>
  <c r="AM67" i="57"/>
  <c r="AP55" i="57"/>
  <c r="AM55" i="57"/>
  <c r="AN55" i="57"/>
  <c r="AP47" i="57"/>
  <c r="AN47" i="57"/>
  <c r="AP39" i="57"/>
  <c r="AM39" i="57"/>
  <c r="AN39" i="57"/>
  <c r="AP31" i="57"/>
  <c r="AN31" i="57"/>
  <c r="AP23" i="57"/>
  <c r="AM23" i="57"/>
  <c r="AN23" i="57"/>
  <c r="AP15" i="57"/>
  <c r="AN15" i="57"/>
  <c r="AP7" i="57"/>
  <c r="AM7" i="57"/>
  <c r="AN7" i="57"/>
  <c r="AO94" i="57"/>
  <c r="AP94" i="57"/>
  <c r="AN94" i="57"/>
  <c r="AO62" i="57"/>
  <c r="AP62" i="57"/>
  <c r="AN62" i="57"/>
  <c r="AO30" i="57"/>
  <c r="AP30" i="57"/>
  <c r="AN30" i="57"/>
  <c r="AO111" i="57"/>
  <c r="AO47" i="57"/>
  <c r="AO15" i="57"/>
  <c r="AM95" i="57"/>
  <c r="AM63" i="57"/>
  <c r="AM46" i="57"/>
  <c r="AM30" i="57"/>
  <c r="AO6" i="57"/>
  <c r="AP6" i="57"/>
  <c r="AN6" i="57"/>
  <c r="AL58" i="57"/>
  <c r="AM58" i="57" s="1"/>
  <c r="AL26" i="57"/>
  <c r="AM26" i="57" s="1"/>
  <c r="AO87" i="57"/>
  <c r="AO23" i="57"/>
  <c r="AM114" i="57"/>
  <c r="AM103" i="57"/>
  <c r="AM98" i="57"/>
  <c r="AM87" i="57"/>
  <c r="AM79" i="57"/>
  <c r="AM47" i="57"/>
  <c r="AM15" i="57"/>
  <c r="AO4" i="57"/>
  <c r="AP4" i="57"/>
  <c r="AM4" i="57"/>
  <c r="AN112" i="57"/>
  <c r="AO112" i="57"/>
  <c r="AP112" i="57"/>
  <c r="AN108" i="57"/>
  <c r="AO108" i="57"/>
  <c r="AN104" i="57"/>
  <c r="AO104" i="57"/>
  <c r="AP104" i="57"/>
  <c r="AN100" i="57"/>
  <c r="AO100" i="57"/>
  <c r="AN96" i="57"/>
  <c r="AO96" i="57"/>
  <c r="AP96" i="57"/>
  <c r="AN92" i="57"/>
  <c r="AO92" i="57"/>
  <c r="AN88" i="57"/>
  <c r="AO88" i="57"/>
  <c r="AP88" i="57"/>
  <c r="AN84" i="57"/>
  <c r="AO84" i="57"/>
  <c r="AN80" i="57"/>
  <c r="AO80" i="57"/>
  <c r="AP80" i="57"/>
  <c r="AN76" i="57"/>
  <c r="AM76" i="57"/>
  <c r="AO76" i="57"/>
  <c r="AN72" i="57"/>
  <c r="AO72" i="57"/>
  <c r="AP72" i="57"/>
  <c r="AM72" i="57"/>
  <c r="AN68" i="57"/>
  <c r="AO68" i="57"/>
  <c r="AN64" i="57"/>
  <c r="AO64" i="57"/>
  <c r="AP64" i="57"/>
  <c r="AN60" i="57"/>
  <c r="AM60" i="57"/>
  <c r="AO60" i="57"/>
  <c r="AN56" i="57"/>
  <c r="AO56" i="57"/>
  <c r="AP56" i="57"/>
  <c r="AM56" i="57"/>
  <c r="AN52" i="57"/>
  <c r="AO52" i="57"/>
  <c r="AN48" i="57"/>
  <c r="AO48" i="57"/>
  <c r="AP48" i="57"/>
  <c r="AN44" i="57"/>
  <c r="AM44" i="57"/>
  <c r="AO44" i="57"/>
  <c r="AN40" i="57"/>
  <c r="AO40" i="57"/>
  <c r="AP40" i="57"/>
  <c r="AM40" i="57"/>
  <c r="AN36" i="57"/>
  <c r="AO36" i="57"/>
  <c r="AN32" i="57"/>
  <c r="AO32" i="57"/>
  <c r="AP32" i="57"/>
  <c r="AN28" i="57"/>
  <c r="AM28" i="57"/>
  <c r="AO28" i="57"/>
  <c r="AN24" i="57"/>
  <c r="AO24" i="57"/>
  <c r="AP24" i="57"/>
  <c r="AM24" i="57"/>
  <c r="AN20" i="57"/>
  <c r="AO20" i="57"/>
  <c r="AN16" i="57"/>
  <c r="AO16" i="57"/>
  <c r="AP16" i="57"/>
  <c r="AN12" i="57"/>
  <c r="AM12" i="57"/>
  <c r="AO12" i="57"/>
  <c r="AN8" i="57"/>
  <c r="AO8" i="57"/>
  <c r="AP8" i="57"/>
  <c r="AM8" i="57"/>
  <c r="AL82" i="57"/>
  <c r="AL66" i="57"/>
  <c r="AM66" i="57" s="1"/>
  <c r="AL50" i="57"/>
  <c r="AM50" i="57" s="1"/>
  <c r="AL34" i="57"/>
  <c r="AM34" i="57" s="1"/>
  <c r="AL18" i="57"/>
  <c r="AO103" i="57"/>
  <c r="AP92" i="57"/>
  <c r="AO71" i="57"/>
  <c r="AP60" i="57"/>
  <c r="AO39" i="57"/>
  <c r="AP28" i="57"/>
  <c r="AO7" i="57"/>
  <c r="AM5" i="57"/>
  <c r="AN5" i="57"/>
  <c r="AO5" i="57"/>
  <c r="AP5" i="57"/>
  <c r="B98" i="57"/>
  <c r="B84" i="57"/>
  <c r="B70" i="57"/>
  <c r="B56" i="57"/>
  <c r="B42" i="57"/>
  <c r="B28" i="57"/>
  <c r="B14" i="57"/>
  <c r="C18" i="57" s="1"/>
  <c r="D18" i="57" s="1"/>
  <c r="F6" i="57"/>
  <c r="F7" i="57"/>
  <c r="F8" i="57"/>
  <c r="F9" i="57"/>
  <c r="F10" i="57"/>
  <c r="F5" i="57"/>
  <c r="F4" i="57"/>
  <c r="D6" i="57"/>
  <c r="E6" i="57"/>
  <c r="D7" i="57"/>
  <c r="E7" i="57"/>
  <c r="D8" i="57"/>
  <c r="E8" i="57"/>
  <c r="D9" i="57"/>
  <c r="E9" i="57"/>
  <c r="D10" i="57"/>
  <c r="E10" i="57"/>
  <c r="E5" i="57"/>
  <c r="D5" i="57"/>
  <c r="E4" i="57"/>
  <c r="D4" i="57"/>
  <c r="AZ284" i="57" l="1"/>
  <c r="AZ252" i="57"/>
  <c r="AZ816" i="57"/>
  <c r="AZ652" i="57"/>
  <c r="AZ240" i="57"/>
  <c r="AZ576" i="57"/>
  <c r="AZ124" i="57"/>
  <c r="AZ28" i="57"/>
  <c r="AZ108" i="57"/>
  <c r="AZ412" i="57"/>
  <c r="AZ944" i="57"/>
  <c r="AZ972" i="57"/>
  <c r="AZ204" i="57"/>
  <c r="AZ132" i="57"/>
  <c r="AZ68" i="57"/>
  <c r="AZ524" i="57"/>
  <c r="AZ884" i="57"/>
  <c r="AZ920" i="57"/>
  <c r="AZ304" i="57"/>
  <c r="AZ828" i="57"/>
  <c r="AZ476" i="57"/>
  <c r="AZ696" i="57"/>
  <c r="AZ896" i="57"/>
  <c r="AZ1008" i="57"/>
  <c r="AZ416" i="57"/>
  <c r="AZ224" i="57"/>
  <c r="AZ712" i="57"/>
  <c r="AZ440" i="57"/>
  <c r="AZ748" i="57"/>
  <c r="AZ728" i="57"/>
  <c r="AZ608" i="57"/>
  <c r="AZ288" i="57"/>
  <c r="AZ764" i="57"/>
  <c r="AZ812" i="57"/>
  <c r="AZ600" i="57"/>
  <c r="AZ716" i="57"/>
  <c r="AZ156" i="57"/>
  <c r="AZ316" i="57"/>
  <c r="AZ956" i="57"/>
  <c r="AZ556" i="57"/>
  <c r="AM14" i="57"/>
  <c r="AN14" i="57"/>
  <c r="AP14" i="57"/>
  <c r="AO18" i="57"/>
  <c r="AP18" i="57"/>
  <c r="AN18" i="57"/>
  <c r="AO50" i="57"/>
  <c r="AP50" i="57"/>
  <c r="AN50" i="57"/>
  <c r="AO82" i="57"/>
  <c r="AP82" i="57"/>
  <c r="AN82" i="57"/>
  <c r="AO58" i="57"/>
  <c r="AP58" i="57"/>
  <c r="AN58" i="57"/>
  <c r="AO34" i="57"/>
  <c r="AP34" i="57"/>
  <c r="AN34" i="57"/>
  <c r="AO66" i="57"/>
  <c r="AP66" i="57"/>
  <c r="AN66" i="57"/>
  <c r="AO26" i="57"/>
  <c r="AP26" i="57"/>
  <c r="AN26" i="57"/>
  <c r="AM82" i="57"/>
  <c r="AM18" i="57"/>
  <c r="C74" i="57"/>
  <c r="D74" i="57" s="1"/>
  <c r="C22" i="57"/>
  <c r="D22" i="57" s="1"/>
  <c r="C16" i="57"/>
  <c r="F16" i="57" s="1"/>
  <c r="C65" i="57"/>
  <c r="D65" i="57" s="1"/>
  <c r="C87" i="57"/>
  <c r="D87" i="57" s="1"/>
  <c r="C17" i="57"/>
  <c r="D17" i="57" s="1"/>
  <c r="C30" i="57"/>
  <c r="E30" i="57" s="1"/>
  <c r="C34" i="57"/>
  <c r="D34" i="57" s="1"/>
  <c r="C20" i="57"/>
  <c r="F20" i="57" s="1"/>
  <c r="C24" i="57"/>
  <c r="F24" i="57" s="1"/>
  <c r="F18" i="57"/>
  <c r="C35" i="57"/>
  <c r="F35" i="57" s="1"/>
  <c r="C48" i="57"/>
  <c r="D48" i="57" s="1"/>
  <c r="C60" i="57"/>
  <c r="D60" i="57" s="1"/>
  <c r="C79" i="57"/>
  <c r="E79" i="57" s="1"/>
  <c r="C92" i="57"/>
  <c r="E92" i="57" s="1"/>
  <c r="C103" i="57"/>
  <c r="D103" i="57" s="1"/>
  <c r="C44" i="57"/>
  <c r="C66" i="57"/>
  <c r="E66" i="57" s="1"/>
  <c r="C78" i="57"/>
  <c r="D78" i="57" s="1"/>
  <c r="C88" i="57"/>
  <c r="F88" i="57" s="1"/>
  <c r="C19" i="57"/>
  <c r="E19" i="57" s="1"/>
  <c r="C23" i="57"/>
  <c r="E23" i="57" s="1"/>
  <c r="C49" i="57"/>
  <c r="E49" i="57" s="1"/>
  <c r="C61" i="57"/>
  <c r="D61" i="57" s="1"/>
  <c r="C73" i="57"/>
  <c r="D73" i="57" s="1"/>
  <c r="C94" i="57"/>
  <c r="D94" i="57" s="1"/>
  <c r="C105" i="57"/>
  <c r="E105" i="57" s="1"/>
  <c r="E48" i="57"/>
  <c r="E18" i="57"/>
  <c r="C31" i="57"/>
  <c r="F31" i="57" s="1"/>
  <c r="C36" i="57"/>
  <c r="F36" i="57" s="1"/>
  <c r="C45" i="57"/>
  <c r="C51" i="57"/>
  <c r="D51" i="57" s="1"/>
  <c r="C62" i="57"/>
  <c r="F62" i="57" s="1"/>
  <c r="C75" i="57"/>
  <c r="C90" i="57"/>
  <c r="D90" i="57" s="1"/>
  <c r="C107" i="57"/>
  <c r="D107" i="57" s="1"/>
  <c r="C32" i="57"/>
  <c r="C38" i="57"/>
  <c r="D38" i="57" s="1"/>
  <c r="C47" i="57"/>
  <c r="D47" i="57" s="1"/>
  <c r="C52" i="57"/>
  <c r="D49" i="57"/>
  <c r="C58" i="57"/>
  <c r="E58" i="57" s="1"/>
  <c r="C64" i="57"/>
  <c r="D64" i="57" s="1"/>
  <c r="C77" i="57"/>
  <c r="D77" i="57" s="1"/>
  <c r="E78" i="57"/>
  <c r="C86" i="57"/>
  <c r="E86" i="57" s="1"/>
  <c r="C91" i="57"/>
  <c r="F91" i="57" s="1"/>
  <c r="C101" i="57"/>
  <c r="D101" i="57" s="1"/>
  <c r="D105" i="57"/>
  <c r="E24" i="57"/>
  <c r="F94" i="57"/>
  <c r="E17" i="57"/>
  <c r="D30" i="57"/>
  <c r="F61" i="57"/>
  <c r="E90" i="57"/>
  <c r="C100" i="57"/>
  <c r="C104" i="57"/>
  <c r="C108" i="57"/>
  <c r="E22" i="57"/>
  <c r="F30" i="57"/>
  <c r="F49" i="57"/>
  <c r="F105" i="57"/>
  <c r="C21" i="57"/>
  <c r="C33" i="57"/>
  <c r="C37" i="57"/>
  <c r="C46" i="57"/>
  <c r="C50" i="57"/>
  <c r="C59" i="57"/>
  <c r="C63" i="57"/>
  <c r="C72" i="57"/>
  <c r="C76" i="57"/>
  <c r="C80" i="57"/>
  <c r="C89" i="57"/>
  <c r="C93" i="57"/>
  <c r="C102" i="57"/>
  <c r="C106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A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B6" i="69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F22" i="57" l="1"/>
  <c r="D24" i="57"/>
  <c r="F17" i="57"/>
  <c r="F19" i="57"/>
  <c r="F48" i="57"/>
  <c r="F103" i="57"/>
  <c r="F74" i="57"/>
  <c r="D20" i="57"/>
  <c r="E87" i="57"/>
  <c r="E103" i="57"/>
  <c r="F87" i="57"/>
  <c r="F78" i="57"/>
  <c r="E38" i="57"/>
  <c r="E20" i="57"/>
  <c r="E61" i="57"/>
  <c r="E74" i="57"/>
  <c r="F92" i="57"/>
  <c r="F47" i="57"/>
  <c r="E94" i="57"/>
  <c r="E64" i="57"/>
  <c r="E34" i="57"/>
  <c r="F34" i="57"/>
  <c r="D16" i="57"/>
  <c r="F23" i="57"/>
  <c r="E16" i="57"/>
  <c r="E65" i="57"/>
  <c r="D23" i="57"/>
  <c r="F66" i="57"/>
  <c r="F65" i="57"/>
  <c r="F90" i="57"/>
  <c r="D66" i="57"/>
  <c r="D92" i="57"/>
  <c r="F44" i="57"/>
  <c r="D44" i="57"/>
  <c r="F73" i="57"/>
  <c r="E88" i="57"/>
  <c r="D88" i="57"/>
  <c r="F86" i="57"/>
  <c r="D86" i="57"/>
  <c r="E60" i="57"/>
  <c r="F60" i="57"/>
  <c r="F38" i="57"/>
  <c r="D19" i="57"/>
  <c r="D79" i="57"/>
  <c r="F79" i="57"/>
  <c r="E73" i="57"/>
  <c r="E47" i="57"/>
  <c r="F64" i="57"/>
  <c r="E44" i="57"/>
  <c r="D35" i="57"/>
  <c r="E35" i="57"/>
  <c r="E32" i="57"/>
  <c r="D32" i="57"/>
  <c r="D91" i="57"/>
  <c r="E91" i="57"/>
  <c r="D52" i="57"/>
  <c r="E52" i="57"/>
  <c r="E75" i="57"/>
  <c r="D75" i="57"/>
  <c r="E45" i="57"/>
  <c r="D45" i="57"/>
  <c r="F101" i="57"/>
  <c r="E107" i="57"/>
  <c r="E51" i="57"/>
  <c r="F107" i="57"/>
  <c r="F77" i="57"/>
  <c r="F51" i="57"/>
  <c r="E36" i="57"/>
  <c r="D36" i="57"/>
  <c r="F32" i="57"/>
  <c r="E77" i="57"/>
  <c r="E101" i="57"/>
  <c r="F75" i="57"/>
  <c r="F45" i="57"/>
  <c r="F52" i="57"/>
  <c r="D58" i="57"/>
  <c r="F58" i="57"/>
  <c r="E62" i="57"/>
  <c r="D62" i="57"/>
  <c r="D31" i="57"/>
  <c r="E31" i="57"/>
  <c r="F63" i="57"/>
  <c r="D63" i="57"/>
  <c r="E63" i="57"/>
  <c r="D108" i="57"/>
  <c r="E108" i="57"/>
  <c r="F108" i="57"/>
  <c r="F106" i="57"/>
  <c r="D106" i="57"/>
  <c r="E106" i="57"/>
  <c r="F80" i="57"/>
  <c r="D80" i="57"/>
  <c r="E80" i="57"/>
  <c r="F59" i="57"/>
  <c r="D59" i="57"/>
  <c r="E59" i="57"/>
  <c r="F33" i="57"/>
  <c r="D33" i="57"/>
  <c r="E33" i="57"/>
  <c r="D104" i="57"/>
  <c r="E104" i="57"/>
  <c r="F104" i="57"/>
  <c r="F89" i="57"/>
  <c r="D89" i="57"/>
  <c r="E89" i="57"/>
  <c r="F37" i="57"/>
  <c r="D37" i="57"/>
  <c r="E37" i="57"/>
  <c r="F102" i="57"/>
  <c r="D102" i="57"/>
  <c r="E102" i="57"/>
  <c r="F76" i="57"/>
  <c r="D76" i="57"/>
  <c r="E76" i="57"/>
  <c r="F50" i="57"/>
  <c r="D50" i="57"/>
  <c r="E50" i="57"/>
  <c r="D21" i="57"/>
  <c r="E21" i="57"/>
  <c r="F21" i="57"/>
  <c r="F100" i="57"/>
  <c r="D100" i="57"/>
  <c r="E100" i="57"/>
  <c r="F93" i="57"/>
  <c r="D93" i="57"/>
  <c r="E93" i="57"/>
  <c r="E72" i="57"/>
  <c r="F72" i="57"/>
  <c r="D72" i="57"/>
  <c r="F46" i="57"/>
  <c r="D46" i="57"/>
  <c r="E46" i="57"/>
  <c r="GK154" i="54"/>
  <c r="GL154" i="54"/>
  <c r="HA154" i="54" s="1"/>
  <c r="GM154" i="54"/>
  <c r="GM6" i="54"/>
  <c r="GM7" i="54"/>
  <c r="GM8" i="54"/>
  <c r="GM9" i="54"/>
  <c r="GM10" i="54"/>
  <c r="GM11" i="54"/>
  <c r="GM12" i="54"/>
  <c r="GM13" i="54"/>
  <c r="GM14" i="54"/>
  <c r="GM15" i="54"/>
  <c r="GM16" i="54"/>
  <c r="GM17" i="54"/>
  <c r="GM18" i="54"/>
  <c r="GM19" i="54"/>
  <c r="GM20" i="54"/>
  <c r="GM21" i="54"/>
  <c r="GM22" i="54"/>
  <c r="GM23" i="54"/>
  <c r="GM24" i="54"/>
  <c r="GM25" i="54"/>
  <c r="GM26" i="54"/>
  <c r="GM27" i="54"/>
  <c r="GM28" i="54"/>
  <c r="GM29" i="54"/>
  <c r="GM30" i="54"/>
  <c r="GM31" i="54"/>
  <c r="GM32" i="54"/>
  <c r="GM33" i="54"/>
  <c r="GM34" i="54"/>
  <c r="GM35" i="54"/>
  <c r="GM36" i="54"/>
  <c r="GM37" i="54"/>
  <c r="GM38" i="54"/>
  <c r="GM39" i="54"/>
  <c r="GM40" i="54"/>
  <c r="GM41" i="54"/>
  <c r="GM42" i="54"/>
  <c r="GM43" i="54"/>
  <c r="GM44" i="54"/>
  <c r="GM45" i="54"/>
  <c r="GM46" i="54"/>
  <c r="GM47" i="54"/>
  <c r="GM48" i="54"/>
  <c r="GM49" i="54"/>
  <c r="GM50" i="54"/>
  <c r="GM51" i="54"/>
  <c r="GM52" i="54"/>
  <c r="GM53" i="54"/>
  <c r="GM54" i="54"/>
  <c r="GM55" i="54"/>
  <c r="GM56" i="54"/>
  <c r="GM57" i="54"/>
  <c r="GM58" i="54"/>
  <c r="GM59" i="54"/>
  <c r="GM60" i="54"/>
  <c r="GM61" i="54"/>
  <c r="GM62" i="54"/>
  <c r="GM63" i="54"/>
  <c r="GM64" i="54"/>
  <c r="GM65" i="54"/>
  <c r="GM66" i="54"/>
  <c r="GM67" i="54"/>
  <c r="GM68" i="54"/>
  <c r="GM69" i="54"/>
  <c r="GM70" i="54"/>
  <c r="GM71" i="54"/>
  <c r="GM72" i="54"/>
  <c r="GM73" i="54"/>
  <c r="GM74" i="54"/>
  <c r="GM75" i="54"/>
  <c r="GM76" i="54"/>
  <c r="GM77" i="54"/>
  <c r="GM78" i="54"/>
  <c r="GM79" i="54"/>
  <c r="GM80" i="54"/>
  <c r="GM81" i="54"/>
  <c r="GM82" i="54"/>
  <c r="GM83" i="54"/>
  <c r="GM84" i="54"/>
  <c r="GM85" i="54"/>
  <c r="GM86" i="54"/>
  <c r="GM87" i="54"/>
  <c r="GM88" i="54"/>
  <c r="GM89" i="54"/>
  <c r="GM90" i="54"/>
  <c r="GM91" i="54"/>
  <c r="GM92" i="54"/>
  <c r="GM93" i="54"/>
  <c r="GM94" i="54"/>
  <c r="GM95" i="54"/>
  <c r="GM96" i="54"/>
  <c r="GM97" i="54"/>
  <c r="GM98" i="54"/>
  <c r="GM99" i="54"/>
  <c r="GM100" i="54"/>
  <c r="GM101" i="54"/>
  <c r="GM102" i="54"/>
  <c r="GM103" i="54"/>
  <c r="GM104" i="54"/>
  <c r="GM105" i="54"/>
  <c r="GM106" i="54"/>
  <c r="GM107" i="54"/>
  <c r="GM108" i="54"/>
  <c r="GM109" i="54"/>
  <c r="GM110" i="54"/>
  <c r="GM111" i="54"/>
  <c r="GM112" i="54"/>
  <c r="GM113" i="54"/>
  <c r="GM114" i="54"/>
  <c r="GM115" i="54"/>
  <c r="GM116" i="54"/>
  <c r="GM117" i="54"/>
  <c r="GM118" i="54"/>
  <c r="GM119" i="54"/>
  <c r="GM120" i="54"/>
  <c r="GM121" i="54"/>
  <c r="GM122" i="54"/>
  <c r="GM123" i="54"/>
  <c r="GM124" i="54"/>
  <c r="GM125" i="54"/>
  <c r="GM126" i="54"/>
  <c r="GM127" i="54"/>
  <c r="GM128" i="54"/>
  <c r="GM129" i="54"/>
  <c r="GM130" i="54"/>
  <c r="GM131" i="54"/>
  <c r="GM132" i="54"/>
  <c r="GM133" i="54"/>
  <c r="GM134" i="54"/>
  <c r="GM135" i="54"/>
  <c r="GM136" i="54"/>
  <c r="GM137" i="54"/>
  <c r="GM138" i="54"/>
  <c r="GM139" i="54"/>
  <c r="GM140" i="54"/>
  <c r="GM141" i="54"/>
  <c r="GM142" i="54"/>
  <c r="GM143" i="54"/>
  <c r="GM144" i="54"/>
  <c r="GM145" i="54"/>
  <c r="GM146" i="54"/>
  <c r="GM147" i="54"/>
  <c r="GM148" i="54"/>
  <c r="GM149" i="54"/>
  <c r="GM150" i="54"/>
  <c r="GM151" i="54"/>
  <c r="GM152" i="54"/>
  <c r="GM153" i="54"/>
  <c r="HE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AB28" i="54" l="1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GN154" i="54"/>
  <c r="AG433" i="54" l="1"/>
  <c r="AH433" i="54"/>
  <c r="AL433" i="54"/>
  <c r="AG421" i="54"/>
  <c r="AH421" i="54"/>
  <c r="AL421" i="54"/>
  <c r="AG430" i="54"/>
  <c r="AH430" i="54"/>
  <c r="AI430" i="54" s="1"/>
  <c r="AL430" i="54"/>
  <c r="AH396" i="54"/>
  <c r="AG396" i="54"/>
  <c r="AL396" i="54"/>
  <c r="AG436" i="54"/>
  <c r="AH436" i="54"/>
  <c r="AL436" i="54"/>
  <c r="AG392" i="54"/>
  <c r="AL392" i="54"/>
  <c r="AH392" i="54"/>
  <c r="AG426" i="54"/>
  <c r="AH426" i="54"/>
  <c r="AI426" i="54" s="1"/>
  <c r="AL426" i="54"/>
  <c r="AH383" i="54"/>
  <c r="AG383" i="54"/>
  <c r="AL383" i="54"/>
  <c r="AL438" i="54"/>
  <c r="AG438" i="54"/>
  <c r="AH438" i="54"/>
  <c r="AI438" i="54" s="1"/>
  <c r="AG401" i="54"/>
  <c r="AL401" i="54"/>
  <c r="AH401" i="54"/>
  <c r="AL437" i="54"/>
  <c r="AG437" i="54"/>
  <c r="AH437" i="54"/>
  <c r="AG397" i="54"/>
  <c r="AL397" i="54"/>
  <c r="AH397" i="54"/>
  <c r="AH382" i="54"/>
  <c r="AL382" i="54"/>
  <c r="AG382" i="54"/>
  <c r="AG365" i="54"/>
  <c r="AL365" i="54"/>
  <c r="AH365" i="54"/>
  <c r="AI365" i="54" s="1"/>
  <c r="AG432" i="54"/>
  <c r="AH432" i="54"/>
  <c r="AI432" i="54" s="1"/>
  <c r="AL432" i="54"/>
  <c r="AL419" i="54"/>
  <c r="AH419" i="54"/>
  <c r="AG419" i="54"/>
  <c r="AG398" i="54"/>
  <c r="AH398" i="54"/>
  <c r="AL398" i="54"/>
  <c r="AL377" i="54"/>
  <c r="AG377" i="54"/>
  <c r="AH377" i="54"/>
  <c r="AG440" i="54"/>
  <c r="AH440" i="54"/>
  <c r="AI440" i="54" s="1"/>
  <c r="AL440" i="54"/>
  <c r="AG418" i="54"/>
  <c r="AL418" i="54"/>
  <c r="AH418" i="54"/>
  <c r="AH441" i="54"/>
  <c r="AL441" i="54"/>
  <c r="AG441" i="54"/>
  <c r="AH414" i="54"/>
  <c r="AI414" i="54" s="1"/>
  <c r="AG414" i="54"/>
  <c r="AL414" i="54"/>
  <c r="AG434" i="54"/>
  <c r="AL434" i="54"/>
  <c r="AH434" i="54"/>
  <c r="AG416" i="54"/>
  <c r="AH416" i="54"/>
  <c r="AL416" i="54"/>
  <c r="AL399" i="54"/>
  <c r="AG399" i="54"/>
  <c r="AH399" i="54"/>
  <c r="AI399" i="54" s="1"/>
  <c r="AL384" i="54"/>
  <c r="AG384" i="54"/>
  <c r="AH384" i="54"/>
  <c r="AH368" i="54"/>
  <c r="AI368" i="54" s="1"/>
  <c r="AG368" i="54"/>
  <c r="AL368" i="54"/>
  <c r="AL393" i="54"/>
  <c r="AH393" i="54"/>
  <c r="AI393" i="54" s="1"/>
  <c r="AG393" i="54"/>
  <c r="AG442" i="54"/>
  <c r="AH442" i="54"/>
  <c r="AL442" i="54"/>
  <c r="AG415" i="54"/>
  <c r="AH415" i="54"/>
  <c r="AL415" i="54"/>
  <c r="AH408" i="54"/>
  <c r="AI408" i="54" s="1"/>
  <c r="AG408" i="54"/>
  <c r="AL408" i="54"/>
  <c r="AH394" i="54"/>
  <c r="AL394" i="54"/>
  <c r="AG394" i="54"/>
  <c r="AH378" i="54"/>
  <c r="AG378" i="54"/>
  <c r="AL378" i="54"/>
  <c r="AL428" i="54"/>
  <c r="AG428" i="54"/>
  <c r="AH428" i="54"/>
  <c r="AG403" i="54"/>
  <c r="AH403" i="54"/>
  <c r="AI403" i="54" s="1"/>
  <c r="AL403" i="54"/>
  <c r="AH423" i="54"/>
  <c r="AG423" i="54"/>
  <c r="AL423" i="54"/>
  <c r="AG372" i="54"/>
  <c r="AH372" i="54"/>
  <c r="AL372" i="54"/>
  <c r="AG444" i="54"/>
  <c r="AH444" i="54"/>
  <c r="AL444" i="54"/>
  <c r="AH407" i="54"/>
  <c r="AI407" i="54" s="1"/>
  <c r="AG407" i="54"/>
  <c r="AL407" i="54"/>
  <c r="AG390" i="54"/>
  <c r="AH390" i="54"/>
  <c r="AL390" i="54"/>
  <c r="AH376" i="54"/>
  <c r="AL376" i="54"/>
  <c r="AG376" i="54"/>
  <c r="AH429" i="54"/>
  <c r="AI429" i="54" s="1"/>
  <c r="AL429" i="54"/>
  <c r="AG429" i="54"/>
  <c r="AL412" i="54"/>
  <c r="AG412" i="54"/>
  <c r="AH412" i="54"/>
  <c r="AG391" i="54"/>
  <c r="AL391" i="54"/>
  <c r="AH391" i="54"/>
  <c r="AG370" i="54"/>
  <c r="AL370" i="54"/>
  <c r="AH370" i="54"/>
  <c r="AI370" i="54" s="1"/>
  <c r="AL402" i="54"/>
  <c r="AG402" i="54"/>
  <c r="AH402" i="54"/>
  <c r="AH380" i="54"/>
  <c r="AL380" i="54"/>
  <c r="AG380" i="54"/>
  <c r="AG405" i="54"/>
  <c r="AH405" i="54"/>
  <c r="AL405" i="54"/>
  <c r="AH431" i="54"/>
  <c r="AL431" i="54"/>
  <c r="AG431" i="54"/>
  <c r="AH375" i="54"/>
  <c r="AI375" i="54" s="1"/>
  <c r="AG375" i="54"/>
  <c r="AL375" i="54"/>
  <c r="AL420" i="54"/>
  <c r="AH420" i="54"/>
  <c r="AG420" i="54"/>
  <c r="AG411" i="54"/>
  <c r="AH411" i="54"/>
  <c r="AL411" i="54"/>
  <c r="AH389" i="54"/>
  <c r="AG389" i="54"/>
  <c r="AL389" i="54"/>
  <c r="AG373" i="54"/>
  <c r="AH373" i="54"/>
  <c r="AL373" i="54"/>
  <c r="AG413" i="54"/>
  <c r="AL413" i="54"/>
  <c r="AH413" i="54"/>
  <c r="AH374" i="54"/>
  <c r="AG374" i="54"/>
  <c r="AL374" i="54"/>
  <c r="AH410" i="54"/>
  <c r="AL410" i="54"/>
  <c r="AI410" i="54" s="1"/>
  <c r="AG410" i="54"/>
  <c r="AG395" i="54"/>
  <c r="AH395" i="54"/>
  <c r="AL395" i="54"/>
  <c r="AH422" i="54"/>
  <c r="AG422" i="54"/>
  <c r="AL422" i="54"/>
  <c r="AH379" i="54"/>
  <c r="AL379" i="54"/>
  <c r="AG379" i="54"/>
  <c r="AL387" i="54"/>
  <c r="AG387" i="54"/>
  <c r="AH387" i="54"/>
  <c r="AI387" i="54" s="1"/>
  <c r="AL409" i="54"/>
  <c r="AG409" i="54"/>
  <c r="AH409" i="54"/>
  <c r="AH367" i="54"/>
  <c r="AI367" i="54" s="1"/>
  <c r="AG367" i="54"/>
  <c r="AL367" i="54"/>
  <c r="AH443" i="54"/>
  <c r="AL443" i="54"/>
  <c r="AG443" i="54"/>
  <c r="AG400" i="54"/>
  <c r="AH400" i="54"/>
  <c r="AL400" i="54"/>
  <c r="AL386" i="54"/>
  <c r="AH386" i="54"/>
  <c r="AG386" i="54"/>
  <c r="AH371" i="54"/>
  <c r="AL371" i="54"/>
  <c r="AG371" i="54"/>
  <c r="AH435" i="54"/>
  <c r="AG435" i="54"/>
  <c r="AL435" i="54"/>
  <c r="AH427" i="54"/>
  <c r="AL427" i="54"/>
  <c r="AG427" i="54"/>
  <c r="AH404" i="54"/>
  <c r="AI404" i="54" s="1"/>
  <c r="AG404" i="54"/>
  <c r="AL404" i="54"/>
  <c r="AH388" i="54"/>
  <c r="AG388" i="54"/>
  <c r="AL388" i="54"/>
  <c r="AH366" i="54"/>
  <c r="AL366" i="54"/>
  <c r="AG366" i="54"/>
  <c r="AG381" i="54"/>
  <c r="AH381" i="54"/>
  <c r="AL381" i="54"/>
  <c r="AH439" i="54"/>
  <c r="AI439" i="54" s="1"/>
  <c r="AL439" i="54"/>
  <c r="AG439" i="54"/>
  <c r="AH425" i="54"/>
  <c r="AL425" i="54"/>
  <c r="AG425" i="54"/>
  <c r="AL424" i="54"/>
  <c r="AH424" i="54"/>
  <c r="AI424" i="54" s="1"/>
  <c r="AG424" i="54"/>
  <c r="AG417" i="54"/>
  <c r="AL417" i="54"/>
  <c r="AH417" i="54"/>
  <c r="AI417" i="54" s="1"/>
  <c r="AH406" i="54"/>
  <c r="AG406" i="54"/>
  <c r="AL406" i="54"/>
  <c r="AG385" i="54"/>
  <c r="AL385" i="54"/>
  <c r="AH385" i="54"/>
  <c r="AH369" i="54"/>
  <c r="AG369" i="54"/>
  <c r="AL369" i="54"/>
  <c r="CJ5" i="67"/>
  <c r="CJ6" i="67"/>
  <c r="CJ4" i="67"/>
  <c r="AI401" i="54" l="1"/>
  <c r="AI405" i="54"/>
  <c r="AI380" i="54"/>
  <c r="AI390" i="54"/>
  <c r="AI416" i="54"/>
  <c r="AI419" i="54"/>
  <c r="AI425" i="54"/>
  <c r="AI392" i="54"/>
  <c r="AI411" i="54"/>
  <c r="AM385" i="54"/>
  <c r="AR385" i="54"/>
  <c r="AW385" i="54"/>
  <c r="AI371" i="54"/>
  <c r="AI420" i="54"/>
  <c r="AI391" i="54"/>
  <c r="AI418" i="54"/>
  <c r="AR365" i="54"/>
  <c r="AM365" i="54"/>
  <c r="AW365" i="54"/>
  <c r="AI397" i="54"/>
  <c r="AI369" i="54"/>
  <c r="AI366" i="54"/>
  <c r="AI435" i="54"/>
  <c r="AI400" i="54"/>
  <c r="AI443" i="54"/>
  <c r="AI409" i="54"/>
  <c r="AI379" i="54"/>
  <c r="AI374" i="54"/>
  <c r="AI402" i="54"/>
  <c r="AI372" i="54"/>
  <c r="AI423" i="54"/>
  <c r="AI428" i="54"/>
  <c r="AI394" i="54"/>
  <c r="AI442" i="54"/>
  <c r="AI384" i="54"/>
  <c r="AI377" i="54"/>
  <c r="AI398" i="54"/>
  <c r="AI383" i="54"/>
  <c r="AI436" i="54"/>
  <c r="AI396" i="54"/>
  <c r="AI433" i="54"/>
  <c r="AI406" i="54"/>
  <c r="AI381" i="54"/>
  <c r="AW405" i="54"/>
  <c r="AR405" i="54"/>
  <c r="AM405" i="54"/>
  <c r="AI385" i="54"/>
  <c r="AM425" i="54"/>
  <c r="AR425" i="54"/>
  <c r="AW425" i="54"/>
  <c r="AI388" i="54"/>
  <c r="AI427" i="54"/>
  <c r="AI386" i="54"/>
  <c r="AI422" i="54"/>
  <c r="AI395" i="54"/>
  <c r="AI413" i="54"/>
  <c r="AI373" i="54"/>
  <c r="AI389" i="54"/>
  <c r="AI431" i="54"/>
  <c r="AI412" i="54"/>
  <c r="AI376" i="54"/>
  <c r="AI444" i="54"/>
  <c r="AI378" i="54"/>
  <c r="AI415" i="54"/>
  <c r="AI434" i="54"/>
  <c r="AI441" i="54"/>
  <c r="AI382" i="54"/>
  <c r="AI437" i="54"/>
  <c r="AI421" i="54"/>
  <c r="HE6" i="54"/>
  <c r="HF6" i="54" s="1"/>
  <c r="HG6" i="54" s="1"/>
  <c r="HH6" i="54" s="1"/>
  <c r="HE7" i="54"/>
  <c r="HF7" i="54" s="1"/>
  <c r="HG7" i="54" s="1"/>
  <c r="HH7" i="54" s="1"/>
  <c r="HE8" i="54"/>
  <c r="HF8" i="54" s="1"/>
  <c r="HG8" i="54" s="1"/>
  <c r="HH8" i="54" s="1"/>
  <c r="HE10" i="54"/>
  <c r="HF10" i="54" s="1"/>
  <c r="HG10" i="54" s="1"/>
  <c r="HH10" i="54" s="1"/>
  <c r="HE11" i="54"/>
  <c r="HF11" i="54" s="1"/>
  <c r="HG11" i="54" s="1"/>
  <c r="HH11" i="54" s="1"/>
  <c r="HE12" i="54"/>
  <c r="HF12" i="54" s="1"/>
  <c r="HG12" i="54" s="1"/>
  <c r="HH12" i="54" s="1"/>
  <c r="HE13" i="54"/>
  <c r="HF13" i="54" s="1"/>
  <c r="HG13" i="54" s="1"/>
  <c r="HH13" i="54" s="1"/>
  <c r="HE14" i="54"/>
  <c r="HF14" i="54" s="1"/>
  <c r="HG14" i="54" s="1"/>
  <c r="HH14" i="54" s="1"/>
  <c r="HE15" i="54"/>
  <c r="HF15" i="54" s="1"/>
  <c r="HG15" i="54" s="1"/>
  <c r="HH15" i="54" s="1"/>
  <c r="HE16" i="54"/>
  <c r="HF16" i="54" s="1"/>
  <c r="HG16" i="54" s="1"/>
  <c r="HH16" i="54" s="1"/>
  <c r="HE17" i="54"/>
  <c r="HF17" i="54" s="1"/>
  <c r="HG17" i="54" s="1"/>
  <c r="HH17" i="54" s="1"/>
  <c r="HE18" i="54"/>
  <c r="HF18" i="54" s="1"/>
  <c r="HG18" i="54" s="1"/>
  <c r="HH18" i="54" s="1"/>
  <c r="HE20" i="54"/>
  <c r="HF20" i="54" s="1"/>
  <c r="HG20" i="54" s="1"/>
  <c r="HH20" i="54" s="1"/>
  <c r="HE21" i="54"/>
  <c r="HF21" i="54" s="1"/>
  <c r="HG21" i="54" s="1"/>
  <c r="HH21" i="54" s="1"/>
  <c r="HE22" i="54"/>
  <c r="HF22" i="54" s="1"/>
  <c r="HG22" i="54" s="1"/>
  <c r="HH22" i="54" s="1"/>
  <c r="HE23" i="54"/>
  <c r="HF23" i="54" s="1"/>
  <c r="HG23" i="54" s="1"/>
  <c r="HH23" i="54" s="1"/>
  <c r="HE24" i="54"/>
  <c r="HF24" i="54" s="1"/>
  <c r="HG24" i="54" s="1"/>
  <c r="HH24" i="54" s="1"/>
  <c r="HE25" i="54"/>
  <c r="HF25" i="54" s="1"/>
  <c r="HG25" i="54" s="1"/>
  <c r="HH25" i="54" s="1"/>
  <c r="HE26" i="54"/>
  <c r="HF26" i="54" s="1"/>
  <c r="HG26" i="54" s="1"/>
  <c r="HH26" i="54" s="1"/>
  <c r="HE27" i="54"/>
  <c r="HF27" i="54" s="1"/>
  <c r="HG27" i="54" s="1"/>
  <c r="HH27" i="54" s="1"/>
  <c r="HE28" i="54"/>
  <c r="HF28" i="54" s="1"/>
  <c r="HG28" i="54" s="1"/>
  <c r="HH28" i="54" s="1"/>
  <c r="HE30" i="54"/>
  <c r="HF30" i="54" s="1"/>
  <c r="HG30" i="54" s="1"/>
  <c r="HH30" i="54" s="1"/>
  <c r="HE31" i="54"/>
  <c r="HF31" i="54" s="1"/>
  <c r="HG31" i="54" s="1"/>
  <c r="HH31" i="54" s="1"/>
  <c r="HE32" i="54"/>
  <c r="HF32" i="54" s="1"/>
  <c r="HG32" i="54" s="1"/>
  <c r="HH32" i="54" s="1"/>
  <c r="HE33" i="54"/>
  <c r="HF33" i="54" s="1"/>
  <c r="HG33" i="54" s="1"/>
  <c r="HH33" i="54" s="1"/>
  <c r="HE34" i="54"/>
  <c r="HF34" i="54" s="1"/>
  <c r="HG34" i="54" s="1"/>
  <c r="HH34" i="54" s="1"/>
  <c r="HE35" i="54"/>
  <c r="HF35" i="54" s="1"/>
  <c r="HG35" i="54" s="1"/>
  <c r="HH35" i="54" s="1"/>
  <c r="HE36" i="54"/>
  <c r="HF36" i="54" s="1"/>
  <c r="HG36" i="54" s="1"/>
  <c r="HH36" i="54" s="1"/>
  <c r="HE37" i="54"/>
  <c r="HF37" i="54" s="1"/>
  <c r="HG37" i="54" s="1"/>
  <c r="HH37" i="54" s="1"/>
  <c r="HE38" i="54"/>
  <c r="HF38" i="54" s="1"/>
  <c r="HG38" i="54" s="1"/>
  <c r="HH38" i="54" s="1"/>
  <c r="HE40" i="54"/>
  <c r="HF40" i="54" s="1"/>
  <c r="HG40" i="54" s="1"/>
  <c r="HH40" i="54" s="1"/>
  <c r="HE41" i="54"/>
  <c r="HF41" i="54" s="1"/>
  <c r="HG41" i="54" s="1"/>
  <c r="HH41" i="54" s="1"/>
  <c r="HE42" i="54"/>
  <c r="HF42" i="54" s="1"/>
  <c r="HG42" i="54" s="1"/>
  <c r="HH42" i="54" s="1"/>
  <c r="HE43" i="54"/>
  <c r="HF43" i="54" s="1"/>
  <c r="HG43" i="54" s="1"/>
  <c r="HH43" i="54" s="1"/>
  <c r="HE44" i="54"/>
  <c r="HF44" i="54" s="1"/>
  <c r="HG44" i="54" s="1"/>
  <c r="HH44" i="54" s="1"/>
  <c r="HE45" i="54"/>
  <c r="HF45" i="54" s="1"/>
  <c r="HG45" i="54" s="1"/>
  <c r="HH45" i="54" s="1"/>
  <c r="HE47" i="54"/>
  <c r="HF47" i="54" s="1"/>
  <c r="HG47" i="54" s="1"/>
  <c r="HH47" i="54" s="1"/>
  <c r="HE48" i="54"/>
  <c r="HF48" i="54" s="1"/>
  <c r="HG48" i="54" s="1"/>
  <c r="HH48" i="54" s="1"/>
  <c r="HE49" i="54"/>
  <c r="HF49" i="54" s="1"/>
  <c r="HG49" i="54" s="1"/>
  <c r="HH49" i="54" s="1"/>
  <c r="HE50" i="54"/>
  <c r="HF50" i="54" s="1"/>
  <c r="HG50" i="54" s="1"/>
  <c r="HH50" i="54" s="1"/>
  <c r="HE52" i="54"/>
  <c r="HF52" i="54" s="1"/>
  <c r="HG52" i="54" s="1"/>
  <c r="HH52" i="54" s="1"/>
  <c r="HE53" i="54"/>
  <c r="HF53" i="54" s="1"/>
  <c r="HG53" i="54" s="1"/>
  <c r="HH53" i="54" s="1"/>
  <c r="HE54" i="54"/>
  <c r="HF54" i="54" s="1"/>
  <c r="HG54" i="54" s="1"/>
  <c r="HH54" i="54" s="1"/>
  <c r="HE55" i="54"/>
  <c r="HF55" i="54" s="1"/>
  <c r="HG55" i="54" s="1"/>
  <c r="HH55" i="54" s="1"/>
  <c r="HE57" i="54"/>
  <c r="HF57" i="54" s="1"/>
  <c r="HG57" i="54" s="1"/>
  <c r="HH57" i="54" s="1"/>
  <c r="HE58" i="54"/>
  <c r="HF58" i="54" s="1"/>
  <c r="HG58" i="54" s="1"/>
  <c r="HH58" i="54" s="1"/>
  <c r="HE59" i="54"/>
  <c r="HF59" i="54" s="1"/>
  <c r="HG59" i="54" s="1"/>
  <c r="HH59" i="54" s="1"/>
  <c r="HE60" i="54"/>
  <c r="HF60" i="54" s="1"/>
  <c r="HG60" i="54" s="1"/>
  <c r="HH60" i="54" s="1"/>
  <c r="HE62" i="54"/>
  <c r="HF62" i="54" s="1"/>
  <c r="HG62" i="54" s="1"/>
  <c r="HH62" i="54" s="1"/>
  <c r="HE63" i="54"/>
  <c r="HF63" i="54" s="1"/>
  <c r="HG63" i="54" s="1"/>
  <c r="HH63" i="54" s="1"/>
  <c r="HE64" i="54"/>
  <c r="HF64" i="54" s="1"/>
  <c r="HG64" i="54" s="1"/>
  <c r="HH64" i="54" s="1"/>
  <c r="HE65" i="54"/>
  <c r="HF65" i="54" s="1"/>
  <c r="HG65" i="54" s="1"/>
  <c r="HH65" i="54" s="1"/>
  <c r="HE66" i="54"/>
  <c r="HF66" i="54" s="1"/>
  <c r="HG66" i="54" s="1"/>
  <c r="HH66" i="54" s="1"/>
  <c r="HE67" i="54"/>
  <c r="HF67" i="54" s="1"/>
  <c r="HG67" i="54" s="1"/>
  <c r="HH67" i="54" s="1"/>
  <c r="HE68" i="54"/>
  <c r="HF68" i="54" s="1"/>
  <c r="HG68" i="54" s="1"/>
  <c r="HH68" i="54" s="1"/>
  <c r="HE70" i="54"/>
  <c r="HF70" i="54" s="1"/>
  <c r="HG70" i="54" s="1"/>
  <c r="HH70" i="54" s="1"/>
  <c r="HE71" i="54"/>
  <c r="HF71" i="54" s="1"/>
  <c r="HG71" i="54" s="1"/>
  <c r="HH71" i="54" s="1"/>
  <c r="HE72" i="54"/>
  <c r="HF72" i="54" s="1"/>
  <c r="HG72" i="54" s="1"/>
  <c r="HH72" i="54" s="1"/>
  <c r="HE73" i="54"/>
  <c r="HF73" i="54" s="1"/>
  <c r="HG73" i="54" s="1"/>
  <c r="HH73" i="54" s="1"/>
  <c r="HE74" i="54"/>
  <c r="HF74" i="54" s="1"/>
  <c r="HG74" i="54" s="1"/>
  <c r="HH74" i="54" s="1"/>
  <c r="HE75" i="54"/>
  <c r="HF75" i="54" s="1"/>
  <c r="HG75" i="54" s="1"/>
  <c r="HH75" i="54" s="1"/>
  <c r="HE77" i="54"/>
  <c r="HF77" i="54" s="1"/>
  <c r="HG77" i="54" s="1"/>
  <c r="HH77" i="54" s="1"/>
  <c r="HE78" i="54"/>
  <c r="HF78" i="54" s="1"/>
  <c r="HG78" i="54" s="1"/>
  <c r="HH78" i="54" s="1"/>
  <c r="HE79" i="54"/>
  <c r="HF79" i="54" s="1"/>
  <c r="HG79" i="54" s="1"/>
  <c r="HH79" i="54" s="1"/>
  <c r="HE80" i="54"/>
  <c r="HF80" i="54" s="1"/>
  <c r="HG80" i="54" s="1"/>
  <c r="HH80" i="54" s="1"/>
  <c r="HE81" i="54"/>
  <c r="HF81" i="54" s="1"/>
  <c r="HG81" i="54" s="1"/>
  <c r="HH81" i="54" s="1"/>
  <c r="HE82" i="54"/>
  <c r="HF82" i="54" s="1"/>
  <c r="HG82" i="54" s="1"/>
  <c r="HH82" i="54" s="1"/>
  <c r="HE83" i="54"/>
  <c r="HF83" i="54" s="1"/>
  <c r="HG83" i="54" s="1"/>
  <c r="HH83" i="54" s="1"/>
  <c r="HE85" i="54"/>
  <c r="HF85" i="54" s="1"/>
  <c r="HG85" i="54" s="1"/>
  <c r="HH85" i="54" s="1"/>
  <c r="HE86" i="54"/>
  <c r="HF86" i="54" s="1"/>
  <c r="HG86" i="54" s="1"/>
  <c r="HH86" i="54" s="1"/>
  <c r="HE87" i="54"/>
  <c r="HF87" i="54" s="1"/>
  <c r="HG87" i="54" s="1"/>
  <c r="HH87" i="54" s="1"/>
  <c r="HE88" i="54"/>
  <c r="HF88" i="54" s="1"/>
  <c r="HG88" i="54" s="1"/>
  <c r="HH88" i="54" s="1"/>
  <c r="HE89" i="54"/>
  <c r="HF89" i="54" s="1"/>
  <c r="HG89" i="54" s="1"/>
  <c r="HH89" i="54" s="1"/>
  <c r="HE90" i="54"/>
  <c r="HF90" i="54" s="1"/>
  <c r="HG90" i="54" s="1"/>
  <c r="HH90" i="54" s="1"/>
  <c r="HE92" i="54"/>
  <c r="HF92" i="54" s="1"/>
  <c r="HG92" i="54" s="1"/>
  <c r="HH92" i="54" s="1"/>
  <c r="HE93" i="54"/>
  <c r="HF93" i="54" s="1"/>
  <c r="HG93" i="54" s="1"/>
  <c r="HH93" i="54" s="1"/>
  <c r="HE94" i="54"/>
  <c r="HF94" i="54" s="1"/>
  <c r="HG94" i="54" s="1"/>
  <c r="HH94" i="54" s="1"/>
  <c r="HE95" i="54"/>
  <c r="HF95" i="54" s="1"/>
  <c r="HG95" i="54" s="1"/>
  <c r="HH95" i="54" s="1"/>
  <c r="HE96" i="54"/>
  <c r="HF96" i="54" s="1"/>
  <c r="HG96" i="54" s="1"/>
  <c r="HH96" i="54" s="1"/>
  <c r="HE97" i="54"/>
  <c r="HF97" i="54" s="1"/>
  <c r="HG97" i="54" s="1"/>
  <c r="HH97" i="54" s="1"/>
  <c r="HE98" i="54"/>
  <c r="HF98" i="54" s="1"/>
  <c r="HG98" i="54" s="1"/>
  <c r="HH98" i="54" s="1"/>
  <c r="HE100" i="54"/>
  <c r="HF100" i="54" s="1"/>
  <c r="HG100" i="54" s="1"/>
  <c r="HH100" i="54" s="1"/>
  <c r="HE101" i="54"/>
  <c r="HF101" i="54" s="1"/>
  <c r="HG101" i="54" s="1"/>
  <c r="HH101" i="54" s="1"/>
  <c r="HE102" i="54"/>
  <c r="HF102" i="54" s="1"/>
  <c r="HG102" i="54" s="1"/>
  <c r="HH102" i="54" s="1"/>
  <c r="HE103" i="54"/>
  <c r="HF103" i="54" s="1"/>
  <c r="HG103" i="54" s="1"/>
  <c r="HH103" i="54" s="1"/>
  <c r="HE104" i="54"/>
  <c r="HF104" i="54" s="1"/>
  <c r="HG104" i="54" s="1"/>
  <c r="HH104" i="54" s="1"/>
  <c r="HE105" i="54"/>
  <c r="HF105" i="54" s="1"/>
  <c r="HG105" i="54" s="1"/>
  <c r="HH105" i="54" s="1"/>
  <c r="HE107" i="54"/>
  <c r="HF107" i="54" s="1"/>
  <c r="HG107" i="54" s="1"/>
  <c r="HH107" i="54" s="1"/>
  <c r="HE108" i="54"/>
  <c r="HF108" i="54" s="1"/>
  <c r="HG108" i="54" s="1"/>
  <c r="HH108" i="54" s="1"/>
  <c r="HE109" i="54"/>
  <c r="HF109" i="54" s="1"/>
  <c r="HG109" i="54" s="1"/>
  <c r="HH109" i="54" s="1"/>
  <c r="HE110" i="54"/>
  <c r="HF110" i="54" s="1"/>
  <c r="HG110" i="54" s="1"/>
  <c r="HH110" i="54" s="1"/>
  <c r="HE111" i="54"/>
  <c r="HF111" i="54" s="1"/>
  <c r="HG111" i="54" s="1"/>
  <c r="HH111" i="54" s="1"/>
  <c r="HE112" i="54"/>
  <c r="HF112" i="54" s="1"/>
  <c r="HG112" i="54" s="1"/>
  <c r="HH112" i="54" s="1"/>
  <c r="HE113" i="54"/>
  <c r="HF113" i="54" s="1"/>
  <c r="HG113" i="54" s="1"/>
  <c r="HH113" i="54" s="1"/>
  <c r="HE115" i="54"/>
  <c r="HF115" i="54" s="1"/>
  <c r="HG115" i="54" s="1"/>
  <c r="HH115" i="54" s="1"/>
  <c r="HE116" i="54"/>
  <c r="HF116" i="54" s="1"/>
  <c r="HG116" i="54" s="1"/>
  <c r="HH116" i="54" s="1"/>
  <c r="HE117" i="54"/>
  <c r="HF117" i="54" s="1"/>
  <c r="HG117" i="54" s="1"/>
  <c r="HH117" i="54" s="1"/>
  <c r="HE118" i="54"/>
  <c r="HF118" i="54" s="1"/>
  <c r="HG118" i="54" s="1"/>
  <c r="HH118" i="54" s="1"/>
  <c r="HE119" i="54"/>
  <c r="HF119" i="54" s="1"/>
  <c r="HG119" i="54" s="1"/>
  <c r="HH119" i="54" s="1"/>
  <c r="HE120" i="54"/>
  <c r="HF120" i="54" s="1"/>
  <c r="HG120" i="54" s="1"/>
  <c r="HH120" i="54" s="1"/>
  <c r="HE122" i="54"/>
  <c r="HF122" i="54" s="1"/>
  <c r="HG122" i="54" s="1"/>
  <c r="HH122" i="54" s="1"/>
  <c r="HE123" i="54"/>
  <c r="HF123" i="54" s="1"/>
  <c r="HG123" i="54" s="1"/>
  <c r="HH123" i="54" s="1"/>
  <c r="HE124" i="54"/>
  <c r="HF124" i="54" s="1"/>
  <c r="HG124" i="54" s="1"/>
  <c r="HH124" i="54" s="1"/>
  <c r="HE125" i="54"/>
  <c r="HF125" i="54" s="1"/>
  <c r="HG125" i="54" s="1"/>
  <c r="HH125" i="54" s="1"/>
  <c r="HE126" i="54"/>
  <c r="HF126" i="54" s="1"/>
  <c r="HG126" i="54" s="1"/>
  <c r="HH126" i="54" s="1"/>
  <c r="HE127" i="54"/>
  <c r="HF127" i="54" s="1"/>
  <c r="HG127" i="54" s="1"/>
  <c r="HH127" i="54" s="1"/>
  <c r="HE128" i="54"/>
  <c r="HF128" i="54" s="1"/>
  <c r="HG128" i="54" s="1"/>
  <c r="HH128" i="54" s="1"/>
  <c r="HE130" i="54"/>
  <c r="HF130" i="54" s="1"/>
  <c r="HG130" i="54" s="1"/>
  <c r="HH130" i="54" s="1"/>
  <c r="HE131" i="54"/>
  <c r="HF131" i="54" s="1"/>
  <c r="HG131" i="54" s="1"/>
  <c r="HH131" i="54" s="1"/>
  <c r="HE132" i="54"/>
  <c r="HF132" i="54" s="1"/>
  <c r="HG132" i="54" s="1"/>
  <c r="HH132" i="54" s="1"/>
  <c r="HE133" i="54"/>
  <c r="HF133" i="54" s="1"/>
  <c r="HG133" i="54" s="1"/>
  <c r="HH133" i="54" s="1"/>
  <c r="HE134" i="54"/>
  <c r="HF134" i="54" s="1"/>
  <c r="HG134" i="54" s="1"/>
  <c r="HH134" i="54" s="1"/>
  <c r="HE135" i="54"/>
  <c r="HF135" i="54" s="1"/>
  <c r="HG135" i="54" s="1"/>
  <c r="HH135" i="54" s="1"/>
  <c r="HE137" i="54"/>
  <c r="HF137" i="54" s="1"/>
  <c r="HG137" i="54" s="1"/>
  <c r="HH137" i="54" s="1"/>
  <c r="HE138" i="54"/>
  <c r="HF138" i="54" s="1"/>
  <c r="HG138" i="54" s="1"/>
  <c r="HH138" i="54" s="1"/>
  <c r="HE139" i="54"/>
  <c r="HF139" i="54" s="1"/>
  <c r="HG139" i="54" s="1"/>
  <c r="HH139" i="54" s="1"/>
  <c r="HE140" i="54"/>
  <c r="HF140" i="54" s="1"/>
  <c r="HG140" i="54" s="1"/>
  <c r="HH140" i="54" s="1"/>
  <c r="HE141" i="54"/>
  <c r="HF141" i="54" s="1"/>
  <c r="HG141" i="54" s="1"/>
  <c r="HH141" i="54" s="1"/>
  <c r="HE142" i="54"/>
  <c r="HF142" i="54" s="1"/>
  <c r="HG142" i="54" s="1"/>
  <c r="HH142" i="54" s="1"/>
  <c r="HE143" i="54"/>
  <c r="HF143" i="54" s="1"/>
  <c r="HG143" i="54" s="1"/>
  <c r="HH143" i="54" s="1"/>
  <c r="HE145" i="54"/>
  <c r="HF145" i="54" s="1"/>
  <c r="HG145" i="54" s="1"/>
  <c r="HH145" i="54" s="1"/>
  <c r="HE146" i="54"/>
  <c r="HF146" i="54" s="1"/>
  <c r="HG146" i="54" s="1"/>
  <c r="HH146" i="54" s="1"/>
  <c r="HE147" i="54"/>
  <c r="HF147" i="54" s="1"/>
  <c r="HG147" i="54" s="1"/>
  <c r="HH147" i="54" s="1"/>
  <c r="HE148" i="54"/>
  <c r="HF148" i="54" s="1"/>
  <c r="HG148" i="54" s="1"/>
  <c r="HH148" i="54" s="1"/>
  <c r="HE149" i="54"/>
  <c r="HF149" i="54" s="1"/>
  <c r="HG149" i="54" s="1"/>
  <c r="HH149" i="54" s="1"/>
  <c r="HE150" i="54"/>
  <c r="HF150" i="54" s="1"/>
  <c r="HG150" i="54" s="1"/>
  <c r="HH150" i="54" s="1"/>
  <c r="HE151" i="54"/>
  <c r="HF151" i="54" s="1"/>
  <c r="HG151" i="54" s="1"/>
  <c r="HH151" i="54" s="1"/>
  <c r="HE152" i="54"/>
  <c r="HF152" i="54" s="1"/>
  <c r="HG152" i="54" s="1"/>
  <c r="HH152" i="54" s="1"/>
  <c r="HE153" i="54"/>
  <c r="HF153" i="54" s="1"/>
  <c r="HG153" i="54" s="1"/>
  <c r="HH153" i="54" s="1"/>
  <c r="HA6" i="54"/>
  <c r="HC6" i="54" s="1"/>
  <c r="HA7" i="54"/>
  <c r="HA8" i="54"/>
  <c r="HD8" i="54" s="1"/>
  <c r="HA10" i="54"/>
  <c r="HA11" i="54"/>
  <c r="HD11" i="54" s="1"/>
  <c r="HA12" i="54"/>
  <c r="HA13" i="54"/>
  <c r="HA15" i="54"/>
  <c r="HD15" i="54" s="1"/>
  <c r="HA16" i="54"/>
  <c r="HA17" i="54"/>
  <c r="HA18" i="54"/>
  <c r="HA20" i="54"/>
  <c r="HC20" i="54" s="1"/>
  <c r="HA21" i="54"/>
  <c r="HA22" i="54"/>
  <c r="HA23" i="54"/>
  <c r="HD23" i="54" s="1"/>
  <c r="HA25" i="54"/>
  <c r="HA26" i="54"/>
  <c r="HA27" i="54"/>
  <c r="HD27" i="54" s="1"/>
  <c r="HA28" i="54"/>
  <c r="HC28" i="54" s="1"/>
  <c r="HA30" i="54"/>
  <c r="HA31" i="54"/>
  <c r="HD31" i="54" s="1"/>
  <c r="HA32" i="54"/>
  <c r="HC32" i="54" s="1"/>
  <c r="HA33" i="54"/>
  <c r="HA35" i="54"/>
  <c r="HA36" i="54"/>
  <c r="HC36" i="54" s="1"/>
  <c r="HA37" i="54"/>
  <c r="HA38" i="54"/>
  <c r="HA40" i="54"/>
  <c r="HA41" i="54"/>
  <c r="HA42" i="54"/>
  <c r="HA43" i="54"/>
  <c r="HD43" i="54" s="1"/>
  <c r="HA45" i="54"/>
  <c r="HA47" i="54"/>
  <c r="HD47" i="54" s="1"/>
  <c r="HA48" i="54"/>
  <c r="HC48" i="54" s="1"/>
  <c r="HA50" i="54"/>
  <c r="HA52" i="54"/>
  <c r="HC52" i="54" s="1"/>
  <c r="HA53" i="54"/>
  <c r="HA55" i="54"/>
  <c r="HD55" i="54" s="1"/>
  <c r="HA57" i="54"/>
  <c r="HA58" i="54"/>
  <c r="HA60" i="54"/>
  <c r="HC60" i="54" s="1"/>
  <c r="HA62" i="54"/>
  <c r="HA63" i="54"/>
  <c r="HD63" i="54" s="1"/>
  <c r="HA65" i="54"/>
  <c r="HA67" i="54"/>
  <c r="HD67" i="54" s="1"/>
  <c r="HA68" i="54"/>
  <c r="HC68" i="54" s="1"/>
  <c r="HA70" i="54"/>
  <c r="HA72" i="54"/>
  <c r="HA73" i="54"/>
  <c r="HC73" i="54" s="1"/>
  <c r="HA75" i="54"/>
  <c r="HD75" i="54" s="1"/>
  <c r="HA77" i="54"/>
  <c r="HA78" i="54"/>
  <c r="HA80" i="54"/>
  <c r="HC80" i="54" s="1"/>
  <c r="HA82" i="54"/>
  <c r="HA83" i="54"/>
  <c r="HD83" i="54" s="1"/>
  <c r="HA85" i="54"/>
  <c r="HA87" i="54"/>
  <c r="HA88" i="54"/>
  <c r="HC88" i="54" s="1"/>
  <c r="HA90" i="54"/>
  <c r="HA92" i="54"/>
  <c r="HC92" i="54" s="1"/>
  <c r="HA93" i="54"/>
  <c r="HC93" i="54" s="1"/>
  <c r="HA95" i="54"/>
  <c r="HD95" i="54" s="1"/>
  <c r="HA97" i="54"/>
  <c r="HA98" i="54"/>
  <c r="HA100" i="54"/>
  <c r="HC100" i="54" s="1"/>
  <c r="HA102" i="54"/>
  <c r="HA103" i="54"/>
  <c r="HA105" i="54"/>
  <c r="HC105" i="54" s="1"/>
  <c r="HA107" i="54"/>
  <c r="HD107" i="54" s="1"/>
  <c r="HA108" i="54"/>
  <c r="HA110" i="54"/>
  <c r="HA112" i="54"/>
  <c r="HC112" i="54" s="1"/>
  <c r="HA113" i="54"/>
  <c r="HA115" i="54"/>
  <c r="HD115" i="54" s="1"/>
  <c r="HA117" i="54"/>
  <c r="HA118" i="54"/>
  <c r="HA120" i="54"/>
  <c r="HA122" i="54"/>
  <c r="HA123" i="54"/>
  <c r="HD123" i="54" s="1"/>
  <c r="HA125" i="54"/>
  <c r="HC125" i="54" s="1"/>
  <c r="HA127" i="54"/>
  <c r="HD127" i="54" s="1"/>
  <c r="HA128" i="54"/>
  <c r="HC128" i="54" s="1"/>
  <c r="HA130" i="54"/>
  <c r="HA132" i="54"/>
  <c r="HC132" i="54" s="1"/>
  <c r="HA133" i="54"/>
  <c r="HC133" i="54" s="1"/>
  <c r="HA135" i="54"/>
  <c r="HA137" i="54"/>
  <c r="HA138" i="54"/>
  <c r="HA140" i="54"/>
  <c r="HC140" i="54" s="1"/>
  <c r="HA142" i="54"/>
  <c r="HA143" i="54"/>
  <c r="HD143" i="54" s="1"/>
  <c r="HA145" i="54"/>
  <c r="HA147" i="54"/>
  <c r="HD147" i="54" s="1"/>
  <c r="HA148" i="54"/>
  <c r="HC148" i="54" s="1"/>
  <c r="HA150" i="54"/>
  <c r="HA152" i="54"/>
  <c r="HA153" i="54"/>
  <c r="HC153" i="54" s="1"/>
  <c r="HC5" i="54"/>
  <c r="GM2" i="54"/>
  <c r="GK5" i="54"/>
  <c r="GL5" i="54"/>
  <c r="GY5" i="54" s="1"/>
  <c r="GK6" i="54"/>
  <c r="GL6" i="54"/>
  <c r="GN6" i="54"/>
  <c r="GK7" i="54"/>
  <c r="GL7" i="54"/>
  <c r="GN7" i="54"/>
  <c r="GK8" i="54"/>
  <c r="GL8" i="54"/>
  <c r="GN8" i="54"/>
  <c r="GK9" i="54"/>
  <c r="GL9" i="54"/>
  <c r="GK10" i="54"/>
  <c r="GL10" i="54"/>
  <c r="GN10" i="54"/>
  <c r="GK11" i="54"/>
  <c r="GL11" i="54"/>
  <c r="GN11" i="54"/>
  <c r="GK12" i="54"/>
  <c r="GL12" i="54"/>
  <c r="GN12" i="54"/>
  <c r="GK13" i="54"/>
  <c r="GL13" i="54"/>
  <c r="GN13" i="54"/>
  <c r="GK14" i="54"/>
  <c r="GL14" i="54"/>
  <c r="GN14" i="54"/>
  <c r="GK15" i="54"/>
  <c r="GL15" i="54"/>
  <c r="GN15" i="54"/>
  <c r="GK16" i="54"/>
  <c r="GL16" i="54"/>
  <c r="GN16" i="54"/>
  <c r="GK17" i="54"/>
  <c r="GL17" i="54"/>
  <c r="GN17" i="54"/>
  <c r="GK18" i="54"/>
  <c r="GL18" i="54"/>
  <c r="GN18" i="54"/>
  <c r="GK19" i="54"/>
  <c r="GL19" i="54"/>
  <c r="GK20" i="54"/>
  <c r="GL20" i="54"/>
  <c r="GN20" i="54"/>
  <c r="GK21" i="54"/>
  <c r="GL21" i="54"/>
  <c r="GN21" i="54"/>
  <c r="GK22" i="54"/>
  <c r="GL22" i="54"/>
  <c r="GN22" i="54"/>
  <c r="GK23" i="54"/>
  <c r="GL23" i="54"/>
  <c r="GN23" i="54"/>
  <c r="GK24" i="54"/>
  <c r="GL24" i="54"/>
  <c r="GN24" i="54"/>
  <c r="GK25" i="54"/>
  <c r="GL25" i="54"/>
  <c r="GN25" i="54"/>
  <c r="GK26" i="54"/>
  <c r="GL26" i="54"/>
  <c r="GN26" i="54"/>
  <c r="GK27" i="54"/>
  <c r="GL27" i="54"/>
  <c r="GN27" i="54"/>
  <c r="GK28" i="54"/>
  <c r="GL28" i="54"/>
  <c r="GN28" i="54"/>
  <c r="GK29" i="54"/>
  <c r="GL29" i="54"/>
  <c r="GK30" i="54"/>
  <c r="GL30" i="54"/>
  <c r="GN30" i="54"/>
  <c r="GK31" i="54"/>
  <c r="GL31" i="54"/>
  <c r="GN31" i="54"/>
  <c r="GK32" i="54"/>
  <c r="GL32" i="54"/>
  <c r="GN32" i="54"/>
  <c r="GK33" i="54"/>
  <c r="GL33" i="54"/>
  <c r="GN33" i="54"/>
  <c r="GK34" i="54"/>
  <c r="GL34" i="54"/>
  <c r="GN34" i="54"/>
  <c r="GK35" i="54"/>
  <c r="GL35" i="54"/>
  <c r="GN35" i="54"/>
  <c r="GK36" i="54"/>
  <c r="GL36" i="54"/>
  <c r="GN36" i="54"/>
  <c r="GK37" i="54"/>
  <c r="GL37" i="54"/>
  <c r="GN37" i="54"/>
  <c r="GK38" i="54"/>
  <c r="GL38" i="54"/>
  <c r="GN38" i="54"/>
  <c r="GK39" i="54"/>
  <c r="GL39" i="54"/>
  <c r="GK40" i="54"/>
  <c r="GL40" i="54"/>
  <c r="GN40" i="54"/>
  <c r="GK41" i="54"/>
  <c r="GL41" i="54"/>
  <c r="GN41" i="54"/>
  <c r="GK42" i="54"/>
  <c r="GL42" i="54"/>
  <c r="GN42" i="54"/>
  <c r="GK43" i="54"/>
  <c r="GL43" i="54"/>
  <c r="GN43" i="54"/>
  <c r="GK44" i="54"/>
  <c r="GL44" i="54"/>
  <c r="GN44" i="54"/>
  <c r="GK45" i="54"/>
  <c r="GL45" i="54"/>
  <c r="GN45" i="54"/>
  <c r="GK46" i="54"/>
  <c r="GL46" i="54"/>
  <c r="GK47" i="54"/>
  <c r="GL47" i="54"/>
  <c r="GN47" i="54"/>
  <c r="GK48" i="54"/>
  <c r="GL48" i="54"/>
  <c r="GN48" i="54"/>
  <c r="GK49" i="54"/>
  <c r="GL49" i="54"/>
  <c r="GN49" i="54"/>
  <c r="GK50" i="54"/>
  <c r="GL50" i="54"/>
  <c r="GN50" i="54"/>
  <c r="GK51" i="54"/>
  <c r="GL51" i="54"/>
  <c r="GK52" i="54"/>
  <c r="GL52" i="54"/>
  <c r="GN52" i="54"/>
  <c r="GK53" i="54"/>
  <c r="GL53" i="54"/>
  <c r="GN53" i="54"/>
  <c r="GK54" i="54"/>
  <c r="GL54" i="54"/>
  <c r="GN54" i="54"/>
  <c r="GK55" i="54"/>
  <c r="GL55" i="54"/>
  <c r="GN55" i="54"/>
  <c r="GK56" i="54"/>
  <c r="GL56" i="54"/>
  <c r="GK57" i="54"/>
  <c r="GL57" i="54"/>
  <c r="GN57" i="54"/>
  <c r="GK58" i="54"/>
  <c r="GL58" i="54"/>
  <c r="GN58" i="54"/>
  <c r="GK59" i="54"/>
  <c r="GL59" i="54"/>
  <c r="HA59" i="54" s="1"/>
  <c r="GN59" i="54"/>
  <c r="GK60" i="54"/>
  <c r="GL60" i="54"/>
  <c r="GN60" i="54"/>
  <c r="GK61" i="54"/>
  <c r="GL61" i="54"/>
  <c r="HA61" i="54" s="1"/>
  <c r="GK62" i="54"/>
  <c r="GL62" i="54"/>
  <c r="GN62" i="54"/>
  <c r="GK63" i="54"/>
  <c r="GL63" i="54"/>
  <c r="GN63" i="54"/>
  <c r="GK64" i="54"/>
  <c r="GL64" i="54"/>
  <c r="HA64" i="54" s="1"/>
  <c r="GN64" i="54"/>
  <c r="GK65" i="54"/>
  <c r="GL65" i="54"/>
  <c r="GN65" i="54"/>
  <c r="GK66" i="54"/>
  <c r="GL66" i="54"/>
  <c r="HA66" i="54" s="1"/>
  <c r="GN66" i="54"/>
  <c r="GK67" i="54"/>
  <c r="GL67" i="54"/>
  <c r="GN67" i="54"/>
  <c r="GK68" i="54"/>
  <c r="GL68" i="54"/>
  <c r="GN68" i="54"/>
  <c r="GK69" i="54"/>
  <c r="GL69" i="54"/>
  <c r="HA69" i="54" s="1"/>
  <c r="GK70" i="54"/>
  <c r="GL70" i="54"/>
  <c r="GN70" i="54"/>
  <c r="GK71" i="54"/>
  <c r="GL71" i="54"/>
  <c r="HA71" i="54" s="1"/>
  <c r="GN71" i="54"/>
  <c r="GK72" i="54"/>
  <c r="GL72" i="54"/>
  <c r="GN72" i="54"/>
  <c r="GK73" i="54"/>
  <c r="GL73" i="54"/>
  <c r="GN73" i="54"/>
  <c r="GK74" i="54"/>
  <c r="GL74" i="54"/>
  <c r="HA74" i="54" s="1"/>
  <c r="GN74" i="54"/>
  <c r="GK75" i="54"/>
  <c r="GL75" i="54"/>
  <c r="GN75" i="54"/>
  <c r="GK76" i="54"/>
  <c r="GL76" i="54"/>
  <c r="HA76" i="54" s="1"/>
  <c r="GK77" i="54"/>
  <c r="GL77" i="54"/>
  <c r="GN77" i="54"/>
  <c r="GK78" i="54"/>
  <c r="GL78" i="54"/>
  <c r="GN78" i="54"/>
  <c r="GK79" i="54"/>
  <c r="GL79" i="54"/>
  <c r="HA79" i="54" s="1"/>
  <c r="GN79" i="54"/>
  <c r="GK80" i="54"/>
  <c r="GL80" i="54"/>
  <c r="GN80" i="54"/>
  <c r="GK81" i="54"/>
  <c r="GL81" i="54"/>
  <c r="HA81" i="54" s="1"/>
  <c r="GN81" i="54"/>
  <c r="GK82" i="54"/>
  <c r="GL82" i="54"/>
  <c r="GN82" i="54"/>
  <c r="GK83" i="54"/>
  <c r="GL83" i="54"/>
  <c r="GN83" i="54"/>
  <c r="GK84" i="54"/>
  <c r="GL84" i="54"/>
  <c r="HA84" i="54" s="1"/>
  <c r="GK85" i="54"/>
  <c r="GL85" i="54"/>
  <c r="GN85" i="54"/>
  <c r="GK86" i="54"/>
  <c r="GL86" i="54"/>
  <c r="HA86" i="54" s="1"/>
  <c r="GN86" i="54"/>
  <c r="GK87" i="54"/>
  <c r="GL87" i="54"/>
  <c r="GN87" i="54"/>
  <c r="GK88" i="54"/>
  <c r="GL88" i="54"/>
  <c r="GN88" i="54"/>
  <c r="GK89" i="54"/>
  <c r="GL89" i="54"/>
  <c r="HA89" i="54" s="1"/>
  <c r="GN89" i="54"/>
  <c r="GK90" i="54"/>
  <c r="GL90" i="54"/>
  <c r="GN90" i="54"/>
  <c r="GK91" i="54"/>
  <c r="GL91" i="54"/>
  <c r="HA91" i="54" s="1"/>
  <c r="GK92" i="54"/>
  <c r="GL92" i="54"/>
  <c r="GN92" i="54"/>
  <c r="GK93" i="54"/>
  <c r="GL93" i="54"/>
  <c r="GN93" i="54"/>
  <c r="GK94" i="54"/>
  <c r="GL94" i="54"/>
  <c r="HA94" i="54" s="1"/>
  <c r="GN94" i="54"/>
  <c r="GK95" i="54"/>
  <c r="GL95" i="54"/>
  <c r="GN95" i="54"/>
  <c r="GK96" i="54"/>
  <c r="GL96" i="54"/>
  <c r="HA96" i="54" s="1"/>
  <c r="GN96" i="54"/>
  <c r="GK97" i="54"/>
  <c r="GL97" i="54"/>
  <c r="GN97" i="54"/>
  <c r="GK98" i="54"/>
  <c r="GL98" i="54"/>
  <c r="GN98" i="54"/>
  <c r="GK99" i="54"/>
  <c r="GL99" i="54"/>
  <c r="HA99" i="54" s="1"/>
  <c r="GK100" i="54"/>
  <c r="GL100" i="54"/>
  <c r="GN100" i="54"/>
  <c r="GK101" i="54"/>
  <c r="GL101" i="54"/>
  <c r="HA101" i="54" s="1"/>
  <c r="GN101" i="54"/>
  <c r="GK102" i="54"/>
  <c r="GL102" i="54"/>
  <c r="GN102" i="54"/>
  <c r="GK103" i="54"/>
  <c r="GL103" i="54"/>
  <c r="GN103" i="54"/>
  <c r="GK104" i="54"/>
  <c r="GL104" i="54"/>
  <c r="HA104" i="54" s="1"/>
  <c r="GN104" i="54"/>
  <c r="GK105" i="54"/>
  <c r="GL105" i="54"/>
  <c r="GN105" i="54"/>
  <c r="GK106" i="54"/>
  <c r="GL106" i="54"/>
  <c r="HA106" i="54" s="1"/>
  <c r="GK107" i="54"/>
  <c r="GL107" i="54"/>
  <c r="GN107" i="54"/>
  <c r="GK108" i="54"/>
  <c r="GL108" i="54"/>
  <c r="GN108" i="54"/>
  <c r="GK109" i="54"/>
  <c r="GL109" i="54"/>
  <c r="HA109" i="54" s="1"/>
  <c r="GN109" i="54"/>
  <c r="GK110" i="54"/>
  <c r="GL110" i="54"/>
  <c r="GN110" i="54"/>
  <c r="GK111" i="54"/>
  <c r="GL111" i="54"/>
  <c r="HA111" i="54" s="1"/>
  <c r="GN111" i="54"/>
  <c r="GK112" i="54"/>
  <c r="GL112" i="54"/>
  <c r="GN112" i="54"/>
  <c r="GK113" i="54"/>
  <c r="GL113" i="54"/>
  <c r="GN113" i="54"/>
  <c r="GK114" i="54"/>
  <c r="GL114" i="54"/>
  <c r="HA114" i="54" s="1"/>
  <c r="GK115" i="54"/>
  <c r="GL115" i="54"/>
  <c r="GN115" i="54"/>
  <c r="GK116" i="54"/>
  <c r="GL116" i="54"/>
  <c r="HA116" i="54" s="1"/>
  <c r="GN116" i="54"/>
  <c r="GK117" i="54"/>
  <c r="GL117" i="54"/>
  <c r="GN117" i="54"/>
  <c r="GK118" i="54"/>
  <c r="GL118" i="54"/>
  <c r="GN118" i="54"/>
  <c r="GK119" i="54"/>
  <c r="GL119" i="54"/>
  <c r="HA119" i="54" s="1"/>
  <c r="GN119" i="54"/>
  <c r="GK120" i="54"/>
  <c r="GL120" i="54"/>
  <c r="GN120" i="54"/>
  <c r="GK121" i="54"/>
  <c r="GL121" i="54"/>
  <c r="HA121" i="54" s="1"/>
  <c r="GK122" i="54"/>
  <c r="GL122" i="54"/>
  <c r="GN122" i="54"/>
  <c r="GK123" i="54"/>
  <c r="GL123" i="54"/>
  <c r="GN123" i="54"/>
  <c r="GK124" i="54"/>
  <c r="GL124" i="54"/>
  <c r="HA124" i="54" s="1"/>
  <c r="GN124" i="54"/>
  <c r="GK125" i="54"/>
  <c r="GL125" i="54"/>
  <c r="GN125" i="54"/>
  <c r="GK126" i="54"/>
  <c r="GL126" i="54"/>
  <c r="HA126" i="54" s="1"/>
  <c r="GN126" i="54"/>
  <c r="GK127" i="54"/>
  <c r="GL127" i="54"/>
  <c r="GN127" i="54"/>
  <c r="GK128" i="54"/>
  <c r="GL128" i="54"/>
  <c r="GN128" i="54"/>
  <c r="GK129" i="54"/>
  <c r="GL129" i="54"/>
  <c r="HA129" i="54" s="1"/>
  <c r="GK130" i="54"/>
  <c r="GL130" i="54"/>
  <c r="GN130" i="54"/>
  <c r="GK131" i="54"/>
  <c r="GL131" i="54"/>
  <c r="HA131" i="54" s="1"/>
  <c r="GN131" i="54"/>
  <c r="GK132" i="54"/>
  <c r="GL132" i="54"/>
  <c r="GN132" i="54"/>
  <c r="GK133" i="54"/>
  <c r="GL133" i="54"/>
  <c r="GN133" i="54"/>
  <c r="GK134" i="54"/>
  <c r="GL134" i="54"/>
  <c r="HA134" i="54" s="1"/>
  <c r="GN134" i="54"/>
  <c r="GK135" i="54"/>
  <c r="GL135" i="54"/>
  <c r="GN135" i="54"/>
  <c r="GK136" i="54"/>
  <c r="GL136" i="54"/>
  <c r="HA136" i="54" s="1"/>
  <c r="GK137" i="54"/>
  <c r="GL137" i="54"/>
  <c r="GN137" i="54"/>
  <c r="GK138" i="54"/>
  <c r="GL138" i="54"/>
  <c r="GN138" i="54"/>
  <c r="GK139" i="54"/>
  <c r="GL139" i="54"/>
  <c r="HA139" i="54" s="1"/>
  <c r="GN139" i="54"/>
  <c r="GK140" i="54"/>
  <c r="GL140" i="54"/>
  <c r="GN140" i="54"/>
  <c r="GK141" i="54"/>
  <c r="GL141" i="54"/>
  <c r="HA141" i="54" s="1"/>
  <c r="GN141" i="54"/>
  <c r="GK142" i="54"/>
  <c r="GL142" i="54"/>
  <c r="GN142" i="54"/>
  <c r="GK143" i="54"/>
  <c r="GL143" i="54"/>
  <c r="GN143" i="54"/>
  <c r="GK144" i="54"/>
  <c r="GL144" i="54"/>
  <c r="HA144" i="54" s="1"/>
  <c r="GK145" i="54"/>
  <c r="GL145" i="54"/>
  <c r="GN145" i="54"/>
  <c r="GK146" i="54"/>
  <c r="GL146" i="54"/>
  <c r="HA146" i="54" s="1"/>
  <c r="GN146" i="54"/>
  <c r="GK147" i="54"/>
  <c r="GL147" i="54"/>
  <c r="GN147" i="54"/>
  <c r="GK148" i="54"/>
  <c r="GL148" i="54"/>
  <c r="GN148" i="54"/>
  <c r="GK149" i="54"/>
  <c r="GL149" i="54"/>
  <c r="HA149" i="54" s="1"/>
  <c r="GN149" i="54"/>
  <c r="GK150" i="54"/>
  <c r="GL150" i="54"/>
  <c r="GN150" i="54"/>
  <c r="GK151" i="54"/>
  <c r="GL151" i="54"/>
  <c r="HA151" i="54" s="1"/>
  <c r="GN151" i="54"/>
  <c r="GK152" i="54"/>
  <c r="GL152" i="54"/>
  <c r="GN152" i="54"/>
  <c r="GK153" i="54"/>
  <c r="GL153" i="54"/>
  <c r="GN153" i="54"/>
  <c r="HA29" i="54" l="1"/>
  <c r="HA54" i="54"/>
  <c r="HA51" i="54"/>
  <c r="HA44" i="54"/>
  <c r="HA19" i="54"/>
  <c r="HA34" i="54"/>
  <c r="HA9" i="54"/>
  <c r="HA14" i="54"/>
  <c r="GZ7" i="54"/>
  <c r="HA56" i="54"/>
  <c r="HA49" i="54"/>
  <c r="HA46" i="54"/>
  <c r="HA39" i="54"/>
  <c r="HA24" i="54"/>
  <c r="AT425" i="54"/>
  <c r="AU425" i="54"/>
  <c r="AV425" i="54"/>
  <c r="AS425" i="54"/>
  <c r="AS405" i="54"/>
  <c r="AT405" i="54"/>
  <c r="AV405" i="54"/>
  <c r="AU405" i="54"/>
  <c r="AV365" i="54"/>
  <c r="AS365" i="54"/>
  <c r="AT365" i="54"/>
  <c r="AU365" i="54"/>
  <c r="AQ425" i="54"/>
  <c r="AP425" i="54"/>
  <c r="AN425" i="54"/>
  <c r="AO425" i="54"/>
  <c r="AY405" i="54"/>
  <c r="AX405" i="54"/>
  <c r="BA405" i="54"/>
  <c r="AZ405" i="54"/>
  <c r="BA385" i="54"/>
  <c r="AY385" i="54"/>
  <c r="AX385" i="54"/>
  <c r="AZ385" i="54"/>
  <c r="AX365" i="54"/>
  <c r="AZ365" i="54"/>
  <c r="BA365" i="54"/>
  <c r="AY365" i="54"/>
  <c r="AV385" i="54"/>
  <c r="AU385" i="54"/>
  <c r="AS385" i="54"/>
  <c r="AT385" i="54"/>
  <c r="AY425" i="54"/>
  <c r="BA425" i="54"/>
  <c r="AZ425" i="54"/>
  <c r="AX425" i="54"/>
  <c r="AP405" i="54"/>
  <c r="AQ405" i="54"/>
  <c r="AN405" i="54"/>
  <c r="AO405" i="54"/>
  <c r="AN365" i="54"/>
  <c r="AO365" i="54"/>
  <c r="AQ365" i="54"/>
  <c r="AP365" i="54"/>
  <c r="AP385" i="54"/>
  <c r="AQ385" i="54"/>
  <c r="AO385" i="54"/>
  <c r="AN385" i="54"/>
  <c r="HE56" i="54"/>
  <c r="GN56" i="54"/>
  <c r="HE129" i="54"/>
  <c r="GN129" i="54"/>
  <c r="HE121" i="54"/>
  <c r="GN121" i="54"/>
  <c r="HE69" i="54"/>
  <c r="GN69" i="54"/>
  <c r="HE61" i="54"/>
  <c r="GN61" i="54"/>
  <c r="HE29" i="54"/>
  <c r="GN29" i="54"/>
  <c r="HE9" i="54"/>
  <c r="HF9" i="54" s="1"/>
  <c r="HG9" i="54" s="1"/>
  <c r="HH9" i="54" s="1"/>
  <c r="GN9" i="54"/>
  <c r="HE5" i="54"/>
  <c r="HF5" i="54" s="1"/>
  <c r="HG5" i="54" s="1"/>
  <c r="HH5" i="54" s="1"/>
  <c r="GN5" i="54"/>
  <c r="HE144" i="54"/>
  <c r="GN144" i="54"/>
  <c r="HE136" i="54"/>
  <c r="GN136" i="54"/>
  <c r="HE84" i="54"/>
  <c r="GN84" i="54"/>
  <c r="HE76" i="54"/>
  <c r="GN76" i="54"/>
  <c r="HE114" i="54"/>
  <c r="GN114" i="54"/>
  <c r="HE106" i="54"/>
  <c r="GN106" i="54"/>
  <c r="HE46" i="54"/>
  <c r="GN46" i="54"/>
  <c r="HE99" i="54"/>
  <c r="GN99" i="54"/>
  <c r="HE91" i="54"/>
  <c r="GN91" i="54"/>
  <c r="HE51" i="54"/>
  <c r="GN51" i="54"/>
  <c r="HE39" i="54"/>
  <c r="GN39" i="54"/>
  <c r="HE19" i="54"/>
  <c r="GN19" i="54"/>
  <c r="HD132" i="54"/>
  <c r="HB67" i="54"/>
  <c r="HB32" i="54"/>
  <c r="HQ151" i="54"/>
  <c r="HQ110" i="54"/>
  <c r="HQ50" i="54"/>
  <c r="HQ142" i="54"/>
  <c r="HQ95" i="54"/>
  <c r="HQ31" i="54"/>
  <c r="HQ134" i="54"/>
  <c r="HQ83" i="54"/>
  <c r="HQ23" i="54"/>
  <c r="HQ119" i="54"/>
  <c r="HQ74" i="54"/>
  <c r="HQ14" i="54"/>
  <c r="HQ62" i="54"/>
  <c r="HQ150" i="54"/>
  <c r="HQ139" i="54"/>
  <c r="HQ130" i="54"/>
  <c r="HQ118" i="54"/>
  <c r="HQ107" i="54"/>
  <c r="HQ94" i="54"/>
  <c r="HQ82" i="54"/>
  <c r="HQ71" i="54"/>
  <c r="HQ59" i="54"/>
  <c r="HQ47" i="54"/>
  <c r="HQ30" i="54"/>
  <c r="HQ22" i="54"/>
  <c r="HQ10" i="54"/>
  <c r="HQ147" i="54"/>
  <c r="HQ138" i="54"/>
  <c r="HQ127" i="54"/>
  <c r="HQ115" i="54"/>
  <c r="HQ103" i="54"/>
  <c r="HQ87" i="54"/>
  <c r="HQ79" i="54"/>
  <c r="HQ70" i="54"/>
  <c r="HQ55" i="54"/>
  <c r="HQ38" i="54"/>
  <c r="HQ27" i="54"/>
  <c r="HQ18" i="54"/>
  <c r="HQ7" i="54"/>
  <c r="HQ143" i="54"/>
  <c r="HQ135" i="54"/>
  <c r="HQ126" i="54"/>
  <c r="HQ111" i="54"/>
  <c r="HQ102" i="54"/>
  <c r="HQ86" i="54"/>
  <c r="HQ78" i="54"/>
  <c r="HQ63" i="54"/>
  <c r="HQ54" i="54"/>
  <c r="HQ35" i="54"/>
  <c r="HQ26" i="54"/>
  <c r="HQ15" i="54"/>
  <c r="HQ6" i="54"/>
  <c r="HQ131" i="54"/>
  <c r="HQ123" i="54"/>
  <c r="HQ75" i="54"/>
  <c r="HQ67" i="54"/>
  <c r="HQ43" i="54"/>
  <c r="HQ11" i="54"/>
  <c r="HQ146" i="54"/>
  <c r="HQ122" i="54"/>
  <c r="HQ98" i="54"/>
  <c r="HQ90" i="54"/>
  <c r="HQ66" i="54"/>
  <c r="HQ58" i="54"/>
  <c r="HQ42" i="54"/>
  <c r="HQ34" i="54"/>
  <c r="HQ133" i="54"/>
  <c r="HQ125" i="54"/>
  <c r="HQ105" i="54"/>
  <c r="HQ101" i="54"/>
  <c r="HQ97" i="54"/>
  <c r="HQ93" i="54"/>
  <c r="HQ73" i="54"/>
  <c r="HQ65" i="54"/>
  <c r="HQ49" i="54"/>
  <c r="HQ45" i="54"/>
  <c r="HQ41" i="54"/>
  <c r="HQ17" i="54"/>
  <c r="HQ13" i="54"/>
  <c r="HQ152" i="54"/>
  <c r="HQ148" i="54"/>
  <c r="HQ128" i="54"/>
  <c r="HQ124" i="54"/>
  <c r="HQ120" i="54"/>
  <c r="HQ116" i="54"/>
  <c r="HQ96" i="54"/>
  <c r="HQ92" i="54"/>
  <c r="HQ88" i="54"/>
  <c r="HQ68" i="54"/>
  <c r="HQ64" i="54"/>
  <c r="HQ60" i="54"/>
  <c r="HQ44" i="54"/>
  <c r="HQ40" i="54"/>
  <c r="HQ36" i="54"/>
  <c r="HQ32" i="54"/>
  <c r="HQ8" i="54"/>
  <c r="HB148" i="54"/>
  <c r="HD88" i="54"/>
  <c r="HB147" i="54"/>
  <c r="HB83" i="54"/>
  <c r="HB55" i="54"/>
  <c r="HB31" i="54"/>
  <c r="HC147" i="54"/>
  <c r="HD112" i="54"/>
  <c r="HD80" i="54"/>
  <c r="HD32" i="54"/>
  <c r="HB95" i="54"/>
  <c r="HC43" i="54"/>
  <c r="HB132" i="54"/>
  <c r="HB80" i="54"/>
  <c r="HB52" i="54"/>
  <c r="HB23" i="54"/>
  <c r="HC143" i="54"/>
  <c r="HD100" i="54"/>
  <c r="HD68" i="54"/>
  <c r="HB123" i="54"/>
  <c r="HB68" i="54"/>
  <c r="HB43" i="54"/>
  <c r="HD5" i="54"/>
  <c r="HD92" i="54"/>
  <c r="HC67" i="54"/>
  <c r="HC8" i="54"/>
  <c r="HD103" i="54"/>
  <c r="HC103" i="54"/>
  <c r="HB103" i="54"/>
  <c r="HD40" i="54"/>
  <c r="HB40" i="54"/>
  <c r="HC40" i="54"/>
  <c r="HC120" i="54"/>
  <c r="HB120" i="54"/>
  <c r="HD120" i="54"/>
  <c r="HC108" i="54"/>
  <c r="HD108" i="54"/>
  <c r="HC72" i="54"/>
  <c r="HD72" i="54"/>
  <c r="HB72" i="54"/>
  <c r="HC152" i="54"/>
  <c r="HB152" i="54"/>
  <c r="HD152" i="54"/>
  <c r="HD135" i="54"/>
  <c r="HC135" i="54"/>
  <c r="HC12" i="54"/>
  <c r="HB12" i="54"/>
  <c r="HD7" i="54"/>
  <c r="HB7" i="54"/>
  <c r="HC7" i="54"/>
  <c r="HB135" i="54"/>
  <c r="HD35" i="54"/>
  <c r="HC35" i="54"/>
  <c r="HB35" i="54"/>
  <c r="HD16" i="54"/>
  <c r="HC16" i="54"/>
  <c r="HB16" i="54"/>
  <c r="HD87" i="54"/>
  <c r="HB87" i="54"/>
  <c r="HC87" i="54"/>
  <c r="HB108" i="54"/>
  <c r="HB5" i="54"/>
  <c r="HB143" i="54"/>
  <c r="HB128" i="54"/>
  <c r="HB115" i="54"/>
  <c r="HB88" i="54"/>
  <c r="HB75" i="54"/>
  <c r="HB63" i="54"/>
  <c r="HB48" i="54"/>
  <c r="HB36" i="54"/>
  <c r="HB28" i="54"/>
  <c r="HB8" i="54"/>
  <c r="HD140" i="54"/>
  <c r="HD128" i="54"/>
  <c r="HC107" i="54"/>
  <c r="HC95" i="54"/>
  <c r="HD48" i="54"/>
  <c r="HC27" i="54"/>
  <c r="HC11" i="54"/>
  <c r="HB107" i="54"/>
  <c r="HB92" i="54"/>
  <c r="HB20" i="54"/>
  <c r="HB11" i="54"/>
  <c r="HC123" i="54"/>
  <c r="HC75" i="54"/>
  <c r="HC15" i="54"/>
  <c r="HB140" i="54"/>
  <c r="HB127" i="54"/>
  <c r="HB112" i="54"/>
  <c r="HB100" i="54"/>
  <c r="HB60" i="54"/>
  <c r="HB47" i="54"/>
  <c r="HB27" i="54"/>
  <c r="HB15" i="54"/>
  <c r="HD148" i="54"/>
  <c r="HC127" i="54"/>
  <c r="HC115" i="54"/>
  <c r="HC83" i="54"/>
  <c r="HC142" i="54"/>
  <c r="HB142" i="54"/>
  <c r="HD142" i="54"/>
  <c r="HD122" i="54"/>
  <c r="HC122" i="54"/>
  <c r="HB122" i="54"/>
  <c r="HD102" i="54"/>
  <c r="HC102" i="54"/>
  <c r="HB102" i="54"/>
  <c r="HD82" i="54"/>
  <c r="HC82" i="54"/>
  <c r="HB82" i="54"/>
  <c r="HD62" i="54"/>
  <c r="HB62" i="54"/>
  <c r="HD42" i="54"/>
  <c r="HC42" i="54"/>
  <c r="HB42" i="54"/>
  <c r="HD33" i="54"/>
  <c r="HC33" i="54"/>
  <c r="HB33" i="54"/>
  <c r="HD25" i="54"/>
  <c r="HC25" i="54"/>
  <c r="HB25" i="54"/>
  <c r="HC62" i="54"/>
  <c r="HC150" i="54"/>
  <c r="HB150" i="54"/>
  <c r="HD150" i="54"/>
  <c r="HD90" i="54"/>
  <c r="HC90" i="54"/>
  <c r="HB90" i="54"/>
  <c r="HD137" i="54"/>
  <c r="HB137" i="54"/>
  <c r="HD117" i="54"/>
  <c r="HB117" i="54"/>
  <c r="HD97" i="54"/>
  <c r="HB97" i="54"/>
  <c r="HD77" i="54"/>
  <c r="HB77" i="54"/>
  <c r="HD57" i="54"/>
  <c r="HC57" i="54"/>
  <c r="HB57" i="54"/>
  <c r="HD37" i="54"/>
  <c r="HB37" i="54"/>
  <c r="HC37" i="54"/>
  <c r="HC137" i="54"/>
  <c r="HC130" i="54"/>
  <c r="HB130" i="54"/>
  <c r="HD130" i="54"/>
  <c r="HD110" i="54"/>
  <c r="HC110" i="54"/>
  <c r="HB110" i="54"/>
  <c r="HD70" i="54"/>
  <c r="HC70" i="54"/>
  <c r="HB70" i="54"/>
  <c r="HC50" i="54"/>
  <c r="HB50" i="54"/>
  <c r="HD50" i="54"/>
  <c r="HD41" i="54"/>
  <c r="HC41" i="54"/>
  <c r="HB41" i="54"/>
  <c r="HC18" i="54"/>
  <c r="HB18" i="54"/>
  <c r="HD18" i="54"/>
  <c r="HC10" i="54"/>
  <c r="HB10" i="54"/>
  <c r="HD10" i="54"/>
  <c r="HD6" i="54"/>
  <c r="HB6" i="54"/>
  <c r="HC117" i="54"/>
  <c r="HD145" i="54"/>
  <c r="HB145" i="54"/>
  <c r="HD125" i="54"/>
  <c r="HB125" i="54"/>
  <c r="HD105" i="54"/>
  <c r="HB105" i="54"/>
  <c r="HD85" i="54"/>
  <c r="HB85" i="54"/>
  <c r="HD65" i="54"/>
  <c r="HC65" i="54"/>
  <c r="HB65" i="54"/>
  <c r="HD45" i="54"/>
  <c r="HB45" i="54"/>
  <c r="HC45" i="54"/>
  <c r="HD22" i="54"/>
  <c r="HB22" i="54"/>
  <c r="HD17" i="54"/>
  <c r="HC17" i="54"/>
  <c r="HB17" i="54"/>
  <c r="HD13" i="54"/>
  <c r="HB13" i="54"/>
  <c r="HC13" i="54"/>
  <c r="HC97" i="54"/>
  <c r="HC85" i="54"/>
  <c r="HC22" i="54"/>
  <c r="HD153" i="54"/>
  <c r="HB153" i="54"/>
  <c r="HC138" i="54"/>
  <c r="HB138" i="54"/>
  <c r="HD138" i="54"/>
  <c r="HD133" i="54"/>
  <c r="HB133" i="54"/>
  <c r="HD118" i="54"/>
  <c r="HC118" i="54"/>
  <c r="HB118" i="54"/>
  <c r="HD113" i="54"/>
  <c r="HB113" i="54"/>
  <c r="HD98" i="54"/>
  <c r="HC98" i="54"/>
  <c r="HB98" i="54"/>
  <c r="HD93" i="54"/>
  <c r="HB93" i="54"/>
  <c r="HD78" i="54"/>
  <c r="HC78" i="54"/>
  <c r="HB78" i="54"/>
  <c r="HD73" i="54"/>
  <c r="HB73" i="54"/>
  <c r="HC58" i="54"/>
  <c r="HB58" i="54"/>
  <c r="HD58" i="54"/>
  <c r="HD53" i="54"/>
  <c r="HB53" i="54"/>
  <c r="HC53" i="54"/>
  <c r="HD38" i="54"/>
  <c r="HB38" i="54"/>
  <c r="HD30" i="54"/>
  <c r="HB30" i="54"/>
  <c r="HC26" i="54"/>
  <c r="HB26" i="54"/>
  <c r="HD26" i="54"/>
  <c r="HD21" i="54"/>
  <c r="HB21" i="54"/>
  <c r="HC21" i="54"/>
  <c r="HC145" i="54"/>
  <c r="HC113" i="54"/>
  <c r="HC77" i="54"/>
  <c r="HC38" i="54"/>
  <c r="HC30" i="54"/>
  <c r="HC63" i="54"/>
  <c r="HD60" i="54"/>
  <c r="HC55" i="54"/>
  <c r="HD52" i="54"/>
  <c r="HC47" i="54"/>
  <c r="HD36" i="54"/>
  <c r="HC31" i="54"/>
  <c r="HD28" i="54"/>
  <c r="HC23" i="54"/>
  <c r="HD20" i="54"/>
  <c r="HD12" i="54"/>
  <c r="GX7" i="54"/>
  <c r="GZ5" i="54"/>
  <c r="GX5" i="54"/>
  <c r="GZ6" i="54"/>
  <c r="GX6" i="54"/>
  <c r="GY6" i="54"/>
  <c r="GY7" i="54"/>
  <c r="GY8" i="54"/>
  <c r="GZ8" i="54"/>
  <c r="GX8" i="54"/>
  <c r="HP32" i="54" l="1"/>
  <c r="HQ5" i="54"/>
  <c r="HP67" i="54"/>
  <c r="HP132" i="54"/>
  <c r="HP112" i="54"/>
  <c r="HP107" i="54"/>
  <c r="HP8" i="54"/>
  <c r="HP140" i="54"/>
  <c r="HP88" i="54"/>
  <c r="HP100" i="54"/>
  <c r="HP92" i="54"/>
  <c r="HQ16" i="54"/>
  <c r="HQ25" i="54"/>
  <c r="HQ53" i="54"/>
  <c r="HQ77" i="54"/>
  <c r="HQ100" i="54"/>
  <c r="HQ109" i="54"/>
  <c r="HQ132" i="54"/>
  <c r="HQ141" i="54"/>
  <c r="HQ12" i="54"/>
  <c r="HQ21" i="54"/>
  <c r="HQ48" i="54"/>
  <c r="HQ72" i="54"/>
  <c r="HQ81" i="54"/>
  <c r="HQ104" i="54"/>
  <c r="HQ113" i="54"/>
  <c r="HQ137" i="54"/>
  <c r="HP53" i="54"/>
  <c r="HP98" i="54"/>
  <c r="HP133" i="54"/>
  <c r="HP105" i="54"/>
  <c r="HP110" i="54"/>
  <c r="HP130" i="54"/>
  <c r="HP37" i="54"/>
  <c r="HP25" i="54"/>
  <c r="HP27" i="54"/>
  <c r="HP75" i="54"/>
  <c r="HP143" i="54"/>
  <c r="HP87" i="54"/>
  <c r="HP135" i="54"/>
  <c r="HP12" i="54"/>
  <c r="HP103" i="54"/>
  <c r="HP68" i="54"/>
  <c r="HP23" i="54"/>
  <c r="HP83" i="54"/>
  <c r="HQ24" i="54"/>
  <c r="HQ33" i="54"/>
  <c r="HQ52" i="54"/>
  <c r="HQ80" i="54"/>
  <c r="HQ89" i="54"/>
  <c r="HQ112" i="54"/>
  <c r="HQ140" i="54"/>
  <c r="HQ149" i="54"/>
  <c r="HP93" i="54"/>
  <c r="HP22" i="54"/>
  <c r="HP125" i="54"/>
  <c r="HP10" i="54"/>
  <c r="HP108" i="54"/>
  <c r="HP7" i="54"/>
  <c r="HP40" i="54"/>
  <c r="HP80" i="54"/>
  <c r="HQ20" i="54"/>
  <c r="HQ28" i="54"/>
  <c r="HQ37" i="54"/>
  <c r="HQ57" i="54"/>
  <c r="HQ85" i="54"/>
  <c r="HQ108" i="54"/>
  <c r="HQ117" i="54"/>
  <c r="HQ145" i="54"/>
  <c r="HQ153" i="54"/>
  <c r="HP26" i="54"/>
  <c r="HP38" i="54"/>
  <c r="HP73" i="54"/>
  <c r="HP118" i="54"/>
  <c r="HP153" i="54"/>
  <c r="HP13" i="54"/>
  <c r="HP45" i="54"/>
  <c r="HP18" i="54"/>
  <c r="HP70" i="54"/>
  <c r="HP77" i="54"/>
  <c r="HP117" i="54"/>
  <c r="HP90" i="54"/>
  <c r="HP150" i="54"/>
  <c r="HP62" i="54"/>
  <c r="HP122" i="54"/>
  <c r="HP142" i="54"/>
  <c r="HP47" i="54"/>
  <c r="HP127" i="54"/>
  <c r="HP11" i="54"/>
  <c r="HP36" i="54"/>
  <c r="HP5" i="54"/>
  <c r="HP35" i="54"/>
  <c r="HP152" i="54"/>
  <c r="HP120" i="54"/>
  <c r="HP123" i="54"/>
  <c r="HP52" i="54"/>
  <c r="HP95" i="54"/>
  <c r="HP147" i="54"/>
  <c r="HP85" i="54"/>
  <c r="HP57" i="54"/>
  <c r="HP42" i="54"/>
  <c r="HP102" i="54"/>
  <c r="HP60" i="54"/>
  <c r="HP20" i="54"/>
  <c r="HP48" i="54"/>
  <c r="HP115" i="54"/>
  <c r="HP16" i="54"/>
  <c r="HP31" i="54"/>
  <c r="HP145" i="54"/>
  <c r="HP28" i="54"/>
  <c r="HP21" i="54"/>
  <c r="HP30" i="54"/>
  <c r="HP58" i="54"/>
  <c r="HP78" i="54"/>
  <c r="HP113" i="54"/>
  <c r="HP138" i="54"/>
  <c r="HP17" i="54"/>
  <c r="HP65" i="54"/>
  <c r="HP6" i="54"/>
  <c r="HP41" i="54"/>
  <c r="HP50" i="54"/>
  <c r="HP97" i="54"/>
  <c r="HP137" i="54"/>
  <c r="HP33" i="54"/>
  <c r="HP82" i="54"/>
  <c r="HP15" i="54"/>
  <c r="HP63" i="54"/>
  <c r="HP128" i="54"/>
  <c r="HP72" i="54"/>
  <c r="HP43" i="54"/>
  <c r="HP55" i="54"/>
  <c r="HP148" i="54"/>
  <c r="CI4" i="67"/>
  <c r="CB4" i="67"/>
  <c r="CA4" i="67"/>
  <c r="BZ4" i="67"/>
  <c r="BY4" i="67"/>
  <c r="BX5" i="67"/>
  <c r="CI5" i="67" s="1"/>
  <c r="BX4" i="67"/>
  <c r="CG4" i="67"/>
  <c r="CG5" i="67"/>
  <c r="CG6" i="67"/>
  <c r="BW4" i="67"/>
  <c r="BW5" i="67"/>
  <c r="BS4" i="67"/>
  <c r="BS5" i="67"/>
  <c r="BJ4" i="67"/>
  <c r="BJ5" i="67"/>
  <c r="BY5" i="67" l="1"/>
  <c r="CA5" i="67"/>
  <c r="BZ5" i="67"/>
  <c r="CB5" i="67"/>
  <c r="HX6" i="54"/>
  <c r="HX8" i="54"/>
  <c r="HX5" i="54"/>
  <c r="HX7" i="54"/>
  <c r="HW8" i="54"/>
  <c r="HW7" i="54"/>
  <c r="HW5" i="54"/>
  <c r="HW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D5" i="67" s="1"/>
  <c r="AB5" i="67"/>
  <c r="AE5" i="67" s="1"/>
  <c r="AF5" i="67"/>
  <c r="AG5" i="67"/>
  <c r="AH5" i="67"/>
  <c r="Z6" i="67"/>
  <c r="AC6" i="67" s="1"/>
  <c r="AA6" i="67"/>
  <c r="AD6" i="67" s="1"/>
  <c r="AB6" i="67"/>
  <c r="AE6" i="67" s="1"/>
  <c r="AF6" i="67"/>
  <c r="AG6" i="67"/>
  <c r="AH6" i="67"/>
  <c r="Z7" i="67"/>
  <c r="AC7" i="67" s="1"/>
  <c r="AA7" i="67"/>
  <c r="AD7" i="67" s="1"/>
  <c r="AB7" i="67"/>
  <c r="AE7" i="67" s="1"/>
  <c r="AF7" i="67"/>
  <c r="AG7" i="67"/>
  <c r="AH7" i="67"/>
  <c r="Z8" i="67"/>
  <c r="AC8" i="67" s="1"/>
  <c r="AA8" i="67"/>
  <c r="AD8" i="67" s="1"/>
  <c r="AB8" i="67"/>
  <c r="AE8" i="67" s="1"/>
  <c r="AF8" i="67"/>
  <c r="AG8" i="67"/>
  <c r="AH8" i="67"/>
  <c r="Z9" i="67"/>
  <c r="AC9" i="67" s="1"/>
  <c r="AA9" i="67"/>
  <c r="AD9" i="67" s="1"/>
  <c r="AB9" i="67"/>
  <c r="AE9" i="67" s="1"/>
  <c r="AF9" i="67"/>
  <c r="AG9" i="67"/>
  <c r="AH9" i="67"/>
  <c r="Z10" i="67"/>
  <c r="AC10" i="67" s="1"/>
  <c r="AA10" i="67"/>
  <c r="AD10" i="67" s="1"/>
  <c r="AB10" i="67"/>
  <c r="AE10" i="67" s="1"/>
  <c r="AF10" i="67"/>
  <c r="AG10" i="67"/>
  <c r="AH10" i="67"/>
  <c r="Z11" i="67"/>
  <c r="AC11" i="67" s="1"/>
  <c r="AA11" i="67"/>
  <c r="AD11" i="67" s="1"/>
  <c r="AB11" i="67"/>
  <c r="AE11" i="67" s="1"/>
  <c r="AF11" i="67"/>
  <c r="AG11" i="67"/>
  <c r="AH11" i="67"/>
  <c r="Z12" i="67"/>
  <c r="AC12" i="67" s="1"/>
  <c r="AA12" i="67"/>
  <c r="AD12" i="67" s="1"/>
  <c r="AB12" i="67"/>
  <c r="AE12" i="67" s="1"/>
  <c r="AF12" i="67"/>
  <c r="AG12" i="67"/>
  <c r="AH12" i="67"/>
  <c r="Z13" i="67"/>
  <c r="AC13" i="67" s="1"/>
  <c r="AA13" i="67"/>
  <c r="AD13" i="67" s="1"/>
  <c r="AB13" i="67"/>
  <c r="AE13" i="67" s="1"/>
  <c r="AF13" i="67"/>
  <c r="AG13" i="67"/>
  <c r="AH13" i="67"/>
  <c r="Z14" i="67"/>
  <c r="AC14" i="67" s="1"/>
  <c r="AA14" i="67"/>
  <c r="AD14" i="67" s="1"/>
  <c r="AB14" i="67"/>
  <c r="AE14" i="67" s="1"/>
  <c r="AF14" i="67"/>
  <c r="AG14" i="67"/>
  <c r="AH14" i="67"/>
  <c r="Z15" i="67"/>
  <c r="AC15" i="67" s="1"/>
  <c r="AA15" i="67"/>
  <c r="AD15" i="67" s="1"/>
  <c r="AB15" i="67"/>
  <c r="AE15" i="67" s="1"/>
  <c r="AF15" i="67"/>
  <c r="AG15" i="67"/>
  <c r="AH15" i="67"/>
  <c r="Z16" i="67"/>
  <c r="AC16" i="67" s="1"/>
  <c r="AA16" i="67"/>
  <c r="AD16" i="67" s="1"/>
  <c r="AB16" i="67"/>
  <c r="AE16" i="67" s="1"/>
  <c r="AF16" i="67"/>
  <c r="AG16" i="67"/>
  <c r="AH16" i="67"/>
  <c r="Z17" i="67"/>
  <c r="AC17" i="67" s="1"/>
  <c r="AA17" i="67"/>
  <c r="AD17" i="67" s="1"/>
  <c r="AB17" i="67"/>
  <c r="AE17" i="67" s="1"/>
  <c r="AF17" i="67"/>
  <c r="AG17" i="67"/>
  <c r="AH17" i="67"/>
  <c r="Z18" i="67"/>
  <c r="AC18" i="67" s="1"/>
  <c r="AA18" i="67"/>
  <c r="AD18" i="67" s="1"/>
  <c r="AB18" i="67"/>
  <c r="AE18" i="67" s="1"/>
  <c r="AF18" i="67"/>
  <c r="AG18" i="67"/>
  <c r="AH18" i="67"/>
  <c r="Z19" i="67"/>
  <c r="AC19" i="67" s="1"/>
  <c r="AA19" i="67"/>
  <c r="AD19" i="67" s="1"/>
  <c r="AB19" i="67"/>
  <c r="AE19" i="67" s="1"/>
  <c r="AF19" i="67"/>
  <c r="AG19" i="67"/>
  <c r="AH19" i="67"/>
  <c r="Z20" i="67"/>
  <c r="AC20" i="67" s="1"/>
  <c r="AA20" i="67"/>
  <c r="AD20" i="67" s="1"/>
  <c r="AB20" i="67"/>
  <c r="AE20" i="67" s="1"/>
  <c r="AF20" i="67"/>
  <c r="AG20" i="67"/>
  <c r="AH20" i="67"/>
  <c r="Z21" i="67"/>
  <c r="AC21" i="67" s="1"/>
  <c r="AA21" i="67"/>
  <c r="AD21" i="67" s="1"/>
  <c r="AB21" i="67"/>
  <c r="AE21" i="67" s="1"/>
  <c r="AF21" i="67"/>
  <c r="AG21" i="67"/>
  <c r="AH21" i="67"/>
  <c r="Z22" i="67"/>
  <c r="AC22" i="67" s="1"/>
  <c r="AA22" i="67"/>
  <c r="AD22" i="67" s="1"/>
  <c r="AB22" i="67"/>
  <c r="AE22" i="67" s="1"/>
  <c r="AF22" i="67"/>
  <c r="AG22" i="67"/>
  <c r="AH22" i="67"/>
  <c r="Z23" i="67"/>
  <c r="AC23" i="67" s="1"/>
  <c r="AA23" i="67"/>
  <c r="AD23" i="67" s="1"/>
  <c r="AB23" i="67"/>
  <c r="AE23" i="67" s="1"/>
  <c r="AF23" i="67"/>
  <c r="AG23" i="67"/>
  <c r="AH23" i="67"/>
  <c r="AG4" i="67"/>
  <c r="AH4" i="67"/>
  <c r="AF4" i="67"/>
  <c r="AA4" i="67"/>
  <c r="AD4" i="67" s="1"/>
  <c r="AB4" i="67"/>
  <c r="AE4" i="67" s="1"/>
  <c r="Z4" i="67"/>
  <c r="AC4" i="67" s="1"/>
  <c r="AJ11" i="67" l="1"/>
  <c r="AJ9" i="67"/>
  <c r="AK7" i="67"/>
  <c r="AI4" i="67"/>
  <c r="AI11" i="67"/>
  <c r="AK20" i="67"/>
  <c r="AK22" i="67"/>
  <c r="AJ12" i="67"/>
  <c r="AK12" i="67"/>
  <c r="AI22" i="67"/>
  <c r="AI9" i="67"/>
  <c r="AJ14" i="67"/>
  <c r="AI12" i="67"/>
  <c r="AK21" i="67"/>
  <c r="AK13" i="67"/>
  <c r="AK17" i="67"/>
  <c r="AJ6" i="67"/>
  <c r="AI21" i="67"/>
  <c r="AJ19" i="67"/>
  <c r="AI8" i="67"/>
  <c r="AJ4" i="67"/>
  <c r="AI17" i="67"/>
  <c r="AK11" i="67"/>
  <c r="AK9" i="67"/>
  <c r="AI18" i="67"/>
  <c r="AJ16" i="67"/>
  <c r="AJ21" i="67"/>
  <c r="AK14" i="67"/>
  <c r="AI14" i="67"/>
  <c r="AJ22" i="67"/>
  <c r="AK19" i="67"/>
  <c r="AJ17" i="67"/>
  <c r="AK15" i="67"/>
  <c r="AI19" i="67"/>
  <c r="AI6" i="67"/>
  <c r="AJ8" i="67"/>
  <c r="AK4" i="67"/>
  <c r="AJ20" i="67"/>
  <c r="AJ15" i="67"/>
  <c r="AJ7" i="67"/>
  <c r="AK5" i="67"/>
  <c r="AK23" i="67"/>
  <c r="AI20" i="67"/>
  <c r="AI7" i="67"/>
  <c r="AJ5" i="67"/>
  <c r="AJ23" i="67"/>
  <c r="AK10" i="67"/>
  <c r="AK8" i="67"/>
  <c r="AI15" i="67"/>
  <c r="AJ10" i="67"/>
  <c r="AK18" i="67"/>
  <c r="AI16" i="67"/>
  <c r="AJ13" i="67"/>
  <c r="AI10" i="67"/>
  <c r="AI23" i="67"/>
  <c r="AJ18" i="67"/>
  <c r="AK16" i="67"/>
  <c r="AI13" i="67"/>
  <c r="AK6" i="67"/>
  <c r="AI5" i="67"/>
  <c r="FA9" i="65"/>
  <c r="FA7" i="65"/>
  <c r="FA5" i="65"/>
  <c r="ET8" i="65"/>
  <c r="ET7" i="65"/>
  <c r="ET5" i="65"/>
  <c r="AY13" i="65"/>
  <c r="AY15" i="65"/>
  <c r="AY16" i="65"/>
  <c r="AY17" i="65"/>
  <c r="AY18" i="65"/>
  <c r="AY12" i="65"/>
  <c r="FA6" i="65" s="1"/>
  <c r="AY6" i="65"/>
  <c r="AY8" i="65"/>
  <c r="AY9" i="65"/>
  <c r="AY10" i="65"/>
  <c r="AY11" i="65"/>
  <c r="AY5" i="65"/>
  <c r="ET6" i="65" s="1"/>
  <c r="V58" i="63"/>
  <c r="V59" i="63"/>
  <c r="V60" i="63"/>
  <c r="V61" i="63"/>
  <c r="V62" i="63"/>
  <c r="V63" i="63"/>
  <c r="V64" i="63"/>
  <c r="V65" i="63"/>
  <c r="V66" i="63"/>
  <c r="V67" i="63"/>
  <c r="V68" i="63"/>
  <c r="V69" i="63"/>
  <c r="V70" i="63"/>
  <c r="V71" i="63"/>
  <c r="V72" i="63"/>
  <c r="V73" i="63"/>
  <c r="V74" i="63"/>
  <c r="V75" i="63"/>
  <c r="V76" i="63"/>
  <c r="V77" i="63"/>
  <c r="V78" i="63"/>
  <c r="V79" i="63"/>
  <c r="V80" i="63"/>
  <c r="V81" i="63"/>
  <c r="V82" i="63"/>
  <c r="V83" i="63"/>
  <c r="V84" i="63"/>
  <c r="V85" i="63"/>
  <c r="V86" i="63"/>
  <c r="V87" i="63"/>
  <c r="V88" i="63"/>
  <c r="V89" i="63"/>
  <c r="V90" i="63"/>
  <c r="V91" i="63"/>
  <c r="V92" i="63"/>
  <c r="V93" i="63"/>
  <c r="V94" i="63"/>
  <c r="V95" i="63"/>
  <c r="V96" i="63"/>
  <c r="V97" i="63"/>
  <c r="V98" i="63"/>
  <c r="V99" i="63"/>
  <c r="V100" i="63"/>
  <c r="V101" i="63"/>
  <c r="V102" i="63"/>
  <c r="V103" i="63"/>
  <c r="V104" i="63"/>
  <c r="V105" i="63"/>
  <c r="V106" i="63"/>
  <c r="V107" i="63"/>
  <c r="V108" i="63"/>
  <c r="V109" i="63"/>
  <c r="V110" i="63"/>
  <c r="V111" i="63"/>
  <c r="V112" i="63"/>
  <c r="V113" i="63"/>
  <c r="V114" i="63"/>
  <c r="V115" i="63"/>
  <c r="V116" i="63"/>
  <c r="V117" i="63"/>
  <c r="V118" i="63"/>
  <c r="V119" i="63"/>
  <c r="V120" i="63"/>
  <c r="V121" i="63"/>
  <c r="V122" i="63"/>
  <c r="V123" i="63"/>
  <c r="V124" i="63"/>
  <c r="V125" i="63"/>
  <c r="V126" i="63"/>
  <c r="V127" i="63"/>
  <c r="V128" i="63"/>
  <c r="V129" i="63"/>
  <c r="V130" i="63"/>
  <c r="V131" i="63"/>
  <c r="V132" i="63"/>
  <c r="V133" i="63"/>
  <c r="V134" i="63"/>
  <c r="V135" i="63"/>
  <c r="V136" i="63"/>
  <c r="V137" i="63"/>
  <c r="V138" i="63"/>
  <c r="V139" i="63"/>
  <c r="V140" i="63"/>
  <c r="V141" i="63"/>
  <c r="V142" i="63"/>
  <c r="V143" i="63"/>
  <c r="V144" i="63"/>
  <c r="V145" i="63"/>
  <c r="V146" i="63"/>
  <c r="V147" i="63"/>
  <c r="V148" i="63"/>
  <c r="V149" i="63"/>
  <c r="V150" i="63"/>
  <c r="V151" i="63"/>
  <c r="V152" i="63"/>
  <c r="V153" i="63"/>
  <c r="V154" i="63"/>
  <c r="V155" i="63"/>
  <c r="V156" i="63"/>
  <c r="V157" i="63"/>
  <c r="V158" i="63"/>
  <c r="V159" i="63"/>
  <c r="V160" i="63"/>
  <c r="V161" i="63"/>
  <c r="V162" i="63"/>
  <c r="V163" i="63"/>
  <c r="V164" i="63"/>
  <c r="V165" i="63"/>
  <c r="V166" i="63"/>
  <c r="V167" i="63"/>
  <c r="V168" i="63"/>
  <c r="V169" i="63"/>
  <c r="V170" i="63"/>
  <c r="V171" i="63"/>
  <c r="V172" i="63"/>
  <c r="V173" i="63"/>
  <c r="V174" i="63"/>
  <c r="V175" i="63"/>
  <c r="V176" i="63"/>
  <c r="V177" i="63"/>
  <c r="V178" i="63"/>
  <c r="V179" i="63"/>
  <c r="V180" i="63"/>
  <c r="V181" i="63"/>
  <c r="V182" i="63"/>
  <c r="V183" i="63"/>
  <c r="V184" i="63"/>
  <c r="V185" i="63"/>
  <c r="V186" i="63"/>
  <c r="V187" i="63"/>
  <c r="V188" i="63"/>
  <c r="V189" i="63"/>
  <c r="V190" i="63"/>
  <c r="V191" i="63"/>
  <c r="V192" i="63"/>
  <c r="V193" i="63"/>
  <c r="V194" i="63"/>
  <c r="V195" i="63"/>
  <c r="V196" i="63"/>
  <c r="V197" i="63"/>
  <c r="V198" i="63"/>
  <c r="V199" i="63"/>
  <c r="V200" i="63"/>
  <c r="V201" i="63"/>
  <c r="V202" i="63"/>
  <c r="V203" i="63"/>
  <c r="V204" i="63"/>
  <c r="V205" i="63"/>
  <c r="V206" i="63"/>
  <c r="V207" i="63"/>
  <c r="V208" i="63"/>
  <c r="V209" i="63"/>
  <c r="V210" i="63"/>
  <c r="V211" i="63"/>
  <c r="V212" i="63"/>
  <c r="V213" i="63"/>
  <c r="V214" i="63"/>
  <c r="V215" i="63"/>
  <c r="V216" i="63"/>
  <c r="V217" i="63"/>
  <c r="V218" i="63"/>
  <c r="V219" i="63"/>
  <c r="V220" i="63"/>
  <c r="V221" i="63"/>
  <c r="V222" i="63"/>
  <c r="V223" i="63"/>
  <c r="V224" i="63"/>
  <c r="V225" i="63"/>
  <c r="V226" i="63"/>
  <c r="V227" i="63"/>
  <c r="V228" i="63"/>
  <c r="V229" i="63"/>
  <c r="V230" i="63"/>
  <c r="V231" i="63"/>
  <c r="V232" i="63"/>
  <c r="V233" i="63"/>
  <c r="V234" i="63"/>
  <c r="V235" i="63"/>
  <c r="V236" i="63"/>
  <c r="V237" i="63"/>
  <c r="V238" i="63"/>
  <c r="V239" i="63"/>
  <c r="V240" i="63"/>
  <c r="V241" i="63"/>
  <c r="V242" i="63"/>
  <c r="V243" i="63"/>
  <c r="V244" i="63"/>
  <c r="V245" i="63"/>
  <c r="V246" i="63"/>
  <c r="V247" i="63"/>
  <c r="V248" i="63"/>
  <c r="V249" i="63"/>
  <c r="V250" i="63"/>
  <c r="V251" i="63"/>
  <c r="V252" i="63"/>
  <c r="V253" i="63"/>
  <c r="V254" i="63"/>
  <c r="V255" i="63"/>
  <c r="V256" i="63"/>
  <c r="V257" i="63"/>
  <c r="V258" i="63"/>
  <c r="V259" i="63"/>
  <c r="V260" i="63"/>
  <c r="V261" i="63"/>
  <c r="V262" i="63"/>
  <c r="V263" i="63"/>
  <c r="V264" i="63"/>
  <c r="V265" i="63"/>
  <c r="V266" i="63"/>
  <c r="V267" i="63"/>
  <c r="V268" i="63"/>
  <c r="V269" i="63"/>
  <c r="V270" i="63"/>
  <c r="V271" i="63"/>
  <c r="V272" i="63"/>
  <c r="V273" i="63"/>
  <c r="V274" i="63"/>
  <c r="V275" i="63"/>
  <c r="V276" i="63"/>
  <c r="V277" i="63"/>
  <c r="V278" i="63"/>
  <c r="V279" i="63"/>
  <c r="V280" i="63"/>
  <c r="V281" i="63"/>
  <c r="V282" i="63"/>
  <c r="V283" i="63"/>
  <c r="V284" i="63"/>
  <c r="V285" i="63"/>
  <c r="V286" i="63"/>
  <c r="V287" i="63"/>
  <c r="V288" i="63"/>
  <c r="V289" i="63"/>
  <c r="V290" i="63"/>
  <c r="V291" i="63"/>
  <c r="V292" i="63"/>
  <c r="V293" i="63"/>
  <c r="V294" i="63"/>
  <c r="V295" i="63"/>
  <c r="V296" i="63"/>
  <c r="V297" i="63"/>
  <c r="V298" i="63"/>
  <c r="V299" i="63"/>
  <c r="V300" i="63"/>
  <c r="V301" i="63"/>
  <c r="V302" i="63"/>
  <c r="V303" i="63"/>
  <c r="V304" i="63"/>
  <c r="V305" i="63"/>
  <c r="V306" i="63"/>
  <c r="V307" i="63"/>
  <c r="V308" i="63"/>
  <c r="V309" i="63"/>
  <c r="V310" i="63"/>
  <c r="V311" i="63"/>
  <c r="V312" i="63"/>
  <c r="V313" i="63"/>
  <c r="V314" i="63"/>
  <c r="V315" i="63"/>
  <c r="V316" i="63"/>
  <c r="V317" i="63"/>
  <c r="V318" i="63"/>
  <c r="V319" i="63"/>
  <c r="V320" i="63"/>
  <c r="V321" i="63"/>
  <c r="V322" i="63"/>
  <c r="V323" i="63"/>
  <c r="V324" i="63"/>
  <c r="V325" i="63"/>
  <c r="V326" i="63"/>
  <c r="V327" i="63"/>
  <c r="V328" i="63"/>
  <c r="V329" i="63"/>
  <c r="V330" i="63"/>
  <c r="V331" i="63"/>
  <c r="V332" i="63"/>
  <c r="V333" i="63"/>
  <c r="V334" i="63"/>
  <c r="V335" i="63"/>
  <c r="V336" i="63"/>
  <c r="V337" i="63"/>
  <c r="V338" i="63"/>
  <c r="V339" i="63"/>
  <c r="V340" i="63"/>
  <c r="V341" i="63"/>
  <c r="V342" i="63"/>
  <c r="V343" i="63"/>
  <c r="V344" i="63"/>
  <c r="V345" i="63"/>
  <c r="V346" i="63"/>
  <c r="V347" i="63"/>
  <c r="V348" i="63"/>
  <c r="V349" i="63"/>
  <c r="V350" i="63"/>
  <c r="V351" i="63"/>
  <c r="V352" i="63"/>
  <c r="V353" i="63"/>
  <c r="V354" i="63"/>
  <c r="V355" i="63"/>
  <c r="V356" i="63"/>
  <c r="V357" i="63"/>
  <c r="V358" i="63"/>
  <c r="V359" i="63"/>
  <c r="V360" i="63"/>
  <c r="V361" i="63"/>
  <c r="V362" i="63"/>
  <c r="V363" i="63"/>
  <c r="V364" i="63"/>
  <c r="V365" i="63"/>
  <c r="V366" i="63"/>
  <c r="V367" i="63"/>
  <c r="V368" i="63"/>
  <c r="V369" i="63"/>
  <c r="V370" i="63"/>
  <c r="V371" i="63"/>
  <c r="V372" i="63"/>
  <c r="V373" i="63"/>
  <c r="V374" i="63"/>
  <c r="V375" i="63"/>
  <c r="V376" i="63"/>
  <c r="V377" i="63"/>
  <c r="V378" i="63"/>
  <c r="V379" i="63"/>
  <c r="V380" i="63"/>
  <c r="V381" i="63"/>
  <c r="V382" i="63"/>
  <c r="V383" i="63"/>
  <c r="V384" i="63"/>
  <c r="V385" i="63"/>
  <c r="V386" i="63"/>
  <c r="V387" i="63"/>
  <c r="V388" i="63"/>
  <c r="V389" i="63"/>
  <c r="V390" i="63"/>
  <c r="V391" i="63"/>
  <c r="V392" i="63"/>
  <c r="V393" i="63"/>
  <c r="V394" i="63"/>
  <c r="V395" i="63"/>
  <c r="V396" i="63"/>
  <c r="V397" i="63"/>
  <c r="V398" i="63"/>
  <c r="V399" i="63"/>
  <c r="V400" i="63"/>
  <c r="V401" i="63"/>
  <c r="V402" i="63"/>
  <c r="V403" i="63"/>
  <c r="V404" i="63"/>
  <c r="V405" i="63"/>
  <c r="V406" i="63"/>
  <c r="V407" i="63"/>
  <c r="V408" i="63"/>
  <c r="V409" i="63"/>
  <c r="V410" i="63"/>
  <c r="V411" i="63"/>
  <c r="V412" i="63"/>
  <c r="V413" i="63"/>
  <c r="V414" i="63"/>
  <c r="V415" i="63"/>
  <c r="V416" i="63"/>
  <c r="V417" i="63"/>
  <c r="V418" i="63"/>
  <c r="V419" i="63"/>
  <c r="V420" i="63"/>
  <c r="V421" i="63"/>
  <c r="V422" i="63"/>
  <c r="V423" i="63"/>
  <c r="V424" i="63"/>
  <c r="V425" i="63"/>
  <c r="V426" i="63"/>
  <c r="V427" i="63"/>
  <c r="V428" i="63"/>
  <c r="V429" i="63"/>
  <c r="V430" i="63"/>
  <c r="V431" i="63"/>
  <c r="V432" i="63"/>
  <c r="V433" i="63"/>
  <c r="V434" i="63"/>
  <c r="V435" i="63"/>
  <c r="V436" i="63"/>
  <c r="V437" i="63"/>
  <c r="V438" i="63"/>
  <c r="V439" i="63"/>
  <c r="V440" i="63"/>
  <c r="V441" i="63"/>
  <c r="V442" i="63"/>
  <c r="V443" i="63"/>
  <c r="V444" i="63"/>
  <c r="V445" i="63"/>
  <c r="V446" i="63"/>
  <c r="V447" i="63"/>
  <c r="V448" i="63"/>
  <c r="V449" i="63"/>
  <c r="V450" i="63"/>
  <c r="V451" i="63"/>
  <c r="V452" i="63"/>
  <c r="V453" i="63"/>
  <c r="V454" i="63"/>
  <c r="V455" i="63"/>
  <c r="V456" i="63"/>
  <c r="V457" i="63"/>
  <c r="V458" i="63"/>
  <c r="V459" i="63"/>
  <c r="V460" i="63"/>
  <c r="V461" i="63"/>
  <c r="V462" i="63"/>
  <c r="V463" i="63"/>
  <c r="V464" i="63"/>
  <c r="V465" i="63"/>
  <c r="V466" i="63"/>
  <c r="V467" i="63"/>
  <c r="V468" i="63"/>
  <c r="V469" i="63"/>
  <c r="V470" i="63"/>
  <c r="V471" i="63"/>
  <c r="V472" i="63"/>
  <c r="V473" i="63"/>
  <c r="V474" i="63"/>
  <c r="V475" i="63"/>
  <c r="V476" i="63"/>
  <c r="V477" i="63"/>
  <c r="V478" i="63"/>
  <c r="V479" i="63"/>
  <c r="V480" i="63"/>
  <c r="V481" i="63"/>
  <c r="V482" i="63"/>
  <c r="V483" i="63"/>
  <c r="V484" i="63"/>
  <c r="V485" i="63"/>
  <c r="V486" i="63"/>
  <c r="V487" i="63"/>
  <c r="V488" i="63"/>
  <c r="V489" i="63"/>
  <c r="V490" i="63"/>
  <c r="V491" i="63"/>
  <c r="V492" i="63"/>
  <c r="V493" i="63"/>
  <c r="V494" i="63"/>
  <c r="V495" i="63"/>
  <c r="V496" i="63"/>
  <c r="V497" i="63"/>
  <c r="V498" i="63"/>
  <c r="V499" i="63"/>
  <c r="V500" i="63"/>
  <c r="V501" i="63"/>
  <c r="V502" i="63"/>
  <c r="V503" i="63"/>
  <c r="V504" i="63"/>
  <c r="V505" i="63"/>
  <c r="V506" i="63"/>
  <c r="V507" i="63"/>
  <c r="V508" i="63"/>
  <c r="V509" i="63"/>
  <c r="V510" i="63"/>
  <c r="V511" i="63"/>
  <c r="V512" i="63"/>
  <c r="V513" i="63"/>
  <c r="V514" i="63"/>
  <c r="V515" i="63"/>
  <c r="V516" i="63"/>
  <c r="V517" i="63"/>
  <c r="V518" i="63"/>
  <c r="V519" i="63"/>
  <c r="V520" i="63"/>
  <c r="V521" i="63"/>
  <c r="V522" i="63"/>
  <c r="V523" i="63"/>
  <c r="V524" i="63"/>
  <c r="V525" i="63"/>
  <c r="V526" i="63"/>
  <c r="V527" i="63"/>
  <c r="V528" i="63"/>
  <c r="V529" i="63"/>
  <c r="V530" i="63"/>
  <c r="V531" i="63"/>
  <c r="V532" i="63"/>
  <c r="V533" i="63"/>
  <c r="V534" i="63"/>
  <c r="V535" i="63"/>
  <c r="V536" i="63"/>
  <c r="V537" i="63"/>
  <c r="V538" i="63"/>
  <c r="V539" i="63"/>
  <c r="V540" i="63"/>
  <c r="V541" i="63"/>
  <c r="V542" i="63"/>
  <c r="V543" i="63"/>
  <c r="V544" i="63"/>
  <c r="V545" i="63"/>
  <c r="V546" i="63"/>
  <c r="V547" i="63"/>
  <c r="V548" i="63"/>
  <c r="V549" i="63"/>
  <c r="V550" i="63"/>
  <c r="V551" i="63"/>
  <c r="V552" i="63"/>
  <c r="V553" i="63"/>
  <c r="V554" i="63"/>
  <c r="V555" i="63"/>
  <c r="V556" i="63"/>
  <c r="V557" i="63"/>
  <c r="V558" i="63"/>
  <c r="V559" i="63"/>
  <c r="V560" i="63"/>
  <c r="V561" i="63"/>
  <c r="V562" i="63"/>
  <c r="V563" i="63"/>
  <c r="V564" i="63"/>
  <c r="V565" i="63"/>
  <c r="V566" i="63"/>
  <c r="V567" i="63"/>
  <c r="V568" i="63"/>
  <c r="V569" i="63"/>
  <c r="V570" i="63"/>
  <c r="V571" i="63"/>
  <c r="V572" i="63"/>
  <c r="V573" i="63"/>
  <c r="V574" i="63"/>
  <c r="V575" i="63"/>
  <c r="V576" i="63"/>
  <c r="V577" i="63"/>
  <c r="V578" i="63"/>
  <c r="V579" i="63"/>
  <c r="V580" i="63"/>
  <c r="V581" i="63"/>
  <c r="V582" i="63"/>
  <c r="V583" i="63"/>
  <c r="V584" i="63"/>
  <c r="V585" i="63"/>
  <c r="V586" i="63"/>
  <c r="V587" i="63"/>
  <c r="V588" i="63"/>
  <c r="V589" i="63"/>
  <c r="V590" i="63"/>
  <c r="V591" i="63"/>
  <c r="V592" i="63"/>
  <c r="V593" i="63"/>
  <c r="V594" i="63"/>
  <c r="V595" i="63"/>
  <c r="V596" i="63"/>
  <c r="V597" i="63"/>
  <c r="V598" i="63"/>
  <c r="V599" i="63"/>
  <c r="V600" i="63"/>
  <c r="V601" i="63"/>
  <c r="V602" i="63"/>
  <c r="V603" i="63"/>
  <c r="V604" i="63"/>
  <c r="V605" i="63"/>
  <c r="V606" i="63"/>
  <c r="V607" i="63"/>
  <c r="V608" i="63"/>
  <c r="V609" i="63"/>
  <c r="V610" i="63"/>
  <c r="V611" i="63"/>
  <c r="V612" i="63"/>
  <c r="V613" i="63"/>
  <c r="V614" i="63"/>
  <c r="V615" i="63"/>
  <c r="V616" i="63"/>
  <c r="V617" i="63"/>
  <c r="V618" i="63"/>
  <c r="V619" i="63"/>
  <c r="V620" i="63"/>
  <c r="V621" i="63"/>
  <c r="V622" i="63"/>
  <c r="V623" i="63"/>
  <c r="V624" i="63"/>
  <c r="V625" i="63"/>
  <c r="V626" i="63"/>
  <c r="V627" i="63"/>
  <c r="V628" i="63"/>
  <c r="V629" i="63"/>
  <c r="V630" i="63"/>
  <c r="V631" i="63"/>
  <c r="V632" i="63"/>
  <c r="V633" i="63"/>
  <c r="V634" i="63"/>
  <c r="V635" i="63"/>
  <c r="V636" i="63"/>
  <c r="V637" i="63"/>
  <c r="V638" i="63"/>
  <c r="V639" i="63"/>
  <c r="V640" i="63"/>
  <c r="V641" i="63"/>
  <c r="V642" i="63"/>
  <c r="V643" i="63"/>
  <c r="V644" i="63"/>
  <c r="V645" i="63"/>
  <c r="V646" i="63"/>
  <c r="V647" i="63"/>
  <c r="V648" i="63"/>
  <c r="V649" i="63"/>
  <c r="V650" i="63"/>
  <c r="V651" i="63"/>
  <c r="V652" i="63"/>
  <c r="V653" i="63"/>
  <c r="V654" i="63"/>
  <c r="V655" i="63"/>
  <c r="V656" i="63"/>
  <c r="V657" i="63"/>
  <c r="V658" i="63"/>
  <c r="V659" i="63"/>
  <c r="V660" i="63"/>
  <c r="V661" i="63"/>
  <c r="V662" i="63"/>
  <c r="V663" i="63"/>
  <c r="V664" i="63"/>
  <c r="V665" i="63"/>
  <c r="V666" i="63"/>
  <c r="V667" i="63"/>
  <c r="V668" i="63"/>
  <c r="V669" i="63"/>
  <c r="V670" i="63"/>
  <c r="V671" i="63"/>
  <c r="V672" i="63"/>
  <c r="V673" i="63"/>
  <c r="V674" i="63"/>
  <c r="V675" i="63"/>
  <c r="V676" i="63"/>
  <c r="V677" i="63"/>
  <c r="V678" i="63"/>
  <c r="V679" i="63"/>
  <c r="V680" i="63"/>
  <c r="V681" i="63"/>
  <c r="V682" i="63"/>
  <c r="V683" i="63"/>
  <c r="V684" i="63"/>
  <c r="V685" i="63"/>
  <c r="V686" i="63"/>
  <c r="V687" i="63"/>
  <c r="V688" i="63"/>
  <c r="V689" i="63"/>
  <c r="V690" i="63"/>
  <c r="V691" i="63"/>
  <c r="V692" i="63"/>
  <c r="V693" i="63"/>
  <c r="V694" i="63"/>
  <c r="V695" i="63"/>
  <c r="V696" i="63"/>
  <c r="V697" i="63"/>
  <c r="V698" i="63"/>
  <c r="V699" i="63"/>
  <c r="V700" i="63"/>
  <c r="V701" i="63"/>
  <c r="V702" i="63"/>
  <c r="V703" i="63"/>
  <c r="V704" i="63"/>
  <c r="V705" i="63"/>
  <c r="V706" i="63"/>
  <c r="V707" i="63"/>
  <c r="V708" i="63"/>
  <c r="V709" i="63"/>
  <c r="V710" i="63"/>
  <c r="V711" i="63"/>
  <c r="V712" i="63"/>
  <c r="V713" i="63"/>
  <c r="V714" i="63"/>
  <c r="V715" i="63"/>
  <c r="V716" i="63"/>
  <c r="V717" i="63"/>
  <c r="V718" i="63"/>
  <c r="V719" i="63"/>
  <c r="V720" i="63"/>
  <c r="V721" i="63"/>
  <c r="V722" i="63"/>
  <c r="V723" i="63"/>
  <c r="V724" i="63"/>
  <c r="V725" i="63"/>
  <c r="V726" i="63"/>
  <c r="V727" i="63"/>
  <c r="V728" i="63"/>
  <c r="V729" i="63"/>
  <c r="V730" i="63"/>
  <c r="V731" i="63"/>
  <c r="V732" i="63"/>
  <c r="V733" i="63"/>
  <c r="V734" i="63"/>
  <c r="V735" i="63"/>
  <c r="V736" i="63"/>
  <c r="V737" i="63"/>
  <c r="V738" i="63"/>
  <c r="V739" i="63"/>
  <c r="V740" i="63"/>
  <c r="V741" i="63"/>
  <c r="V742" i="63"/>
  <c r="V743" i="63"/>
  <c r="V744" i="63"/>
  <c r="V745" i="63"/>
  <c r="V746" i="63"/>
  <c r="V747" i="63"/>
  <c r="V748" i="63"/>
  <c r="V749" i="63"/>
  <c r="V750" i="63"/>
  <c r="V751" i="63"/>
  <c r="V752" i="63"/>
  <c r="V753" i="63"/>
  <c r="V754" i="63"/>
  <c r="V755" i="63"/>
  <c r="V756" i="63"/>
  <c r="V757" i="63"/>
  <c r="V758" i="63"/>
  <c r="V759" i="63"/>
  <c r="V760" i="63"/>
  <c r="V761" i="63"/>
  <c r="V762" i="63"/>
  <c r="V763" i="63"/>
  <c r="V764" i="63"/>
  <c r="V765" i="63"/>
  <c r="V766" i="63"/>
  <c r="V767" i="63"/>
  <c r="V768" i="63"/>
  <c r="V769" i="63"/>
  <c r="V770" i="63"/>
  <c r="V771" i="63"/>
  <c r="V772" i="63"/>
  <c r="V773" i="63"/>
  <c r="V774" i="63"/>
  <c r="V775" i="63"/>
  <c r="V776" i="63"/>
  <c r="V777" i="63"/>
  <c r="V778" i="63"/>
  <c r="V779" i="63"/>
  <c r="V780" i="63"/>
  <c r="V781" i="63"/>
  <c r="V782" i="63"/>
  <c r="V783" i="63"/>
  <c r="V784" i="63"/>
  <c r="V785" i="63"/>
  <c r="V786" i="63"/>
  <c r="V787" i="63"/>
  <c r="V788" i="63"/>
  <c r="V789" i="63"/>
  <c r="V790" i="63"/>
  <c r="V791" i="63"/>
  <c r="V792" i="63"/>
  <c r="V793" i="63"/>
  <c r="V794" i="63"/>
  <c r="V795" i="63"/>
  <c r="V796" i="63"/>
  <c r="V797" i="63"/>
  <c r="V798" i="63"/>
  <c r="V799" i="63"/>
  <c r="V800" i="63"/>
  <c r="V801" i="63"/>
  <c r="V802" i="63"/>
  <c r="V803" i="63"/>
  <c r="V804" i="63"/>
  <c r="V805" i="63"/>
  <c r="V806" i="63"/>
  <c r="V807" i="63"/>
  <c r="V808" i="63"/>
  <c r="V809" i="63"/>
  <c r="V810" i="63"/>
  <c r="V811" i="63"/>
  <c r="V812" i="63"/>
  <c r="V813" i="63"/>
  <c r="V814" i="63"/>
  <c r="V815" i="63"/>
  <c r="V816" i="63"/>
  <c r="V817" i="63"/>
  <c r="V818" i="63"/>
  <c r="V819" i="63"/>
  <c r="V820" i="63"/>
  <c r="V821" i="63"/>
  <c r="V822" i="63"/>
  <c r="V823" i="63"/>
  <c r="V824" i="63"/>
  <c r="V825" i="63"/>
  <c r="V826" i="63"/>
  <c r="V827" i="63"/>
  <c r="V828" i="63"/>
  <c r="V829" i="63"/>
  <c r="V830" i="63"/>
  <c r="V831" i="63"/>
  <c r="V832" i="63"/>
  <c r="V833" i="63"/>
  <c r="V834" i="63"/>
  <c r="V835" i="63"/>
  <c r="V836" i="63"/>
  <c r="V837" i="63"/>
  <c r="V838" i="63"/>
  <c r="V839" i="63"/>
  <c r="V840" i="63"/>
  <c r="V841" i="63"/>
  <c r="V842" i="63"/>
  <c r="V843" i="63"/>
  <c r="V844" i="63"/>
  <c r="V845" i="63"/>
  <c r="V846" i="63"/>
  <c r="V847" i="63"/>
  <c r="V848" i="63"/>
  <c r="V849" i="63"/>
  <c r="V850" i="63"/>
  <c r="V851" i="63"/>
  <c r="V852" i="63"/>
  <c r="V853" i="63"/>
  <c r="V854" i="63"/>
  <c r="V855" i="63"/>
  <c r="V856" i="63"/>
  <c r="V857" i="63"/>
  <c r="V858" i="63"/>
  <c r="V859" i="63"/>
  <c r="V860" i="63"/>
  <c r="V861" i="63"/>
  <c r="V862" i="63"/>
  <c r="V863" i="63"/>
  <c r="V864" i="63"/>
  <c r="V865" i="63"/>
  <c r="V866" i="63"/>
  <c r="V867" i="63"/>
  <c r="V868" i="63"/>
  <c r="V869" i="63"/>
  <c r="V870" i="63"/>
  <c r="V871" i="63"/>
  <c r="V872" i="63"/>
  <c r="V873" i="63"/>
  <c r="V874" i="63"/>
  <c r="V875" i="63"/>
  <c r="V876" i="63"/>
  <c r="V877" i="63"/>
  <c r="V878" i="63"/>
  <c r="V879" i="63"/>
  <c r="V880" i="63"/>
  <c r="V881" i="63"/>
  <c r="V882" i="63"/>
  <c r="V883" i="63"/>
  <c r="V884" i="63"/>
  <c r="V885" i="63"/>
  <c r="V886" i="63"/>
  <c r="V887" i="63"/>
  <c r="V888" i="63"/>
  <c r="V889" i="63"/>
  <c r="V890" i="63"/>
  <c r="V57" i="63"/>
  <c r="AL11" i="67" l="1"/>
  <c r="AL12" i="67"/>
  <c r="AL22" i="67"/>
  <c r="AL14" i="67"/>
  <c r="AL17" i="67"/>
  <c r="AL6" i="67"/>
  <c r="AL4" i="67"/>
  <c r="AL19" i="67"/>
  <c r="AL21" i="67"/>
  <c r="AL13" i="67"/>
  <c r="AL7" i="67"/>
  <c r="AL9" i="67"/>
  <c r="AL8" i="67"/>
  <c r="AL18" i="67"/>
  <c r="AL20" i="67"/>
  <c r="AL10" i="67"/>
  <c r="AL23" i="67"/>
  <c r="AL16" i="67"/>
  <c r="AL15" i="67"/>
  <c r="AL5" i="67"/>
  <c r="AZ5" i="65"/>
  <c r="AZ6" i="65"/>
  <c r="AZ8" i="65"/>
  <c r="AZ9" i="65"/>
  <c r="AZ10" i="65"/>
  <c r="AZ11" i="65"/>
  <c r="AZ12" i="65"/>
  <c r="AZ13" i="65"/>
  <c r="AZ15" i="65"/>
  <c r="AZ16" i="65"/>
  <c r="AZ17" i="65"/>
  <c r="AZ18" i="65"/>
  <c r="D6" i="65" l="1"/>
  <c r="D8" i="65"/>
  <c r="D9" i="65"/>
  <c r="D10" i="65"/>
  <c r="D11" i="65"/>
  <c r="D12" i="65"/>
  <c r="D13" i="65"/>
  <c r="D15" i="65"/>
  <c r="D16" i="65"/>
  <c r="D17" i="65"/>
  <c r="D18" i="65"/>
  <c r="D5" i="65"/>
  <c r="BJ14" i="65" l="1"/>
  <c r="BH14" i="65"/>
  <c r="BI14" i="65"/>
  <c r="BH7" i="65"/>
  <c r="BJ7" i="65"/>
  <c r="BI7" i="65"/>
  <c r="F41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T11" i="65" l="1"/>
  <c r="ET9" i="65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W6" i="54"/>
  <c r="FZ6" i="54" s="1"/>
  <c r="FW7" i="54"/>
  <c r="FX7" i="54" s="1"/>
  <c r="FW8" i="54"/>
  <c r="FW9" i="54"/>
  <c r="FZ9" i="54" s="1"/>
  <c r="FW10" i="54"/>
  <c r="FZ10" i="54" s="1"/>
  <c r="FW11" i="54"/>
  <c r="FX11" i="54" s="1"/>
  <c r="FW12" i="54"/>
  <c r="FW13" i="54"/>
  <c r="FZ13" i="54" s="1"/>
  <c r="FW14" i="54"/>
  <c r="FZ14" i="54" s="1"/>
  <c r="FW15" i="54"/>
  <c r="FX15" i="54" s="1"/>
  <c r="FW16" i="54"/>
  <c r="FW17" i="54"/>
  <c r="FZ17" i="54" s="1"/>
  <c r="FW18" i="54"/>
  <c r="FZ18" i="54" s="1"/>
  <c r="FW19" i="54"/>
  <c r="FX19" i="54" s="1"/>
  <c r="FW20" i="54"/>
  <c r="FW21" i="54"/>
  <c r="FZ21" i="54" s="1"/>
  <c r="FW22" i="54"/>
  <c r="FZ22" i="54" s="1"/>
  <c r="FW23" i="54"/>
  <c r="FX23" i="54" s="1"/>
  <c r="FW24" i="54"/>
  <c r="FW25" i="54"/>
  <c r="FZ25" i="54" s="1"/>
  <c r="FW26" i="54"/>
  <c r="FZ26" i="54" s="1"/>
  <c r="FW27" i="54"/>
  <c r="FX27" i="54" s="1"/>
  <c r="FW28" i="54"/>
  <c r="FW29" i="54"/>
  <c r="FZ29" i="54" s="1"/>
  <c r="FW30" i="54"/>
  <c r="FZ30" i="54" s="1"/>
  <c r="FW31" i="54"/>
  <c r="FX31" i="54" s="1"/>
  <c r="FW32" i="54"/>
  <c r="FW33" i="54"/>
  <c r="FZ33" i="54" s="1"/>
  <c r="FW34" i="54"/>
  <c r="FZ34" i="54" s="1"/>
  <c r="FW35" i="54"/>
  <c r="FX35" i="54" s="1"/>
  <c r="FW36" i="54"/>
  <c r="FW37" i="54"/>
  <c r="FZ37" i="54" s="1"/>
  <c r="FW38" i="54"/>
  <c r="FZ38" i="54" s="1"/>
  <c r="FW39" i="54"/>
  <c r="FX39" i="54" s="1"/>
  <c r="FW40" i="54"/>
  <c r="FW41" i="54"/>
  <c r="FZ41" i="54" s="1"/>
  <c r="FW42" i="54"/>
  <c r="FZ42" i="54" s="1"/>
  <c r="FW43" i="54"/>
  <c r="FX43" i="54" s="1"/>
  <c r="FW44" i="54"/>
  <c r="FW45" i="54"/>
  <c r="FZ45" i="54" s="1"/>
  <c r="FW46" i="54"/>
  <c r="FZ46" i="54" s="1"/>
  <c r="FW47" i="54"/>
  <c r="FX47" i="54" s="1"/>
  <c r="FW48" i="54"/>
  <c r="FW49" i="54"/>
  <c r="FZ49" i="54" s="1"/>
  <c r="FW50" i="54"/>
  <c r="FZ50" i="54" s="1"/>
  <c r="FW51" i="54"/>
  <c r="FX51" i="54" s="1"/>
  <c r="FW52" i="54"/>
  <c r="FW53" i="54"/>
  <c r="FZ53" i="54" s="1"/>
  <c r="FW54" i="54"/>
  <c r="FZ54" i="54" s="1"/>
  <c r="FW55" i="54"/>
  <c r="FX55" i="54" s="1"/>
  <c r="FW56" i="54"/>
  <c r="FW57" i="54"/>
  <c r="FZ57" i="54" s="1"/>
  <c r="FW58" i="54"/>
  <c r="FZ58" i="54" s="1"/>
  <c r="FW59" i="54"/>
  <c r="FX59" i="54" s="1"/>
  <c r="FW60" i="54"/>
  <c r="FW61" i="54"/>
  <c r="FZ61" i="54" s="1"/>
  <c r="FW62" i="54"/>
  <c r="FZ62" i="54" s="1"/>
  <c r="FW63" i="54"/>
  <c r="FX63" i="54" s="1"/>
  <c r="FW64" i="54"/>
  <c r="FW65" i="54"/>
  <c r="FZ65" i="54" s="1"/>
  <c r="FW66" i="54"/>
  <c r="FZ66" i="54" s="1"/>
  <c r="FW67" i="54"/>
  <c r="FX67" i="54" s="1"/>
  <c r="FW68" i="54"/>
  <c r="FW69" i="54"/>
  <c r="FZ69" i="54" s="1"/>
  <c r="FW70" i="54"/>
  <c r="FW71" i="54"/>
  <c r="FZ71" i="54" s="1"/>
  <c r="FW72" i="54"/>
  <c r="FW73" i="54"/>
  <c r="FW74" i="54"/>
  <c r="FW75" i="54"/>
  <c r="FW76" i="54"/>
  <c r="FW77" i="54"/>
  <c r="FZ77" i="54" s="1"/>
  <c r="FW78" i="54"/>
  <c r="FW79" i="54"/>
  <c r="FW80" i="54"/>
  <c r="FW81" i="54"/>
  <c r="FX81" i="54" s="1"/>
  <c r="FW82" i="54"/>
  <c r="FX82" i="54" s="1"/>
  <c r="FW83" i="54"/>
  <c r="FW84" i="54"/>
  <c r="FW5" i="54"/>
  <c r="FX38" i="54" l="1"/>
  <c r="FX6" i="54"/>
  <c r="FX62" i="54"/>
  <c r="FX30" i="54"/>
  <c r="FX54" i="54"/>
  <c r="FX22" i="54"/>
  <c r="FX46" i="54"/>
  <c r="FX14" i="54"/>
  <c r="FX77" i="54"/>
  <c r="FX68" i="54"/>
  <c r="FX60" i="54"/>
  <c r="FX52" i="54"/>
  <c r="FX44" i="54"/>
  <c r="FX36" i="54"/>
  <c r="FX28" i="54"/>
  <c r="FX20" i="54"/>
  <c r="FX12" i="54"/>
  <c r="FZ68" i="54"/>
  <c r="FY68" i="54" s="1"/>
  <c r="FZ60" i="54"/>
  <c r="FY60" i="54" s="1"/>
  <c r="FZ52" i="54"/>
  <c r="FY52" i="54" s="1"/>
  <c r="FZ44" i="54"/>
  <c r="FY44" i="54" s="1"/>
  <c r="FZ36" i="54"/>
  <c r="FY36" i="54" s="1"/>
  <c r="FZ28" i="54"/>
  <c r="FY28" i="54" s="1"/>
  <c r="FZ20" i="54"/>
  <c r="FY20" i="54" s="1"/>
  <c r="FZ12" i="54"/>
  <c r="FY12" i="54" s="1"/>
  <c r="FX66" i="54"/>
  <c r="FX58" i="54"/>
  <c r="FX50" i="54"/>
  <c r="FX42" i="54"/>
  <c r="FX34" i="54"/>
  <c r="FX26" i="54"/>
  <c r="FX18" i="54"/>
  <c r="FX10" i="54"/>
  <c r="FY66" i="54"/>
  <c r="FY62" i="54"/>
  <c r="FY58" i="54"/>
  <c r="FY54" i="54"/>
  <c r="FY50" i="54"/>
  <c r="FY46" i="54"/>
  <c r="FY42" i="54"/>
  <c r="FY38" i="54"/>
  <c r="FY34" i="54"/>
  <c r="FY30" i="54"/>
  <c r="FY26" i="54"/>
  <c r="FY22" i="54"/>
  <c r="FY18" i="54"/>
  <c r="FY14" i="54"/>
  <c r="FY10" i="54"/>
  <c r="FY6" i="54"/>
  <c r="FX64" i="54"/>
  <c r="FX56" i="54"/>
  <c r="FX48" i="54"/>
  <c r="FX40" i="54"/>
  <c r="FX32" i="54"/>
  <c r="FX24" i="54"/>
  <c r="FX16" i="54"/>
  <c r="FX8" i="54"/>
  <c r="FZ64" i="54"/>
  <c r="FY64" i="54" s="1"/>
  <c r="FZ56" i="54"/>
  <c r="FY56" i="54" s="1"/>
  <c r="FZ48" i="54"/>
  <c r="FY48" i="54" s="1"/>
  <c r="FZ40" i="54"/>
  <c r="FY40" i="54" s="1"/>
  <c r="FZ32" i="54"/>
  <c r="FY32" i="54" s="1"/>
  <c r="FZ24" i="54"/>
  <c r="FY24" i="54" s="1"/>
  <c r="FZ16" i="54"/>
  <c r="FY16" i="54" s="1"/>
  <c r="FZ8" i="54"/>
  <c r="FY8" i="54" s="1"/>
  <c r="FY69" i="54"/>
  <c r="FY65" i="54"/>
  <c r="FY61" i="54"/>
  <c r="FY57" i="54"/>
  <c r="FY53" i="54"/>
  <c r="FY49" i="54"/>
  <c r="FY45" i="54"/>
  <c r="FY41" i="54"/>
  <c r="FY37" i="54"/>
  <c r="FY33" i="54"/>
  <c r="FY29" i="54"/>
  <c r="FY25" i="54"/>
  <c r="FY21" i="54"/>
  <c r="FY17" i="54"/>
  <c r="FY13" i="54"/>
  <c r="FY9" i="54"/>
  <c r="FX69" i="54"/>
  <c r="FX65" i="54"/>
  <c r="FX61" i="54"/>
  <c r="FX57" i="54"/>
  <c r="FX53" i="54"/>
  <c r="FX49" i="54"/>
  <c r="FX45" i="54"/>
  <c r="FX41" i="54"/>
  <c r="FX37" i="54"/>
  <c r="FX33" i="54"/>
  <c r="FX29" i="54"/>
  <c r="FX25" i="54"/>
  <c r="FX21" i="54"/>
  <c r="FX17" i="54"/>
  <c r="FX13" i="54"/>
  <c r="FX9" i="54"/>
  <c r="FZ5" i="54"/>
  <c r="FY5" i="54" s="1"/>
  <c r="FZ67" i="54"/>
  <c r="FY67" i="54" s="1"/>
  <c r="FZ63" i="54"/>
  <c r="FY63" i="54" s="1"/>
  <c r="FZ59" i="54"/>
  <c r="FY59" i="54" s="1"/>
  <c r="FZ55" i="54"/>
  <c r="FY55" i="54" s="1"/>
  <c r="FZ51" i="54"/>
  <c r="FY51" i="54" s="1"/>
  <c r="FZ47" i="54"/>
  <c r="FY47" i="54" s="1"/>
  <c r="FZ43" i="54"/>
  <c r="FY43" i="54" s="1"/>
  <c r="FZ39" i="54"/>
  <c r="FY39" i="54" s="1"/>
  <c r="FZ35" i="54"/>
  <c r="FY35" i="54" s="1"/>
  <c r="FZ31" i="54"/>
  <c r="FY31" i="54" s="1"/>
  <c r="FZ27" i="54"/>
  <c r="FY27" i="54" s="1"/>
  <c r="FZ23" i="54"/>
  <c r="FY23" i="54" s="1"/>
  <c r="FZ19" i="54"/>
  <c r="FY19" i="54" s="1"/>
  <c r="FZ15" i="54"/>
  <c r="FY15" i="54" s="1"/>
  <c r="FZ11" i="54"/>
  <c r="FY11" i="54" s="1"/>
  <c r="FZ7" i="54"/>
  <c r="FY7" i="54" s="1"/>
  <c r="FX5" i="54"/>
  <c r="FZ81" i="54"/>
  <c r="FY81" i="54" s="1"/>
  <c r="FZ82" i="54"/>
  <c r="FY82" i="54" s="1"/>
  <c r="FX71" i="54"/>
  <c r="FZ83" i="54"/>
  <c r="FY83" i="54" s="1"/>
  <c r="FX83" i="54"/>
  <c r="FZ79" i="54"/>
  <c r="FY79" i="54" s="1"/>
  <c r="FX79" i="54"/>
  <c r="FZ75" i="54"/>
  <c r="FY75" i="54" s="1"/>
  <c r="FX75" i="54"/>
  <c r="FY71" i="54"/>
  <c r="FX70" i="54"/>
  <c r="FZ70" i="54"/>
  <c r="FY70" i="54" s="1"/>
  <c r="FY77" i="54"/>
  <c r="FX74" i="54"/>
  <c r="FZ74" i="54"/>
  <c r="FY74" i="54" s="1"/>
  <c r="FX78" i="54"/>
  <c r="FX73" i="54"/>
  <c r="FZ78" i="54"/>
  <c r="FY78" i="54" s="1"/>
  <c r="FZ73" i="54"/>
  <c r="FY73" i="54" s="1"/>
  <c r="FX84" i="54"/>
  <c r="FX80" i="54"/>
  <c r="FX76" i="54"/>
  <c r="FX72" i="54"/>
  <c r="FZ84" i="54"/>
  <c r="FY84" i="54" s="1"/>
  <c r="FZ80" i="54"/>
  <c r="FY80" i="54" s="1"/>
  <c r="FZ76" i="54"/>
  <c r="FY76" i="54" s="1"/>
  <c r="FZ72" i="54"/>
  <c r="FY72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FJ6" i="54" l="1"/>
  <c r="FJ7" i="54"/>
  <c r="FM7" i="54" s="1"/>
  <c r="FJ8" i="54"/>
  <c r="FK8" i="54" s="1"/>
  <c r="FJ9" i="54"/>
  <c r="FJ10" i="54"/>
  <c r="FJ11" i="54"/>
  <c r="FK11" i="54" s="1"/>
  <c r="FJ12" i="54"/>
  <c r="FJ13" i="54"/>
  <c r="FJ14" i="54"/>
  <c r="FJ15" i="54"/>
  <c r="FJ16" i="54"/>
  <c r="FJ17" i="54"/>
  <c r="FJ18" i="54"/>
  <c r="FJ19" i="54"/>
  <c r="FK19" i="54" s="1"/>
  <c r="FJ20" i="54"/>
  <c r="FM20" i="54" s="1"/>
  <c r="FJ21" i="54"/>
  <c r="FJ22" i="54"/>
  <c r="FJ23" i="54"/>
  <c r="FM23" i="54" s="1"/>
  <c r="FJ24" i="54"/>
  <c r="FJ25" i="54"/>
  <c r="FM25" i="54" s="1"/>
  <c r="FJ26" i="54"/>
  <c r="FJ27" i="54"/>
  <c r="FK27" i="54" s="1"/>
  <c r="FJ28" i="54"/>
  <c r="FJ29" i="54"/>
  <c r="FJ30" i="54"/>
  <c r="FK30" i="54" s="1"/>
  <c r="FJ31" i="54"/>
  <c r="FM31" i="54" s="1"/>
  <c r="FJ32" i="54"/>
  <c r="FK32" i="54" s="1"/>
  <c r="FJ33" i="54"/>
  <c r="FJ34" i="54"/>
  <c r="FJ35" i="54"/>
  <c r="FK35" i="54" s="1"/>
  <c r="FJ36" i="54"/>
  <c r="FJ37" i="54"/>
  <c r="FJ38" i="54"/>
  <c r="FJ39" i="54"/>
  <c r="FJ40" i="54"/>
  <c r="FK40" i="54" s="1"/>
  <c r="FJ41" i="54"/>
  <c r="FJ42" i="54"/>
  <c r="FM42" i="54" s="1"/>
  <c r="FJ43" i="54"/>
  <c r="FM43" i="54" s="1"/>
  <c r="FJ44" i="54"/>
  <c r="FM44" i="54" s="1"/>
  <c r="FJ45" i="54"/>
  <c r="FJ46" i="54"/>
  <c r="FJ47" i="54"/>
  <c r="FJ48" i="54"/>
  <c r="FJ49" i="54"/>
  <c r="FJ50" i="54"/>
  <c r="FJ51" i="54"/>
  <c r="FK51" i="54" s="1"/>
  <c r="FJ52" i="54"/>
  <c r="FM52" i="54" s="1"/>
  <c r="FJ53" i="54"/>
  <c r="FJ54" i="54"/>
  <c r="FJ55" i="54"/>
  <c r="FM55" i="54" s="1"/>
  <c r="FJ56" i="54"/>
  <c r="FJ57" i="54"/>
  <c r="FJ58" i="54"/>
  <c r="FJ59" i="54"/>
  <c r="FK59" i="54" s="1"/>
  <c r="FJ60" i="54"/>
  <c r="FJ61" i="54"/>
  <c r="FJ62" i="54"/>
  <c r="FJ63" i="54"/>
  <c r="FM63" i="54" s="1"/>
  <c r="FJ64" i="54"/>
  <c r="FK64" i="54" s="1"/>
  <c r="FJ65" i="54"/>
  <c r="FJ66" i="54"/>
  <c r="FJ67" i="54"/>
  <c r="FK67" i="54" s="1"/>
  <c r="FJ68" i="54"/>
  <c r="FJ69" i="54"/>
  <c r="FJ70" i="54"/>
  <c r="FJ71" i="54"/>
  <c r="FJ72" i="54"/>
  <c r="FK72" i="54" s="1"/>
  <c r="FJ73" i="54"/>
  <c r="FJ74" i="54"/>
  <c r="FJ75" i="54"/>
  <c r="FM75" i="54" s="1"/>
  <c r="FJ76" i="54"/>
  <c r="FM76" i="54" s="1"/>
  <c r="FJ77" i="54"/>
  <c r="FJ78" i="54"/>
  <c r="FJ79" i="54"/>
  <c r="FJ80" i="54"/>
  <c r="FJ81" i="54"/>
  <c r="FK81" i="54" s="1"/>
  <c r="FJ82" i="54"/>
  <c r="FJ83" i="54"/>
  <c r="FM83" i="54" s="1"/>
  <c r="FJ84" i="54"/>
  <c r="FK84" i="54" s="1"/>
  <c r="FJ85" i="54"/>
  <c r="FJ86" i="54"/>
  <c r="FJ87" i="54"/>
  <c r="FK87" i="54" s="1"/>
  <c r="FJ88" i="54"/>
  <c r="FM88" i="54" s="1"/>
  <c r="FJ89" i="54"/>
  <c r="FJ90" i="54"/>
  <c r="FJ91" i="54"/>
  <c r="FM91" i="54" s="1"/>
  <c r="FL91" i="54" s="1"/>
  <c r="FJ92" i="54"/>
  <c r="FK92" i="54" s="1"/>
  <c r="FJ93" i="54"/>
  <c r="FJ94" i="54"/>
  <c r="FJ95" i="54"/>
  <c r="FK95" i="54" s="1"/>
  <c r="FJ96" i="54"/>
  <c r="FM96" i="54" s="1"/>
  <c r="FJ97" i="54"/>
  <c r="FK97" i="54" s="1"/>
  <c r="FJ98" i="54"/>
  <c r="FJ99" i="54"/>
  <c r="FM99" i="54" s="1"/>
  <c r="FL99" i="54" s="1"/>
  <c r="FJ100" i="54"/>
  <c r="FK100" i="54" s="1"/>
  <c r="FJ101" i="54"/>
  <c r="FJ102" i="54"/>
  <c r="FJ103" i="54"/>
  <c r="FK103" i="54" s="1"/>
  <c r="FJ104" i="54"/>
  <c r="FM104" i="54" s="1"/>
  <c r="FJ105" i="54"/>
  <c r="FJ106" i="54"/>
  <c r="FJ107" i="54"/>
  <c r="FM107" i="54" s="1"/>
  <c r="FL107" i="54" s="1"/>
  <c r="FJ108" i="54"/>
  <c r="FK108" i="54" s="1"/>
  <c r="FJ109" i="54"/>
  <c r="FM109" i="54" s="1"/>
  <c r="FL109" i="54" s="1"/>
  <c r="FJ110" i="54"/>
  <c r="FJ111" i="54"/>
  <c r="FM111" i="54" s="1"/>
  <c r="FL111" i="54" s="1"/>
  <c r="FJ112" i="54"/>
  <c r="FM112" i="54" s="1"/>
  <c r="FJ113" i="54"/>
  <c r="FK113" i="54" s="1"/>
  <c r="FJ114" i="54"/>
  <c r="FJ5" i="54"/>
  <c r="FM5" i="54" s="1"/>
  <c r="FK111" i="54" l="1"/>
  <c r="FM95" i="54"/>
  <c r="FL95" i="54" s="1"/>
  <c r="FM27" i="54"/>
  <c r="FL20" i="54"/>
  <c r="GE20" i="54"/>
  <c r="GF20" i="54" s="1"/>
  <c r="GC20" i="54"/>
  <c r="GD20" i="54" s="1"/>
  <c r="GA20" i="54"/>
  <c r="GB20" i="54" s="1"/>
  <c r="FL55" i="54"/>
  <c r="GC55" i="54"/>
  <c r="GD55" i="54" s="1"/>
  <c r="GA55" i="54"/>
  <c r="GB55" i="54" s="1"/>
  <c r="GE55" i="54"/>
  <c r="GF55" i="54" s="1"/>
  <c r="FL76" i="54"/>
  <c r="GC76" i="54"/>
  <c r="GD76" i="54" s="1"/>
  <c r="GA76" i="54"/>
  <c r="GB76" i="54" s="1"/>
  <c r="GE76" i="54"/>
  <c r="GF76" i="54" s="1"/>
  <c r="GA52" i="54"/>
  <c r="GB52" i="54" s="1"/>
  <c r="GE52" i="54"/>
  <c r="GF52" i="54" s="1"/>
  <c r="GC52" i="54"/>
  <c r="GD52" i="54" s="1"/>
  <c r="FL44" i="54"/>
  <c r="GC44" i="54"/>
  <c r="GD44" i="54" s="1"/>
  <c r="GA44" i="54"/>
  <c r="GB44" i="54" s="1"/>
  <c r="GE44" i="54"/>
  <c r="GF44" i="54" s="1"/>
  <c r="FL63" i="54"/>
  <c r="GC63" i="54"/>
  <c r="GD63" i="54" s="1"/>
  <c r="GE63" i="54"/>
  <c r="GF63" i="54" s="1"/>
  <c r="GA63" i="54"/>
  <c r="GB63" i="54" s="1"/>
  <c r="FL27" i="54"/>
  <c r="GE27" i="54"/>
  <c r="GF27" i="54" s="1"/>
  <c r="GC27" i="54"/>
  <c r="GD27" i="54" s="1"/>
  <c r="GA27" i="54"/>
  <c r="GB27" i="54" s="1"/>
  <c r="GA5" i="54"/>
  <c r="GB5" i="54" s="1"/>
  <c r="GE5" i="54"/>
  <c r="GF5" i="54" s="1"/>
  <c r="GC5" i="54"/>
  <c r="GD5" i="54" s="1"/>
  <c r="FL7" i="54"/>
  <c r="GE7" i="54"/>
  <c r="GF7" i="54" s="1"/>
  <c r="GA7" i="54"/>
  <c r="GB7" i="54" s="1"/>
  <c r="GC7" i="54"/>
  <c r="GD7" i="54" s="1"/>
  <c r="FM103" i="54"/>
  <c r="FL103" i="54" s="1"/>
  <c r="GC42" i="54"/>
  <c r="GD42" i="54" s="1"/>
  <c r="GA42" i="54"/>
  <c r="GB42" i="54" s="1"/>
  <c r="GE42" i="54"/>
  <c r="GF42" i="54" s="1"/>
  <c r="FM87" i="54"/>
  <c r="FL87" i="54" s="1"/>
  <c r="FL83" i="54"/>
  <c r="GC83" i="54"/>
  <c r="GD83" i="54" s="1"/>
  <c r="GE83" i="54"/>
  <c r="GF83" i="54" s="1"/>
  <c r="GA83" i="54"/>
  <c r="GB83" i="54" s="1"/>
  <c r="FL75" i="54"/>
  <c r="GE75" i="54"/>
  <c r="GF75" i="54" s="1"/>
  <c r="GC75" i="54"/>
  <c r="GD75" i="54" s="1"/>
  <c r="GA75" i="54"/>
  <c r="GB75" i="54" s="1"/>
  <c r="FL43" i="54"/>
  <c r="GC43" i="54"/>
  <c r="GD43" i="54" s="1"/>
  <c r="GA43" i="54"/>
  <c r="GB43" i="54" s="1"/>
  <c r="GE43" i="54"/>
  <c r="GF43" i="54" s="1"/>
  <c r="FL31" i="54"/>
  <c r="GE31" i="54"/>
  <c r="GF31" i="54" s="1"/>
  <c r="GA31" i="54"/>
  <c r="GB31" i="54" s="1"/>
  <c r="GC31" i="54"/>
  <c r="GD31" i="54" s="1"/>
  <c r="FL23" i="54"/>
  <c r="GC23" i="54"/>
  <c r="GD23" i="54" s="1"/>
  <c r="GE23" i="54"/>
  <c r="GF23" i="54" s="1"/>
  <c r="GA23" i="54"/>
  <c r="GB23" i="54" s="1"/>
  <c r="FL25" i="54"/>
  <c r="GA25" i="54"/>
  <c r="GB25" i="54" s="1"/>
  <c r="GC25" i="54"/>
  <c r="GD25" i="54" s="1"/>
  <c r="GE25" i="54"/>
  <c r="GF25" i="54" s="1"/>
  <c r="FK5" i="54"/>
  <c r="FM35" i="54"/>
  <c r="FM59" i="54"/>
  <c r="FM67" i="54"/>
  <c r="FK114" i="54"/>
  <c r="FM114" i="54"/>
  <c r="FL114" i="54" s="1"/>
  <c r="FK106" i="54"/>
  <c r="FM106" i="54"/>
  <c r="FL106" i="54" s="1"/>
  <c r="FK98" i="54"/>
  <c r="FM98" i="54"/>
  <c r="FL98" i="54" s="1"/>
  <c r="FM86" i="54"/>
  <c r="FL86" i="54" s="1"/>
  <c r="FK86" i="54"/>
  <c r="FK78" i="54"/>
  <c r="FM78" i="54"/>
  <c r="FM70" i="54"/>
  <c r="FK70" i="54"/>
  <c r="FM62" i="54"/>
  <c r="FK62" i="54"/>
  <c r="FK54" i="54"/>
  <c r="FK46" i="54"/>
  <c r="FM38" i="54"/>
  <c r="FL38" i="54"/>
  <c r="FK38" i="54"/>
  <c r="FM34" i="54"/>
  <c r="FK22" i="54"/>
  <c r="FM22" i="54"/>
  <c r="FM14" i="54"/>
  <c r="FL14" i="54" s="1"/>
  <c r="FK14" i="54"/>
  <c r="FM6" i="54"/>
  <c r="FK6" i="54"/>
  <c r="FM54" i="54"/>
  <c r="FK34" i="54"/>
  <c r="FM110" i="54"/>
  <c r="FL110" i="54" s="1"/>
  <c r="FK110" i="54"/>
  <c r="FM102" i="54"/>
  <c r="FL102" i="54" s="1"/>
  <c r="FK102" i="54"/>
  <c r="FM94" i="54"/>
  <c r="FL94" i="54" s="1"/>
  <c r="FK90" i="54"/>
  <c r="FM90" i="54"/>
  <c r="FL90" i="54" s="1"/>
  <c r="FK82" i="54"/>
  <c r="FM82" i="54"/>
  <c r="FK74" i="54"/>
  <c r="FM74" i="54"/>
  <c r="FM66" i="54"/>
  <c r="FK66" i="54"/>
  <c r="FK58" i="54"/>
  <c r="FM58" i="54"/>
  <c r="FL58" i="54" s="1"/>
  <c r="FK50" i="54"/>
  <c r="FL42" i="54"/>
  <c r="FM30" i="54"/>
  <c r="FK26" i="54"/>
  <c r="FM26" i="54"/>
  <c r="FL26" i="54" s="1"/>
  <c r="FK18" i="54"/>
  <c r="FM18" i="54"/>
  <c r="FK10" i="54"/>
  <c r="FM10" i="54"/>
  <c r="FK94" i="54"/>
  <c r="FM46" i="54"/>
  <c r="FM50" i="54"/>
  <c r="FK42" i="54"/>
  <c r="FM113" i="54"/>
  <c r="FL113" i="54" s="1"/>
  <c r="FK109" i="54"/>
  <c r="FM105" i="54"/>
  <c r="FL105" i="54" s="1"/>
  <c r="FK105" i="54"/>
  <c r="FK101" i="54"/>
  <c r="FM101" i="54"/>
  <c r="FL101" i="54" s="1"/>
  <c r="FM97" i="54"/>
  <c r="FL97" i="54" s="1"/>
  <c r="FK93" i="54"/>
  <c r="FM89" i="54"/>
  <c r="FL89" i="54" s="1"/>
  <c r="FK89" i="54"/>
  <c r="FK85" i="54"/>
  <c r="FM85" i="54"/>
  <c r="FL85" i="54" s="1"/>
  <c r="FM81" i="54"/>
  <c r="FM77" i="54"/>
  <c r="FK77" i="54"/>
  <c r="FK73" i="54"/>
  <c r="FM73" i="54"/>
  <c r="FM69" i="54"/>
  <c r="FK69" i="54"/>
  <c r="FK65" i="54"/>
  <c r="FM65" i="54"/>
  <c r="FM61" i="54"/>
  <c r="FK61" i="54"/>
  <c r="FK57" i="54"/>
  <c r="FM57" i="54"/>
  <c r="FM53" i="54"/>
  <c r="FK53" i="54"/>
  <c r="FM49" i="54"/>
  <c r="FK49" i="54"/>
  <c r="FM45" i="54"/>
  <c r="FK45" i="54"/>
  <c r="FK41" i="54"/>
  <c r="FM41" i="54"/>
  <c r="FM37" i="54"/>
  <c r="FK37" i="54"/>
  <c r="FK33" i="54"/>
  <c r="FM29" i="54"/>
  <c r="FK21" i="54"/>
  <c r="FM21" i="54"/>
  <c r="FK17" i="54"/>
  <c r="FM17" i="54"/>
  <c r="FK13" i="54"/>
  <c r="FM13" i="54"/>
  <c r="FK9" i="54"/>
  <c r="FM9" i="54"/>
  <c r="FM93" i="54"/>
  <c r="FL93" i="54" s="1"/>
  <c r="FM33" i="54"/>
  <c r="FK29" i="54"/>
  <c r="FK25" i="54"/>
  <c r="FM80" i="54"/>
  <c r="FK76" i="54"/>
  <c r="FM72" i="54"/>
  <c r="FK68" i="54"/>
  <c r="FM64" i="54"/>
  <c r="FK60" i="54"/>
  <c r="FM56" i="54"/>
  <c r="FK52" i="54"/>
  <c r="FM48" i="54"/>
  <c r="FK44" i="54"/>
  <c r="FM40" i="54"/>
  <c r="FK36" i="54"/>
  <c r="FM32" i="54"/>
  <c r="FK28" i="54"/>
  <c r="FM24" i="54"/>
  <c r="FL24" i="54" s="1"/>
  <c r="FK20" i="54"/>
  <c r="FM16" i="54"/>
  <c r="FK12" i="54"/>
  <c r="FM8" i="54"/>
  <c r="FL112" i="54"/>
  <c r="FL104" i="54"/>
  <c r="FL96" i="54"/>
  <c r="FL88" i="54"/>
  <c r="FK80" i="54"/>
  <c r="FM71" i="54"/>
  <c r="FM60" i="54"/>
  <c r="FL60" i="54" s="1"/>
  <c r="FL56" i="54"/>
  <c r="FL52" i="54"/>
  <c r="FK48" i="54"/>
  <c r="FM39" i="54"/>
  <c r="FM28" i="54"/>
  <c r="FL28" i="54" s="1"/>
  <c r="FK16" i="54"/>
  <c r="FM12" i="54"/>
  <c r="FL12" i="54" s="1"/>
  <c r="FK79" i="54"/>
  <c r="FK71" i="54"/>
  <c r="FK63" i="54"/>
  <c r="FK55" i="54"/>
  <c r="FK47" i="54"/>
  <c r="FK39" i="54"/>
  <c r="FK31" i="54"/>
  <c r="FK23" i="54"/>
  <c r="FM19" i="54"/>
  <c r="FK15" i="54"/>
  <c r="FM11" i="54"/>
  <c r="FK7" i="54"/>
  <c r="FL5" i="54"/>
  <c r="FK112" i="54"/>
  <c r="FM108" i="54"/>
  <c r="FL108" i="54" s="1"/>
  <c r="FK107" i="54"/>
  <c r="FK104" i="54"/>
  <c r="FM100" i="54"/>
  <c r="FL100" i="54" s="1"/>
  <c r="FK99" i="54"/>
  <c r="FK96" i="54"/>
  <c r="FM92" i="54"/>
  <c r="FL92" i="54" s="1"/>
  <c r="FK91" i="54"/>
  <c r="FK88" i="54"/>
  <c r="FM84" i="54"/>
  <c r="FK83" i="54"/>
  <c r="FM79" i="54"/>
  <c r="FK75" i="54"/>
  <c r="FM68" i="54"/>
  <c r="FK56" i="54"/>
  <c r="FM51" i="54"/>
  <c r="FM47" i="54"/>
  <c r="FK43" i="54"/>
  <c r="FM36" i="54"/>
  <c r="FK24" i="54"/>
  <c r="FM15" i="54"/>
  <c r="FL47" i="54" l="1"/>
  <c r="GC47" i="54"/>
  <c r="GD47" i="54" s="1"/>
  <c r="GE47" i="54"/>
  <c r="GF47" i="54" s="1"/>
  <c r="GA47" i="54"/>
  <c r="GB47" i="54" s="1"/>
  <c r="FL84" i="54"/>
  <c r="GA84" i="54"/>
  <c r="GB84" i="54" s="1"/>
  <c r="GE84" i="54"/>
  <c r="GF84" i="54" s="1"/>
  <c r="GC84" i="54"/>
  <c r="GD84" i="54" s="1"/>
  <c r="FL33" i="54"/>
  <c r="GC33" i="54"/>
  <c r="GD33" i="54" s="1"/>
  <c r="GE33" i="54"/>
  <c r="GF33" i="54" s="1"/>
  <c r="GA33" i="54"/>
  <c r="GB33" i="54" s="1"/>
  <c r="FL21" i="54"/>
  <c r="GA21" i="54"/>
  <c r="GB21" i="54" s="1"/>
  <c r="GC21" i="54"/>
  <c r="GD21" i="54" s="1"/>
  <c r="GE21" i="54"/>
  <c r="GF21" i="54" s="1"/>
  <c r="GA50" i="54"/>
  <c r="GB50" i="54" s="1"/>
  <c r="GE50" i="54"/>
  <c r="GF50" i="54" s="1"/>
  <c r="GC50" i="54"/>
  <c r="GD50" i="54" s="1"/>
  <c r="FL54" i="54"/>
  <c r="GC54" i="54"/>
  <c r="GD54" i="54" s="1"/>
  <c r="GA54" i="54"/>
  <c r="GB54" i="54" s="1"/>
  <c r="GE54" i="54"/>
  <c r="GF54" i="54" s="1"/>
  <c r="FL34" i="54"/>
  <c r="GA34" i="54"/>
  <c r="GB34" i="54" s="1"/>
  <c r="GE34" i="54"/>
  <c r="GF34" i="54" s="1"/>
  <c r="GC34" i="54"/>
  <c r="GD34" i="54" s="1"/>
  <c r="FL67" i="54"/>
  <c r="GA67" i="54"/>
  <c r="GB67" i="54" s="1"/>
  <c r="GE67" i="54"/>
  <c r="GF67" i="54" s="1"/>
  <c r="GC67" i="54"/>
  <c r="GD67" i="54" s="1"/>
  <c r="FL51" i="54"/>
  <c r="GA51" i="54"/>
  <c r="GB51" i="54" s="1"/>
  <c r="GE51" i="54"/>
  <c r="GF51" i="54" s="1"/>
  <c r="GC51" i="54"/>
  <c r="GD51" i="54" s="1"/>
  <c r="FL11" i="54"/>
  <c r="GC11" i="54"/>
  <c r="GD11" i="54" s="1"/>
  <c r="GA11" i="54"/>
  <c r="GB11" i="54" s="1"/>
  <c r="GE11" i="54"/>
  <c r="GF11" i="54" s="1"/>
  <c r="FL71" i="54"/>
  <c r="GA71" i="54"/>
  <c r="GB71" i="54" s="1"/>
  <c r="GC71" i="54"/>
  <c r="GD71" i="54" s="1"/>
  <c r="GE71" i="54"/>
  <c r="GF71" i="54" s="1"/>
  <c r="FL16" i="54"/>
  <c r="GE16" i="54"/>
  <c r="GF16" i="54" s="1"/>
  <c r="GC16" i="54"/>
  <c r="GD16" i="54" s="1"/>
  <c r="GA16" i="54"/>
  <c r="GB16" i="54" s="1"/>
  <c r="FL32" i="54"/>
  <c r="GC32" i="54"/>
  <c r="GD32" i="54" s="1"/>
  <c r="GE32" i="54"/>
  <c r="GF32" i="54" s="1"/>
  <c r="GA32" i="54"/>
  <c r="GB32" i="54" s="1"/>
  <c r="FL48" i="54"/>
  <c r="GC48" i="54"/>
  <c r="GD48" i="54" s="1"/>
  <c r="GA48" i="54"/>
  <c r="GB48" i="54" s="1"/>
  <c r="GE48" i="54"/>
  <c r="GF48" i="54" s="1"/>
  <c r="FL64" i="54"/>
  <c r="GE64" i="54"/>
  <c r="GF64" i="54" s="1"/>
  <c r="GA64" i="54"/>
  <c r="GB64" i="54" s="1"/>
  <c r="GC64" i="54"/>
  <c r="GD64" i="54" s="1"/>
  <c r="FL80" i="54"/>
  <c r="GA80" i="54"/>
  <c r="GB80" i="54" s="1"/>
  <c r="GE80" i="54"/>
  <c r="GF80" i="54" s="1"/>
  <c r="GC80" i="54"/>
  <c r="GD80" i="54" s="1"/>
  <c r="FL37" i="54"/>
  <c r="GC37" i="54"/>
  <c r="GD37" i="54" s="1"/>
  <c r="GA37" i="54"/>
  <c r="GB37" i="54" s="1"/>
  <c r="GE37" i="54"/>
  <c r="GF37" i="54" s="1"/>
  <c r="FL45" i="54"/>
  <c r="GE45" i="54"/>
  <c r="GF45" i="54" s="1"/>
  <c r="GA45" i="54"/>
  <c r="GB45" i="54" s="1"/>
  <c r="GC45" i="54"/>
  <c r="GD45" i="54" s="1"/>
  <c r="FL53" i="54"/>
  <c r="GC53" i="54"/>
  <c r="GD53" i="54" s="1"/>
  <c r="GE53" i="54"/>
  <c r="GF53" i="54" s="1"/>
  <c r="GA53" i="54"/>
  <c r="GB53" i="54" s="1"/>
  <c r="FL61" i="54"/>
  <c r="GE61" i="54"/>
  <c r="GF61" i="54" s="1"/>
  <c r="GC61" i="54"/>
  <c r="GD61" i="54" s="1"/>
  <c r="GA61" i="54"/>
  <c r="GB61" i="54" s="1"/>
  <c r="FL69" i="54"/>
  <c r="GC69" i="54"/>
  <c r="GD69" i="54" s="1"/>
  <c r="GA69" i="54"/>
  <c r="GB69" i="54" s="1"/>
  <c r="GE69" i="54"/>
  <c r="GF69" i="54" s="1"/>
  <c r="FL77" i="54"/>
  <c r="GA77" i="54"/>
  <c r="GB77" i="54" s="1"/>
  <c r="GE77" i="54"/>
  <c r="GF77" i="54" s="1"/>
  <c r="GC77" i="54"/>
  <c r="GD77" i="54" s="1"/>
  <c r="FL46" i="54"/>
  <c r="GC46" i="54"/>
  <c r="GD46" i="54" s="1"/>
  <c r="GE46" i="54"/>
  <c r="GF46" i="54" s="1"/>
  <c r="GA46" i="54"/>
  <c r="GB46" i="54" s="1"/>
  <c r="FL18" i="54"/>
  <c r="GC18" i="54"/>
  <c r="GD18" i="54" s="1"/>
  <c r="GE18" i="54"/>
  <c r="GF18" i="54" s="1"/>
  <c r="GA18" i="54"/>
  <c r="GB18" i="54" s="1"/>
  <c r="FL50" i="54"/>
  <c r="GC82" i="54"/>
  <c r="GD82" i="54" s="1"/>
  <c r="GA82" i="54"/>
  <c r="GB82" i="54" s="1"/>
  <c r="GE82" i="54"/>
  <c r="GF82" i="54" s="1"/>
  <c r="GA14" i="54"/>
  <c r="GB14" i="54" s="1"/>
  <c r="GE14" i="54"/>
  <c r="GF14" i="54" s="1"/>
  <c r="GC14" i="54"/>
  <c r="GD14" i="54" s="1"/>
  <c r="FL70" i="54"/>
  <c r="GA70" i="54"/>
  <c r="GB70" i="54" s="1"/>
  <c r="GC70" i="54"/>
  <c r="GD70" i="54" s="1"/>
  <c r="GE70" i="54"/>
  <c r="GF70" i="54" s="1"/>
  <c r="FL59" i="54"/>
  <c r="GA59" i="54"/>
  <c r="GB59" i="54" s="1"/>
  <c r="GE59" i="54"/>
  <c r="GF59" i="54" s="1"/>
  <c r="GC59" i="54"/>
  <c r="GD59" i="54" s="1"/>
  <c r="FL36" i="54"/>
  <c r="GE36" i="54"/>
  <c r="GF36" i="54" s="1"/>
  <c r="GC36" i="54"/>
  <c r="GD36" i="54" s="1"/>
  <c r="GA36" i="54"/>
  <c r="GB36" i="54" s="1"/>
  <c r="FL79" i="54"/>
  <c r="GC79" i="54"/>
  <c r="GD79" i="54" s="1"/>
  <c r="GA79" i="54"/>
  <c r="GB79" i="54" s="1"/>
  <c r="GE79" i="54"/>
  <c r="GF79" i="54" s="1"/>
  <c r="FL9" i="54"/>
  <c r="GA9" i="54"/>
  <c r="GB9" i="54" s="1"/>
  <c r="GE9" i="54"/>
  <c r="GF9" i="54" s="1"/>
  <c r="GC9" i="54"/>
  <c r="GD9" i="54" s="1"/>
  <c r="FL17" i="54"/>
  <c r="GE17" i="54"/>
  <c r="GF17" i="54" s="1"/>
  <c r="GC17" i="54"/>
  <c r="GD17" i="54" s="1"/>
  <c r="GA17" i="54"/>
  <c r="GB17" i="54" s="1"/>
  <c r="FL29" i="54"/>
  <c r="GC29" i="54"/>
  <c r="GD29" i="54" s="1"/>
  <c r="GA29" i="54"/>
  <c r="GB29" i="54" s="1"/>
  <c r="GE29" i="54"/>
  <c r="GF29" i="54" s="1"/>
  <c r="FL41" i="54"/>
  <c r="GC41" i="54"/>
  <c r="GD41" i="54" s="1"/>
  <c r="GA41" i="54"/>
  <c r="GB41" i="54" s="1"/>
  <c r="GE41" i="54"/>
  <c r="GF41" i="54" s="1"/>
  <c r="FL57" i="54"/>
  <c r="GE57" i="54"/>
  <c r="GF57" i="54" s="1"/>
  <c r="GC57" i="54"/>
  <c r="GD57" i="54" s="1"/>
  <c r="GA57" i="54"/>
  <c r="GB57" i="54" s="1"/>
  <c r="FL65" i="54"/>
  <c r="GE65" i="54"/>
  <c r="GF65" i="54" s="1"/>
  <c r="GA65" i="54"/>
  <c r="GB65" i="54" s="1"/>
  <c r="GC65" i="54"/>
  <c r="GD65" i="54" s="1"/>
  <c r="FL73" i="54"/>
  <c r="GE73" i="54"/>
  <c r="GF73" i="54" s="1"/>
  <c r="GA73" i="54"/>
  <c r="GB73" i="54" s="1"/>
  <c r="GC73" i="54"/>
  <c r="GD73" i="54" s="1"/>
  <c r="FL81" i="54"/>
  <c r="GE81" i="54"/>
  <c r="GF81" i="54" s="1"/>
  <c r="GA81" i="54"/>
  <c r="GB81" i="54" s="1"/>
  <c r="GC81" i="54"/>
  <c r="GD81" i="54" s="1"/>
  <c r="FL30" i="54"/>
  <c r="GA30" i="54"/>
  <c r="GB30" i="54" s="1"/>
  <c r="GC30" i="54"/>
  <c r="GD30" i="54" s="1"/>
  <c r="GE30" i="54"/>
  <c r="GF30" i="54" s="1"/>
  <c r="GC58" i="54"/>
  <c r="GD58" i="54" s="1"/>
  <c r="GA58" i="54"/>
  <c r="GB58" i="54" s="1"/>
  <c r="GE58" i="54"/>
  <c r="GF58" i="54" s="1"/>
  <c r="FL66" i="54"/>
  <c r="GA66" i="54"/>
  <c r="GB66" i="54" s="1"/>
  <c r="GE66" i="54"/>
  <c r="GF66" i="54" s="1"/>
  <c r="GC66" i="54"/>
  <c r="GD66" i="54" s="1"/>
  <c r="FL82" i="54"/>
  <c r="FL6" i="54"/>
  <c r="GE6" i="54"/>
  <c r="GF6" i="54" s="1"/>
  <c r="GC6" i="54"/>
  <c r="GD6" i="54" s="1"/>
  <c r="GA6" i="54"/>
  <c r="GB6" i="54" s="1"/>
  <c r="FL22" i="54"/>
  <c r="GC22" i="54"/>
  <c r="GD22" i="54" s="1"/>
  <c r="GA22" i="54"/>
  <c r="GB22" i="54" s="1"/>
  <c r="GE22" i="54"/>
  <c r="GF22" i="54" s="1"/>
  <c r="FL78" i="54"/>
  <c r="GE78" i="54"/>
  <c r="GF78" i="54" s="1"/>
  <c r="GC78" i="54"/>
  <c r="GD78" i="54" s="1"/>
  <c r="GA78" i="54"/>
  <c r="GB78" i="54" s="1"/>
  <c r="FL35" i="54"/>
  <c r="GC35" i="54"/>
  <c r="GD35" i="54" s="1"/>
  <c r="GA35" i="54"/>
  <c r="GB35" i="54" s="1"/>
  <c r="GE35" i="54"/>
  <c r="GF35" i="54" s="1"/>
  <c r="FL15" i="54"/>
  <c r="GA15" i="54"/>
  <c r="GB15" i="54" s="1"/>
  <c r="GE15" i="54"/>
  <c r="GF15" i="54" s="1"/>
  <c r="GC15" i="54"/>
  <c r="GD15" i="54" s="1"/>
  <c r="FL19" i="54"/>
  <c r="GC19" i="54"/>
  <c r="GD19" i="54" s="1"/>
  <c r="GE19" i="54"/>
  <c r="GF19" i="54" s="1"/>
  <c r="GA19" i="54"/>
  <c r="GB19" i="54" s="1"/>
  <c r="GC28" i="54"/>
  <c r="GD28" i="54" s="1"/>
  <c r="GA28" i="54"/>
  <c r="GB28" i="54" s="1"/>
  <c r="GE28" i="54"/>
  <c r="GF28" i="54" s="1"/>
  <c r="FL8" i="54"/>
  <c r="GC8" i="54"/>
  <c r="GD8" i="54" s="1"/>
  <c r="GE8" i="54"/>
  <c r="GF8" i="54" s="1"/>
  <c r="GA8" i="54"/>
  <c r="GB8" i="54" s="1"/>
  <c r="GE24" i="54"/>
  <c r="GF24" i="54" s="1"/>
  <c r="GC24" i="54"/>
  <c r="GD24" i="54" s="1"/>
  <c r="GA24" i="54"/>
  <c r="GB24" i="54" s="1"/>
  <c r="FL40" i="54"/>
  <c r="GA40" i="54"/>
  <c r="GB40" i="54" s="1"/>
  <c r="GE40" i="54"/>
  <c r="GF40" i="54" s="1"/>
  <c r="GC40" i="54"/>
  <c r="GD40" i="54" s="1"/>
  <c r="GE56" i="54"/>
  <c r="GF56" i="54" s="1"/>
  <c r="GC56" i="54"/>
  <c r="GD56" i="54" s="1"/>
  <c r="GA56" i="54"/>
  <c r="GB56" i="54" s="1"/>
  <c r="FL72" i="54"/>
  <c r="GA72" i="54"/>
  <c r="GB72" i="54" s="1"/>
  <c r="GE72" i="54"/>
  <c r="GF72" i="54" s="1"/>
  <c r="GC72" i="54"/>
  <c r="GD72" i="54" s="1"/>
  <c r="FL49" i="54"/>
  <c r="GC49" i="54"/>
  <c r="GD49" i="54" s="1"/>
  <c r="GA49" i="54"/>
  <c r="GB49" i="54" s="1"/>
  <c r="GE49" i="54"/>
  <c r="GF49" i="54" s="1"/>
  <c r="FL10" i="54"/>
  <c r="GC10" i="54"/>
  <c r="GD10" i="54" s="1"/>
  <c r="GA10" i="54"/>
  <c r="GB10" i="54" s="1"/>
  <c r="GE10" i="54"/>
  <c r="GF10" i="54" s="1"/>
  <c r="GC26" i="54"/>
  <c r="GD26" i="54" s="1"/>
  <c r="GE26" i="54"/>
  <c r="GF26" i="54" s="1"/>
  <c r="GA26" i="54"/>
  <c r="GB26" i="54" s="1"/>
  <c r="FL74" i="54"/>
  <c r="GA74" i="54"/>
  <c r="GB74" i="54" s="1"/>
  <c r="GE74" i="54"/>
  <c r="GF74" i="54" s="1"/>
  <c r="GC74" i="54"/>
  <c r="GD74" i="54" s="1"/>
  <c r="GE38" i="54"/>
  <c r="GF38" i="54" s="1"/>
  <c r="GC38" i="54"/>
  <c r="GD38" i="54" s="1"/>
  <c r="GA38" i="54"/>
  <c r="GB38" i="54" s="1"/>
  <c r="FL62" i="54"/>
  <c r="GA62" i="54"/>
  <c r="GB62" i="54" s="1"/>
  <c r="GC62" i="54"/>
  <c r="GD62" i="54" s="1"/>
  <c r="GE62" i="54"/>
  <c r="GF62" i="54" s="1"/>
  <c r="FL68" i="54"/>
  <c r="GC68" i="54"/>
  <c r="GD68" i="54" s="1"/>
  <c r="GA68" i="54"/>
  <c r="GB68" i="54" s="1"/>
  <c r="GE68" i="54"/>
  <c r="GF68" i="54" s="1"/>
  <c r="GC12" i="54"/>
  <c r="GD12" i="54" s="1"/>
  <c r="GE12" i="54"/>
  <c r="GF12" i="54" s="1"/>
  <c r="GA12" i="54"/>
  <c r="GB12" i="54" s="1"/>
  <c r="FL39" i="54"/>
  <c r="GC39" i="54"/>
  <c r="GD39" i="54" s="1"/>
  <c r="GE39" i="54"/>
  <c r="GF39" i="54" s="1"/>
  <c r="GA39" i="54"/>
  <c r="GB39" i="54" s="1"/>
  <c r="GA60" i="54"/>
  <c r="GB60" i="54" s="1"/>
  <c r="GE60" i="54"/>
  <c r="GF60" i="54" s="1"/>
  <c r="GC60" i="54"/>
  <c r="GD60" i="54" s="1"/>
  <c r="FL13" i="54"/>
  <c r="GE13" i="54"/>
  <c r="GF13" i="54" s="1"/>
  <c r="GC13" i="54"/>
  <c r="GD13" i="54" s="1"/>
  <c r="GA13" i="54"/>
  <c r="GB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AA4" i="57" s="1"/>
  <c r="AD4" i="57" s="1"/>
  <c r="AA6" i="54"/>
  <c r="AB4" i="57" s="1"/>
  <c r="AE4" i="57" s="1"/>
  <c r="Y7" i="54"/>
  <c r="Z7" i="54"/>
  <c r="AA5" i="57" s="1"/>
  <c r="AD5" i="57" s="1"/>
  <c r="AA7" i="54"/>
  <c r="AB5" i="57" s="1"/>
  <c r="AE5" i="57" s="1"/>
  <c r="Y8" i="54"/>
  <c r="Z8" i="54"/>
  <c r="AA6" i="57" s="1"/>
  <c r="AD6" i="57" s="1"/>
  <c r="AA8" i="54"/>
  <c r="AB6" i="57" s="1"/>
  <c r="AE6" i="57" s="1"/>
  <c r="Y9" i="54"/>
  <c r="Z9" i="54"/>
  <c r="AA9" i="54"/>
  <c r="Y10" i="54"/>
  <c r="Z10" i="54"/>
  <c r="AA7" i="57" s="1"/>
  <c r="AD7" i="57" s="1"/>
  <c r="AA10" i="54"/>
  <c r="AB7" i="57" s="1"/>
  <c r="AE7" i="57" s="1"/>
  <c r="Y11" i="54"/>
  <c r="Z11" i="54"/>
  <c r="AA8" i="57" s="1"/>
  <c r="AD8" i="57" s="1"/>
  <c r="AA11" i="54"/>
  <c r="AB8" i="57" s="1"/>
  <c r="AE8" i="57" s="1"/>
  <c r="Y12" i="54"/>
  <c r="Z9" i="57" s="1"/>
  <c r="AC9" i="57" s="1"/>
  <c r="Z12" i="54"/>
  <c r="AA12" i="54"/>
  <c r="AB9" i="57" s="1"/>
  <c r="AE9" i="57" s="1"/>
  <c r="Y13" i="54"/>
  <c r="Z13" i="54"/>
  <c r="AA10" i="57" s="1"/>
  <c r="AD10" i="57" s="1"/>
  <c r="AA13" i="54"/>
  <c r="AB10" i="57" s="1"/>
  <c r="AE10" i="57" s="1"/>
  <c r="Y14" i="54"/>
  <c r="Z11" i="57" s="1"/>
  <c r="AC11" i="57" s="1"/>
  <c r="Z14" i="54"/>
  <c r="AA11" i="57" s="1"/>
  <c r="AD11" i="57" s="1"/>
  <c r="AA14" i="54"/>
  <c r="Y15" i="54"/>
  <c r="Z15" i="54"/>
  <c r="AA12" i="57" s="1"/>
  <c r="AD12" i="57" s="1"/>
  <c r="AA15" i="54"/>
  <c r="AB12" i="57" s="1"/>
  <c r="AE12" i="57" s="1"/>
  <c r="Y16" i="54"/>
  <c r="Z16" i="54"/>
  <c r="AA13" i="57" s="1"/>
  <c r="AD13" i="57" s="1"/>
  <c r="AA16" i="54"/>
  <c r="AB13" i="57" s="1"/>
  <c r="AE13" i="57" s="1"/>
  <c r="Y17" i="54"/>
  <c r="Z17" i="54"/>
  <c r="AA14" i="57" s="1"/>
  <c r="AD14" i="57" s="1"/>
  <c r="AA17" i="54"/>
  <c r="AB14" i="57" s="1"/>
  <c r="AE14" i="57" s="1"/>
  <c r="Y18" i="54"/>
  <c r="Z18" i="54"/>
  <c r="AA18" i="54"/>
  <c r="Y19" i="54"/>
  <c r="Z19" i="54"/>
  <c r="AA15" i="57" s="1"/>
  <c r="AD15" i="57" s="1"/>
  <c r="AA19" i="54"/>
  <c r="AB15" i="57" s="1"/>
  <c r="AE15" i="57" s="1"/>
  <c r="Y20" i="54"/>
  <c r="Z20" i="54"/>
  <c r="AA20" i="54"/>
  <c r="Y21" i="54"/>
  <c r="Z21" i="54"/>
  <c r="AA16" i="57" s="1"/>
  <c r="AD16" i="57" s="1"/>
  <c r="AA21" i="54"/>
  <c r="AB16" i="57" s="1"/>
  <c r="AE16" i="57" s="1"/>
  <c r="Y22" i="54"/>
  <c r="Z22" i="54"/>
  <c r="AA17" i="57" s="1"/>
  <c r="AD17" i="57" s="1"/>
  <c r="AA22" i="54"/>
  <c r="AB17" i="57" s="1"/>
  <c r="AE17" i="57" s="1"/>
  <c r="Y23" i="54"/>
  <c r="Z23" i="54"/>
  <c r="AA23" i="54"/>
  <c r="Y24" i="54"/>
  <c r="Z24" i="54"/>
  <c r="AA24" i="54"/>
  <c r="Y25" i="54"/>
  <c r="Z25" i="54"/>
  <c r="AA18" i="57" s="1"/>
  <c r="AD18" i="57" s="1"/>
  <c r="AA25" i="54"/>
  <c r="AB18" i="57" s="1"/>
  <c r="AE18" i="57" s="1"/>
  <c r="Y26" i="54"/>
  <c r="Z26" i="54"/>
  <c r="AA19" i="57" s="1"/>
  <c r="AD19" i="57" s="1"/>
  <c r="AA26" i="54"/>
  <c r="AB19" i="57" s="1"/>
  <c r="AE19" i="57" s="1"/>
  <c r="Y27" i="54"/>
  <c r="Z27" i="54"/>
  <c r="AA27" i="54"/>
  <c r="Z5" i="54"/>
  <c r="AA5" i="54"/>
  <c r="Y5" i="54"/>
  <c r="V105" i="68"/>
  <c r="V106" i="68"/>
  <c r="V107" i="68"/>
  <c r="V108" i="68"/>
  <c r="V109" i="68"/>
  <c r="V110" i="68"/>
  <c r="V111" i="68"/>
  <c r="V112" i="68"/>
  <c r="V113" i="68"/>
  <c r="V114" i="68"/>
  <c r="V115" i="68"/>
  <c r="V116" i="68"/>
  <c r="V117" i="68"/>
  <c r="V118" i="68"/>
  <c r="V119" i="68"/>
  <c r="V120" i="68"/>
  <c r="V121" i="68"/>
  <c r="V122" i="68"/>
  <c r="V123" i="68"/>
  <c r="V104" i="68"/>
  <c r="BF754" i="57" l="1"/>
  <c r="BF750" i="57"/>
  <c r="BF758" i="57"/>
  <c r="BF746" i="57"/>
  <c r="BF730" i="57"/>
  <c r="BF714" i="57"/>
  <c r="BF698" i="57"/>
  <c r="BF757" i="57"/>
  <c r="BF753" i="57"/>
  <c r="BF749" i="57"/>
  <c r="BF745" i="57"/>
  <c r="BF741" i="57"/>
  <c r="BF737" i="57"/>
  <c r="BF733" i="57"/>
  <c r="BF729" i="57"/>
  <c r="BF725" i="57"/>
  <c r="BF721" i="57"/>
  <c r="BF717" i="57"/>
  <c r="BF713" i="57"/>
  <c r="BF735" i="57"/>
  <c r="BF711" i="57"/>
  <c r="BF719" i="57"/>
  <c r="BF701" i="57"/>
  <c r="BF707" i="57"/>
  <c r="BF742" i="57"/>
  <c r="BF706" i="57"/>
  <c r="BF702" i="57"/>
  <c r="BF705" i="57"/>
  <c r="BF734" i="57"/>
  <c r="BF718" i="57"/>
  <c r="BF709" i="57"/>
  <c r="BF738" i="57"/>
  <c r="BF726" i="57"/>
  <c r="BF697" i="57"/>
  <c r="BF751" i="57"/>
  <c r="BF722" i="57"/>
  <c r="BF710" i="57"/>
  <c r="BF723" i="57"/>
  <c r="BF699" i="57"/>
  <c r="BF731" i="57"/>
  <c r="BF752" i="57"/>
  <c r="BF736" i="57"/>
  <c r="BF715" i="57"/>
  <c r="BF720" i="57"/>
  <c r="BF747" i="57"/>
  <c r="BF724" i="57"/>
  <c r="BF740" i="57"/>
  <c r="BF728" i="57"/>
  <c r="BF712" i="57"/>
  <c r="BF748" i="57"/>
  <c r="BF759" i="57"/>
  <c r="BF739" i="57"/>
  <c r="BF708" i="57"/>
  <c r="BF756" i="57"/>
  <c r="BF703" i="57"/>
  <c r="BF743" i="57"/>
  <c r="BF727" i="57"/>
  <c r="BF755" i="57"/>
  <c r="BF744" i="57"/>
  <c r="BF732" i="57"/>
  <c r="BF700" i="57"/>
  <c r="BF716" i="57"/>
  <c r="BF704" i="57"/>
  <c r="BF314" i="57"/>
  <c r="BF298" i="57"/>
  <c r="BF274" i="57"/>
  <c r="BF294" i="57"/>
  <c r="BF282" i="57"/>
  <c r="BF270" i="57"/>
  <c r="BF266" i="57"/>
  <c r="BF297" i="57"/>
  <c r="BF293" i="57"/>
  <c r="BF289" i="57"/>
  <c r="BF285" i="57"/>
  <c r="BF277" i="57"/>
  <c r="BF273" i="57"/>
  <c r="BF295" i="57"/>
  <c r="BF271" i="57"/>
  <c r="BF278" i="57"/>
  <c r="BF269" i="57"/>
  <c r="BF261" i="57"/>
  <c r="BF257" i="57"/>
  <c r="BF306" i="57"/>
  <c r="BF290" i="57"/>
  <c r="BF313" i="57"/>
  <c r="BF309" i="57"/>
  <c r="BF305" i="57"/>
  <c r="BF301" i="57"/>
  <c r="BF303" i="57"/>
  <c r="BF263" i="57"/>
  <c r="BF318" i="57"/>
  <c r="BF258" i="57"/>
  <c r="BF265" i="57"/>
  <c r="BF286" i="57"/>
  <c r="BF310" i="57"/>
  <c r="BF262" i="57"/>
  <c r="BF317" i="57"/>
  <c r="BF302" i="57"/>
  <c r="BF281" i="57"/>
  <c r="BF267" i="57"/>
  <c r="BF291" i="57"/>
  <c r="BF311" i="57"/>
  <c r="BF307" i="57"/>
  <c r="BF279" i="57"/>
  <c r="BF315" i="57"/>
  <c r="BF283" i="57"/>
  <c r="BF316" i="57"/>
  <c r="BF300" i="57"/>
  <c r="BF299" i="57"/>
  <c r="BF275" i="57"/>
  <c r="BF260" i="57"/>
  <c r="BF276" i="57"/>
  <c r="BF268" i="57"/>
  <c r="BF259" i="57"/>
  <c r="BF287" i="57"/>
  <c r="BF292" i="57"/>
  <c r="BF308" i="57"/>
  <c r="BF304" i="57"/>
  <c r="BF272" i="57"/>
  <c r="BF280" i="57"/>
  <c r="BF264" i="57"/>
  <c r="BF256" i="57"/>
  <c r="BF312" i="57"/>
  <c r="BF296" i="57"/>
  <c r="BF284" i="57"/>
  <c r="BF288" i="57"/>
  <c r="BD47" i="57"/>
  <c r="BD9" i="57"/>
  <c r="BD4" i="57"/>
  <c r="BD66" i="57"/>
  <c r="BD62" i="57"/>
  <c r="BD58" i="57"/>
  <c r="BD54" i="57"/>
  <c r="BD50" i="57"/>
  <c r="BD46" i="57"/>
  <c r="BD42" i="57"/>
  <c r="BD38" i="57"/>
  <c r="BD34" i="57"/>
  <c r="BD30" i="57"/>
  <c r="BD26" i="57"/>
  <c r="BD22" i="57"/>
  <c r="BD18" i="57"/>
  <c r="BD14" i="57"/>
  <c r="BD53" i="57"/>
  <c r="BD37" i="57"/>
  <c r="BD21" i="57"/>
  <c r="BD63" i="57"/>
  <c r="BD27" i="57"/>
  <c r="BD57" i="57"/>
  <c r="BD41" i="57"/>
  <c r="BD25" i="57"/>
  <c r="BD55" i="57"/>
  <c r="BD23" i="57"/>
  <c r="BD61" i="57"/>
  <c r="BD65" i="57"/>
  <c r="BD45" i="57"/>
  <c r="BD17" i="57"/>
  <c r="BD33" i="57"/>
  <c r="BD49" i="57"/>
  <c r="BD13" i="57"/>
  <c r="BD29" i="57"/>
  <c r="BD15" i="57"/>
  <c r="BD39" i="57"/>
  <c r="BD35" i="57"/>
  <c r="BD19" i="57"/>
  <c r="BD51" i="57"/>
  <c r="BD6" i="57"/>
  <c r="BD7" i="57"/>
  <c r="BD43" i="57"/>
  <c r="BD59" i="57"/>
  <c r="BD10" i="57"/>
  <c r="BD36" i="57"/>
  <c r="BD20" i="57"/>
  <c r="BD24" i="57"/>
  <c r="BD56" i="57"/>
  <c r="BD12" i="57"/>
  <c r="BD31" i="57"/>
  <c r="BD11" i="57"/>
  <c r="BD8" i="57"/>
  <c r="BD5" i="57"/>
  <c r="BD40" i="57"/>
  <c r="BD44" i="57"/>
  <c r="BD16" i="57"/>
  <c r="BD64" i="57"/>
  <c r="BD60" i="57"/>
  <c r="BD32" i="57"/>
  <c r="BD48" i="57"/>
  <c r="BD52" i="57"/>
  <c r="BD28" i="57"/>
  <c r="BD758" i="57"/>
  <c r="BD738" i="57"/>
  <c r="BD746" i="57"/>
  <c r="BD742" i="57"/>
  <c r="BD698" i="57"/>
  <c r="BD734" i="57"/>
  <c r="BD722" i="57"/>
  <c r="BD718" i="57"/>
  <c r="BD710" i="57"/>
  <c r="BD705" i="57"/>
  <c r="BD755" i="57"/>
  <c r="BD730" i="57"/>
  <c r="BD726" i="57"/>
  <c r="BD714" i="57"/>
  <c r="BD702" i="57"/>
  <c r="BD757" i="57"/>
  <c r="BD741" i="57"/>
  <c r="BD725" i="57"/>
  <c r="BD697" i="57"/>
  <c r="BD739" i="57"/>
  <c r="BD749" i="57"/>
  <c r="BD745" i="57"/>
  <c r="BD729" i="57"/>
  <c r="BD717" i="57"/>
  <c r="BD701" i="57"/>
  <c r="BD759" i="57"/>
  <c r="BD727" i="57"/>
  <c r="BD703" i="57"/>
  <c r="BD750" i="57"/>
  <c r="BD706" i="57"/>
  <c r="BD753" i="57"/>
  <c r="BD737" i="57"/>
  <c r="BD733" i="57"/>
  <c r="BD721" i="57"/>
  <c r="BD709" i="57"/>
  <c r="BD699" i="57"/>
  <c r="BD719" i="57"/>
  <c r="BD743" i="57"/>
  <c r="BD754" i="57"/>
  <c r="BD713" i="57"/>
  <c r="BD715" i="57"/>
  <c r="BD720" i="57"/>
  <c r="BD747" i="57"/>
  <c r="BD704" i="57"/>
  <c r="BD723" i="57"/>
  <c r="BD711" i="57"/>
  <c r="BD731" i="57"/>
  <c r="BD708" i="57"/>
  <c r="BD700" i="57"/>
  <c r="BD736" i="57"/>
  <c r="BD735" i="57"/>
  <c r="BD751" i="57"/>
  <c r="BD756" i="57"/>
  <c r="BD744" i="57"/>
  <c r="BD707" i="57"/>
  <c r="BD752" i="57"/>
  <c r="BD724" i="57"/>
  <c r="BD740" i="57"/>
  <c r="BD716" i="57"/>
  <c r="BD748" i="57"/>
  <c r="BD712" i="57"/>
  <c r="BD728" i="57"/>
  <c r="BD732" i="57"/>
  <c r="BF630" i="57"/>
  <c r="BF614" i="57"/>
  <c r="BF626" i="57"/>
  <c r="BF602" i="57"/>
  <c r="BF594" i="57"/>
  <c r="BF586" i="57"/>
  <c r="BF622" i="57"/>
  <c r="BF621" i="57"/>
  <c r="BF605" i="57"/>
  <c r="BF601" i="57"/>
  <c r="BF585" i="57"/>
  <c r="BF583" i="57"/>
  <c r="BF606" i="57"/>
  <c r="BF590" i="57"/>
  <c r="BF574" i="57"/>
  <c r="BF625" i="57"/>
  <c r="BF609" i="57"/>
  <c r="BF589" i="57"/>
  <c r="BF575" i="57"/>
  <c r="BF598" i="57"/>
  <c r="BF582" i="57"/>
  <c r="BF578" i="57"/>
  <c r="BF629" i="57"/>
  <c r="BF613" i="57"/>
  <c r="BF593" i="57"/>
  <c r="BF577" i="57"/>
  <c r="BF573" i="57"/>
  <c r="BF633" i="57"/>
  <c r="BF581" i="57"/>
  <c r="BF617" i="57"/>
  <c r="BF618" i="57"/>
  <c r="BF597" i="57"/>
  <c r="BF610" i="57"/>
  <c r="BF623" i="57"/>
  <c r="BF576" i="57"/>
  <c r="BF620" i="57"/>
  <c r="BF595" i="57"/>
  <c r="BF611" i="57"/>
  <c r="BF599" i="57"/>
  <c r="BF615" i="57"/>
  <c r="BF608" i="57"/>
  <c r="BF588" i="57"/>
  <c r="BF627" i="57"/>
  <c r="BF571" i="57"/>
  <c r="BF587" i="57"/>
  <c r="BF632" i="57"/>
  <c r="BF619" i="57"/>
  <c r="BF631" i="57"/>
  <c r="BF591" i="57"/>
  <c r="BF607" i="57"/>
  <c r="BF603" i="57"/>
  <c r="BF579" i="57"/>
  <c r="BF584" i="57"/>
  <c r="BF604" i="57"/>
  <c r="BF628" i="57"/>
  <c r="BF616" i="57"/>
  <c r="BF612" i="57"/>
  <c r="BF572" i="57"/>
  <c r="BF596" i="57"/>
  <c r="BF592" i="57"/>
  <c r="BF624" i="57"/>
  <c r="BF600" i="57"/>
  <c r="BF580" i="57"/>
  <c r="BD554" i="57"/>
  <c r="BD546" i="57"/>
  <c r="BD538" i="57"/>
  <c r="BD514" i="57"/>
  <c r="BD510" i="57"/>
  <c r="BD566" i="57"/>
  <c r="BD550" i="57"/>
  <c r="BD565" i="57"/>
  <c r="BD557" i="57"/>
  <c r="BD549" i="57"/>
  <c r="BD541" i="57"/>
  <c r="BD533" i="57"/>
  <c r="BD525" i="57"/>
  <c r="BD517" i="57"/>
  <c r="BD509" i="57"/>
  <c r="BD526" i="57"/>
  <c r="BD561" i="57"/>
  <c r="BD545" i="57"/>
  <c r="BD529" i="57"/>
  <c r="BD513" i="57"/>
  <c r="BD534" i="57"/>
  <c r="BD562" i="57"/>
  <c r="BD558" i="57"/>
  <c r="BD530" i="57"/>
  <c r="BD518" i="57"/>
  <c r="BD547" i="57"/>
  <c r="BD523" i="57"/>
  <c r="BD522" i="57"/>
  <c r="BD569" i="57"/>
  <c r="BD553" i="57"/>
  <c r="BD537" i="57"/>
  <c r="BD521" i="57"/>
  <c r="BD542" i="57"/>
  <c r="BD570" i="57"/>
  <c r="BD515" i="57"/>
  <c r="BD563" i="57"/>
  <c r="BD531" i="57"/>
  <c r="BD524" i="57"/>
  <c r="BD544" i="57"/>
  <c r="BD508" i="57"/>
  <c r="BD519" i="57"/>
  <c r="BD535" i="57"/>
  <c r="BD551" i="57"/>
  <c r="BD567" i="57"/>
  <c r="BD532" i="57"/>
  <c r="BD564" i="57"/>
  <c r="BD536" i="57"/>
  <c r="BD555" i="57"/>
  <c r="BD539" i="57"/>
  <c r="BD528" i="57"/>
  <c r="BD520" i="57"/>
  <c r="BD511" i="57"/>
  <c r="BD527" i="57"/>
  <c r="BD543" i="57"/>
  <c r="BD559" i="57"/>
  <c r="BD568" i="57"/>
  <c r="BD540" i="57"/>
  <c r="BD512" i="57"/>
  <c r="BD516" i="57"/>
  <c r="BD556" i="57"/>
  <c r="BD560" i="57"/>
  <c r="BD552" i="57"/>
  <c r="BD548" i="57"/>
  <c r="BB479" i="57"/>
  <c r="BB502" i="57"/>
  <c r="BB486" i="57"/>
  <c r="BB470" i="57"/>
  <c r="BB458" i="57"/>
  <c r="BB446" i="57"/>
  <c r="BB506" i="57"/>
  <c r="BB494" i="57"/>
  <c r="BB490" i="57"/>
  <c r="BB478" i="57"/>
  <c r="BB474" i="57"/>
  <c r="BB462" i="57"/>
  <c r="BB497" i="57"/>
  <c r="BB465" i="57"/>
  <c r="BB454" i="57"/>
  <c r="BB498" i="57"/>
  <c r="BB466" i="57"/>
  <c r="BB501" i="57"/>
  <c r="BB461" i="57"/>
  <c r="BB457" i="57"/>
  <c r="BB449" i="57"/>
  <c r="BB445" i="57"/>
  <c r="BB505" i="57"/>
  <c r="BB489" i="57"/>
  <c r="BB485" i="57"/>
  <c r="BB477" i="57"/>
  <c r="BB473" i="57"/>
  <c r="BB469" i="57"/>
  <c r="BB453" i="57"/>
  <c r="BB450" i="57"/>
  <c r="BB499" i="57"/>
  <c r="BB482" i="57"/>
  <c r="BB481" i="57"/>
  <c r="BB493" i="57"/>
  <c r="BB483" i="57"/>
  <c r="BB467" i="57"/>
  <c r="BB451" i="57"/>
  <c r="BB503" i="57"/>
  <c r="BB460" i="57"/>
  <c r="BB507" i="57"/>
  <c r="BB495" i="57"/>
  <c r="BB491" i="57"/>
  <c r="BB475" i="57"/>
  <c r="BB459" i="57"/>
  <c r="BB463" i="57"/>
  <c r="BB496" i="57"/>
  <c r="BB480" i="57"/>
  <c r="BB452" i="57"/>
  <c r="BB492" i="57"/>
  <c r="BB488" i="57"/>
  <c r="BB455" i="57"/>
  <c r="BB456" i="57"/>
  <c r="BB472" i="57"/>
  <c r="BB447" i="57"/>
  <c r="BB471" i="57"/>
  <c r="BB487" i="57"/>
  <c r="BB468" i="57"/>
  <c r="BB484" i="57"/>
  <c r="BB448" i="57"/>
  <c r="BB500" i="57"/>
  <c r="BB464" i="57"/>
  <c r="BB504" i="57"/>
  <c r="BB476" i="57"/>
  <c r="BF378" i="57"/>
  <c r="BF366" i="57"/>
  <c r="BF358" i="57"/>
  <c r="BF354" i="57"/>
  <c r="BF350" i="57"/>
  <c r="BF338" i="57"/>
  <c r="BF370" i="57"/>
  <c r="BF362" i="57"/>
  <c r="BF326" i="57"/>
  <c r="BF361" i="57"/>
  <c r="BF357" i="57"/>
  <c r="BF353" i="57"/>
  <c r="BF349" i="57"/>
  <c r="BF371" i="57"/>
  <c r="BF322" i="57"/>
  <c r="BF333" i="57"/>
  <c r="BF321" i="57"/>
  <c r="BF374" i="57"/>
  <c r="BF342" i="57"/>
  <c r="BF330" i="57"/>
  <c r="BF377" i="57"/>
  <c r="BF373" i="57"/>
  <c r="BF369" i="57"/>
  <c r="BF365" i="57"/>
  <c r="BF337" i="57"/>
  <c r="BF325" i="57"/>
  <c r="BF341" i="57"/>
  <c r="BF329" i="57"/>
  <c r="BF345" i="57"/>
  <c r="BF346" i="57"/>
  <c r="BF351" i="57"/>
  <c r="BF334" i="57"/>
  <c r="BF363" i="57"/>
  <c r="BF381" i="57"/>
  <c r="BF367" i="57"/>
  <c r="BF355" i="57"/>
  <c r="BF331" i="57"/>
  <c r="BF347" i="57"/>
  <c r="BF339" i="57"/>
  <c r="BF340" i="57"/>
  <c r="BF356" i="57"/>
  <c r="BF319" i="57"/>
  <c r="BF368" i="57"/>
  <c r="BF375" i="57"/>
  <c r="BF323" i="57"/>
  <c r="BF379" i="57"/>
  <c r="BF359" i="57"/>
  <c r="BF372" i="57"/>
  <c r="BF332" i="57"/>
  <c r="BF360" i="57"/>
  <c r="BF335" i="57"/>
  <c r="BF327" i="57"/>
  <c r="BF348" i="57"/>
  <c r="BF343" i="57"/>
  <c r="BF324" i="57"/>
  <c r="BF344" i="57"/>
  <c r="BF320" i="57"/>
  <c r="BF336" i="57"/>
  <c r="BF352" i="57"/>
  <c r="BF380" i="57"/>
  <c r="BF364" i="57"/>
  <c r="BF376" i="57"/>
  <c r="BF328" i="57"/>
  <c r="BD303" i="57"/>
  <c r="BD318" i="57"/>
  <c r="BD282" i="57"/>
  <c r="BD310" i="57"/>
  <c r="BD306" i="57"/>
  <c r="BD286" i="57"/>
  <c r="BD317" i="57"/>
  <c r="BD314" i="57"/>
  <c r="BD270" i="57"/>
  <c r="BD281" i="57"/>
  <c r="BD311" i="57"/>
  <c r="BD298" i="57"/>
  <c r="BD258" i="57"/>
  <c r="BD297" i="57"/>
  <c r="BD285" i="57"/>
  <c r="BD265" i="57"/>
  <c r="BD261" i="57"/>
  <c r="BD302" i="57"/>
  <c r="BD290" i="57"/>
  <c r="BD274" i="57"/>
  <c r="BD262" i="57"/>
  <c r="BD309" i="57"/>
  <c r="BD301" i="57"/>
  <c r="BD273" i="57"/>
  <c r="BD289" i="57"/>
  <c r="BD277" i="57"/>
  <c r="BD293" i="57"/>
  <c r="BD257" i="57"/>
  <c r="BD294" i="57"/>
  <c r="BD313" i="57"/>
  <c r="BD266" i="57"/>
  <c r="BD305" i="57"/>
  <c r="BD278" i="57"/>
  <c r="BD259" i="57"/>
  <c r="BD307" i="57"/>
  <c r="BD283" i="57"/>
  <c r="BD275" i="57"/>
  <c r="BD272" i="57"/>
  <c r="BD269" i="57"/>
  <c r="BD279" i="57"/>
  <c r="BD263" i="57"/>
  <c r="BD315" i="57"/>
  <c r="BD299" i="57"/>
  <c r="BD276" i="57"/>
  <c r="BD291" i="57"/>
  <c r="BD295" i="57"/>
  <c r="BD287" i="57"/>
  <c r="BD308" i="57"/>
  <c r="BD267" i="57"/>
  <c r="BD256" i="57"/>
  <c r="BD271" i="57"/>
  <c r="BD260" i="57"/>
  <c r="BD284" i="57"/>
  <c r="BD292" i="57"/>
  <c r="BD300" i="57"/>
  <c r="BD264" i="57"/>
  <c r="BD268" i="57"/>
  <c r="BD288" i="57"/>
  <c r="BD316" i="57"/>
  <c r="BD280" i="57"/>
  <c r="BD296" i="57"/>
  <c r="BD304" i="57"/>
  <c r="BD312" i="57"/>
  <c r="BF190" i="57"/>
  <c r="BF182" i="57"/>
  <c r="BF174" i="57"/>
  <c r="BF166" i="57"/>
  <c r="BF158" i="57"/>
  <c r="BF150" i="57"/>
  <c r="BF142" i="57"/>
  <c r="BF134" i="57"/>
  <c r="BF130" i="57"/>
  <c r="BF189" i="57"/>
  <c r="BF181" i="57"/>
  <c r="BF173" i="57"/>
  <c r="BF165" i="57"/>
  <c r="BF157" i="57"/>
  <c r="BF149" i="57"/>
  <c r="BF141" i="57"/>
  <c r="BF133" i="57"/>
  <c r="BF170" i="57"/>
  <c r="BF138" i="57"/>
  <c r="BF177" i="57"/>
  <c r="BF161" i="57"/>
  <c r="BF145" i="57"/>
  <c r="BF183" i="57"/>
  <c r="BF151" i="57"/>
  <c r="BF162" i="57"/>
  <c r="BF175" i="57"/>
  <c r="BF186" i="57"/>
  <c r="BF154" i="57"/>
  <c r="BF185" i="57"/>
  <c r="BF169" i="57"/>
  <c r="BF153" i="57"/>
  <c r="BF137" i="57"/>
  <c r="BF178" i="57"/>
  <c r="BF155" i="57"/>
  <c r="BF191" i="57"/>
  <c r="BF146" i="57"/>
  <c r="BF167" i="57"/>
  <c r="BF159" i="57"/>
  <c r="BF187" i="57"/>
  <c r="BF135" i="57"/>
  <c r="BF171" i="57"/>
  <c r="BF163" i="57"/>
  <c r="BF168" i="57"/>
  <c r="BF143" i="57"/>
  <c r="BF131" i="57"/>
  <c r="BF152" i="57"/>
  <c r="BF179" i="57"/>
  <c r="BF180" i="57"/>
  <c r="BF188" i="57"/>
  <c r="BF147" i="57"/>
  <c r="BF156" i="57"/>
  <c r="BF184" i="57"/>
  <c r="BF139" i="57"/>
  <c r="BF164" i="57"/>
  <c r="BF192" i="57"/>
  <c r="BF160" i="57"/>
  <c r="BF140" i="57"/>
  <c r="BF132" i="57"/>
  <c r="BF136" i="57"/>
  <c r="BF172" i="57"/>
  <c r="BF148" i="57"/>
  <c r="BF144" i="57"/>
  <c r="BF176" i="57"/>
  <c r="BD110" i="57"/>
  <c r="BD102" i="57"/>
  <c r="BD98" i="57"/>
  <c r="BD111" i="57"/>
  <c r="BD122" i="57"/>
  <c r="BD129" i="57"/>
  <c r="BD121" i="57"/>
  <c r="BD94" i="57"/>
  <c r="BD90" i="57"/>
  <c r="BD82" i="57"/>
  <c r="BD74" i="57"/>
  <c r="BD117" i="57"/>
  <c r="BD101" i="57"/>
  <c r="BD85" i="57"/>
  <c r="BD69" i="57"/>
  <c r="BD105" i="57"/>
  <c r="BD89" i="57"/>
  <c r="BD73" i="57"/>
  <c r="BD126" i="57"/>
  <c r="BD114" i="57"/>
  <c r="BD109" i="57"/>
  <c r="BD93" i="57"/>
  <c r="BD77" i="57"/>
  <c r="BD118" i="57"/>
  <c r="BD106" i="57"/>
  <c r="BD86" i="57"/>
  <c r="BD78" i="57"/>
  <c r="BD70" i="57"/>
  <c r="BD125" i="57"/>
  <c r="BD113" i="57"/>
  <c r="BD81" i="57"/>
  <c r="BD95" i="57"/>
  <c r="BD97" i="57"/>
  <c r="BD83" i="57"/>
  <c r="BD115" i="57"/>
  <c r="BD119" i="57"/>
  <c r="BD107" i="57"/>
  <c r="BD79" i="57"/>
  <c r="BD87" i="57"/>
  <c r="BD92" i="57"/>
  <c r="BD120" i="57"/>
  <c r="BD99" i="57"/>
  <c r="BD91" i="57"/>
  <c r="BD123" i="57"/>
  <c r="BD84" i="57"/>
  <c r="BD75" i="57"/>
  <c r="BD71" i="57"/>
  <c r="BD103" i="57"/>
  <c r="BD127" i="57"/>
  <c r="BD67" i="57"/>
  <c r="BD72" i="57"/>
  <c r="BD104" i="57"/>
  <c r="BD108" i="57"/>
  <c r="BD68" i="57"/>
  <c r="BD88" i="57"/>
  <c r="BD96" i="57"/>
  <c r="BD100" i="57"/>
  <c r="BD80" i="57"/>
  <c r="BD128" i="57"/>
  <c r="BD124" i="57"/>
  <c r="BD116" i="57"/>
  <c r="BD76" i="57"/>
  <c r="BD112" i="57"/>
  <c r="BD874" i="57"/>
  <c r="BD870" i="57"/>
  <c r="BD862" i="57"/>
  <c r="BD826" i="57"/>
  <c r="BD877" i="57"/>
  <c r="BD853" i="57"/>
  <c r="BD851" i="57"/>
  <c r="BD882" i="57"/>
  <c r="BD866" i="57"/>
  <c r="BD850" i="57"/>
  <c r="BD846" i="57"/>
  <c r="BD878" i="57"/>
  <c r="BD858" i="57"/>
  <c r="BD834" i="57"/>
  <c r="BD842" i="57"/>
  <c r="BD838" i="57"/>
  <c r="BD855" i="57"/>
  <c r="BD854" i="57"/>
  <c r="BD833" i="57"/>
  <c r="BD829" i="57"/>
  <c r="BD825" i="57"/>
  <c r="BD873" i="57"/>
  <c r="BD841" i="57"/>
  <c r="BD837" i="57"/>
  <c r="BD830" i="57"/>
  <c r="BD871" i="57"/>
  <c r="BD879" i="57"/>
  <c r="BD863" i="57"/>
  <c r="BD847" i="57"/>
  <c r="BD828" i="57"/>
  <c r="BD885" i="57"/>
  <c r="BD875" i="57"/>
  <c r="BD883" i="57"/>
  <c r="BD867" i="57"/>
  <c r="BD861" i="57"/>
  <c r="BD832" i="57"/>
  <c r="BD844" i="57"/>
  <c r="BD859" i="57"/>
  <c r="BD881" i="57"/>
  <c r="BD827" i="57"/>
  <c r="BD865" i="57"/>
  <c r="BD884" i="57"/>
  <c r="BD824" i="57"/>
  <c r="BD845" i="57"/>
  <c r="BD852" i="57"/>
  <c r="BD860" i="57"/>
  <c r="BD857" i="57"/>
  <c r="BD843" i="57"/>
  <c r="BD823" i="57"/>
  <c r="BD856" i="57"/>
  <c r="BD835" i="57"/>
  <c r="BD836" i="57"/>
  <c r="BD872" i="57"/>
  <c r="BD839" i="57"/>
  <c r="BD869" i="57"/>
  <c r="BD831" i="57"/>
  <c r="BD849" i="57"/>
  <c r="BD876" i="57"/>
  <c r="BD848" i="57"/>
  <c r="BD864" i="57"/>
  <c r="BD868" i="57"/>
  <c r="BD840" i="57"/>
  <c r="BD880" i="57"/>
  <c r="BF550" i="57"/>
  <c r="BF534" i="57"/>
  <c r="BF526" i="57"/>
  <c r="BF522" i="57"/>
  <c r="BF562" i="57"/>
  <c r="BF559" i="57"/>
  <c r="BF535" i="57"/>
  <c r="BF519" i="57"/>
  <c r="BF570" i="57"/>
  <c r="BF558" i="57"/>
  <c r="BF518" i="57"/>
  <c r="BF514" i="57"/>
  <c r="BF565" i="57"/>
  <c r="BF549" i="57"/>
  <c r="BF533" i="57"/>
  <c r="BF517" i="57"/>
  <c r="BF551" i="57"/>
  <c r="BF527" i="57"/>
  <c r="BF538" i="57"/>
  <c r="BF569" i="57"/>
  <c r="BF553" i="57"/>
  <c r="BF537" i="57"/>
  <c r="BF521" i="57"/>
  <c r="BF566" i="57"/>
  <c r="BF542" i="57"/>
  <c r="BF530" i="57"/>
  <c r="BF510" i="57"/>
  <c r="BF557" i="57"/>
  <c r="BF541" i="57"/>
  <c r="BF525" i="57"/>
  <c r="BF509" i="57"/>
  <c r="BF561" i="57"/>
  <c r="BF529" i="57"/>
  <c r="BF567" i="57"/>
  <c r="BF513" i="57"/>
  <c r="BF543" i="57"/>
  <c r="BF545" i="57"/>
  <c r="BF554" i="57"/>
  <c r="BF511" i="57"/>
  <c r="BF546" i="57"/>
  <c r="BF512" i="57"/>
  <c r="BF508" i="57"/>
  <c r="BF540" i="57"/>
  <c r="BF568" i="57"/>
  <c r="BF523" i="57"/>
  <c r="BF539" i="57"/>
  <c r="BF555" i="57"/>
  <c r="BF536" i="57"/>
  <c r="BF544" i="57"/>
  <c r="BF563" i="57"/>
  <c r="BF515" i="57"/>
  <c r="BF532" i="57"/>
  <c r="BF556" i="57"/>
  <c r="BF520" i="57"/>
  <c r="BF531" i="57"/>
  <c r="BF547" i="57"/>
  <c r="BF564" i="57"/>
  <c r="BF524" i="57"/>
  <c r="BF516" i="57"/>
  <c r="BF552" i="57"/>
  <c r="BF560" i="57"/>
  <c r="BF548" i="57"/>
  <c r="BF528" i="57"/>
  <c r="BF126" i="57"/>
  <c r="BF118" i="57"/>
  <c r="BF106" i="57"/>
  <c r="BF125" i="57"/>
  <c r="BF117" i="57"/>
  <c r="BF109" i="57"/>
  <c r="BF105" i="57"/>
  <c r="BF93" i="57"/>
  <c r="BF85" i="57"/>
  <c r="BF77" i="57"/>
  <c r="BF73" i="57"/>
  <c r="BF119" i="57"/>
  <c r="BF91" i="57"/>
  <c r="BF110" i="57"/>
  <c r="BF129" i="57"/>
  <c r="BF113" i="57"/>
  <c r="BF97" i="57"/>
  <c r="BF81" i="57"/>
  <c r="BF127" i="57"/>
  <c r="BF87" i="57"/>
  <c r="BF122" i="57"/>
  <c r="BF114" i="57"/>
  <c r="BF102" i="57"/>
  <c r="BF101" i="57"/>
  <c r="BF69" i="57"/>
  <c r="BF94" i="57"/>
  <c r="BF90" i="57"/>
  <c r="BF86" i="57"/>
  <c r="BF82" i="57"/>
  <c r="BF78" i="57"/>
  <c r="BF74" i="57"/>
  <c r="BF70" i="57"/>
  <c r="BF121" i="57"/>
  <c r="BF89" i="57"/>
  <c r="BF98" i="57"/>
  <c r="BF103" i="57"/>
  <c r="BF123" i="57"/>
  <c r="BF95" i="57"/>
  <c r="BF75" i="57"/>
  <c r="BF79" i="57"/>
  <c r="BF67" i="57"/>
  <c r="BF99" i="57"/>
  <c r="BF83" i="57"/>
  <c r="BF115" i="57"/>
  <c r="BF72" i="57"/>
  <c r="BF120" i="57"/>
  <c r="BF124" i="57"/>
  <c r="BF71" i="57"/>
  <c r="BF104" i="57"/>
  <c r="BF107" i="57"/>
  <c r="BF92" i="57"/>
  <c r="BF111" i="57"/>
  <c r="BF100" i="57"/>
  <c r="BF108" i="57"/>
  <c r="BF76" i="57"/>
  <c r="BF116" i="57"/>
  <c r="BF84" i="57"/>
  <c r="BF68" i="57"/>
  <c r="BF80" i="57"/>
  <c r="BF128" i="57"/>
  <c r="BF96" i="57"/>
  <c r="BF88" i="57"/>
  <c r="BF112" i="57"/>
  <c r="BF922" i="57"/>
  <c r="BF917" i="57"/>
  <c r="BF897" i="57"/>
  <c r="BF938" i="57"/>
  <c r="BF934" i="57"/>
  <c r="BF910" i="57"/>
  <c r="BF894" i="57"/>
  <c r="BF933" i="57"/>
  <c r="BF901" i="57"/>
  <c r="BF946" i="57"/>
  <c r="BF902" i="57"/>
  <c r="BF903" i="57"/>
  <c r="BF942" i="57"/>
  <c r="BF930" i="57"/>
  <c r="BF914" i="57"/>
  <c r="BF898" i="57"/>
  <c r="BF886" i="57"/>
  <c r="BF926" i="57"/>
  <c r="BF906" i="57"/>
  <c r="BF887" i="57"/>
  <c r="BF890" i="57"/>
  <c r="BF918" i="57"/>
  <c r="BF925" i="57"/>
  <c r="BF905" i="57"/>
  <c r="BF923" i="57"/>
  <c r="BF939" i="57"/>
  <c r="BF928" i="57"/>
  <c r="BF889" i="57"/>
  <c r="BF909" i="57"/>
  <c r="BF940" i="57"/>
  <c r="BF937" i="57"/>
  <c r="BF915" i="57"/>
  <c r="BF947" i="57"/>
  <c r="BF895" i="57"/>
  <c r="BF911" i="57"/>
  <c r="BF929" i="57"/>
  <c r="BF916" i="57"/>
  <c r="BF927" i="57"/>
  <c r="BF899" i="57"/>
  <c r="BF921" i="57"/>
  <c r="BF931" i="57"/>
  <c r="BF943" i="57"/>
  <c r="BF891" i="57"/>
  <c r="BF924" i="57"/>
  <c r="BF913" i="57"/>
  <c r="BF908" i="57"/>
  <c r="BF888" i="57"/>
  <c r="BF892" i="57"/>
  <c r="BF935" i="57"/>
  <c r="BF904" i="57"/>
  <c r="BF941" i="57"/>
  <c r="BF907" i="57"/>
  <c r="BF932" i="57"/>
  <c r="BF893" i="57"/>
  <c r="BF945" i="57"/>
  <c r="BF919" i="57"/>
  <c r="BF948" i="57"/>
  <c r="BF936" i="57"/>
  <c r="BF920" i="57"/>
  <c r="BF944" i="57"/>
  <c r="BF896" i="57"/>
  <c r="BF912" i="57"/>
  <c r="BF900" i="57"/>
  <c r="BF822" i="57"/>
  <c r="BF810" i="57"/>
  <c r="BF798" i="57"/>
  <c r="BF778" i="57"/>
  <c r="BF770" i="57"/>
  <c r="BF818" i="57"/>
  <c r="BF802" i="57"/>
  <c r="BF806" i="57"/>
  <c r="BF786" i="57"/>
  <c r="BF801" i="57"/>
  <c r="BF797" i="57"/>
  <c r="BF793" i="57"/>
  <c r="BF789" i="57"/>
  <c r="BF785" i="57"/>
  <c r="BF781" i="57"/>
  <c r="BF777" i="57"/>
  <c r="BF773" i="57"/>
  <c r="BF769" i="57"/>
  <c r="BF765" i="57"/>
  <c r="BF761" i="57"/>
  <c r="BF791" i="57"/>
  <c r="BF782" i="57"/>
  <c r="BF774" i="57"/>
  <c r="BF763" i="57"/>
  <c r="BF794" i="57"/>
  <c r="BF783" i="57"/>
  <c r="BF814" i="57"/>
  <c r="BF766" i="57"/>
  <c r="BF762" i="57"/>
  <c r="BF817" i="57"/>
  <c r="BF809" i="57"/>
  <c r="BF790" i="57"/>
  <c r="BF767" i="57"/>
  <c r="BF805" i="57"/>
  <c r="BF813" i="57"/>
  <c r="BF821" i="57"/>
  <c r="BF803" i="57"/>
  <c r="BF819" i="57"/>
  <c r="BF795" i="57"/>
  <c r="BF807" i="57"/>
  <c r="BF811" i="57"/>
  <c r="BF779" i="57"/>
  <c r="BF788" i="57"/>
  <c r="BF776" i="57"/>
  <c r="BF764" i="57"/>
  <c r="BF799" i="57"/>
  <c r="BF815" i="57"/>
  <c r="BF816" i="57"/>
  <c r="BF760" i="57"/>
  <c r="BF792" i="57"/>
  <c r="BF771" i="57"/>
  <c r="BF808" i="57"/>
  <c r="BF775" i="57"/>
  <c r="BF796" i="57"/>
  <c r="BF787" i="57"/>
  <c r="BF772" i="57"/>
  <c r="BF812" i="57"/>
  <c r="BF768" i="57"/>
  <c r="BF780" i="57"/>
  <c r="BF820" i="57"/>
  <c r="BF784" i="57"/>
  <c r="BF804" i="57"/>
  <c r="BF800" i="57"/>
  <c r="BF694" i="57"/>
  <c r="BF686" i="57"/>
  <c r="BF682" i="57"/>
  <c r="BF670" i="57"/>
  <c r="BF654" i="57"/>
  <c r="BF655" i="57"/>
  <c r="BF678" i="57"/>
  <c r="BF666" i="57"/>
  <c r="BF662" i="57"/>
  <c r="BF690" i="57"/>
  <c r="BF658" i="57"/>
  <c r="BF685" i="57"/>
  <c r="BF669" i="57"/>
  <c r="BF657" i="57"/>
  <c r="BF641" i="57"/>
  <c r="BF637" i="57"/>
  <c r="BF650" i="57"/>
  <c r="BF642" i="57"/>
  <c r="BF634" i="57"/>
  <c r="BF689" i="57"/>
  <c r="BF673" i="57"/>
  <c r="BF661" i="57"/>
  <c r="BF645" i="57"/>
  <c r="BF674" i="57"/>
  <c r="BF693" i="57"/>
  <c r="BF677" i="57"/>
  <c r="BF649" i="57"/>
  <c r="BF665" i="57"/>
  <c r="BF653" i="57"/>
  <c r="BF638" i="57"/>
  <c r="BF681" i="57"/>
  <c r="BF646" i="57"/>
  <c r="BF691" i="57"/>
  <c r="BF695" i="57"/>
  <c r="BF639" i="57"/>
  <c r="BF687" i="57"/>
  <c r="BF672" i="57"/>
  <c r="BF651" i="57"/>
  <c r="BF659" i="57"/>
  <c r="BF643" i="57"/>
  <c r="BF675" i="57"/>
  <c r="BF647" i="57"/>
  <c r="BF679" i="57"/>
  <c r="BF688" i="57"/>
  <c r="BF664" i="57"/>
  <c r="BF635" i="57"/>
  <c r="BF660" i="57"/>
  <c r="BF648" i="57"/>
  <c r="BF683" i="57"/>
  <c r="BF671" i="57"/>
  <c r="BF663" i="57"/>
  <c r="BF667" i="57"/>
  <c r="BF636" i="57"/>
  <c r="BF680" i="57"/>
  <c r="BF696" i="57"/>
  <c r="BF692" i="57"/>
  <c r="BF684" i="57"/>
  <c r="BF644" i="57"/>
  <c r="BF676" i="57"/>
  <c r="BF652" i="57"/>
  <c r="BF640" i="57"/>
  <c r="BF668" i="57"/>
  <c r="BF656" i="57"/>
  <c r="BD626" i="57"/>
  <c r="BD618" i="57"/>
  <c r="BD610" i="57"/>
  <c r="BD606" i="57"/>
  <c r="BD598" i="57"/>
  <c r="BD590" i="57"/>
  <c r="BD582" i="57"/>
  <c r="BD574" i="57"/>
  <c r="BD629" i="57"/>
  <c r="BD621" i="57"/>
  <c r="BD613" i="57"/>
  <c r="BD597" i="57"/>
  <c r="BD589" i="57"/>
  <c r="BD581" i="57"/>
  <c r="BD573" i="57"/>
  <c r="BD579" i="57"/>
  <c r="BD630" i="57"/>
  <c r="BD633" i="57"/>
  <c r="BD617" i="57"/>
  <c r="BD622" i="57"/>
  <c r="BD614" i="57"/>
  <c r="BD594" i="57"/>
  <c r="BD578" i="57"/>
  <c r="BD601" i="57"/>
  <c r="BD585" i="57"/>
  <c r="BD625" i="57"/>
  <c r="BD609" i="57"/>
  <c r="BD605" i="57"/>
  <c r="BD593" i="57"/>
  <c r="BD602" i="57"/>
  <c r="BD577" i="57"/>
  <c r="BD586" i="57"/>
  <c r="BD587" i="57"/>
  <c r="BD571" i="57"/>
  <c r="BD623" i="57"/>
  <c r="BD607" i="57"/>
  <c r="BD631" i="57"/>
  <c r="BD591" i="57"/>
  <c r="BD627" i="57"/>
  <c r="BD604" i="57"/>
  <c r="BD615" i="57"/>
  <c r="BD583" i="57"/>
  <c r="BD628" i="57"/>
  <c r="BD632" i="57"/>
  <c r="BD619" i="57"/>
  <c r="BD603" i="57"/>
  <c r="BD616" i="57"/>
  <c r="BD599" i="57"/>
  <c r="BD575" i="57"/>
  <c r="BD592" i="57"/>
  <c r="BD588" i="57"/>
  <c r="BD584" i="57"/>
  <c r="BD595" i="57"/>
  <c r="BD580" i="57"/>
  <c r="BD611" i="57"/>
  <c r="BD576" i="57"/>
  <c r="BD600" i="57"/>
  <c r="BD596" i="57"/>
  <c r="BD620" i="57"/>
  <c r="BD612" i="57"/>
  <c r="BD624" i="57"/>
  <c r="BD572" i="57"/>
  <c r="BD608" i="57"/>
  <c r="BF422" i="57"/>
  <c r="BF414" i="57"/>
  <c r="BF402" i="57"/>
  <c r="BF398" i="57"/>
  <c r="BF425" i="57"/>
  <c r="BF421" i="57"/>
  <c r="BF417" i="57"/>
  <c r="BF413" i="57"/>
  <c r="BF393" i="57"/>
  <c r="BF389" i="57"/>
  <c r="BF385" i="57"/>
  <c r="BF442" i="57"/>
  <c r="BF430" i="57"/>
  <c r="BF418" i="57"/>
  <c r="BF441" i="57"/>
  <c r="BF437" i="57"/>
  <c r="BF433" i="57"/>
  <c r="BF429" i="57"/>
  <c r="BF401" i="57"/>
  <c r="BF405" i="57"/>
  <c r="BF415" i="57"/>
  <c r="BF438" i="57"/>
  <c r="BF434" i="57"/>
  <c r="BF426" i="57"/>
  <c r="BF386" i="57"/>
  <c r="BF409" i="57"/>
  <c r="BF410" i="57"/>
  <c r="BF390" i="57"/>
  <c r="BF394" i="57"/>
  <c r="BF431" i="57"/>
  <c r="BF406" i="57"/>
  <c r="BF382" i="57"/>
  <c r="BF435" i="57"/>
  <c r="BF443" i="57"/>
  <c r="BF391" i="57"/>
  <c r="BF397" i="57"/>
  <c r="BF383" i="57"/>
  <c r="BF399" i="57"/>
  <c r="BF387" i="57"/>
  <c r="BF423" i="57"/>
  <c r="BF439" i="57"/>
  <c r="BF427" i="57"/>
  <c r="BF404" i="57"/>
  <c r="BF420" i="57"/>
  <c r="BF407" i="57"/>
  <c r="BF395" i="57"/>
  <c r="BF411" i="57"/>
  <c r="BF403" i="57"/>
  <c r="BF444" i="57"/>
  <c r="BF419" i="57"/>
  <c r="BF432" i="57"/>
  <c r="BF388" i="57"/>
  <c r="BF396" i="57"/>
  <c r="BF384" i="57"/>
  <c r="BF424" i="57"/>
  <c r="BF440" i="57"/>
  <c r="BF416" i="57"/>
  <c r="BF392" i="57"/>
  <c r="BF428" i="57"/>
  <c r="BF400" i="57"/>
  <c r="BF412" i="57"/>
  <c r="BF408" i="57"/>
  <c r="BF436" i="57"/>
  <c r="BD186" i="57"/>
  <c r="BD170" i="57"/>
  <c r="BD154" i="57"/>
  <c r="BD138" i="57"/>
  <c r="BD185" i="57"/>
  <c r="BD177" i="57"/>
  <c r="BD169" i="57"/>
  <c r="BD161" i="57"/>
  <c r="BD153" i="57"/>
  <c r="BD145" i="57"/>
  <c r="BD137" i="57"/>
  <c r="BD182" i="57"/>
  <c r="BD162" i="57"/>
  <c r="BD150" i="57"/>
  <c r="BD130" i="57"/>
  <c r="BD174" i="57"/>
  <c r="BD142" i="57"/>
  <c r="BD181" i="57"/>
  <c r="BD165" i="57"/>
  <c r="BD149" i="57"/>
  <c r="BD133" i="57"/>
  <c r="BD178" i="57"/>
  <c r="BD166" i="57"/>
  <c r="BD146" i="57"/>
  <c r="BD134" i="57"/>
  <c r="BD190" i="57"/>
  <c r="BD189" i="57"/>
  <c r="BD157" i="57"/>
  <c r="BD141" i="57"/>
  <c r="BD173" i="57"/>
  <c r="BD158" i="57"/>
  <c r="BD187" i="57"/>
  <c r="BD167" i="57"/>
  <c r="BD179" i="57"/>
  <c r="BD131" i="57"/>
  <c r="BD163" i="57"/>
  <c r="BD155" i="57"/>
  <c r="BD191" i="57"/>
  <c r="BD147" i="57"/>
  <c r="BD183" i="57"/>
  <c r="BD139" i="57"/>
  <c r="BD135" i="57"/>
  <c r="BD143" i="57"/>
  <c r="BD152" i="57"/>
  <c r="BD159" i="57"/>
  <c r="BD148" i="57"/>
  <c r="BD175" i="57"/>
  <c r="BD168" i="57"/>
  <c r="BD192" i="57"/>
  <c r="BD188" i="57"/>
  <c r="BD172" i="57"/>
  <c r="BD151" i="57"/>
  <c r="BD171" i="57"/>
  <c r="BD164" i="57"/>
  <c r="BD180" i="57"/>
  <c r="BD184" i="57"/>
  <c r="BD140" i="57"/>
  <c r="BD176" i="57"/>
  <c r="BD144" i="57"/>
  <c r="BD156" i="57"/>
  <c r="BD136" i="57"/>
  <c r="BD132" i="57"/>
  <c r="BD160" i="57"/>
  <c r="BD958" i="57"/>
  <c r="BD1009" i="57"/>
  <c r="BD973" i="57"/>
  <c r="BD982" i="57"/>
  <c r="BD966" i="57"/>
  <c r="BD1001" i="57"/>
  <c r="BD989" i="57"/>
  <c r="BD969" i="57"/>
  <c r="BD957" i="57"/>
  <c r="BD978" i="57"/>
  <c r="BD962" i="57"/>
  <c r="BD985" i="57"/>
  <c r="BD949" i="57"/>
  <c r="BD983" i="57"/>
  <c r="BD981" i="57"/>
  <c r="BD990" i="57"/>
  <c r="BD1010" i="57"/>
  <c r="BD994" i="57"/>
  <c r="BD950" i="57"/>
  <c r="BD999" i="57"/>
  <c r="BD986" i="57"/>
  <c r="BD1007" i="57"/>
  <c r="BD954" i="57"/>
  <c r="BD998" i="57"/>
  <c r="BD953" i="57"/>
  <c r="BD970" i="57"/>
  <c r="BD974" i="57"/>
  <c r="BD987" i="57"/>
  <c r="BD991" i="57"/>
  <c r="BD977" i="57"/>
  <c r="BD995" i="57"/>
  <c r="BD997" i="57"/>
  <c r="BD979" i="57"/>
  <c r="BD976" i="57"/>
  <c r="BD1002" i="57"/>
  <c r="BD1011" i="57"/>
  <c r="BD955" i="57"/>
  <c r="BD971" i="57"/>
  <c r="BD1006" i="57"/>
  <c r="BD965" i="57"/>
  <c r="BD951" i="57"/>
  <c r="BD967" i="57"/>
  <c r="BD1003" i="57"/>
  <c r="BD961" i="57"/>
  <c r="BD959" i="57"/>
  <c r="BD992" i="57"/>
  <c r="BD988" i="57"/>
  <c r="BD963" i="57"/>
  <c r="BD964" i="57"/>
  <c r="BD968" i="57"/>
  <c r="BD956" i="57"/>
  <c r="BD993" i="57"/>
  <c r="BD975" i="57"/>
  <c r="BD984" i="57"/>
  <c r="BD996" i="57"/>
  <c r="BD1005" i="57"/>
  <c r="BD972" i="57"/>
  <c r="BD1000" i="57"/>
  <c r="BD1004" i="57"/>
  <c r="BD980" i="57"/>
  <c r="BD1008" i="57"/>
  <c r="BD960" i="57"/>
  <c r="BD952" i="57"/>
  <c r="BD493" i="57"/>
  <c r="BD498" i="57"/>
  <c r="BD494" i="57"/>
  <c r="BD482" i="57"/>
  <c r="BD478" i="57"/>
  <c r="BD466" i="57"/>
  <c r="BD462" i="57"/>
  <c r="BD454" i="57"/>
  <c r="BD458" i="57"/>
  <c r="BD446" i="57"/>
  <c r="BD505" i="57"/>
  <c r="BD501" i="57"/>
  <c r="BD499" i="57"/>
  <c r="BD459" i="57"/>
  <c r="BD506" i="57"/>
  <c r="BD474" i="57"/>
  <c r="BD450" i="57"/>
  <c r="BD497" i="57"/>
  <c r="BD503" i="57"/>
  <c r="BD471" i="57"/>
  <c r="BD486" i="57"/>
  <c r="BD453" i="57"/>
  <c r="BD467" i="57"/>
  <c r="BD447" i="57"/>
  <c r="BD490" i="57"/>
  <c r="BD481" i="57"/>
  <c r="BD465" i="57"/>
  <c r="BD461" i="57"/>
  <c r="BD457" i="57"/>
  <c r="BD449" i="57"/>
  <c r="BD445" i="57"/>
  <c r="BD502" i="57"/>
  <c r="BD470" i="57"/>
  <c r="BD489" i="57"/>
  <c r="BD473" i="57"/>
  <c r="BD487" i="57"/>
  <c r="BD485" i="57"/>
  <c r="BD469" i="57"/>
  <c r="BD483" i="57"/>
  <c r="BD477" i="57"/>
  <c r="BD455" i="57"/>
  <c r="BD507" i="57"/>
  <c r="BD480" i="57"/>
  <c r="BD491" i="57"/>
  <c r="BD496" i="57"/>
  <c r="BD451" i="57"/>
  <c r="BD456" i="57"/>
  <c r="BD476" i="57"/>
  <c r="BD452" i="57"/>
  <c r="BD484" i="57"/>
  <c r="BD464" i="57"/>
  <c r="BD463" i="57"/>
  <c r="BD479" i="57"/>
  <c r="BD495" i="57"/>
  <c r="BD475" i="57"/>
  <c r="BD468" i="57"/>
  <c r="BD492" i="57"/>
  <c r="BD460" i="57"/>
  <c r="BD472" i="57"/>
  <c r="BD488" i="57"/>
  <c r="BD504" i="57"/>
  <c r="BD448" i="57"/>
  <c r="BD500" i="57"/>
  <c r="BD254" i="57"/>
  <c r="BD250" i="57"/>
  <c r="BD246" i="57"/>
  <c r="BD242" i="57"/>
  <c r="BD234" i="57"/>
  <c r="BD218" i="57"/>
  <c r="BD202" i="57"/>
  <c r="BD233" i="57"/>
  <c r="BD225" i="57"/>
  <c r="BD217" i="57"/>
  <c r="BD205" i="57"/>
  <c r="BD201" i="57"/>
  <c r="BD193" i="57"/>
  <c r="BD247" i="57"/>
  <c r="BD238" i="57"/>
  <c r="BD226" i="57"/>
  <c r="BD214" i="57"/>
  <c r="BD194" i="57"/>
  <c r="BD209" i="57"/>
  <c r="BD239" i="57"/>
  <c r="BD230" i="57"/>
  <c r="BD206" i="57"/>
  <c r="BD241" i="57"/>
  <c r="BD229" i="57"/>
  <c r="BD213" i="57"/>
  <c r="BD197" i="57"/>
  <c r="BD210" i="57"/>
  <c r="BD198" i="57"/>
  <c r="BD249" i="57"/>
  <c r="BD245" i="57"/>
  <c r="BD221" i="57"/>
  <c r="BD222" i="57"/>
  <c r="BD237" i="57"/>
  <c r="BD203" i="57"/>
  <c r="BD243" i="57"/>
  <c r="BD231" i="57"/>
  <c r="BD208" i="57"/>
  <c r="BD253" i="57"/>
  <c r="BD227" i="57"/>
  <c r="BD199" i="57"/>
  <c r="BD255" i="57"/>
  <c r="BD212" i="57"/>
  <c r="BD228" i="57"/>
  <c r="BD204" i="57"/>
  <c r="BD235" i="57"/>
  <c r="BD223" i="57"/>
  <c r="BD219" i="57"/>
  <c r="BD211" i="57"/>
  <c r="BD207" i="57"/>
  <c r="BD195" i="57"/>
  <c r="BD215" i="57"/>
  <c r="BD251" i="57"/>
  <c r="BD236" i="57"/>
  <c r="BD200" i="57"/>
  <c r="BD244" i="57"/>
  <c r="BD248" i="57"/>
  <c r="BD196" i="57"/>
  <c r="BD252" i="57"/>
  <c r="BD220" i="57"/>
  <c r="BD232" i="57"/>
  <c r="BD216" i="57"/>
  <c r="BD240" i="57"/>
  <c r="BD224" i="57"/>
  <c r="BF981" i="57"/>
  <c r="BF949" i="57"/>
  <c r="BF978" i="57"/>
  <c r="BF962" i="57"/>
  <c r="BF954" i="57"/>
  <c r="BF950" i="57"/>
  <c r="BF1010" i="57"/>
  <c r="BF965" i="57"/>
  <c r="BF998" i="57"/>
  <c r="BF1007" i="57"/>
  <c r="BF997" i="57"/>
  <c r="BF963" i="57"/>
  <c r="BF1011" i="57"/>
  <c r="BF958" i="57"/>
  <c r="BF994" i="57"/>
  <c r="BF974" i="57"/>
  <c r="BF966" i="57"/>
  <c r="BF1006" i="57"/>
  <c r="BF995" i="57"/>
  <c r="BF982" i="57"/>
  <c r="BF991" i="57"/>
  <c r="BF999" i="57"/>
  <c r="BF951" i="57"/>
  <c r="BF967" i="57"/>
  <c r="BF992" i="57"/>
  <c r="BF989" i="57"/>
  <c r="BF988" i="57"/>
  <c r="BF985" i="57"/>
  <c r="BF970" i="57"/>
  <c r="BF990" i="57"/>
  <c r="BF955" i="57"/>
  <c r="BF971" i="57"/>
  <c r="BF976" i="57"/>
  <c r="BF973" i="57"/>
  <c r="BF1005" i="57"/>
  <c r="BF1001" i="57"/>
  <c r="BF1002" i="57"/>
  <c r="BF1003" i="57"/>
  <c r="BF980" i="57"/>
  <c r="BF961" i="57"/>
  <c r="BF993" i="57"/>
  <c r="BF979" i="57"/>
  <c r="BF984" i="57"/>
  <c r="BF969" i="57"/>
  <c r="BF986" i="57"/>
  <c r="BF957" i="57"/>
  <c r="BF983" i="57"/>
  <c r="BF953" i="57"/>
  <c r="BF964" i="57"/>
  <c r="BF996" i="57"/>
  <c r="BF968" i="57"/>
  <c r="BF975" i="57"/>
  <c r="BF959" i="57"/>
  <c r="BF977" i="57"/>
  <c r="BF1009" i="57"/>
  <c r="BF987" i="57"/>
  <c r="BF956" i="57"/>
  <c r="BF972" i="57"/>
  <c r="BF960" i="57"/>
  <c r="BF1008" i="57"/>
  <c r="BF1004" i="57"/>
  <c r="BF952" i="57"/>
  <c r="BF1000" i="57"/>
  <c r="BD894" i="57"/>
  <c r="BD937" i="57"/>
  <c r="BD905" i="57"/>
  <c r="BD914" i="57"/>
  <c r="BD898" i="57"/>
  <c r="BD890" i="57"/>
  <c r="BD886" i="57"/>
  <c r="BD925" i="57"/>
  <c r="BD893" i="57"/>
  <c r="BD930" i="57"/>
  <c r="BD922" i="57"/>
  <c r="BD917" i="57"/>
  <c r="BD938" i="57"/>
  <c r="BD926" i="57"/>
  <c r="BD918" i="57"/>
  <c r="BD906" i="57"/>
  <c r="BD909" i="57"/>
  <c r="BD910" i="57"/>
  <c r="BD902" i="57"/>
  <c r="BD911" i="57"/>
  <c r="BD921" i="57"/>
  <c r="BD899" i="57"/>
  <c r="BD941" i="57"/>
  <c r="BD889" i="57"/>
  <c r="BD946" i="57"/>
  <c r="BD934" i="57"/>
  <c r="BD895" i="57"/>
  <c r="BD942" i="57"/>
  <c r="BD897" i="57"/>
  <c r="BD945" i="57"/>
  <c r="BD887" i="57"/>
  <c r="BD919" i="57"/>
  <c r="BD935" i="57"/>
  <c r="BD928" i="57"/>
  <c r="BD892" i="57"/>
  <c r="BD913" i="57"/>
  <c r="BD912" i="57"/>
  <c r="BD940" i="57"/>
  <c r="BD927" i="57"/>
  <c r="BD943" i="57"/>
  <c r="BD901" i="57"/>
  <c r="BD948" i="57"/>
  <c r="BD904" i="57"/>
  <c r="BD936" i="57"/>
  <c r="BD891" i="57"/>
  <c r="BD907" i="57"/>
  <c r="BD915" i="57"/>
  <c r="BD931" i="57"/>
  <c r="BD947" i="57"/>
  <c r="BD932" i="57"/>
  <c r="BD908" i="57"/>
  <c r="BD888" i="57"/>
  <c r="BD933" i="57"/>
  <c r="BD923" i="57"/>
  <c r="BD903" i="57"/>
  <c r="BD929" i="57"/>
  <c r="BD939" i="57"/>
  <c r="BD896" i="57"/>
  <c r="BD920" i="57"/>
  <c r="BD944" i="57"/>
  <c r="BD900" i="57"/>
  <c r="BD916" i="57"/>
  <c r="BD924" i="57"/>
  <c r="BF881" i="57"/>
  <c r="BF882" i="57"/>
  <c r="BF866" i="57"/>
  <c r="BF845" i="57"/>
  <c r="BF834" i="57"/>
  <c r="BF862" i="57"/>
  <c r="BF846" i="57"/>
  <c r="BF883" i="57"/>
  <c r="BF867" i="57"/>
  <c r="BF874" i="57"/>
  <c r="BF850" i="57"/>
  <c r="BF830" i="57"/>
  <c r="BF858" i="57"/>
  <c r="BF837" i="57"/>
  <c r="BF833" i="57"/>
  <c r="BF829" i="57"/>
  <c r="BF879" i="57"/>
  <c r="BF851" i="57"/>
  <c r="BF861" i="57"/>
  <c r="BF878" i="57"/>
  <c r="BF842" i="57"/>
  <c r="BF841" i="57"/>
  <c r="BF875" i="57"/>
  <c r="BF870" i="57"/>
  <c r="BF854" i="57"/>
  <c r="BF825" i="57"/>
  <c r="BF838" i="57"/>
  <c r="BF863" i="57"/>
  <c r="BF826" i="57"/>
  <c r="BF835" i="57"/>
  <c r="BF871" i="57"/>
  <c r="BF859" i="57"/>
  <c r="BF823" i="57"/>
  <c r="BF839" i="57"/>
  <c r="BF869" i="57"/>
  <c r="BF843" i="57"/>
  <c r="BF873" i="57"/>
  <c r="BF885" i="57"/>
  <c r="BF865" i="57"/>
  <c r="BF872" i="57"/>
  <c r="BF847" i="57"/>
  <c r="BF832" i="57"/>
  <c r="BF853" i="57"/>
  <c r="BF831" i="57"/>
  <c r="BF877" i="57"/>
  <c r="BF824" i="57"/>
  <c r="BF856" i="57"/>
  <c r="BF855" i="57"/>
  <c r="BF827" i="57"/>
  <c r="BF844" i="57"/>
  <c r="BF852" i="57"/>
  <c r="BF857" i="57"/>
  <c r="BF860" i="57"/>
  <c r="BF849" i="57"/>
  <c r="BF836" i="57"/>
  <c r="BF864" i="57"/>
  <c r="BF840" i="57"/>
  <c r="BF880" i="57"/>
  <c r="BF848" i="57"/>
  <c r="BF828" i="57"/>
  <c r="BF868" i="57"/>
  <c r="BF884" i="57"/>
  <c r="BF876" i="57"/>
  <c r="BD805" i="57"/>
  <c r="BD802" i="57"/>
  <c r="BD786" i="57"/>
  <c r="BD782" i="57"/>
  <c r="BD774" i="57"/>
  <c r="BD822" i="57"/>
  <c r="BD810" i="57"/>
  <c r="BD806" i="57"/>
  <c r="BD794" i="57"/>
  <c r="BD790" i="57"/>
  <c r="BD778" i="57"/>
  <c r="BD762" i="57"/>
  <c r="BD814" i="57"/>
  <c r="BD771" i="57"/>
  <c r="BD770" i="57"/>
  <c r="BD766" i="57"/>
  <c r="BD817" i="57"/>
  <c r="BD789" i="57"/>
  <c r="BD773" i="57"/>
  <c r="BD787" i="57"/>
  <c r="BD821" i="57"/>
  <c r="BD813" i="57"/>
  <c r="BD809" i="57"/>
  <c r="BD781" i="57"/>
  <c r="BD761" i="57"/>
  <c r="BD801" i="57"/>
  <c r="BD797" i="57"/>
  <c r="BD793" i="57"/>
  <c r="BD785" i="57"/>
  <c r="BD777" i="57"/>
  <c r="BD769" i="57"/>
  <c r="BD765" i="57"/>
  <c r="BD798" i="57"/>
  <c r="BD818" i="57"/>
  <c r="BD775" i="57"/>
  <c r="BD779" i="57"/>
  <c r="BD763" i="57"/>
  <c r="BD795" i="57"/>
  <c r="BD811" i="57"/>
  <c r="BD772" i="57"/>
  <c r="BD760" i="57"/>
  <c r="BD815" i="57"/>
  <c r="BD767" i="57"/>
  <c r="BD783" i="57"/>
  <c r="BD812" i="57"/>
  <c r="BD796" i="57"/>
  <c r="BD808" i="57"/>
  <c r="BD791" i="57"/>
  <c r="BD788" i="57"/>
  <c r="BD803" i="57"/>
  <c r="BD820" i="57"/>
  <c r="BD799" i="57"/>
  <c r="BD807" i="57"/>
  <c r="BD776" i="57"/>
  <c r="BD819" i="57"/>
  <c r="BD792" i="57"/>
  <c r="BD816" i="57"/>
  <c r="BD768" i="57"/>
  <c r="BD804" i="57"/>
  <c r="BD780" i="57"/>
  <c r="BD800" i="57"/>
  <c r="BD764" i="57"/>
  <c r="BD784" i="57"/>
  <c r="BD642" i="57"/>
  <c r="BD634" i="57"/>
  <c r="BD675" i="57"/>
  <c r="BD674" i="57"/>
  <c r="BD666" i="57"/>
  <c r="BD658" i="57"/>
  <c r="BD694" i="57"/>
  <c r="BD650" i="57"/>
  <c r="BD638" i="57"/>
  <c r="BD689" i="57"/>
  <c r="BD681" i="57"/>
  <c r="BD673" i="57"/>
  <c r="BD665" i="57"/>
  <c r="BD657" i="57"/>
  <c r="BD653" i="57"/>
  <c r="BD645" i="57"/>
  <c r="BD637" i="57"/>
  <c r="BD670" i="57"/>
  <c r="BD682" i="57"/>
  <c r="BD662" i="57"/>
  <c r="BD685" i="57"/>
  <c r="BD669" i="57"/>
  <c r="BD641" i="57"/>
  <c r="BD654" i="57"/>
  <c r="BD661" i="57"/>
  <c r="BD677" i="57"/>
  <c r="BD690" i="57"/>
  <c r="BD686" i="57"/>
  <c r="BD693" i="57"/>
  <c r="BD646" i="57"/>
  <c r="BD649" i="57"/>
  <c r="BD678" i="57"/>
  <c r="BD639" i="57"/>
  <c r="BD655" i="57"/>
  <c r="BD671" i="57"/>
  <c r="BD643" i="57"/>
  <c r="BD659" i="57"/>
  <c r="BD691" i="57"/>
  <c r="BD656" i="57"/>
  <c r="BD679" i="57"/>
  <c r="BD687" i="57"/>
  <c r="BD663" i="57"/>
  <c r="BD651" i="57"/>
  <c r="BD683" i="57"/>
  <c r="BD652" i="57"/>
  <c r="BD636" i="57"/>
  <c r="BD680" i="57"/>
  <c r="BD695" i="57"/>
  <c r="BD692" i="57"/>
  <c r="BD696" i="57"/>
  <c r="BD635" i="57"/>
  <c r="BD676" i="57"/>
  <c r="BD647" i="57"/>
  <c r="BD648" i="57"/>
  <c r="BD667" i="57"/>
  <c r="BD664" i="57"/>
  <c r="BD688" i="57"/>
  <c r="BD672" i="57"/>
  <c r="BD668" i="57"/>
  <c r="BD660" i="57"/>
  <c r="BD684" i="57"/>
  <c r="BD644" i="57"/>
  <c r="BD640" i="57"/>
  <c r="BD434" i="57"/>
  <c r="BD418" i="57"/>
  <c r="BD406" i="57"/>
  <c r="BD382" i="57"/>
  <c r="BD442" i="57"/>
  <c r="BD430" i="57"/>
  <c r="BD426" i="57"/>
  <c r="BD386" i="57"/>
  <c r="BD405" i="57"/>
  <c r="BD401" i="57"/>
  <c r="BD439" i="57"/>
  <c r="BD419" i="57"/>
  <c r="BD415" i="57"/>
  <c r="BD422" i="57"/>
  <c r="BD410" i="57"/>
  <c r="BD398" i="57"/>
  <c r="BD394" i="57"/>
  <c r="BD425" i="57"/>
  <c r="BD423" i="57"/>
  <c r="BD414" i="57"/>
  <c r="BD437" i="57"/>
  <c r="BD429" i="57"/>
  <c r="BD417" i="57"/>
  <c r="BD413" i="57"/>
  <c r="BD393" i="57"/>
  <c r="BD390" i="57"/>
  <c r="BD441" i="57"/>
  <c r="BD433" i="57"/>
  <c r="BD421" i="57"/>
  <c r="BD385" i="57"/>
  <c r="BD438" i="57"/>
  <c r="BD402" i="57"/>
  <c r="BD389" i="57"/>
  <c r="BD409" i="57"/>
  <c r="BD427" i="57"/>
  <c r="BD395" i="57"/>
  <c r="BD400" i="57"/>
  <c r="BD383" i="57"/>
  <c r="BD435" i="57"/>
  <c r="BD403" i="57"/>
  <c r="BD399" i="57"/>
  <c r="BD432" i="57"/>
  <c r="BD391" i="57"/>
  <c r="BD407" i="57"/>
  <c r="BD388" i="57"/>
  <c r="BD444" i="57"/>
  <c r="BD431" i="57"/>
  <c r="BD396" i="57"/>
  <c r="BD411" i="57"/>
  <c r="BD384" i="57"/>
  <c r="BD443" i="57"/>
  <c r="BD387" i="57"/>
  <c r="BD397" i="57"/>
  <c r="BD404" i="57"/>
  <c r="BD420" i="57"/>
  <c r="BD412" i="57"/>
  <c r="BD440" i="57"/>
  <c r="BD424" i="57"/>
  <c r="BD416" i="57"/>
  <c r="BD392" i="57"/>
  <c r="BD408" i="57"/>
  <c r="BD428" i="57"/>
  <c r="BD436" i="57"/>
  <c r="BB374" i="57"/>
  <c r="BB370" i="57"/>
  <c r="BB362" i="57"/>
  <c r="BB346" i="57"/>
  <c r="BB334" i="57"/>
  <c r="BB381" i="57"/>
  <c r="BB345" i="57"/>
  <c r="BB337" i="57"/>
  <c r="BB325" i="57"/>
  <c r="BB321" i="57"/>
  <c r="BB319" i="57"/>
  <c r="BB338" i="57"/>
  <c r="BB361" i="57"/>
  <c r="BB357" i="57"/>
  <c r="BB366" i="57"/>
  <c r="BB358" i="57"/>
  <c r="BB350" i="57"/>
  <c r="BB326" i="57"/>
  <c r="BB333" i="57"/>
  <c r="BB342" i="57"/>
  <c r="BB330" i="57"/>
  <c r="BB377" i="57"/>
  <c r="BB369" i="57"/>
  <c r="BB365" i="57"/>
  <c r="BB353" i="57"/>
  <c r="BB349" i="57"/>
  <c r="BB378" i="57"/>
  <c r="BB354" i="57"/>
  <c r="BB373" i="57"/>
  <c r="BB375" i="57"/>
  <c r="BB329" i="57"/>
  <c r="BB341" i="57"/>
  <c r="BB327" i="57"/>
  <c r="BB322" i="57"/>
  <c r="BB323" i="57"/>
  <c r="BB343" i="57"/>
  <c r="BB331" i="57"/>
  <c r="BB363" i="57"/>
  <c r="BB371" i="57"/>
  <c r="BB347" i="57"/>
  <c r="BB352" i="57"/>
  <c r="BB359" i="57"/>
  <c r="BB335" i="57"/>
  <c r="BB367" i="57"/>
  <c r="BB348" i="57"/>
  <c r="BB351" i="57"/>
  <c r="BB324" i="57"/>
  <c r="BB340" i="57"/>
  <c r="BB364" i="57"/>
  <c r="BB379" i="57"/>
  <c r="BB355" i="57"/>
  <c r="BB339" i="57"/>
  <c r="BB380" i="57"/>
  <c r="BB356" i="57"/>
  <c r="BB372" i="57"/>
  <c r="BB328" i="57"/>
  <c r="BB368" i="57"/>
  <c r="BB344" i="57"/>
  <c r="BB320" i="57"/>
  <c r="BB376" i="57"/>
  <c r="BB332" i="57"/>
  <c r="BB336" i="57"/>
  <c r="BB360" i="57"/>
  <c r="BF238" i="57"/>
  <c r="BF234" i="57"/>
  <c r="BF222" i="57"/>
  <c r="BF214" i="57"/>
  <c r="BF206" i="57"/>
  <c r="BF198" i="57"/>
  <c r="BF246" i="57"/>
  <c r="BF242" i="57"/>
  <c r="BF229" i="57"/>
  <c r="BF221" i="57"/>
  <c r="BF213" i="57"/>
  <c r="BF209" i="57"/>
  <c r="BF197" i="57"/>
  <c r="BF219" i="57"/>
  <c r="BF202" i="57"/>
  <c r="BF241" i="57"/>
  <c r="BF237" i="57"/>
  <c r="BF225" i="57"/>
  <c r="BF193" i="57"/>
  <c r="BF226" i="57"/>
  <c r="BF194" i="57"/>
  <c r="BF245" i="57"/>
  <c r="BF218" i="57"/>
  <c r="BF233" i="57"/>
  <c r="BF217" i="57"/>
  <c r="BF201" i="57"/>
  <c r="BF250" i="57"/>
  <c r="BF230" i="57"/>
  <c r="BF254" i="57"/>
  <c r="BF205" i="57"/>
  <c r="BF223" i="57"/>
  <c r="BF215" i="57"/>
  <c r="BF249" i="57"/>
  <c r="BF210" i="57"/>
  <c r="BF253" i="57"/>
  <c r="BF203" i="57"/>
  <c r="BF239" i="57"/>
  <c r="BF251" i="57"/>
  <c r="BF211" i="57"/>
  <c r="BF255" i="57"/>
  <c r="BF247" i="57"/>
  <c r="BF243" i="57"/>
  <c r="BF227" i="57"/>
  <c r="BF195" i="57"/>
  <c r="BF236" i="57"/>
  <c r="BF200" i="57"/>
  <c r="BF212" i="57"/>
  <c r="BF207" i="57"/>
  <c r="BF199" i="57"/>
  <c r="BF231" i="57"/>
  <c r="BF244" i="57"/>
  <c r="BF228" i="57"/>
  <c r="BF220" i="57"/>
  <c r="BF235" i="57"/>
  <c r="BF252" i="57"/>
  <c r="BF196" i="57"/>
  <c r="BF248" i="57"/>
  <c r="BF232" i="57"/>
  <c r="BF224" i="57"/>
  <c r="BF240" i="57"/>
  <c r="BF216" i="57"/>
  <c r="BF204" i="57"/>
  <c r="BF208" i="57"/>
  <c r="BF7" i="57"/>
  <c r="BF65" i="57"/>
  <c r="BF61" i="57"/>
  <c r="BF57" i="57"/>
  <c r="BF49" i="57"/>
  <c r="BF41" i="57"/>
  <c r="BF33" i="57"/>
  <c r="BF29" i="57"/>
  <c r="BF25" i="57"/>
  <c r="BF17" i="57"/>
  <c r="BF39" i="57"/>
  <c r="BF53" i="57"/>
  <c r="BF37" i="57"/>
  <c r="BF21" i="57"/>
  <c r="BF4" i="57"/>
  <c r="BF62" i="57"/>
  <c r="BF54" i="57"/>
  <c r="BF46" i="57"/>
  <c r="BF38" i="57"/>
  <c r="BF30" i="57"/>
  <c r="BF22" i="57"/>
  <c r="BF14" i="57"/>
  <c r="BF45" i="57"/>
  <c r="BF13" i="57"/>
  <c r="BF66" i="57"/>
  <c r="BF34" i="57"/>
  <c r="BF9" i="57"/>
  <c r="BF6" i="57"/>
  <c r="BF18" i="57"/>
  <c r="BF58" i="57"/>
  <c r="BF42" i="57"/>
  <c r="BF50" i="57"/>
  <c r="BF26" i="57"/>
  <c r="BF23" i="57"/>
  <c r="BF59" i="57"/>
  <c r="BF12" i="57"/>
  <c r="BF19" i="57"/>
  <c r="BF27" i="57"/>
  <c r="BF10" i="57"/>
  <c r="BF31" i="57"/>
  <c r="BF55" i="57"/>
  <c r="BF28" i="57"/>
  <c r="BF15" i="57"/>
  <c r="BF47" i="57"/>
  <c r="BF8" i="57"/>
  <c r="BF43" i="57"/>
  <c r="BF51" i="57"/>
  <c r="BF5" i="57"/>
  <c r="BF63" i="57"/>
  <c r="BF52" i="57"/>
  <c r="BF56" i="57"/>
  <c r="BF35" i="57"/>
  <c r="BF24" i="57"/>
  <c r="BF11" i="57"/>
  <c r="BF36" i="57"/>
  <c r="BF40" i="57"/>
  <c r="BF32" i="57"/>
  <c r="BF20" i="57"/>
  <c r="BF60" i="57"/>
  <c r="BF64" i="57"/>
  <c r="BF44" i="57"/>
  <c r="BF16" i="57"/>
  <c r="BF48" i="57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FR114" i="54"/>
  <c r="FS114" i="54" s="1"/>
  <c r="FR112" i="54"/>
  <c r="FS112" i="54" s="1"/>
  <c r="FR113" i="54"/>
  <c r="FS113" i="54" s="1"/>
  <c r="FR111" i="54"/>
  <c r="FS111" i="54" s="1"/>
  <c r="FR110" i="54"/>
  <c r="FS110" i="54" s="1"/>
  <c r="FN104" i="54"/>
  <c r="FO104" i="54" s="1"/>
  <c r="FN103" i="54"/>
  <c r="FO103" i="54" s="1"/>
  <c r="FN101" i="54"/>
  <c r="FO101" i="54" s="1"/>
  <c r="FN102" i="54"/>
  <c r="FO102" i="54" s="1"/>
  <c r="FN100" i="54"/>
  <c r="FO100" i="54" s="1"/>
  <c r="FN83" i="54"/>
  <c r="FO83" i="54" s="1"/>
  <c r="FN80" i="54"/>
  <c r="FO80" i="54" s="1"/>
  <c r="FN84" i="54"/>
  <c r="FO84" i="54" s="1"/>
  <c r="FN82" i="54"/>
  <c r="FO82" i="54" s="1"/>
  <c r="FN81" i="54"/>
  <c r="FO81" i="54" s="1"/>
  <c r="FN64" i="54"/>
  <c r="FO64" i="54" s="1"/>
  <c r="FN61" i="54"/>
  <c r="FO61" i="54" s="1"/>
  <c r="FN62" i="54"/>
  <c r="FO62" i="54" s="1"/>
  <c r="FN63" i="54"/>
  <c r="FO63" i="54" s="1"/>
  <c r="FN60" i="54"/>
  <c r="FO60" i="54" s="1"/>
  <c r="FR53" i="54"/>
  <c r="FS53" i="54" s="1"/>
  <c r="FR54" i="54"/>
  <c r="FS54" i="54" s="1"/>
  <c r="FR51" i="54"/>
  <c r="FS51" i="54" s="1"/>
  <c r="FR50" i="54"/>
  <c r="FS50" i="54" s="1"/>
  <c r="FR52" i="54"/>
  <c r="FS52" i="54" s="1"/>
  <c r="FN40" i="54"/>
  <c r="FO40" i="54" s="1"/>
  <c r="FN43" i="54"/>
  <c r="FO43" i="54" s="1"/>
  <c r="FN42" i="54"/>
  <c r="FO42" i="54" s="1"/>
  <c r="FN44" i="54"/>
  <c r="FO44" i="54" s="1"/>
  <c r="FN41" i="54"/>
  <c r="FO41" i="54" s="1"/>
  <c r="FP25" i="54"/>
  <c r="FQ25" i="54" s="1"/>
  <c r="FP29" i="54"/>
  <c r="FQ29" i="54" s="1"/>
  <c r="FP27" i="54"/>
  <c r="FQ27" i="54" s="1"/>
  <c r="FP26" i="54"/>
  <c r="FQ26" i="54" s="1"/>
  <c r="FP28" i="54"/>
  <c r="FQ28" i="54" s="1"/>
  <c r="FR14" i="54"/>
  <c r="FS14" i="54" s="1"/>
  <c r="FR10" i="54"/>
  <c r="FS10" i="54" s="1"/>
  <c r="FR11" i="54"/>
  <c r="FS11" i="54" s="1"/>
  <c r="FR12" i="54"/>
  <c r="FS12" i="54" s="1"/>
  <c r="FR13" i="54"/>
  <c r="FS13" i="54" s="1"/>
  <c r="FP106" i="54"/>
  <c r="FQ106" i="54" s="1"/>
  <c r="FP109" i="54"/>
  <c r="FQ109" i="54" s="1"/>
  <c r="FP108" i="54"/>
  <c r="FQ108" i="54" s="1"/>
  <c r="FP107" i="54"/>
  <c r="FQ107" i="54" s="1"/>
  <c r="FP105" i="54"/>
  <c r="FQ105" i="54" s="1"/>
  <c r="FR90" i="54"/>
  <c r="FS90" i="54" s="1"/>
  <c r="FR93" i="54"/>
  <c r="FS93" i="54" s="1"/>
  <c r="FR92" i="54"/>
  <c r="FS92" i="54" s="1"/>
  <c r="FR94" i="54"/>
  <c r="FS94" i="54" s="1"/>
  <c r="FR91" i="54"/>
  <c r="FS91" i="54" s="1"/>
  <c r="FP88" i="54"/>
  <c r="FQ88" i="54" s="1"/>
  <c r="FP86" i="54"/>
  <c r="FQ86" i="54" s="1"/>
  <c r="FP85" i="54"/>
  <c r="FQ85" i="54" s="1"/>
  <c r="FP87" i="54"/>
  <c r="FQ87" i="54" s="1"/>
  <c r="FP89" i="54"/>
  <c r="FQ89" i="54" s="1"/>
  <c r="FR72" i="54"/>
  <c r="FS72" i="54" s="1"/>
  <c r="FR70" i="54"/>
  <c r="FS70" i="54" s="1"/>
  <c r="FR74" i="54"/>
  <c r="FS74" i="54" s="1"/>
  <c r="FR73" i="54"/>
  <c r="FS73" i="54" s="1"/>
  <c r="FR71" i="54"/>
  <c r="FS71" i="54" s="1"/>
  <c r="FP69" i="54"/>
  <c r="FQ69" i="54" s="1"/>
  <c r="FP66" i="54"/>
  <c r="FQ66" i="54" s="1"/>
  <c r="FP65" i="54"/>
  <c r="FQ65" i="54" s="1"/>
  <c r="FP67" i="54"/>
  <c r="FQ67" i="54" s="1"/>
  <c r="FP68" i="54"/>
  <c r="FQ68" i="54" s="1"/>
  <c r="FP48" i="54"/>
  <c r="FQ48" i="54" s="1"/>
  <c r="FP47" i="54"/>
  <c r="FQ47" i="54" s="1"/>
  <c r="FP46" i="54"/>
  <c r="FQ46" i="54" s="1"/>
  <c r="FP45" i="54"/>
  <c r="FQ45" i="54" s="1"/>
  <c r="FP49" i="54"/>
  <c r="FQ49" i="54" s="1"/>
  <c r="FR32" i="54"/>
  <c r="FS32" i="54" s="1"/>
  <c r="FR33" i="54"/>
  <c r="FS33" i="54" s="1"/>
  <c r="FR34" i="54"/>
  <c r="FS34" i="54" s="1"/>
  <c r="FR30" i="54"/>
  <c r="FS30" i="54" s="1"/>
  <c r="FR31" i="54"/>
  <c r="FS31" i="54" s="1"/>
  <c r="FN24" i="54"/>
  <c r="FO24" i="54" s="1"/>
  <c r="FN22" i="54"/>
  <c r="FO22" i="54" s="1"/>
  <c r="FN20" i="54"/>
  <c r="FO20" i="54" s="1"/>
  <c r="FN21" i="54"/>
  <c r="FO21" i="54" s="1"/>
  <c r="FN23" i="54"/>
  <c r="FO23" i="54" s="1"/>
  <c r="FP7" i="54"/>
  <c r="FQ7" i="54" s="1"/>
  <c r="FP5" i="54"/>
  <c r="FQ5" i="54" s="1"/>
  <c r="FP9" i="54"/>
  <c r="FQ9" i="54" s="1"/>
  <c r="FP6" i="54"/>
  <c r="FQ6" i="54" s="1"/>
  <c r="FP8" i="54"/>
  <c r="FQ8" i="54" s="1"/>
  <c r="FP112" i="54"/>
  <c r="FQ112" i="54" s="1"/>
  <c r="FP111" i="54"/>
  <c r="FQ111" i="54" s="1"/>
  <c r="FP110" i="54"/>
  <c r="FQ110" i="54" s="1"/>
  <c r="FP114" i="54"/>
  <c r="FQ114" i="54" s="1"/>
  <c r="FP113" i="54"/>
  <c r="FQ113" i="54" s="1"/>
  <c r="FP72" i="54"/>
  <c r="FQ72" i="54" s="1"/>
  <c r="FP70" i="54"/>
  <c r="FQ70" i="54" s="1"/>
  <c r="FP73" i="54"/>
  <c r="FQ73" i="54" s="1"/>
  <c r="FP71" i="54"/>
  <c r="FQ71" i="54" s="1"/>
  <c r="FP74" i="54"/>
  <c r="FQ74" i="54" s="1"/>
  <c r="FR16" i="54"/>
  <c r="FS16" i="54" s="1"/>
  <c r="FR19" i="54"/>
  <c r="FS19" i="54" s="1"/>
  <c r="FR17" i="54"/>
  <c r="FS17" i="54" s="1"/>
  <c r="FR15" i="54"/>
  <c r="FS15" i="54" s="1"/>
  <c r="FR18" i="54"/>
  <c r="FS18" i="54" s="1"/>
  <c r="FN107" i="54"/>
  <c r="FO107" i="54" s="1"/>
  <c r="FN108" i="54"/>
  <c r="FO108" i="54" s="1"/>
  <c r="FN105" i="54"/>
  <c r="FO105" i="54" s="1"/>
  <c r="FN109" i="54"/>
  <c r="FO109" i="54" s="1"/>
  <c r="FN106" i="54"/>
  <c r="FO106" i="54" s="1"/>
  <c r="FP93" i="54"/>
  <c r="FQ93" i="54" s="1"/>
  <c r="FP94" i="54"/>
  <c r="FQ94" i="54" s="1"/>
  <c r="FP90" i="54"/>
  <c r="FQ90" i="54" s="1"/>
  <c r="FP91" i="54"/>
  <c r="FQ91" i="54" s="1"/>
  <c r="FP92" i="54"/>
  <c r="FQ92" i="54" s="1"/>
  <c r="FR75" i="54"/>
  <c r="FS75" i="54" s="1"/>
  <c r="FR79" i="54"/>
  <c r="FS79" i="54" s="1"/>
  <c r="FR76" i="54"/>
  <c r="FS76" i="54" s="1"/>
  <c r="FR77" i="54"/>
  <c r="FS77" i="54" s="1"/>
  <c r="FR78" i="54"/>
  <c r="FS78" i="54" s="1"/>
  <c r="FR56" i="54"/>
  <c r="FS56" i="54" s="1"/>
  <c r="FR55" i="54"/>
  <c r="FS55" i="54" s="1"/>
  <c r="FR57" i="54"/>
  <c r="FS57" i="54" s="1"/>
  <c r="FR59" i="54"/>
  <c r="FS59" i="54" s="1"/>
  <c r="FR58" i="54"/>
  <c r="FS58" i="54" s="1"/>
  <c r="FN48" i="54"/>
  <c r="FO48" i="54" s="1"/>
  <c r="FN46" i="54"/>
  <c r="FO46" i="54" s="1"/>
  <c r="FN49" i="54"/>
  <c r="FO49" i="54" s="1"/>
  <c r="FN45" i="54"/>
  <c r="FO45" i="54" s="1"/>
  <c r="FN47" i="54"/>
  <c r="FO47" i="54" s="1"/>
  <c r="FP32" i="54"/>
  <c r="FQ32" i="54" s="1"/>
  <c r="FP34" i="54"/>
  <c r="FQ34" i="54" s="1"/>
  <c r="FP33" i="54"/>
  <c r="FQ33" i="54" s="1"/>
  <c r="FP30" i="54"/>
  <c r="FQ30" i="54" s="1"/>
  <c r="FP31" i="54"/>
  <c r="FQ31" i="54" s="1"/>
  <c r="FN6" i="54"/>
  <c r="FO6" i="54" s="1"/>
  <c r="FN8" i="54"/>
  <c r="FO8" i="54" s="1"/>
  <c r="FN9" i="54"/>
  <c r="FO9" i="54" s="1"/>
  <c r="FN5" i="54"/>
  <c r="FO5" i="54" s="1"/>
  <c r="FN7" i="54"/>
  <c r="FO7" i="54" s="1"/>
  <c r="FN112" i="54"/>
  <c r="FO112" i="54" s="1"/>
  <c r="FN110" i="54"/>
  <c r="FO110" i="54" s="1"/>
  <c r="FN114" i="54"/>
  <c r="FO114" i="54" s="1"/>
  <c r="FN113" i="54"/>
  <c r="FO113" i="54" s="1"/>
  <c r="FN111" i="54"/>
  <c r="FO111" i="54" s="1"/>
  <c r="FR101" i="54"/>
  <c r="FS101" i="54" s="1"/>
  <c r="FR102" i="54"/>
  <c r="FS102" i="54" s="1"/>
  <c r="FR103" i="54"/>
  <c r="FS103" i="54" s="1"/>
  <c r="FR104" i="54"/>
  <c r="FS104" i="54" s="1"/>
  <c r="FR100" i="54"/>
  <c r="FS100" i="54" s="1"/>
  <c r="FP96" i="54"/>
  <c r="FQ96" i="54" s="1"/>
  <c r="FP95" i="54"/>
  <c r="FQ95" i="54" s="1"/>
  <c r="FP97" i="54"/>
  <c r="FQ97" i="54" s="1"/>
  <c r="FP98" i="54"/>
  <c r="FQ98" i="54" s="1"/>
  <c r="FP99" i="54"/>
  <c r="FQ99" i="54" s="1"/>
  <c r="FN91" i="54"/>
  <c r="FO91" i="54" s="1"/>
  <c r="FN94" i="54"/>
  <c r="FO94" i="54" s="1"/>
  <c r="FN90" i="54"/>
  <c r="FO90" i="54" s="1"/>
  <c r="FN92" i="54"/>
  <c r="FO92" i="54" s="1"/>
  <c r="FN93" i="54"/>
  <c r="FO93" i="54" s="1"/>
  <c r="FR80" i="54"/>
  <c r="FS80" i="54" s="1"/>
  <c r="FR81" i="54"/>
  <c r="FS81" i="54" s="1"/>
  <c r="FR83" i="54"/>
  <c r="FS83" i="54" s="1"/>
  <c r="FR82" i="54"/>
  <c r="FS82" i="54" s="1"/>
  <c r="FR84" i="54"/>
  <c r="FS84" i="54" s="1"/>
  <c r="FP79" i="54"/>
  <c r="FQ79" i="54" s="1"/>
  <c r="FP77" i="54"/>
  <c r="FQ77" i="54" s="1"/>
  <c r="FP76" i="54"/>
  <c r="FQ76" i="54" s="1"/>
  <c r="FP78" i="54"/>
  <c r="FQ78" i="54" s="1"/>
  <c r="FP75" i="54"/>
  <c r="FQ75" i="54" s="1"/>
  <c r="FN72" i="54"/>
  <c r="FO72" i="54" s="1"/>
  <c r="FN71" i="54"/>
  <c r="FO71" i="54" s="1"/>
  <c r="FN74" i="54"/>
  <c r="FO74" i="54" s="1"/>
  <c r="FN70" i="54"/>
  <c r="FO70" i="54" s="1"/>
  <c r="FN73" i="54"/>
  <c r="FO73" i="54" s="1"/>
  <c r="FR61" i="54"/>
  <c r="FS61" i="54" s="1"/>
  <c r="FR64" i="54"/>
  <c r="FS64" i="54" s="1"/>
  <c r="FR62" i="54"/>
  <c r="FS62" i="54" s="1"/>
  <c r="FR63" i="54"/>
  <c r="FS63" i="54" s="1"/>
  <c r="FR60" i="54"/>
  <c r="FS60" i="54" s="1"/>
  <c r="FP56" i="54"/>
  <c r="FQ56" i="54" s="1"/>
  <c r="FP59" i="54"/>
  <c r="FQ59" i="54" s="1"/>
  <c r="FP55" i="54"/>
  <c r="FQ55" i="54" s="1"/>
  <c r="FP58" i="54"/>
  <c r="FQ58" i="54" s="1"/>
  <c r="FP57" i="54"/>
  <c r="FQ57" i="54" s="1"/>
  <c r="FN51" i="54"/>
  <c r="FO51" i="54" s="1"/>
  <c r="FN52" i="54"/>
  <c r="FO52" i="54" s="1"/>
  <c r="FN54" i="54"/>
  <c r="FO54" i="54" s="1"/>
  <c r="FN50" i="54"/>
  <c r="FO50" i="54" s="1"/>
  <c r="FN53" i="54"/>
  <c r="FO53" i="54" s="1"/>
  <c r="FR40" i="54"/>
  <c r="FS40" i="54" s="1"/>
  <c r="FR43" i="54"/>
  <c r="FS43" i="54" s="1"/>
  <c r="FR42" i="54"/>
  <c r="FS42" i="54" s="1"/>
  <c r="FR44" i="54"/>
  <c r="FS44" i="54" s="1"/>
  <c r="FR41" i="54"/>
  <c r="FS41" i="54" s="1"/>
  <c r="FP37" i="54"/>
  <c r="FQ37" i="54" s="1"/>
  <c r="FP35" i="54"/>
  <c r="FQ35" i="54" s="1"/>
  <c r="FP39" i="54"/>
  <c r="FQ39" i="54" s="1"/>
  <c r="FP36" i="54"/>
  <c r="FQ36" i="54" s="1"/>
  <c r="FP38" i="54"/>
  <c r="FQ38" i="54" s="1"/>
  <c r="FN32" i="54"/>
  <c r="FO32" i="54" s="1"/>
  <c r="FN30" i="54"/>
  <c r="FO30" i="54" s="1"/>
  <c r="FN31" i="54"/>
  <c r="FO31" i="54" s="1"/>
  <c r="FN34" i="54"/>
  <c r="FO34" i="54" s="1"/>
  <c r="FN33" i="54"/>
  <c r="FO33" i="54" s="1"/>
  <c r="FR21" i="54"/>
  <c r="FS21" i="54" s="1"/>
  <c r="FR24" i="54"/>
  <c r="FS24" i="54" s="1"/>
  <c r="FR23" i="54"/>
  <c r="FS23" i="54" s="1"/>
  <c r="FR22" i="54"/>
  <c r="FS22" i="54" s="1"/>
  <c r="FR20" i="54"/>
  <c r="FS20" i="54" s="1"/>
  <c r="FP16" i="54"/>
  <c r="FQ16" i="54" s="1"/>
  <c r="FP18" i="54"/>
  <c r="FQ18" i="54" s="1"/>
  <c r="FP15" i="54"/>
  <c r="FQ15" i="54" s="1"/>
  <c r="FP17" i="54"/>
  <c r="FQ17" i="54" s="1"/>
  <c r="FP19" i="54"/>
  <c r="FQ19" i="54" s="1"/>
  <c r="FN11" i="54"/>
  <c r="FO11" i="54" s="1"/>
  <c r="FN10" i="54"/>
  <c r="FO10" i="54" s="1"/>
  <c r="FN12" i="54"/>
  <c r="FO12" i="54" s="1"/>
  <c r="FN14" i="54"/>
  <c r="FO14" i="54" s="1"/>
  <c r="FN13" i="54"/>
  <c r="FO13" i="54" s="1"/>
  <c r="FR98" i="54"/>
  <c r="FS98" i="54" s="1"/>
  <c r="FR96" i="54"/>
  <c r="FS96" i="54" s="1"/>
  <c r="FR97" i="54"/>
  <c r="FS97" i="54" s="1"/>
  <c r="FR95" i="54"/>
  <c r="FS95" i="54" s="1"/>
  <c r="FR99" i="54"/>
  <c r="FS99" i="54" s="1"/>
  <c r="FN88" i="54"/>
  <c r="FO88" i="54" s="1"/>
  <c r="FN89" i="54"/>
  <c r="FO89" i="54" s="1"/>
  <c r="FN85" i="54"/>
  <c r="FO85" i="54" s="1"/>
  <c r="FN86" i="54"/>
  <c r="FO86" i="54" s="1"/>
  <c r="FN87" i="54"/>
  <c r="FO87" i="54" s="1"/>
  <c r="FN67" i="54"/>
  <c r="FO67" i="54" s="1"/>
  <c r="FN69" i="54"/>
  <c r="FO69" i="54" s="1"/>
  <c r="FN65" i="54"/>
  <c r="FO65" i="54" s="1"/>
  <c r="FN68" i="54"/>
  <c r="FO68" i="54" s="1"/>
  <c r="FN66" i="54"/>
  <c r="FO66" i="54" s="1"/>
  <c r="FP54" i="54"/>
  <c r="FQ54" i="54" s="1"/>
  <c r="FP50" i="54"/>
  <c r="FQ50" i="54" s="1"/>
  <c r="FP52" i="54"/>
  <c r="FQ52" i="54" s="1"/>
  <c r="FP53" i="54"/>
  <c r="FQ53" i="54" s="1"/>
  <c r="FP51" i="54"/>
  <c r="FQ51" i="54" s="1"/>
  <c r="FR37" i="54"/>
  <c r="FS37" i="54" s="1"/>
  <c r="FR35" i="54"/>
  <c r="FS35" i="54" s="1"/>
  <c r="FR36" i="54"/>
  <c r="FS36" i="54" s="1"/>
  <c r="FR38" i="54"/>
  <c r="FS38" i="54" s="1"/>
  <c r="FR39" i="54"/>
  <c r="FS39" i="54" s="1"/>
  <c r="FN27" i="54"/>
  <c r="FO27" i="54" s="1"/>
  <c r="FN26" i="54"/>
  <c r="FO26" i="54" s="1"/>
  <c r="FN25" i="54"/>
  <c r="FO25" i="54" s="1"/>
  <c r="FN28" i="54"/>
  <c r="FO28" i="54" s="1"/>
  <c r="FN29" i="54"/>
  <c r="FO29" i="54" s="1"/>
  <c r="FP14" i="54"/>
  <c r="FQ14" i="54" s="1"/>
  <c r="FP11" i="54"/>
  <c r="FQ11" i="54" s="1"/>
  <c r="FP13" i="54"/>
  <c r="FQ13" i="54" s="1"/>
  <c r="FP12" i="54"/>
  <c r="FQ12" i="54" s="1"/>
  <c r="FP10" i="54"/>
  <c r="FQ10" i="54" s="1"/>
  <c r="FR109" i="54"/>
  <c r="FS109" i="54" s="1"/>
  <c r="FR105" i="54"/>
  <c r="FS105" i="54" s="1"/>
  <c r="FR108" i="54"/>
  <c r="FS108" i="54" s="1"/>
  <c r="FR106" i="54"/>
  <c r="FS106" i="54" s="1"/>
  <c r="FR107" i="54"/>
  <c r="FS107" i="54" s="1"/>
  <c r="FP104" i="54"/>
  <c r="FQ104" i="54" s="1"/>
  <c r="FP101" i="54"/>
  <c r="FQ101" i="54" s="1"/>
  <c r="FP103" i="54"/>
  <c r="FQ103" i="54" s="1"/>
  <c r="FP100" i="54"/>
  <c r="FQ100" i="54" s="1"/>
  <c r="FP102" i="54"/>
  <c r="FQ102" i="54" s="1"/>
  <c r="FN99" i="54"/>
  <c r="FO99" i="54" s="1"/>
  <c r="FN96" i="54"/>
  <c r="FO96" i="54" s="1"/>
  <c r="FN98" i="54"/>
  <c r="FO98" i="54" s="1"/>
  <c r="FN95" i="54"/>
  <c r="FO95" i="54" s="1"/>
  <c r="FN97" i="54"/>
  <c r="FO97" i="54" s="1"/>
  <c r="FR85" i="54"/>
  <c r="FS85" i="54" s="1"/>
  <c r="FR86" i="54"/>
  <c r="FS86" i="54" s="1"/>
  <c r="FR89" i="54"/>
  <c r="FS89" i="54" s="1"/>
  <c r="FR87" i="54"/>
  <c r="FS87" i="54" s="1"/>
  <c r="FR88" i="54"/>
  <c r="FS88" i="54" s="1"/>
  <c r="FP80" i="54"/>
  <c r="FQ80" i="54" s="1"/>
  <c r="FP82" i="54"/>
  <c r="FQ82" i="54" s="1"/>
  <c r="FP84" i="54"/>
  <c r="FQ84" i="54" s="1"/>
  <c r="FP81" i="54"/>
  <c r="FQ81" i="54" s="1"/>
  <c r="FP83" i="54"/>
  <c r="FQ83" i="54" s="1"/>
  <c r="FN75" i="54"/>
  <c r="FO75" i="54" s="1"/>
  <c r="FN78" i="54"/>
  <c r="FO78" i="54" s="1"/>
  <c r="FN76" i="54"/>
  <c r="FO76" i="54" s="1"/>
  <c r="FN77" i="54"/>
  <c r="FO77" i="54" s="1"/>
  <c r="FN79" i="54"/>
  <c r="FO79" i="54" s="1"/>
  <c r="FR69" i="54"/>
  <c r="FS69" i="54" s="1"/>
  <c r="FR65" i="54"/>
  <c r="FS65" i="54" s="1"/>
  <c r="FR67" i="54"/>
  <c r="FS67" i="54" s="1"/>
  <c r="FR66" i="54"/>
  <c r="FS66" i="54" s="1"/>
  <c r="FR68" i="54"/>
  <c r="FS68" i="54" s="1"/>
  <c r="FP64" i="54"/>
  <c r="FQ64" i="54" s="1"/>
  <c r="FP60" i="54"/>
  <c r="FQ60" i="54" s="1"/>
  <c r="FP62" i="54"/>
  <c r="FQ62" i="54" s="1"/>
  <c r="FP61" i="54"/>
  <c r="FQ61" i="54" s="1"/>
  <c r="FP63" i="54"/>
  <c r="FQ63" i="54" s="1"/>
  <c r="FN56" i="54"/>
  <c r="FO56" i="54" s="1"/>
  <c r="FN59" i="54"/>
  <c r="FO59" i="54" s="1"/>
  <c r="FN58" i="54"/>
  <c r="FO58" i="54" s="1"/>
  <c r="FN57" i="54"/>
  <c r="FO57" i="54" s="1"/>
  <c r="FN55" i="54"/>
  <c r="FO55" i="54" s="1"/>
  <c r="FR49" i="54"/>
  <c r="FS49" i="54" s="1"/>
  <c r="FR48" i="54"/>
  <c r="FS48" i="54" s="1"/>
  <c r="FR47" i="54"/>
  <c r="FS47" i="54" s="1"/>
  <c r="FR46" i="54"/>
  <c r="FS46" i="54" s="1"/>
  <c r="FR45" i="54"/>
  <c r="FS45" i="54" s="1"/>
  <c r="FP40" i="54"/>
  <c r="FQ40" i="54" s="1"/>
  <c r="FP41" i="54"/>
  <c r="FQ41" i="54" s="1"/>
  <c r="FP42" i="54"/>
  <c r="FQ42" i="54" s="1"/>
  <c r="FP44" i="54"/>
  <c r="FQ44" i="54" s="1"/>
  <c r="FP43" i="54"/>
  <c r="FQ43" i="54" s="1"/>
  <c r="FN35" i="54"/>
  <c r="FO35" i="54" s="1"/>
  <c r="FN37" i="54"/>
  <c r="FO37" i="54" s="1"/>
  <c r="FN39" i="54"/>
  <c r="FO39" i="54" s="1"/>
  <c r="FN38" i="54"/>
  <c r="FO38" i="54" s="1"/>
  <c r="FN36" i="54"/>
  <c r="FO36" i="54" s="1"/>
  <c r="FR26" i="54"/>
  <c r="FS26" i="54" s="1"/>
  <c r="FR25" i="54"/>
  <c r="FS25" i="54" s="1"/>
  <c r="FR27" i="54"/>
  <c r="FS27" i="54" s="1"/>
  <c r="FR28" i="54"/>
  <c r="FS28" i="54" s="1"/>
  <c r="FR29" i="54"/>
  <c r="FS29" i="54" s="1"/>
  <c r="FP24" i="54"/>
  <c r="FQ24" i="54" s="1"/>
  <c r="FP20" i="54"/>
  <c r="FQ20" i="54" s="1"/>
  <c r="FP22" i="54"/>
  <c r="FQ22" i="54" s="1"/>
  <c r="FP21" i="54"/>
  <c r="FQ21" i="54" s="1"/>
  <c r="FP23" i="54"/>
  <c r="FQ23" i="54" s="1"/>
  <c r="FN19" i="54"/>
  <c r="FO19" i="54" s="1"/>
  <c r="FN16" i="54"/>
  <c r="FO16" i="54" s="1"/>
  <c r="FN17" i="54"/>
  <c r="FO17" i="54" s="1"/>
  <c r="FN18" i="54"/>
  <c r="FO18" i="54" s="1"/>
  <c r="FN15" i="54"/>
  <c r="FO15" i="54" s="1"/>
  <c r="FR7" i="54"/>
  <c r="FS7" i="54" s="1"/>
  <c r="FR6" i="54"/>
  <c r="FS6" i="54" s="1"/>
  <c r="FR8" i="54"/>
  <c r="FS8" i="54" s="1"/>
  <c r="FR9" i="54"/>
  <c r="FS9" i="54" s="1"/>
  <c r="FR5" i="54"/>
  <c r="FS5" i="54" s="1"/>
  <c r="BB958" i="57" l="1"/>
  <c r="BB1009" i="57"/>
  <c r="BB973" i="57"/>
  <c r="BB950" i="57"/>
  <c r="BB1010" i="57"/>
  <c r="BB982" i="57"/>
  <c r="BB978" i="57"/>
  <c r="BB962" i="57"/>
  <c r="BB954" i="57"/>
  <c r="BB1005" i="57"/>
  <c r="BB966" i="57"/>
  <c r="BB951" i="57"/>
  <c r="BB998" i="57"/>
  <c r="BB994" i="57"/>
  <c r="BB986" i="57"/>
  <c r="BB1002" i="57"/>
  <c r="BB1006" i="57"/>
  <c r="BB965" i="57"/>
  <c r="BB983" i="57"/>
  <c r="BB999" i="57"/>
  <c r="BB949" i="57"/>
  <c r="BB981" i="57"/>
  <c r="BB987" i="57"/>
  <c r="BB1003" i="57"/>
  <c r="BB992" i="57"/>
  <c r="BB993" i="57"/>
  <c r="BB997" i="57"/>
  <c r="BB979" i="57"/>
  <c r="BB1011" i="57"/>
  <c r="BB976" i="57"/>
  <c r="BB977" i="57"/>
  <c r="BB963" i="57"/>
  <c r="BB964" i="57"/>
  <c r="BB996" i="57"/>
  <c r="BB968" i="57"/>
  <c r="BB970" i="57"/>
  <c r="BB957" i="57"/>
  <c r="BB991" i="57"/>
  <c r="BB967" i="57"/>
  <c r="BB969" i="57"/>
  <c r="BB988" i="57"/>
  <c r="BB974" i="57"/>
  <c r="BB995" i="57"/>
  <c r="BB1008" i="57"/>
  <c r="BB961" i="57"/>
  <c r="BB1001" i="57"/>
  <c r="BB959" i="57"/>
  <c r="BB971" i="57"/>
  <c r="BB980" i="57"/>
  <c r="BB985" i="57"/>
  <c r="BB1007" i="57"/>
  <c r="BB975" i="57"/>
  <c r="BB984" i="57"/>
  <c r="BB990" i="57"/>
  <c r="BB989" i="57"/>
  <c r="BB960" i="57"/>
  <c r="BB955" i="57"/>
  <c r="BB953" i="57"/>
  <c r="BB952" i="57"/>
  <c r="BB972" i="57"/>
  <c r="BB1004" i="57"/>
  <c r="BB956" i="57"/>
  <c r="BB1000" i="57"/>
  <c r="BB866" i="57"/>
  <c r="BB834" i="57"/>
  <c r="BB873" i="57"/>
  <c r="BB861" i="57"/>
  <c r="BB857" i="57"/>
  <c r="BB878" i="57"/>
  <c r="BB850" i="57"/>
  <c r="BB830" i="57"/>
  <c r="BB885" i="57"/>
  <c r="BB869" i="57"/>
  <c r="BB845" i="57"/>
  <c r="BB854" i="57"/>
  <c r="BB842" i="57"/>
  <c r="BB838" i="57"/>
  <c r="BB881" i="57"/>
  <c r="BB882" i="57"/>
  <c r="BB870" i="57"/>
  <c r="BB841" i="57"/>
  <c r="BB829" i="57"/>
  <c r="BB823" i="57"/>
  <c r="BB865" i="57"/>
  <c r="BB849" i="57"/>
  <c r="BB825" i="57"/>
  <c r="BB835" i="57"/>
  <c r="BB862" i="57"/>
  <c r="BB837" i="57"/>
  <c r="BB831" i="57"/>
  <c r="BB846" i="57"/>
  <c r="BB826" i="57"/>
  <c r="BB833" i="57"/>
  <c r="BB858" i="57"/>
  <c r="BB839" i="57"/>
  <c r="BB874" i="57"/>
  <c r="BB851" i="57"/>
  <c r="BB867" i="57"/>
  <c r="BB883" i="57"/>
  <c r="BB876" i="57"/>
  <c r="BB853" i="57"/>
  <c r="BB855" i="57"/>
  <c r="BB871" i="57"/>
  <c r="BB875" i="57"/>
  <c r="BB832" i="57"/>
  <c r="BB843" i="57"/>
  <c r="BB836" i="57"/>
  <c r="BB856" i="57"/>
  <c r="BB879" i="57"/>
  <c r="BB877" i="57"/>
  <c r="BB844" i="57"/>
  <c r="BB847" i="57"/>
  <c r="BB827" i="57"/>
  <c r="BB859" i="57"/>
  <c r="BB863" i="57"/>
  <c r="BB860" i="57"/>
  <c r="BB872" i="57"/>
  <c r="BB852" i="57"/>
  <c r="BB824" i="57"/>
  <c r="BB868" i="57"/>
  <c r="BB884" i="57"/>
  <c r="BB864" i="57"/>
  <c r="BB828" i="57"/>
  <c r="BB840" i="57"/>
  <c r="BB880" i="57"/>
  <c r="BB848" i="57"/>
  <c r="BB230" i="57"/>
  <c r="BB226" i="57"/>
  <c r="BB218" i="57"/>
  <c r="BB210" i="57"/>
  <c r="BB202" i="57"/>
  <c r="BB194" i="57"/>
  <c r="BB214" i="57"/>
  <c r="BB198" i="57"/>
  <c r="BB249" i="57"/>
  <c r="BB245" i="57"/>
  <c r="BB241" i="57"/>
  <c r="BB237" i="57"/>
  <c r="BB254" i="57"/>
  <c r="BB222" i="57"/>
  <c r="BB229" i="57"/>
  <c r="BB213" i="57"/>
  <c r="BB197" i="57"/>
  <c r="BB239" i="57"/>
  <c r="BB246" i="57"/>
  <c r="BB238" i="57"/>
  <c r="BB233" i="57"/>
  <c r="BB217" i="57"/>
  <c r="BB201" i="57"/>
  <c r="BB231" i="57"/>
  <c r="BB199" i="57"/>
  <c r="BB250" i="57"/>
  <c r="BB206" i="57"/>
  <c r="BB221" i="57"/>
  <c r="BB205" i="57"/>
  <c r="BB242" i="57"/>
  <c r="BB209" i="57"/>
  <c r="BB255" i="57"/>
  <c r="BB193" i="57"/>
  <c r="BB234" i="57"/>
  <c r="BB225" i="57"/>
  <c r="BB251" i="57"/>
  <c r="BB211" i="57"/>
  <c r="BB223" i="57"/>
  <c r="BB219" i="57"/>
  <c r="BB203" i="57"/>
  <c r="BB243" i="57"/>
  <c r="BB224" i="57"/>
  <c r="BB207" i="57"/>
  <c r="BB247" i="57"/>
  <c r="BB227" i="57"/>
  <c r="BB215" i="57"/>
  <c r="BB195" i="57"/>
  <c r="BB240" i="57"/>
  <c r="BB244" i="57"/>
  <c r="BB236" i="57"/>
  <c r="BB200" i="57"/>
  <c r="BB253" i="57"/>
  <c r="BB235" i="57"/>
  <c r="BB212" i="57"/>
  <c r="BB228" i="57"/>
  <c r="BB204" i="57"/>
  <c r="BB196" i="57"/>
  <c r="BB252" i="57"/>
  <c r="BB232" i="57"/>
  <c r="BB220" i="57"/>
  <c r="BB216" i="57"/>
  <c r="BB208" i="57"/>
  <c r="BB248" i="57"/>
  <c r="BB930" i="57"/>
  <c r="BB889" i="57"/>
  <c r="BB895" i="57"/>
  <c r="BB946" i="57"/>
  <c r="BB918" i="57"/>
  <c r="BB906" i="57"/>
  <c r="BB902" i="57"/>
  <c r="BB926" i="57"/>
  <c r="BB910" i="57"/>
  <c r="BB894" i="57"/>
  <c r="BB897" i="57"/>
  <c r="BB942" i="57"/>
  <c r="BB943" i="57"/>
  <c r="BB923" i="57"/>
  <c r="BB925" i="57"/>
  <c r="BB938" i="57"/>
  <c r="BB931" i="57"/>
  <c r="BB922" i="57"/>
  <c r="BB886" i="57"/>
  <c r="BB927" i="57"/>
  <c r="BB934" i="57"/>
  <c r="BB890" i="57"/>
  <c r="BB935" i="57"/>
  <c r="BB914" i="57"/>
  <c r="BB947" i="57"/>
  <c r="BB919" i="57"/>
  <c r="BB898" i="57"/>
  <c r="BB915" i="57"/>
  <c r="BB891" i="57"/>
  <c r="BB933" i="57"/>
  <c r="BB905" i="57"/>
  <c r="BB945" i="57"/>
  <c r="BB940" i="57"/>
  <c r="BB939" i="57"/>
  <c r="BB899" i="57"/>
  <c r="BB909" i="57"/>
  <c r="BB941" i="57"/>
  <c r="BB929" i="57"/>
  <c r="BB887" i="57"/>
  <c r="BB892" i="57"/>
  <c r="BB913" i="57"/>
  <c r="BB916" i="57"/>
  <c r="BB901" i="57"/>
  <c r="BB911" i="57"/>
  <c r="BB948" i="57"/>
  <c r="BB937" i="57"/>
  <c r="BB904" i="57"/>
  <c r="BB936" i="57"/>
  <c r="BB907" i="57"/>
  <c r="BB928" i="57"/>
  <c r="BB893" i="57"/>
  <c r="BB917" i="57"/>
  <c r="BB944" i="57"/>
  <c r="BB903" i="57"/>
  <c r="BB932" i="57"/>
  <c r="BB921" i="57"/>
  <c r="BB896" i="57"/>
  <c r="BB920" i="57"/>
  <c r="BB908" i="57"/>
  <c r="BB888" i="57"/>
  <c r="BB912" i="57"/>
  <c r="BB924" i="57"/>
  <c r="BB900" i="57"/>
  <c r="BB818" i="57"/>
  <c r="BB814" i="57"/>
  <c r="BB806" i="57"/>
  <c r="BB794" i="57"/>
  <c r="BB790" i="57"/>
  <c r="BB762" i="57"/>
  <c r="BB774" i="57"/>
  <c r="BB766" i="57"/>
  <c r="BB798" i="57"/>
  <c r="BB807" i="57"/>
  <c r="BB821" i="57"/>
  <c r="BB813" i="57"/>
  <c r="BB809" i="57"/>
  <c r="BB805" i="57"/>
  <c r="BB793" i="57"/>
  <c r="BB777" i="57"/>
  <c r="BB761" i="57"/>
  <c r="BB811" i="57"/>
  <c r="BB802" i="57"/>
  <c r="BB786" i="57"/>
  <c r="BB817" i="57"/>
  <c r="BB797" i="57"/>
  <c r="BB765" i="57"/>
  <c r="BB803" i="57"/>
  <c r="BB822" i="57"/>
  <c r="BB810" i="57"/>
  <c r="BB778" i="57"/>
  <c r="BB770" i="57"/>
  <c r="BB783" i="57"/>
  <c r="BB801" i="57"/>
  <c r="BB789" i="57"/>
  <c r="BB781" i="57"/>
  <c r="BB769" i="57"/>
  <c r="BB799" i="57"/>
  <c r="BB819" i="57"/>
  <c r="BB815" i="57"/>
  <c r="BB782" i="57"/>
  <c r="BB785" i="57"/>
  <c r="BB773" i="57"/>
  <c r="BB795" i="57"/>
  <c r="BB767" i="57"/>
  <c r="BB775" i="57"/>
  <c r="BB763" i="57"/>
  <c r="BB779" i="57"/>
  <c r="BB787" i="57"/>
  <c r="BB771" i="57"/>
  <c r="BB791" i="57"/>
  <c r="BB792" i="57"/>
  <c r="BB772" i="57"/>
  <c r="BB788" i="57"/>
  <c r="BB776" i="57"/>
  <c r="BB796" i="57"/>
  <c r="BB760" i="57"/>
  <c r="BB808" i="57"/>
  <c r="BB780" i="57"/>
  <c r="BB812" i="57"/>
  <c r="BB800" i="57"/>
  <c r="BB784" i="57"/>
  <c r="BB764" i="57"/>
  <c r="BB816" i="57"/>
  <c r="BB804" i="57"/>
  <c r="BB768" i="57"/>
  <c r="BB820" i="57"/>
  <c r="BB638" i="57"/>
  <c r="BB690" i="57"/>
  <c r="BB678" i="57"/>
  <c r="BB662" i="57"/>
  <c r="BB650" i="57"/>
  <c r="BB646" i="57"/>
  <c r="BB642" i="57"/>
  <c r="BB682" i="57"/>
  <c r="BB693" i="57"/>
  <c r="BB685" i="57"/>
  <c r="BB677" i="57"/>
  <c r="BB669" i="57"/>
  <c r="BB661" i="57"/>
  <c r="BB649" i="57"/>
  <c r="BB681" i="57"/>
  <c r="BB653" i="57"/>
  <c r="BB694" i="57"/>
  <c r="BB674" i="57"/>
  <c r="BB670" i="57"/>
  <c r="BB657" i="57"/>
  <c r="BB637" i="57"/>
  <c r="BB686" i="57"/>
  <c r="BB634" i="57"/>
  <c r="BB689" i="57"/>
  <c r="BB673" i="57"/>
  <c r="BB645" i="57"/>
  <c r="BB658" i="57"/>
  <c r="BB665" i="57"/>
  <c r="BB654" i="57"/>
  <c r="BB641" i="57"/>
  <c r="BB666" i="57"/>
  <c r="BB668" i="57"/>
  <c r="BB647" i="57"/>
  <c r="BB663" i="57"/>
  <c r="BB679" i="57"/>
  <c r="BB695" i="57"/>
  <c r="BB648" i="57"/>
  <c r="BB635" i="57"/>
  <c r="BB651" i="57"/>
  <c r="BB667" i="57"/>
  <c r="BB683" i="57"/>
  <c r="BB644" i="57"/>
  <c r="BB655" i="57"/>
  <c r="BB639" i="57"/>
  <c r="BB671" i="57"/>
  <c r="BB687" i="57"/>
  <c r="BB660" i="57"/>
  <c r="BB664" i="57"/>
  <c r="BB643" i="57"/>
  <c r="BB691" i="57"/>
  <c r="BB659" i="57"/>
  <c r="BB680" i="57"/>
  <c r="BB675" i="57"/>
  <c r="BB636" i="57"/>
  <c r="BB676" i="57"/>
  <c r="BB652" i="57"/>
  <c r="BB688" i="57"/>
  <c r="BB656" i="57"/>
  <c r="BB672" i="57"/>
  <c r="BB696" i="57"/>
  <c r="BB692" i="57"/>
  <c r="BB684" i="57"/>
  <c r="BB640" i="57"/>
  <c r="BF506" i="57"/>
  <c r="BF490" i="57"/>
  <c r="BF474" i="57"/>
  <c r="BF450" i="57"/>
  <c r="BF479" i="57"/>
  <c r="BF494" i="57"/>
  <c r="BF486" i="57"/>
  <c r="BF482" i="57"/>
  <c r="BF462" i="57"/>
  <c r="BF501" i="57"/>
  <c r="BF461" i="57"/>
  <c r="BF457" i="57"/>
  <c r="BF453" i="57"/>
  <c r="BF449" i="57"/>
  <c r="BF445" i="57"/>
  <c r="BF451" i="57"/>
  <c r="BF454" i="57"/>
  <c r="BF505" i="57"/>
  <c r="BF489" i="57"/>
  <c r="BF485" i="57"/>
  <c r="BF481" i="57"/>
  <c r="BF477" i="57"/>
  <c r="BF473" i="57"/>
  <c r="BF469" i="57"/>
  <c r="BF465" i="57"/>
  <c r="BF495" i="57"/>
  <c r="BF502" i="57"/>
  <c r="BF498" i="57"/>
  <c r="BF478" i="57"/>
  <c r="BF470" i="57"/>
  <c r="BF466" i="57"/>
  <c r="BF458" i="57"/>
  <c r="BF446" i="57"/>
  <c r="BF493" i="57"/>
  <c r="BF497" i="57"/>
  <c r="BF463" i="57"/>
  <c r="BF460" i="57"/>
  <c r="BF455" i="57"/>
  <c r="BF471" i="57"/>
  <c r="BF487" i="57"/>
  <c r="BF503" i="57"/>
  <c r="BF468" i="57"/>
  <c r="BF472" i="57"/>
  <c r="BF496" i="57"/>
  <c r="BF459" i="57"/>
  <c r="BF475" i="57"/>
  <c r="BF491" i="57"/>
  <c r="BF507" i="57"/>
  <c r="BF492" i="57"/>
  <c r="BF499" i="57"/>
  <c r="BF484" i="57"/>
  <c r="BF488" i="57"/>
  <c r="BF447" i="57"/>
  <c r="BF456" i="57"/>
  <c r="BF467" i="57"/>
  <c r="BF483" i="57"/>
  <c r="BF464" i="57"/>
  <c r="BF480" i="57"/>
  <c r="BF476" i="57"/>
  <c r="BF448" i="57"/>
  <c r="BF500" i="57"/>
  <c r="BF504" i="57"/>
  <c r="BF452" i="57"/>
  <c r="BB543" i="57"/>
  <c r="BB558" i="57"/>
  <c r="BB542" i="57"/>
  <c r="BB530" i="57"/>
  <c r="BB522" i="57"/>
  <c r="BB518" i="57"/>
  <c r="BB570" i="57"/>
  <c r="BB554" i="57"/>
  <c r="BB538" i="57"/>
  <c r="BB526" i="57"/>
  <c r="BB510" i="57"/>
  <c r="BB569" i="57"/>
  <c r="BB561" i="57"/>
  <c r="BB553" i="57"/>
  <c r="BB545" i="57"/>
  <c r="BB537" i="57"/>
  <c r="BB529" i="57"/>
  <c r="BB521" i="57"/>
  <c r="BB513" i="57"/>
  <c r="BB546" i="57"/>
  <c r="BB550" i="57"/>
  <c r="BB565" i="57"/>
  <c r="BB549" i="57"/>
  <c r="BB533" i="57"/>
  <c r="BB517" i="57"/>
  <c r="BB563" i="57"/>
  <c r="BB562" i="57"/>
  <c r="BB541" i="57"/>
  <c r="BB509" i="57"/>
  <c r="BB514" i="57"/>
  <c r="BB525" i="57"/>
  <c r="BB534" i="57"/>
  <c r="BB557" i="57"/>
  <c r="BB566" i="57"/>
  <c r="BB555" i="57"/>
  <c r="BB551" i="57"/>
  <c r="BB527" i="57"/>
  <c r="BB511" i="57"/>
  <c r="BB535" i="57"/>
  <c r="BB516" i="57"/>
  <c r="BB547" i="57"/>
  <c r="BB508" i="57"/>
  <c r="BB532" i="57"/>
  <c r="BB568" i="57"/>
  <c r="BB539" i="57"/>
  <c r="BB515" i="57"/>
  <c r="BB567" i="57"/>
  <c r="BB531" i="57"/>
  <c r="BB523" i="57"/>
  <c r="BB519" i="57"/>
  <c r="BB544" i="57"/>
  <c r="BB520" i="57"/>
  <c r="BB559" i="57"/>
  <c r="BB560" i="57"/>
  <c r="BB540" i="57"/>
  <c r="BB536" i="57"/>
  <c r="BB564" i="57"/>
  <c r="BB556" i="57"/>
  <c r="BB552" i="57"/>
  <c r="BB548" i="57"/>
  <c r="BB524" i="57"/>
  <c r="BB528" i="57"/>
  <c r="BB512" i="57"/>
  <c r="BB442" i="57"/>
  <c r="BB438" i="57"/>
  <c r="BB430" i="57"/>
  <c r="BB426" i="57"/>
  <c r="BB435" i="57"/>
  <c r="BB414" i="57"/>
  <c r="BB394" i="57"/>
  <c r="BB390" i="57"/>
  <c r="BB409" i="57"/>
  <c r="BB429" i="57"/>
  <c r="BB406" i="57"/>
  <c r="BB382" i="57"/>
  <c r="BB413" i="57"/>
  <c r="BB393" i="57"/>
  <c r="BB389" i="57"/>
  <c r="BB434" i="57"/>
  <c r="BB422" i="57"/>
  <c r="BB398" i="57"/>
  <c r="BB386" i="57"/>
  <c r="BB441" i="57"/>
  <c r="BB433" i="57"/>
  <c r="BB401" i="57"/>
  <c r="BB410" i="57"/>
  <c r="BB402" i="57"/>
  <c r="BB437" i="57"/>
  <c r="BB417" i="57"/>
  <c r="BB405" i="57"/>
  <c r="BB383" i="57"/>
  <c r="BB421" i="57"/>
  <c r="BB385" i="57"/>
  <c r="BB418" i="57"/>
  <c r="BB425" i="57"/>
  <c r="BB397" i="57"/>
  <c r="BB411" i="57"/>
  <c r="BB399" i="57"/>
  <c r="BB427" i="57"/>
  <c r="BB443" i="57"/>
  <c r="BB439" i="57"/>
  <c r="BB415" i="57"/>
  <c r="BB416" i="57"/>
  <c r="BB403" i="57"/>
  <c r="BB395" i="57"/>
  <c r="BB431" i="57"/>
  <c r="BB388" i="57"/>
  <c r="BB404" i="57"/>
  <c r="BB423" i="57"/>
  <c r="BB407" i="57"/>
  <c r="BB432" i="57"/>
  <c r="BB420" i="57"/>
  <c r="BB444" i="57"/>
  <c r="BB387" i="57"/>
  <c r="BB391" i="57"/>
  <c r="BB419" i="57"/>
  <c r="BB396" i="57"/>
  <c r="BB400" i="57"/>
  <c r="BB384" i="57"/>
  <c r="BB428" i="57"/>
  <c r="BB392" i="57"/>
  <c r="BB408" i="57"/>
  <c r="BB440" i="57"/>
  <c r="BB424" i="57"/>
  <c r="BB412" i="57"/>
  <c r="BB436" i="57"/>
  <c r="BB622" i="57"/>
  <c r="BB606" i="57"/>
  <c r="BB630" i="57"/>
  <c r="BB614" i="57"/>
  <c r="BB610" i="57"/>
  <c r="BB618" i="57"/>
  <c r="BB578" i="57"/>
  <c r="BB633" i="57"/>
  <c r="BB625" i="57"/>
  <c r="BB617" i="57"/>
  <c r="BB609" i="57"/>
  <c r="BB601" i="57"/>
  <c r="BB593" i="57"/>
  <c r="BB585" i="57"/>
  <c r="BB615" i="57"/>
  <c r="BB595" i="57"/>
  <c r="BB602" i="57"/>
  <c r="BB590" i="57"/>
  <c r="BB586" i="57"/>
  <c r="BB574" i="57"/>
  <c r="BB597" i="57"/>
  <c r="BB581" i="57"/>
  <c r="BB607" i="57"/>
  <c r="BB621" i="57"/>
  <c r="BB605" i="57"/>
  <c r="BB577" i="57"/>
  <c r="BB599" i="57"/>
  <c r="BB626" i="57"/>
  <c r="BB594" i="57"/>
  <c r="BB589" i="57"/>
  <c r="BB613" i="57"/>
  <c r="BB573" i="57"/>
  <c r="BB582" i="57"/>
  <c r="BB629" i="57"/>
  <c r="BB591" i="57"/>
  <c r="BB598" i="57"/>
  <c r="BB611" i="57"/>
  <c r="BB587" i="57"/>
  <c r="BB579" i="57"/>
  <c r="BB571" i="57"/>
  <c r="BB583" i="57"/>
  <c r="BB575" i="57"/>
  <c r="BB631" i="57"/>
  <c r="BB624" i="57"/>
  <c r="BB584" i="57"/>
  <c r="BB619" i="57"/>
  <c r="BB628" i="57"/>
  <c r="BB623" i="57"/>
  <c r="BB604" i="57"/>
  <c r="BB627" i="57"/>
  <c r="BB572" i="57"/>
  <c r="BB616" i="57"/>
  <c r="BB632" i="57"/>
  <c r="BB600" i="57"/>
  <c r="BB603" i="57"/>
  <c r="BB588" i="57"/>
  <c r="BB576" i="57"/>
  <c r="BB592" i="57"/>
  <c r="BB608" i="57"/>
  <c r="BB620" i="57"/>
  <c r="BB580" i="57"/>
  <c r="BB612" i="57"/>
  <c r="BB596" i="57"/>
  <c r="BB122" i="57"/>
  <c r="BB114" i="57"/>
  <c r="BB106" i="57"/>
  <c r="BB118" i="57"/>
  <c r="BB102" i="57"/>
  <c r="BB113" i="57"/>
  <c r="BB101" i="57"/>
  <c r="BB97" i="57"/>
  <c r="BB89" i="57"/>
  <c r="BB81" i="57"/>
  <c r="BB69" i="57"/>
  <c r="BB98" i="57"/>
  <c r="BB86" i="57"/>
  <c r="BB78" i="57"/>
  <c r="BB70" i="57"/>
  <c r="BB110" i="57"/>
  <c r="BB121" i="57"/>
  <c r="BB117" i="57"/>
  <c r="BB85" i="57"/>
  <c r="BB125" i="57"/>
  <c r="BB105" i="57"/>
  <c r="BB73" i="57"/>
  <c r="BB126" i="57"/>
  <c r="BB94" i="57"/>
  <c r="BB93" i="57"/>
  <c r="BB71" i="57"/>
  <c r="BB129" i="57"/>
  <c r="BB77" i="57"/>
  <c r="BB82" i="57"/>
  <c r="BB109" i="57"/>
  <c r="BB74" i="57"/>
  <c r="BB90" i="57"/>
  <c r="BB75" i="57"/>
  <c r="BB95" i="57"/>
  <c r="BB99" i="57"/>
  <c r="BB83" i="57"/>
  <c r="BB115" i="57"/>
  <c r="BB124" i="57"/>
  <c r="BB76" i="57"/>
  <c r="BB119" i="57"/>
  <c r="BB108" i="57"/>
  <c r="BB123" i="57"/>
  <c r="BB87" i="57"/>
  <c r="BB68" i="57"/>
  <c r="BB67" i="57"/>
  <c r="BB91" i="57"/>
  <c r="BB104" i="57"/>
  <c r="BB107" i="57"/>
  <c r="BB111" i="57"/>
  <c r="BB103" i="57"/>
  <c r="BB100" i="57"/>
  <c r="BB72" i="57"/>
  <c r="BB120" i="57"/>
  <c r="BB127" i="57"/>
  <c r="BB116" i="57"/>
  <c r="BB92" i="57"/>
  <c r="BB79" i="57"/>
  <c r="BB112" i="57"/>
  <c r="BB80" i="57"/>
  <c r="BB128" i="57"/>
  <c r="BB88" i="57"/>
  <c r="BB84" i="57"/>
  <c r="BB96" i="57"/>
  <c r="BB7" i="57"/>
  <c r="BB53" i="57"/>
  <c r="BB45" i="57"/>
  <c r="BB37" i="57"/>
  <c r="BB21" i="57"/>
  <c r="BB13" i="57"/>
  <c r="BB65" i="57"/>
  <c r="BB49" i="57"/>
  <c r="BB33" i="57"/>
  <c r="BB17" i="57"/>
  <c r="BB9" i="57"/>
  <c r="BB66" i="57"/>
  <c r="BB62" i="57"/>
  <c r="BB58" i="57"/>
  <c r="BB54" i="57"/>
  <c r="BB50" i="57"/>
  <c r="BB46" i="57"/>
  <c r="BB42" i="57"/>
  <c r="BB38" i="57"/>
  <c r="BB34" i="57"/>
  <c r="BB30" i="57"/>
  <c r="BB26" i="57"/>
  <c r="BB22" i="57"/>
  <c r="BB18" i="57"/>
  <c r="BB14" i="57"/>
  <c r="BB11" i="57"/>
  <c r="BB61" i="57"/>
  <c r="BB29" i="57"/>
  <c r="BB57" i="57"/>
  <c r="BB25" i="57"/>
  <c r="BB41" i="57"/>
  <c r="BB19" i="57"/>
  <c r="BB51" i="57"/>
  <c r="BB5" i="57"/>
  <c r="BB10" i="57"/>
  <c r="BB55" i="57"/>
  <c r="BB43" i="57"/>
  <c r="BB63" i="57"/>
  <c r="BB12" i="57"/>
  <c r="BB23" i="57"/>
  <c r="BB59" i="57"/>
  <c r="BB15" i="57"/>
  <c r="BB24" i="57"/>
  <c r="BB56" i="57"/>
  <c r="BB31" i="57"/>
  <c r="BB39" i="57"/>
  <c r="BB27" i="57"/>
  <c r="BB44" i="57"/>
  <c r="BB47" i="57"/>
  <c r="BB8" i="57"/>
  <c r="BB35" i="57"/>
  <c r="BB4" i="57"/>
  <c r="BB6" i="57"/>
  <c r="BB60" i="57"/>
  <c r="BB28" i="57"/>
  <c r="BB48" i="57"/>
  <c r="BB36" i="57"/>
  <c r="BB52" i="57"/>
  <c r="BB40" i="57"/>
  <c r="BB64" i="57"/>
  <c r="BB16" i="57"/>
  <c r="BB32" i="57"/>
  <c r="BB20" i="57"/>
  <c r="BD351" i="57"/>
  <c r="BD346" i="57"/>
  <c r="BD342" i="57"/>
  <c r="BD374" i="57"/>
  <c r="BD358" i="57"/>
  <c r="BD350" i="57"/>
  <c r="BD330" i="57"/>
  <c r="BD322" i="57"/>
  <c r="BD341" i="57"/>
  <c r="BD333" i="57"/>
  <c r="BD329" i="57"/>
  <c r="BD366" i="57"/>
  <c r="BD354" i="57"/>
  <c r="BD326" i="57"/>
  <c r="BD345" i="57"/>
  <c r="BD367" i="57"/>
  <c r="BD338" i="57"/>
  <c r="BD361" i="57"/>
  <c r="BD349" i="57"/>
  <c r="BD321" i="57"/>
  <c r="BD359" i="57"/>
  <c r="BD378" i="57"/>
  <c r="BD334" i="57"/>
  <c r="BD373" i="57"/>
  <c r="BD337" i="57"/>
  <c r="BD325" i="57"/>
  <c r="BD370" i="57"/>
  <c r="BD377" i="57"/>
  <c r="BD369" i="57"/>
  <c r="BD357" i="57"/>
  <c r="BD362" i="57"/>
  <c r="BD365" i="57"/>
  <c r="BD353" i="57"/>
  <c r="BD355" i="57"/>
  <c r="BD335" i="57"/>
  <c r="BD327" i="57"/>
  <c r="BD379" i="57"/>
  <c r="BD336" i="57"/>
  <c r="BD343" i="57"/>
  <c r="BD331" i="57"/>
  <c r="BD371" i="57"/>
  <c r="BD339" i="57"/>
  <c r="BD381" i="57"/>
  <c r="BD320" i="57"/>
  <c r="BD363" i="57"/>
  <c r="BD324" i="57"/>
  <c r="BD319" i="57"/>
  <c r="BD375" i="57"/>
  <c r="BD372" i="57"/>
  <c r="BD323" i="57"/>
  <c r="BD347" i="57"/>
  <c r="BD340" i="57"/>
  <c r="BD348" i="57"/>
  <c r="BD356" i="57"/>
  <c r="BD328" i="57"/>
  <c r="BD344" i="57"/>
  <c r="BD368" i="57"/>
  <c r="BD376" i="57"/>
  <c r="BD332" i="57"/>
  <c r="BD352" i="57"/>
  <c r="BD380" i="57"/>
  <c r="BD364" i="57"/>
  <c r="BD360" i="57"/>
  <c r="BB310" i="57"/>
  <c r="BB306" i="57"/>
  <c r="BB302" i="57"/>
  <c r="BB294" i="57"/>
  <c r="BB290" i="57"/>
  <c r="BB286" i="57"/>
  <c r="BB278" i="57"/>
  <c r="BB298" i="57"/>
  <c r="BB262" i="57"/>
  <c r="BB258" i="57"/>
  <c r="BB281" i="57"/>
  <c r="BB265" i="57"/>
  <c r="BB261" i="57"/>
  <c r="BB257" i="57"/>
  <c r="BB269" i="57"/>
  <c r="BB266" i="57"/>
  <c r="BB317" i="57"/>
  <c r="BB297" i="57"/>
  <c r="BB293" i="57"/>
  <c r="BB318" i="57"/>
  <c r="BB314" i="57"/>
  <c r="BB282" i="57"/>
  <c r="BB270" i="57"/>
  <c r="BB273" i="57"/>
  <c r="BB313" i="57"/>
  <c r="BB305" i="57"/>
  <c r="BB289" i="57"/>
  <c r="BB285" i="57"/>
  <c r="BB277" i="57"/>
  <c r="BB274" i="57"/>
  <c r="BB309" i="57"/>
  <c r="BB301" i="57"/>
  <c r="BB315" i="57"/>
  <c r="BB259" i="57"/>
  <c r="BB307" i="57"/>
  <c r="BB275" i="57"/>
  <c r="BB291" i="57"/>
  <c r="BB263" i="57"/>
  <c r="BB295" i="57"/>
  <c r="BB288" i="57"/>
  <c r="BB279" i="57"/>
  <c r="BB283" i="57"/>
  <c r="BB260" i="57"/>
  <c r="BB292" i="57"/>
  <c r="BB287" i="57"/>
  <c r="BB300" i="57"/>
  <c r="BB299" i="57"/>
  <c r="BB311" i="57"/>
  <c r="BB267" i="57"/>
  <c r="BB308" i="57"/>
  <c r="BB271" i="57"/>
  <c r="BB276" i="57"/>
  <c r="BB303" i="57"/>
  <c r="BB280" i="57"/>
  <c r="BB304" i="57"/>
  <c r="BB284" i="57"/>
  <c r="BB272" i="57"/>
  <c r="BB268" i="57"/>
  <c r="BB256" i="57"/>
  <c r="BB312" i="57"/>
  <c r="BB264" i="57"/>
  <c r="BB316" i="57"/>
  <c r="BB296" i="57"/>
  <c r="BB186" i="57"/>
  <c r="BB178" i="57"/>
  <c r="BB170" i="57"/>
  <c r="BB162" i="57"/>
  <c r="BB154" i="57"/>
  <c r="BB146" i="57"/>
  <c r="BB138" i="57"/>
  <c r="BB130" i="57"/>
  <c r="BB182" i="57"/>
  <c r="BB166" i="57"/>
  <c r="BB150" i="57"/>
  <c r="BB134" i="57"/>
  <c r="BB167" i="57"/>
  <c r="BB190" i="57"/>
  <c r="BB158" i="57"/>
  <c r="BB181" i="57"/>
  <c r="BB165" i="57"/>
  <c r="BB149" i="57"/>
  <c r="BB133" i="57"/>
  <c r="BB185" i="57"/>
  <c r="BB169" i="57"/>
  <c r="BB153" i="57"/>
  <c r="BB137" i="57"/>
  <c r="BB174" i="57"/>
  <c r="BB142" i="57"/>
  <c r="BB189" i="57"/>
  <c r="BB173" i="57"/>
  <c r="BB157" i="57"/>
  <c r="BB141" i="57"/>
  <c r="BB177" i="57"/>
  <c r="BB145" i="57"/>
  <c r="BB135" i="57"/>
  <c r="BB161" i="57"/>
  <c r="BB139" i="57"/>
  <c r="BB191" i="57"/>
  <c r="BB131" i="57"/>
  <c r="BB151" i="57"/>
  <c r="BB143" i="57"/>
  <c r="BB159" i="57"/>
  <c r="BB171" i="57"/>
  <c r="BB183" i="57"/>
  <c r="BB155" i="57"/>
  <c r="BB132" i="57"/>
  <c r="BB179" i="57"/>
  <c r="BB188" i="57"/>
  <c r="BB168" i="57"/>
  <c r="BB147" i="57"/>
  <c r="BB163" i="57"/>
  <c r="BB175" i="57"/>
  <c r="BB187" i="57"/>
  <c r="BB136" i="57"/>
  <c r="BB152" i="57"/>
  <c r="BB184" i="57"/>
  <c r="BB156" i="57"/>
  <c r="BB192" i="57"/>
  <c r="BB144" i="57"/>
  <c r="BB160" i="57"/>
  <c r="BB140" i="57"/>
  <c r="BB164" i="57"/>
  <c r="BB180" i="57"/>
  <c r="BB148" i="57"/>
  <c r="BB176" i="57"/>
  <c r="BB172" i="57"/>
  <c r="BB739" i="57"/>
  <c r="BB746" i="57"/>
  <c r="BB710" i="57"/>
  <c r="BB742" i="57"/>
  <c r="BB758" i="57"/>
  <c r="BB706" i="57"/>
  <c r="BB702" i="57"/>
  <c r="BB738" i="57"/>
  <c r="BB726" i="57"/>
  <c r="BB709" i="57"/>
  <c r="BB701" i="57"/>
  <c r="BB697" i="57"/>
  <c r="BB745" i="57"/>
  <c r="BB729" i="57"/>
  <c r="BB713" i="57"/>
  <c r="BB750" i="57"/>
  <c r="BB734" i="57"/>
  <c r="BB730" i="57"/>
  <c r="BB718" i="57"/>
  <c r="BB714" i="57"/>
  <c r="BB733" i="57"/>
  <c r="BB754" i="57"/>
  <c r="BB722" i="57"/>
  <c r="BB717" i="57"/>
  <c r="BB705" i="57"/>
  <c r="BB741" i="57"/>
  <c r="BB721" i="57"/>
  <c r="BB757" i="57"/>
  <c r="BB698" i="57"/>
  <c r="BB749" i="57"/>
  <c r="BB753" i="57"/>
  <c r="BB737" i="57"/>
  <c r="BB725" i="57"/>
  <c r="BB751" i="57"/>
  <c r="BB703" i="57"/>
  <c r="BB719" i="57"/>
  <c r="BB736" i="57"/>
  <c r="BB716" i="57"/>
  <c r="BB731" i="57"/>
  <c r="BB735" i="57"/>
  <c r="BB743" i="57"/>
  <c r="BB707" i="57"/>
  <c r="BB723" i="57"/>
  <c r="BB720" i="57"/>
  <c r="BB711" i="57"/>
  <c r="BB727" i="57"/>
  <c r="BB747" i="57"/>
  <c r="BB715" i="57"/>
  <c r="BB759" i="57"/>
  <c r="BB708" i="57"/>
  <c r="BB724" i="57"/>
  <c r="BB699" i="57"/>
  <c r="BB740" i="57"/>
  <c r="BB744" i="57"/>
  <c r="BB755" i="57"/>
  <c r="BB752" i="57"/>
  <c r="BB756" i="57"/>
  <c r="BB728" i="57"/>
  <c r="BB712" i="57"/>
  <c r="BB704" i="57"/>
  <c r="BB732" i="57"/>
  <c r="BB748" i="57"/>
  <c r="BB700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AF328" i="54" l="1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V558" i="54"/>
  <c r="BV559" i="54"/>
  <c r="BV562" i="54"/>
  <c r="BV563" i="54"/>
  <c r="BV531" i="54"/>
  <c r="BV534" i="54"/>
  <c r="BV536" i="54"/>
  <c r="BV538" i="54"/>
  <c r="BV540" i="54"/>
  <c r="BV542" i="54"/>
  <c r="BV544" i="54"/>
  <c r="BV550" i="54"/>
  <c r="BV552" i="54"/>
  <c r="BV517" i="54"/>
  <c r="BV519" i="54"/>
  <c r="BV521" i="54"/>
  <c r="BV523" i="54"/>
  <c r="BV497" i="54"/>
  <c r="BV500" i="54"/>
  <c r="BV502" i="54"/>
  <c r="BV504" i="54"/>
  <c r="BV509" i="54"/>
  <c r="BV560" i="54"/>
  <c r="BV561" i="54"/>
  <c r="BV555" i="54"/>
  <c r="BV530" i="54"/>
  <c r="BV532" i="54"/>
  <c r="BV545" i="54"/>
  <c r="BV547" i="54"/>
  <c r="BV512" i="54"/>
  <c r="BV514" i="54"/>
  <c r="BV524" i="54"/>
  <c r="BV526" i="54"/>
  <c r="BV493" i="54"/>
  <c r="BV496" i="54"/>
  <c r="BV498" i="54"/>
  <c r="BV499" i="54"/>
  <c r="BV503" i="54"/>
  <c r="BV506" i="54"/>
  <c r="BV508" i="54"/>
  <c r="BV564" i="54"/>
  <c r="BV553" i="54"/>
  <c r="BV557" i="54"/>
  <c r="BV528" i="54"/>
  <c r="BV533" i="54"/>
  <c r="BV537" i="54"/>
  <c r="BV541" i="54"/>
  <c r="BV546" i="54"/>
  <c r="BV548" i="54"/>
  <c r="BV510" i="54"/>
  <c r="BV513" i="54"/>
  <c r="BV515" i="54"/>
  <c r="BV520" i="54"/>
  <c r="BV525" i="54"/>
  <c r="BV492" i="54"/>
  <c r="BV494" i="54"/>
  <c r="BV495" i="54"/>
  <c r="BV507" i="54"/>
  <c r="BV554" i="54"/>
  <c r="BV556" i="54"/>
  <c r="BV527" i="54"/>
  <c r="BV529" i="54"/>
  <c r="BV535" i="54"/>
  <c r="BV539" i="54"/>
  <c r="BV543" i="54"/>
  <c r="BV549" i="54"/>
  <c r="BV551" i="54"/>
  <c r="BV511" i="54"/>
  <c r="BV516" i="54"/>
  <c r="BV518" i="54"/>
  <c r="BV522" i="54"/>
  <c r="BV501" i="54"/>
  <c r="BV505" i="54"/>
  <c r="BV456" i="54"/>
  <c r="BV462" i="54"/>
  <c r="BV467" i="54"/>
  <c r="BV470" i="54"/>
  <c r="BV474" i="54"/>
  <c r="BV445" i="54"/>
  <c r="BV451" i="54"/>
  <c r="BV454" i="54"/>
  <c r="BV463" i="54"/>
  <c r="BV476" i="54"/>
  <c r="BV477" i="54"/>
  <c r="BV482" i="54"/>
  <c r="BV485" i="54"/>
  <c r="BV489" i="54"/>
  <c r="BV457" i="54"/>
  <c r="BV460" i="54"/>
  <c r="BV461" i="54"/>
  <c r="BV468" i="54"/>
  <c r="BV469" i="54"/>
  <c r="BV479" i="54"/>
  <c r="BV483" i="54"/>
  <c r="BV486" i="54"/>
  <c r="BV487" i="54"/>
  <c r="BV490" i="54"/>
  <c r="BV491" i="54"/>
  <c r="BV446" i="54"/>
  <c r="BV448" i="54"/>
  <c r="BV449" i="54"/>
  <c r="BV455" i="54"/>
  <c r="BV458" i="54"/>
  <c r="BV464" i="54"/>
  <c r="BV465" i="54"/>
  <c r="BV484" i="54"/>
  <c r="BV488" i="54"/>
  <c r="BV447" i="54"/>
  <c r="BV450" i="54"/>
  <c r="BV452" i="54"/>
  <c r="BV453" i="54"/>
  <c r="BV459" i="54"/>
  <c r="BV466" i="54"/>
  <c r="BV471" i="54"/>
  <c r="BV472" i="54"/>
  <c r="BV473" i="54"/>
  <c r="BV475" i="54"/>
  <c r="BV478" i="54"/>
  <c r="BV480" i="54"/>
  <c r="BV481" i="54"/>
  <c r="BV5" i="54"/>
  <c r="BV9" i="54"/>
  <c r="BV13" i="54"/>
  <c r="BV17" i="54"/>
  <c r="BV8" i="54"/>
  <c r="BV12" i="54"/>
  <c r="BV16" i="54"/>
  <c r="BV20" i="54"/>
  <c r="BV7" i="54"/>
  <c r="BV11" i="54"/>
  <c r="BV15" i="54"/>
  <c r="BV19" i="54"/>
  <c r="BV23" i="54"/>
  <c r="BV27" i="54"/>
  <c r="BV31" i="54"/>
  <c r="BV35" i="54"/>
  <c r="BV14" i="54"/>
  <c r="BV24" i="54"/>
  <c r="BV25" i="54"/>
  <c r="BV26" i="54"/>
  <c r="BV39" i="54"/>
  <c r="BV43" i="54"/>
  <c r="BV47" i="54"/>
  <c r="BV51" i="54"/>
  <c r="BV18" i="54"/>
  <c r="BV21" i="54"/>
  <c r="BV22" i="54"/>
  <c r="BV36" i="54"/>
  <c r="BV40" i="54"/>
  <c r="BV44" i="54"/>
  <c r="BV48" i="54"/>
  <c r="BV28" i="54"/>
  <c r="BV29" i="54"/>
  <c r="BV30" i="54"/>
  <c r="BV38" i="54"/>
  <c r="BV46" i="54"/>
  <c r="BV53" i="54"/>
  <c r="BV57" i="54"/>
  <c r="BV61" i="54"/>
  <c r="BV65" i="54"/>
  <c r="BV6" i="54"/>
  <c r="BV32" i="54"/>
  <c r="BV33" i="54"/>
  <c r="BV34" i="54"/>
  <c r="BV37" i="54"/>
  <c r="BV45" i="54"/>
  <c r="BV54" i="54"/>
  <c r="BV58" i="54"/>
  <c r="BV62" i="54"/>
  <c r="BV66" i="54"/>
  <c r="BV10" i="54"/>
  <c r="BV41" i="54"/>
  <c r="BV52" i="54"/>
  <c r="BV60" i="54"/>
  <c r="BV68" i="54"/>
  <c r="BV72" i="54"/>
  <c r="BV76" i="54"/>
  <c r="BV80" i="54"/>
  <c r="BV84" i="54"/>
  <c r="BV88" i="54"/>
  <c r="BV92" i="54"/>
  <c r="BV96" i="54"/>
  <c r="BV100" i="54"/>
  <c r="BV104" i="54"/>
  <c r="BV108" i="54"/>
  <c r="BV112" i="54"/>
  <c r="BV50" i="54"/>
  <c r="BV55" i="54"/>
  <c r="BV63" i="54"/>
  <c r="BV67" i="54"/>
  <c r="BV71" i="54"/>
  <c r="BV75" i="54"/>
  <c r="BV79" i="54"/>
  <c r="BV83" i="54"/>
  <c r="BV49" i="54"/>
  <c r="BV56" i="54"/>
  <c r="BV64" i="54"/>
  <c r="BV70" i="54"/>
  <c r="BV74" i="54"/>
  <c r="BV78" i="54"/>
  <c r="BV82" i="54"/>
  <c r="BV42" i="54"/>
  <c r="BV59" i="54"/>
  <c r="BV69" i="54"/>
  <c r="BV73" i="54"/>
  <c r="BV77" i="54"/>
  <c r="BV81" i="54"/>
  <c r="BV85" i="54"/>
  <c r="BV89" i="54"/>
  <c r="BV93" i="54"/>
  <c r="BV97" i="54"/>
  <c r="BV101" i="54"/>
  <c r="BV105" i="54"/>
  <c r="BV109" i="54"/>
  <c r="BV86" i="54"/>
  <c r="BV94" i="54"/>
  <c r="BV102" i="54"/>
  <c r="BV110" i="54"/>
  <c r="BV116" i="54"/>
  <c r="BV120" i="54"/>
  <c r="BV124" i="54"/>
  <c r="BV128" i="54"/>
  <c r="BV132" i="54"/>
  <c r="BV136" i="54"/>
  <c r="BV140" i="54"/>
  <c r="BV144" i="54"/>
  <c r="BV148" i="54"/>
  <c r="BV152" i="54"/>
  <c r="BV156" i="54"/>
  <c r="BV160" i="54"/>
  <c r="BV87" i="54"/>
  <c r="BV95" i="54"/>
  <c r="BV103" i="54"/>
  <c r="BV111" i="54"/>
  <c r="BV115" i="54"/>
  <c r="BV119" i="54"/>
  <c r="BV123" i="54"/>
  <c r="BV127" i="54"/>
  <c r="BV131" i="54"/>
  <c r="BV135" i="54"/>
  <c r="BV139" i="54"/>
  <c r="BV90" i="54"/>
  <c r="BV98" i="54"/>
  <c r="BV106" i="54"/>
  <c r="BV114" i="54"/>
  <c r="BV118" i="54"/>
  <c r="BV122" i="54"/>
  <c r="BV126" i="54"/>
  <c r="BV130" i="54"/>
  <c r="BV134" i="54"/>
  <c r="BV138" i="54"/>
  <c r="BV142" i="54"/>
  <c r="BV91" i="54"/>
  <c r="BV99" i="54"/>
  <c r="BV107" i="54"/>
  <c r="BV113" i="54"/>
  <c r="BV117" i="54"/>
  <c r="BV121" i="54"/>
  <c r="BV125" i="54"/>
  <c r="BV129" i="54"/>
  <c r="BV133" i="54"/>
  <c r="BV137" i="54"/>
  <c r="BV141" i="54"/>
  <c r="BV145" i="54"/>
  <c r="BV149" i="54"/>
  <c r="BV153" i="54"/>
  <c r="BV157" i="54"/>
  <c r="BV151" i="54"/>
  <c r="BV159" i="54"/>
  <c r="BV162" i="54"/>
  <c r="BV166" i="54"/>
  <c r="BV170" i="54"/>
  <c r="BV174" i="54"/>
  <c r="BV178" i="54"/>
  <c r="BV182" i="54"/>
  <c r="BV186" i="54"/>
  <c r="BV190" i="54"/>
  <c r="BV194" i="54"/>
  <c r="BV198" i="54"/>
  <c r="BV202" i="54"/>
  <c r="BV206" i="54"/>
  <c r="BV210" i="54"/>
  <c r="BV146" i="54"/>
  <c r="BV154" i="54"/>
  <c r="BV161" i="54"/>
  <c r="BV150" i="54"/>
  <c r="BV158" i="54"/>
  <c r="BV163" i="54"/>
  <c r="BV167" i="54"/>
  <c r="BV171" i="54"/>
  <c r="BV175" i="54"/>
  <c r="BV179" i="54"/>
  <c r="BV183" i="54"/>
  <c r="BV187" i="54"/>
  <c r="BV191" i="54"/>
  <c r="BV195" i="54"/>
  <c r="BV199" i="54"/>
  <c r="BV203" i="54"/>
  <c r="BV207" i="54"/>
  <c r="BV211" i="54"/>
  <c r="BV143" i="54"/>
  <c r="BV155" i="54"/>
  <c r="BV165" i="54"/>
  <c r="BV173" i="54"/>
  <c r="BV181" i="54"/>
  <c r="BV189" i="54"/>
  <c r="BV197" i="54"/>
  <c r="BV205" i="54"/>
  <c r="BV213" i="54"/>
  <c r="BV217" i="54"/>
  <c r="BV221" i="54"/>
  <c r="BV225" i="54"/>
  <c r="BV229" i="54"/>
  <c r="BV233" i="54"/>
  <c r="BV237" i="54"/>
  <c r="BV241" i="54"/>
  <c r="BV245" i="54"/>
  <c r="BV249" i="54"/>
  <c r="BV253" i="54"/>
  <c r="BV257" i="54"/>
  <c r="BV261" i="54"/>
  <c r="BV265" i="54"/>
  <c r="BV269" i="54"/>
  <c r="BV273" i="54"/>
  <c r="BV277" i="54"/>
  <c r="BV281" i="54"/>
  <c r="BV285" i="54"/>
  <c r="BV147" i="54"/>
  <c r="BV168" i="54"/>
  <c r="BV176" i="54"/>
  <c r="BV184" i="54"/>
  <c r="BV192" i="54"/>
  <c r="BV200" i="54"/>
  <c r="BV208" i="54"/>
  <c r="BV216" i="54"/>
  <c r="BV220" i="54"/>
  <c r="BV224" i="54"/>
  <c r="BV228" i="54"/>
  <c r="BV232" i="54"/>
  <c r="BV236" i="54"/>
  <c r="BV240" i="54"/>
  <c r="BV244" i="54"/>
  <c r="BV169" i="54"/>
  <c r="BV177" i="54"/>
  <c r="BV185" i="54"/>
  <c r="BV193" i="54"/>
  <c r="BV201" i="54"/>
  <c r="BV209" i="54"/>
  <c r="BV215" i="54"/>
  <c r="BV219" i="54"/>
  <c r="BV223" i="54"/>
  <c r="BV227" i="54"/>
  <c r="BV231" i="54"/>
  <c r="BV164" i="54"/>
  <c r="BV172" i="54"/>
  <c r="BV180" i="54"/>
  <c r="BV188" i="54"/>
  <c r="BV196" i="54"/>
  <c r="BV204" i="54"/>
  <c r="BV212" i="54"/>
  <c r="BV214" i="54"/>
  <c r="BV218" i="54"/>
  <c r="BV222" i="54"/>
  <c r="BV226" i="54"/>
  <c r="BV230" i="54"/>
  <c r="BV234" i="54"/>
  <c r="BV238" i="54"/>
  <c r="BV242" i="54"/>
  <c r="BV246" i="54"/>
  <c r="BV250" i="54"/>
  <c r="BV254" i="54"/>
  <c r="BV258" i="54"/>
  <c r="BV262" i="54"/>
  <c r="BV266" i="54"/>
  <c r="BV270" i="54"/>
  <c r="BV274" i="54"/>
  <c r="BV278" i="54"/>
  <c r="BV282" i="54"/>
  <c r="BV286" i="54"/>
  <c r="BV243" i="54"/>
  <c r="BV251" i="54"/>
  <c r="BV259" i="54"/>
  <c r="BV267" i="54"/>
  <c r="BV275" i="54"/>
  <c r="BV283" i="54"/>
  <c r="BV289" i="54"/>
  <c r="BV293" i="54"/>
  <c r="BV297" i="54"/>
  <c r="BV301" i="54"/>
  <c r="BV305" i="54"/>
  <c r="BV309" i="54"/>
  <c r="BV313" i="54"/>
  <c r="BV317" i="54"/>
  <c r="BV321" i="54"/>
  <c r="BV325" i="54"/>
  <c r="BV239" i="54"/>
  <c r="BV252" i="54"/>
  <c r="BV260" i="54"/>
  <c r="BV268" i="54"/>
  <c r="BV276" i="54"/>
  <c r="BV284" i="54"/>
  <c r="BV288" i="54"/>
  <c r="BV292" i="54"/>
  <c r="BV296" i="54"/>
  <c r="BV300" i="54"/>
  <c r="BV304" i="54"/>
  <c r="BV308" i="54"/>
  <c r="BV312" i="54"/>
  <c r="BV316" i="54"/>
  <c r="BV320" i="54"/>
  <c r="BV235" i="54"/>
  <c r="BV255" i="54"/>
  <c r="BV263" i="54"/>
  <c r="BV271" i="54"/>
  <c r="BV279" i="54"/>
  <c r="BV287" i="54"/>
  <c r="BV291" i="54"/>
  <c r="BV295" i="54"/>
  <c r="BV299" i="54"/>
  <c r="BV303" i="54"/>
  <c r="BV307" i="54"/>
  <c r="BV311" i="54"/>
  <c r="BV315" i="54"/>
  <c r="BV319" i="54"/>
  <c r="BV323" i="54"/>
  <c r="BV247" i="54"/>
  <c r="BV248" i="54"/>
  <c r="BV256" i="54"/>
  <c r="BV264" i="54"/>
  <c r="BV272" i="54"/>
  <c r="BV280" i="54"/>
  <c r="BV290" i="54"/>
  <c r="BV294" i="54"/>
  <c r="BV298" i="54"/>
  <c r="BV302" i="54"/>
  <c r="BV306" i="54"/>
  <c r="BV310" i="54"/>
  <c r="BV314" i="54"/>
  <c r="BV318" i="54"/>
  <c r="BV322" i="54"/>
  <c r="BV326" i="54"/>
  <c r="BV330" i="54"/>
  <c r="BV334" i="54"/>
  <c r="BV338" i="54"/>
  <c r="BV342" i="54"/>
  <c r="BV346" i="54"/>
  <c r="BV350" i="54"/>
  <c r="BV354" i="54"/>
  <c r="BV358" i="54"/>
  <c r="BV362" i="54"/>
  <c r="BV366" i="54"/>
  <c r="BV339" i="54"/>
  <c r="BV340" i="54"/>
  <c r="BV341" i="54"/>
  <c r="BV355" i="54"/>
  <c r="BV356" i="54"/>
  <c r="BV357" i="54"/>
  <c r="BV370" i="54"/>
  <c r="BV374" i="54"/>
  <c r="BV378" i="54"/>
  <c r="BV382" i="54"/>
  <c r="BV386" i="54"/>
  <c r="BV390" i="54"/>
  <c r="BV394" i="54"/>
  <c r="BV398" i="54"/>
  <c r="BV402" i="54"/>
  <c r="BV406" i="54"/>
  <c r="BV410" i="54"/>
  <c r="BV414" i="54"/>
  <c r="BV418" i="54"/>
  <c r="BV422" i="54"/>
  <c r="BV426" i="54"/>
  <c r="BV430" i="54"/>
  <c r="BV438" i="54"/>
  <c r="BV441" i="54"/>
  <c r="BV444" i="54"/>
  <c r="BV327" i="54"/>
  <c r="BV329" i="54"/>
  <c r="BV343" i="54"/>
  <c r="BV344" i="54"/>
  <c r="BV345" i="54"/>
  <c r="BV359" i="54"/>
  <c r="BV360" i="54"/>
  <c r="BV361" i="54"/>
  <c r="BV369" i="54"/>
  <c r="BV373" i="54"/>
  <c r="BV377" i="54"/>
  <c r="BV381" i="54"/>
  <c r="BV385" i="54"/>
  <c r="BV389" i="54"/>
  <c r="BV393" i="54"/>
  <c r="BV397" i="54"/>
  <c r="BV401" i="54"/>
  <c r="BV405" i="54"/>
  <c r="BV409" i="54"/>
  <c r="BV413" i="54"/>
  <c r="BV417" i="54"/>
  <c r="BV421" i="54"/>
  <c r="BV425" i="54"/>
  <c r="BV429" i="54"/>
  <c r="BV433" i="54"/>
  <c r="BV437" i="54"/>
  <c r="BV324" i="54"/>
  <c r="BV328" i="54"/>
  <c r="BV331" i="54"/>
  <c r="BV332" i="54"/>
  <c r="BV333" i="54"/>
  <c r="BV347" i="54"/>
  <c r="BV348" i="54"/>
  <c r="BV349" i="54"/>
  <c r="BV363" i="54"/>
  <c r="BV364" i="54"/>
  <c r="BV365" i="54"/>
  <c r="BV368" i="54"/>
  <c r="BV372" i="54"/>
  <c r="BV376" i="54"/>
  <c r="BV380" i="54"/>
  <c r="BV384" i="54"/>
  <c r="BV388" i="54"/>
  <c r="BV392" i="54"/>
  <c r="BV396" i="54"/>
  <c r="BV400" i="54"/>
  <c r="BV404" i="54"/>
  <c r="BV408" i="54"/>
  <c r="BV412" i="54"/>
  <c r="BV416" i="54"/>
  <c r="BV420" i="54"/>
  <c r="BV424" i="54"/>
  <c r="BV428" i="54"/>
  <c r="BV432" i="54"/>
  <c r="BV436" i="54"/>
  <c r="BV440" i="54"/>
  <c r="BV335" i="54"/>
  <c r="BV336" i="54"/>
  <c r="BV337" i="54"/>
  <c r="BV351" i="54"/>
  <c r="BV352" i="54"/>
  <c r="BV353" i="54"/>
  <c r="BV367" i="54"/>
  <c r="BV371" i="54"/>
  <c r="BV375" i="54"/>
  <c r="BV379" i="54"/>
  <c r="BV383" i="54"/>
  <c r="BV387" i="54"/>
  <c r="BV391" i="54"/>
  <c r="BV395" i="54"/>
  <c r="BV399" i="54"/>
  <c r="BV403" i="54"/>
  <c r="BV407" i="54"/>
  <c r="BV411" i="54"/>
  <c r="BV415" i="54"/>
  <c r="BV419" i="54"/>
  <c r="BV423" i="54"/>
  <c r="BV427" i="54"/>
  <c r="BV431" i="54"/>
  <c r="BV435" i="54"/>
  <c r="BV439" i="54"/>
  <c r="BV443" i="54"/>
  <c r="BV434" i="54"/>
  <c r="BV442" i="54"/>
  <c r="DR366" i="54"/>
  <c r="DS366" i="54"/>
  <c r="DT366" i="54"/>
  <c r="DT187" i="54"/>
  <c r="DS187" i="54"/>
  <c r="DR187" i="54"/>
  <c r="CR9" i="54"/>
  <c r="CT9" i="54" s="1"/>
  <c r="CR13" i="54"/>
  <c r="CT13" i="54" s="1"/>
  <c r="CR17" i="54"/>
  <c r="CT17" i="54" s="1"/>
  <c r="CR21" i="54"/>
  <c r="CT21" i="54" s="1"/>
  <c r="CR25" i="54"/>
  <c r="CT25" i="54" s="1"/>
  <c r="CR29" i="54"/>
  <c r="CT29" i="54" s="1"/>
  <c r="CR33" i="54"/>
  <c r="CT33" i="54" s="1"/>
  <c r="CR37" i="54"/>
  <c r="CT37" i="54" s="1"/>
  <c r="CR41" i="54"/>
  <c r="CT41" i="54" s="1"/>
  <c r="CR45" i="54"/>
  <c r="CT45" i="54" s="1"/>
  <c r="CR49" i="54"/>
  <c r="CT49" i="54" s="1"/>
  <c r="CR53" i="54"/>
  <c r="CT53" i="54" s="1"/>
  <c r="CR57" i="54"/>
  <c r="CT57" i="54" s="1"/>
  <c r="CR61" i="54"/>
  <c r="CT61" i="54" s="1"/>
  <c r="CR65" i="54"/>
  <c r="CT65" i="54" s="1"/>
  <c r="CR69" i="54"/>
  <c r="CT69" i="54" s="1"/>
  <c r="CR73" i="54"/>
  <c r="CT73" i="54" s="1"/>
  <c r="CR77" i="54"/>
  <c r="CT77" i="54" s="1"/>
  <c r="CR81" i="54"/>
  <c r="CT81" i="54" s="1"/>
  <c r="CR85" i="54"/>
  <c r="CT85" i="54" s="1"/>
  <c r="CR89" i="54"/>
  <c r="CT89" i="54" s="1"/>
  <c r="CR93" i="54"/>
  <c r="CT93" i="54" s="1"/>
  <c r="CR97" i="54"/>
  <c r="CT97" i="54" s="1"/>
  <c r="CR101" i="54"/>
  <c r="CT101" i="54" s="1"/>
  <c r="CR105" i="54"/>
  <c r="CT105" i="54" s="1"/>
  <c r="CR109" i="54"/>
  <c r="CT109" i="54" s="1"/>
  <c r="CR113" i="54"/>
  <c r="CT113" i="54" s="1"/>
  <c r="CR117" i="54"/>
  <c r="CT117" i="54" s="1"/>
  <c r="CR121" i="54"/>
  <c r="CT121" i="54" s="1"/>
  <c r="CR125" i="54"/>
  <c r="CT125" i="54" s="1"/>
  <c r="CR129" i="54"/>
  <c r="CT129" i="54" s="1"/>
  <c r="CR133" i="54"/>
  <c r="CT133" i="54" s="1"/>
  <c r="CR137" i="54"/>
  <c r="CT137" i="54" s="1"/>
  <c r="CR141" i="54"/>
  <c r="CT141" i="54" s="1"/>
  <c r="CR145" i="54"/>
  <c r="CT145" i="54" s="1"/>
  <c r="CR149" i="54"/>
  <c r="CT149" i="54" s="1"/>
  <c r="CR153" i="54"/>
  <c r="CT153" i="54" s="1"/>
  <c r="CR157" i="54"/>
  <c r="CT157" i="54" s="1"/>
  <c r="CR161" i="54"/>
  <c r="CT161" i="54" s="1"/>
  <c r="CR165" i="54"/>
  <c r="CT165" i="54" s="1"/>
  <c r="CR169" i="54"/>
  <c r="CT169" i="54" s="1"/>
  <c r="CR173" i="54"/>
  <c r="CT173" i="54" s="1"/>
  <c r="CR177" i="54"/>
  <c r="CT177" i="54" s="1"/>
  <c r="CR181" i="54"/>
  <c r="CT181" i="54" s="1"/>
  <c r="CR185" i="54"/>
  <c r="CT185" i="54" s="1"/>
  <c r="CR189" i="54"/>
  <c r="CT189" i="54" s="1"/>
  <c r="CR193" i="54"/>
  <c r="CT193" i="54" s="1"/>
  <c r="CR197" i="54"/>
  <c r="CT197" i="54" s="1"/>
  <c r="CR201" i="54"/>
  <c r="CT201" i="54" s="1"/>
  <c r="CR205" i="54"/>
  <c r="CT205" i="54" s="1"/>
  <c r="CR209" i="54"/>
  <c r="CT209" i="54" s="1"/>
  <c r="CR213" i="54"/>
  <c r="CT213" i="54" s="1"/>
  <c r="CR217" i="54"/>
  <c r="CT217" i="54" s="1"/>
  <c r="CR221" i="54"/>
  <c r="CT221" i="54" s="1"/>
  <c r="CR225" i="54"/>
  <c r="CT225" i="54" s="1"/>
  <c r="CR229" i="54"/>
  <c r="CT229" i="54" s="1"/>
  <c r="CR233" i="54"/>
  <c r="CT233" i="54" s="1"/>
  <c r="CR237" i="54"/>
  <c r="CT237" i="54" s="1"/>
  <c r="CR241" i="54"/>
  <c r="CT241" i="54" s="1"/>
  <c r="CR245" i="54"/>
  <c r="CT245" i="54" s="1"/>
  <c r="CR249" i="54"/>
  <c r="CT249" i="54" s="1"/>
  <c r="CR253" i="54"/>
  <c r="CT253" i="54" s="1"/>
  <c r="CR257" i="54"/>
  <c r="CT257" i="54" s="1"/>
  <c r="CR261" i="54"/>
  <c r="CT261" i="54" s="1"/>
  <c r="CR265" i="54"/>
  <c r="CT265" i="54" s="1"/>
  <c r="CR269" i="54"/>
  <c r="CT269" i="54" s="1"/>
  <c r="CR273" i="54"/>
  <c r="CT273" i="54" s="1"/>
  <c r="CR277" i="54"/>
  <c r="CT277" i="54" s="1"/>
  <c r="CR281" i="54"/>
  <c r="CT281" i="54" s="1"/>
  <c r="CR285" i="54"/>
  <c r="CT285" i="54" s="1"/>
  <c r="CR289" i="54"/>
  <c r="CT289" i="54" s="1"/>
  <c r="CR293" i="54"/>
  <c r="CT293" i="54" s="1"/>
  <c r="CR297" i="54"/>
  <c r="CT297" i="54" s="1"/>
  <c r="CR301" i="54"/>
  <c r="CT301" i="54" s="1"/>
  <c r="CR305" i="54"/>
  <c r="CT305" i="54" s="1"/>
  <c r="CR309" i="54"/>
  <c r="CT309" i="54" s="1"/>
  <c r="CR313" i="54"/>
  <c r="CT313" i="54" s="1"/>
  <c r="CR317" i="54"/>
  <c r="CT317" i="54" s="1"/>
  <c r="CR321" i="54"/>
  <c r="CT321" i="54" s="1"/>
  <c r="CR325" i="54"/>
  <c r="CT325" i="54" s="1"/>
  <c r="CR329" i="54"/>
  <c r="CT329" i="54" s="1"/>
  <c r="CR333" i="54"/>
  <c r="CT333" i="54" s="1"/>
  <c r="CR337" i="54"/>
  <c r="CT337" i="54" s="1"/>
  <c r="CR341" i="54"/>
  <c r="CT341" i="54" s="1"/>
  <c r="CR345" i="54"/>
  <c r="CT345" i="54" s="1"/>
  <c r="CR349" i="54"/>
  <c r="CT349" i="54" s="1"/>
  <c r="CR353" i="54"/>
  <c r="CT353" i="54" s="1"/>
  <c r="CR357" i="54"/>
  <c r="CT357" i="54" s="1"/>
  <c r="CR361" i="54"/>
  <c r="CT361" i="54" s="1"/>
  <c r="CR365" i="54"/>
  <c r="CT365" i="54" s="1"/>
  <c r="CR369" i="54"/>
  <c r="CT369" i="54" s="1"/>
  <c r="CR373" i="54"/>
  <c r="CT373" i="54" s="1"/>
  <c r="CR377" i="54"/>
  <c r="CT377" i="54" s="1"/>
  <c r="CR381" i="54"/>
  <c r="CT381" i="54" s="1"/>
  <c r="CR385" i="54"/>
  <c r="CT385" i="54" s="1"/>
  <c r="CR389" i="54"/>
  <c r="CT389" i="54" s="1"/>
  <c r="CR393" i="54"/>
  <c r="CT393" i="54" s="1"/>
  <c r="CR397" i="54"/>
  <c r="CT397" i="54" s="1"/>
  <c r="CR401" i="54"/>
  <c r="CT401" i="54" s="1"/>
  <c r="CR405" i="54"/>
  <c r="CT405" i="54" s="1"/>
  <c r="CR409" i="54"/>
  <c r="CT409" i="54" s="1"/>
  <c r="CR413" i="54"/>
  <c r="CT413" i="54" s="1"/>
  <c r="CR417" i="54"/>
  <c r="CT417" i="54" s="1"/>
  <c r="CR421" i="54"/>
  <c r="CT421" i="54" s="1"/>
  <c r="CR425" i="54"/>
  <c r="CT425" i="54" s="1"/>
  <c r="CR429" i="54"/>
  <c r="CT429" i="54" s="1"/>
  <c r="CR433" i="54"/>
  <c r="CT433" i="54" s="1"/>
  <c r="CR437" i="54"/>
  <c r="CT437" i="54" s="1"/>
  <c r="CR441" i="54"/>
  <c r="CT441" i="54" s="1"/>
  <c r="CR445" i="54"/>
  <c r="CT445" i="54" s="1"/>
  <c r="CR449" i="54"/>
  <c r="CT449" i="54" s="1"/>
  <c r="CR453" i="54"/>
  <c r="CT453" i="54" s="1"/>
  <c r="CR457" i="54"/>
  <c r="CT457" i="54" s="1"/>
  <c r="CR461" i="54"/>
  <c r="CT461" i="54" s="1"/>
  <c r="CR465" i="54"/>
  <c r="CT465" i="54" s="1"/>
  <c r="CR469" i="54"/>
  <c r="CT469" i="54" s="1"/>
  <c r="CR473" i="54"/>
  <c r="CT473" i="54" s="1"/>
  <c r="CR477" i="54"/>
  <c r="CT477" i="54" s="1"/>
  <c r="CR481" i="54"/>
  <c r="CT481" i="54" s="1"/>
  <c r="CR485" i="54"/>
  <c r="CT485" i="54" s="1"/>
  <c r="CR489" i="54"/>
  <c r="CT489" i="54" s="1"/>
  <c r="CR493" i="54"/>
  <c r="CT493" i="54" s="1"/>
  <c r="CR497" i="54"/>
  <c r="CT497" i="54" s="1"/>
  <c r="CR501" i="54"/>
  <c r="CT501" i="54" s="1"/>
  <c r="CR505" i="54"/>
  <c r="CT505" i="54" s="1"/>
  <c r="CR509" i="54"/>
  <c r="CT509" i="54" s="1"/>
  <c r="CR513" i="54"/>
  <c r="CT513" i="54" s="1"/>
  <c r="CR517" i="54"/>
  <c r="CT517" i="54" s="1"/>
  <c r="CR521" i="54"/>
  <c r="CT521" i="54" s="1"/>
  <c r="CR525" i="54"/>
  <c r="CT525" i="54" s="1"/>
  <c r="CR529" i="54"/>
  <c r="CT529" i="54" s="1"/>
  <c r="CR533" i="54"/>
  <c r="CT533" i="54" s="1"/>
  <c r="CR537" i="54"/>
  <c r="CT537" i="54" s="1"/>
  <c r="CR541" i="54"/>
  <c r="CT541" i="54" s="1"/>
  <c r="CR545" i="54"/>
  <c r="CT545" i="54" s="1"/>
  <c r="CR549" i="54"/>
  <c r="CT549" i="54" s="1"/>
  <c r="CR553" i="54"/>
  <c r="CT553" i="54" s="1"/>
  <c r="CR557" i="54"/>
  <c r="CT557" i="54" s="1"/>
  <c r="CR561" i="54"/>
  <c r="CT561" i="54" s="1"/>
  <c r="CR565" i="54"/>
  <c r="CT565" i="54" s="1"/>
  <c r="CR569" i="54"/>
  <c r="CT569" i="54" s="1"/>
  <c r="CR573" i="54"/>
  <c r="CT573" i="54" s="1"/>
  <c r="CR577" i="54"/>
  <c r="CT577" i="54" s="1"/>
  <c r="CR581" i="54"/>
  <c r="CT581" i="54" s="1"/>
  <c r="CR585" i="54"/>
  <c r="CT585" i="54" s="1"/>
  <c r="CR589" i="54"/>
  <c r="CT589" i="54" s="1"/>
  <c r="CR593" i="54"/>
  <c r="CT593" i="54" s="1"/>
  <c r="CR597" i="54"/>
  <c r="CT597" i="54" s="1"/>
  <c r="CR601" i="54"/>
  <c r="CT601" i="54" s="1"/>
  <c r="CR605" i="54"/>
  <c r="CT605" i="54" s="1"/>
  <c r="CR609" i="54"/>
  <c r="CT609" i="54" s="1"/>
  <c r="CR613" i="54"/>
  <c r="CT613" i="54" s="1"/>
  <c r="CR617" i="54"/>
  <c r="CT617" i="54" s="1"/>
  <c r="CR621" i="54"/>
  <c r="CT621" i="54" s="1"/>
  <c r="CR625" i="54"/>
  <c r="CT625" i="54" s="1"/>
  <c r="CR629" i="54"/>
  <c r="CT629" i="54" s="1"/>
  <c r="CR633" i="54"/>
  <c r="CT633" i="54" s="1"/>
  <c r="CR637" i="54"/>
  <c r="CT637" i="54" s="1"/>
  <c r="CR641" i="54"/>
  <c r="CT641" i="54" s="1"/>
  <c r="CR645" i="54"/>
  <c r="CT645" i="54" s="1"/>
  <c r="CR649" i="54"/>
  <c r="CT649" i="54" s="1"/>
  <c r="CR653" i="54"/>
  <c r="CT653" i="54" s="1"/>
  <c r="CR657" i="54"/>
  <c r="CT657" i="54" s="1"/>
  <c r="CR661" i="54"/>
  <c r="CT661" i="54" s="1"/>
  <c r="CR665" i="54"/>
  <c r="CT665" i="54" s="1"/>
  <c r="CR669" i="54"/>
  <c r="CT669" i="54" s="1"/>
  <c r="CR673" i="54"/>
  <c r="CT673" i="54" s="1"/>
  <c r="CR677" i="54"/>
  <c r="CT677" i="54" s="1"/>
  <c r="CR681" i="54"/>
  <c r="CT681" i="54" s="1"/>
  <c r="CR685" i="54"/>
  <c r="CT685" i="54" s="1"/>
  <c r="CR689" i="54"/>
  <c r="CT689" i="54" s="1"/>
  <c r="CR693" i="54"/>
  <c r="CT693" i="54" s="1"/>
  <c r="CR697" i="54"/>
  <c r="CT697" i="54" s="1"/>
  <c r="CR701" i="54"/>
  <c r="CT701" i="54" s="1"/>
  <c r="CR705" i="54"/>
  <c r="CT705" i="54" s="1"/>
  <c r="CR709" i="54"/>
  <c r="CT709" i="54" s="1"/>
  <c r="CR713" i="54"/>
  <c r="CT713" i="54" s="1"/>
  <c r="CR717" i="54"/>
  <c r="CT717" i="54" s="1"/>
  <c r="CR721" i="54"/>
  <c r="CT721" i="54" s="1"/>
  <c r="CR725" i="54"/>
  <c r="CT725" i="54" s="1"/>
  <c r="CR729" i="54"/>
  <c r="CT729" i="54" s="1"/>
  <c r="CR733" i="54"/>
  <c r="CT733" i="54" s="1"/>
  <c r="CR737" i="54"/>
  <c r="CT737" i="54" s="1"/>
  <c r="CR741" i="54"/>
  <c r="CT741" i="54" s="1"/>
  <c r="CR745" i="54"/>
  <c r="CT745" i="54" s="1"/>
  <c r="CR749" i="54"/>
  <c r="CT749" i="54" s="1"/>
  <c r="CR753" i="54"/>
  <c r="CT753" i="54" s="1"/>
  <c r="CR757" i="54"/>
  <c r="CT757" i="54" s="1"/>
  <c r="CR761" i="54"/>
  <c r="CT761" i="54" s="1"/>
  <c r="CR765" i="54"/>
  <c r="CT765" i="54" s="1"/>
  <c r="CR769" i="54"/>
  <c r="CT769" i="54" s="1"/>
  <c r="CR773" i="54"/>
  <c r="CT773" i="54" s="1"/>
  <c r="CR777" i="54"/>
  <c r="CT777" i="54" s="1"/>
  <c r="CR781" i="54"/>
  <c r="CT781" i="54" s="1"/>
  <c r="CR785" i="54"/>
  <c r="CT785" i="54" s="1"/>
  <c r="CR789" i="54"/>
  <c r="CT789" i="54" s="1"/>
  <c r="CR793" i="54"/>
  <c r="CT793" i="54" s="1"/>
  <c r="CR797" i="54"/>
  <c r="CT797" i="54" s="1"/>
  <c r="CR801" i="54"/>
  <c r="CT801" i="54" s="1"/>
  <c r="CR805" i="54"/>
  <c r="CT805" i="54" s="1"/>
  <c r="CR809" i="54"/>
  <c r="CT809" i="54" s="1"/>
  <c r="CR813" i="54"/>
  <c r="CT813" i="54" s="1"/>
  <c r="CR817" i="54"/>
  <c r="CT817" i="54" s="1"/>
  <c r="CR821" i="54"/>
  <c r="CT821" i="54" s="1"/>
  <c r="CR825" i="54"/>
  <c r="CT825" i="54" s="1"/>
  <c r="CR829" i="54"/>
  <c r="CT829" i="54" s="1"/>
  <c r="CR833" i="54"/>
  <c r="CT833" i="54" s="1"/>
  <c r="CR837" i="54"/>
  <c r="CT837" i="54" s="1"/>
  <c r="CR841" i="54"/>
  <c r="CT841" i="54" s="1"/>
  <c r="CR845" i="54"/>
  <c r="CT845" i="54" s="1"/>
  <c r="CR849" i="54"/>
  <c r="CT849" i="54" s="1"/>
  <c r="CR853" i="54"/>
  <c r="CT853" i="54" s="1"/>
  <c r="CR857" i="54"/>
  <c r="CT857" i="54" s="1"/>
  <c r="CR861" i="54"/>
  <c r="CT861" i="54" s="1"/>
  <c r="CR865" i="54"/>
  <c r="CT865" i="54" s="1"/>
  <c r="CR869" i="54"/>
  <c r="CT869" i="54" s="1"/>
  <c r="CR873" i="54"/>
  <c r="CT873" i="54" s="1"/>
  <c r="CR877" i="54"/>
  <c r="CT877" i="54" s="1"/>
  <c r="CR881" i="54"/>
  <c r="CT881" i="54" s="1"/>
  <c r="CR885" i="54"/>
  <c r="CT885" i="54" s="1"/>
  <c r="CR889" i="54"/>
  <c r="CT889" i="54" s="1"/>
  <c r="CR893" i="54"/>
  <c r="CT893" i="54" s="1"/>
  <c r="CR897" i="54"/>
  <c r="CT897" i="54" s="1"/>
  <c r="CR901" i="54"/>
  <c r="CT901" i="54" s="1"/>
  <c r="CR905" i="54"/>
  <c r="CT905" i="54" s="1"/>
  <c r="CR909" i="54"/>
  <c r="CT909" i="54" s="1"/>
  <c r="CR913" i="54"/>
  <c r="CT913" i="54" s="1"/>
  <c r="CR917" i="54"/>
  <c r="CT917" i="54" s="1"/>
  <c r="CR921" i="54"/>
  <c r="CT921" i="54" s="1"/>
  <c r="CR925" i="54"/>
  <c r="CT925" i="54" s="1"/>
  <c r="CR929" i="54"/>
  <c r="CT929" i="54" s="1"/>
  <c r="CR933" i="54"/>
  <c r="CT933" i="54" s="1"/>
  <c r="CR937" i="54"/>
  <c r="CT937" i="54" s="1"/>
  <c r="CR941" i="54"/>
  <c r="CT941" i="54" s="1"/>
  <c r="CR945" i="54"/>
  <c r="CT945" i="54" s="1"/>
  <c r="CR949" i="54"/>
  <c r="CT949" i="54" s="1"/>
  <c r="CR953" i="54"/>
  <c r="CT953" i="54" s="1"/>
  <c r="CR957" i="54"/>
  <c r="CT957" i="54" s="1"/>
  <c r="CR961" i="54"/>
  <c r="CT961" i="54" s="1"/>
  <c r="CR965" i="54"/>
  <c r="CT965" i="54" s="1"/>
  <c r="CR969" i="54"/>
  <c r="CT969" i="54" s="1"/>
  <c r="CR973" i="54"/>
  <c r="CT973" i="54" s="1"/>
  <c r="CR977" i="54"/>
  <c r="CT977" i="54" s="1"/>
  <c r="CR981" i="54"/>
  <c r="CT981" i="54" s="1"/>
  <c r="CR985" i="54"/>
  <c r="CT985" i="54" s="1"/>
  <c r="CR989" i="54"/>
  <c r="CT989" i="54" s="1"/>
  <c r="CR993" i="54"/>
  <c r="CT993" i="54" s="1"/>
  <c r="CR997" i="54"/>
  <c r="CT997" i="54" s="1"/>
  <c r="CR1001" i="54"/>
  <c r="CT1001" i="54" s="1"/>
  <c r="CR1005" i="54"/>
  <c r="CT1005" i="54" s="1"/>
  <c r="CR1009" i="54"/>
  <c r="CT1009" i="54" s="1"/>
  <c r="CR1013" i="54"/>
  <c r="CT1013" i="54" s="1"/>
  <c r="CR1017" i="54"/>
  <c r="CT1017" i="54" s="1"/>
  <c r="CR1021" i="54"/>
  <c r="CT1021" i="54" s="1"/>
  <c r="CR1025" i="54"/>
  <c r="CT1025" i="54" s="1"/>
  <c r="CR1029" i="54"/>
  <c r="CT1029" i="54" s="1"/>
  <c r="CR1033" i="54"/>
  <c r="CT1033" i="54" s="1"/>
  <c r="CR1037" i="54"/>
  <c r="CT1037" i="54" s="1"/>
  <c r="CR1041" i="54"/>
  <c r="CT1041" i="54" s="1"/>
  <c r="CR1045" i="54"/>
  <c r="CT1045" i="54" s="1"/>
  <c r="CR1049" i="54"/>
  <c r="CT1049" i="54" s="1"/>
  <c r="CR1053" i="54"/>
  <c r="CT1053" i="54" s="1"/>
  <c r="CR1057" i="54"/>
  <c r="CT1057" i="54" s="1"/>
  <c r="CR1061" i="54"/>
  <c r="CT1061" i="54" s="1"/>
  <c r="CR1065" i="54"/>
  <c r="CT1065" i="54" s="1"/>
  <c r="CR1069" i="54"/>
  <c r="CT1069" i="54" s="1"/>
  <c r="CR1073" i="54"/>
  <c r="CT1073" i="54" s="1"/>
  <c r="CR1077" i="54"/>
  <c r="CT1077" i="54" s="1"/>
  <c r="CR1081" i="54"/>
  <c r="CT1081" i="54" s="1"/>
  <c r="CR1085" i="54"/>
  <c r="CT1085" i="54" s="1"/>
  <c r="CR1089" i="54"/>
  <c r="CT1089" i="54" s="1"/>
  <c r="CR1093" i="54"/>
  <c r="CT1093" i="54" s="1"/>
  <c r="CR1097" i="54"/>
  <c r="CT1097" i="54" s="1"/>
  <c r="CR1101" i="54"/>
  <c r="CT1101" i="54" s="1"/>
  <c r="CR1105" i="54"/>
  <c r="CT1105" i="54" s="1"/>
  <c r="CR1109" i="54"/>
  <c r="CT1109" i="54" s="1"/>
  <c r="CR1113" i="54"/>
  <c r="CT1113" i="54" s="1"/>
  <c r="CR1117" i="54"/>
  <c r="CT1117" i="54" s="1"/>
  <c r="CR1121" i="54"/>
  <c r="CT1121" i="54" s="1"/>
  <c r="CR1125" i="54"/>
  <c r="CT1125" i="54" s="1"/>
  <c r="CR1129" i="54"/>
  <c r="CT1129" i="54" s="1"/>
  <c r="CR1133" i="54"/>
  <c r="CT1133" i="54" s="1"/>
  <c r="CR1137" i="54"/>
  <c r="CT1137" i="54" s="1"/>
  <c r="CR1141" i="54"/>
  <c r="CT1141" i="54" s="1"/>
  <c r="CR1145" i="54"/>
  <c r="CT1145" i="54" s="1"/>
  <c r="CR5" i="54"/>
  <c r="CT5" i="54" s="1"/>
  <c r="CR835" i="54"/>
  <c r="CT835" i="54" s="1"/>
  <c r="CR875" i="54"/>
  <c r="CT875" i="54" s="1"/>
  <c r="CR887" i="54"/>
  <c r="CT887" i="54" s="1"/>
  <c r="CR899" i="54"/>
  <c r="CT899" i="54" s="1"/>
  <c r="CR911" i="54"/>
  <c r="CT911" i="54" s="1"/>
  <c r="CR923" i="54"/>
  <c r="CT923" i="54" s="1"/>
  <c r="CR935" i="54"/>
  <c r="CT935" i="54" s="1"/>
  <c r="CR943" i="54"/>
  <c r="CT943" i="54" s="1"/>
  <c r="CR955" i="54"/>
  <c r="CT955" i="54" s="1"/>
  <c r="CR967" i="54"/>
  <c r="CT967" i="54" s="1"/>
  <c r="CR979" i="54"/>
  <c r="CT979" i="54" s="1"/>
  <c r="CR987" i="54"/>
  <c r="CT987" i="54" s="1"/>
  <c r="CR999" i="54"/>
  <c r="CT999" i="54" s="1"/>
  <c r="CR1011" i="54"/>
  <c r="CT1011" i="54" s="1"/>
  <c r="CR1019" i="54"/>
  <c r="CT1019" i="54" s="1"/>
  <c r="CR1027" i="54"/>
  <c r="CT1027" i="54" s="1"/>
  <c r="CR1039" i="54"/>
  <c r="CT1039" i="54" s="1"/>
  <c r="CR1051" i="54"/>
  <c r="CT1051" i="54" s="1"/>
  <c r="CR1063" i="54"/>
  <c r="CT1063" i="54" s="1"/>
  <c r="CR1075" i="54"/>
  <c r="CT1075" i="54" s="1"/>
  <c r="CR1083" i="54"/>
  <c r="CT1083" i="54" s="1"/>
  <c r="CR1095" i="54"/>
  <c r="CT1095" i="54" s="1"/>
  <c r="CR1107" i="54"/>
  <c r="CT1107" i="54" s="1"/>
  <c r="CR1119" i="54"/>
  <c r="CT1119" i="54" s="1"/>
  <c r="CR1131" i="54"/>
  <c r="CT1131" i="54" s="1"/>
  <c r="CR1143" i="54"/>
  <c r="CT1143" i="54" s="1"/>
  <c r="CR6" i="54"/>
  <c r="CT6" i="54" s="1"/>
  <c r="CR10" i="54"/>
  <c r="CT10" i="54" s="1"/>
  <c r="CR14" i="54"/>
  <c r="CT14" i="54" s="1"/>
  <c r="CR18" i="54"/>
  <c r="CT18" i="54" s="1"/>
  <c r="CR22" i="54"/>
  <c r="CT22" i="54" s="1"/>
  <c r="CR26" i="54"/>
  <c r="CT26" i="54" s="1"/>
  <c r="CR30" i="54"/>
  <c r="CT30" i="54" s="1"/>
  <c r="CR34" i="54"/>
  <c r="CT34" i="54" s="1"/>
  <c r="CR38" i="54"/>
  <c r="CT38" i="54" s="1"/>
  <c r="CR42" i="54"/>
  <c r="CT42" i="54" s="1"/>
  <c r="CR46" i="54"/>
  <c r="CT46" i="54" s="1"/>
  <c r="CR50" i="54"/>
  <c r="CT50" i="54" s="1"/>
  <c r="CR54" i="54"/>
  <c r="CT54" i="54" s="1"/>
  <c r="CR58" i="54"/>
  <c r="CT58" i="54" s="1"/>
  <c r="CR62" i="54"/>
  <c r="CT62" i="54" s="1"/>
  <c r="CR66" i="54"/>
  <c r="CT66" i="54" s="1"/>
  <c r="CR70" i="54"/>
  <c r="CT70" i="54" s="1"/>
  <c r="CR74" i="54"/>
  <c r="CT74" i="54" s="1"/>
  <c r="CR78" i="54"/>
  <c r="CT78" i="54" s="1"/>
  <c r="CR82" i="54"/>
  <c r="CT82" i="54" s="1"/>
  <c r="CR86" i="54"/>
  <c r="CT86" i="54" s="1"/>
  <c r="CR90" i="54"/>
  <c r="CT90" i="54" s="1"/>
  <c r="CR94" i="54"/>
  <c r="CT94" i="54" s="1"/>
  <c r="CR98" i="54"/>
  <c r="CT98" i="54" s="1"/>
  <c r="CR102" i="54"/>
  <c r="CT102" i="54" s="1"/>
  <c r="CR106" i="54"/>
  <c r="CT106" i="54" s="1"/>
  <c r="CR110" i="54"/>
  <c r="CT110" i="54" s="1"/>
  <c r="CR114" i="54"/>
  <c r="CT114" i="54" s="1"/>
  <c r="CR118" i="54"/>
  <c r="CT118" i="54" s="1"/>
  <c r="CR122" i="54"/>
  <c r="CT122" i="54" s="1"/>
  <c r="CR126" i="54"/>
  <c r="CT126" i="54" s="1"/>
  <c r="CR130" i="54"/>
  <c r="CT130" i="54" s="1"/>
  <c r="CR134" i="54"/>
  <c r="CT134" i="54" s="1"/>
  <c r="CR138" i="54"/>
  <c r="CT138" i="54" s="1"/>
  <c r="CR142" i="54"/>
  <c r="CT142" i="54" s="1"/>
  <c r="CR146" i="54"/>
  <c r="CT146" i="54" s="1"/>
  <c r="CR150" i="54"/>
  <c r="CT150" i="54" s="1"/>
  <c r="CR154" i="54"/>
  <c r="CT154" i="54" s="1"/>
  <c r="CR158" i="54"/>
  <c r="CT158" i="54" s="1"/>
  <c r="CR162" i="54"/>
  <c r="CT162" i="54" s="1"/>
  <c r="CR166" i="54"/>
  <c r="CT166" i="54" s="1"/>
  <c r="CR170" i="54"/>
  <c r="CT170" i="54" s="1"/>
  <c r="CR174" i="54"/>
  <c r="CT174" i="54" s="1"/>
  <c r="CR178" i="54"/>
  <c r="CT178" i="54" s="1"/>
  <c r="CR182" i="54"/>
  <c r="CT182" i="54" s="1"/>
  <c r="CR186" i="54"/>
  <c r="CT186" i="54" s="1"/>
  <c r="CR190" i="54"/>
  <c r="CT190" i="54" s="1"/>
  <c r="CR194" i="54"/>
  <c r="CT194" i="54" s="1"/>
  <c r="CR198" i="54"/>
  <c r="CT198" i="54" s="1"/>
  <c r="CR202" i="54"/>
  <c r="CT202" i="54" s="1"/>
  <c r="CR206" i="54"/>
  <c r="CT206" i="54" s="1"/>
  <c r="CR210" i="54"/>
  <c r="CT210" i="54" s="1"/>
  <c r="CR214" i="54"/>
  <c r="CT214" i="54" s="1"/>
  <c r="CR218" i="54"/>
  <c r="CT218" i="54" s="1"/>
  <c r="CR222" i="54"/>
  <c r="CT222" i="54" s="1"/>
  <c r="CR226" i="54"/>
  <c r="CT226" i="54" s="1"/>
  <c r="CR230" i="54"/>
  <c r="CT230" i="54" s="1"/>
  <c r="CR234" i="54"/>
  <c r="CT234" i="54" s="1"/>
  <c r="CR238" i="54"/>
  <c r="CT238" i="54" s="1"/>
  <c r="CR242" i="54"/>
  <c r="CT242" i="54" s="1"/>
  <c r="CR246" i="54"/>
  <c r="CT246" i="54" s="1"/>
  <c r="CR250" i="54"/>
  <c r="CT250" i="54" s="1"/>
  <c r="CR254" i="54"/>
  <c r="CT254" i="54" s="1"/>
  <c r="CR258" i="54"/>
  <c r="CT258" i="54" s="1"/>
  <c r="CR262" i="54"/>
  <c r="CT262" i="54" s="1"/>
  <c r="CR266" i="54"/>
  <c r="CT266" i="54" s="1"/>
  <c r="CR270" i="54"/>
  <c r="CT270" i="54" s="1"/>
  <c r="CR274" i="54"/>
  <c r="CT274" i="54" s="1"/>
  <c r="CR278" i="54"/>
  <c r="CT278" i="54" s="1"/>
  <c r="CR282" i="54"/>
  <c r="CT282" i="54" s="1"/>
  <c r="CR286" i="54"/>
  <c r="CT286" i="54" s="1"/>
  <c r="CR290" i="54"/>
  <c r="CT290" i="54" s="1"/>
  <c r="CR294" i="54"/>
  <c r="CT294" i="54" s="1"/>
  <c r="CR298" i="54"/>
  <c r="CT298" i="54" s="1"/>
  <c r="CR302" i="54"/>
  <c r="CT302" i="54" s="1"/>
  <c r="CR306" i="54"/>
  <c r="CT306" i="54" s="1"/>
  <c r="CR310" i="54"/>
  <c r="CT310" i="54" s="1"/>
  <c r="CR314" i="54"/>
  <c r="CT314" i="54" s="1"/>
  <c r="CR318" i="54"/>
  <c r="CT318" i="54" s="1"/>
  <c r="CR322" i="54"/>
  <c r="CT322" i="54" s="1"/>
  <c r="CR326" i="54"/>
  <c r="CT326" i="54" s="1"/>
  <c r="CR330" i="54"/>
  <c r="CT330" i="54" s="1"/>
  <c r="CR334" i="54"/>
  <c r="CT334" i="54" s="1"/>
  <c r="CR338" i="54"/>
  <c r="CT338" i="54" s="1"/>
  <c r="CR342" i="54"/>
  <c r="CT342" i="54" s="1"/>
  <c r="CR346" i="54"/>
  <c r="CT346" i="54" s="1"/>
  <c r="CR350" i="54"/>
  <c r="CT350" i="54" s="1"/>
  <c r="CR354" i="54"/>
  <c r="CT354" i="54" s="1"/>
  <c r="CR358" i="54"/>
  <c r="CT358" i="54" s="1"/>
  <c r="CR362" i="54"/>
  <c r="CT362" i="54" s="1"/>
  <c r="CR366" i="54"/>
  <c r="CT366" i="54" s="1"/>
  <c r="CR370" i="54"/>
  <c r="CT370" i="54" s="1"/>
  <c r="CR374" i="54"/>
  <c r="CT374" i="54" s="1"/>
  <c r="CR378" i="54"/>
  <c r="CT378" i="54" s="1"/>
  <c r="CR382" i="54"/>
  <c r="CT382" i="54" s="1"/>
  <c r="CR386" i="54"/>
  <c r="CT386" i="54" s="1"/>
  <c r="CR390" i="54"/>
  <c r="CT390" i="54" s="1"/>
  <c r="CR394" i="54"/>
  <c r="CT394" i="54" s="1"/>
  <c r="CR398" i="54"/>
  <c r="CT398" i="54" s="1"/>
  <c r="CR402" i="54"/>
  <c r="CT402" i="54" s="1"/>
  <c r="CR406" i="54"/>
  <c r="CT406" i="54" s="1"/>
  <c r="CR410" i="54"/>
  <c r="CT410" i="54" s="1"/>
  <c r="CR414" i="54"/>
  <c r="CT414" i="54" s="1"/>
  <c r="CR418" i="54"/>
  <c r="CT418" i="54" s="1"/>
  <c r="CR422" i="54"/>
  <c r="CT422" i="54" s="1"/>
  <c r="CR426" i="54"/>
  <c r="CT426" i="54" s="1"/>
  <c r="CR430" i="54"/>
  <c r="CT430" i="54" s="1"/>
  <c r="CR434" i="54"/>
  <c r="CT434" i="54" s="1"/>
  <c r="CR438" i="54"/>
  <c r="CT438" i="54" s="1"/>
  <c r="CR442" i="54"/>
  <c r="CT442" i="54" s="1"/>
  <c r="CR446" i="54"/>
  <c r="CT446" i="54" s="1"/>
  <c r="CR450" i="54"/>
  <c r="CT450" i="54" s="1"/>
  <c r="CR454" i="54"/>
  <c r="CT454" i="54" s="1"/>
  <c r="CR458" i="54"/>
  <c r="CT458" i="54" s="1"/>
  <c r="CR462" i="54"/>
  <c r="CT462" i="54" s="1"/>
  <c r="CR466" i="54"/>
  <c r="CT466" i="54" s="1"/>
  <c r="CR470" i="54"/>
  <c r="CT470" i="54" s="1"/>
  <c r="CR474" i="54"/>
  <c r="CT474" i="54" s="1"/>
  <c r="CR478" i="54"/>
  <c r="CT478" i="54" s="1"/>
  <c r="CR482" i="54"/>
  <c r="CT482" i="54" s="1"/>
  <c r="CR486" i="54"/>
  <c r="CT486" i="54" s="1"/>
  <c r="CR490" i="54"/>
  <c r="CT490" i="54" s="1"/>
  <c r="CR494" i="54"/>
  <c r="CT494" i="54" s="1"/>
  <c r="CR498" i="54"/>
  <c r="CT498" i="54" s="1"/>
  <c r="CR502" i="54"/>
  <c r="CT502" i="54" s="1"/>
  <c r="CR506" i="54"/>
  <c r="CT506" i="54" s="1"/>
  <c r="CR510" i="54"/>
  <c r="CT510" i="54" s="1"/>
  <c r="CR514" i="54"/>
  <c r="CT514" i="54" s="1"/>
  <c r="CR518" i="54"/>
  <c r="CT518" i="54" s="1"/>
  <c r="CR522" i="54"/>
  <c r="CT522" i="54" s="1"/>
  <c r="CR526" i="54"/>
  <c r="CT526" i="54" s="1"/>
  <c r="CR530" i="54"/>
  <c r="CT530" i="54" s="1"/>
  <c r="CR534" i="54"/>
  <c r="CT534" i="54" s="1"/>
  <c r="CR538" i="54"/>
  <c r="CT538" i="54" s="1"/>
  <c r="CR542" i="54"/>
  <c r="CT542" i="54" s="1"/>
  <c r="CR546" i="54"/>
  <c r="CT546" i="54" s="1"/>
  <c r="CR550" i="54"/>
  <c r="CT550" i="54" s="1"/>
  <c r="CR554" i="54"/>
  <c r="CT554" i="54" s="1"/>
  <c r="CR558" i="54"/>
  <c r="CT558" i="54" s="1"/>
  <c r="CR562" i="54"/>
  <c r="CT562" i="54" s="1"/>
  <c r="CR566" i="54"/>
  <c r="CT566" i="54" s="1"/>
  <c r="CR570" i="54"/>
  <c r="CT570" i="54" s="1"/>
  <c r="CR574" i="54"/>
  <c r="CT574" i="54" s="1"/>
  <c r="CR578" i="54"/>
  <c r="CT578" i="54" s="1"/>
  <c r="CR582" i="54"/>
  <c r="CT582" i="54" s="1"/>
  <c r="CR586" i="54"/>
  <c r="CT586" i="54" s="1"/>
  <c r="CR590" i="54"/>
  <c r="CT590" i="54" s="1"/>
  <c r="CR594" i="54"/>
  <c r="CT594" i="54" s="1"/>
  <c r="CR598" i="54"/>
  <c r="CT598" i="54" s="1"/>
  <c r="CR602" i="54"/>
  <c r="CT602" i="54" s="1"/>
  <c r="CR606" i="54"/>
  <c r="CT606" i="54" s="1"/>
  <c r="CR610" i="54"/>
  <c r="CT610" i="54" s="1"/>
  <c r="CR614" i="54"/>
  <c r="CT614" i="54" s="1"/>
  <c r="CR618" i="54"/>
  <c r="CT618" i="54" s="1"/>
  <c r="CR622" i="54"/>
  <c r="CT622" i="54" s="1"/>
  <c r="CR626" i="54"/>
  <c r="CT626" i="54" s="1"/>
  <c r="CR630" i="54"/>
  <c r="CT630" i="54" s="1"/>
  <c r="CR634" i="54"/>
  <c r="CT634" i="54" s="1"/>
  <c r="CR638" i="54"/>
  <c r="CT638" i="54" s="1"/>
  <c r="CR642" i="54"/>
  <c r="CT642" i="54" s="1"/>
  <c r="CR646" i="54"/>
  <c r="CT646" i="54" s="1"/>
  <c r="CR650" i="54"/>
  <c r="CT650" i="54" s="1"/>
  <c r="CR654" i="54"/>
  <c r="CT654" i="54" s="1"/>
  <c r="CR658" i="54"/>
  <c r="CT658" i="54" s="1"/>
  <c r="CR662" i="54"/>
  <c r="CT662" i="54" s="1"/>
  <c r="CR666" i="54"/>
  <c r="CT666" i="54" s="1"/>
  <c r="CR670" i="54"/>
  <c r="CT670" i="54" s="1"/>
  <c r="CR674" i="54"/>
  <c r="CT674" i="54" s="1"/>
  <c r="CR678" i="54"/>
  <c r="CT678" i="54" s="1"/>
  <c r="CR682" i="54"/>
  <c r="CT682" i="54" s="1"/>
  <c r="CR686" i="54"/>
  <c r="CT686" i="54" s="1"/>
  <c r="CR690" i="54"/>
  <c r="CT690" i="54" s="1"/>
  <c r="CR694" i="54"/>
  <c r="CT694" i="54" s="1"/>
  <c r="CR698" i="54"/>
  <c r="CT698" i="54" s="1"/>
  <c r="CR702" i="54"/>
  <c r="CT702" i="54" s="1"/>
  <c r="CR706" i="54"/>
  <c r="CT706" i="54" s="1"/>
  <c r="CR710" i="54"/>
  <c r="CT710" i="54" s="1"/>
  <c r="CR714" i="54"/>
  <c r="CT714" i="54" s="1"/>
  <c r="CR718" i="54"/>
  <c r="CT718" i="54" s="1"/>
  <c r="CR722" i="54"/>
  <c r="CT722" i="54" s="1"/>
  <c r="CR726" i="54"/>
  <c r="CT726" i="54" s="1"/>
  <c r="CR730" i="54"/>
  <c r="CT730" i="54" s="1"/>
  <c r="CR734" i="54"/>
  <c r="CT734" i="54" s="1"/>
  <c r="CR738" i="54"/>
  <c r="CT738" i="54" s="1"/>
  <c r="CR742" i="54"/>
  <c r="CT742" i="54" s="1"/>
  <c r="CR746" i="54"/>
  <c r="CT746" i="54" s="1"/>
  <c r="CR750" i="54"/>
  <c r="CT750" i="54" s="1"/>
  <c r="CR754" i="54"/>
  <c r="CT754" i="54" s="1"/>
  <c r="CR758" i="54"/>
  <c r="CT758" i="54" s="1"/>
  <c r="CR762" i="54"/>
  <c r="CT762" i="54" s="1"/>
  <c r="CR766" i="54"/>
  <c r="CT766" i="54" s="1"/>
  <c r="CR770" i="54"/>
  <c r="CT770" i="54" s="1"/>
  <c r="CR774" i="54"/>
  <c r="CT774" i="54" s="1"/>
  <c r="CR778" i="54"/>
  <c r="CT778" i="54" s="1"/>
  <c r="CR782" i="54"/>
  <c r="CT782" i="54" s="1"/>
  <c r="CR786" i="54"/>
  <c r="CT786" i="54" s="1"/>
  <c r="CR790" i="54"/>
  <c r="CT790" i="54" s="1"/>
  <c r="CR794" i="54"/>
  <c r="CT794" i="54" s="1"/>
  <c r="CR798" i="54"/>
  <c r="CT798" i="54" s="1"/>
  <c r="CR802" i="54"/>
  <c r="CT802" i="54" s="1"/>
  <c r="CR806" i="54"/>
  <c r="CT806" i="54" s="1"/>
  <c r="CR810" i="54"/>
  <c r="CT810" i="54" s="1"/>
  <c r="CR814" i="54"/>
  <c r="CT814" i="54" s="1"/>
  <c r="CR818" i="54"/>
  <c r="CT818" i="54" s="1"/>
  <c r="CR822" i="54"/>
  <c r="CT822" i="54" s="1"/>
  <c r="CR826" i="54"/>
  <c r="CT826" i="54" s="1"/>
  <c r="CR830" i="54"/>
  <c r="CT830" i="54" s="1"/>
  <c r="CR834" i="54"/>
  <c r="CT834" i="54" s="1"/>
  <c r="CR838" i="54"/>
  <c r="CT838" i="54" s="1"/>
  <c r="CR842" i="54"/>
  <c r="CT842" i="54" s="1"/>
  <c r="CR846" i="54"/>
  <c r="CT846" i="54" s="1"/>
  <c r="CR850" i="54"/>
  <c r="CT850" i="54" s="1"/>
  <c r="CR854" i="54"/>
  <c r="CT854" i="54" s="1"/>
  <c r="CR858" i="54"/>
  <c r="CT858" i="54" s="1"/>
  <c r="CR862" i="54"/>
  <c r="CT862" i="54" s="1"/>
  <c r="CR866" i="54"/>
  <c r="CT866" i="54" s="1"/>
  <c r="CR870" i="54"/>
  <c r="CT870" i="54" s="1"/>
  <c r="CR874" i="54"/>
  <c r="CT874" i="54" s="1"/>
  <c r="CR878" i="54"/>
  <c r="CT878" i="54" s="1"/>
  <c r="CR882" i="54"/>
  <c r="CT882" i="54" s="1"/>
  <c r="CR886" i="54"/>
  <c r="CT886" i="54" s="1"/>
  <c r="CR890" i="54"/>
  <c r="CT890" i="54" s="1"/>
  <c r="CR894" i="54"/>
  <c r="CT894" i="54" s="1"/>
  <c r="CR898" i="54"/>
  <c r="CT898" i="54" s="1"/>
  <c r="CR902" i="54"/>
  <c r="CT902" i="54" s="1"/>
  <c r="CR906" i="54"/>
  <c r="CT906" i="54" s="1"/>
  <c r="CR910" i="54"/>
  <c r="CT910" i="54" s="1"/>
  <c r="CR914" i="54"/>
  <c r="CT914" i="54" s="1"/>
  <c r="CR918" i="54"/>
  <c r="CT918" i="54" s="1"/>
  <c r="CR922" i="54"/>
  <c r="CT922" i="54" s="1"/>
  <c r="CR926" i="54"/>
  <c r="CT926" i="54" s="1"/>
  <c r="CR930" i="54"/>
  <c r="CT930" i="54" s="1"/>
  <c r="CR934" i="54"/>
  <c r="CT934" i="54" s="1"/>
  <c r="CR938" i="54"/>
  <c r="CT938" i="54" s="1"/>
  <c r="CR942" i="54"/>
  <c r="CT942" i="54" s="1"/>
  <c r="CR946" i="54"/>
  <c r="CT946" i="54" s="1"/>
  <c r="CR950" i="54"/>
  <c r="CT950" i="54" s="1"/>
  <c r="CR954" i="54"/>
  <c r="CT954" i="54" s="1"/>
  <c r="CR958" i="54"/>
  <c r="CT958" i="54" s="1"/>
  <c r="CR962" i="54"/>
  <c r="CT962" i="54" s="1"/>
  <c r="CR966" i="54"/>
  <c r="CT966" i="54" s="1"/>
  <c r="CR970" i="54"/>
  <c r="CT970" i="54" s="1"/>
  <c r="CR974" i="54"/>
  <c r="CT974" i="54" s="1"/>
  <c r="CR978" i="54"/>
  <c r="CT978" i="54" s="1"/>
  <c r="CR982" i="54"/>
  <c r="CT982" i="54" s="1"/>
  <c r="CR986" i="54"/>
  <c r="CT986" i="54" s="1"/>
  <c r="CR990" i="54"/>
  <c r="CT990" i="54" s="1"/>
  <c r="CR994" i="54"/>
  <c r="CT994" i="54" s="1"/>
  <c r="CR998" i="54"/>
  <c r="CT998" i="54" s="1"/>
  <c r="CR1002" i="54"/>
  <c r="CT1002" i="54" s="1"/>
  <c r="CR1006" i="54"/>
  <c r="CT1006" i="54" s="1"/>
  <c r="CR1010" i="54"/>
  <c r="CT1010" i="54" s="1"/>
  <c r="CR1014" i="54"/>
  <c r="CT1014" i="54" s="1"/>
  <c r="CR1018" i="54"/>
  <c r="CT1018" i="54" s="1"/>
  <c r="CR1022" i="54"/>
  <c r="CT1022" i="54" s="1"/>
  <c r="CR1026" i="54"/>
  <c r="CT1026" i="54" s="1"/>
  <c r="CR1030" i="54"/>
  <c r="CT1030" i="54" s="1"/>
  <c r="CR1034" i="54"/>
  <c r="CT1034" i="54" s="1"/>
  <c r="CR1038" i="54"/>
  <c r="CT1038" i="54" s="1"/>
  <c r="CR1042" i="54"/>
  <c r="CT1042" i="54" s="1"/>
  <c r="CR1046" i="54"/>
  <c r="CT1046" i="54" s="1"/>
  <c r="CR1050" i="54"/>
  <c r="CT1050" i="54" s="1"/>
  <c r="CR1054" i="54"/>
  <c r="CT1054" i="54" s="1"/>
  <c r="CR1058" i="54"/>
  <c r="CT1058" i="54" s="1"/>
  <c r="CR1062" i="54"/>
  <c r="CT1062" i="54" s="1"/>
  <c r="CR1066" i="54"/>
  <c r="CT1066" i="54" s="1"/>
  <c r="CR1070" i="54"/>
  <c r="CT1070" i="54" s="1"/>
  <c r="CR1074" i="54"/>
  <c r="CT1074" i="54" s="1"/>
  <c r="CR1078" i="54"/>
  <c r="CT1078" i="54" s="1"/>
  <c r="CR1082" i="54"/>
  <c r="CT1082" i="54" s="1"/>
  <c r="CR1086" i="54"/>
  <c r="CT1086" i="54" s="1"/>
  <c r="CR1090" i="54"/>
  <c r="CT1090" i="54" s="1"/>
  <c r="CR1094" i="54"/>
  <c r="CT1094" i="54" s="1"/>
  <c r="CR1098" i="54"/>
  <c r="CT1098" i="54" s="1"/>
  <c r="CR1102" i="54"/>
  <c r="CT1102" i="54" s="1"/>
  <c r="CR1106" i="54"/>
  <c r="CT1106" i="54" s="1"/>
  <c r="CR1110" i="54"/>
  <c r="CT1110" i="54" s="1"/>
  <c r="CR1114" i="54"/>
  <c r="CT1114" i="54" s="1"/>
  <c r="CR1118" i="54"/>
  <c r="CT1118" i="54" s="1"/>
  <c r="CR1122" i="54"/>
  <c r="CT1122" i="54" s="1"/>
  <c r="CR1126" i="54"/>
  <c r="CT1126" i="54" s="1"/>
  <c r="CR1130" i="54"/>
  <c r="CT1130" i="54" s="1"/>
  <c r="CR1134" i="54"/>
  <c r="CT1134" i="54" s="1"/>
  <c r="CR1138" i="54"/>
  <c r="CT1138" i="54" s="1"/>
  <c r="CR1142" i="54"/>
  <c r="CT1142" i="54" s="1"/>
  <c r="CR1146" i="54"/>
  <c r="CT1146" i="54" s="1"/>
  <c r="CR839" i="54"/>
  <c r="CT839" i="54" s="1"/>
  <c r="CR879" i="54"/>
  <c r="CT879" i="54" s="1"/>
  <c r="CR891" i="54"/>
  <c r="CT891" i="54" s="1"/>
  <c r="CR903" i="54"/>
  <c r="CT903" i="54" s="1"/>
  <c r="CR915" i="54"/>
  <c r="CT915" i="54" s="1"/>
  <c r="CR927" i="54"/>
  <c r="CT927" i="54" s="1"/>
  <c r="CR939" i="54"/>
  <c r="CT939" i="54" s="1"/>
  <c r="CR951" i="54"/>
  <c r="CT951" i="54" s="1"/>
  <c r="CR963" i="54"/>
  <c r="CT963" i="54" s="1"/>
  <c r="CR971" i="54"/>
  <c r="CT971" i="54" s="1"/>
  <c r="CR983" i="54"/>
  <c r="CT983" i="54" s="1"/>
  <c r="CR995" i="54"/>
  <c r="CT995" i="54" s="1"/>
  <c r="CR1007" i="54"/>
  <c r="CT1007" i="54" s="1"/>
  <c r="CR1015" i="54"/>
  <c r="CT1015" i="54" s="1"/>
  <c r="CR1031" i="54"/>
  <c r="CT1031" i="54" s="1"/>
  <c r="CR1043" i="54"/>
  <c r="CT1043" i="54" s="1"/>
  <c r="CR1055" i="54"/>
  <c r="CT1055" i="54" s="1"/>
  <c r="CR1067" i="54"/>
  <c r="CT1067" i="54" s="1"/>
  <c r="CR1079" i="54"/>
  <c r="CT1079" i="54" s="1"/>
  <c r="CR1091" i="54"/>
  <c r="CT1091" i="54" s="1"/>
  <c r="CR1103" i="54"/>
  <c r="CT1103" i="54" s="1"/>
  <c r="CR1115" i="54"/>
  <c r="CT1115" i="54" s="1"/>
  <c r="CR1127" i="54"/>
  <c r="CT1127" i="54" s="1"/>
  <c r="CR1139" i="54"/>
  <c r="CT1139" i="54" s="1"/>
  <c r="CR7" i="54"/>
  <c r="CT7" i="54" s="1"/>
  <c r="CR11" i="54"/>
  <c r="CT11" i="54" s="1"/>
  <c r="CR15" i="54"/>
  <c r="CT15" i="54" s="1"/>
  <c r="CR19" i="54"/>
  <c r="CT19" i="54" s="1"/>
  <c r="CR23" i="54"/>
  <c r="CT23" i="54" s="1"/>
  <c r="CR27" i="54"/>
  <c r="CT27" i="54" s="1"/>
  <c r="CR31" i="54"/>
  <c r="CT31" i="54" s="1"/>
  <c r="CR35" i="54"/>
  <c r="CT35" i="54" s="1"/>
  <c r="CR39" i="54"/>
  <c r="CT39" i="54" s="1"/>
  <c r="CR43" i="54"/>
  <c r="CT43" i="54" s="1"/>
  <c r="CR47" i="54"/>
  <c r="CT47" i="54" s="1"/>
  <c r="CR51" i="54"/>
  <c r="CT51" i="54" s="1"/>
  <c r="CR55" i="54"/>
  <c r="CT55" i="54" s="1"/>
  <c r="CR59" i="54"/>
  <c r="CT59" i="54" s="1"/>
  <c r="CR63" i="54"/>
  <c r="CT63" i="54" s="1"/>
  <c r="CR67" i="54"/>
  <c r="CT67" i="54" s="1"/>
  <c r="CR71" i="54"/>
  <c r="CT71" i="54" s="1"/>
  <c r="CR75" i="54"/>
  <c r="CT75" i="54" s="1"/>
  <c r="CR79" i="54"/>
  <c r="CT79" i="54" s="1"/>
  <c r="CR83" i="54"/>
  <c r="CT83" i="54" s="1"/>
  <c r="CR87" i="54"/>
  <c r="CT87" i="54" s="1"/>
  <c r="CR91" i="54"/>
  <c r="CT91" i="54" s="1"/>
  <c r="CR95" i="54"/>
  <c r="CT95" i="54" s="1"/>
  <c r="CR99" i="54"/>
  <c r="CT99" i="54" s="1"/>
  <c r="CR103" i="54"/>
  <c r="CT103" i="54" s="1"/>
  <c r="CR107" i="54"/>
  <c r="CT107" i="54" s="1"/>
  <c r="CR111" i="54"/>
  <c r="CT111" i="54" s="1"/>
  <c r="CR115" i="54"/>
  <c r="CT115" i="54" s="1"/>
  <c r="CR119" i="54"/>
  <c r="CT119" i="54" s="1"/>
  <c r="CR123" i="54"/>
  <c r="CT123" i="54" s="1"/>
  <c r="CR127" i="54"/>
  <c r="CT127" i="54" s="1"/>
  <c r="CR131" i="54"/>
  <c r="CT131" i="54" s="1"/>
  <c r="CR135" i="54"/>
  <c r="CT135" i="54" s="1"/>
  <c r="CR139" i="54"/>
  <c r="CT139" i="54" s="1"/>
  <c r="CR143" i="54"/>
  <c r="CT143" i="54" s="1"/>
  <c r="CR147" i="54"/>
  <c r="CT147" i="54" s="1"/>
  <c r="CR151" i="54"/>
  <c r="CT151" i="54" s="1"/>
  <c r="CR155" i="54"/>
  <c r="CT155" i="54" s="1"/>
  <c r="CR159" i="54"/>
  <c r="CT159" i="54" s="1"/>
  <c r="CR163" i="54"/>
  <c r="CT163" i="54" s="1"/>
  <c r="CR167" i="54"/>
  <c r="CT167" i="54" s="1"/>
  <c r="CR171" i="54"/>
  <c r="CT171" i="54" s="1"/>
  <c r="CR175" i="54"/>
  <c r="CT175" i="54" s="1"/>
  <c r="CR179" i="54"/>
  <c r="CT179" i="54" s="1"/>
  <c r="CR183" i="54"/>
  <c r="CT183" i="54" s="1"/>
  <c r="CR187" i="54"/>
  <c r="CT187" i="54" s="1"/>
  <c r="CR191" i="54"/>
  <c r="CT191" i="54" s="1"/>
  <c r="CR195" i="54"/>
  <c r="CT195" i="54" s="1"/>
  <c r="CR199" i="54"/>
  <c r="CT199" i="54" s="1"/>
  <c r="CR203" i="54"/>
  <c r="CT203" i="54" s="1"/>
  <c r="CR207" i="54"/>
  <c r="CT207" i="54" s="1"/>
  <c r="CR211" i="54"/>
  <c r="CT211" i="54" s="1"/>
  <c r="CR215" i="54"/>
  <c r="CT215" i="54" s="1"/>
  <c r="CR219" i="54"/>
  <c r="CT219" i="54" s="1"/>
  <c r="CR223" i="54"/>
  <c r="CT223" i="54" s="1"/>
  <c r="CR227" i="54"/>
  <c r="CT227" i="54" s="1"/>
  <c r="CR231" i="54"/>
  <c r="CT231" i="54" s="1"/>
  <c r="CR235" i="54"/>
  <c r="CT235" i="54" s="1"/>
  <c r="CR239" i="54"/>
  <c r="CT239" i="54" s="1"/>
  <c r="CR243" i="54"/>
  <c r="CT243" i="54" s="1"/>
  <c r="CR247" i="54"/>
  <c r="CT247" i="54" s="1"/>
  <c r="CR251" i="54"/>
  <c r="CT251" i="54" s="1"/>
  <c r="CR255" i="54"/>
  <c r="CT255" i="54" s="1"/>
  <c r="CR259" i="54"/>
  <c r="CT259" i="54" s="1"/>
  <c r="CR263" i="54"/>
  <c r="CT263" i="54" s="1"/>
  <c r="CR267" i="54"/>
  <c r="CT267" i="54" s="1"/>
  <c r="CR271" i="54"/>
  <c r="CT271" i="54" s="1"/>
  <c r="CR275" i="54"/>
  <c r="CT275" i="54" s="1"/>
  <c r="CR279" i="54"/>
  <c r="CT279" i="54" s="1"/>
  <c r="CR283" i="54"/>
  <c r="CT283" i="54" s="1"/>
  <c r="CR287" i="54"/>
  <c r="CT287" i="54" s="1"/>
  <c r="CR291" i="54"/>
  <c r="CT291" i="54" s="1"/>
  <c r="CR295" i="54"/>
  <c r="CT295" i="54" s="1"/>
  <c r="CR299" i="54"/>
  <c r="CT299" i="54" s="1"/>
  <c r="CR303" i="54"/>
  <c r="CT303" i="54" s="1"/>
  <c r="CR307" i="54"/>
  <c r="CT307" i="54" s="1"/>
  <c r="CR311" i="54"/>
  <c r="CT311" i="54" s="1"/>
  <c r="CR315" i="54"/>
  <c r="CT315" i="54" s="1"/>
  <c r="CR319" i="54"/>
  <c r="CT319" i="54" s="1"/>
  <c r="CR323" i="54"/>
  <c r="CT323" i="54" s="1"/>
  <c r="CR327" i="54"/>
  <c r="CT327" i="54" s="1"/>
  <c r="CR331" i="54"/>
  <c r="CT331" i="54" s="1"/>
  <c r="CR335" i="54"/>
  <c r="CT335" i="54" s="1"/>
  <c r="CR339" i="54"/>
  <c r="CT339" i="54" s="1"/>
  <c r="CR343" i="54"/>
  <c r="CT343" i="54" s="1"/>
  <c r="CR347" i="54"/>
  <c r="CT347" i="54" s="1"/>
  <c r="CR351" i="54"/>
  <c r="CT351" i="54" s="1"/>
  <c r="CR355" i="54"/>
  <c r="CT355" i="54" s="1"/>
  <c r="CR359" i="54"/>
  <c r="CT359" i="54" s="1"/>
  <c r="CR363" i="54"/>
  <c r="CT363" i="54" s="1"/>
  <c r="CR367" i="54"/>
  <c r="CT367" i="54" s="1"/>
  <c r="CR371" i="54"/>
  <c r="CT371" i="54" s="1"/>
  <c r="CR375" i="54"/>
  <c r="CT375" i="54" s="1"/>
  <c r="CR379" i="54"/>
  <c r="CT379" i="54" s="1"/>
  <c r="CR383" i="54"/>
  <c r="CT383" i="54" s="1"/>
  <c r="CR387" i="54"/>
  <c r="CT387" i="54" s="1"/>
  <c r="CR391" i="54"/>
  <c r="CT391" i="54" s="1"/>
  <c r="CR395" i="54"/>
  <c r="CT395" i="54" s="1"/>
  <c r="CR399" i="54"/>
  <c r="CT399" i="54" s="1"/>
  <c r="CR403" i="54"/>
  <c r="CT403" i="54" s="1"/>
  <c r="CR407" i="54"/>
  <c r="CT407" i="54" s="1"/>
  <c r="CR411" i="54"/>
  <c r="CT411" i="54" s="1"/>
  <c r="CR415" i="54"/>
  <c r="CT415" i="54" s="1"/>
  <c r="CR419" i="54"/>
  <c r="CT419" i="54" s="1"/>
  <c r="CR423" i="54"/>
  <c r="CT423" i="54" s="1"/>
  <c r="CR427" i="54"/>
  <c r="CT427" i="54" s="1"/>
  <c r="CR431" i="54"/>
  <c r="CT431" i="54" s="1"/>
  <c r="CR435" i="54"/>
  <c r="CT435" i="54" s="1"/>
  <c r="CR439" i="54"/>
  <c r="CT439" i="54" s="1"/>
  <c r="CR443" i="54"/>
  <c r="CT443" i="54" s="1"/>
  <c r="CR447" i="54"/>
  <c r="CT447" i="54" s="1"/>
  <c r="CR451" i="54"/>
  <c r="CT451" i="54" s="1"/>
  <c r="CR455" i="54"/>
  <c r="CT455" i="54" s="1"/>
  <c r="CR459" i="54"/>
  <c r="CT459" i="54" s="1"/>
  <c r="CR463" i="54"/>
  <c r="CT463" i="54" s="1"/>
  <c r="CR467" i="54"/>
  <c r="CT467" i="54" s="1"/>
  <c r="CR471" i="54"/>
  <c r="CT471" i="54" s="1"/>
  <c r="CR475" i="54"/>
  <c r="CT475" i="54" s="1"/>
  <c r="CR479" i="54"/>
  <c r="CT479" i="54" s="1"/>
  <c r="CR483" i="54"/>
  <c r="CT483" i="54" s="1"/>
  <c r="CR487" i="54"/>
  <c r="CT487" i="54" s="1"/>
  <c r="CR491" i="54"/>
  <c r="CT491" i="54" s="1"/>
  <c r="CR495" i="54"/>
  <c r="CT495" i="54" s="1"/>
  <c r="CR499" i="54"/>
  <c r="CT499" i="54" s="1"/>
  <c r="CR503" i="54"/>
  <c r="CT503" i="54" s="1"/>
  <c r="CR507" i="54"/>
  <c r="CT507" i="54" s="1"/>
  <c r="CR511" i="54"/>
  <c r="CT511" i="54" s="1"/>
  <c r="CR515" i="54"/>
  <c r="CT515" i="54" s="1"/>
  <c r="CR519" i="54"/>
  <c r="CT519" i="54" s="1"/>
  <c r="CR523" i="54"/>
  <c r="CT523" i="54" s="1"/>
  <c r="CR527" i="54"/>
  <c r="CT527" i="54" s="1"/>
  <c r="CR531" i="54"/>
  <c r="CT531" i="54" s="1"/>
  <c r="CR535" i="54"/>
  <c r="CT535" i="54" s="1"/>
  <c r="CR539" i="54"/>
  <c r="CT539" i="54" s="1"/>
  <c r="CR543" i="54"/>
  <c r="CT543" i="54" s="1"/>
  <c r="CR547" i="54"/>
  <c r="CT547" i="54" s="1"/>
  <c r="CR551" i="54"/>
  <c r="CT551" i="54" s="1"/>
  <c r="CR555" i="54"/>
  <c r="CT555" i="54" s="1"/>
  <c r="CR559" i="54"/>
  <c r="CT559" i="54" s="1"/>
  <c r="CR563" i="54"/>
  <c r="CT563" i="54" s="1"/>
  <c r="CR567" i="54"/>
  <c r="CT567" i="54" s="1"/>
  <c r="CR571" i="54"/>
  <c r="CT571" i="54" s="1"/>
  <c r="CR575" i="54"/>
  <c r="CT575" i="54" s="1"/>
  <c r="CR579" i="54"/>
  <c r="CT579" i="54" s="1"/>
  <c r="CR583" i="54"/>
  <c r="CT583" i="54" s="1"/>
  <c r="CR587" i="54"/>
  <c r="CT587" i="54" s="1"/>
  <c r="CR591" i="54"/>
  <c r="CT591" i="54" s="1"/>
  <c r="CR595" i="54"/>
  <c r="CT595" i="54" s="1"/>
  <c r="CR599" i="54"/>
  <c r="CT599" i="54" s="1"/>
  <c r="CR603" i="54"/>
  <c r="CT603" i="54" s="1"/>
  <c r="CR607" i="54"/>
  <c r="CT607" i="54" s="1"/>
  <c r="CR611" i="54"/>
  <c r="CT611" i="54" s="1"/>
  <c r="CR615" i="54"/>
  <c r="CT615" i="54" s="1"/>
  <c r="CR619" i="54"/>
  <c r="CT619" i="54" s="1"/>
  <c r="CR623" i="54"/>
  <c r="CT623" i="54" s="1"/>
  <c r="CR627" i="54"/>
  <c r="CT627" i="54" s="1"/>
  <c r="CR631" i="54"/>
  <c r="CT631" i="54" s="1"/>
  <c r="CR635" i="54"/>
  <c r="CT635" i="54" s="1"/>
  <c r="CR639" i="54"/>
  <c r="CT639" i="54" s="1"/>
  <c r="CR643" i="54"/>
  <c r="CT643" i="54" s="1"/>
  <c r="CR647" i="54"/>
  <c r="CT647" i="54" s="1"/>
  <c r="CR651" i="54"/>
  <c r="CT651" i="54" s="1"/>
  <c r="CR655" i="54"/>
  <c r="CT655" i="54" s="1"/>
  <c r="CR659" i="54"/>
  <c r="CT659" i="54" s="1"/>
  <c r="CR663" i="54"/>
  <c r="CT663" i="54" s="1"/>
  <c r="CR667" i="54"/>
  <c r="CT667" i="54" s="1"/>
  <c r="CR671" i="54"/>
  <c r="CT671" i="54" s="1"/>
  <c r="CR675" i="54"/>
  <c r="CT675" i="54" s="1"/>
  <c r="CR679" i="54"/>
  <c r="CT679" i="54" s="1"/>
  <c r="CR683" i="54"/>
  <c r="CT683" i="54" s="1"/>
  <c r="CR687" i="54"/>
  <c r="CT687" i="54" s="1"/>
  <c r="CR691" i="54"/>
  <c r="CT691" i="54" s="1"/>
  <c r="CR695" i="54"/>
  <c r="CT695" i="54" s="1"/>
  <c r="CR699" i="54"/>
  <c r="CT699" i="54" s="1"/>
  <c r="CR703" i="54"/>
  <c r="CT703" i="54" s="1"/>
  <c r="CR707" i="54"/>
  <c r="CT707" i="54" s="1"/>
  <c r="CR711" i="54"/>
  <c r="CT711" i="54" s="1"/>
  <c r="CR715" i="54"/>
  <c r="CT715" i="54" s="1"/>
  <c r="CR719" i="54"/>
  <c r="CT719" i="54" s="1"/>
  <c r="CR723" i="54"/>
  <c r="CT723" i="54" s="1"/>
  <c r="CR727" i="54"/>
  <c r="CT727" i="54" s="1"/>
  <c r="CR731" i="54"/>
  <c r="CT731" i="54" s="1"/>
  <c r="CR735" i="54"/>
  <c r="CT735" i="54" s="1"/>
  <c r="CR739" i="54"/>
  <c r="CT739" i="54" s="1"/>
  <c r="CR743" i="54"/>
  <c r="CT743" i="54" s="1"/>
  <c r="CR747" i="54"/>
  <c r="CT747" i="54" s="1"/>
  <c r="CR751" i="54"/>
  <c r="CT751" i="54" s="1"/>
  <c r="CR755" i="54"/>
  <c r="CT755" i="54" s="1"/>
  <c r="CR759" i="54"/>
  <c r="CT759" i="54" s="1"/>
  <c r="CR763" i="54"/>
  <c r="CT763" i="54" s="1"/>
  <c r="CR767" i="54"/>
  <c r="CT767" i="54" s="1"/>
  <c r="CR771" i="54"/>
  <c r="CT771" i="54" s="1"/>
  <c r="CR775" i="54"/>
  <c r="CT775" i="54" s="1"/>
  <c r="CR779" i="54"/>
  <c r="CT779" i="54" s="1"/>
  <c r="CR783" i="54"/>
  <c r="CT783" i="54" s="1"/>
  <c r="CR787" i="54"/>
  <c r="CT787" i="54" s="1"/>
  <c r="CR791" i="54"/>
  <c r="CT791" i="54" s="1"/>
  <c r="CR795" i="54"/>
  <c r="CT795" i="54" s="1"/>
  <c r="CR799" i="54"/>
  <c r="CT799" i="54" s="1"/>
  <c r="CR803" i="54"/>
  <c r="CT803" i="54" s="1"/>
  <c r="CR807" i="54"/>
  <c r="CT807" i="54" s="1"/>
  <c r="CR811" i="54"/>
  <c r="CT811" i="54" s="1"/>
  <c r="CR815" i="54"/>
  <c r="CT815" i="54" s="1"/>
  <c r="CR819" i="54"/>
  <c r="CT819" i="54" s="1"/>
  <c r="CR823" i="54"/>
  <c r="CT823" i="54" s="1"/>
  <c r="CR827" i="54"/>
  <c r="CT827" i="54" s="1"/>
  <c r="CR831" i="54"/>
  <c r="CT831" i="54" s="1"/>
  <c r="CR843" i="54"/>
  <c r="CT843" i="54" s="1"/>
  <c r="CR847" i="54"/>
  <c r="CT847" i="54" s="1"/>
  <c r="CR851" i="54"/>
  <c r="CT851" i="54" s="1"/>
  <c r="CR855" i="54"/>
  <c r="CT855" i="54" s="1"/>
  <c r="CR859" i="54"/>
  <c r="CT859" i="54" s="1"/>
  <c r="CR863" i="54"/>
  <c r="CT863" i="54" s="1"/>
  <c r="CR867" i="54"/>
  <c r="CT867" i="54" s="1"/>
  <c r="CR871" i="54"/>
  <c r="CT871" i="54" s="1"/>
  <c r="CR883" i="54"/>
  <c r="CT883" i="54" s="1"/>
  <c r="CR895" i="54"/>
  <c r="CT895" i="54" s="1"/>
  <c r="CR907" i="54"/>
  <c r="CT907" i="54" s="1"/>
  <c r="CR919" i="54"/>
  <c r="CT919" i="54" s="1"/>
  <c r="CR931" i="54"/>
  <c r="CT931" i="54" s="1"/>
  <c r="CR947" i="54"/>
  <c r="CT947" i="54" s="1"/>
  <c r="CR959" i="54"/>
  <c r="CT959" i="54" s="1"/>
  <c r="CR975" i="54"/>
  <c r="CT975" i="54" s="1"/>
  <c r="CR991" i="54"/>
  <c r="CT991" i="54" s="1"/>
  <c r="CR1003" i="54"/>
  <c r="CT1003" i="54" s="1"/>
  <c r="CR1023" i="54"/>
  <c r="CT1023" i="54" s="1"/>
  <c r="CR1035" i="54"/>
  <c r="CT1035" i="54" s="1"/>
  <c r="CR1047" i="54"/>
  <c r="CT1047" i="54" s="1"/>
  <c r="CR1059" i="54"/>
  <c r="CT1059" i="54" s="1"/>
  <c r="CR1071" i="54"/>
  <c r="CT1071" i="54" s="1"/>
  <c r="CR1087" i="54"/>
  <c r="CT1087" i="54" s="1"/>
  <c r="CR1099" i="54"/>
  <c r="CT1099" i="54" s="1"/>
  <c r="CR1111" i="54"/>
  <c r="CT1111" i="54" s="1"/>
  <c r="CR1123" i="54"/>
  <c r="CT1123" i="54" s="1"/>
  <c r="CR1135" i="54"/>
  <c r="CT1135" i="54" s="1"/>
  <c r="CR1147" i="54"/>
  <c r="CT1147" i="54" s="1"/>
  <c r="CR16" i="54"/>
  <c r="CT16" i="54" s="1"/>
  <c r="CR32" i="54"/>
  <c r="CT32" i="54" s="1"/>
  <c r="CR48" i="54"/>
  <c r="CT48" i="54" s="1"/>
  <c r="CR64" i="54"/>
  <c r="CT64" i="54" s="1"/>
  <c r="CR80" i="54"/>
  <c r="CT80" i="54" s="1"/>
  <c r="CR96" i="54"/>
  <c r="CT96" i="54" s="1"/>
  <c r="CR112" i="54"/>
  <c r="CT112" i="54" s="1"/>
  <c r="CR128" i="54"/>
  <c r="CT128" i="54" s="1"/>
  <c r="CR144" i="54"/>
  <c r="CT144" i="54" s="1"/>
  <c r="CR160" i="54"/>
  <c r="CT160" i="54" s="1"/>
  <c r="CR176" i="54"/>
  <c r="CT176" i="54" s="1"/>
  <c r="CR192" i="54"/>
  <c r="CT192" i="54" s="1"/>
  <c r="CR208" i="54"/>
  <c r="CT208" i="54" s="1"/>
  <c r="CR224" i="54"/>
  <c r="CT224" i="54" s="1"/>
  <c r="CR240" i="54"/>
  <c r="CT240" i="54" s="1"/>
  <c r="CR256" i="54"/>
  <c r="CT256" i="54" s="1"/>
  <c r="CR272" i="54"/>
  <c r="CT272" i="54" s="1"/>
  <c r="CR288" i="54"/>
  <c r="CT288" i="54" s="1"/>
  <c r="CR304" i="54"/>
  <c r="CT304" i="54" s="1"/>
  <c r="CR320" i="54"/>
  <c r="CT320" i="54" s="1"/>
  <c r="CR336" i="54"/>
  <c r="CT336" i="54" s="1"/>
  <c r="CR352" i="54"/>
  <c r="CT352" i="54" s="1"/>
  <c r="CR368" i="54"/>
  <c r="CT368" i="54" s="1"/>
  <c r="CR384" i="54"/>
  <c r="CT384" i="54" s="1"/>
  <c r="CR400" i="54"/>
  <c r="CT400" i="54" s="1"/>
  <c r="CR416" i="54"/>
  <c r="CT416" i="54" s="1"/>
  <c r="CR432" i="54"/>
  <c r="CT432" i="54" s="1"/>
  <c r="CR448" i="54"/>
  <c r="CT448" i="54" s="1"/>
  <c r="CR464" i="54"/>
  <c r="CT464" i="54" s="1"/>
  <c r="CR480" i="54"/>
  <c r="CT480" i="54" s="1"/>
  <c r="CR496" i="54"/>
  <c r="CT496" i="54" s="1"/>
  <c r="CR512" i="54"/>
  <c r="CT512" i="54" s="1"/>
  <c r="CR528" i="54"/>
  <c r="CT528" i="54" s="1"/>
  <c r="CR544" i="54"/>
  <c r="CT544" i="54" s="1"/>
  <c r="CR560" i="54"/>
  <c r="CT560" i="54" s="1"/>
  <c r="CR576" i="54"/>
  <c r="CT576" i="54" s="1"/>
  <c r="CR592" i="54"/>
  <c r="CT592" i="54" s="1"/>
  <c r="CR608" i="54"/>
  <c r="CT608" i="54" s="1"/>
  <c r="CR624" i="54"/>
  <c r="CT624" i="54" s="1"/>
  <c r="CR640" i="54"/>
  <c r="CT640" i="54" s="1"/>
  <c r="CR656" i="54"/>
  <c r="CT656" i="54" s="1"/>
  <c r="CR672" i="54"/>
  <c r="CT672" i="54" s="1"/>
  <c r="CR688" i="54"/>
  <c r="CT688" i="54" s="1"/>
  <c r="CR704" i="54"/>
  <c r="CT704" i="54" s="1"/>
  <c r="CR720" i="54"/>
  <c r="CT720" i="54" s="1"/>
  <c r="CR736" i="54"/>
  <c r="CT736" i="54" s="1"/>
  <c r="CR752" i="54"/>
  <c r="CT752" i="54" s="1"/>
  <c r="CR768" i="54"/>
  <c r="CT768" i="54" s="1"/>
  <c r="CR784" i="54"/>
  <c r="CT784" i="54" s="1"/>
  <c r="CR800" i="54"/>
  <c r="CT800" i="54" s="1"/>
  <c r="CR816" i="54"/>
  <c r="CT816" i="54" s="1"/>
  <c r="CR832" i="54"/>
  <c r="CT832" i="54" s="1"/>
  <c r="CR848" i="54"/>
  <c r="CT848" i="54" s="1"/>
  <c r="CR864" i="54"/>
  <c r="CT864" i="54" s="1"/>
  <c r="CR880" i="54"/>
  <c r="CT880" i="54" s="1"/>
  <c r="CR896" i="54"/>
  <c r="CT896" i="54" s="1"/>
  <c r="CR912" i="54"/>
  <c r="CT912" i="54" s="1"/>
  <c r="CR928" i="54"/>
  <c r="CT928" i="54" s="1"/>
  <c r="CR944" i="54"/>
  <c r="CT944" i="54" s="1"/>
  <c r="CR960" i="54"/>
  <c r="CT960" i="54" s="1"/>
  <c r="CR976" i="54"/>
  <c r="CT976" i="54" s="1"/>
  <c r="CR992" i="54"/>
  <c r="CT992" i="54" s="1"/>
  <c r="CR1008" i="54"/>
  <c r="CT1008" i="54" s="1"/>
  <c r="CR1024" i="54"/>
  <c r="CT1024" i="54" s="1"/>
  <c r="CR1040" i="54"/>
  <c r="CT1040" i="54" s="1"/>
  <c r="CR1056" i="54"/>
  <c r="CT1056" i="54" s="1"/>
  <c r="CR1072" i="54"/>
  <c r="CT1072" i="54" s="1"/>
  <c r="CR1088" i="54"/>
  <c r="CT1088" i="54" s="1"/>
  <c r="CR1104" i="54"/>
  <c r="CT1104" i="54" s="1"/>
  <c r="CR1120" i="54"/>
  <c r="CT1120" i="54" s="1"/>
  <c r="CR1136" i="54"/>
  <c r="CT1136" i="54" s="1"/>
  <c r="CR1092" i="54"/>
  <c r="CT1092" i="54" s="1"/>
  <c r="CR1124" i="54"/>
  <c r="CT1124" i="54" s="1"/>
  <c r="CR1144" i="54"/>
  <c r="CT1144" i="54" s="1"/>
  <c r="CR28" i="54"/>
  <c r="CT28" i="54" s="1"/>
  <c r="CR60" i="54"/>
  <c r="CT60" i="54" s="1"/>
  <c r="CR108" i="54"/>
  <c r="CT108" i="54" s="1"/>
  <c r="CR156" i="54"/>
  <c r="CT156" i="54" s="1"/>
  <c r="CR204" i="54"/>
  <c r="CT204" i="54" s="1"/>
  <c r="CR252" i="54"/>
  <c r="CT252" i="54" s="1"/>
  <c r="CR300" i="54"/>
  <c r="CT300" i="54" s="1"/>
  <c r="CR348" i="54"/>
  <c r="CT348" i="54" s="1"/>
  <c r="CR396" i="54"/>
  <c r="CT396" i="54" s="1"/>
  <c r="CR428" i="54"/>
  <c r="CT428" i="54" s="1"/>
  <c r="CR476" i="54"/>
  <c r="CT476" i="54" s="1"/>
  <c r="CR524" i="54"/>
  <c r="CT524" i="54" s="1"/>
  <c r="CR572" i="54"/>
  <c r="CT572" i="54" s="1"/>
  <c r="CR620" i="54"/>
  <c r="CT620" i="54" s="1"/>
  <c r="CR668" i="54"/>
  <c r="CT668" i="54" s="1"/>
  <c r="CR716" i="54"/>
  <c r="CT716" i="54" s="1"/>
  <c r="CR764" i="54"/>
  <c r="CT764" i="54" s="1"/>
  <c r="CR812" i="54"/>
  <c r="CT812" i="54" s="1"/>
  <c r="CR844" i="54"/>
  <c r="CT844" i="54" s="1"/>
  <c r="CR892" i="54"/>
  <c r="CT892" i="54" s="1"/>
  <c r="CR940" i="54"/>
  <c r="CT940" i="54" s="1"/>
  <c r="CR988" i="54"/>
  <c r="CT988" i="54" s="1"/>
  <c r="CR1036" i="54"/>
  <c r="CT1036" i="54" s="1"/>
  <c r="CR1068" i="54"/>
  <c r="CT1068" i="54" s="1"/>
  <c r="CR1116" i="54"/>
  <c r="CT1116" i="54" s="1"/>
  <c r="CR1148" i="54"/>
  <c r="CT1148" i="54" s="1"/>
  <c r="CR20" i="54"/>
  <c r="CT20" i="54" s="1"/>
  <c r="CR36" i="54"/>
  <c r="CT36" i="54" s="1"/>
  <c r="CR52" i="54"/>
  <c r="CT52" i="54" s="1"/>
  <c r="CR68" i="54"/>
  <c r="CT68" i="54" s="1"/>
  <c r="CR84" i="54"/>
  <c r="CT84" i="54" s="1"/>
  <c r="CR100" i="54"/>
  <c r="CT100" i="54" s="1"/>
  <c r="CR116" i="54"/>
  <c r="CT116" i="54" s="1"/>
  <c r="CR132" i="54"/>
  <c r="CT132" i="54" s="1"/>
  <c r="CR148" i="54"/>
  <c r="CT148" i="54" s="1"/>
  <c r="CR164" i="54"/>
  <c r="CT164" i="54" s="1"/>
  <c r="CR180" i="54"/>
  <c r="CT180" i="54" s="1"/>
  <c r="CR196" i="54"/>
  <c r="CT196" i="54" s="1"/>
  <c r="CR212" i="54"/>
  <c r="CT212" i="54" s="1"/>
  <c r="CR228" i="54"/>
  <c r="CT228" i="54" s="1"/>
  <c r="CR244" i="54"/>
  <c r="CT244" i="54" s="1"/>
  <c r="CR260" i="54"/>
  <c r="CT260" i="54" s="1"/>
  <c r="CR276" i="54"/>
  <c r="CT276" i="54" s="1"/>
  <c r="CR292" i="54"/>
  <c r="CT292" i="54" s="1"/>
  <c r="CR308" i="54"/>
  <c r="CT308" i="54" s="1"/>
  <c r="CR324" i="54"/>
  <c r="CT324" i="54" s="1"/>
  <c r="CR340" i="54"/>
  <c r="CT340" i="54" s="1"/>
  <c r="CR356" i="54"/>
  <c r="CT356" i="54" s="1"/>
  <c r="CR372" i="54"/>
  <c r="CT372" i="54" s="1"/>
  <c r="CR388" i="54"/>
  <c r="CT388" i="54" s="1"/>
  <c r="CR404" i="54"/>
  <c r="CT404" i="54" s="1"/>
  <c r="CR420" i="54"/>
  <c r="CT420" i="54" s="1"/>
  <c r="CR436" i="54"/>
  <c r="CT436" i="54" s="1"/>
  <c r="CR452" i="54"/>
  <c r="CT452" i="54" s="1"/>
  <c r="CR468" i="54"/>
  <c r="CT468" i="54" s="1"/>
  <c r="CR484" i="54"/>
  <c r="CT484" i="54" s="1"/>
  <c r="CR500" i="54"/>
  <c r="CT500" i="54" s="1"/>
  <c r="CR516" i="54"/>
  <c r="CT516" i="54" s="1"/>
  <c r="CR532" i="54"/>
  <c r="CT532" i="54" s="1"/>
  <c r="CR548" i="54"/>
  <c r="CT548" i="54" s="1"/>
  <c r="CR564" i="54"/>
  <c r="CT564" i="54" s="1"/>
  <c r="CR580" i="54"/>
  <c r="CT580" i="54" s="1"/>
  <c r="CR596" i="54"/>
  <c r="CT596" i="54" s="1"/>
  <c r="CR612" i="54"/>
  <c r="CT612" i="54" s="1"/>
  <c r="CR628" i="54"/>
  <c r="CT628" i="54" s="1"/>
  <c r="CR644" i="54"/>
  <c r="CT644" i="54" s="1"/>
  <c r="CR660" i="54"/>
  <c r="CT660" i="54" s="1"/>
  <c r="CR676" i="54"/>
  <c r="CT676" i="54" s="1"/>
  <c r="CR692" i="54"/>
  <c r="CT692" i="54" s="1"/>
  <c r="CR708" i="54"/>
  <c r="CT708" i="54" s="1"/>
  <c r="CR724" i="54"/>
  <c r="CT724" i="54" s="1"/>
  <c r="CR740" i="54"/>
  <c r="CT740" i="54" s="1"/>
  <c r="CR756" i="54"/>
  <c r="CT756" i="54" s="1"/>
  <c r="CR772" i="54"/>
  <c r="CT772" i="54" s="1"/>
  <c r="CR788" i="54"/>
  <c r="CT788" i="54" s="1"/>
  <c r="CR804" i="54"/>
  <c r="CT804" i="54" s="1"/>
  <c r="CR820" i="54"/>
  <c r="CT820" i="54" s="1"/>
  <c r="CR836" i="54"/>
  <c r="CT836" i="54" s="1"/>
  <c r="CR852" i="54"/>
  <c r="CT852" i="54" s="1"/>
  <c r="CR868" i="54"/>
  <c r="CT868" i="54" s="1"/>
  <c r="CR884" i="54"/>
  <c r="CT884" i="54" s="1"/>
  <c r="CR900" i="54"/>
  <c r="CT900" i="54" s="1"/>
  <c r="CR916" i="54"/>
  <c r="CT916" i="54" s="1"/>
  <c r="CR932" i="54"/>
  <c r="CT932" i="54" s="1"/>
  <c r="CR948" i="54"/>
  <c r="CT948" i="54" s="1"/>
  <c r="CR964" i="54"/>
  <c r="CT964" i="54" s="1"/>
  <c r="CR980" i="54"/>
  <c r="CT980" i="54" s="1"/>
  <c r="CR996" i="54"/>
  <c r="CT996" i="54" s="1"/>
  <c r="CR1012" i="54"/>
  <c r="CT1012" i="54" s="1"/>
  <c r="CR1028" i="54"/>
  <c r="CT1028" i="54" s="1"/>
  <c r="CR1044" i="54"/>
  <c r="CT1044" i="54" s="1"/>
  <c r="CR1060" i="54"/>
  <c r="CT1060" i="54" s="1"/>
  <c r="CR1076" i="54"/>
  <c r="CT1076" i="54" s="1"/>
  <c r="CR1108" i="54"/>
  <c r="CT1108" i="54" s="1"/>
  <c r="CR1140" i="54"/>
  <c r="CT1140" i="54" s="1"/>
  <c r="CR12" i="54"/>
  <c r="CT12" i="54" s="1"/>
  <c r="CR76" i="54"/>
  <c r="CT76" i="54" s="1"/>
  <c r="CR124" i="54"/>
  <c r="CT124" i="54" s="1"/>
  <c r="CR172" i="54"/>
  <c r="CT172" i="54" s="1"/>
  <c r="CR220" i="54"/>
  <c r="CT220" i="54" s="1"/>
  <c r="CR284" i="54"/>
  <c r="CT284" i="54" s="1"/>
  <c r="CR332" i="54"/>
  <c r="CT332" i="54" s="1"/>
  <c r="CR380" i="54"/>
  <c r="CT380" i="54" s="1"/>
  <c r="CR444" i="54"/>
  <c r="CT444" i="54" s="1"/>
  <c r="CR492" i="54"/>
  <c r="CT492" i="54" s="1"/>
  <c r="CR540" i="54"/>
  <c r="CT540" i="54" s="1"/>
  <c r="CR588" i="54"/>
  <c r="CT588" i="54" s="1"/>
  <c r="CR636" i="54"/>
  <c r="CT636" i="54" s="1"/>
  <c r="CR684" i="54"/>
  <c r="CT684" i="54" s="1"/>
  <c r="CR732" i="54"/>
  <c r="CT732" i="54" s="1"/>
  <c r="CR780" i="54"/>
  <c r="CT780" i="54" s="1"/>
  <c r="CR828" i="54"/>
  <c r="CT828" i="54" s="1"/>
  <c r="CR876" i="54"/>
  <c r="CT876" i="54" s="1"/>
  <c r="CR924" i="54"/>
  <c r="CT924" i="54" s="1"/>
  <c r="CR972" i="54"/>
  <c r="CT972" i="54" s="1"/>
  <c r="CR1020" i="54"/>
  <c r="CT1020" i="54" s="1"/>
  <c r="CR1084" i="54"/>
  <c r="CT1084" i="54" s="1"/>
  <c r="CR1132" i="54"/>
  <c r="CT1132" i="54" s="1"/>
  <c r="CR8" i="54"/>
  <c r="CT8" i="54" s="1"/>
  <c r="CR24" i="54"/>
  <c r="CT24" i="54" s="1"/>
  <c r="CR40" i="54"/>
  <c r="CT40" i="54" s="1"/>
  <c r="CR56" i="54"/>
  <c r="CT56" i="54" s="1"/>
  <c r="CR72" i="54"/>
  <c r="CT72" i="54" s="1"/>
  <c r="CR88" i="54"/>
  <c r="CT88" i="54" s="1"/>
  <c r="CR104" i="54"/>
  <c r="CT104" i="54" s="1"/>
  <c r="CR120" i="54"/>
  <c r="CT120" i="54" s="1"/>
  <c r="CR136" i="54"/>
  <c r="CT136" i="54" s="1"/>
  <c r="CR152" i="54"/>
  <c r="CT152" i="54" s="1"/>
  <c r="CR168" i="54"/>
  <c r="CT168" i="54" s="1"/>
  <c r="CR184" i="54"/>
  <c r="CT184" i="54" s="1"/>
  <c r="CR200" i="54"/>
  <c r="CT200" i="54" s="1"/>
  <c r="CR216" i="54"/>
  <c r="CT216" i="54" s="1"/>
  <c r="CR232" i="54"/>
  <c r="CT232" i="54" s="1"/>
  <c r="CR248" i="54"/>
  <c r="CT248" i="54" s="1"/>
  <c r="CR264" i="54"/>
  <c r="CT264" i="54" s="1"/>
  <c r="CR280" i="54"/>
  <c r="CT280" i="54" s="1"/>
  <c r="CR296" i="54"/>
  <c r="CT296" i="54" s="1"/>
  <c r="CR312" i="54"/>
  <c r="CT312" i="54" s="1"/>
  <c r="CR328" i="54"/>
  <c r="CT328" i="54" s="1"/>
  <c r="CR344" i="54"/>
  <c r="CT344" i="54" s="1"/>
  <c r="CR360" i="54"/>
  <c r="CT360" i="54" s="1"/>
  <c r="CR376" i="54"/>
  <c r="CT376" i="54" s="1"/>
  <c r="CR392" i="54"/>
  <c r="CT392" i="54" s="1"/>
  <c r="CR408" i="54"/>
  <c r="CT408" i="54" s="1"/>
  <c r="CR424" i="54"/>
  <c r="CT424" i="54" s="1"/>
  <c r="CR440" i="54"/>
  <c r="CT440" i="54" s="1"/>
  <c r="CR456" i="54"/>
  <c r="CT456" i="54" s="1"/>
  <c r="CR472" i="54"/>
  <c r="CT472" i="54" s="1"/>
  <c r="CR488" i="54"/>
  <c r="CT488" i="54" s="1"/>
  <c r="CR504" i="54"/>
  <c r="CT504" i="54" s="1"/>
  <c r="CR520" i="54"/>
  <c r="CT520" i="54" s="1"/>
  <c r="CR536" i="54"/>
  <c r="CT536" i="54" s="1"/>
  <c r="CR552" i="54"/>
  <c r="CT552" i="54" s="1"/>
  <c r="CR568" i="54"/>
  <c r="CT568" i="54" s="1"/>
  <c r="CR584" i="54"/>
  <c r="CT584" i="54" s="1"/>
  <c r="CR600" i="54"/>
  <c r="CT600" i="54" s="1"/>
  <c r="CR616" i="54"/>
  <c r="CT616" i="54" s="1"/>
  <c r="CR632" i="54"/>
  <c r="CT632" i="54" s="1"/>
  <c r="CR648" i="54"/>
  <c r="CT648" i="54" s="1"/>
  <c r="CR664" i="54"/>
  <c r="CT664" i="54" s="1"/>
  <c r="CR680" i="54"/>
  <c r="CT680" i="54" s="1"/>
  <c r="CR696" i="54"/>
  <c r="CT696" i="54" s="1"/>
  <c r="CR712" i="54"/>
  <c r="CT712" i="54" s="1"/>
  <c r="CR728" i="54"/>
  <c r="CT728" i="54" s="1"/>
  <c r="CR744" i="54"/>
  <c r="CT744" i="54" s="1"/>
  <c r="CR760" i="54"/>
  <c r="CT760" i="54" s="1"/>
  <c r="CR776" i="54"/>
  <c r="CT776" i="54" s="1"/>
  <c r="CR792" i="54"/>
  <c r="CT792" i="54" s="1"/>
  <c r="CR808" i="54"/>
  <c r="CT808" i="54" s="1"/>
  <c r="CR824" i="54"/>
  <c r="CT824" i="54" s="1"/>
  <c r="CR840" i="54"/>
  <c r="CT840" i="54" s="1"/>
  <c r="CR856" i="54"/>
  <c r="CT856" i="54" s="1"/>
  <c r="CR872" i="54"/>
  <c r="CT872" i="54" s="1"/>
  <c r="CR888" i="54"/>
  <c r="CT888" i="54" s="1"/>
  <c r="CR904" i="54"/>
  <c r="CT904" i="54" s="1"/>
  <c r="CR920" i="54"/>
  <c r="CT920" i="54" s="1"/>
  <c r="CR936" i="54"/>
  <c r="CT936" i="54" s="1"/>
  <c r="CR952" i="54"/>
  <c r="CT952" i="54" s="1"/>
  <c r="CR968" i="54"/>
  <c r="CT968" i="54" s="1"/>
  <c r="CR984" i="54"/>
  <c r="CT984" i="54" s="1"/>
  <c r="CR1000" i="54"/>
  <c r="CT1000" i="54" s="1"/>
  <c r="CR1016" i="54"/>
  <c r="CT1016" i="54" s="1"/>
  <c r="CR1032" i="54"/>
  <c r="CT1032" i="54" s="1"/>
  <c r="CR1048" i="54"/>
  <c r="CT1048" i="54" s="1"/>
  <c r="CR1064" i="54"/>
  <c r="CT1064" i="54" s="1"/>
  <c r="CR1080" i="54"/>
  <c r="CT1080" i="54" s="1"/>
  <c r="CR1096" i="54"/>
  <c r="CT1096" i="54" s="1"/>
  <c r="CR1112" i="54"/>
  <c r="CT1112" i="54" s="1"/>
  <c r="CR1128" i="54"/>
  <c r="CT1128" i="54" s="1"/>
  <c r="CR44" i="54"/>
  <c r="CT44" i="54" s="1"/>
  <c r="CR92" i="54"/>
  <c r="CT92" i="54" s="1"/>
  <c r="CR140" i="54"/>
  <c r="CT140" i="54" s="1"/>
  <c r="CR188" i="54"/>
  <c r="CT188" i="54" s="1"/>
  <c r="CR236" i="54"/>
  <c r="CT236" i="54" s="1"/>
  <c r="CR268" i="54"/>
  <c r="CT268" i="54" s="1"/>
  <c r="CR316" i="54"/>
  <c r="CT316" i="54" s="1"/>
  <c r="CR364" i="54"/>
  <c r="CT364" i="54" s="1"/>
  <c r="CR412" i="54"/>
  <c r="CT412" i="54" s="1"/>
  <c r="CR460" i="54"/>
  <c r="CT460" i="54" s="1"/>
  <c r="CR508" i="54"/>
  <c r="CT508" i="54" s="1"/>
  <c r="CR556" i="54"/>
  <c r="CT556" i="54" s="1"/>
  <c r="CR604" i="54"/>
  <c r="CT604" i="54" s="1"/>
  <c r="CR652" i="54"/>
  <c r="CT652" i="54" s="1"/>
  <c r="CR700" i="54"/>
  <c r="CT700" i="54" s="1"/>
  <c r="CR748" i="54"/>
  <c r="CT748" i="54" s="1"/>
  <c r="CR796" i="54"/>
  <c r="CT796" i="54" s="1"/>
  <c r="CR860" i="54"/>
  <c r="CT860" i="54" s="1"/>
  <c r="CR908" i="54"/>
  <c r="CT908" i="54" s="1"/>
  <c r="CR956" i="54"/>
  <c r="CT956" i="54" s="1"/>
  <c r="CR1004" i="54"/>
  <c r="CT1004" i="54" s="1"/>
  <c r="CR1052" i="54"/>
  <c r="CT1052" i="54" s="1"/>
  <c r="CR1100" i="54"/>
  <c r="CT1100" i="54" s="1"/>
  <c r="BX442" i="54" l="1"/>
  <c r="BX435" i="54"/>
  <c r="BX419" i="54"/>
  <c r="BX403" i="54"/>
  <c r="DP403" i="54" s="1"/>
  <c r="BX387" i="54"/>
  <c r="BX371" i="54"/>
  <c r="BX351" i="54"/>
  <c r="BX440" i="54"/>
  <c r="DP440" i="54" s="1"/>
  <c r="BX424" i="54"/>
  <c r="BX408" i="54"/>
  <c r="BX392" i="54"/>
  <c r="BX376" i="54"/>
  <c r="DP376" i="54" s="1"/>
  <c r="BX364" i="54"/>
  <c r="BX347" i="54"/>
  <c r="BX328" i="54"/>
  <c r="BX429" i="54"/>
  <c r="DP429" i="54" s="1"/>
  <c r="BX413" i="54"/>
  <c r="BX397" i="54"/>
  <c r="BX381" i="54"/>
  <c r="BX361" i="54"/>
  <c r="BX344" i="54"/>
  <c r="BX444" i="54"/>
  <c r="BX426" i="54"/>
  <c r="BX410" i="54"/>
  <c r="DP410" i="54" s="1"/>
  <c r="BX394" i="54"/>
  <c r="BX378" i="54"/>
  <c r="BX356" i="54"/>
  <c r="BX339" i="54"/>
  <c r="DP339" i="54" s="1"/>
  <c r="BX354" i="54"/>
  <c r="BX338" i="54"/>
  <c r="BX322" i="54"/>
  <c r="BX306" i="54"/>
  <c r="DP306" i="54" s="1"/>
  <c r="BX290" i="54"/>
  <c r="BX256" i="54"/>
  <c r="BX319" i="54"/>
  <c r="BX303" i="54"/>
  <c r="DP303" i="54" s="1"/>
  <c r="BX287" i="54"/>
  <c r="BX255" i="54"/>
  <c r="BX312" i="54"/>
  <c r="BX296" i="54"/>
  <c r="DP296" i="54" s="1"/>
  <c r="BX276" i="54"/>
  <c r="BX239" i="54"/>
  <c r="BX313" i="54"/>
  <c r="BX297" i="54"/>
  <c r="DP297" i="54" s="1"/>
  <c r="BX275" i="54"/>
  <c r="BX243" i="54"/>
  <c r="BX274" i="54"/>
  <c r="BX258" i="54"/>
  <c r="DP258" i="54" s="1"/>
  <c r="BX242" i="54"/>
  <c r="BX226" i="54"/>
  <c r="BX212" i="54"/>
  <c r="BX180" i="54"/>
  <c r="DP180" i="54" s="1"/>
  <c r="BX227" i="54"/>
  <c r="BX209" i="54"/>
  <c r="BX177" i="54"/>
  <c r="BX236" i="54"/>
  <c r="DP236" i="54" s="1"/>
  <c r="BX220" i="54"/>
  <c r="BX192" i="54"/>
  <c r="BX147" i="54"/>
  <c r="BX273" i="54"/>
  <c r="DP273" i="54" s="1"/>
  <c r="BX257" i="54"/>
  <c r="BX241" i="54"/>
  <c r="BX225" i="54"/>
  <c r="BX205" i="54"/>
  <c r="DP205" i="54" s="1"/>
  <c r="BX173" i="54"/>
  <c r="BX211" i="54"/>
  <c r="BX195" i="54"/>
  <c r="BX179" i="54"/>
  <c r="DP179" i="54" s="1"/>
  <c r="BX163" i="54"/>
  <c r="BX154" i="54"/>
  <c r="BX202" i="54"/>
  <c r="BX186" i="54"/>
  <c r="DP186" i="54" s="1"/>
  <c r="BX170" i="54"/>
  <c r="BX151" i="54"/>
  <c r="BX145" i="54"/>
  <c r="BX129" i="54"/>
  <c r="DP129" i="54" s="1"/>
  <c r="BX113" i="54"/>
  <c r="BX142" i="54"/>
  <c r="BX126" i="54"/>
  <c r="BX106" i="54"/>
  <c r="DP106" i="54" s="1"/>
  <c r="BX135" i="54"/>
  <c r="BX119" i="54"/>
  <c r="BX95" i="54"/>
  <c r="BX152" i="54"/>
  <c r="DP152" i="54" s="1"/>
  <c r="BX136" i="54"/>
  <c r="BX120" i="54"/>
  <c r="BX94" i="54"/>
  <c r="BX101" i="54"/>
  <c r="DP101" i="54" s="1"/>
  <c r="BX85" i="54"/>
  <c r="BX69" i="54"/>
  <c r="BX78" i="54"/>
  <c r="BX56" i="54"/>
  <c r="DP56" i="54" s="1"/>
  <c r="BX75" i="54"/>
  <c r="BX55" i="54"/>
  <c r="BX104" i="54"/>
  <c r="BX88" i="54"/>
  <c r="DP88" i="54" s="1"/>
  <c r="BX72" i="54"/>
  <c r="BX41" i="54"/>
  <c r="BX58" i="54"/>
  <c r="BX34" i="54"/>
  <c r="DP34" i="54" s="1"/>
  <c r="BX65" i="54"/>
  <c r="BX46" i="54"/>
  <c r="BX28" i="54"/>
  <c r="BX36" i="54"/>
  <c r="DP36" i="54" s="1"/>
  <c r="BX51" i="54"/>
  <c r="BX26" i="54"/>
  <c r="BX35" i="54"/>
  <c r="BX19" i="54"/>
  <c r="DP19" i="54" s="1"/>
  <c r="BX20" i="54"/>
  <c r="BX17" i="54"/>
  <c r="BW481" i="54"/>
  <c r="BX481" i="54"/>
  <c r="CB481" i="54"/>
  <c r="CB473" i="54"/>
  <c r="BY473" i="54" s="1"/>
  <c r="BX473" i="54"/>
  <c r="BW473" i="54"/>
  <c r="BX459" i="54"/>
  <c r="BW459" i="54"/>
  <c r="CB459" i="54"/>
  <c r="BY459" i="54" s="1"/>
  <c r="BX447" i="54"/>
  <c r="CB447" i="54"/>
  <c r="BY447" i="54" s="1"/>
  <c r="BW447" i="54"/>
  <c r="CB464" i="54"/>
  <c r="BY464" i="54" s="1"/>
  <c r="BX464" i="54"/>
  <c r="BW464" i="54"/>
  <c r="CB448" i="54"/>
  <c r="BY448" i="54" s="1"/>
  <c r="BX448" i="54"/>
  <c r="BW448" i="54"/>
  <c r="BX487" i="54"/>
  <c r="BW487" i="54"/>
  <c r="CB487" i="54"/>
  <c r="BY487" i="54" s="1"/>
  <c r="BY469" i="54"/>
  <c r="BX469" i="54"/>
  <c r="CB469" i="54"/>
  <c r="BW469" i="54"/>
  <c r="BX457" i="54"/>
  <c r="BW457" i="54"/>
  <c r="CB457" i="54"/>
  <c r="BY457" i="54" s="1"/>
  <c r="BW477" i="54"/>
  <c r="BX477" i="54"/>
  <c r="CB477" i="54"/>
  <c r="BY477" i="54" s="1"/>
  <c r="BX451" i="54"/>
  <c r="CB451" i="54"/>
  <c r="BY451" i="54" s="1"/>
  <c r="BW451" i="54"/>
  <c r="BX467" i="54"/>
  <c r="BW467" i="54"/>
  <c r="CB467" i="54"/>
  <c r="BY467" i="54" s="1"/>
  <c r="BW501" i="54"/>
  <c r="CB501" i="54"/>
  <c r="BY501" i="54" s="1"/>
  <c r="BX501" i="54"/>
  <c r="BW511" i="54"/>
  <c r="CB511" i="54"/>
  <c r="BY511" i="54" s="1"/>
  <c r="BX511" i="54"/>
  <c r="BX539" i="54"/>
  <c r="BW539" i="54"/>
  <c r="CB539" i="54"/>
  <c r="BY539" i="54" s="1"/>
  <c r="BX556" i="54"/>
  <c r="CB556" i="54"/>
  <c r="BY556" i="54" s="1"/>
  <c r="BW556" i="54"/>
  <c r="BX494" i="54"/>
  <c r="CB494" i="54"/>
  <c r="BY494" i="54" s="1"/>
  <c r="BW494" i="54"/>
  <c r="BW515" i="54"/>
  <c r="CB515" i="54"/>
  <c r="BY515" i="54" s="1"/>
  <c r="BX515" i="54"/>
  <c r="CB546" i="54"/>
  <c r="BY546" i="54" s="1"/>
  <c r="BX546" i="54"/>
  <c r="BW546" i="54"/>
  <c r="BW528" i="54"/>
  <c r="CB528" i="54"/>
  <c r="BX528" i="54"/>
  <c r="BY528" i="54"/>
  <c r="BW508" i="54"/>
  <c r="CB508" i="54"/>
  <c r="BY508" i="54" s="1"/>
  <c r="BX508" i="54"/>
  <c r="CB498" i="54"/>
  <c r="BY498" i="54" s="1"/>
  <c r="BW498" i="54"/>
  <c r="BX498" i="54"/>
  <c r="CB524" i="54"/>
  <c r="BY524" i="54" s="1"/>
  <c r="BW524" i="54"/>
  <c r="BX524" i="54"/>
  <c r="CB545" i="54"/>
  <c r="BY545" i="54" s="1"/>
  <c r="BW545" i="54"/>
  <c r="BX545" i="54"/>
  <c r="CB561" i="54"/>
  <c r="BY561" i="54" s="1"/>
  <c r="BW561" i="54"/>
  <c r="BX561" i="54"/>
  <c r="BW502" i="54"/>
  <c r="BX502" i="54"/>
  <c r="CB502" i="54"/>
  <c r="BY502" i="54" s="1"/>
  <c r="BY521" i="54"/>
  <c r="BX521" i="54"/>
  <c r="CB521" i="54"/>
  <c r="BW521" i="54"/>
  <c r="BY550" i="54"/>
  <c r="BX550" i="54"/>
  <c r="CB550" i="54"/>
  <c r="BW550" i="54"/>
  <c r="BY538" i="54"/>
  <c r="BX538" i="54"/>
  <c r="CB538" i="54"/>
  <c r="BW538" i="54"/>
  <c r="BW563" i="54"/>
  <c r="CB563" i="54"/>
  <c r="BY563" i="54" s="1"/>
  <c r="BX563" i="54"/>
  <c r="AH360" i="54"/>
  <c r="AG360" i="54"/>
  <c r="AL360" i="54"/>
  <c r="AG348" i="54"/>
  <c r="AL348" i="54"/>
  <c r="AH348" i="54"/>
  <c r="AH355" i="54"/>
  <c r="AL355" i="54"/>
  <c r="AG355" i="54"/>
  <c r="AG332" i="54"/>
  <c r="AH332" i="54"/>
  <c r="AL332" i="54"/>
  <c r="AG357" i="54"/>
  <c r="AH357" i="54"/>
  <c r="AL357" i="54"/>
  <c r="AL326" i="54"/>
  <c r="AG326" i="54"/>
  <c r="AH326" i="54"/>
  <c r="AL358" i="54"/>
  <c r="AH358" i="54"/>
  <c r="AG358" i="54"/>
  <c r="AG336" i="54"/>
  <c r="AH336" i="54"/>
  <c r="AL336" i="54"/>
  <c r="AL351" i="54"/>
  <c r="AH351" i="54"/>
  <c r="AG351" i="54"/>
  <c r="AH325" i="54"/>
  <c r="AL325" i="54"/>
  <c r="AG325" i="54"/>
  <c r="BX434" i="54"/>
  <c r="DP434" i="54" s="1"/>
  <c r="BX431" i="54"/>
  <c r="BX415" i="54"/>
  <c r="DP415" i="54" s="1"/>
  <c r="BX399" i="54"/>
  <c r="BX383" i="54"/>
  <c r="DP383" i="54" s="1"/>
  <c r="BX367" i="54"/>
  <c r="BX337" i="54"/>
  <c r="DP337" i="54" s="1"/>
  <c r="BX436" i="54"/>
  <c r="BX420" i="54"/>
  <c r="DP420" i="54" s="1"/>
  <c r="DT404" i="54"/>
  <c r="BX404" i="54"/>
  <c r="BX388" i="54"/>
  <c r="BX372" i="54"/>
  <c r="DP372" i="54" s="1"/>
  <c r="BX363" i="54"/>
  <c r="BX333" i="54"/>
  <c r="DP333" i="54" s="1"/>
  <c r="BX324" i="54"/>
  <c r="BX425" i="54"/>
  <c r="DP425" i="54" s="1"/>
  <c r="BX409" i="54"/>
  <c r="BX393" i="54"/>
  <c r="DP393" i="54" s="1"/>
  <c r="BX377" i="54"/>
  <c r="BX360" i="54"/>
  <c r="DP360" i="54" s="1"/>
  <c r="BX343" i="54"/>
  <c r="BX441" i="54"/>
  <c r="DP441" i="54" s="1"/>
  <c r="BX422" i="54"/>
  <c r="BX406" i="54"/>
  <c r="DP406" i="54" s="1"/>
  <c r="BX390" i="54"/>
  <c r="BX374" i="54"/>
  <c r="DP374" i="54" s="1"/>
  <c r="BX355" i="54"/>
  <c r="BX366" i="54"/>
  <c r="DP366" i="54" s="1"/>
  <c r="BX350" i="54"/>
  <c r="BX334" i="54"/>
  <c r="DP334" i="54" s="1"/>
  <c r="BX318" i="54"/>
  <c r="BX302" i="54"/>
  <c r="DP302" i="54" s="1"/>
  <c r="BX280" i="54"/>
  <c r="BX248" i="54"/>
  <c r="BX315" i="54"/>
  <c r="BX299" i="54"/>
  <c r="DP299" i="54" s="1"/>
  <c r="BX279" i="54"/>
  <c r="BX235" i="54"/>
  <c r="DP235" i="54" s="1"/>
  <c r="BX308" i="54"/>
  <c r="BX292" i="54"/>
  <c r="DP292" i="54" s="1"/>
  <c r="BX268" i="54"/>
  <c r="BX325" i="54"/>
  <c r="DP325" i="54" s="1"/>
  <c r="BX309" i="54"/>
  <c r="BX293" i="54"/>
  <c r="DP293" i="54" s="1"/>
  <c r="BX267" i="54"/>
  <c r="BX286" i="54"/>
  <c r="BX270" i="54"/>
  <c r="BX254" i="54"/>
  <c r="DP254" i="54" s="1"/>
  <c r="BX238" i="54"/>
  <c r="BX222" i="54"/>
  <c r="BX204" i="54"/>
  <c r="BX172" i="54"/>
  <c r="DP172" i="54" s="1"/>
  <c r="BX223" i="54"/>
  <c r="BX201" i="54"/>
  <c r="DP201" i="54" s="1"/>
  <c r="BX169" i="54"/>
  <c r="BX232" i="54"/>
  <c r="DP232" i="54" s="1"/>
  <c r="BX216" i="54"/>
  <c r="BX184" i="54"/>
  <c r="BX285" i="54"/>
  <c r="BX269" i="54"/>
  <c r="DP269" i="54" s="1"/>
  <c r="BX253" i="54"/>
  <c r="BX237" i="54"/>
  <c r="BX221" i="54"/>
  <c r="BX197" i="54"/>
  <c r="DP197" i="54" s="1"/>
  <c r="BX165" i="54"/>
  <c r="BX207" i="54"/>
  <c r="BX191" i="54"/>
  <c r="BX175" i="54"/>
  <c r="BX158" i="54"/>
  <c r="BX146" i="54"/>
  <c r="DP146" i="54" s="1"/>
  <c r="BX198" i="54"/>
  <c r="BX182" i="54"/>
  <c r="DP182" i="54" s="1"/>
  <c r="BX166" i="54"/>
  <c r="BX157" i="54"/>
  <c r="DP157" i="54" s="1"/>
  <c r="BX141" i="54"/>
  <c r="BX125" i="54"/>
  <c r="BX107" i="54"/>
  <c r="BX138" i="54"/>
  <c r="DP138" i="54" s="1"/>
  <c r="BX122" i="54"/>
  <c r="BX98" i="54"/>
  <c r="DP98" i="54" s="1"/>
  <c r="BX131" i="54"/>
  <c r="BX115" i="54"/>
  <c r="DP115" i="54" s="1"/>
  <c r="BX87" i="54"/>
  <c r="BX148" i="54"/>
  <c r="DP148" i="54" s="1"/>
  <c r="BX132" i="54"/>
  <c r="BX116" i="54"/>
  <c r="DP116" i="54" s="1"/>
  <c r="BX86" i="54"/>
  <c r="BX97" i="54"/>
  <c r="DP97" i="54" s="1"/>
  <c r="BX81" i="54"/>
  <c r="BX59" i="54"/>
  <c r="DP59" i="54" s="1"/>
  <c r="BX74" i="54"/>
  <c r="BX49" i="54"/>
  <c r="DP49" i="54" s="1"/>
  <c r="BX71" i="54"/>
  <c r="BX50" i="54"/>
  <c r="DP50" i="54" s="1"/>
  <c r="BX100" i="54"/>
  <c r="BX84" i="54"/>
  <c r="DP84" i="54" s="1"/>
  <c r="BX68" i="54"/>
  <c r="BX10" i="54"/>
  <c r="DP10" i="54" s="1"/>
  <c r="BX54" i="54"/>
  <c r="BX33" i="54"/>
  <c r="DP33" i="54" s="1"/>
  <c r="BX61" i="54"/>
  <c r="BX38" i="54"/>
  <c r="DP38" i="54" s="1"/>
  <c r="BX48" i="54"/>
  <c r="BX22" i="54"/>
  <c r="BX47" i="54"/>
  <c r="BX25" i="54"/>
  <c r="BX31" i="54"/>
  <c r="BX15" i="54"/>
  <c r="DP15" i="54" s="1"/>
  <c r="BX16" i="54"/>
  <c r="BX13" i="54"/>
  <c r="BY480" i="54"/>
  <c r="BW480" i="54"/>
  <c r="CB480" i="54"/>
  <c r="BX480" i="54"/>
  <c r="CB472" i="54"/>
  <c r="BY472" i="54" s="1"/>
  <c r="BX472" i="54"/>
  <c r="BW472" i="54"/>
  <c r="BW453" i="54"/>
  <c r="CB453" i="54"/>
  <c r="BY453" i="54" s="1"/>
  <c r="BX453" i="54"/>
  <c r="BW488" i="54"/>
  <c r="BY488" i="54"/>
  <c r="BX488" i="54"/>
  <c r="CB488" i="54"/>
  <c r="BW458" i="54"/>
  <c r="BY458" i="54"/>
  <c r="BX458" i="54"/>
  <c r="CB458" i="54"/>
  <c r="CB446" i="54"/>
  <c r="BY446" i="54" s="1"/>
  <c r="BX446" i="54"/>
  <c r="BW446" i="54"/>
  <c r="BW486" i="54"/>
  <c r="BX486" i="54"/>
  <c r="CB486" i="54"/>
  <c r="BY486" i="54" s="1"/>
  <c r="BX468" i="54"/>
  <c r="BW468" i="54"/>
  <c r="CB468" i="54"/>
  <c r="BY468" i="54" s="1"/>
  <c r="BW489" i="54"/>
  <c r="BY489" i="54"/>
  <c r="BX489" i="54"/>
  <c r="CB489" i="54"/>
  <c r="BW476" i="54"/>
  <c r="CB476" i="54"/>
  <c r="BY476" i="54" s="1"/>
  <c r="BX476" i="54"/>
  <c r="BW445" i="54"/>
  <c r="BY445" i="54"/>
  <c r="BX445" i="54"/>
  <c r="CB445" i="54"/>
  <c r="BX462" i="54"/>
  <c r="BW462" i="54"/>
  <c r="CB462" i="54"/>
  <c r="BY462" i="54" s="1"/>
  <c r="BX522" i="54"/>
  <c r="BW522" i="54"/>
  <c r="CB522" i="54"/>
  <c r="BY522" i="54" s="1"/>
  <c r="BX551" i="54"/>
  <c r="BW551" i="54"/>
  <c r="CB551" i="54"/>
  <c r="BY551" i="54" s="1"/>
  <c r="BX535" i="54"/>
  <c r="BW535" i="54"/>
  <c r="CB535" i="54"/>
  <c r="BY535" i="54" s="1"/>
  <c r="BW554" i="54"/>
  <c r="CB554" i="54"/>
  <c r="BY554" i="54" s="1"/>
  <c r="BX554" i="54"/>
  <c r="BW492" i="54"/>
  <c r="CB492" i="54"/>
  <c r="BY492" i="54"/>
  <c r="BX492" i="54"/>
  <c r="BY513" i="54"/>
  <c r="CB513" i="54"/>
  <c r="BX513" i="54"/>
  <c r="BW513" i="54"/>
  <c r="BX541" i="54"/>
  <c r="CB541" i="54"/>
  <c r="BY541" i="54" s="1"/>
  <c r="BW541" i="54"/>
  <c r="BX557" i="54"/>
  <c r="CB557" i="54"/>
  <c r="BY557" i="54" s="1"/>
  <c r="BW557" i="54"/>
  <c r="CB506" i="54"/>
  <c r="BY506" i="54" s="1"/>
  <c r="BW506" i="54"/>
  <c r="BX506" i="54"/>
  <c r="BW496" i="54"/>
  <c r="CB496" i="54"/>
  <c r="BY496" i="54" s="1"/>
  <c r="BX496" i="54"/>
  <c r="BX514" i="54"/>
  <c r="CB514" i="54"/>
  <c r="BY514" i="54" s="1"/>
  <c r="BW514" i="54"/>
  <c r="BW532" i="54"/>
  <c r="CB532" i="54"/>
  <c r="BY532" i="54" s="1"/>
  <c r="BX532" i="54"/>
  <c r="BX560" i="54"/>
  <c r="BW560" i="54"/>
  <c r="CB560" i="54"/>
  <c r="BY560" i="54" s="1"/>
  <c r="BW500" i="54"/>
  <c r="CB500" i="54"/>
  <c r="BY500" i="54" s="1"/>
  <c r="BX500" i="54"/>
  <c r="BW519" i="54"/>
  <c r="CB519" i="54"/>
  <c r="BY519" i="54" s="1"/>
  <c r="BX519" i="54"/>
  <c r="BW544" i="54"/>
  <c r="CB544" i="54"/>
  <c r="BY544" i="54" s="1"/>
  <c r="BX544" i="54"/>
  <c r="BW536" i="54"/>
  <c r="CB536" i="54"/>
  <c r="BY536" i="54" s="1"/>
  <c r="BX536" i="54"/>
  <c r="BW562" i="54"/>
  <c r="BX562" i="54"/>
  <c r="CB562" i="54"/>
  <c r="BY562" i="54" s="1"/>
  <c r="AH364" i="54"/>
  <c r="AL364" i="54"/>
  <c r="AG364" i="54"/>
  <c r="AG337" i="54"/>
  <c r="AL337" i="54"/>
  <c r="AH337" i="54"/>
  <c r="AG341" i="54"/>
  <c r="AL341" i="54"/>
  <c r="AH341" i="54"/>
  <c r="AH338" i="54"/>
  <c r="AG338" i="54"/>
  <c r="AL338" i="54"/>
  <c r="AG359" i="54"/>
  <c r="AL359" i="54"/>
  <c r="AH359" i="54"/>
  <c r="AI359" i="54" s="1"/>
  <c r="AL331" i="54"/>
  <c r="AG331" i="54"/>
  <c r="AH331" i="54"/>
  <c r="AG361" i="54"/>
  <c r="AH361" i="54"/>
  <c r="AL361" i="54"/>
  <c r="AL353" i="54"/>
  <c r="AG353" i="54"/>
  <c r="AH353" i="54"/>
  <c r="AH356" i="54"/>
  <c r="AG356" i="54"/>
  <c r="AL356" i="54"/>
  <c r="AH329" i="54"/>
  <c r="AG329" i="54"/>
  <c r="AL329" i="54"/>
  <c r="BX443" i="54"/>
  <c r="DP443" i="54" s="1"/>
  <c r="BX427" i="54"/>
  <c r="DP427" i="54" s="1"/>
  <c r="BX411" i="54"/>
  <c r="BX395" i="54"/>
  <c r="BX379" i="54"/>
  <c r="DP379" i="54" s="1"/>
  <c r="BX353" i="54"/>
  <c r="DP353" i="54" s="1"/>
  <c r="BX336" i="54"/>
  <c r="BX432" i="54"/>
  <c r="BX416" i="54"/>
  <c r="DP416" i="54" s="1"/>
  <c r="BX400" i="54"/>
  <c r="BX384" i="54"/>
  <c r="BX368" i="54"/>
  <c r="BX349" i="54"/>
  <c r="DP349" i="54" s="1"/>
  <c r="BX332" i="54"/>
  <c r="DP332" i="54" s="1"/>
  <c r="BX437" i="54"/>
  <c r="BX421" i="54"/>
  <c r="BX405" i="54"/>
  <c r="DP405" i="54" s="1"/>
  <c r="BX389" i="54"/>
  <c r="DP389" i="54" s="1"/>
  <c r="BX373" i="54"/>
  <c r="BX359" i="54"/>
  <c r="BX329" i="54"/>
  <c r="BX438" i="54"/>
  <c r="DP438" i="54" s="1"/>
  <c r="BX418" i="54"/>
  <c r="BX402" i="54"/>
  <c r="BX386" i="54"/>
  <c r="DP386" i="54" s="1"/>
  <c r="BX370" i="54"/>
  <c r="DP370" i="54" s="1"/>
  <c r="BX341" i="54"/>
  <c r="BX362" i="54"/>
  <c r="BX346" i="54"/>
  <c r="DP346" i="54" s="1"/>
  <c r="BX330" i="54"/>
  <c r="DP330" i="54" s="1"/>
  <c r="BX314" i="54"/>
  <c r="BX298" i="54"/>
  <c r="BX272" i="54"/>
  <c r="DP272" i="54" s="1"/>
  <c r="BX247" i="54"/>
  <c r="DP247" i="54" s="1"/>
  <c r="BX311" i="54"/>
  <c r="BX295" i="54"/>
  <c r="BX271" i="54"/>
  <c r="DP271" i="54" s="1"/>
  <c r="BX320" i="54"/>
  <c r="DP320" i="54" s="1"/>
  <c r="BX304" i="54"/>
  <c r="BX288" i="54"/>
  <c r="BX260" i="54"/>
  <c r="BX321" i="54"/>
  <c r="DP321" i="54" s="1"/>
  <c r="BX305" i="54"/>
  <c r="BX289" i="54"/>
  <c r="BX259" i="54"/>
  <c r="DP259" i="54" s="1"/>
  <c r="BX282" i="54"/>
  <c r="DP282" i="54" s="1"/>
  <c r="BX266" i="54"/>
  <c r="BX250" i="54"/>
  <c r="BX234" i="54"/>
  <c r="BX218" i="54"/>
  <c r="BX196" i="54"/>
  <c r="BX164" i="54"/>
  <c r="BX219" i="54"/>
  <c r="BX193" i="54"/>
  <c r="BX244" i="54"/>
  <c r="BX228" i="54"/>
  <c r="BX208" i="54"/>
  <c r="BX176" i="54"/>
  <c r="DP176" i="54" s="1"/>
  <c r="BX281" i="54"/>
  <c r="BX265" i="54"/>
  <c r="BX249" i="54"/>
  <c r="DP249" i="54" s="1"/>
  <c r="BX233" i="54"/>
  <c r="BX217" i="54"/>
  <c r="BX189" i="54"/>
  <c r="BX155" i="54"/>
  <c r="BX203" i="54"/>
  <c r="DP203" i="54" s="1"/>
  <c r="BX187" i="54"/>
  <c r="BX171" i="54"/>
  <c r="BX150" i="54"/>
  <c r="DP150" i="54" s="1"/>
  <c r="BX210" i="54"/>
  <c r="DP210" i="54" s="1"/>
  <c r="BX194" i="54"/>
  <c r="BX178" i="54"/>
  <c r="BX162" i="54"/>
  <c r="DP162" i="54" s="1"/>
  <c r="BX153" i="54"/>
  <c r="DP153" i="54" s="1"/>
  <c r="BX137" i="54"/>
  <c r="BX121" i="54"/>
  <c r="BX99" i="54"/>
  <c r="BX134" i="54"/>
  <c r="DP134" i="54" s="1"/>
  <c r="BX118" i="54"/>
  <c r="BX90" i="54"/>
  <c r="BX127" i="54"/>
  <c r="DP127" i="54" s="1"/>
  <c r="BX111" i="54"/>
  <c r="BX160" i="54"/>
  <c r="BX144" i="54"/>
  <c r="BX128" i="54"/>
  <c r="BX110" i="54"/>
  <c r="DP110" i="54" s="1"/>
  <c r="BX109" i="54"/>
  <c r="BX93" i="54"/>
  <c r="BX77" i="54"/>
  <c r="DP77" i="54" s="1"/>
  <c r="BX42" i="54"/>
  <c r="DP42" i="54" s="1"/>
  <c r="BX70" i="54"/>
  <c r="BX83" i="54"/>
  <c r="BX67" i="54"/>
  <c r="DP67" i="54" s="1"/>
  <c r="BX112" i="54"/>
  <c r="DP112" i="54" s="1"/>
  <c r="BX96" i="54"/>
  <c r="BX80" i="54"/>
  <c r="BX60" i="54"/>
  <c r="DP60" i="54" s="1"/>
  <c r="BX66" i="54"/>
  <c r="BX45" i="54"/>
  <c r="BX32" i="54"/>
  <c r="BX57" i="54"/>
  <c r="DP57" i="54" s="1"/>
  <c r="BX30" i="54"/>
  <c r="DP30" i="54" s="1"/>
  <c r="BX44" i="54"/>
  <c r="BX21" i="54"/>
  <c r="BX43" i="54"/>
  <c r="DP43" i="54" s="1"/>
  <c r="BX24" i="54"/>
  <c r="DP24" i="54" s="1"/>
  <c r="BX27" i="54"/>
  <c r="BX11" i="54"/>
  <c r="BX12" i="54"/>
  <c r="DP12" i="54" s="1"/>
  <c r="BX9" i="54"/>
  <c r="DP9" i="54" s="1"/>
  <c r="CB478" i="54"/>
  <c r="BY478" i="54" s="1"/>
  <c r="BX478" i="54"/>
  <c r="BW478" i="54"/>
  <c r="BX471" i="54"/>
  <c r="BW471" i="54"/>
  <c r="CB471" i="54"/>
  <c r="BY471" i="54" s="1"/>
  <c r="BY452" i="54"/>
  <c r="CB452" i="54"/>
  <c r="BW452" i="54"/>
  <c r="BX452" i="54"/>
  <c r="BW484" i="54"/>
  <c r="BX484" i="54"/>
  <c r="CB484" i="54"/>
  <c r="BY484" i="54" s="1"/>
  <c r="BY455" i="54"/>
  <c r="BX455" i="54"/>
  <c r="BW455" i="54"/>
  <c r="CB455" i="54"/>
  <c r="BY491" i="54"/>
  <c r="BX491" i="54"/>
  <c r="BW491" i="54"/>
  <c r="CB491" i="54"/>
  <c r="BY483" i="54"/>
  <c r="BX483" i="54"/>
  <c r="BW483" i="54"/>
  <c r="CB483" i="54"/>
  <c r="BY461" i="54"/>
  <c r="BX461" i="54"/>
  <c r="BW461" i="54"/>
  <c r="CB461" i="54"/>
  <c r="BW485" i="54"/>
  <c r="BX485" i="54"/>
  <c r="CB485" i="54"/>
  <c r="BY485" i="54" s="1"/>
  <c r="BX463" i="54"/>
  <c r="BW463" i="54"/>
  <c r="CB463" i="54"/>
  <c r="BY463" i="54" s="1"/>
  <c r="BW474" i="54"/>
  <c r="CB474" i="54"/>
  <c r="BY474" i="54" s="1"/>
  <c r="BX474" i="54"/>
  <c r="BX456" i="54"/>
  <c r="BW456" i="54"/>
  <c r="CB456" i="54"/>
  <c r="BY456" i="54" s="1"/>
  <c r="BX518" i="54"/>
  <c r="BW518" i="54"/>
  <c r="CB518" i="54"/>
  <c r="BY518" i="54" s="1"/>
  <c r="BW549" i="54"/>
  <c r="BX549" i="54"/>
  <c r="CB549" i="54"/>
  <c r="BY549" i="54" s="1"/>
  <c r="BW529" i="54"/>
  <c r="BX529" i="54"/>
  <c r="CB529" i="54"/>
  <c r="BY529" i="54" s="1"/>
  <c r="BX507" i="54"/>
  <c r="CB507" i="54"/>
  <c r="BY507" i="54" s="1"/>
  <c r="BW507" i="54"/>
  <c r="CB525" i="54"/>
  <c r="BY525" i="54" s="1"/>
  <c r="BX525" i="54"/>
  <c r="BW525" i="54"/>
  <c r="BX510" i="54"/>
  <c r="CB510" i="54"/>
  <c r="BY510" i="54" s="1"/>
  <c r="BW510" i="54"/>
  <c r="BX537" i="54"/>
  <c r="CB537" i="54"/>
  <c r="BY537" i="54" s="1"/>
  <c r="BW537" i="54"/>
  <c r="BX553" i="54"/>
  <c r="CB553" i="54"/>
  <c r="BY553" i="54" s="1"/>
  <c r="BW553" i="54"/>
  <c r="BY503" i="54"/>
  <c r="CB503" i="54"/>
  <c r="BW503" i="54"/>
  <c r="BX503" i="54"/>
  <c r="BW493" i="54"/>
  <c r="BX493" i="54"/>
  <c r="CB493" i="54"/>
  <c r="BY493" i="54" s="1"/>
  <c r="CB512" i="54"/>
  <c r="BY512" i="54" s="1"/>
  <c r="BW512" i="54"/>
  <c r="BX512" i="54"/>
  <c r="BX530" i="54"/>
  <c r="CB530" i="54"/>
  <c r="BY530" i="54" s="1"/>
  <c r="BW530" i="54"/>
  <c r="BW509" i="54"/>
  <c r="CB509" i="54"/>
  <c r="BY509" i="54" s="1"/>
  <c r="BX509" i="54"/>
  <c r="BW497" i="54"/>
  <c r="CB497" i="54"/>
  <c r="BY497" i="54" s="1"/>
  <c r="BX497" i="54"/>
  <c r="BX517" i="54"/>
  <c r="CB517" i="54"/>
  <c r="BY517" i="54" s="1"/>
  <c r="BW517" i="54"/>
  <c r="BX542" i="54"/>
  <c r="CB542" i="54"/>
  <c r="BY542" i="54" s="1"/>
  <c r="BW542" i="54"/>
  <c r="BX534" i="54"/>
  <c r="CB534" i="54"/>
  <c r="BY534" i="54" s="1"/>
  <c r="BW534" i="54"/>
  <c r="BW559" i="54"/>
  <c r="BX559" i="54"/>
  <c r="CB559" i="54"/>
  <c r="AH363" i="54"/>
  <c r="AG363" i="54"/>
  <c r="AL363" i="54"/>
  <c r="AG327" i="54"/>
  <c r="AH327" i="54"/>
  <c r="AI327" i="54" s="1"/>
  <c r="AL327" i="54"/>
  <c r="AG362" i="54"/>
  <c r="AL362" i="54"/>
  <c r="AH362" i="54"/>
  <c r="AI362" i="54" s="1"/>
  <c r="AG354" i="54"/>
  <c r="AL354" i="54"/>
  <c r="AH354" i="54"/>
  <c r="AH342" i="54"/>
  <c r="AG342" i="54"/>
  <c r="AL342" i="54"/>
  <c r="AH350" i="54"/>
  <c r="AL350" i="54"/>
  <c r="AG350" i="54"/>
  <c r="AL347" i="54"/>
  <c r="AH347" i="54"/>
  <c r="AG347" i="54"/>
  <c r="AH345" i="54"/>
  <c r="AL345" i="54"/>
  <c r="AG345" i="54"/>
  <c r="AG340" i="54"/>
  <c r="AL340" i="54"/>
  <c r="AH340" i="54"/>
  <c r="AG349" i="54"/>
  <c r="AL349" i="54"/>
  <c r="AH349" i="54"/>
  <c r="BX439" i="54"/>
  <c r="BX423" i="54"/>
  <c r="BX407" i="54"/>
  <c r="DP407" i="54" s="1"/>
  <c r="BX391" i="54"/>
  <c r="BX375" i="54"/>
  <c r="BX352" i="54"/>
  <c r="BX335" i="54"/>
  <c r="DP335" i="54" s="1"/>
  <c r="BX428" i="54"/>
  <c r="BX412" i="54"/>
  <c r="BX396" i="54"/>
  <c r="BX380" i="54"/>
  <c r="DP380" i="54" s="1"/>
  <c r="BX365" i="54"/>
  <c r="BX348" i="54"/>
  <c r="BX331" i="54"/>
  <c r="BX433" i="54"/>
  <c r="DP433" i="54" s="1"/>
  <c r="BX417" i="54"/>
  <c r="BX401" i="54"/>
  <c r="BX385" i="54"/>
  <c r="BX369" i="54"/>
  <c r="BX345" i="54"/>
  <c r="BX327" i="54"/>
  <c r="BX430" i="54"/>
  <c r="BX414" i="54"/>
  <c r="BX398" i="54"/>
  <c r="BX382" i="54"/>
  <c r="BX357" i="54"/>
  <c r="BX340" i="54"/>
  <c r="DP340" i="54" s="1"/>
  <c r="BX358" i="54"/>
  <c r="BX342" i="54"/>
  <c r="BX326" i="54"/>
  <c r="BX310" i="54"/>
  <c r="DP310" i="54" s="1"/>
  <c r="BX294" i="54"/>
  <c r="BX264" i="54"/>
  <c r="BX323" i="54"/>
  <c r="BX307" i="54"/>
  <c r="DP307" i="54" s="1"/>
  <c r="BX291" i="54"/>
  <c r="BX263" i="54"/>
  <c r="BX316" i="54"/>
  <c r="BX300" i="54"/>
  <c r="DP300" i="54" s="1"/>
  <c r="BX284" i="54"/>
  <c r="BX252" i="54"/>
  <c r="BX317" i="54"/>
  <c r="BX301" i="54"/>
  <c r="DP301" i="54" s="1"/>
  <c r="BX283" i="54"/>
  <c r="BX251" i="54"/>
  <c r="BX278" i="54"/>
  <c r="BX262" i="54"/>
  <c r="DP262" i="54" s="1"/>
  <c r="BX246" i="54"/>
  <c r="BX230" i="54"/>
  <c r="BX214" i="54"/>
  <c r="BX188" i="54"/>
  <c r="DP188" i="54" s="1"/>
  <c r="BX231" i="54"/>
  <c r="BX215" i="54"/>
  <c r="BX185" i="54"/>
  <c r="BX240" i="54"/>
  <c r="DP240" i="54" s="1"/>
  <c r="BX224" i="54"/>
  <c r="BX200" i="54"/>
  <c r="BX168" i="54"/>
  <c r="BX277" i="54"/>
  <c r="DP277" i="54" s="1"/>
  <c r="BX261" i="54"/>
  <c r="BX245" i="54"/>
  <c r="BX229" i="54"/>
  <c r="BX213" i="54"/>
  <c r="DP213" i="54" s="1"/>
  <c r="BX181" i="54"/>
  <c r="BX143" i="54"/>
  <c r="BX199" i="54"/>
  <c r="BX183" i="54"/>
  <c r="DP183" i="54" s="1"/>
  <c r="BX167" i="54"/>
  <c r="BX161" i="54"/>
  <c r="BX206" i="54"/>
  <c r="BX190" i="54"/>
  <c r="DP190" i="54" s="1"/>
  <c r="BX174" i="54"/>
  <c r="BX159" i="54"/>
  <c r="BX149" i="54"/>
  <c r="BX133" i="54"/>
  <c r="DP133" i="54" s="1"/>
  <c r="BX117" i="54"/>
  <c r="BX91" i="54"/>
  <c r="BX130" i="54"/>
  <c r="BX114" i="54"/>
  <c r="DP114" i="54" s="1"/>
  <c r="BX139" i="54"/>
  <c r="BX123" i="54"/>
  <c r="BX103" i="54"/>
  <c r="BX156" i="54"/>
  <c r="DP156" i="54" s="1"/>
  <c r="BX140" i="54"/>
  <c r="BX124" i="54"/>
  <c r="BX102" i="54"/>
  <c r="BX105" i="54"/>
  <c r="DP105" i="54" s="1"/>
  <c r="BX89" i="54"/>
  <c r="BX73" i="54"/>
  <c r="BX82" i="54"/>
  <c r="BX64" i="54"/>
  <c r="DP64" i="54" s="1"/>
  <c r="BX79" i="54"/>
  <c r="BX63" i="54"/>
  <c r="BX108" i="54"/>
  <c r="BX92" i="54"/>
  <c r="DP92" i="54" s="1"/>
  <c r="BX76" i="54"/>
  <c r="BX52" i="54"/>
  <c r="BX62" i="54"/>
  <c r="BX37" i="54"/>
  <c r="DP37" i="54" s="1"/>
  <c r="BX6" i="54"/>
  <c r="BX53" i="54"/>
  <c r="BX29" i="54"/>
  <c r="BX40" i="54"/>
  <c r="DP40" i="54" s="1"/>
  <c r="BX18" i="54"/>
  <c r="BX39" i="54"/>
  <c r="BX14" i="54"/>
  <c r="BX23" i="54"/>
  <c r="DP23" i="54" s="1"/>
  <c r="BX7" i="54"/>
  <c r="BX8" i="54"/>
  <c r="BX5" i="54"/>
  <c r="BY475" i="54"/>
  <c r="BX475" i="54"/>
  <c r="BW475" i="54"/>
  <c r="CB475" i="54"/>
  <c r="BY466" i="54"/>
  <c r="BX466" i="54"/>
  <c r="BW466" i="54"/>
  <c r="CB466" i="54"/>
  <c r="BY450" i="54"/>
  <c r="BX450" i="54"/>
  <c r="BW450" i="54"/>
  <c r="CB450" i="54"/>
  <c r="BY465" i="54"/>
  <c r="CB465" i="54"/>
  <c r="BX465" i="54"/>
  <c r="BW465" i="54"/>
  <c r="BW449" i="54"/>
  <c r="CB449" i="54"/>
  <c r="BY449" i="54" s="1"/>
  <c r="BX449" i="54"/>
  <c r="BX490" i="54"/>
  <c r="BW490" i="54"/>
  <c r="CB490" i="54"/>
  <c r="BY490" i="54" s="1"/>
  <c r="BW479" i="54"/>
  <c r="BY479" i="54"/>
  <c r="BX479" i="54"/>
  <c r="CB479" i="54"/>
  <c r="CB460" i="54"/>
  <c r="BY460" i="54" s="1"/>
  <c r="BW460" i="54"/>
  <c r="BX460" i="54"/>
  <c r="BX482" i="54"/>
  <c r="BW482" i="54"/>
  <c r="CB482" i="54"/>
  <c r="BY482" i="54" s="1"/>
  <c r="CB454" i="54"/>
  <c r="BY454" i="54" s="1"/>
  <c r="BX454" i="54"/>
  <c r="BW454" i="54"/>
  <c r="BX470" i="54"/>
  <c r="CB470" i="54"/>
  <c r="BY470" i="54" s="1"/>
  <c r="BW470" i="54"/>
  <c r="BW505" i="54"/>
  <c r="CB505" i="54"/>
  <c r="BY505" i="54" s="1"/>
  <c r="BX505" i="54"/>
  <c r="BW516" i="54"/>
  <c r="BX516" i="54"/>
  <c r="CB516" i="54"/>
  <c r="BY516" i="54" s="1"/>
  <c r="BX543" i="54"/>
  <c r="BW543" i="54"/>
  <c r="CB543" i="54"/>
  <c r="BY543" i="54" s="1"/>
  <c r="BW527" i="54"/>
  <c r="CB527" i="54"/>
  <c r="BY527" i="54" s="1"/>
  <c r="BX527" i="54"/>
  <c r="BX495" i="54"/>
  <c r="CB495" i="54"/>
  <c r="BY495" i="54" s="1"/>
  <c r="BW495" i="54"/>
  <c r="BX520" i="54"/>
  <c r="CB520" i="54"/>
  <c r="BY520" i="54" s="1"/>
  <c r="BW520" i="54"/>
  <c r="BW548" i="54"/>
  <c r="CB548" i="54"/>
  <c r="BY548" i="54" s="1"/>
  <c r="BX548" i="54"/>
  <c r="BX533" i="54"/>
  <c r="CB533" i="54"/>
  <c r="BY533" i="54" s="1"/>
  <c r="BW533" i="54"/>
  <c r="BX564" i="54"/>
  <c r="CB564" i="54"/>
  <c r="BY564" i="54" s="1"/>
  <c r="BW564" i="54"/>
  <c r="CB499" i="54"/>
  <c r="BY499" i="54" s="1"/>
  <c r="BW499" i="54"/>
  <c r="BX499" i="54"/>
  <c r="BX526" i="54"/>
  <c r="CB526" i="54"/>
  <c r="BY526" i="54" s="1"/>
  <c r="BW526" i="54"/>
  <c r="BX547" i="54"/>
  <c r="CB547" i="54"/>
  <c r="BY547" i="54" s="1"/>
  <c r="BW547" i="54"/>
  <c r="CB555" i="54"/>
  <c r="BY555" i="54" s="1"/>
  <c r="BW555" i="54"/>
  <c r="BX555" i="54"/>
  <c r="BW504" i="54"/>
  <c r="BY504" i="54"/>
  <c r="CB504" i="54"/>
  <c r="BX504" i="54"/>
  <c r="BW523" i="54"/>
  <c r="CB523" i="54"/>
  <c r="BY523" i="54" s="1"/>
  <c r="BX523" i="54"/>
  <c r="BW552" i="54"/>
  <c r="CB552" i="54"/>
  <c r="BY552" i="54" s="1"/>
  <c r="BX552" i="54"/>
  <c r="BW540" i="54"/>
  <c r="CB540" i="54"/>
  <c r="BY540" i="54" s="1"/>
  <c r="BX540" i="54"/>
  <c r="BX531" i="54"/>
  <c r="BW531" i="54"/>
  <c r="CB531" i="54"/>
  <c r="BY531" i="54" s="1"/>
  <c r="BW558" i="54"/>
  <c r="BX558" i="54"/>
  <c r="CB558" i="54"/>
  <c r="BY558" i="54" s="1"/>
  <c r="AH343" i="54"/>
  <c r="AI343" i="54" s="1"/>
  <c r="AL343" i="54"/>
  <c r="AG343" i="54"/>
  <c r="AH339" i="54"/>
  <c r="AL339" i="54"/>
  <c r="AG339" i="54"/>
  <c r="AL330" i="54"/>
  <c r="AH330" i="54"/>
  <c r="AG330" i="54"/>
  <c r="AL344" i="54"/>
  <c r="AH344" i="54"/>
  <c r="AG344" i="54"/>
  <c r="AG335" i="54"/>
  <c r="AH335" i="54"/>
  <c r="AL335" i="54"/>
  <c r="AH333" i="54"/>
  <c r="AG333" i="54"/>
  <c r="AL333" i="54"/>
  <c r="AL346" i="54"/>
  <c r="AH346" i="54"/>
  <c r="AG346" i="54"/>
  <c r="AH352" i="54"/>
  <c r="AG352" i="54"/>
  <c r="AL352" i="54"/>
  <c r="AG334" i="54"/>
  <c r="AH334" i="54"/>
  <c r="AL334" i="54"/>
  <c r="AL328" i="54"/>
  <c r="AH328" i="54"/>
  <c r="AG328" i="54"/>
  <c r="DS404" i="54"/>
  <c r="DR404" i="54"/>
  <c r="CB442" i="54"/>
  <c r="DP442" i="54"/>
  <c r="BW442" i="54"/>
  <c r="CB435" i="54"/>
  <c r="BY435" i="54" s="1"/>
  <c r="DQ435" i="54" s="1"/>
  <c r="BW435" i="54"/>
  <c r="BW419" i="54"/>
  <c r="CB419" i="54"/>
  <c r="BY419" i="54" s="1"/>
  <c r="BW403" i="54"/>
  <c r="CB403" i="54"/>
  <c r="BY403" i="54" s="1"/>
  <c r="BW387" i="54"/>
  <c r="CB387" i="54"/>
  <c r="BW371" i="54"/>
  <c r="CB371" i="54"/>
  <c r="BY371" i="54" s="1"/>
  <c r="BW351" i="54"/>
  <c r="CB351" i="54"/>
  <c r="BY351" i="54" s="1"/>
  <c r="CB440" i="54"/>
  <c r="BW440" i="54"/>
  <c r="CB424" i="54"/>
  <c r="BY424" i="54" s="1"/>
  <c r="BW424" i="54"/>
  <c r="DP408" i="54"/>
  <c r="CB408" i="54"/>
  <c r="DV408" i="54" s="1"/>
  <c r="BW408" i="54"/>
  <c r="DU408" i="54" s="1"/>
  <c r="DP392" i="54"/>
  <c r="CB392" i="54"/>
  <c r="BY392" i="54" s="1"/>
  <c r="BW392" i="54"/>
  <c r="DU392" i="54" s="1"/>
  <c r="CB376" i="54"/>
  <c r="BY376" i="54" s="1"/>
  <c r="BW376" i="54"/>
  <c r="CB364" i="54"/>
  <c r="BY364" i="54" s="1"/>
  <c r="BW364" i="54"/>
  <c r="BW347" i="54"/>
  <c r="DU347" i="54" s="1"/>
  <c r="CB347" i="54"/>
  <c r="BY347" i="54" s="1"/>
  <c r="CB328" i="54"/>
  <c r="BW328" i="54"/>
  <c r="CB429" i="54"/>
  <c r="DV429" i="54" s="1"/>
  <c r="BW429" i="54"/>
  <c r="CB413" i="54"/>
  <c r="BW413" i="54"/>
  <c r="DU413" i="54" s="1"/>
  <c r="DP413" i="54"/>
  <c r="CB397" i="54"/>
  <c r="BY397" i="54" s="1"/>
  <c r="BW397" i="54"/>
  <c r="CB381" i="54"/>
  <c r="DV381" i="54" s="1"/>
  <c r="BW381" i="54"/>
  <c r="CB361" i="54"/>
  <c r="BY361" i="54" s="1"/>
  <c r="BW361" i="54"/>
  <c r="DP361" i="54"/>
  <c r="CB344" i="54"/>
  <c r="BW344" i="54"/>
  <c r="BW444" i="54"/>
  <c r="DP444" i="54"/>
  <c r="CB444" i="54"/>
  <c r="CB426" i="54"/>
  <c r="BW426" i="54"/>
  <c r="CB410" i="54"/>
  <c r="BY410" i="54" s="1"/>
  <c r="BW410" i="54"/>
  <c r="CB394" i="54"/>
  <c r="BY394" i="54" s="1"/>
  <c r="BW394" i="54"/>
  <c r="CB378" i="54"/>
  <c r="BW378" i="54"/>
  <c r="DP378" i="54"/>
  <c r="BW356" i="54"/>
  <c r="CB356" i="54"/>
  <c r="BY356" i="54" s="1"/>
  <c r="BW339" i="54"/>
  <c r="CB339" i="54"/>
  <c r="CB354" i="54"/>
  <c r="BY354" i="54" s="1"/>
  <c r="BW354" i="54"/>
  <c r="DU354" i="54" s="1"/>
  <c r="CB338" i="54"/>
  <c r="BY338" i="54" s="1"/>
  <c r="BW338" i="54"/>
  <c r="BW322" i="54"/>
  <c r="CB322" i="54"/>
  <c r="DV322" i="54" s="1"/>
  <c r="BW306" i="54"/>
  <c r="DU306" i="54" s="1"/>
  <c r="CB306" i="54"/>
  <c r="BW290" i="54"/>
  <c r="CB290" i="54"/>
  <c r="DV290" i="54" s="1"/>
  <c r="DP256" i="54"/>
  <c r="BW256" i="54"/>
  <c r="DU256" i="54" s="1"/>
  <c r="CB256" i="54"/>
  <c r="CB319" i="54"/>
  <c r="BY319" i="54" s="1"/>
  <c r="BW319" i="54"/>
  <c r="CB303" i="54"/>
  <c r="BY303" i="54" s="1"/>
  <c r="BW303" i="54"/>
  <c r="CB287" i="54"/>
  <c r="BY287" i="54" s="1"/>
  <c r="BW287" i="54"/>
  <c r="DP255" i="54"/>
  <c r="BW255" i="54"/>
  <c r="CB255" i="54"/>
  <c r="DV255" i="54" s="1"/>
  <c r="CB312" i="54"/>
  <c r="BY312" i="54" s="1"/>
  <c r="BW312" i="54"/>
  <c r="CB296" i="54"/>
  <c r="BW296" i="54"/>
  <c r="DP276" i="54"/>
  <c r="BW276" i="54"/>
  <c r="CB276" i="54"/>
  <c r="BW239" i="54"/>
  <c r="DU239" i="54" s="1"/>
  <c r="CB239" i="54"/>
  <c r="BY239" i="54" s="1"/>
  <c r="CB313" i="54"/>
  <c r="BY313" i="54" s="1"/>
  <c r="BW313" i="54"/>
  <c r="CB297" i="54"/>
  <c r="DV297" i="54" s="1"/>
  <c r="BW297" i="54"/>
  <c r="BW275" i="54"/>
  <c r="CB275" i="54"/>
  <c r="BY275" i="54" s="1"/>
  <c r="BW243" i="54"/>
  <c r="CB243" i="54"/>
  <c r="BW274" i="54"/>
  <c r="CB274" i="54"/>
  <c r="BW258" i="54"/>
  <c r="DU258" i="54" s="1"/>
  <c r="CB258" i="54"/>
  <c r="BY258" i="54" s="1"/>
  <c r="BW242" i="54"/>
  <c r="DU242" i="54" s="1"/>
  <c r="CB242" i="54"/>
  <c r="BW226" i="54"/>
  <c r="DU226" i="54" s="1"/>
  <c r="CB226" i="54"/>
  <c r="BY226" i="54" s="1"/>
  <c r="BW212" i="54"/>
  <c r="CB212" i="54"/>
  <c r="BW180" i="54"/>
  <c r="DU180" i="54" s="1"/>
  <c r="CB180" i="54"/>
  <c r="BY180" i="54" s="1"/>
  <c r="CB227" i="54"/>
  <c r="BY227" i="54" s="1"/>
  <c r="BW227" i="54"/>
  <c r="CB209" i="54"/>
  <c r="DV209" i="54" s="1"/>
  <c r="BW209" i="54"/>
  <c r="DP177" i="54"/>
  <c r="CB177" i="54"/>
  <c r="BY177" i="54" s="1"/>
  <c r="BW177" i="54"/>
  <c r="CB236" i="54"/>
  <c r="BY236" i="54" s="1"/>
  <c r="BW236" i="54"/>
  <c r="CB220" i="54"/>
  <c r="BY220" i="54" s="1"/>
  <c r="BW220" i="54"/>
  <c r="BW192" i="54"/>
  <c r="DU192" i="54" s="1"/>
  <c r="CB192" i="54"/>
  <c r="BY192" i="54" s="1"/>
  <c r="CB147" i="54"/>
  <c r="DV147" i="54" s="1"/>
  <c r="BW147" i="54"/>
  <c r="CB273" i="54"/>
  <c r="BY273" i="54" s="1"/>
  <c r="BW273" i="54"/>
  <c r="CB257" i="54"/>
  <c r="BY257" i="54" s="1"/>
  <c r="BW257" i="54"/>
  <c r="CB241" i="54"/>
  <c r="BY241" i="54" s="1"/>
  <c r="BW241" i="54"/>
  <c r="DU241" i="54" s="1"/>
  <c r="CB225" i="54"/>
  <c r="DV225" i="54" s="1"/>
  <c r="BW225" i="54"/>
  <c r="DU225" i="54" s="1"/>
  <c r="BW205" i="54"/>
  <c r="CB205" i="54"/>
  <c r="BW173" i="54"/>
  <c r="DU173" i="54" s="1"/>
  <c r="CB173" i="54"/>
  <c r="BY173" i="54" s="1"/>
  <c r="BW211" i="54"/>
  <c r="CB211" i="54"/>
  <c r="DP211" i="54"/>
  <c r="BW195" i="54"/>
  <c r="CB195" i="54"/>
  <c r="BY195" i="54" s="1"/>
  <c r="BW179" i="54"/>
  <c r="CB179" i="54"/>
  <c r="BY179" i="54" s="1"/>
  <c r="BW163" i="54"/>
  <c r="DU163" i="54" s="1"/>
  <c r="DP163" i="54"/>
  <c r="CB163" i="54"/>
  <c r="BY163" i="54" s="1"/>
  <c r="DP154" i="54"/>
  <c r="BW154" i="54"/>
  <c r="CB154" i="54"/>
  <c r="CB202" i="54"/>
  <c r="BW202" i="54"/>
  <c r="DP202" i="54"/>
  <c r="CB186" i="54"/>
  <c r="BY186" i="54" s="1"/>
  <c r="BW186" i="54"/>
  <c r="CB170" i="54"/>
  <c r="BY170" i="54" s="1"/>
  <c r="BW170" i="54"/>
  <c r="DU170" i="54" s="1"/>
  <c r="BW151" i="54"/>
  <c r="CB151" i="54"/>
  <c r="BY151" i="54" s="1"/>
  <c r="BW145" i="54"/>
  <c r="CB145" i="54"/>
  <c r="BY145" i="54" s="1"/>
  <c r="DP145" i="54"/>
  <c r="BW129" i="54"/>
  <c r="CB129" i="54"/>
  <c r="DV129" i="54" s="1"/>
  <c r="BW113" i="54"/>
  <c r="DU113" i="54" s="1"/>
  <c r="CB113" i="54"/>
  <c r="BY113" i="54" s="1"/>
  <c r="CB142" i="54"/>
  <c r="BY142" i="54" s="1"/>
  <c r="BW142" i="54"/>
  <c r="DU142" i="54" s="1"/>
  <c r="DP126" i="54"/>
  <c r="CB126" i="54"/>
  <c r="BW126" i="54"/>
  <c r="BW106" i="54"/>
  <c r="DU106" i="54" s="1"/>
  <c r="CB106" i="54"/>
  <c r="BY106" i="54" s="1"/>
  <c r="CB135" i="54"/>
  <c r="BW135" i="54"/>
  <c r="DP135" i="54"/>
  <c r="CB119" i="54"/>
  <c r="BY119" i="54" s="1"/>
  <c r="BW119" i="54"/>
  <c r="DP119" i="54"/>
  <c r="DP95" i="54"/>
  <c r="BW95" i="54"/>
  <c r="CB95" i="54"/>
  <c r="CB152" i="54"/>
  <c r="BY152" i="54" s="1"/>
  <c r="BW152" i="54"/>
  <c r="CB136" i="54"/>
  <c r="BW136" i="54"/>
  <c r="CB120" i="54"/>
  <c r="BY120" i="54" s="1"/>
  <c r="BW120" i="54"/>
  <c r="BW94" i="54"/>
  <c r="CB94" i="54"/>
  <c r="BY94" i="54" s="1"/>
  <c r="BW101" i="54"/>
  <c r="CB101" i="54"/>
  <c r="DV101" i="54" s="1"/>
  <c r="BW85" i="54"/>
  <c r="CB85" i="54"/>
  <c r="DP85" i="54"/>
  <c r="BW69" i="54"/>
  <c r="DP69" i="54"/>
  <c r="CB69" i="54"/>
  <c r="CB78" i="54"/>
  <c r="BW78" i="54"/>
  <c r="DU78" i="54" s="1"/>
  <c r="CB56" i="54"/>
  <c r="BY56" i="54" s="1"/>
  <c r="BW56" i="54"/>
  <c r="CB75" i="54"/>
  <c r="BY75" i="54" s="1"/>
  <c r="BW75" i="54"/>
  <c r="DU75" i="54" s="1"/>
  <c r="BW55" i="54"/>
  <c r="CB55" i="54"/>
  <c r="DV55" i="54" s="1"/>
  <c r="CB104" i="54"/>
  <c r="BY104" i="54" s="1"/>
  <c r="BW104" i="54"/>
  <c r="CB88" i="54"/>
  <c r="BW88" i="54"/>
  <c r="CB72" i="54"/>
  <c r="BY72" i="54" s="1"/>
  <c r="BW72" i="54"/>
  <c r="BW41" i="54"/>
  <c r="CB41" i="54"/>
  <c r="BW58" i="54"/>
  <c r="CB58" i="54"/>
  <c r="BW34" i="54"/>
  <c r="CB34" i="54"/>
  <c r="CB65" i="54"/>
  <c r="BY65" i="54" s="1"/>
  <c r="BW65" i="54"/>
  <c r="DU65" i="54" s="1"/>
  <c r="BW46" i="54"/>
  <c r="CB46" i="54"/>
  <c r="BY46" i="54" s="1"/>
  <c r="BW28" i="54"/>
  <c r="DU28" i="54" s="1"/>
  <c r="CB28" i="54"/>
  <c r="BW36" i="54"/>
  <c r="CB36" i="54"/>
  <c r="DV36" i="54" s="1"/>
  <c r="BW51" i="54"/>
  <c r="CB51" i="54"/>
  <c r="CB26" i="54"/>
  <c r="BY26" i="54" s="1"/>
  <c r="BW26" i="54"/>
  <c r="DU26" i="54" s="1"/>
  <c r="CB35" i="54"/>
  <c r="BW35" i="54"/>
  <c r="DU35" i="54" s="1"/>
  <c r="CB19" i="54"/>
  <c r="BY19" i="54" s="1"/>
  <c r="BW19" i="54"/>
  <c r="BW20" i="54"/>
  <c r="DP20" i="54"/>
  <c r="CB20" i="54"/>
  <c r="CB17" i="54"/>
  <c r="BY17" i="54" s="1"/>
  <c r="BW17" i="54"/>
  <c r="CB434" i="54"/>
  <c r="DV434" i="54" s="1"/>
  <c r="BW434" i="54"/>
  <c r="BW431" i="54"/>
  <c r="CB431" i="54"/>
  <c r="DV431" i="54" s="1"/>
  <c r="BW415" i="54"/>
  <c r="CB415" i="54"/>
  <c r="BY415" i="54" s="1"/>
  <c r="BW399" i="54"/>
  <c r="CB399" i="54"/>
  <c r="BY399" i="54" s="1"/>
  <c r="BW383" i="54"/>
  <c r="CB383" i="54"/>
  <c r="BW367" i="54"/>
  <c r="CB367" i="54"/>
  <c r="BY367" i="54" s="1"/>
  <c r="BW337" i="54"/>
  <c r="CB337" i="54"/>
  <c r="BY337" i="54" s="1"/>
  <c r="CB436" i="54"/>
  <c r="BY436" i="54" s="1"/>
  <c r="BW436" i="54"/>
  <c r="CB420" i="54"/>
  <c r="BW420" i="54"/>
  <c r="DU420" i="54" s="1"/>
  <c r="DP404" i="54"/>
  <c r="CB404" i="54"/>
  <c r="BW404" i="54"/>
  <c r="CB388" i="54"/>
  <c r="BW388" i="54"/>
  <c r="DU388" i="54" s="1"/>
  <c r="CB372" i="54"/>
  <c r="BY372" i="54" s="1"/>
  <c r="BW372" i="54"/>
  <c r="BW363" i="54"/>
  <c r="CB363" i="54"/>
  <c r="CB333" i="54"/>
  <c r="BY333" i="54" s="1"/>
  <c r="BW333" i="54"/>
  <c r="BW324" i="54"/>
  <c r="DP324" i="54"/>
  <c r="CB324" i="54"/>
  <c r="CB425" i="54"/>
  <c r="BW425" i="54"/>
  <c r="DU425" i="54" s="1"/>
  <c r="CB409" i="54"/>
  <c r="BY409" i="54" s="1"/>
  <c r="BW409" i="54"/>
  <c r="CB393" i="54"/>
  <c r="BY393" i="54" s="1"/>
  <c r="BW393" i="54"/>
  <c r="DU393" i="54" s="1"/>
  <c r="CB377" i="54"/>
  <c r="BY377" i="54" s="1"/>
  <c r="BW377" i="54"/>
  <c r="CB360" i="54"/>
  <c r="DV360" i="54" s="1"/>
  <c r="BW360" i="54"/>
  <c r="DU360" i="54" s="1"/>
  <c r="BW343" i="54"/>
  <c r="DU343" i="54" s="1"/>
  <c r="CB343" i="54"/>
  <c r="BW441" i="54"/>
  <c r="DU441" i="54" s="1"/>
  <c r="CB441" i="54"/>
  <c r="CB422" i="54"/>
  <c r="BW422" i="54"/>
  <c r="CB406" i="54"/>
  <c r="BY406" i="54" s="1"/>
  <c r="BW406" i="54"/>
  <c r="CB390" i="54"/>
  <c r="BW390" i="54"/>
  <c r="DP390" i="54"/>
  <c r="CB374" i="54"/>
  <c r="BY374" i="54" s="1"/>
  <c r="BW374" i="54"/>
  <c r="BW355" i="54"/>
  <c r="CB355" i="54"/>
  <c r="BY355" i="54" s="1"/>
  <c r="CB366" i="54"/>
  <c r="BW366" i="54"/>
  <c r="CB350" i="54"/>
  <c r="BY350" i="54" s="1"/>
  <c r="BW350" i="54"/>
  <c r="DU350" i="54" s="1"/>
  <c r="CB334" i="54"/>
  <c r="BY334" i="54" s="1"/>
  <c r="BW334" i="54"/>
  <c r="BW318" i="54"/>
  <c r="DU318" i="54" s="1"/>
  <c r="CB318" i="54"/>
  <c r="BY318" i="54" s="1"/>
  <c r="BW302" i="54"/>
  <c r="CB302" i="54"/>
  <c r="BY302" i="54" s="1"/>
  <c r="DP280" i="54"/>
  <c r="BW280" i="54"/>
  <c r="DU280" i="54" s="1"/>
  <c r="CB280" i="54"/>
  <c r="BY280" i="54" s="1"/>
  <c r="BW248" i="54"/>
  <c r="DU248" i="54" s="1"/>
  <c r="CB248" i="54"/>
  <c r="BY248" i="54" s="1"/>
  <c r="CB315" i="54"/>
  <c r="BW315" i="54"/>
  <c r="CB299" i="54"/>
  <c r="BY299" i="54" s="1"/>
  <c r="BW299" i="54"/>
  <c r="BW279" i="54"/>
  <c r="DU279" i="54" s="1"/>
  <c r="CB279" i="54"/>
  <c r="BY279" i="54" s="1"/>
  <c r="BW235" i="54"/>
  <c r="CB235" i="54"/>
  <c r="BY235" i="54" s="1"/>
  <c r="CB308" i="54"/>
  <c r="BY308" i="54" s="1"/>
  <c r="BW308" i="54"/>
  <c r="DP308" i="54"/>
  <c r="CB292" i="54"/>
  <c r="BY292" i="54" s="1"/>
  <c r="BW292" i="54"/>
  <c r="DU292" i="54" s="1"/>
  <c r="BW268" i="54"/>
  <c r="CB268" i="54"/>
  <c r="BY268" i="54" s="1"/>
  <c r="CB325" i="54"/>
  <c r="DV325" i="54" s="1"/>
  <c r="BW325" i="54"/>
  <c r="CB309" i="54"/>
  <c r="BY309" i="54" s="1"/>
  <c r="BW309" i="54"/>
  <c r="DU309" i="54" s="1"/>
  <c r="DP309" i="54"/>
  <c r="CB293" i="54"/>
  <c r="BW293" i="54"/>
  <c r="BW267" i="54"/>
  <c r="CB267" i="54"/>
  <c r="BY267" i="54" s="1"/>
  <c r="BW286" i="54"/>
  <c r="CB286" i="54"/>
  <c r="BY286" i="54" s="1"/>
  <c r="BW270" i="54"/>
  <c r="DU270" i="54" s="1"/>
  <c r="CB270" i="54"/>
  <c r="BY270" i="54" s="1"/>
  <c r="BW254" i="54"/>
  <c r="CB254" i="54"/>
  <c r="BY254" i="54" s="1"/>
  <c r="BW238" i="54"/>
  <c r="CB238" i="54"/>
  <c r="BY238" i="54" s="1"/>
  <c r="BW222" i="54"/>
  <c r="CB222" i="54"/>
  <c r="BW204" i="54"/>
  <c r="CB204" i="54"/>
  <c r="DV204" i="54" s="1"/>
  <c r="BW172" i="54"/>
  <c r="CB172" i="54"/>
  <c r="DP223" i="54"/>
  <c r="CB223" i="54"/>
  <c r="BW223" i="54"/>
  <c r="CB201" i="54"/>
  <c r="BW201" i="54"/>
  <c r="DP169" i="54"/>
  <c r="CB169" i="54"/>
  <c r="BW169" i="54"/>
  <c r="CB232" i="54"/>
  <c r="BY232" i="54" s="1"/>
  <c r="BW232" i="54"/>
  <c r="CB216" i="54"/>
  <c r="BY216" i="54" s="1"/>
  <c r="BW216" i="54"/>
  <c r="BW184" i="54"/>
  <c r="CB184" i="54"/>
  <c r="CB285" i="54"/>
  <c r="BY285" i="54" s="1"/>
  <c r="BW285" i="54"/>
  <c r="CB269" i="54"/>
  <c r="BW269" i="54"/>
  <c r="CB253" i="54"/>
  <c r="BY253" i="54" s="1"/>
  <c r="BW253" i="54"/>
  <c r="CB237" i="54"/>
  <c r="BW237" i="54"/>
  <c r="DU237" i="54" s="1"/>
  <c r="CB221" i="54"/>
  <c r="BY221" i="54" s="1"/>
  <c r="BW221" i="54"/>
  <c r="BW197" i="54"/>
  <c r="CB197" i="54"/>
  <c r="BW165" i="54"/>
  <c r="DU165" i="54" s="1"/>
  <c r="CB165" i="54"/>
  <c r="BY165" i="54" s="1"/>
  <c r="BW207" i="54"/>
  <c r="CB207" i="54"/>
  <c r="DP207" i="54"/>
  <c r="BW191" i="54"/>
  <c r="CB191" i="54"/>
  <c r="BY191" i="54" s="1"/>
  <c r="BW175" i="54"/>
  <c r="CB175" i="54"/>
  <c r="BW158" i="54"/>
  <c r="CB158" i="54"/>
  <c r="BW146" i="54"/>
  <c r="CB146" i="54"/>
  <c r="BY146" i="54" s="1"/>
  <c r="CB198" i="54"/>
  <c r="BY198" i="54" s="1"/>
  <c r="BW198" i="54"/>
  <c r="CB182" i="54"/>
  <c r="BW182" i="54"/>
  <c r="CB166" i="54"/>
  <c r="BY166" i="54" s="1"/>
  <c r="BW166" i="54"/>
  <c r="BW157" i="54"/>
  <c r="CB157" i="54"/>
  <c r="BY157" i="54" s="1"/>
  <c r="BW141" i="54"/>
  <c r="CB141" i="54"/>
  <c r="BW125" i="54"/>
  <c r="DP125" i="54"/>
  <c r="CB125" i="54"/>
  <c r="BY125" i="54" s="1"/>
  <c r="BW107" i="54"/>
  <c r="CB107" i="54"/>
  <c r="CB138" i="54"/>
  <c r="BW138" i="54"/>
  <c r="DP122" i="54"/>
  <c r="CB122" i="54"/>
  <c r="BW122" i="54"/>
  <c r="BW98" i="54"/>
  <c r="CB98" i="54"/>
  <c r="BY98" i="54" s="1"/>
  <c r="CB131" i="54"/>
  <c r="BY131" i="54" s="1"/>
  <c r="BW131" i="54"/>
  <c r="DU131" i="54" s="1"/>
  <c r="CB115" i="54"/>
  <c r="BW115" i="54"/>
  <c r="BW87" i="54"/>
  <c r="DU87" i="54" s="1"/>
  <c r="CB87" i="54"/>
  <c r="CB148" i="54"/>
  <c r="BY148" i="54" s="1"/>
  <c r="BW148" i="54"/>
  <c r="DU148" i="54" s="1"/>
  <c r="CB132" i="54"/>
  <c r="BW132" i="54"/>
  <c r="CB116" i="54"/>
  <c r="BW116" i="54"/>
  <c r="BW86" i="54"/>
  <c r="CB86" i="54"/>
  <c r="BW97" i="54"/>
  <c r="CB97" i="54"/>
  <c r="BY97" i="54" s="1"/>
  <c r="BW81" i="54"/>
  <c r="DU81" i="54" s="1"/>
  <c r="CB81" i="54"/>
  <c r="BY81" i="54" s="1"/>
  <c r="BW59" i="54"/>
  <c r="CB59" i="54"/>
  <c r="CB74" i="54"/>
  <c r="BW74" i="54"/>
  <c r="DU74" i="54" s="1"/>
  <c r="BW49" i="54"/>
  <c r="CB49" i="54"/>
  <c r="BY49" i="54" s="1"/>
  <c r="CB71" i="54"/>
  <c r="BW71" i="54"/>
  <c r="DU71" i="54" s="1"/>
  <c r="CB50" i="54"/>
  <c r="BW50" i="54"/>
  <c r="CB100" i="54"/>
  <c r="BW100" i="54"/>
  <c r="CB84" i="54"/>
  <c r="BY84" i="54" s="1"/>
  <c r="BW84" i="54"/>
  <c r="CB68" i="54"/>
  <c r="BY68" i="54" s="1"/>
  <c r="BW68" i="54"/>
  <c r="DU68" i="54" s="1"/>
  <c r="DP68" i="54"/>
  <c r="BW10" i="54"/>
  <c r="CB10" i="54"/>
  <c r="BW54" i="54"/>
  <c r="CB54" i="54"/>
  <c r="BW33" i="54"/>
  <c r="CB33" i="54"/>
  <c r="CB61" i="54"/>
  <c r="BY61" i="54" s="1"/>
  <c r="BW61" i="54"/>
  <c r="BW38" i="54"/>
  <c r="CB38" i="54"/>
  <c r="BW48" i="54"/>
  <c r="DU48" i="54" s="1"/>
  <c r="CB48" i="54"/>
  <c r="BY48" i="54" s="1"/>
  <c r="BW22" i="54"/>
  <c r="CB22" i="54"/>
  <c r="BY22" i="54" s="1"/>
  <c r="CB47" i="54"/>
  <c r="DP47" i="54"/>
  <c r="BW47" i="54"/>
  <c r="CB25" i="54"/>
  <c r="BY25" i="54" s="1"/>
  <c r="BW25" i="54"/>
  <c r="CB31" i="54"/>
  <c r="BY31" i="54" s="1"/>
  <c r="BW31" i="54"/>
  <c r="CB15" i="54"/>
  <c r="BY15" i="54" s="1"/>
  <c r="BW15" i="54"/>
  <c r="CB16" i="54"/>
  <c r="BY16" i="54" s="1"/>
  <c r="BW16" i="54"/>
  <c r="CB13" i="54"/>
  <c r="BY13" i="54" s="1"/>
  <c r="BW13" i="54"/>
  <c r="BW443" i="54"/>
  <c r="CB443" i="54"/>
  <c r="BW427" i="54"/>
  <c r="DU427" i="54" s="1"/>
  <c r="CB427" i="54"/>
  <c r="BY427" i="54" s="1"/>
  <c r="BW411" i="54"/>
  <c r="DP411" i="54"/>
  <c r="CB411" i="54"/>
  <c r="BY411" i="54" s="1"/>
  <c r="BW395" i="54"/>
  <c r="CB395" i="54"/>
  <c r="BY395" i="54" s="1"/>
  <c r="BW379" i="54"/>
  <c r="CB379" i="54"/>
  <c r="BY379" i="54" s="1"/>
  <c r="BW353" i="54"/>
  <c r="CB353" i="54"/>
  <c r="BY353" i="54" s="1"/>
  <c r="DP336" i="54"/>
  <c r="BW336" i="54"/>
  <c r="CB336" i="54"/>
  <c r="DP432" i="54"/>
  <c r="CB432" i="54"/>
  <c r="BY432" i="54" s="1"/>
  <c r="BW432" i="54"/>
  <c r="CB416" i="54"/>
  <c r="BW416" i="54"/>
  <c r="DP400" i="54"/>
  <c r="CB400" i="54"/>
  <c r="BY400" i="54" s="1"/>
  <c r="BW400" i="54"/>
  <c r="CB384" i="54"/>
  <c r="BY384" i="54" s="1"/>
  <c r="BW384" i="54"/>
  <c r="DU384" i="54" s="1"/>
  <c r="CB368" i="54"/>
  <c r="BW368" i="54"/>
  <c r="CB349" i="54"/>
  <c r="BY349" i="54" s="1"/>
  <c r="BW349" i="54"/>
  <c r="DU349" i="54" s="1"/>
  <c r="CB332" i="54"/>
  <c r="BY332" i="54" s="1"/>
  <c r="BW332" i="54"/>
  <c r="CB437" i="54"/>
  <c r="DV437" i="54" s="1"/>
  <c r="BW437" i="54"/>
  <c r="CB421" i="54"/>
  <c r="BY421" i="54" s="1"/>
  <c r="BW421" i="54"/>
  <c r="DP421" i="54"/>
  <c r="CB405" i="54"/>
  <c r="BY405" i="54" s="1"/>
  <c r="BW405" i="54"/>
  <c r="DU405" i="54" s="1"/>
  <c r="CB389" i="54"/>
  <c r="BW389" i="54"/>
  <c r="CB373" i="54"/>
  <c r="BW373" i="54"/>
  <c r="BW359" i="54"/>
  <c r="DU359" i="54" s="1"/>
  <c r="CB359" i="54"/>
  <c r="CB329" i="54"/>
  <c r="BW329" i="54"/>
  <c r="BW438" i="54"/>
  <c r="DU438" i="54" s="1"/>
  <c r="CB438" i="54"/>
  <c r="DV438" i="54" s="1"/>
  <c r="CB418" i="54"/>
  <c r="BY418" i="54" s="1"/>
  <c r="BW418" i="54"/>
  <c r="DP418" i="54"/>
  <c r="CB402" i="54"/>
  <c r="BY402" i="54" s="1"/>
  <c r="BW402" i="54"/>
  <c r="DU402" i="54" s="1"/>
  <c r="CB386" i="54"/>
  <c r="BY386" i="54" s="1"/>
  <c r="BW386" i="54"/>
  <c r="CB370" i="54"/>
  <c r="BY370" i="54" s="1"/>
  <c r="BW370" i="54"/>
  <c r="DU370" i="54" s="1"/>
  <c r="BW341" i="54"/>
  <c r="DU341" i="54" s="1"/>
  <c r="CB341" i="54"/>
  <c r="CB362" i="54"/>
  <c r="BW362" i="54"/>
  <c r="CB346" i="54"/>
  <c r="BY346" i="54" s="1"/>
  <c r="BW346" i="54"/>
  <c r="CB330" i="54"/>
  <c r="BY330" i="54" s="1"/>
  <c r="BW330" i="54"/>
  <c r="DU330" i="54" s="1"/>
  <c r="BW314" i="54"/>
  <c r="CB314" i="54"/>
  <c r="BY314" i="54" s="1"/>
  <c r="BW298" i="54"/>
  <c r="CB298" i="54"/>
  <c r="BY298" i="54" s="1"/>
  <c r="BW272" i="54"/>
  <c r="DU272" i="54" s="1"/>
  <c r="CB272" i="54"/>
  <c r="BY272" i="54" s="1"/>
  <c r="BW247" i="54"/>
  <c r="CB247" i="54"/>
  <c r="BY247" i="54" s="1"/>
  <c r="CB311" i="54"/>
  <c r="BY311" i="54" s="1"/>
  <c r="BW311" i="54"/>
  <c r="CB295" i="54"/>
  <c r="BW295" i="54"/>
  <c r="BW271" i="54"/>
  <c r="CB271" i="54"/>
  <c r="CB320" i="54"/>
  <c r="DV320" i="54" s="1"/>
  <c r="BW320" i="54"/>
  <c r="DU320" i="54" s="1"/>
  <c r="CB304" i="54"/>
  <c r="BW304" i="54"/>
  <c r="DP304" i="54"/>
  <c r="CB288" i="54"/>
  <c r="BY288" i="54" s="1"/>
  <c r="BW288" i="54"/>
  <c r="DP288" i="54"/>
  <c r="DP260" i="54"/>
  <c r="BW260" i="54"/>
  <c r="CB260" i="54"/>
  <c r="BY260" i="54" s="1"/>
  <c r="CB321" i="54"/>
  <c r="BY321" i="54" s="1"/>
  <c r="BW321" i="54"/>
  <c r="DU321" i="54" s="1"/>
  <c r="CB305" i="54"/>
  <c r="BY305" i="54" s="1"/>
  <c r="BW305" i="54"/>
  <c r="DP305" i="54"/>
  <c r="CB289" i="54"/>
  <c r="BW289" i="54"/>
  <c r="BW259" i="54"/>
  <c r="CB259" i="54"/>
  <c r="BY259" i="54" s="1"/>
  <c r="BW282" i="54"/>
  <c r="CB282" i="54"/>
  <c r="BW266" i="54"/>
  <c r="CB266" i="54"/>
  <c r="BY266" i="54" s="1"/>
  <c r="DP266" i="54"/>
  <c r="BW250" i="54"/>
  <c r="CB250" i="54"/>
  <c r="BY250" i="54" s="1"/>
  <c r="BW234" i="54"/>
  <c r="DU234" i="54" s="1"/>
  <c r="CB234" i="54"/>
  <c r="DV234" i="54" s="1"/>
  <c r="BW218" i="54"/>
  <c r="CB218" i="54"/>
  <c r="BW196" i="54"/>
  <c r="CB196" i="54"/>
  <c r="DP164" i="54"/>
  <c r="BW164" i="54"/>
  <c r="CB164" i="54"/>
  <c r="DV164" i="54" s="1"/>
  <c r="DP219" i="54"/>
  <c r="CB219" i="54"/>
  <c r="BY219" i="54" s="1"/>
  <c r="BW219" i="54"/>
  <c r="CB193" i="54"/>
  <c r="BY193" i="54" s="1"/>
  <c r="BW193" i="54"/>
  <c r="DU193" i="54" s="1"/>
  <c r="CB244" i="54"/>
  <c r="BW244" i="54"/>
  <c r="DU244" i="54" s="1"/>
  <c r="CB228" i="54"/>
  <c r="BY228" i="54" s="1"/>
  <c r="BW228" i="54"/>
  <c r="BW208" i="54"/>
  <c r="CB208" i="54"/>
  <c r="BY208" i="54" s="1"/>
  <c r="BW176" i="54"/>
  <c r="DU176" i="54" s="1"/>
  <c r="CB176" i="54"/>
  <c r="CB281" i="54"/>
  <c r="BY281" i="54" s="1"/>
  <c r="BW281" i="54"/>
  <c r="CB265" i="54"/>
  <c r="BY265" i="54" s="1"/>
  <c r="BW265" i="54"/>
  <c r="DU265" i="54" s="1"/>
  <c r="CB249" i="54"/>
  <c r="BY249" i="54" s="1"/>
  <c r="BW249" i="54"/>
  <c r="CB233" i="54"/>
  <c r="BY233" i="54" s="1"/>
  <c r="BW233" i="54"/>
  <c r="DU233" i="54" s="1"/>
  <c r="CB217" i="54"/>
  <c r="BW217" i="54"/>
  <c r="BW189" i="54"/>
  <c r="CB189" i="54"/>
  <c r="DV189" i="54" s="1"/>
  <c r="CB155" i="54"/>
  <c r="BY155" i="54" s="1"/>
  <c r="BW155" i="54"/>
  <c r="BW203" i="54"/>
  <c r="CB203" i="54"/>
  <c r="BW187" i="54"/>
  <c r="CB187" i="54"/>
  <c r="DP187" i="54"/>
  <c r="BW171" i="54"/>
  <c r="DU171" i="54" s="1"/>
  <c r="CB171" i="54"/>
  <c r="BY171" i="54" s="1"/>
  <c r="BW150" i="54"/>
  <c r="CB150" i="54"/>
  <c r="BY150" i="54" s="1"/>
  <c r="CB210" i="54"/>
  <c r="BW210" i="54"/>
  <c r="CB194" i="54"/>
  <c r="BY194" i="54" s="1"/>
  <c r="BW194" i="54"/>
  <c r="DU194" i="54" s="1"/>
  <c r="CB178" i="54"/>
  <c r="BW178" i="54"/>
  <c r="DP178" i="54"/>
  <c r="CB162" i="54"/>
  <c r="BY162" i="54" s="1"/>
  <c r="BW162" i="54"/>
  <c r="BW153" i="54"/>
  <c r="DU153" i="54" s="1"/>
  <c r="CB153" i="54"/>
  <c r="BW137" i="54"/>
  <c r="DP137" i="54"/>
  <c r="CB137" i="54"/>
  <c r="BW121" i="54"/>
  <c r="CB121" i="54"/>
  <c r="BW99" i="54"/>
  <c r="DU99" i="54" s="1"/>
  <c r="CB99" i="54"/>
  <c r="BY99" i="54" s="1"/>
  <c r="CB134" i="54"/>
  <c r="BY134" i="54" s="1"/>
  <c r="BW134" i="54"/>
  <c r="CB118" i="54"/>
  <c r="BY118" i="54" s="1"/>
  <c r="BW118" i="54"/>
  <c r="DP90" i="54"/>
  <c r="BW90" i="54"/>
  <c r="DU90" i="54" s="1"/>
  <c r="CB90" i="54"/>
  <c r="DV90" i="54" s="1"/>
  <c r="CB127" i="54"/>
  <c r="BY127" i="54" s="1"/>
  <c r="BW127" i="54"/>
  <c r="DP111" i="54"/>
  <c r="BW111" i="54"/>
  <c r="CB111" i="54"/>
  <c r="CB160" i="54"/>
  <c r="BY160" i="54" s="1"/>
  <c r="BW160" i="54"/>
  <c r="CB144" i="54"/>
  <c r="BW144" i="54"/>
  <c r="CB128" i="54"/>
  <c r="BY128" i="54" s="1"/>
  <c r="BW128" i="54"/>
  <c r="BW110" i="54"/>
  <c r="CB110" i="54"/>
  <c r="BY110" i="54" s="1"/>
  <c r="BW109" i="54"/>
  <c r="CB109" i="54"/>
  <c r="BW93" i="54"/>
  <c r="CB93" i="54"/>
  <c r="BY93" i="54" s="1"/>
  <c r="BW77" i="54"/>
  <c r="CB77" i="54"/>
  <c r="DV77" i="54" s="1"/>
  <c r="CB42" i="54"/>
  <c r="BW42" i="54"/>
  <c r="DU42" i="54" s="1"/>
  <c r="CB70" i="54"/>
  <c r="BW70" i="54"/>
  <c r="DU70" i="54" s="1"/>
  <c r="CB83" i="54"/>
  <c r="BW83" i="54"/>
  <c r="DU83" i="54" s="1"/>
  <c r="CB67" i="54"/>
  <c r="BY67" i="54" s="1"/>
  <c r="BW67" i="54"/>
  <c r="CB112" i="54"/>
  <c r="BY112" i="54" s="1"/>
  <c r="BW112" i="54"/>
  <c r="DU112" i="54" s="1"/>
  <c r="CB96" i="54"/>
  <c r="BY96" i="54" s="1"/>
  <c r="DP96" i="54"/>
  <c r="BW96" i="54"/>
  <c r="CB80" i="54"/>
  <c r="BW80" i="54"/>
  <c r="DP80" i="54"/>
  <c r="BW60" i="54"/>
  <c r="CB60" i="54"/>
  <c r="BY60" i="54" s="1"/>
  <c r="BW66" i="54"/>
  <c r="CB66" i="54"/>
  <c r="BW45" i="54"/>
  <c r="CB45" i="54"/>
  <c r="BY45" i="54" s="1"/>
  <c r="BW32" i="54"/>
  <c r="CB32" i="54"/>
  <c r="DV32" i="54" s="1"/>
  <c r="CB57" i="54"/>
  <c r="BY57" i="54" s="1"/>
  <c r="BW57" i="54"/>
  <c r="DU57" i="54" s="1"/>
  <c r="CB30" i="54"/>
  <c r="BW30" i="54"/>
  <c r="BW44" i="54"/>
  <c r="CB44" i="54"/>
  <c r="DV44" i="54" s="1"/>
  <c r="BW21" i="54"/>
  <c r="DU21" i="54" s="1"/>
  <c r="CB21" i="54"/>
  <c r="CB43" i="54"/>
  <c r="BW43" i="54"/>
  <c r="DU43" i="54" s="1"/>
  <c r="BW24" i="54"/>
  <c r="CB24" i="54"/>
  <c r="BY24" i="54" s="1"/>
  <c r="CB27" i="54"/>
  <c r="BW27" i="54"/>
  <c r="CB11" i="54"/>
  <c r="BW11" i="54"/>
  <c r="CB12" i="54"/>
  <c r="BY12" i="54" s="1"/>
  <c r="BW12" i="54"/>
  <c r="DU12" i="54" s="1"/>
  <c r="CB9" i="54"/>
  <c r="BY9" i="54" s="1"/>
  <c r="BW9" i="54"/>
  <c r="CB439" i="54"/>
  <c r="DV439" i="54" s="1"/>
  <c r="BW439" i="54"/>
  <c r="DP439" i="54"/>
  <c r="BW423" i="54"/>
  <c r="CB423" i="54"/>
  <c r="BY423" i="54" s="1"/>
  <c r="BW407" i="54"/>
  <c r="DU407" i="54" s="1"/>
  <c r="CB407" i="54"/>
  <c r="BY407" i="54" s="1"/>
  <c r="BW391" i="54"/>
  <c r="CB391" i="54"/>
  <c r="BY391" i="54" s="1"/>
  <c r="BW375" i="54"/>
  <c r="CB375" i="54"/>
  <c r="BY375" i="54" s="1"/>
  <c r="DP352" i="54"/>
  <c r="BW352" i="54"/>
  <c r="DU352" i="54" s="1"/>
  <c r="CB352" i="54"/>
  <c r="BY352" i="54" s="1"/>
  <c r="BW335" i="54"/>
  <c r="CB335" i="54"/>
  <c r="BY335" i="54" s="1"/>
  <c r="CB428" i="54"/>
  <c r="BY428" i="54" s="1"/>
  <c r="BW428" i="54"/>
  <c r="DU428" i="54" s="1"/>
  <c r="CB412" i="54"/>
  <c r="BW412" i="54"/>
  <c r="CB396" i="54"/>
  <c r="BY396" i="54" s="1"/>
  <c r="BW396" i="54"/>
  <c r="CB380" i="54"/>
  <c r="BY380" i="54" s="1"/>
  <c r="BW380" i="54"/>
  <c r="CB365" i="54"/>
  <c r="BY365" i="54" s="1"/>
  <c r="BW365" i="54"/>
  <c r="CB348" i="54"/>
  <c r="BY348" i="54" s="1"/>
  <c r="BW348" i="54"/>
  <c r="BW331" i="54"/>
  <c r="CB331" i="54"/>
  <c r="BY331" i="54" s="1"/>
  <c r="CB433" i="54"/>
  <c r="BW433" i="54"/>
  <c r="CB417" i="54"/>
  <c r="BY417" i="54" s="1"/>
  <c r="BW417" i="54"/>
  <c r="CB401" i="54"/>
  <c r="BY401" i="54" s="1"/>
  <c r="BW401" i="54"/>
  <c r="DU401" i="54" s="1"/>
  <c r="CB385" i="54"/>
  <c r="BY385" i="54" s="1"/>
  <c r="BW385" i="54"/>
  <c r="CB369" i="54"/>
  <c r="BY369" i="54" s="1"/>
  <c r="BW369" i="54"/>
  <c r="DP369" i="54"/>
  <c r="CB345" i="54"/>
  <c r="BW345" i="54"/>
  <c r="BW327" i="54"/>
  <c r="DU327" i="54" s="1"/>
  <c r="CB327" i="54"/>
  <c r="DV327" i="54" s="1"/>
  <c r="CB430" i="54"/>
  <c r="BY430" i="54" s="1"/>
  <c r="BW430" i="54"/>
  <c r="DU430" i="54" s="1"/>
  <c r="CB414" i="54"/>
  <c r="BY414" i="54" s="1"/>
  <c r="BW414" i="54"/>
  <c r="DU414" i="54" s="1"/>
  <c r="CB398" i="54"/>
  <c r="BY398" i="54" s="1"/>
  <c r="BW398" i="54"/>
  <c r="DP398" i="54"/>
  <c r="CB382" i="54"/>
  <c r="BY382" i="54" s="1"/>
  <c r="BW382" i="54"/>
  <c r="BW357" i="54"/>
  <c r="CB357" i="54"/>
  <c r="BY357" i="54" s="1"/>
  <c r="BW340" i="54"/>
  <c r="CB340" i="54"/>
  <c r="BY340" i="54" s="1"/>
  <c r="CB358" i="54"/>
  <c r="BW358" i="54"/>
  <c r="CB342" i="54"/>
  <c r="BY342" i="54" s="1"/>
  <c r="BW342" i="54"/>
  <c r="BW326" i="54"/>
  <c r="CB326" i="54"/>
  <c r="BY326" i="54" s="1"/>
  <c r="BW310" i="54"/>
  <c r="DU310" i="54" s="1"/>
  <c r="CB310" i="54"/>
  <c r="BW294" i="54"/>
  <c r="CB294" i="54"/>
  <c r="DP264" i="54"/>
  <c r="BW264" i="54"/>
  <c r="CB264" i="54"/>
  <c r="CB323" i="54"/>
  <c r="BY323" i="54" s="1"/>
  <c r="BW323" i="54"/>
  <c r="DU323" i="54" s="1"/>
  <c r="CB307" i="54"/>
  <c r="BW307" i="54"/>
  <c r="CB291" i="54"/>
  <c r="BY291" i="54" s="1"/>
  <c r="BW291" i="54"/>
  <c r="BW263" i="54"/>
  <c r="DU263" i="54" s="1"/>
  <c r="CB263" i="54"/>
  <c r="CB316" i="54"/>
  <c r="BY316" i="54" s="1"/>
  <c r="BW316" i="54"/>
  <c r="CB300" i="54"/>
  <c r="BY300" i="54" s="1"/>
  <c r="BW300" i="54"/>
  <c r="DP284" i="54"/>
  <c r="BW284" i="54"/>
  <c r="CB284" i="54"/>
  <c r="DP252" i="54"/>
  <c r="BW252" i="54"/>
  <c r="CB252" i="54"/>
  <c r="BY252" i="54" s="1"/>
  <c r="CB317" i="54"/>
  <c r="BY317" i="54" s="1"/>
  <c r="BW317" i="54"/>
  <c r="CB301" i="54"/>
  <c r="BY301" i="54" s="1"/>
  <c r="BW301" i="54"/>
  <c r="DU301" i="54" s="1"/>
  <c r="DP283" i="54"/>
  <c r="BW283" i="54"/>
  <c r="CB283" i="54"/>
  <c r="BY283" i="54" s="1"/>
  <c r="BW251" i="54"/>
  <c r="DU251" i="54" s="1"/>
  <c r="CB251" i="54"/>
  <c r="BY251" i="54" s="1"/>
  <c r="BW278" i="54"/>
  <c r="DU278" i="54" s="1"/>
  <c r="CB278" i="54"/>
  <c r="BW262" i="54"/>
  <c r="CB262" i="54"/>
  <c r="BW246" i="54"/>
  <c r="CB246" i="54"/>
  <c r="BY246" i="54" s="1"/>
  <c r="BW230" i="54"/>
  <c r="CB230" i="54"/>
  <c r="BW214" i="54"/>
  <c r="DP214" i="54"/>
  <c r="CB214" i="54"/>
  <c r="BW188" i="54"/>
  <c r="DU188" i="54" s="1"/>
  <c r="CB188" i="54"/>
  <c r="BY188" i="54" s="1"/>
  <c r="DP231" i="54"/>
  <c r="BW231" i="54"/>
  <c r="CB231" i="54"/>
  <c r="CB215" i="54"/>
  <c r="BY215" i="54" s="1"/>
  <c r="BW215" i="54"/>
  <c r="DP185" i="54"/>
  <c r="CB185" i="54"/>
  <c r="BY185" i="54" s="1"/>
  <c r="BW185" i="54"/>
  <c r="CB240" i="54"/>
  <c r="BY240" i="54" s="1"/>
  <c r="BW240" i="54"/>
  <c r="CB224" i="54"/>
  <c r="BW224" i="54"/>
  <c r="DP224" i="54"/>
  <c r="BW200" i="54"/>
  <c r="CB200" i="54"/>
  <c r="BY200" i="54" s="1"/>
  <c r="BW168" i="54"/>
  <c r="CB168" i="54"/>
  <c r="DV168" i="54" s="1"/>
  <c r="CB277" i="54"/>
  <c r="DV277" i="54" s="1"/>
  <c r="BW277" i="54"/>
  <c r="CB261" i="54"/>
  <c r="BY261" i="54" s="1"/>
  <c r="BW261" i="54"/>
  <c r="CB245" i="54"/>
  <c r="DV245" i="54" s="1"/>
  <c r="BW245" i="54"/>
  <c r="CB229" i="54"/>
  <c r="BW229" i="54"/>
  <c r="DU229" i="54" s="1"/>
  <c r="BW213" i="54"/>
  <c r="CB213" i="54"/>
  <c r="BY213" i="54" s="1"/>
  <c r="BW181" i="54"/>
  <c r="CB181" i="54"/>
  <c r="BY181" i="54" s="1"/>
  <c r="BW143" i="54"/>
  <c r="CB143" i="54"/>
  <c r="BY143" i="54" s="1"/>
  <c r="BW199" i="54"/>
  <c r="CB199" i="54"/>
  <c r="DP199" i="54"/>
  <c r="BW183" i="54"/>
  <c r="CB183" i="54"/>
  <c r="BY183" i="54" s="1"/>
  <c r="BW167" i="54"/>
  <c r="CB167" i="54"/>
  <c r="DP167" i="54"/>
  <c r="CB161" i="54"/>
  <c r="BY161" i="54" s="1"/>
  <c r="DP161" i="54"/>
  <c r="BW161" i="54"/>
  <c r="CB206" i="54"/>
  <c r="BW206" i="54"/>
  <c r="DP206" i="54"/>
  <c r="CB190" i="54"/>
  <c r="DV190" i="54" s="1"/>
  <c r="BW190" i="54"/>
  <c r="DU190" i="54" s="1"/>
  <c r="CB174" i="54"/>
  <c r="BY174" i="54" s="1"/>
  <c r="BW174" i="54"/>
  <c r="DP174" i="54"/>
  <c r="BW159" i="54"/>
  <c r="CB159" i="54"/>
  <c r="BY159" i="54" s="1"/>
  <c r="BW149" i="54"/>
  <c r="CB149" i="54"/>
  <c r="DP149" i="54"/>
  <c r="BW133" i="54"/>
  <c r="DU133" i="54" s="1"/>
  <c r="CB133" i="54"/>
  <c r="DV133" i="54" s="1"/>
  <c r="BW117" i="54"/>
  <c r="DP117" i="54"/>
  <c r="CB117" i="54"/>
  <c r="BW91" i="54"/>
  <c r="CB91" i="54"/>
  <c r="BY91" i="54" s="1"/>
  <c r="CB130" i="54"/>
  <c r="BY130" i="54" s="1"/>
  <c r="BW130" i="54"/>
  <c r="CB114" i="54"/>
  <c r="BY114" i="54" s="1"/>
  <c r="BW114" i="54"/>
  <c r="DU114" i="54" s="1"/>
  <c r="CB139" i="54"/>
  <c r="BW139" i="54"/>
  <c r="DP139" i="54"/>
  <c r="CB123" i="54"/>
  <c r="DV123" i="54" s="1"/>
  <c r="BW123" i="54"/>
  <c r="DP123" i="54"/>
  <c r="DP103" i="54"/>
  <c r="BW103" i="54"/>
  <c r="DU103" i="54" s="1"/>
  <c r="CB103" i="54"/>
  <c r="BY103" i="54" s="1"/>
  <c r="CB156" i="54"/>
  <c r="BY156" i="54" s="1"/>
  <c r="BW156" i="54"/>
  <c r="CB140" i="54"/>
  <c r="BW140" i="54"/>
  <c r="DU140" i="54" s="1"/>
  <c r="DP140" i="54"/>
  <c r="CB124" i="54"/>
  <c r="BY124" i="54" s="1"/>
  <c r="BW124" i="54"/>
  <c r="BW102" i="54"/>
  <c r="CB102" i="54"/>
  <c r="BY102" i="54" s="1"/>
  <c r="BW105" i="54"/>
  <c r="CB105" i="54"/>
  <c r="BY105" i="54" s="1"/>
  <c r="BW89" i="54"/>
  <c r="CB89" i="54"/>
  <c r="BW73" i="54"/>
  <c r="DP73" i="54"/>
  <c r="CB73" i="54"/>
  <c r="BY73" i="54" s="1"/>
  <c r="CB82" i="54"/>
  <c r="BY82" i="54" s="1"/>
  <c r="BW82" i="54"/>
  <c r="DU82" i="54" s="1"/>
  <c r="CB64" i="54"/>
  <c r="BY64" i="54" s="1"/>
  <c r="BW64" i="54"/>
  <c r="CB79" i="54"/>
  <c r="BY79" i="54" s="1"/>
  <c r="BW79" i="54"/>
  <c r="DU79" i="54" s="1"/>
  <c r="DP79" i="54"/>
  <c r="DP63" i="54"/>
  <c r="BW63" i="54"/>
  <c r="CB63" i="54"/>
  <c r="DV63" i="54" s="1"/>
  <c r="CB108" i="54"/>
  <c r="BY108" i="54" s="1"/>
  <c r="BW108" i="54"/>
  <c r="CB92" i="54"/>
  <c r="BY92" i="54" s="1"/>
  <c r="BW92" i="54"/>
  <c r="DU92" i="54" s="1"/>
  <c r="CB76" i="54"/>
  <c r="BW76" i="54"/>
  <c r="BW52" i="54"/>
  <c r="CB52" i="54"/>
  <c r="DV52" i="54" s="1"/>
  <c r="BW62" i="54"/>
  <c r="CB62" i="54"/>
  <c r="BY62" i="54" s="1"/>
  <c r="BW37" i="54"/>
  <c r="CB37" i="54"/>
  <c r="DV37" i="54" s="1"/>
  <c r="BW6" i="54"/>
  <c r="DP6" i="54"/>
  <c r="CB6" i="54"/>
  <c r="BY6" i="54" s="1"/>
  <c r="CB53" i="54"/>
  <c r="DV53" i="54" s="1"/>
  <c r="BW53" i="54"/>
  <c r="CB29" i="54"/>
  <c r="BY29" i="54" s="1"/>
  <c r="BW29" i="54"/>
  <c r="BW40" i="54"/>
  <c r="CB40" i="54"/>
  <c r="DV40" i="54" s="1"/>
  <c r="BW18" i="54"/>
  <c r="DP18" i="54"/>
  <c r="CB18" i="54"/>
  <c r="DV18" i="54" s="1"/>
  <c r="CB39" i="54"/>
  <c r="BY39" i="54" s="1"/>
  <c r="DP39" i="54"/>
  <c r="BW39" i="54"/>
  <c r="BW14" i="54"/>
  <c r="CB14" i="54"/>
  <c r="BY14" i="54" s="1"/>
  <c r="CB23" i="54"/>
  <c r="DV23" i="54" s="1"/>
  <c r="BW23" i="54"/>
  <c r="DU23" i="54" s="1"/>
  <c r="DP7" i="54"/>
  <c r="CB7" i="54"/>
  <c r="DV7" i="54" s="1"/>
  <c r="BW7" i="54"/>
  <c r="CB8" i="54"/>
  <c r="BY8" i="54" s="1"/>
  <c r="BW8" i="54"/>
  <c r="DU8" i="54" s="1"/>
  <c r="CB5" i="54"/>
  <c r="BY5" i="54" s="1"/>
  <c r="BW5" i="54"/>
  <c r="DU439" i="54"/>
  <c r="DV135" i="54"/>
  <c r="DU390" i="54"/>
  <c r="DU442" i="54"/>
  <c r="DU440" i="54"/>
  <c r="DU378" i="54"/>
  <c r="DP341" i="54"/>
  <c r="DP212" i="54"/>
  <c r="DV394" i="54"/>
  <c r="DP394" i="54"/>
  <c r="DU376" i="54"/>
  <c r="DP27" i="54"/>
  <c r="DV390" i="54"/>
  <c r="DV443" i="54"/>
  <c r="DV205" i="54"/>
  <c r="DV197" i="54"/>
  <c r="DV212" i="54"/>
  <c r="DR330" i="54"/>
  <c r="DS330" i="54"/>
  <c r="DT330" i="54"/>
  <c r="DT316" i="54"/>
  <c r="DR316" i="54"/>
  <c r="DS316" i="54"/>
  <c r="DR292" i="54"/>
  <c r="DS292" i="54"/>
  <c r="DT292" i="54"/>
  <c r="DS277" i="54"/>
  <c r="DR277" i="54"/>
  <c r="DT277" i="54"/>
  <c r="DS265" i="54"/>
  <c r="DR265" i="54"/>
  <c r="DT265" i="54"/>
  <c r="DP243" i="54"/>
  <c r="DT243" i="54"/>
  <c r="DS243" i="54"/>
  <c r="DR243" i="54"/>
  <c r="DS222" i="54"/>
  <c r="DT222" i="54"/>
  <c r="DR222" i="54"/>
  <c r="DR179" i="54"/>
  <c r="DT179" i="54"/>
  <c r="DS179" i="54"/>
  <c r="DR150" i="54"/>
  <c r="DS150" i="54"/>
  <c r="DT150" i="54"/>
  <c r="DR124" i="54"/>
  <c r="DT124" i="54"/>
  <c r="DS124" i="54"/>
  <c r="DS96" i="54"/>
  <c r="DR96" i="54"/>
  <c r="DT96" i="54"/>
  <c r="DS66" i="54"/>
  <c r="DR66" i="54"/>
  <c r="DT66" i="54"/>
  <c r="DR42" i="54"/>
  <c r="DT42" i="54"/>
  <c r="DS42" i="54"/>
  <c r="DR15" i="54"/>
  <c r="DS15" i="54"/>
  <c r="DT15" i="54"/>
  <c r="DT376" i="54"/>
  <c r="DS376" i="54"/>
  <c r="DR376" i="54"/>
  <c r="DR364" i="54"/>
  <c r="DT364" i="54"/>
  <c r="DS364" i="54"/>
  <c r="DT347" i="54"/>
  <c r="DS347" i="54"/>
  <c r="DR347" i="54"/>
  <c r="DU329" i="54"/>
  <c r="DR329" i="54"/>
  <c r="DS329" i="54"/>
  <c r="DT329" i="54"/>
  <c r="DV315" i="54"/>
  <c r="DR315" i="54"/>
  <c r="DS315" i="54"/>
  <c r="DT315" i="54"/>
  <c r="DT298" i="54"/>
  <c r="DS298" i="54"/>
  <c r="DR298" i="54"/>
  <c r="DT289" i="54"/>
  <c r="DS289" i="54"/>
  <c r="DR289" i="54"/>
  <c r="DR267" i="54"/>
  <c r="DS267" i="54"/>
  <c r="DT267" i="54"/>
  <c r="DR253" i="54"/>
  <c r="DT253" i="54"/>
  <c r="DS253" i="54"/>
  <c r="DR237" i="54"/>
  <c r="DT237" i="54"/>
  <c r="DS237" i="54"/>
  <c r="DS221" i="54"/>
  <c r="DT221" i="54"/>
  <c r="DR221" i="54"/>
  <c r="DR194" i="54"/>
  <c r="DT194" i="54"/>
  <c r="DS194" i="54"/>
  <c r="DT163" i="54"/>
  <c r="DS163" i="54"/>
  <c r="DR163" i="54"/>
  <c r="DS135" i="54"/>
  <c r="DT135" i="54"/>
  <c r="DR135" i="54"/>
  <c r="DT105" i="54"/>
  <c r="DS105" i="54"/>
  <c r="DR105" i="54"/>
  <c r="DT79" i="54"/>
  <c r="DR79" i="54"/>
  <c r="DS79" i="54"/>
  <c r="DT59" i="54"/>
  <c r="DS59" i="54"/>
  <c r="DR59" i="54"/>
  <c r="DS14" i="54"/>
  <c r="DR14" i="54"/>
  <c r="DT14" i="54"/>
  <c r="DT216" i="54"/>
  <c r="DR216" i="54"/>
  <c r="DS216" i="54"/>
  <c r="DR205" i="54"/>
  <c r="DT205" i="54"/>
  <c r="DS205" i="54"/>
  <c r="DR191" i="54"/>
  <c r="DS191" i="54"/>
  <c r="DT191" i="54"/>
  <c r="DT177" i="54"/>
  <c r="DR177" i="54"/>
  <c r="DS177" i="54"/>
  <c r="DS162" i="54"/>
  <c r="DT162" i="54"/>
  <c r="DR162" i="54"/>
  <c r="DT145" i="54"/>
  <c r="DR145" i="54"/>
  <c r="DS145" i="54"/>
  <c r="DR132" i="54"/>
  <c r="DT132" i="54"/>
  <c r="DS132" i="54"/>
  <c r="DS115" i="54"/>
  <c r="DR115" i="54"/>
  <c r="DT115" i="54"/>
  <c r="DT91" i="54"/>
  <c r="DS91" i="54"/>
  <c r="DR91" i="54"/>
  <c r="DS76" i="54"/>
  <c r="DT76" i="54"/>
  <c r="DR76" i="54"/>
  <c r="DT64" i="54"/>
  <c r="DS64" i="54"/>
  <c r="DR64" i="54"/>
  <c r="DS43" i="54"/>
  <c r="DT43" i="54"/>
  <c r="DR43" i="54"/>
  <c r="DS27" i="54"/>
  <c r="DT27" i="54"/>
  <c r="DR27" i="54"/>
  <c r="DT7" i="54"/>
  <c r="DS7" i="54"/>
  <c r="DR7" i="54"/>
  <c r="DR212" i="54"/>
  <c r="DS212" i="54"/>
  <c r="DT212" i="54"/>
  <c r="DR196" i="54"/>
  <c r="DS196" i="54"/>
  <c r="DT196" i="54"/>
  <c r="DT180" i="54"/>
  <c r="DR180" i="54"/>
  <c r="DS180" i="54"/>
  <c r="DS161" i="54"/>
  <c r="DR161" i="54"/>
  <c r="DT161" i="54"/>
  <c r="DS144" i="54"/>
  <c r="DR144" i="54"/>
  <c r="DT144" i="54"/>
  <c r="DR125" i="54"/>
  <c r="DT125" i="54"/>
  <c r="DS125" i="54"/>
  <c r="DR112" i="54"/>
  <c r="DT112" i="54"/>
  <c r="DS112" i="54"/>
  <c r="DT94" i="54"/>
  <c r="DS94" i="54"/>
  <c r="DR94" i="54"/>
  <c r="DS78" i="54"/>
  <c r="DR78" i="54"/>
  <c r="DT78" i="54"/>
  <c r="DR57" i="54"/>
  <c r="DT57" i="54"/>
  <c r="DS57" i="54"/>
  <c r="DT39" i="54"/>
  <c r="DR39" i="54"/>
  <c r="DS39" i="54"/>
  <c r="DS24" i="54"/>
  <c r="DR24" i="54"/>
  <c r="DT24" i="54"/>
  <c r="DT441" i="54"/>
  <c r="DS441" i="54"/>
  <c r="DR441" i="54"/>
  <c r="DT424" i="54"/>
  <c r="DS424" i="54"/>
  <c r="DR424" i="54"/>
  <c r="DT411" i="54"/>
  <c r="DS411" i="54"/>
  <c r="DR411" i="54"/>
  <c r="DT394" i="54"/>
  <c r="DS394" i="54"/>
  <c r="DR394" i="54"/>
  <c r="DR138" i="54"/>
  <c r="DT138" i="54"/>
  <c r="DS138" i="54"/>
  <c r="DS370" i="54"/>
  <c r="DR370" i="54"/>
  <c r="DT370" i="54"/>
  <c r="DS409" i="54"/>
  <c r="DR409" i="54"/>
  <c r="DT409" i="54"/>
  <c r="DT363" i="54"/>
  <c r="DS363" i="54"/>
  <c r="DR363" i="54"/>
  <c r="DS323" i="54"/>
  <c r="DT323" i="54"/>
  <c r="DR323" i="54"/>
  <c r="DT382" i="54"/>
  <c r="DR382" i="54"/>
  <c r="DS382" i="54"/>
  <c r="DR353" i="54"/>
  <c r="DT353" i="54"/>
  <c r="DS353" i="54"/>
  <c r="DT331" i="54"/>
  <c r="DS331" i="54"/>
  <c r="DR331" i="54"/>
  <c r="DS286" i="54"/>
  <c r="DR286" i="54"/>
  <c r="DT286" i="54"/>
  <c r="DR338" i="54"/>
  <c r="DS338" i="54"/>
  <c r="DT338" i="54"/>
  <c r="DT372" i="54"/>
  <c r="DS372" i="54"/>
  <c r="DR372" i="54"/>
  <c r="DT355" i="54"/>
  <c r="DR355" i="54"/>
  <c r="DS355" i="54"/>
  <c r="DS337" i="54"/>
  <c r="DR337" i="54"/>
  <c r="DT337" i="54"/>
  <c r="DR311" i="54"/>
  <c r="DS311" i="54"/>
  <c r="DT311" i="54"/>
  <c r="DS287" i="54"/>
  <c r="DR287" i="54"/>
  <c r="DT287" i="54"/>
  <c r="DT152" i="54"/>
  <c r="DS152" i="54"/>
  <c r="DR152" i="54"/>
  <c r="DR349" i="54"/>
  <c r="DT349" i="54"/>
  <c r="DS349" i="54"/>
  <c r="DT395" i="54"/>
  <c r="DS395" i="54"/>
  <c r="DR395" i="54"/>
  <c r="DR160" i="54"/>
  <c r="DT160" i="54"/>
  <c r="DS160" i="54"/>
  <c r="DR182" i="54"/>
  <c r="DS182" i="54"/>
  <c r="DT182" i="54"/>
  <c r="DS113" i="54"/>
  <c r="DT113" i="54"/>
  <c r="DR113" i="54"/>
  <c r="DS72" i="54"/>
  <c r="DT72" i="54"/>
  <c r="DR72" i="54"/>
  <c r="DR13" i="54"/>
  <c r="DT13" i="54"/>
  <c r="DS13" i="54"/>
  <c r="DS68" i="54"/>
  <c r="DT68" i="54"/>
  <c r="DR68" i="54"/>
  <c r="DS159" i="54"/>
  <c r="DT159" i="54"/>
  <c r="DR159" i="54"/>
  <c r="DR56" i="54"/>
  <c r="DT56" i="54"/>
  <c r="DS56" i="54"/>
  <c r="DS17" i="54"/>
  <c r="DR17" i="54"/>
  <c r="DT17" i="54"/>
  <c r="DT249" i="54"/>
  <c r="DS249" i="54"/>
  <c r="DR249" i="54"/>
  <c r="DS257" i="54"/>
  <c r="DR257" i="54"/>
  <c r="DT257" i="54"/>
  <c r="DS283" i="54"/>
  <c r="DT283" i="54"/>
  <c r="DR283" i="54"/>
  <c r="DS233" i="54"/>
  <c r="DR233" i="54"/>
  <c r="DT233" i="54"/>
  <c r="DS254" i="54"/>
  <c r="DR254" i="54"/>
  <c r="DT254" i="54"/>
  <c r="DS228" i="54"/>
  <c r="DR228" i="54"/>
  <c r="DT228" i="54"/>
  <c r="DT410" i="54"/>
  <c r="DS410" i="54"/>
  <c r="DR410" i="54"/>
  <c r="DR388" i="54"/>
  <c r="DT388" i="54"/>
  <c r="DS388" i="54"/>
  <c r="DS401" i="54"/>
  <c r="DR401" i="54"/>
  <c r="DT401" i="54"/>
  <c r="DT386" i="54"/>
  <c r="DS386" i="54"/>
  <c r="DR386" i="54"/>
  <c r="DT280" i="54"/>
  <c r="DR280" i="54"/>
  <c r="DS280" i="54"/>
  <c r="DR430" i="54"/>
  <c r="DT430" i="54"/>
  <c r="DS430" i="54"/>
  <c r="DS188" i="54"/>
  <c r="DR188" i="54"/>
  <c r="DT188" i="54"/>
  <c r="DS340" i="54"/>
  <c r="DR340" i="54"/>
  <c r="DT340" i="54"/>
  <c r="DP431" i="54"/>
  <c r="DR431" i="54"/>
  <c r="DT431" i="54"/>
  <c r="DS431" i="54"/>
  <c r="DU127" i="54"/>
  <c r="DR127" i="54"/>
  <c r="DT127" i="54"/>
  <c r="DS127" i="54"/>
  <c r="DU299" i="54"/>
  <c r="DS299" i="54"/>
  <c r="DT299" i="54"/>
  <c r="DR299" i="54"/>
  <c r="DS427" i="54"/>
  <c r="DR427" i="54"/>
  <c r="DT427" i="54"/>
  <c r="DT214" i="54"/>
  <c r="DS214" i="54"/>
  <c r="DR214" i="54"/>
  <c r="DS256" i="54"/>
  <c r="DR256" i="54"/>
  <c r="DT256" i="54"/>
  <c r="DR320" i="54"/>
  <c r="DS320" i="54"/>
  <c r="DT320" i="54"/>
  <c r="DV442" i="54"/>
  <c r="DV336" i="54"/>
  <c r="DV169" i="54"/>
  <c r="DV256" i="54"/>
  <c r="DU172" i="54"/>
  <c r="DR325" i="54"/>
  <c r="DT325" i="54"/>
  <c r="DS325" i="54"/>
  <c r="DU313" i="54"/>
  <c r="DR313" i="54"/>
  <c r="DS313" i="54"/>
  <c r="DT313" i="54"/>
  <c r="DS290" i="54"/>
  <c r="DT290" i="54"/>
  <c r="DR290" i="54"/>
  <c r="DU274" i="54"/>
  <c r="DS274" i="54"/>
  <c r="DR274" i="54"/>
  <c r="DT274" i="54"/>
  <c r="DR259" i="54"/>
  <c r="DT259" i="54"/>
  <c r="DS259" i="54"/>
  <c r="DT241" i="54"/>
  <c r="DS241" i="54"/>
  <c r="DR241" i="54"/>
  <c r="DV206" i="54"/>
  <c r="DT206" i="54"/>
  <c r="DS206" i="54"/>
  <c r="DR206" i="54"/>
  <c r="DR171" i="54"/>
  <c r="DT171" i="54"/>
  <c r="DS171" i="54"/>
  <c r="DR143" i="54"/>
  <c r="DS143" i="54"/>
  <c r="DT143" i="54"/>
  <c r="DU116" i="54"/>
  <c r="DS116" i="54"/>
  <c r="DT116" i="54"/>
  <c r="DR116" i="54"/>
  <c r="DS89" i="54"/>
  <c r="DR89" i="54"/>
  <c r="DT89" i="54"/>
  <c r="DR55" i="54"/>
  <c r="DS55" i="54"/>
  <c r="DT55" i="54"/>
  <c r="DR35" i="54"/>
  <c r="DS35" i="54"/>
  <c r="DT35" i="54"/>
  <c r="DV6" i="54"/>
  <c r="DS6" i="54"/>
  <c r="DR6" i="54"/>
  <c r="DT6" i="54"/>
  <c r="DV373" i="54"/>
  <c r="DR373" i="54"/>
  <c r="DS373" i="54"/>
  <c r="DT373" i="54"/>
  <c r="DR360" i="54"/>
  <c r="DT360" i="54"/>
  <c r="DS360" i="54"/>
  <c r="DS339" i="54"/>
  <c r="DR339" i="54"/>
  <c r="DT339" i="54"/>
  <c r="DT327" i="54"/>
  <c r="DR327" i="54"/>
  <c r="DS327" i="54"/>
  <c r="DT310" i="54"/>
  <c r="DR310" i="54"/>
  <c r="DS310" i="54"/>
  <c r="DV296" i="54"/>
  <c r="DR296" i="54"/>
  <c r="DT296" i="54"/>
  <c r="DS296" i="54"/>
  <c r="DV282" i="54"/>
  <c r="DS282" i="54"/>
  <c r="DR282" i="54"/>
  <c r="DT282" i="54"/>
  <c r="DV264" i="54"/>
  <c r="DR264" i="54"/>
  <c r="DT264" i="54"/>
  <c r="DS264" i="54"/>
  <c r="DU250" i="54"/>
  <c r="DR250" i="54"/>
  <c r="DT250" i="54"/>
  <c r="DS250" i="54"/>
  <c r="DT234" i="54"/>
  <c r="DS234" i="54"/>
  <c r="DR234" i="54"/>
  <c r="DV217" i="54"/>
  <c r="DT217" i="54"/>
  <c r="DS217" i="54"/>
  <c r="DR217" i="54"/>
  <c r="DR189" i="54"/>
  <c r="DS189" i="54"/>
  <c r="DT189" i="54"/>
  <c r="DU155" i="54"/>
  <c r="DR155" i="54"/>
  <c r="DS155" i="54"/>
  <c r="DT155" i="54"/>
  <c r="DS129" i="54"/>
  <c r="DT129" i="54"/>
  <c r="DR129" i="54"/>
  <c r="DV100" i="54"/>
  <c r="DT100" i="54"/>
  <c r="DR100" i="54"/>
  <c r="DS100" i="54"/>
  <c r="DV74" i="54"/>
  <c r="DT74" i="54"/>
  <c r="DR74" i="54"/>
  <c r="DS74" i="54"/>
  <c r="DR50" i="54"/>
  <c r="DS50" i="54"/>
  <c r="DT50" i="54"/>
  <c r="DS10" i="54"/>
  <c r="DR10" i="54"/>
  <c r="DT10" i="54"/>
  <c r="DV213" i="54"/>
  <c r="DT213" i="54"/>
  <c r="DS213" i="54"/>
  <c r="DR213" i="54"/>
  <c r="DU203" i="54"/>
  <c r="DT203" i="54"/>
  <c r="DS203" i="54"/>
  <c r="DR203" i="54"/>
  <c r="DR186" i="54"/>
  <c r="DS186" i="54"/>
  <c r="DT186" i="54"/>
  <c r="DR173" i="54"/>
  <c r="DT173" i="54"/>
  <c r="DS173" i="54"/>
  <c r="DP158" i="54"/>
  <c r="DT158" i="54"/>
  <c r="DS158" i="54"/>
  <c r="DR158" i="54"/>
  <c r="DV141" i="54"/>
  <c r="DT141" i="54"/>
  <c r="DR141" i="54"/>
  <c r="DS141" i="54"/>
  <c r="DV126" i="54"/>
  <c r="DR126" i="54"/>
  <c r="DT126" i="54"/>
  <c r="DS126" i="54"/>
  <c r="DS109" i="54"/>
  <c r="DT109" i="54"/>
  <c r="DR109" i="54"/>
  <c r="DV88" i="54"/>
  <c r="DR88" i="54"/>
  <c r="DT88" i="54"/>
  <c r="DS88" i="54"/>
  <c r="DR73" i="54"/>
  <c r="DT73" i="54"/>
  <c r="DS73" i="54"/>
  <c r="DU58" i="54"/>
  <c r="DT58" i="54"/>
  <c r="DR58" i="54"/>
  <c r="DS58" i="54"/>
  <c r="DS40" i="54"/>
  <c r="DR40" i="54"/>
  <c r="DT40" i="54"/>
  <c r="DP21" i="54"/>
  <c r="DT21" i="54"/>
  <c r="DR21" i="54"/>
  <c r="DS21" i="54"/>
  <c r="DR225" i="54"/>
  <c r="DT225" i="54"/>
  <c r="DS225" i="54"/>
  <c r="DV207" i="54"/>
  <c r="DR207" i="54"/>
  <c r="DS207" i="54"/>
  <c r="DT207" i="54"/>
  <c r="DR190" i="54"/>
  <c r="DS190" i="54"/>
  <c r="DT190" i="54"/>
  <c r="DS176" i="54"/>
  <c r="DR176" i="54"/>
  <c r="DT176" i="54"/>
  <c r="DR157" i="54"/>
  <c r="DT157" i="54"/>
  <c r="DS157" i="54"/>
  <c r="DV140" i="54"/>
  <c r="DT140" i="54"/>
  <c r="DR140" i="54"/>
  <c r="DS140" i="54"/>
  <c r="DU121" i="54"/>
  <c r="DT121" i="54"/>
  <c r="DR121" i="54"/>
  <c r="DS121" i="54"/>
  <c r="DU104" i="54"/>
  <c r="DR104" i="54"/>
  <c r="DT104" i="54"/>
  <c r="DS104" i="54"/>
  <c r="DT90" i="54"/>
  <c r="DS90" i="54"/>
  <c r="DR90" i="54"/>
  <c r="DS71" i="54"/>
  <c r="DT71" i="54"/>
  <c r="DR71" i="54"/>
  <c r="DU53" i="54"/>
  <c r="DT53" i="54"/>
  <c r="DS53" i="54"/>
  <c r="DR53" i="54"/>
  <c r="DT36" i="54"/>
  <c r="DS36" i="54"/>
  <c r="DR36" i="54"/>
  <c r="DV20" i="54"/>
  <c r="DS20" i="54"/>
  <c r="DR20" i="54"/>
  <c r="DT20" i="54"/>
  <c r="DU436" i="54"/>
  <c r="DR436" i="54"/>
  <c r="DS436" i="54"/>
  <c r="DT436" i="54"/>
  <c r="DS420" i="54"/>
  <c r="DR420" i="54"/>
  <c r="DT420" i="54"/>
  <c r="DS407" i="54"/>
  <c r="DR407" i="54"/>
  <c r="DT407" i="54"/>
  <c r="DT246" i="54"/>
  <c r="DS246" i="54"/>
  <c r="DR246" i="54"/>
  <c r="DT384" i="54"/>
  <c r="DS384" i="54"/>
  <c r="DR384" i="54"/>
  <c r="DP417" i="54"/>
  <c r="DS417" i="54"/>
  <c r="DT417" i="54"/>
  <c r="DR417" i="54"/>
  <c r="DR356" i="54"/>
  <c r="DS356" i="54"/>
  <c r="DT356" i="54"/>
  <c r="DP312" i="54"/>
  <c r="DR312" i="54"/>
  <c r="DT312" i="54"/>
  <c r="DS312" i="54"/>
  <c r="DU375" i="54"/>
  <c r="DT375" i="54"/>
  <c r="DR375" i="54"/>
  <c r="DS375" i="54"/>
  <c r="DS350" i="54"/>
  <c r="DT350" i="54"/>
  <c r="DR350" i="54"/>
  <c r="DV309" i="54"/>
  <c r="DR309" i="54"/>
  <c r="DT309" i="54"/>
  <c r="DS309" i="54"/>
  <c r="DU365" i="54"/>
  <c r="DT365" i="54"/>
  <c r="DR365" i="54"/>
  <c r="DS365" i="54"/>
  <c r="DS318" i="54"/>
  <c r="DR318" i="54"/>
  <c r="DT318" i="54"/>
  <c r="DT368" i="54"/>
  <c r="DS368" i="54"/>
  <c r="DR368" i="54"/>
  <c r="DR351" i="54"/>
  <c r="DS351" i="54"/>
  <c r="DT351" i="54"/>
  <c r="DR332" i="54"/>
  <c r="DT332" i="54"/>
  <c r="DS332" i="54"/>
  <c r="DR305" i="54"/>
  <c r="DT305" i="54"/>
  <c r="DS305" i="54"/>
  <c r="DV22" i="54"/>
  <c r="DS22" i="54"/>
  <c r="DR22" i="54"/>
  <c r="DT22" i="54"/>
  <c r="DV251" i="54"/>
  <c r="DR251" i="54"/>
  <c r="DS251" i="54"/>
  <c r="DT251" i="54"/>
  <c r="DR374" i="54"/>
  <c r="DT374" i="54"/>
  <c r="DS374" i="54"/>
  <c r="DP402" i="54"/>
  <c r="DS402" i="54"/>
  <c r="DR402" i="54"/>
  <c r="DT402" i="54"/>
  <c r="DS120" i="54"/>
  <c r="DR120" i="54"/>
  <c r="DT120" i="54"/>
  <c r="DR168" i="54"/>
  <c r="DS168" i="54"/>
  <c r="DT168" i="54"/>
  <c r="DS103" i="54"/>
  <c r="DT103" i="54"/>
  <c r="DR103" i="54"/>
  <c r="DR62" i="54"/>
  <c r="DT62" i="54"/>
  <c r="DS62" i="54"/>
  <c r="DU175" i="54"/>
  <c r="DT175" i="54"/>
  <c r="DS175" i="54"/>
  <c r="DR175" i="54"/>
  <c r="DU38" i="54"/>
  <c r="DS38" i="54"/>
  <c r="DT38" i="54"/>
  <c r="DR38" i="54"/>
  <c r="DU146" i="54"/>
  <c r="DS146" i="54"/>
  <c r="DT146" i="54"/>
  <c r="DR146" i="54"/>
  <c r="DT48" i="54"/>
  <c r="DS48" i="54"/>
  <c r="DR48" i="54"/>
  <c r="DS8" i="54"/>
  <c r="DR8" i="54"/>
  <c r="DT8" i="54"/>
  <c r="DP239" i="54"/>
  <c r="DS239" i="54"/>
  <c r="DR239" i="54"/>
  <c r="DT239" i="54"/>
  <c r="DR252" i="54"/>
  <c r="DT252" i="54"/>
  <c r="DS252" i="54"/>
  <c r="DS273" i="54"/>
  <c r="DT273" i="54"/>
  <c r="DR273" i="54"/>
  <c r="DV229" i="54"/>
  <c r="DS229" i="54"/>
  <c r="DR229" i="54"/>
  <c r="DT229" i="54"/>
  <c r="DT248" i="54"/>
  <c r="DR248" i="54"/>
  <c r="DS248" i="54"/>
  <c r="DS423" i="54"/>
  <c r="DT423" i="54"/>
  <c r="DR423" i="54"/>
  <c r="DS405" i="54"/>
  <c r="DT405" i="54"/>
  <c r="DR405" i="54"/>
  <c r="DV419" i="54"/>
  <c r="DS419" i="54"/>
  <c r="DR419" i="54"/>
  <c r="DT419" i="54"/>
  <c r="DP397" i="54"/>
  <c r="DR397" i="54"/>
  <c r="DT397" i="54"/>
  <c r="DS397" i="54"/>
  <c r="DS385" i="54"/>
  <c r="DR385" i="54"/>
  <c r="DT385" i="54"/>
  <c r="DV426" i="54"/>
  <c r="DT326" i="54"/>
  <c r="DR326" i="54"/>
  <c r="DS326" i="54"/>
  <c r="DP435" i="54"/>
  <c r="DS435" i="54"/>
  <c r="DT435" i="54"/>
  <c r="DR435" i="54"/>
  <c r="DP204" i="54"/>
  <c r="DS204" i="54"/>
  <c r="DT204" i="54"/>
  <c r="DR204" i="54"/>
  <c r="DS381" i="54"/>
  <c r="DT381" i="54"/>
  <c r="DR381" i="54"/>
  <c r="DP437" i="54"/>
  <c r="DS437" i="54"/>
  <c r="DR437" i="54"/>
  <c r="DT437" i="54"/>
  <c r="DP192" i="54"/>
  <c r="DT192" i="54"/>
  <c r="DR192" i="54"/>
  <c r="DS192" i="54"/>
  <c r="DP357" i="54"/>
  <c r="DT357" i="54"/>
  <c r="DS357" i="54"/>
  <c r="DR357" i="54"/>
  <c r="DT433" i="54"/>
  <c r="DR433" i="54"/>
  <c r="DS433" i="54"/>
  <c r="DU398" i="54"/>
  <c r="DS398" i="54"/>
  <c r="DR398" i="54"/>
  <c r="DT398" i="54"/>
  <c r="DP422" i="54"/>
  <c r="DS422" i="54"/>
  <c r="DT422" i="54"/>
  <c r="DR422" i="54"/>
  <c r="DS434" i="54"/>
  <c r="DT434" i="54"/>
  <c r="DR434" i="54"/>
  <c r="DV422" i="54"/>
  <c r="DV435" i="54"/>
  <c r="DV107" i="54"/>
  <c r="DV187" i="54"/>
  <c r="EY187" i="54" s="1"/>
  <c r="DR322" i="54"/>
  <c r="DS322" i="54"/>
  <c r="DT322" i="54"/>
  <c r="DR307" i="54"/>
  <c r="DS307" i="54"/>
  <c r="DT307" i="54"/>
  <c r="DS284" i="54"/>
  <c r="DT284" i="54"/>
  <c r="DR284" i="54"/>
  <c r="DT271" i="54"/>
  <c r="DR271" i="54"/>
  <c r="DS271" i="54"/>
  <c r="DT255" i="54"/>
  <c r="DS255" i="54"/>
  <c r="DR255" i="54"/>
  <c r="DR230" i="54"/>
  <c r="DT230" i="54"/>
  <c r="DS230" i="54"/>
  <c r="DS201" i="54"/>
  <c r="DT201" i="54"/>
  <c r="DR201" i="54"/>
  <c r="DS164" i="54"/>
  <c r="DR164" i="54"/>
  <c r="DT164" i="54"/>
  <c r="DR136" i="54"/>
  <c r="DS136" i="54"/>
  <c r="DT136" i="54"/>
  <c r="DT111" i="54"/>
  <c r="DS111" i="54"/>
  <c r="DR111" i="54"/>
  <c r="DR80" i="54"/>
  <c r="DS80" i="54"/>
  <c r="DT80" i="54"/>
  <c r="DS51" i="54"/>
  <c r="DT51" i="54"/>
  <c r="DR51" i="54"/>
  <c r="DT30" i="54"/>
  <c r="DS30" i="54"/>
  <c r="DR30" i="54"/>
  <c r="DR383" i="54"/>
  <c r="DT383" i="54"/>
  <c r="DS383" i="54"/>
  <c r="DT369" i="54"/>
  <c r="DS369" i="54"/>
  <c r="DR369" i="54"/>
  <c r="DS358" i="54"/>
  <c r="DT358" i="54"/>
  <c r="DR358" i="54"/>
  <c r="DS336" i="54"/>
  <c r="DR336" i="54"/>
  <c r="DT336" i="54"/>
  <c r="DS324" i="54"/>
  <c r="DR324" i="54"/>
  <c r="DT324" i="54"/>
  <c r="DS304" i="54"/>
  <c r="DR304" i="54"/>
  <c r="DT304" i="54"/>
  <c r="DR294" i="54"/>
  <c r="DS294" i="54"/>
  <c r="DT294" i="54"/>
  <c r="DS276" i="54"/>
  <c r="DR276" i="54"/>
  <c r="DT276" i="54"/>
  <c r="DS262" i="54"/>
  <c r="DT262" i="54"/>
  <c r="DR262" i="54"/>
  <c r="DT245" i="54"/>
  <c r="DR245" i="54"/>
  <c r="DS245" i="54"/>
  <c r="DR231" i="54"/>
  <c r="DT231" i="54"/>
  <c r="DS231" i="54"/>
  <c r="DS211" i="54"/>
  <c r="DT211" i="54"/>
  <c r="DR211" i="54"/>
  <c r="DT178" i="54"/>
  <c r="DS178" i="54"/>
  <c r="DR178" i="54"/>
  <c r="DS149" i="54"/>
  <c r="DR149" i="54"/>
  <c r="DT149" i="54"/>
  <c r="DS123" i="54"/>
  <c r="DT123" i="54"/>
  <c r="DR123" i="54"/>
  <c r="DT95" i="54"/>
  <c r="DS95" i="54"/>
  <c r="DR95" i="54"/>
  <c r="DS70" i="54"/>
  <c r="DR70" i="54"/>
  <c r="DT70" i="54"/>
  <c r="DS41" i="54"/>
  <c r="DT41" i="54"/>
  <c r="DR41" i="54"/>
  <c r="DR223" i="54"/>
  <c r="DS223" i="54"/>
  <c r="DT223" i="54"/>
  <c r="DS210" i="54"/>
  <c r="DT210" i="54"/>
  <c r="DR210" i="54"/>
  <c r="DS199" i="54"/>
  <c r="DR199" i="54"/>
  <c r="DT199" i="54"/>
  <c r="DT184" i="54"/>
  <c r="DR184" i="54"/>
  <c r="DS184" i="54"/>
  <c r="DT169" i="54"/>
  <c r="DR169" i="54"/>
  <c r="DS169" i="54"/>
  <c r="DT154" i="54"/>
  <c r="DR154" i="54"/>
  <c r="DS154" i="54"/>
  <c r="DS137" i="54"/>
  <c r="DT137" i="54"/>
  <c r="DR137" i="54"/>
  <c r="DT122" i="54"/>
  <c r="DS122" i="54"/>
  <c r="DR122" i="54"/>
  <c r="DS107" i="54"/>
  <c r="DR107" i="54"/>
  <c r="DT107" i="54"/>
  <c r="DS86" i="54"/>
  <c r="DR86" i="54"/>
  <c r="DT86" i="54"/>
  <c r="DR69" i="54"/>
  <c r="DT69" i="54"/>
  <c r="DS69" i="54"/>
  <c r="DR54" i="54"/>
  <c r="DS54" i="54"/>
  <c r="DT54" i="54"/>
  <c r="DT34" i="54"/>
  <c r="DR34" i="54"/>
  <c r="DS34" i="54"/>
  <c r="DR18" i="54"/>
  <c r="DT18" i="54"/>
  <c r="DS18" i="54"/>
  <c r="DR218" i="54"/>
  <c r="DS218" i="54"/>
  <c r="DT218" i="54"/>
  <c r="DR202" i="54"/>
  <c r="DS202" i="54"/>
  <c r="DT202" i="54"/>
  <c r="DR185" i="54"/>
  <c r="DT185" i="54"/>
  <c r="DS185" i="54"/>
  <c r="DS172" i="54"/>
  <c r="DR172" i="54"/>
  <c r="DT172" i="54"/>
  <c r="DT153" i="54"/>
  <c r="DS153" i="54"/>
  <c r="DR153" i="54"/>
  <c r="DT133" i="54"/>
  <c r="DS133" i="54"/>
  <c r="DR133" i="54"/>
  <c r="DT117" i="54"/>
  <c r="DR117" i="54"/>
  <c r="DS117" i="54"/>
  <c r="DT101" i="54"/>
  <c r="DS101" i="54"/>
  <c r="DR101" i="54"/>
  <c r="DS85" i="54"/>
  <c r="DR85" i="54"/>
  <c r="DT85" i="54"/>
  <c r="DT63" i="54"/>
  <c r="DS63" i="54"/>
  <c r="DR63" i="54"/>
  <c r="DR47" i="54"/>
  <c r="DT47" i="54"/>
  <c r="DS47" i="54"/>
  <c r="DS29" i="54"/>
  <c r="DR29" i="54"/>
  <c r="DT29" i="54"/>
  <c r="DS16" i="54"/>
  <c r="DT16" i="54"/>
  <c r="DR16" i="54"/>
  <c r="DT432" i="54"/>
  <c r="DR432" i="54"/>
  <c r="DS432" i="54"/>
  <c r="DT416" i="54"/>
  <c r="DR416" i="54"/>
  <c r="DS416" i="54"/>
  <c r="DS403" i="54"/>
  <c r="DT403" i="54"/>
  <c r="DR403" i="54"/>
  <c r="DS52" i="54"/>
  <c r="DT52" i="54"/>
  <c r="DR52" i="54"/>
  <c r="DU269" i="54"/>
  <c r="DR269" i="54"/>
  <c r="DT269" i="54"/>
  <c r="DS269" i="54"/>
  <c r="DP391" i="54"/>
  <c r="DT391" i="54"/>
  <c r="DR391" i="54"/>
  <c r="DS391" i="54"/>
  <c r="DT348" i="54"/>
  <c r="DR348" i="54"/>
  <c r="DS348" i="54"/>
  <c r="DS301" i="54"/>
  <c r="DR301" i="54"/>
  <c r="DT301" i="54"/>
  <c r="DT371" i="54"/>
  <c r="DR371" i="54"/>
  <c r="DS371" i="54"/>
  <c r="DT344" i="54"/>
  <c r="DS344" i="54"/>
  <c r="DR344" i="54"/>
  <c r="DS303" i="54"/>
  <c r="DT303" i="54"/>
  <c r="DR303" i="54"/>
  <c r="DR352" i="54"/>
  <c r="DT352" i="54"/>
  <c r="DS352" i="54"/>
  <c r="DT306" i="54"/>
  <c r="DR306" i="54"/>
  <c r="DS306" i="54"/>
  <c r="DU362" i="54"/>
  <c r="DR362" i="54"/>
  <c r="DT362" i="54"/>
  <c r="DS362" i="54"/>
  <c r="DV345" i="54"/>
  <c r="DR345" i="54"/>
  <c r="DS345" i="54"/>
  <c r="DT345" i="54"/>
  <c r="DP328" i="54"/>
  <c r="DS328" i="54"/>
  <c r="DR328" i="54"/>
  <c r="DT328" i="54"/>
  <c r="DS297" i="54"/>
  <c r="DR297" i="54"/>
  <c r="DT297" i="54"/>
  <c r="DU61" i="54"/>
  <c r="DR61" i="54"/>
  <c r="DT61" i="54"/>
  <c r="DS61" i="54"/>
  <c r="DP275" i="54"/>
  <c r="DS275" i="54"/>
  <c r="DT275" i="54"/>
  <c r="DR275" i="54"/>
  <c r="DT380" i="54"/>
  <c r="DS380" i="54"/>
  <c r="DR380" i="54"/>
  <c r="DU421" i="54"/>
  <c r="DS421" i="54"/>
  <c r="DT421" i="54"/>
  <c r="DR421" i="54"/>
  <c r="DS99" i="54"/>
  <c r="DT99" i="54"/>
  <c r="DR99" i="54"/>
  <c r="DU139" i="54"/>
  <c r="DT139" i="54"/>
  <c r="DS139" i="54"/>
  <c r="DR139" i="54"/>
  <c r="DP93" i="54"/>
  <c r="DR93" i="54"/>
  <c r="DS93" i="54"/>
  <c r="DT93" i="54"/>
  <c r="DV33" i="54"/>
  <c r="DS33" i="54"/>
  <c r="DT33" i="54"/>
  <c r="DR33" i="54"/>
  <c r="DT147" i="54"/>
  <c r="DS147" i="54"/>
  <c r="DR147" i="54"/>
  <c r="DT9" i="54"/>
  <c r="DS9" i="54"/>
  <c r="DR9" i="54"/>
  <c r="DS119" i="54"/>
  <c r="DR119" i="54"/>
  <c r="DT119" i="54"/>
  <c r="DT37" i="54"/>
  <c r="DS37" i="54"/>
  <c r="DR37" i="54"/>
  <c r="DR278" i="54"/>
  <c r="DT278" i="54"/>
  <c r="DS278" i="54"/>
  <c r="DV281" i="54"/>
  <c r="DS281" i="54"/>
  <c r="DT281" i="54"/>
  <c r="DR281" i="54"/>
  <c r="DV242" i="54"/>
  <c r="DR242" i="54"/>
  <c r="DT242" i="54"/>
  <c r="DS242" i="54"/>
  <c r="DP261" i="54"/>
  <c r="DR261" i="54"/>
  <c r="DS261" i="54"/>
  <c r="DT261" i="54"/>
  <c r="DT272" i="54"/>
  <c r="DS272" i="54"/>
  <c r="DR272" i="54"/>
  <c r="DT238" i="54"/>
  <c r="DR238" i="54"/>
  <c r="DS238" i="54"/>
  <c r="DS418" i="54"/>
  <c r="DR418" i="54"/>
  <c r="DT418" i="54"/>
  <c r="DU400" i="54"/>
  <c r="DT400" i="54"/>
  <c r="DR400" i="54"/>
  <c r="DS400" i="54"/>
  <c r="DR412" i="54"/>
  <c r="DS412" i="54"/>
  <c r="DT412" i="54"/>
  <c r="DR393" i="54"/>
  <c r="DT393" i="54"/>
  <c r="DS393" i="54"/>
  <c r="DV440" i="54"/>
  <c r="DR378" i="54"/>
  <c r="DT378" i="54"/>
  <c r="DS378" i="54"/>
  <c r="DR440" i="54"/>
  <c r="DT440" i="54"/>
  <c r="DS440" i="54"/>
  <c r="DS224" i="54"/>
  <c r="DT224" i="54"/>
  <c r="DR224" i="54"/>
  <c r="DS408" i="54"/>
  <c r="DT408" i="54"/>
  <c r="DR408" i="54"/>
  <c r="DS442" i="54"/>
  <c r="DR442" i="54"/>
  <c r="DT442" i="54"/>
  <c r="DR209" i="54"/>
  <c r="DS209" i="54"/>
  <c r="DT209" i="54"/>
  <c r="DR390" i="54"/>
  <c r="DS390" i="54"/>
  <c r="DT390" i="54"/>
  <c r="DR438" i="54"/>
  <c r="DT438" i="54"/>
  <c r="DS438" i="54"/>
  <c r="DT439" i="54"/>
  <c r="DS439" i="54"/>
  <c r="DR439" i="54"/>
  <c r="DR444" i="54"/>
  <c r="DS444" i="54"/>
  <c r="DT444" i="54"/>
  <c r="DS197" i="54"/>
  <c r="DT197" i="54"/>
  <c r="DR197" i="54"/>
  <c r="DV362" i="54"/>
  <c r="DU235" i="54"/>
  <c r="DV154" i="54"/>
  <c r="DV334" i="54"/>
  <c r="DT334" i="54"/>
  <c r="DR334" i="54"/>
  <c r="DS334" i="54"/>
  <c r="DR319" i="54"/>
  <c r="DS319" i="54"/>
  <c r="DT319" i="54"/>
  <c r="DU300" i="54"/>
  <c r="DR300" i="54"/>
  <c r="DS300" i="54"/>
  <c r="DT300" i="54"/>
  <c r="DT279" i="54"/>
  <c r="DS279" i="54"/>
  <c r="DR279" i="54"/>
  <c r="DR268" i="54"/>
  <c r="DT268" i="54"/>
  <c r="DS268" i="54"/>
  <c r="DT247" i="54"/>
  <c r="DS247" i="54"/>
  <c r="DR247" i="54"/>
  <c r="DS227" i="54"/>
  <c r="DT227" i="54"/>
  <c r="DR227" i="54"/>
  <c r="DT195" i="54"/>
  <c r="DR195" i="54"/>
  <c r="DS195" i="54"/>
  <c r="DT156" i="54"/>
  <c r="DR156" i="54"/>
  <c r="DS156" i="54"/>
  <c r="DT130" i="54"/>
  <c r="DS130" i="54"/>
  <c r="DR130" i="54"/>
  <c r="DT106" i="54"/>
  <c r="DS106" i="54"/>
  <c r="DR106" i="54"/>
  <c r="DR75" i="54"/>
  <c r="DS75" i="54"/>
  <c r="DT75" i="54"/>
  <c r="DP46" i="54"/>
  <c r="DR46" i="54"/>
  <c r="DS46" i="54"/>
  <c r="DT46" i="54"/>
  <c r="DS19" i="54"/>
  <c r="DR19" i="54"/>
  <c r="DT19" i="54"/>
  <c r="DT379" i="54"/>
  <c r="DS379" i="54"/>
  <c r="DR379" i="54"/>
  <c r="DR367" i="54"/>
  <c r="DT367" i="54"/>
  <c r="DS367" i="54"/>
  <c r="DR354" i="54"/>
  <c r="DT354" i="54"/>
  <c r="DS354" i="54"/>
  <c r="DT333" i="54"/>
  <c r="DR333" i="54"/>
  <c r="DS333" i="54"/>
  <c r="DR321" i="54"/>
  <c r="DT321" i="54"/>
  <c r="DS321" i="54"/>
  <c r="DS302" i="54"/>
  <c r="DT302" i="54"/>
  <c r="DR302" i="54"/>
  <c r="DR291" i="54"/>
  <c r="DS291" i="54"/>
  <c r="DT291" i="54"/>
  <c r="DR270" i="54"/>
  <c r="DS270" i="54"/>
  <c r="DT270" i="54"/>
  <c r="DR258" i="54"/>
  <c r="DT258" i="54"/>
  <c r="DS258" i="54"/>
  <c r="DS240" i="54"/>
  <c r="DR240" i="54"/>
  <c r="DT240" i="54"/>
  <c r="DS226" i="54"/>
  <c r="DR226" i="54"/>
  <c r="DT226" i="54"/>
  <c r="DR200" i="54"/>
  <c r="DS200" i="54"/>
  <c r="DT200" i="54"/>
  <c r="DV170" i="54"/>
  <c r="DS170" i="54"/>
  <c r="DT170" i="54"/>
  <c r="DR170" i="54"/>
  <c r="DR142" i="54"/>
  <c r="DT142" i="54"/>
  <c r="DS142" i="54"/>
  <c r="DS110" i="54"/>
  <c r="DT110" i="54"/>
  <c r="DR110" i="54"/>
  <c r="DR84" i="54"/>
  <c r="DT84" i="54"/>
  <c r="DS84" i="54"/>
  <c r="DT65" i="54"/>
  <c r="DS65" i="54"/>
  <c r="DR65" i="54"/>
  <c r="DT25" i="54"/>
  <c r="DS25" i="54"/>
  <c r="DR25" i="54"/>
  <c r="DT220" i="54"/>
  <c r="DS220" i="54"/>
  <c r="DR220" i="54"/>
  <c r="DS208" i="54"/>
  <c r="DT208" i="54"/>
  <c r="DR208" i="54"/>
  <c r="DT193" i="54"/>
  <c r="DS193" i="54"/>
  <c r="DR193" i="54"/>
  <c r="DR181" i="54"/>
  <c r="DT181" i="54"/>
  <c r="DS181" i="54"/>
  <c r="DT166" i="54"/>
  <c r="DR166" i="54"/>
  <c r="DS166" i="54"/>
  <c r="DR151" i="54"/>
  <c r="DS151" i="54"/>
  <c r="DT151" i="54"/>
  <c r="DT134" i="54"/>
  <c r="DR134" i="54"/>
  <c r="DS134" i="54"/>
  <c r="DS118" i="54"/>
  <c r="DR118" i="54"/>
  <c r="DT118" i="54"/>
  <c r="DS98" i="54"/>
  <c r="DR98" i="54"/>
  <c r="DT98" i="54"/>
  <c r="DS82" i="54"/>
  <c r="DR82" i="54"/>
  <c r="DT82" i="54"/>
  <c r="DS67" i="54"/>
  <c r="DR67" i="54"/>
  <c r="DT67" i="54"/>
  <c r="DT49" i="54"/>
  <c r="DS49" i="54"/>
  <c r="DR49" i="54"/>
  <c r="DP31" i="54"/>
  <c r="DT31" i="54"/>
  <c r="DS31" i="54"/>
  <c r="DR31" i="54"/>
  <c r="DT12" i="54"/>
  <c r="DS12" i="54"/>
  <c r="DR12" i="54"/>
  <c r="DR215" i="54"/>
  <c r="DS215" i="54"/>
  <c r="DT215" i="54"/>
  <c r="DT198" i="54"/>
  <c r="DS198" i="54"/>
  <c r="DR198" i="54"/>
  <c r="DS183" i="54"/>
  <c r="DR183" i="54"/>
  <c r="DT183" i="54"/>
  <c r="DS165" i="54"/>
  <c r="DT165" i="54"/>
  <c r="DR165" i="54"/>
  <c r="DS148" i="54"/>
  <c r="DR148" i="54"/>
  <c r="DT148" i="54"/>
  <c r="DS131" i="54"/>
  <c r="DR131" i="54"/>
  <c r="DT131" i="54"/>
  <c r="DT114" i="54"/>
  <c r="DR114" i="54"/>
  <c r="DS114" i="54"/>
  <c r="DR97" i="54"/>
  <c r="DT97" i="54"/>
  <c r="DS97" i="54"/>
  <c r="DT81" i="54"/>
  <c r="DS81" i="54"/>
  <c r="DR81" i="54"/>
  <c r="DS60" i="54"/>
  <c r="DT60" i="54"/>
  <c r="DR60" i="54"/>
  <c r="DT45" i="54"/>
  <c r="DR45" i="54"/>
  <c r="DS45" i="54"/>
  <c r="DS26" i="54"/>
  <c r="DR26" i="54"/>
  <c r="DT26" i="54"/>
  <c r="DV11" i="54"/>
  <c r="DS11" i="54"/>
  <c r="DR11" i="54"/>
  <c r="DT11" i="54"/>
  <c r="DS428" i="54"/>
  <c r="DR428" i="54"/>
  <c r="DT428" i="54"/>
  <c r="DS414" i="54"/>
  <c r="DR414" i="54"/>
  <c r="DT414" i="54"/>
  <c r="DT396" i="54"/>
  <c r="DS396" i="54"/>
  <c r="DR396" i="54"/>
  <c r="DV92" i="54"/>
  <c r="DS92" i="54"/>
  <c r="DR92" i="54"/>
  <c r="DT92" i="54"/>
  <c r="DS308" i="54"/>
  <c r="DT308" i="54"/>
  <c r="DR308" i="54"/>
  <c r="DT399" i="54"/>
  <c r="DR399" i="54"/>
  <c r="DS399" i="54"/>
  <c r="DV444" i="54"/>
  <c r="DT343" i="54"/>
  <c r="DS343" i="54"/>
  <c r="DR343" i="54"/>
  <c r="DV288" i="54"/>
  <c r="DR288" i="54"/>
  <c r="DS288" i="54"/>
  <c r="DT288" i="54"/>
  <c r="DV361" i="54"/>
  <c r="DR361" i="54"/>
  <c r="DT361" i="54"/>
  <c r="DS361" i="54"/>
  <c r="DS341" i="54"/>
  <c r="DR341" i="54"/>
  <c r="DT341" i="54"/>
  <c r="DP295" i="54"/>
  <c r="DS295" i="54"/>
  <c r="DR295" i="54"/>
  <c r="DT295" i="54"/>
  <c r="DR346" i="54"/>
  <c r="DT346" i="54"/>
  <c r="DS346" i="54"/>
  <c r="DP377" i="54"/>
  <c r="DR377" i="54"/>
  <c r="DT377" i="54"/>
  <c r="DS377" i="54"/>
  <c r="DS359" i="54"/>
  <c r="DR359" i="54"/>
  <c r="DT359" i="54"/>
  <c r="DR342" i="54"/>
  <c r="DS342" i="54"/>
  <c r="DT342" i="54"/>
  <c r="DV317" i="54"/>
  <c r="DR317" i="54"/>
  <c r="DT317" i="54"/>
  <c r="DS317" i="54"/>
  <c r="DU293" i="54"/>
  <c r="DR293" i="54"/>
  <c r="DT293" i="54"/>
  <c r="DS293" i="54"/>
  <c r="DV102" i="54"/>
  <c r="DT102" i="54"/>
  <c r="DS102" i="54"/>
  <c r="DR102" i="54"/>
  <c r="DV335" i="54"/>
  <c r="DR335" i="54"/>
  <c r="DT335" i="54"/>
  <c r="DS335" i="54"/>
  <c r="DU387" i="54"/>
  <c r="DS387" i="54"/>
  <c r="DT387" i="54"/>
  <c r="DR387" i="54"/>
  <c r="DU5" i="54"/>
  <c r="DR5" i="54"/>
  <c r="DS5" i="54"/>
  <c r="DT5" i="54"/>
  <c r="DS77" i="54"/>
  <c r="DR77" i="54"/>
  <c r="DT77" i="54"/>
  <c r="DV128" i="54"/>
  <c r="DS128" i="54"/>
  <c r="DT128" i="54"/>
  <c r="DR128" i="54"/>
  <c r="DR83" i="54"/>
  <c r="DT83" i="54"/>
  <c r="DS83" i="54"/>
  <c r="DT23" i="54"/>
  <c r="DS23" i="54"/>
  <c r="DR23" i="54"/>
  <c r="DT108" i="54"/>
  <c r="DS108" i="54"/>
  <c r="DR108" i="54"/>
  <c r="DR174" i="54"/>
  <c r="DS174" i="54"/>
  <c r="DT174" i="54"/>
  <c r="DS87" i="54"/>
  <c r="DR87" i="54"/>
  <c r="DT87" i="54"/>
  <c r="DT28" i="54"/>
  <c r="DR28" i="54"/>
  <c r="DS28" i="54"/>
  <c r="DV266" i="54"/>
  <c r="DS266" i="54"/>
  <c r="DR266" i="54"/>
  <c r="DT266" i="54"/>
  <c r="DP263" i="54"/>
  <c r="DS263" i="54"/>
  <c r="DT263" i="54"/>
  <c r="DR263" i="54"/>
  <c r="DU236" i="54"/>
  <c r="DR236" i="54"/>
  <c r="DT236" i="54"/>
  <c r="DS236" i="54"/>
  <c r="DV244" i="54"/>
  <c r="DS244" i="54"/>
  <c r="DT244" i="54"/>
  <c r="DR244" i="54"/>
  <c r="DV260" i="54"/>
  <c r="DR260" i="54"/>
  <c r="DS260" i="54"/>
  <c r="DT260" i="54"/>
  <c r="DV232" i="54"/>
  <c r="DR232" i="54"/>
  <c r="DS232" i="54"/>
  <c r="DT232" i="54"/>
  <c r="DU415" i="54"/>
  <c r="DS415" i="54"/>
  <c r="DT415" i="54"/>
  <c r="DR415" i="54"/>
  <c r="DV392" i="54"/>
  <c r="DR392" i="54"/>
  <c r="DS392" i="54"/>
  <c r="DT392" i="54"/>
  <c r="DS406" i="54"/>
  <c r="DT406" i="54"/>
  <c r="DR406" i="54"/>
  <c r="DU389" i="54"/>
  <c r="DR389" i="54"/>
  <c r="DT389" i="54"/>
  <c r="DS389" i="54"/>
  <c r="DP209" i="54"/>
  <c r="DP326" i="54"/>
  <c r="DT44" i="54"/>
  <c r="DR44" i="54"/>
  <c r="DS44" i="54"/>
  <c r="DU219" i="54"/>
  <c r="DS219" i="54"/>
  <c r="DR219" i="54"/>
  <c r="DT219" i="54"/>
  <c r="DT425" i="54"/>
  <c r="DS425" i="54"/>
  <c r="DR425" i="54"/>
  <c r="DT32" i="54"/>
  <c r="DR32" i="54"/>
  <c r="DS32" i="54"/>
  <c r="DP285" i="54"/>
  <c r="DS285" i="54"/>
  <c r="DT285" i="54"/>
  <c r="DR285" i="54"/>
  <c r="DP426" i="54"/>
  <c r="DS426" i="54"/>
  <c r="DT426" i="54"/>
  <c r="DR426" i="54"/>
  <c r="DP314" i="54"/>
  <c r="DR314" i="54"/>
  <c r="DT314" i="54"/>
  <c r="DS314" i="54"/>
  <c r="DR235" i="54"/>
  <c r="DS235" i="54"/>
  <c r="DT235" i="54"/>
  <c r="DT413" i="54"/>
  <c r="DR413" i="54"/>
  <c r="DS413" i="54"/>
  <c r="DS443" i="54"/>
  <c r="DR443" i="54"/>
  <c r="DT443" i="54"/>
  <c r="DR429" i="54"/>
  <c r="DT429" i="54"/>
  <c r="DS429" i="54"/>
  <c r="DS167" i="54"/>
  <c r="DR167" i="54"/>
  <c r="DT167" i="54"/>
  <c r="ES187" i="54"/>
  <c r="DP317" i="54"/>
  <c r="DU288" i="54"/>
  <c r="DV236" i="54"/>
  <c r="DU266" i="54"/>
  <c r="DV387" i="54"/>
  <c r="DU361" i="54"/>
  <c r="DV295" i="54"/>
  <c r="DP244" i="54"/>
  <c r="DP32" i="54"/>
  <c r="DU317" i="54"/>
  <c r="DU260" i="54"/>
  <c r="DV263" i="54"/>
  <c r="DU335" i="54"/>
  <c r="DU308" i="54"/>
  <c r="DU232" i="54"/>
  <c r="DV83" i="54"/>
  <c r="DU32" i="54"/>
  <c r="DP189" i="54"/>
  <c r="DP5" i="54"/>
  <c r="CS860" i="54"/>
  <c r="CU860" i="54"/>
  <c r="CS268" i="54"/>
  <c r="CU268" i="54"/>
  <c r="CS1048" i="54"/>
  <c r="CU1048" i="54"/>
  <c r="CS856" i="54"/>
  <c r="CU856" i="54"/>
  <c r="CS600" i="54"/>
  <c r="CU600" i="54"/>
  <c r="CS344" i="54"/>
  <c r="CU344" i="54"/>
  <c r="CS152" i="54"/>
  <c r="CU152" i="54"/>
  <c r="CS1084" i="54"/>
  <c r="CU1084" i="54"/>
  <c r="CS492" i="54"/>
  <c r="CU492" i="54"/>
  <c r="CS1140" i="54"/>
  <c r="CU1140" i="54"/>
  <c r="CS916" i="54"/>
  <c r="CU916" i="54"/>
  <c r="CS724" i="54"/>
  <c r="CU724" i="54"/>
  <c r="CS596" i="54"/>
  <c r="CU596" i="54"/>
  <c r="CS404" i="54"/>
  <c r="CU404" i="54"/>
  <c r="CU212" i="54"/>
  <c r="CS212" i="54"/>
  <c r="CU20" i="54"/>
  <c r="CS20" i="54"/>
  <c r="CS716" i="54"/>
  <c r="CU716" i="54"/>
  <c r="CS156" i="54"/>
  <c r="CU156" i="54"/>
  <c r="CS976" i="54"/>
  <c r="CU976" i="54"/>
  <c r="CS784" i="54"/>
  <c r="CU784" i="54"/>
  <c r="CS528" i="54"/>
  <c r="CU528" i="54"/>
  <c r="CS336" i="54"/>
  <c r="CU336" i="54"/>
  <c r="CS144" i="54"/>
  <c r="CU144" i="54"/>
  <c r="CS1147" i="54"/>
  <c r="CU1147" i="54"/>
  <c r="CS931" i="54"/>
  <c r="CU931" i="54"/>
  <c r="CS843" i="54"/>
  <c r="CU843" i="54"/>
  <c r="CS787" i="54"/>
  <c r="CU787" i="54"/>
  <c r="CS739" i="54"/>
  <c r="CU739" i="54"/>
  <c r="CS691" i="54"/>
  <c r="CU691" i="54"/>
  <c r="CS643" i="54"/>
  <c r="CU643" i="54"/>
  <c r="CS595" i="54"/>
  <c r="CU595" i="54"/>
  <c r="CS531" i="54"/>
  <c r="CU531" i="54"/>
  <c r="CS483" i="54"/>
  <c r="CU483" i="54"/>
  <c r="CS435" i="54"/>
  <c r="CU435" i="54"/>
  <c r="CS387" i="54"/>
  <c r="CU387" i="54"/>
  <c r="CS339" i="54"/>
  <c r="CU339" i="54"/>
  <c r="CS275" i="54"/>
  <c r="CU275" i="54"/>
  <c r="CS227" i="54"/>
  <c r="CU227" i="54"/>
  <c r="CS179" i="54"/>
  <c r="CU179" i="54"/>
  <c r="CS131" i="54"/>
  <c r="CU131" i="54"/>
  <c r="CS83" i="54"/>
  <c r="CU83" i="54"/>
  <c r="CS19" i="54"/>
  <c r="CU19" i="54"/>
  <c r="CS1007" i="54"/>
  <c r="CU1007" i="54"/>
  <c r="CS839" i="54"/>
  <c r="CU839" i="54"/>
  <c r="CS1134" i="54"/>
  <c r="CU1134" i="54"/>
  <c r="CS1086" i="54"/>
  <c r="CU1086" i="54"/>
  <c r="CS1070" i="54"/>
  <c r="CU1070" i="54"/>
  <c r="CS1022" i="54"/>
  <c r="CU1022" i="54"/>
  <c r="CS974" i="54"/>
  <c r="CU974" i="54"/>
  <c r="CS910" i="54"/>
  <c r="CU910" i="54"/>
  <c r="CS846" i="54"/>
  <c r="CU846" i="54"/>
  <c r="CS798" i="54"/>
  <c r="CU798" i="54"/>
  <c r="CS750" i="54"/>
  <c r="CU750" i="54"/>
  <c r="CS702" i="54"/>
  <c r="CU702" i="54"/>
  <c r="CS654" i="54"/>
  <c r="CU654" i="54"/>
  <c r="CS606" i="54"/>
  <c r="CU606" i="54"/>
  <c r="CS558" i="54"/>
  <c r="CU558" i="54"/>
  <c r="CS494" i="54"/>
  <c r="CU494" i="54"/>
  <c r="CS430" i="54"/>
  <c r="CU430" i="54"/>
  <c r="CS382" i="54"/>
  <c r="CU382" i="54"/>
  <c r="CS334" i="54"/>
  <c r="CU334" i="54"/>
  <c r="CS286" i="54"/>
  <c r="CU286" i="54"/>
  <c r="CS222" i="54"/>
  <c r="CU222" i="54"/>
  <c r="CS174" i="54"/>
  <c r="CU174" i="54"/>
  <c r="CS126" i="54"/>
  <c r="CU126" i="54"/>
  <c r="CS78" i="54"/>
  <c r="CU78" i="54"/>
  <c r="CS30" i="54"/>
  <c r="CU30" i="54"/>
  <c r="CS1143" i="54"/>
  <c r="CU1143" i="54"/>
  <c r="CS1011" i="54"/>
  <c r="CU1011" i="54"/>
  <c r="CS875" i="54"/>
  <c r="CU875" i="54"/>
  <c r="CS1117" i="54"/>
  <c r="CU1117" i="54"/>
  <c r="CS1069" i="54"/>
  <c r="CU1069" i="54"/>
  <c r="CS1005" i="54"/>
  <c r="CU1005" i="54"/>
  <c r="CS941" i="54"/>
  <c r="CU941" i="54"/>
  <c r="CS893" i="54"/>
  <c r="CU893" i="54"/>
  <c r="CS845" i="54"/>
  <c r="CU845" i="54"/>
  <c r="CS797" i="54"/>
  <c r="CU797" i="54"/>
  <c r="CS765" i="54"/>
  <c r="CU765" i="54"/>
  <c r="CS733" i="54"/>
  <c r="CU733" i="54"/>
  <c r="CS685" i="54"/>
  <c r="CU685" i="54"/>
  <c r="CS637" i="54"/>
  <c r="CU637" i="54"/>
  <c r="CS589" i="54"/>
  <c r="CU589" i="54"/>
  <c r="CS541" i="54"/>
  <c r="CU541" i="54"/>
  <c r="CS493" i="54"/>
  <c r="CU493" i="54"/>
  <c r="CS445" i="54"/>
  <c r="CU445" i="54"/>
  <c r="CS397" i="54"/>
  <c r="CU397" i="54"/>
  <c r="CS349" i="54"/>
  <c r="CU349" i="54"/>
  <c r="CS301" i="54"/>
  <c r="CU301" i="54"/>
  <c r="CS253" i="54"/>
  <c r="CU253" i="54"/>
  <c r="CS205" i="54"/>
  <c r="CU205" i="54"/>
  <c r="CS173" i="54"/>
  <c r="CU173" i="54"/>
  <c r="CS125" i="54"/>
  <c r="CU125" i="54"/>
  <c r="CS77" i="54"/>
  <c r="CU77" i="54"/>
  <c r="CS61" i="54"/>
  <c r="CU61" i="54"/>
  <c r="CS29" i="54"/>
  <c r="CU29" i="54"/>
  <c r="DP53" i="54"/>
  <c r="DP141" i="54"/>
  <c r="DP173" i="54"/>
  <c r="DP155" i="54"/>
  <c r="DP171" i="54"/>
  <c r="DP143" i="54"/>
  <c r="DP313" i="54"/>
  <c r="DP175" i="54"/>
  <c r="DP381" i="54"/>
  <c r="DP365" i="54"/>
  <c r="DU422" i="54"/>
  <c r="DU435" i="54"/>
  <c r="DU417" i="54"/>
  <c r="DU10" i="54"/>
  <c r="DV10" i="54"/>
  <c r="DU73" i="54"/>
  <c r="DU40" i="54"/>
  <c r="DP74" i="54"/>
  <c r="DU204" i="54"/>
  <c r="DU264" i="54"/>
  <c r="DV357" i="54"/>
  <c r="DU373" i="54"/>
  <c r="DP274" i="54"/>
  <c r="DU381" i="54"/>
  <c r="DU259" i="54"/>
  <c r="DU157" i="54"/>
  <c r="CS1004" i="54"/>
  <c r="CU1004" i="54"/>
  <c r="CS796" i="54"/>
  <c r="CU796" i="54"/>
  <c r="CS604" i="54"/>
  <c r="CU604" i="54"/>
  <c r="CS412" i="54"/>
  <c r="CU412" i="54"/>
  <c r="CS236" i="54"/>
  <c r="CU236" i="54"/>
  <c r="CS44" i="54"/>
  <c r="CU44" i="54"/>
  <c r="CS1096" i="54"/>
  <c r="CU1096" i="54"/>
  <c r="CS1032" i="54"/>
  <c r="CU1032" i="54"/>
  <c r="CS968" i="54"/>
  <c r="CU968" i="54"/>
  <c r="CS904" i="54"/>
  <c r="CU904" i="54"/>
  <c r="CS840" i="54"/>
  <c r="CU840" i="54"/>
  <c r="CS776" i="54"/>
  <c r="CU776" i="54"/>
  <c r="CS712" i="54"/>
  <c r="CU712" i="54"/>
  <c r="CS648" i="54"/>
  <c r="CU648" i="54"/>
  <c r="CS584" i="54"/>
  <c r="CU584" i="54"/>
  <c r="CS520" i="54"/>
  <c r="CU520" i="54"/>
  <c r="CS456" i="54"/>
  <c r="CU456" i="54"/>
  <c r="CS392" i="54"/>
  <c r="CU392" i="54"/>
  <c r="CS328" i="54"/>
  <c r="CU328" i="54"/>
  <c r="CS264" i="54"/>
  <c r="CU264" i="54"/>
  <c r="CS200" i="54"/>
  <c r="CU200" i="54"/>
  <c r="CS136" i="54"/>
  <c r="CU136" i="54"/>
  <c r="CS72" i="54"/>
  <c r="CU72" i="54"/>
  <c r="CS8" i="54"/>
  <c r="CU8" i="54"/>
  <c r="CS1020" i="54"/>
  <c r="CU1020" i="54"/>
  <c r="CS828" i="54"/>
  <c r="CU828" i="54"/>
  <c r="CS636" i="54"/>
  <c r="CU636" i="54"/>
  <c r="CS444" i="54"/>
  <c r="CU444" i="54"/>
  <c r="CS220" i="54"/>
  <c r="CU220" i="54"/>
  <c r="CS12" i="54"/>
  <c r="CU12" i="54"/>
  <c r="CS1108" i="54"/>
  <c r="CU1108" i="54"/>
  <c r="CS1028" i="54"/>
  <c r="CU1028" i="54"/>
  <c r="CS964" i="54"/>
  <c r="CU964" i="54"/>
  <c r="CS900" i="54"/>
  <c r="CU900" i="54"/>
  <c r="CS836" i="54"/>
  <c r="CU836" i="54"/>
  <c r="CS772" i="54"/>
  <c r="CU772" i="54"/>
  <c r="CS708" i="54"/>
  <c r="CU708" i="54"/>
  <c r="CS644" i="54"/>
  <c r="CU644" i="54"/>
  <c r="CS580" i="54"/>
  <c r="CU580" i="54"/>
  <c r="CS516" i="54"/>
  <c r="CU516" i="54"/>
  <c r="CS452" i="54"/>
  <c r="CU452" i="54"/>
  <c r="CS388" i="54"/>
  <c r="CU388" i="54"/>
  <c r="CS324" i="54"/>
  <c r="CU324" i="54"/>
  <c r="CS260" i="54"/>
  <c r="CU260" i="54"/>
  <c r="CS196" i="54"/>
  <c r="CU196" i="54"/>
  <c r="CS132" i="54"/>
  <c r="CU132" i="54"/>
  <c r="CS68" i="54"/>
  <c r="CU68" i="54"/>
  <c r="CS1036" i="54"/>
  <c r="CU1036" i="54"/>
  <c r="CS844" i="54"/>
  <c r="CU844" i="54"/>
  <c r="CS668" i="54"/>
  <c r="CU668" i="54"/>
  <c r="CS476" i="54"/>
  <c r="CU476" i="54"/>
  <c r="CS300" i="54"/>
  <c r="CU300" i="54"/>
  <c r="CS108" i="54"/>
  <c r="CU108" i="54"/>
  <c r="CS1144" i="54"/>
  <c r="CU1144" i="54"/>
  <c r="CS1092" i="54"/>
  <c r="CU1092" i="54"/>
  <c r="CS1088" i="54"/>
  <c r="CU1088" i="54"/>
  <c r="CS1024" i="54"/>
  <c r="CU1024" i="54"/>
  <c r="CS960" i="54"/>
  <c r="CU960" i="54"/>
  <c r="CS896" i="54"/>
  <c r="CU896" i="54"/>
  <c r="CS832" i="54"/>
  <c r="CU832" i="54"/>
  <c r="CS768" i="54"/>
  <c r="CU768" i="54"/>
  <c r="CS704" i="54"/>
  <c r="CU704" i="54"/>
  <c r="CS640" i="54"/>
  <c r="CU640" i="54"/>
  <c r="CS576" i="54"/>
  <c r="CU576" i="54"/>
  <c r="CS512" i="54"/>
  <c r="CU512" i="54"/>
  <c r="CS448" i="54"/>
  <c r="CU448" i="54"/>
  <c r="CS384" i="54"/>
  <c r="CU384" i="54"/>
  <c r="CS320" i="54"/>
  <c r="CU320" i="54"/>
  <c r="CS256" i="54"/>
  <c r="CU256" i="54"/>
  <c r="CS192" i="54"/>
  <c r="CU192" i="54"/>
  <c r="CS128" i="54"/>
  <c r="CU128" i="54"/>
  <c r="CS64" i="54"/>
  <c r="CU64" i="54"/>
  <c r="CS1135" i="54"/>
  <c r="CU1135" i="54"/>
  <c r="CS1087" i="54"/>
  <c r="CU1087" i="54"/>
  <c r="CS1035" i="54"/>
  <c r="CU1035" i="54"/>
  <c r="CS975" i="54"/>
  <c r="CU975" i="54"/>
  <c r="CS919" i="54"/>
  <c r="CU919" i="54"/>
  <c r="CS871" i="54"/>
  <c r="CU871" i="54"/>
  <c r="CS855" i="54"/>
  <c r="CU855" i="54"/>
  <c r="CS831" i="54"/>
  <c r="CU831" i="54"/>
  <c r="CS815" i="54"/>
  <c r="CU815" i="54"/>
  <c r="CS799" i="54"/>
  <c r="CU799" i="54"/>
  <c r="CS783" i="54"/>
  <c r="CU783" i="54"/>
  <c r="CS767" i="54"/>
  <c r="CU767" i="54"/>
  <c r="CS751" i="54"/>
  <c r="CU751" i="54"/>
  <c r="CS735" i="54"/>
  <c r="CU735" i="54"/>
  <c r="CS719" i="54"/>
  <c r="CU719" i="54"/>
  <c r="CS703" i="54"/>
  <c r="CU703" i="54"/>
  <c r="CS687" i="54"/>
  <c r="CU687" i="54"/>
  <c r="CS671" i="54"/>
  <c r="CU671" i="54"/>
  <c r="CS655" i="54"/>
  <c r="CU655" i="54"/>
  <c r="CS639" i="54"/>
  <c r="CU639" i="54"/>
  <c r="CS623" i="54"/>
  <c r="CU623" i="54"/>
  <c r="CS607" i="54"/>
  <c r="CU607" i="54"/>
  <c r="CS591" i="54"/>
  <c r="CU591" i="54"/>
  <c r="CS575" i="54"/>
  <c r="CU575" i="54"/>
  <c r="CS559" i="54"/>
  <c r="CU559" i="54"/>
  <c r="CS543" i="54"/>
  <c r="CU543" i="54"/>
  <c r="CS527" i="54"/>
  <c r="CU527" i="54"/>
  <c r="CS511" i="54"/>
  <c r="CU511" i="54"/>
  <c r="CS495" i="54"/>
  <c r="CU495" i="54"/>
  <c r="CS479" i="54"/>
  <c r="CU479" i="54"/>
  <c r="CS463" i="54"/>
  <c r="CU463" i="54"/>
  <c r="CS447" i="54"/>
  <c r="CU447" i="54"/>
  <c r="CS431" i="54"/>
  <c r="CU431" i="54"/>
  <c r="CS415" i="54"/>
  <c r="CU415" i="54"/>
  <c r="CS399" i="54"/>
  <c r="CU399" i="54"/>
  <c r="CS383" i="54"/>
  <c r="CU383" i="54"/>
  <c r="CS367" i="54"/>
  <c r="CU367" i="54"/>
  <c r="CS351" i="54"/>
  <c r="CU351" i="54"/>
  <c r="CS335" i="54"/>
  <c r="CU335" i="54"/>
  <c r="CS319" i="54"/>
  <c r="CU319" i="54"/>
  <c r="CS303" i="54"/>
  <c r="CU303" i="54"/>
  <c r="CS287" i="54"/>
  <c r="CU287" i="54"/>
  <c r="CS271" i="54"/>
  <c r="CU271" i="54"/>
  <c r="CS255" i="54"/>
  <c r="CU255" i="54"/>
  <c r="CS239" i="54"/>
  <c r="CU239" i="54"/>
  <c r="CS223" i="54"/>
  <c r="CU223" i="54"/>
  <c r="CS207" i="54"/>
  <c r="CU207" i="54"/>
  <c r="CS191" i="54"/>
  <c r="CU191" i="54"/>
  <c r="CS175" i="54"/>
  <c r="CU175" i="54"/>
  <c r="CS159" i="54"/>
  <c r="CU159" i="54"/>
  <c r="CS143" i="54"/>
  <c r="CU143" i="54"/>
  <c r="CS127" i="54"/>
  <c r="CU127" i="54"/>
  <c r="CS111" i="54"/>
  <c r="CU111" i="54"/>
  <c r="CS95" i="54"/>
  <c r="CU95" i="54"/>
  <c r="CS79" i="54"/>
  <c r="CU79" i="54"/>
  <c r="CS63" i="54"/>
  <c r="CU63" i="54"/>
  <c r="CS47" i="54"/>
  <c r="CU47" i="54"/>
  <c r="CS31" i="54"/>
  <c r="CU31" i="54"/>
  <c r="CS15" i="54"/>
  <c r="CU15" i="54"/>
  <c r="CS1139" i="54"/>
  <c r="CU1139" i="54"/>
  <c r="CS1091" i="54"/>
  <c r="CU1091" i="54"/>
  <c r="CS1043" i="54"/>
  <c r="CU1043" i="54"/>
  <c r="CS995" i="54"/>
  <c r="CU995" i="54"/>
  <c r="CS951" i="54"/>
  <c r="CU951" i="54"/>
  <c r="CS903" i="54"/>
  <c r="CU903" i="54"/>
  <c r="CS1146" i="54"/>
  <c r="CU1146" i="54"/>
  <c r="CS1130" i="54"/>
  <c r="CU1130" i="54"/>
  <c r="CS1114" i="54"/>
  <c r="CU1114" i="54"/>
  <c r="CS1098" i="54"/>
  <c r="CU1098" i="54"/>
  <c r="CS1082" i="54"/>
  <c r="CU1082" i="54"/>
  <c r="CS1066" i="54"/>
  <c r="CU1066" i="54"/>
  <c r="CS1050" i="54"/>
  <c r="CU1050" i="54"/>
  <c r="CS1034" i="54"/>
  <c r="CU1034" i="54"/>
  <c r="CS1018" i="54"/>
  <c r="CU1018" i="54"/>
  <c r="CS1002" i="54"/>
  <c r="CU1002" i="54"/>
  <c r="CS986" i="54"/>
  <c r="CU986" i="54"/>
  <c r="CS970" i="54"/>
  <c r="CU970" i="54"/>
  <c r="CS954" i="54"/>
  <c r="CU954" i="54"/>
  <c r="CS938" i="54"/>
  <c r="CU938" i="54"/>
  <c r="CS922" i="54"/>
  <c r="CU922" i="54"/>
  <c r="CS906" i="54"/>
  <c r="CU906" i="54"/>
  <c r="CS890" i="54"/>
  <c r="CU890" i="54"/>
  <c r="CS874" i="54"/>
  <c r="CU874" i="54"/>
  <c r="CS858" i="54"/>
  <c r="CU858" i="54"/>
  <c r="CS842" i="54"/>
  <c r="CU842" i="54"/>
  <c r="CS826" i="54"/>
  <c r="CU826" i="54"/>
  <c r="CS810" i="54"/>
  <c r="CU810" i="54"/>
  <c r="CS794" i="54"/>
  <c r="CU794" i="54"/>
  <c r="CS778" i="54"/>
  <c r="CU778" i="54"/>
  <c r="CS762" i="54"/>
  <c r="CU762" i="54"/>
  <c r="CS746" i="54"/>
  <c r="CU746" i="54"/>
  <c r="CS730" i="54"/>
  <c r="CU730" i="54"/>
  <c r="CS714" i="54"/>
  <c r="CU714" i="54"/>
  <c r="CS698" i="54"/>
  <c r="CU698" i="54"/>
  <c r="CS682" i="54"/>
  <c r="CU682" i="54"/>
  <c r="CS666" i="54"/>
  <c r="CU666" i="54"/>
  <c r="CS650" i="54"/>
  <c r="CU650" i="54"/>
  <c r="CS634" i="54"/>
  <c r="CU634" i="54"/>
  <c r="CS618" i="54"/>
  <c r="CU618" i="54"/>
  <c r="CS602" i="54"/>
  <c r="CU602" i="54"/>
  <c r="CS586" i="54"/>
  <c r="CU586" i="54"/>
  <c r="CS570" i="54"/>
  <c r="CU570" i="54"/>
  <c r="CS554" i="54"/>
  <c r="CU554" i="54"/>
  <c r="CS538" i="54"/>
  <c r="CU538" i="54"/>
  <c r="CS522" i="54"/>
  <c r="CU522" i="54"/>
  <c r="CS506" i="54"/>
  <c r="CU506" i="54"/>
  <c r="CS490" i="54"/>
  <c r="CU490" i="54"/>
  <c r="CS474" i="54"/>
  <c r="CU474" i="54"/>
  <c r="CS458" i="54"/>
  <c r="CU458" i="54"/>
  <c r="CS442" i="54"/>
  <c r="CU442" i="54"/>
  <c r="CS426" i="54"/>
  <c r="CU426" i="54"/>
  <c r="CS410" i="54"/>
  <c r="CU410" i="54"/>
  <c r="CS394" i="54"/>
  <c r="CU394" i="54"/>
  <c r="CS378" i="54"/>
  <c r="CU378" i="54"/>
  <c r="CS362" i="54"/>
  <c r="CU362" i="54"/>
  <c r="CS346" i="54"/>
  <c r="CU346" i="54"/>
  <c r="CS330" i="54"/>
  <c r="CU330" i="54"/>
  <c r="CS314" i="54"/>
  <c r="CU314" i="54"/>
  <c r="CS298" i="54"/>
  <c r="CU298" i="54"/>
  <c r="CS282" i="54"/>
  <c r="CU282" i="54"/>
  <c r="CS266" i="54"/>
  <c r="CU266" i="54"/>
  <c r="CS250" i="54"/>
  <c r="CU250" i="54"/>
  <c r="CS234" i="54"/>
  <c r="CU234" i="54"/>
  <c r="CS218" i="54"/>
  <c r="CU218" i="54"/>
  <c r="CS202" i="54"/>
  <c r="CU202" i="54"/>
  <c r="CS186" i="54"/>
  <c r="CU186" i="54"/>
  <c r="CS170" i="54"/>
  <c r="CU170" i="54"/>
  <c r="CS154" i="54"/>
  <c r="CU154" i="54"/>
  <c r="CS138" i="54"/>
  <c r="CU138" i="54"/>
  <c r="CS122" i="54"/>
  <c r="CU122" i="54"/>
  <c r="CS106" i="54"/>
  <c r="CU106" i="54"/>
  <c r="CS90" i="54"/>
  <c r="CU90" i="54"/>
  <c r="CS74" i="54"/>
  <c r="CU74" i="54"/>
  <c r="CS58" i="54"/>
  <c r="CU58" i="54"/>
  <c r="CS42" i="54"/>
  <c r="CU42" i="54"/>
  <c r="CS26" i="54"/>
  <c r="CU26" i="54"/>
  <c r="CS10" i="54"/>
  <c r="CU10" i="54"/>
  <c r="CS1131" i="54"/>
  <c r="CU1131" i="54"/>
  <c r="CS1083" i="54"/>
  <c r="CU1083" i="54"/>
  <c r="CS1039" i="54"/>
  <c r="CU1039" i="54"/>
  <c r="CS999" i="54"/>
  <c r="CU999" i="54"/>
  <c r="CS955" i="54"/>
  <c r="CU955" i="54"/>
  <c r="CS911" i="54"/>
  <c r="CU911" i="54"/>
  <c r="CS835" i="54"/>
  <c r="CU835" i="54"/>
  <c r="CS1145" i="54"/>
  <c r="CU1145" i="54"/>
  <c r="CS1129" i="54"/>
  <c r="CU1129" i="54"/>
  <c r="CS1113" i="54"/>
  <c r="CU1113" i="54"/>
  <c r="CS1097" i="54"/>
  <c r="CU1097" i="54"/>
  <c r="CS1081" i="54"/>
  <c r="CU1081" i="54"/>
  <c r="CS1065" i="54"/>
  <c r="CU1065" i="54"/>
  <c r="CS1049" i="54"/>
  <c r="CU1049" i="54"/>
  <c r="CS1033" i="54"/>
  <c r="CU1033" i="54"/>
  <c r="CS1017" i="54"/>
  <c r="CU1017" i="54"/>
  <c r="CS1001" i="54"/>
  <c r="CU1001" i="54"/>
  <c r="CS985" i="54"/>
  <c r="CU985" i="54"/>
  <c r="CS969" i="54"/>
  <c r="CU969" i="54"/>
  <c r="CS953" i="54"/>
  <c r="CU953" i="54"/>
  <c r="CS937" i="54"/>
  <c r="CU937" i="54"/>
  <c r="CS921" i="54"/>
  <c r="CU921" i="54"/>
  <c r="CS905" i="54"/>
  <c r="CU905" i="54"/>
  <c r="CS889" i="54"/>
  <c r="CU889" i="54"/>
  <c r="CS873" i="54"/>
  <c r="CU873" i="54"/>
  <c r="CS857" i="54"/>
  <c r="CU857" i="54"/>
  <c r="CS841" i="54"/>
  <c r="CU841" i="54"/>
  <c r="CS825" i="54"/>
  <c r="CU825" i="54"/>
  <c r="CS809" i="54"/>
  <c r="CU809" i="54"/>
  <c r="CS793" i="54"/>
  <c r="CU793" i="54"/>
  <c r="CS777" i="54"/>
  <c r="CU777" i="54"/>
  <c r="CS761" i="54"/>
  <c r="CU761" i="54"/>
  <c r="CS745" i="54"/>
  <c r="CU745" i="54"/>
  <c r="CS729" i="54"/>
  <c r="CU729" i="54"/>
  <c r="CS713" i="54"/>
  <c r="CU713" i="54"/>
  <c r="CS697" i="54"/>
  <c r="CU697" i="54"/>
  <c r="CS681" i="54"/>
  <c r="CU681" i="54"/>
  <c r="CS665" i="54"/>
  <c r="CU665" i="54"/>
  <c r="CS649" i="54"/>
  <c r="CU649" i="54"/>
  <c r="CS633" i="54"/>
  <c r="CU633" i="54"/>
  <c r="CS617" i="54"/>
  <c r="CU617" i="54"/>
  <c r="CS601" i="54"/>
  <c r="CU601" i="54"/>
  <c r="CS585" i="54"/>
  <c r="CU585" i="54"/>
  <c r="CS569" i="54"/>
  <c r="CU569" i="54"/>
  <c r="CS553" i="54"/>
  <c r="CU553" i="54"/>
  <c r="CS537" i="54"/>
  <c r="CU537" i="54"/>
  <c r="CS521" i="54"/>
  <c r="CU521" i="54"/>
  <c r="CS505" i="54"/>
  <c r="CU505" i="54"/>
  <c r="CS489" i="54"/>
  <c r="CU489" i="54"/>
  <c r="CS473" i="54"/>
  <c r="CU473" i="54"/>
  <c r="CS457" i="54"/>
  <c r="CU457" i="54"/>
  <c r="CS441" i="54"/>
  <c r="CU441" i="54"/>
  <c r="CS425" i="54"/>
  <c r="CU425" i="54"/>
  <c r="CS409" i="54"/>
  <c r="CU409" i="54"/>
  <c r="CS393" i="54"/>
  <c r="CU393" i="54"/>
  <c r="CS377" i="54"/>
  <c r="CU377" i="54"/>
  <c r="CS361" i="54"/>
  <c r="CU361" i="54"/>
  <c r="CS345" i="54"/>
  <c r="CU345" i="54"/>
  <c r="CS329" i="54"/>
  <c r="CU329" i="54"/>
  <c r="CS313" i="54"/>
  <c r="CU313" i="54"/>
  <c r="CS297" i="54"/>
  <c r="CU297" i="54"/>
  <c r="CS281" i="54"/>
  <c r="CU281" i="54"/>
  <c r="CS265" i="54"/>
  <c r="CU265" i="54"/>
  <c r="CS249" i="54"/>
  <c r="CU249" i="54"/>
  <c r="CS233" i="54"/>
  <c r="CU233" i="54"/>
  <c r="CS217" i="54"/>
  <c r="CU217" i="54"/>
  <c r="CS201" i="54"/>
  <c r="CU201" i="54"/>
  <c r="CS185" i="54"/>
  <c r="CU185" i="54"/>
  <c r="CS169" i="54"/>
  <c r="CU169" i="54"/>
  <c r="CS153" i="54"/>
  <c r="CU153" i="54"/>
  <c r="CS137" i="54"/>
  <c r="CU137" i="54"/>
  <c r="CS121" i="54"/>
  <c r="CU121" i="54"/>
  <c r="CS105" i="54"/>
  <c r="CU105" i="54"/>
  <c r="CS89" i="54"/>
  <c r="CU89" i="54"/>
  <c r="CS73" i="54"/>
  <c r="CU73" i="54"/>
  <c r="CS57" i="54"/>
  <c r="CU57" i="54"/>
  <c r="CS41" i="54"/>
  <c r="CU41" i="54"/>
  <c r="CS25" i="54"/>
  <c r="CU25" i="54"/>
  <c r="CS9" i="54"/>
  <c r="CU9" i="54"/>
  <c r="CS1052" i="54"/>
  <c r="CU1052" i="54"/>
  <c r="CS460" i="54"/>
  <c r="CU460" i="54"/>
  <c r="CS1112" i="54"/>
  <c r="CU1112" i="54"/>
  <c r="CS920" i="54"/>
  <c r="CU920" i="54"/>
  <c r="CS792" i="54"/>
  <c r="CU792" i="54"/>
  <c r="CS664" i="54"/>
  <c r="CU664" i="54"/>
  <c r="CS472" i="54"/>
  <c r="CU472" i="54"/>
  <c r="CS280" i="54"/>
  <c r="CU280" i="54"/>
  <c r="CS88" i="54"/>
  <c r="CU88" i="54"/>
  <c r="CS876" i="54"/>
  <c r="CU876" i="54"/>
  <c r="CS284" i="54"/>
  <c r="CU284" i="54"/>
  <c r="CS1044" i="54"/>
  <c r="CU1044" i="54"/>
  <c r="CS852" i="54"/>
  <c r="CU852" i="54"/>
  <c r="CS660" i="54"/>
  <c r="CU660" i="54"/>
  <c r="CU468" i="54"/>
  <c r="CS468" i="54"/>
  <c r="CS276" i="54"/>
  <c r="CU276" i="54"/>
  <c r="CS148" i="54"/>
  <c r="CU148" i="54"/>
  <c r="CS1068" i="54"/>
  <c r="CU1068" i="54"/>
  <c r="CS524" i="54"/>
  <c r="CU524" i="54"/>
  <c r="CS1104" i="54"/>
  <c r="CU1104" i="54"/>
  <c r="CS912" i="54"/>
  <c r="CU912" i="54"/>
  <c r="CS720" i="54"/>
  <c r="CU720" i="54"/>
  <c r="CS592" i="54"/>
  <c r="CU592" i="54"/>
  <c r="CS400" i="54"/>
  <c r="CU400" i="54"/>
  <c r="CS208" i="54"/>
  <c r="CU208" i="54"/>
  <c r="CS16" i="54"/>
  <c r="CU16" i="54"/>
  <c r="CS1047" i="54"/>
  <c r="CU1047" i="54"/>
  <c r="CS883" i="54"/>
  <c r="CU883" i="54"/>
  <c r="CS819" i="54"/>
  <c r="CU819" i="54"/>
  <c r="CS771" i="54"/>
  <c r="CU771" i="54"/>
  <c r="CS723" i="54"/>
  <c r="CU723" i="54"/>
  <c r="CS675" i="54"/>
  <c r="CU675" i="54"/>
  <c r="CS627" i="54"/>
  <c r="CU627" i="54"/>
  <c r="CS579" i="54"/>
  <c r="CU579" i="54"/>
  <c r="CS547" i="54"/>
  <c r="CU547" i="54"/>
  <c r="CS499" i="54"/>
  <c r="CU499" i="54"/>
  <c r="CS451" i="54"/>
  <c r="CU451" i="54"/>
  <c r="CS403" i="54"/>
  <c r="CU403" i="54"/>
  <c r="CS355" i="54"/>
  <c r="CU355" i="54"/>
  <c r="CS307" i="54"/>
  <c r="CU307" i="54"/>
  <c r="CS259" i="54"/>
  <c r="CU259" i="54"/>
  <c r="CS211" i="54"/>
  <c r="CU211" i="54"/>
  <c r="CS163" i="54"/>
  <c r="CU163" i="54"/>
  <c r="CS115" i="54"/>
  <c r="CU115" i="54"/>
  <c r="CS67" i="54"/>
  <c r="CU67" i="54"/>
  <c r="CS35" i="54"/>
  <c r="CU35" i="54"/>
  <c r="CS1103" i="54"/>
  <c r="CU1103" i="54"/>
  <c r="CS963" i="54"/>
  <c r="CU963" i="54"/>
  <c r="CS1118" i="54"/>
  <c r="CU1118" i="54"/>
  <c r="CS1038" i="54"/>
  <c r="CU1038" i="54"/>
  <c r="CS990" i="54"/>
  <c r="CU990" i="54"/>
  <c r="CS942" i="54"/>
  <c r="CU942" i="54"/>
  <c r="CS894" i="54"/>
  <c r="CU894" i="54"/>
  <c r="CS862" i="54"/>
  <c r="CU862" i="54"/>
  <c r="CS814" i="54"/>
  <c r="CU814" i="54"/>
  <c r="CS766" i="54"/>
  <c r="CU766" i="54"/>
  <c r="CS718" i="54"/>
  <c r="CU718" i="54"/>
  <c r="CS670" i="54"/>
  <c r="CU670" i="54"/>
  <c r="CS622" i="54"/>
  <c r="CU622" i="54"/>
  <c r="CS574" i="54"/>
  <c r="CU574" i="54"/>
  <c r="CS526" i="54"/>
  <c r="CU526" i="54"/>
  <c r="CS478" i="54"/>
  <c r="CU478" i="54"/>
  <c r="CS446" i="54"/>
  <c r="CU446" i="54"/>
  <c r="CS398" i="54"/>
  <c r="CU398" i="54"/>
  <c r="CS350" i="54"/>
  <c r="CU350" i="54"/>
  <c r="CS302" i="54"/>
  <c r="CU302" i="54"/>
  <c r="CS254" i="54"/>
  <c r="CU254" i="54"/>
  <c r="CS206" i="54"/>
  <c r="CU206" i="54"/>
  <c r="CS158" i="54"/>
  <c r="CU158" i="54"/>
  <c r="CS110" i="54"/>
  <c r="CU110" i="54"/>
  <c r="CS62" i="54"/>
  <c r="CU62" i="54"/>
  <c r="CS14" i="54"/>
  <c r="CU14" i="54"/>
  <c r="CS1095" i="54"/>
  <c r="CU1095" i="54"/>
  <c r="CS967" i="54"/>
  <c r="CU967" i="54"/>
  <c r="CS1133" i="54"/>
  <c r="CU1133" i="54"/>
  <c r="CS1085" i="54"/>
  <c r="CU1085" i="54"/>
  <c r="CS1037" i="54"/>
  <c r="CU1037" i="54"/>
  <c r="CS989" i="54"/>
  <c r="CU989" i="54"/>
  <c r="CS957" i="54"/>
  <c r="CU957" i="54"/>
  <c r="CS925" i="54"/>
  <c r="CU925" i="54"/>
  <c r="CS877" i="54"/>
  <c r="CU877" i="54"/>
  <c r="CS829" i="54"/>
  <c r="CU829" i="54"/>
  <c r="CS781" i="54"/>
  <c r="CU781" i="54"/>
  <c r="CS717" i="54"/>
  <c r="CU717" i="54"/>
  <c r="CS669" i="54"/>
  <c r="CU669" i="54"/>
  <c r="CS621" i="54"/>
  <c r="CU621" i="54"/>
  <c r="CS573" i="54"/>
  <c r="CU573" i="54"/>
  <c r="CS525" i="54"/>
  <c r="CU525" i="54"/>
  <c r="CS477" i="54"/>
  <c r="CU477" i="54"/>
  <c r="CS429" i="54"/>
  <c r="CU429" i="54"/>
  <c r="CS365" i="54"/>
  <c r="CU365" i="54"/>
  <c r="CS317" i="54"/>
  <c r="CU317" i="54"/>
  <c r="CS269" i="54"/>
  <c r="CU269" i="54"/>
  <c r="CS221" i="54"/>
  <c r="CU221" i="54"/>
  <c r="CS157" i="54"/>
  <c r="CU157" i="54"/>
  <c r="CS109" i="54"/>
  <c r="CU109" i="54"/>
  <c r="CS13" i="54"/>
  <c r="CU13" i="54"/>
  <c r="DP35" i="54"/>
  <c r="DP248" i="54"/>
  <c r="DP373" i="54"/>
  <c r="DU437" i="54"/>
  <c r="DU36" i="54"/>
  <c r="DV71" i="54"/>
  <c r="DU126" i="54"/>
  <c r="DU89" i="54"/>
  <c r="DP58" i="54"/>
  <c r="DV155" i="54"/>
  <c r="DU290" i="54"/>
  <c r="DU325" i="54"/>
  <c r="DU189" i="54"/>
  <c r="DU141" i="54"/>
  <c r="DV186" i="54"/>
  <c r="DV259" i="54"/>
  <c r="CS956" i="54"/>
  <c r="CU956" i="54"/>
  <c r="CS748" i="54"/>
  <c r="CU748" i="54"/>
  <c r="CS556" i="54"/>
  <c r="CU556" i="54"/>
  <c r="CS364" i="54"/>
  <c r="CU364" i="54"/>
  <c r="CS188" i="54"/>
  <c r="CU188" i="54"/>
  <c r="CS1080" i="54"/>
  <c r="CU1080" i="54"/>
  <c r="CS1016" i="54"/>
  <c r="CU1016" i="54"/>
  <c r="CS952" i="54"/>
  <c r="CU952" i="54"/>
  <c r="CS888" i="54"/>
  <c r="CU888" i="54"/>
  <c r="CS824" i="54"/>
  <c r="CU824" i="54"/>
  <c r="CS760" i="54"/>
  <c r="CU760" i="54"/>
  <c r="CS696" i="54"/>
  <c r="CU696" i="54"/>
  <c r="CS632" i="54"/>
  <c r="CU632" i="54"/>
  <c r="CS568" i="54"/>
  <c r="CU568" i="54"/>
  <c r="CS504" i="54"/>
  <c r="CU504" i="54"/>
  <c r="CS440" i="54"/>
  <c r="CU440" i="54"/>
  <c r="CS376" i="54"/>
  <c r="CU376" i="54"/>
  <c r="CS312" i="54"/>
  <c r="CU312" i="54"/>
  <c r="CS248" i="54"/>
  <c r="CU248" i="54"/>
  <c r="CS184" i="54"/>
  <c r="CU184" i="54"/>
  <c r="CS120" i="54"/>
  <c r="CU120" i="54"/>
  <c r="CS56" i="54"/>
  <c r="CU56" i="54"/>
  <c r="CS972" i="54"/>
  <c r="CU972" i="54"/>
  <c r="CS780" i="54"/>
  <c r="CU780" i="54"/>
  <c r="CS588" i="54"/>
  <c r="CU588" i="54"/>
  <c r="CS380" i="54"/>
  <c r="CU380" i="54"/>
  <c r="CS172" i="54"/>
  <c r="CU172" i="54"/>
  <c r="CS1076" i="54"/>
  <c r="CU1076" i="54"/>
  <c r="CS1012" i="54"/>
  <c r="CU1012" i="54"/>
  <c r="CS948" i="54"/>
  <c r="CU948" i="54"/>
  <c r="CS884" i="54"/>
  <c r="CU884" i="54"/>
  <c r="CS820" i="54"/>
  <c r="CU820" i="54"/>
  <c r="CS756" i="54"/>
  <c r="CU756" i="54"/>
  <c r="CS692" i="54"/>
  <c r="CU692" i="54"/>
  <c r="CS628" i="54"/>
  <c r="CU628" i="54"/>
  <c r="CS564" i="54"/>
  <c r="CU564" i="54"/>
  <c r="CS500" i="54"/>
  <c r="CU500" i="54"/>
  <c r="CU436" i="54"/>
  <c r="CS436" i="54"/>
  <c r="CU372" i="54"/>
  <c r="CS372" i="54"/>
  <c r="CS308" i="54"/>
  <c r="CU308" i="54"/>
  <c r="CS244" i="54"/>
  <c r="CU244" i="54"/>
  <c r="CS180" i="54"/>
  <c r="CU180" i="54"/>
  <c r="CS116" i="54"/>
  <c r="CU116" i="54"/>
  <c r="CS52" i="54"/>
  <c r="CU52" i="54"/>
  <c r="CS1148" i="54"/>
  <c r="CU1148" i="54"/>
  <c r="CS988" i="54"/>
  <c r="CU988" i="54"/>
  <c r="CS812" i="54"/>
  <c r="CU812" i="54"/>
  <c r="CS620" i="54"/>
  <c r="CU620" i="54"/>
  <c r="CS428" i="54"/>
  <c r="CU428" i="54"/>
  <c r="CS252" i="54"/>
  <c r="CU252" i="54"/>
  <c r="CS60" i="54"/>
  <c r="CU60" i="54"/>
  <c r="CS1136" i="54"/>
  <c r="CU1136" i="54"/>
  <c r="CS1072" i="54"/>
  <c r="CU1072" i="54"/>
  <c r="CS1008" i="54"/>
  <c r="CU1008" i="54"/>
  <c r="CS944" i="54"/>
  <c r="CU944" i="54"/>
  <c r="CS880" i="54"/>
  <c r="CU880" i="54"/>
  <c r="CS816" i="54"/>
  <c r="CU816" i="54"/>
  <c r="CS752" i="54"/>
  <c r="CU752" i="54"/>
  <c r="CS688" i="54"/>
  <c r="CU688" i="54"/>
  <c r="CS624" i="54"/>
  <c r="CU624" i="54"/>
  <c r="CS560" i="54"/>
  <c r="CU560" i="54"/>
  <c r="CS496" i="54"/>
  <c r="CU496" i="54"/>
  <c r="CS432" i="54"/>
  <c r="CU432" i="54"/>
  <c r="CS368" i="54"/>
  <c r="CU368" i="54"/>
  <c r="CS304" i="54"/>
  <c r="CU304" i="54"/>
  <c r="CS240" i="54"/>
  <c r="CU240" i="54"/>
  <c r="CS176" i="54"/>
  <c r="CU176" i="54"/>
  <c r="CS112" i="54"/>
  <c r="CU112" i="54"/>
  <c r="CS48" i="54"/>
  <c r="CU48" i="54"/>
  <c r="CS1123" i="54"/>
  <c r="CU1123" i="54"/>
  <c r="CS1071" i="54"/>
  <c r="CU1071" i="54"/>
  <c r="CS1023" i="54"/>
  <c r="CU1023" i="54"/>
  <c r="CS959" i="54"/>
  <c r="CU959" i="54"/>
  <c r="CS907" i="54"/>
  <c r="CU907" i="54"/>
  <c r="CS867" i="54"/>
  <c r="CU867" i="54"/>
  <c r="CS851" i="54"/>
  <c r="CU851" i="54"/>
  <c r="CS827" i="54"/>
  <c r="CU827" i="54"/>
  <c r="CS811" i="54"/>
  <c r="CU811" i="54"/>
  <c r="CS795" i="54"/>
  <c r="CU795" i="54"/>
  <c r="CS779" i="54"/>
  <c r="CU779" i="54"/>
  <c r="CS763" i="54"/>
  <c r="CU763" i="54"/>
  <c r="CS747" i="54"/>
  <c r="CU747" i="54"/>
  <c r="CS731" i="54"/>
  <c r="CU731" i="54"/>
  <c r="CS715" i="54"/>
  <c r="CU715" i="54"/>
  <c r="CS699" i="54"/>
  <c r="CU699" i="54"/>
  <c r="CS683" i="54"/>
  <c r="CU683" i="54"/>
  <c r="CS667" i="54"/>
  <c r="CU667" i="54"/>
  <c r="CS651" i="54"/>
  <c r="CU651" i="54"/>
  <c r="CS635" i="54"/>
  <c r="CU635" i="54"/>
  <c r="CS619" i="54"/>
  <c r="CU619" i="54"/>
  <c r="CS603" i="54"/>
  <c r="CU603" i="54"/>
  <c r="CS587" i="54"/>
  <c r="CU587" i="54"/>
  <c r="CS571" i="54"/>
  <c r="CU571" i="54"/>
  <c r="CS555" i="54"/>
  <c r="CU555" i="54"/>
  <c r="CS539" i="54"/>
  <c r="CU539" i="54"/>
  <c r="CS523" i="54"/>
  <c r="CU523" i="54"/>
  <c r="CS507" i="54"/>
  <c r="CU507" i="54"/>
  <c r="CS491" i="54"/>
  <c r="CU491" i="54"/>
  <c r="CS475" i="54"/>
  <c r="CU475" i="54"/>
  <c r="CS459" i="54"/>
  <c r="CU459" i="54"/>
  <c r="CS443" i="54"/>
  <c r="CU443" i="54"/>
  <c r="CS427" i="54"/>
  <c r="CU427" i="54"/>
  <c r="CS411" i="54"/>
  <c r="CU411" i="54"/>
  <c r="CS395" i="54"/>
  <c r="CU395" i="54"/>
  <c r="CS379" i="54"/>
  <c r="CU379" i="54"/>
  <c r="CS363" i="54"/>
  <c r="CU363" i="54"/>
  <c r="CS347" i="54"/>
  <c r="CU347" i="54"/>
  <c r="CS331" i="54"/>
  <c r="CU331" i="54"/>
  <c r="CS315" i="54"/>
  <c r="CU315" i="54"/>
  <c r="CS299" i="54"/>
  <c r="CU299" i="54"/>
  <c r="CS283" i="54"/>
  <c r="CU283" i="54"/>
  <c r="CS267" i="54"/>
  <c r="CU267" i="54"/>
  <c r="CS251" i="54"/>
  <c r="CU251" i="54"/>
  <c r="CS235" i="54"/>
  <c r="CU235" i="54"/>
  <c r="CS219" i="54"/>
  <c r="CU219" i="54"/>
  <c r="CS203" i="54"/>
  <c r="CU203" i="54"/>
  <c r="CS187" i="54"/>
  <c r="CU187" i="54"/>
  <c r="CS171" i="54"/>
  <c r="CU171" i="54"/>
  <c r="CS155" i="54"/>
  <c r="CU155" i="54"/>
  <c r="CS139" i="54"/>
  <c r="CU139" i="54"/>
  <c r="CS123" i="54"/>
  <c r="CU123" i="54"/>
  <c r="CS107" i="54"/>
  <c r="CU107" i="54"/>
  <c r="CS91" i="54"/>
  <c r="CU91" i="54"/>
  <c r="CS75" i="54"/>
  <c r="CU75" i="54"/>
  <c r="CS59" i="54"/>
  <c r="CU59" i="54"/>
  <c r="CS43" i="54"/>
  <c r="CU43" i="54"/>
  <c r="CS27" i="54"/>
  <c r="CU27" i="54"/>
  <c r="CS11" i="54"/>
  <c r="CU11" i="54"/>
  <c r="CS1127" i="54"/>
  <c r="CU1127" i="54"/>
  <c r="CS1079" i="54"/>
  <c r="CU1079" i="54"/>
  <c r="CS1031" i="54"/>
  <c r="CU1031" i="54"/>
  <c r="CS983" i="54"/>
  <c r="CU983" i="54"/>
  <c r="CS939" i="54"/>
  <c r="CU939" i="54"/>
  <c r="CS891" i="54"/>
  <c r="CU891" i="54"/>
  <c r="CS1142" i="54"/>
  <c r="CU1142" i="54"/>
  <c r="CS1126" i="54"/>
  <c r="CU1126" i="54"/>
  <c r="CS1110" i="54"/>
  <c r="CU1110" i="54"/>
  <c r="CS1094" i="54"/>
  <c r="CU1094" i="54"/>
  <c r="CS1078" i="54"/>
  <c r="CU1078" i="54"/>
  <c r="CS1062" i="54"/>
  <c r="CU1062" i="54"/>
  <c r="CS1046" i="54"/>
  <c r="CU1046" i="54"/>
  <c r="CS1030" i="54"/>
  <c r="CU1030" i="54"/>
  <c r="CS1014" i="54"/>
  <c r="CU1014" i="54"/>
  <c r="CS998" i="54"/>
  <c r="CU998" i="54"/>
  <c r="CS982" i="54"/>
  <c r="CU982" i="54"/>
  <c r="CS966" i="54"/>
  <c r="CU966" i="54"/>
  <c r="CS950" i="54"/>
  <c r="CU950" i="54"/>
  <c r="CS934" i="54"/>
  <c r="CU934" i="54"/>
  <c r="CS918" i="54"/>
  <c r="CU918" i="54"/>
  <c r="CS902" i="54"/>
  <c r="CU902" i="54"/>
  <c r="CS886" i="54"/>
  <c r="CU886" i="54"/>
  <c r="CS870" i="54"/>
  <c r="CU870" i="54"/>
  <c r="CS854" i="54"/>
  <c r="CU854" i="54"/>
  <c r="CS838" i="54"/>
  <c r="CU838" i="54"/>
  <c r="CS822" i="54"/>
  <c r="CU822" i="54"/>
  <c r="CS806" i="54"/>
  <c r="CU806" i="54"/>
  <c r="CS790" i="54"/>
  <c r="CU790" i="54"/>
  <c r="CS774" i="54"/>
  <c r="CU774" i="54"/>
  <c r="CS758" i="54"/>
  <c r="CU758" i="54"/>
  <c r="CS742" i="54"/>
  <c r="CU742" i="54"/>
  <c r="CS726" i="54"/>
  <c r="CU726" i="54"/>
  <c r="CS710" i="54"/>
  <c r="CU710" i="54"/>
  <c r="CS694" i="54"/>
  <c r="CU694" i="54"/>
  <c r="CS678" i="54"/>
  <c r="CU678" i="54"/>
  <c r="CS662" i="54"/>
  <c r="CU662" i="54"/>
  <c r="CS646" i="54"/>
  <c r="CU646" i="54"/>
  <c r="CS630" i="54"/>
  <c r="CU630" i="54"/>
  <c r="CS614" i="54"/>
  <c r="CU614" i="54"/>
  <c r="CS598" i="54"/>
  <c r="CU598" i="54"/>
  <c r="CS582" i="54"/>
  <c r="CU582" i="54"/>
  <c r="CS566" i="54"/>
  <c r="CU566" i="54"/>
  <c r="CS550" i="54"/>
  <c r="CU550" i="54"/>
  <c r="CS534" i="54"/>
  <c r="CU534" i="54"/>
  <c r="CS518" i="54"/>
  <c r="CU518" i="54"/>
  <c r="CS502" i="54"/>
  <c r="CU502" i="54"/>
  <c r="CS486" i="54"/>
  <c r="CU486" i="54"/>
  <c r="CS470" i="54"/>
  <c r="CU470" i="54"/>
  <c r="CS454" i="54"/>
  <c r="CU454" i="54"/>
  <c r="CS438" i="54"/>
  <c r="CU438" i="54"/>
  <c r="CS422" i="54"/>
  <c r="CU422" i="54"/>
  <c r="CS406" i="54"/>
  <c r="CU406" i="54"/>
  <c r="CS390" i="54"/>
  <c r="CU390" i="54"/>
  <c r="CS374" i="54"/>
  <c r="CU374" i="54"/>
  <c r="CS358" i="54"/>
  <c r="CU358" i="54"/>
  <c r="CS342" i="54"/>
  <c r="CU342" i="54"/>
  <c r="CS326" i="54"/>
  <c r="CU326" i="54"/>
  <c r="CS310" i="54"/>
  <c r="CU310" i="54"/>
  <c r="CS294" i="54"/>
  <c r="CU294" i="54"/>
  <c r="CS278" i="54"/>
  <c r="CU278" i="54"/>
  <c r="CS262" i="54"/>
  <c r="CU262" i="54"/>
  <c r="CS246" i="54"/>
  <c r="CU246" i="54"/>
  <c r="CS230" i="54"/>
  <c r="CU230" i="54"/>
  <c r="CS214" i="54"/>
  <c r="CU214" i="54"/>
  <c r="CS198" i="54"/>
  <c r="CU198" i="54"/>
  <c r="CS182" i="54"/>
  <c r="CU182" i="54"/>
  <c r="CS166" i="54"/>
  <c r="CU166" i="54"/>
  <c r="CS150" i="54"/>
  <c r="CU150" i="54"/>
  <c r="CS134" i="54"/>
  <c r="CU134" i="54"/>
  <c r="CS118" i="54"/>
  <c r="CU118" i="54"/>
  <c r="CS102" i="54"/>
  <c r="CU102" i="54"/>
  <c r="CS86" i="54"/>
  <c r="CU86" i="54"/>
  <c r="CS70" i="54"/>
  <c r="CU70" i="54"/>
  <c r="CS54" i="54"/>
  <c r="CU54" i="54"/>
  <c r="CS38" i="54"/>
  <c r="CU38" i="54"/>
  <c r="CS22" i="54"/>
  <c r="CU22" i="54"/>
  <c r="CS6" i="54"/>
  <c r="CU6" i="54"/>
  <c r="CS1119" i="54"/>
  <c r="CU1119" i="54"/>
  <c r="CS1075" i="54"/>
  <c r="CU1075" i="54"/>
  <c r="CS1027" i="54"/>
  <c r="CU1027" i="54"/>
  <c r="CS987" i="54"/>
  <c r="CU987" i="54"/>
  <c r="CS943" i="54"/>
  <c r="CU943" i="54"/>
  <c r="CS899" i="54"/>
  <c r="CU899" i="54"/>
  <c r="CS1141" i="54"/>
  <c r="CU1141" i="54"/>
  <c r="CS1125" i="54"/>
  <c r="CU1125" i="54"/>
  <c r="CS1109" i="54"/>
  <c r="CU1109" i="54"/>
  <c r="CS1093" i="54"/>
  <c r="CU1093" i="54"/>
  <c r="CS1077" i="54"/>
  <c r="CU1077" i="54"/>
  <c r="CS1061" i="54"/>
  <c r="CU1061" i="54"/>
  <c r="CS1045" i="54"/>
  <c r="CU1045" i="54"/>
  <c r="CS1029" i="54"/>
  <c r="CU1029" i="54"/>
  <c r="CS1013" i="54"/>
  <c r="CU1013" i="54"/>
  <c r="CS997" i="54"/>
  <c r="CU997" i="54"/>
  <c r="CS981" i="54"/>
  <c r="CU981" i="54"/>
  <c r="CS965" i="54"/>
  <c r="CU965" i="54"/>
  <c r="CS949" i="54"/>
  <c r="CU949" i="54"/>
  <c r="CS933" i="54"/>
  <c r="CU933" i="54"/>
  <c r="CS917" i="54"/>
  <c r="CU917" i="54"/>
  <c r="CS901" i="54"/>
  <c r="CU901" i="54"/>
  <c r="CS885" i="54"/>
  <c r="CU885" i="54"/>
  <c r="CS869" i="54"/>
  <c r="CU869" i="54"/>
  <c r="CS853" i="54"/>
  <c r="CU853" i="54"/>
  <c r="CS837" i="54"/>
  <c r="CU837" i="54"/>
  <c r="CS821" i="54"/>
  <c r="CU821" i="54"/>
  <c r="CS805" i="54"/>
  <c r="CU805" i="54"/>
  <c r="CS789" i="54"/>
  <c r="CU789" i="54"/>
  <c r="CS773" i="54"/>
  <c r="CU773" i="54"/>
  <c r="CS757" i="54"/>
  <c r="CU757" i="54"/>
  <c r="CS741" i="54"/>
  <c r="CU741" i="54"/>
  <c r="CS725" i="54"/>
  <c r="CU725" i="54"/>
  <c r="CS709" i="54"/>
  <c r="CU709" i="54"/>
  <c r="CS693" i="54"/>
  <c r="CU693" i="54"/>
  <c r="CS677" i="54"/>
  <c r="CU677" i="54"/>
  <c r="CS661" i="54"/>
  <c r="CU661" i="54"/>
  <c r="CS645" i="54"/>
  <c r="CU645" i="54"/>
  <c r="CS629" i="54"/>
  <c r="CU629" i="54"/>
  <c r="CS613" i="54"/>
  <c r="CU613" i="54"/>
  <c r="CS597" i="54"/>
  <c r="CU597" i="54"/>
  <c r="CS581" i="54"/>
  <c r="CU581" i="54"/>
  <c r="CS565" i="54"/>
  <c r="CU565" i="54"/>
  <c r="CS549" i="54"/>
  <c r="CU549" i="54"/>
  <c r="CS533" i="54"/>
  <c r="CU533" i="54"/>
  <c r="CS517" i="54"/>
  <c r="CU517" i="54"/>
  <c r="CS501" i="54"/>
  <c r="CU501" i="54"/>
  <c r="CS485" i="54"/>
  <c r="CU485" i="54"/>
  <c r="CS469" i="54"/>
  <c r="CU469" i="54"/>
  <c r="CS453" i="54"/>
  <c r="CU453" i="54"/>
  <c r="CS437" i="54"/>
  <c r="CU437" i="54"/>
  <c r="CS421" i="54"/>
  <c r="CU421" i="54"/>
  <c r="CS405" i="54"/>
  <c r="CU405" i="54"/>
  <c r="CS389" i="54"/>
  <c r="CU389" i="54"/>
  <c r="CS373" i="54"/>
  <c r="CU373" i="54"/>
  <c r="CS357" i="54"/>
  <c r="CU357" i="54"/>
  <c r="CS341" i="54"/>
  <c r="CU341" i="54"/>
  <c r="CS325" i="54"/>
  <c r="CU325" i="54"/>
  <c r="CS309" i="54"/>
  <c r="CU309" i="54"/>
  <c r="CS293" i="54"/>
  <c r="CU293" i="54"/>
  <c r="CS277" i="54"/>
  <c r="CU277" i="54"/>
  <c r="CS261" i="54"/>
  <c r="CU261" i="54"/>
  <c r="CS245" i="54"/>
  <c r="CU245" i="54"/>
  <c r="CS229" i="54"/>
  <c r="CU229" i="54"/>
  <c r="CS213" i="54"/>
  <c r="CU213" i="54"/>
  <c r="CS197" i="54"/>
  <c r="CU197" i="54"/>
  <c r="CS181" i="54"/>
  <c r="CU181" i="54"/>
  <c r="CS165" i="54"/>
  <c r="CU165" i="54"/>
  <c r="CS149" i="54"/>
  <c r="CU149" i="54"/>
  <c r="CS133" i="54"/>
  <c r="CU133" i="54"/>
  <c r="CS117" i="54"/>
  <c r="CU117" i="54"/>
  <c r="CS101" i="54"/>
  <c r="CU101" i="54"/>
  <c r="CS85" i="54"/>
  <c r="CU85" i="54"/>
  <c r="CS69" i="54"/>
  <c r="CU69" i="54"/>
  <c r="CS53" i="54"/>
  <c r="CU53" i="54"/>
  <c r="CS37" i="54"/>
  <c r="CU37" i="54"/>
  <c r="CS21" i="54"/>
  <c r="CU21" i="54"/>
  <c r="CS652" i="54"/>
  <c r="CU652" i="54"/>
  <c r="CS92" i="54"/>
  <c r="CU92" i="54"/>
  <c r="CS984" i="54"/>
  <c r="CU984" i="54"/>
  <c r="CS728" i="54"/>
  <c r="CU728" i="54"/>
  <c r="CS536" i="54"/>
  <c r="CU536" i="54"/>
  <c r="CS408" i="54"/>
  <c r="CU408" i="54"/>
  <c r="CS216" i="54"/>
  <c r="CU216" i="54"/>
  <c r="CS24" i="54"/>
  <c r="CU24" i="54"/>
  <c r="CS684" i="54"/>
  <c r="CU684" i="54"/>
  <c r="CS76" i="54"/>
  <c r="CU76" i="54"/>
  <c r="CS980" i="54"/>
  <c r="CU980" i="54"/>
  <c r="CS788" i="54"/>
  <c r="CU788" i="54"/>
  <c r="CS532" i="54"/>
  <c r="CU532" i="54"/>
  <c r="CS340" i="54"/>
  <c r="CU340" i="54"/>
  <c r="CS84" i="54"/>
  <c r="CU84" i="54"/>
  <c r="CS892" i="54"/>
  <c r="CU892" i="54"/>
  <c r="CS348" i="54"/>
  <c r="CU348" i="54"/>
  <c r="CS1124" i="54"/>
  <c r="CU1124" i="54"/>
  <c r="CS1040" i="54"/>
  <c r="CU1040" i="54"/>
  <c r="CS848" i="54"/>
  <c r="CU848" i="54"/>
  <c r="CS656" i="54"/>
  <c r="CU656" i="54"/>
  <c r="CS464" i="54"/>
  <c r="CU464" i="54"/>
  <c r="CS272" i="54"/>
  <c r="CU272" i="54"/>
  <c r="CS80" i="54"/>
  <c r="CU80" i="54"/>
  <c r="CS1099" i="54"/>
  <c r="CU1099" i="54"/>
  <c r="CS991" i="54"/>
  <c r="CU991" i="54"/>
  <c r="CS859" i="54"/>
  <c r="CU859" i="54"/>
  <c r="CS803" i="54"/>
  <c r="CU803" i="54"/>
  <c r="CS755" i="54"/>
  <c r="CU755" i="54"/>
  <c r="CS707" i="54"/>
  <c r="CU707" i="54"/>
  <c r="CS659" i="54"/>
  <c r="CU659" i="54"/>
  <c r="CS611" i="54"/>
  <c r="CU611" i="54"/>
  <c r="CS563" i="54"/>
  <c r="CU563" i="54"/>
  <c r="CS515" i="54"/>
  <c r="CU515" i="54"/>
  <c r="CS467" i="54"/>
  <c r="CU467" i="54"/>
  <c r="CS419" i="54"/>
  <c r="CU419" i="54"/>
  <c r="CS371" i="54"/>
  <c r="CU371" i="54"/>
  <c r="CS323" i="54"/>
  <c r="CU323" i="54"/>
  <c r="CS291" i="54"/>
  <c r="CU291" i="54"/>
  <c r="CS243" i="54"/>
  <c r="CU243" i="54"/>
  <c r="CS195" i="54"/>
  <c r="CU195" i="54"/>
  <c r="CS147" i="54"/>
  <c r="CU147" i="54"/>
  <c r="CS99" i="54"/>
  <c r="CU99" i="54"/>
  <c r="CS51" i="54"/>
  <c r="CU51" i="54"/>
  <c r="CS1055" i="54"/>
  <c r="CU1055" i="54"/>
  <c r="CS915" i="54"/>
  <c r="CU915" i="54"/>
  <c r="CS1102" i="54"/>
  <c r="CU1102" i="54"/>
  <c r="CS1054" i="54"/>
  <c r="CU1054" i="54"/>
  <c r="CS1006" i="54"/>
  <c r="CU1006" i="54"/>
  <c r="CS958" i="54"/>
  <c r="CU958" i="54"/>
  <c r="CS926" i="54"/>
  <c r="CU926" i="54"/>
  <c r="CS878" i="54"/>
  <c r="CU878" i="54"/>
  <c r="CS830" i="54"/>
  <c r="CU830" i="54"/>
  <c r="CS782" i="54"/>
  <c r="CU782" i="54"/>
  <c r="CS734" i="54"/>
  <c r="CU734" i="54"/>
  <c r="CS686" i="54"/>
  <c r="CU686" i="54"/>
  <c r="CS638" i="54"/>
  <c r="CU638" i="54"/>
  <c r="CS590" i="54"/>
  <c r="CU590" i="54"/>
  <c r="CS542" i="54"/>
  <c r="CU542" i="54"/>
  <c r="CS510" i="54"/>
  <c r="CU510" i="54"/>
  <c r="CS462" i="54"/>
  <c r="CU462" i="54"/>
  <c r="CS414" i="54"/>
  <c r="CU414" i="54"/>
  <c r="CS366" i="54"/>
  <c r="CU366" i="54"/>
  <c r="CS318" i="54"/>
  <c r="CU318" i="54"/>
  <c r="CS270" i="54"/>
  <c r="CU270" i="54"/>
  <c r="CS238" i="54"/>
  <c r="CU238" i="54"/>
  <c r="CS190" i="54"/>
  <c r="CU190" i="54"/>
  <c r="CS142" i="54"/>
  <c r="CU142" i="54"/>
  <c r="CS94" i="54"/>
  <c r="CU94" i="54"/>
  <c r="CS46" i="54"/>
  <c r="CU46" i="54"/>
  <c r="CS1051" i="54"/>
  <c r="CU1051" i="54"/>
  <c r="CS923" i="54"/>
  <c r="CU923" i="54"/>
  <c r="CS1101" i="54"/>
  <c r="CU1101" i="54"/>
  <c r="CS1053" i="54"/>
  <c r="CU1053" i="54"/>
  <c r="CS1021" i="54"/>
  <c r="CU1021" i="54"/>
  <c r="CS973" i="54"/>
  <c r="CU973" i="54"/>
  <c r="CS909" i="54"/>
  <c r="CU909" i="54"/>
  <c r="CS861" i="54"/>
  <c r="CU861" i="54"/>
  <c r="CS813" i="54"/>
  <c r="CU813" i="54"/>
  <c r="CS749" i="54"/>
  <c r="CU749" i="54"/>
  <c r="CS701" i="54"/>
  <c r="CU701" i="54"/>
  <c r="CS653" i="54"/>
  <c r="CU653" i="54"/>
  <c r="CS605" i="54"/>
  <c r="CU605" i="54"/>
  <c r="CS557" i="54"/>
  <c r="CU557" i="54"/>
  <c r="CS509" i="54"/>
  <c r="CU509" i="54"/>
  <c r="CS461" i="54"/>
  <c r="CU461" i="54"/>
  <c r="CS413" i="54"/>
  <c r="CU413" i="54"/>
  <c r="CS381" i="54"/>
  <c r="CU381" i="54"/>
  <c r="CS333" i="54"/>
  <c r="CU333" i="54"/>
  <c r="CS285" i="54"/>
  <c r="CU285" i="54"/>
  <c r="CS237" i="54"/>
  <c r="CU237" i="54"/>
  <c r="CS189" i="54"/>
  <c r="CU189" i="54"/>
  <c r="CS141" i="54"/>
  <c r="CU141" i="54"/>
  <c r="CS93" i="54"/>
  <c r="CU93" i="54"/>
  <c r="CS45" i="54"/>
  <c r="CU45" i="54"/>
  <c r="DP89" i="54"/>
  <c r="DP121" i="54"/>
  <c r="DP384" i="54"/>
  <c r="CS1100" i="54"/>
  <c r="CU1100" i="54"/>
  <c r="CS908" i="54"/>
  <c r="CU908" i="54"/>
  <c r="CS700" i="54"/>
  <c r="CU700" i="54"/>
  <c r="CS508" i="54"/>
  <c r="CU508" i="54"/>
  <c r="CS316" i="54"/>
  <c r="CU316" i="54"/>
  <c r="CS140" i="54"/>
  <c r="CU140" i="54"/>
  <c r="CS1128" i="54"/>
  <c r="CU1128" i="54"/>
  <c r="CS1064" i="54"/>
  <c r="CU1064" i="54"/>
  <c r="CS1000" i="54"/>
  <c r="CU1000" i="54"/>
  <c r="CS936" i="54"/>
  <c r="CU936" i="54"/>
  <c r="CS872" i="54"/>
  <c r="CU872" i="54"/>
  <c r="CS808" i="54"/>
  <c r="CU808" i="54"/>
  <c r="CS744" i="54"/>
  <c r="CU744" i="54"/>
  <c r="CS680" i="54"/>
  <c r="CU680" i="54"/>
  <c r="CS616" i="54"/>
  <c r="CU616" i="54"/>
  <c r="CS552" i="54"/>
  <c r="CU552" i="54"/>
  <c r="CS488" i="54"/>
  <c r="CU488" i="54"/>
  <c r="CS424" i="54"/>
  <c r="CU424" i="54"/>
  <c r="CS360" i="54"/>
  <c r="CU360" i="54"/>
  <c r="CS296" i="54"/>
  <c r="CU296" i="54"/>
  <c r="CS232" i="54"/>
  <c r="CU232" i="54"/>
  <c r="CS168" i="54"/>
  <c r="CU168" i="54"/>
  <c r="CS104" i="54"/>
  <c r="CU104" i="54"/>
  <c r="CS40" i="54"/>
  <c r="CU40" i="54"/>
  <c r="CS1132" i="54"/>
  <c r="CU1132" i="54"/>
  <c r="CS924" i="54"/>
  <c r="CU924" i="54"/>
  <c r="CS732" i="54"/>
  <c r="CU732" i="54"/>
  <c r="CS540" i="54"/>
  <c r="CU540" i="54"/>
  <c r="CS332" i="54"/>
  <c r="CU332" i="54"/>
  <c r="CS124" i="54"/>
  <c r="CU124" i="54"/>
  <c r="CS1060" i="54"/>
  <c r="CU1060" i="54"/>
  <c r="CS996" i="54"/>
  <c r="CU996" i="54"/>
  <c r="CS932" i="54"/>
  <c r="CU932" i="54"/>
  <c r="CS868" i="54"/>
  <c r="CU868" i="54"/>
  <c r="CS804" i="54"/>
  <c r="CU804" i="54"/>
  <c r="CS740" i="54"/>
  <c r="CU740" i="54"/>
  <c r="CS676" i="54"/>
  <c r="CU676" i="54"/>
  <c r="CS612" i="54"/>
  <c r="CU612" i="54"/>
  <c r="CS548" i="54"/>
  <c r="CU548" i="54"/>
  <c r="CS484" i="54"/>
  <c r="CU484" i="54"/>
  <c r="CU420" i="54"/>
  <c r="CS420" i="54"/>
  <c r="CS356" i="54"/>
  <c r="CU356" i="54"/>
  <c r="CS292" i="54"/>
  <c r="CU292" i="54"/>
  <c r="CU228" i="54"/>
  <c r="CS228" i="54"/>
  <c r="CU164" i="54"/>
  <c r="CS164" i="54"/>
  <c r="CS100" i="54"/>
  <c r="CU100" i="54"/>
  <c r="CU36" i="54"/>
  <c r="CS36" i="54"/>
  <c r="CS1116" i="54"/>
  <c r="CU1116" i="54"/>
  <c r="CS940" i="54"/>
  <c r="CU940" i="54"/>
  <c r="CS764" i="54"/>
  <c r="CU764" i="54"/>
  <c r="CS572" i="54"/>
  <c r="CU572" i="54"/>
  <c r="CS396" i="54"/>
  <c r="CU396" i="54"/>
  <c r="CS204" i="54"/>
  <c r="CU204" i="54"/>
  <c r="CS28" i="54"/>
  <c r="CU28" i="54"/>
  <c r="CS1120" i="54"/>
  <c r="CU1120" i="54"/>
  <c r="CS1056" i="54"/>
  <c r="CU1056" i="54"/>
  <c r="CS992" i="54"/>
  <c r="CU992" i="54"/>
  <c r="CS928" i="54"/>
  <c r="CU928" i="54"/>
  <c r="CS864" i="54"/>
  <c r="CU864" i="54"/>
  <c r="CS800" i="54"/>
  <c r="CU800" i="54"/>
  <c r="CS736" i="54"/>
  <c r="CU736" i="54"/>
  <c r="CS672" i="54"/>
  <c r="CU672" i="54"/>
  <c r="CS608" i="54"/>
  <c r="CU608" i="54"/>
  <c r="CS544" i="54"/>
  <c r="CU544" i="54"/>
  <c r="CS480" i="54"/>
  <c r="CU480" i="54"/>
  <c r="CS416" i="54"/>
  <c r="CU416" i="54"/>
  <c r="CS352" i="54"/>
  <c r="CU352" i="54"/>
  <c r="CS288" i="54"/>
  <c r="CU288" i="54"/>
  <c r="CS224" i="54"/>
  <c r="CU224" i="54"/>
  <c r="CS160" i="54"/>
  <c r="CU160" i="54"/>
  <c r="CS96" i="54"/>
  <c r="CU96" i="54"/>
  <c r="CS32" i="54"/>
  <c r="CU32" i="54"/>
  <c r="CS1111" i="54"/>
  <c r="CU1111" i="54"/>
  <c r="CS1059" i="54"/>
  <c r="CU1059" i="54"/>
  <c r="CS1003" i="54"/>
  <c r="CU1003" i="54"/>
  <c r="CS947" i="54"/>
  <c r="CU947" i="54"/>
  <c r="CS895" i="54"/>
  <c r="CU895" i="54"/>
  <c r="CS863" i="54"/>
  <c r="CU863" i="54"/>
  <c r="CS847" i="54"/>
  <c r="CU847" i="54"/>
  <c r="CS823" i="54"/>
  <c r="CU823" i="54"/>
  <c r="CS807" i="54"/>
  <c r="CU807" i="54"/>
  <c r="CS791" i="54"/>
  <c r="CU791" i="54"/>
  <c r="CS775" i="54"/>
  <c r="CU775" i="54"/>
  <c r="CS759" i="54"/>
  <c r="CU759" i="54"/>
  <c r="CS743" i="54"/>
  <c r="CU743" i="54"/>
  <c r="CS727" i="54"/>
  <c r="CU727" i="54"/>
  <c r="CS711" i="54"/>
  <c r="CU711" i="54"/>
  <c r="CS695" i="54"/>
  <c r="CU695" i="54"/>
  <c r="CS679" i="54"/>
  <c r="CU679" i="54"/>
  <c r="CS663" i="54"/>
  <c r="CU663" i="54"/>
  <c r="CS647" i="54"/>
  <c r="CU647" i="54"/>
  <c r="CS631" i="54"/>
  <c r="CU631" i="54"/>
  <c r="CS615" i="54"/>
  <c r="CU615" i="54"/>
  <c r="CS599" i="54"/>
  <c r="CU599" i="54"/>
  <c r="CS583" i="54"/>
  <c r="CU583" i="54"/>
  <c r="CS567" i="54"/>
  <c r="CU567" i="54"/>
  <c r="CS551" i="54"/>
  <c r="CU551" i="54"/>
  <c r="CS535" i="54"/>
  <c r="CU535" i="54"/>
  <c r="CS519" i="54"/>
  <c r="CU519" i="54"/>
  <c r="CS503" i="54"/>
  <c r="CU503" i="54"/>
  <c r="CS487" i="54"/>
  <c r="CU487" i="54"/>
  <c r="CS471" i="54"/>
  <c r="CU471" i="54"/>
  <c r="CS455" i="54"/>
  <c r="CU455" i="54"/>
  <c r="CS439" i="54"/>
  <c r="CU439" i="54"/>
  <c r="CS423" i="54"/>
  <c r="CU423" i="54"/>
  <c r="CS407" i="54"/>
  <c r="CU407" i="54"/>
  <c r="CS391" i="54"/>
  <c r="CU391" i="54"/>
  <c r="CS375" i="54"/>
  <c r="CU375" i="54"/>
  <c r="CS359" i="54"/>
  <c r="CU359" i="54"/>
  <c r="CS343" i="54"/>
  <c r="CU343" i="54"/>
  <c r="CS327" i="54"/>
  <c r="CU327" i="54"/>
  <c r="CS311" i="54"/>
  <c r="CU311" i="54"/>
  <c r="CS295" i="54"/>
  <c r="CU295" i="54"/>
  <c r="CS279" i="54"/>
  <c r="CU279" i="54"/>
  <c r="CS263" i="54"/>
  <c r="CU263" i="54"/>
  <c r="CS247" i="54"/>
  <c r="CU247" i="54"/>
  <c r="CS231" i="54"/>
  <c r="CU231" i="54"/>
  <c r="CS215" i="54"/>
  <c r="CU215" i="54"/>
  <c r="CS199" i="54"/>
  <c r="CU199" i="54"/>
  <c r="CS183" i="54"/>
  <c r="CU183" i="54"/>
  <c r="CS167" i="54"/>
  <c r="CU167" i="54"/>
  <c r="CS151" i="54"/>
  <c r="CU151" i="54"/>
  <c r="CS135" i="54"/>
  <c r="CU135" i="54"/>
  <c r="CS119" i="54"/>
  <c r="CU119" i="54"/>
  <c r="CS103" i="54"/>
  <c r="CU103" i="54"/>
  <c r="CS87" i="54"/>
  <c r="CU87" i="54"/>
  <c r="CS71" i="54"/>
  <c r="CU71" i="54"/>
  <c r="CS55" i="54"/>
  <c r="CU55" i="54"/>
  <c r="CS39" i="54"/>
  <c r="CU39" i="54"/>
  <c r="CS23" i="54"/>
  <c r="CU23" i="54"/>
  <c r="CS7" i="54"/>
  <c r="CU7" i="54"/>
  <c r="CS1115" i="54"/>
  <c r="CU1115" i="54"/>
  <c r="CS1067" i="54"/>
  <c r="CU1067" i="54"/>
  <c r="CS1015" i="54"/>
  <c r="CU1015" i="54"/>
  <c r="CS971" i="54"/>
  <c r="CU971" i="54"/>
  <c r="CS927" i="54"/>
  <c r="CU927" i="54"/>
  <c r="CS879" i="54"/>
  <c r="CU879" i="54"/>
  <c r="CS1138" i="54"/>
  <c r="CU1138" i="54"/>
  <c r="CS1122" i="54"/>
  <c r="CU1122" i="54"/>
  <c r="CS1106" i="54"/>
  <c r="CU1106" i="54"/>
  <c r="CS1090" i="54"/>
  <c r="CU1090" i="54"/>
  <c r="CS1074" i="54"/>
  <c r="CU1074" i="54"/>
  <c r="CS1058" i="54"/>
  <c r="CU1058" i="54"/>
  <c r="CS1042" i="54"/>
  <c r="CU1042" i="54"/>
  <c r="CS1026" i="54"/>
  <c r="CU1026" i="54"/>
  <c r="CS1010" i="54"/>
  <c r="CU1010" i="54"/>
  <c r="CS994" i="54"/>
  <c r="CU994" i="54"/>
  <c r="CS978" i="54"/>
  <c r="CU978" i="54"/>
  <c r="CS962" i="54"/>
  <c r="CU962" i="54"/>
  <c r="CS946" i="54"/>
  <c r="CU946" i="54"/>
  <c r="CS930" i="54"/>
  <c r="CU930" i="54"/>
  <c r="CS914" i="54"/>
  <c r="CU914" i="54"/>
  <c r="CS898" i="54"/>
  <c r="CU898" i="54"/>
  <c r="CS882" i="54"/>
  <c r="CU882" i="54"/>
  <c r="CS866" i="54"/>
  <c r="CU866" i="54"/>
  <c r="CS850" i="54"/>
  <c r="CU850" i="54"/>
  <c r="CS834" i="54"/>
  <c r="CU834" i="54"/>
  <c r="CS818" i="54"/>
  <c r="CU818" i="54"/>
  <c r="CS802" i="54"/>
  <c r="CU802" i="54"/>
  <c r="CS786" i="54"/>
  <c r="CU786" i="54"/>
  <c r="CS770" i="54"/>
  <c r="CU770" i="54"/>
  <c r="CS754" i="54"/>
  <c r="CU754" i="54"/>
  <c r="CS738" i="54"/>
  <c r="CU738" i="54"/>
  <c r="CS722" i="54"/>
  <c r="CU722" i="54"/>
  <c r="CS706" i="54"/>
  <c r="CU706" i="54"/>
  <c r="CS690" i="54"/>
  <c r="CU690" i="54"/>
  <c r="CS674" i="54"/>
  <c r="CU674" i="54"/>
  <c r="CS658" i="54"/>
  <c r="CU658" i="54"/>
  <c r="CS642" i="54"/>
  <c r="CU642" i="54"/>
  <c r="CS626" i="54"/>
  <c r="CU626" i="54"/>
  <c r="CS610" i="54"/>
  <c r="CU610" i="54"/>
  <c r="CS594" i="54"/>
  <c r="CU594" i="54"/>
  <c r="CS578" i="54"/>
  <c r="CU578" i="54"/>
  <c r="CS562" i="54"/>
  <c r="CU562" i="54"/>
  <c r="CS546" i="54"/>
  <c r="CU546" i="54"/>
  <c r="CS530" i="54"/>
  <c r="CU530" i="54"/>
  <c r="CS514" i="54"/>
  <c r="CU514" i="54"/>
  <c r="CS498" i="54"/>
  <c r="CU498" i="54"/>
  <c r="CS482" i="54"/>
  <c r="CU482" i="54"/>
  <c r="CS466" i="54"/>
  <c r="CU466" i="54"/>
  <c r="CS450" i="54"/>
  <c r="CU450" i="54"/>
  <c r="CS434" i="54"/>
  <c r="CU434" i="54"/>
  <c r="CS418" i="54"/>
  <c r="CU418" i="54"/>
  <c r="CS402" i="54"/>
  <c r="CU402" i="54"/>
  <c r="CS386" i="54"/>
  <c r="CU386" i="54"/>
  <c r="CS370" i="54"/>
  <c r="CU370" i="54"/>
  <c r="CS354" i="54"/>
  <c r="CU354" i="54"/>
  <c r="CS338" i="54"/>
  <c r="CU338" i="54"/>
  <c r="CS322" i="54"/>
  <c r="CU322" i="54"/>
  <c r="CS306" i="54"/>
  <c r="CU306" i="54"/>
  <c r="CS290" i="54"/>
  <c r="CU290" i="54"/>
  <c r="CS274" i="54"/>
  <c r="CU274" i="54"/>
  <c r="CS258" i="54"/>
  <c r="CU258" i="54"/>
  <c r="CS242" i="54"/>
  <c r="CU242" i="54"/>
  <c r="CS226" i="54"/>
  <c r="CU226" i="54"/>
  <c r="CS210" i="54"/>
  <c r="CU210" i="54"/>
  <c r="CS194" i="54"/>
  <c r="CU194" i="54"/>
  <c r="CS178" i="54"/>
  <c r="CU178" i="54"/>
  <c r="CS162" i="54"/>
  <c r="CU162" i="54"/>
  <c r="CS146" i="54"/>
  <c r="CU146" i="54"/>
  <c r="CS130" i="54"/>
  <c r="CU130" i="54"/>
  <c r="CS114" i="54"/>
  <c r="CU114" i="54"/>
  <c r="CS98" i="54"/>
  <c r="CU98" i="54"/>
  <c r="CS82" i="54"/>
  <c r="CU82" i="54"/>
  <c r="CS66" i="54"/>
  <c r="CU66" i="54"/>
  <c r="CS50" i="54"/>
  <c r="CU50" i="54"/>
  <c r="CS34" i="54"/>
  <c r="CU34" i="54"/>
  <c r="CS18" i="54"/>
  <c r="CU18" i="54"/>
  <c r="CS1107" i="54"/>
  <c r="CU1107" i="54"/>
  <c r="CS1063" i="54"/>
  <c r="CU1063" i="54"/>
  <c r="CS1019" i="54"/>
  <c r="CU1019" i="54"/>
  <c r="CS979" i="54"/>
  <c r="CU979" i="54"/>
  <c r="CS935" i="54"/>
  <c r="CU935" i="54"/>
  <c r="CS887" i="54"/>
  <c r="CU887" i="54"/>
  <c r="CS5" i="54"/>
  <c r="CU5" i="54"/>
  <c r="CS1137" i="54"/>
  <c r="CU1137" i="54"/>
  <c r="CS1121" i="54"/>
  <c r="CU1121" i="54"/>
  <c r="CS1105" i="54"/>
  <c r="CU1105" i="54"/>
  <c r="CS1089" i="54"/>
  <c r="CU1089" i="54"/>
  <c r="CS1073" i="54"/>
  <c r="CU1073" i="54"/>
  <c r="CS1057" i="54"/>
  <c r="CU1057" i="54"/>
  <c r="CS1041" i="54"/>
  <c r="CU1041" i="54"/>
  <c r="CS1025" i="54"/>
  <c r="CU1025" i="54"/>
  <c r="CS1009" i="54"/>
  <c r="CU1009" i="54"/>
  <c r="CS993" i="54"/>
  <c r="CU993" i="54"/>
  <c r="CS977" i="54"/>
  <c r="CU977" i="54"/>
  <c r="CS961" i="54"/>
  <c r="CU961" i="54"/>
  <c r="CS945" i="54"/>
  <c r="CU945" i="54"/>
  <c r="CS929" i="54"/>
  <c r="CU929" i="54"/>
  <c r="CS913" i="54"/>
  <c r="CU913" i="54"/>
  <c r="CS897" i="54"/>
  <c r="CU897" i="54"/>
  <c r="CS881" i="54"/>
  <c r="CU881" i="54"/>
  <c r="CS865" i="54"/>
  <c r="CU865" i="54"/>
  <c r="CS849" i="54"/>
  <c r="CU849" i="54"/>
  <c r="CS833" i="54"/>
  <c r="CU833" i="54"/>
  <c r="CS817" i="54"/>
  <c r="CU817" i="54"/>
  <c r="CS801" i="54"/>
  <c r="CU801" i="54"/>
  <c r="CS785" i="54"/>
  <c r="CU785" i="54"/>
  <c r="CS769" i="54"/>
  <c r="CU769" i="54"/>
  <c r="CS753" i="54"/>
  <c r="CU753" i="54"/>
  <c r="CS737" i="54"/>
  <c r="CU737" i="54"/>
  <c r="CS721" i="54"/>
  <c r="CU721" i="54"/>
  <c r="CS705" i="54"/>
  <c r="CU705" i="54"/>
  <c r="CS689" i="54"/>
  <c r="CU689" i="54"/>
  <c r="CS673" i="54"/>
  <c r="CU673" i="54"/>
  <c r="CS657" i="54"/>
  <c r="CU657" i="54"/>
  <c r="CS641" i="54"/>
  <c r="CU641" i="54"/>
  <c r="CS625" i="54"/>
  <c r="CU625" i="54"/>
  <c r="CS609" i="54"/>
  <c r="CU609" i="54"/>
  <c r="CS593" i="54"/>
  <c r="CU593" i="54"/>
  <c r="CS577" i="54"/>
  <c r="CU577" i="54"/>
  <c r="CS561" i="54"/>
  <c r="CU561" i="54"/>
  <c r="CS545" i="54"/>
  <c r="CU545" i="54"/>
  <c r="CS529" i="54"/>
  <c r="CU529" i="54"/>
  <c r="CS513" i="54"/>
  <c r="CU513" i="54"/>
  <c r="CS497" i="54"/>
  <c r="CU497" i="54"/>
  <c r="CS481" i="54"/>
  <c r="CU481" i="54"/>
  <c r="CS465" i="54"/>
  <c r="CU465" i="54"/>
  <c r="CS449" i="54"/>
  <c r="CU449" i="54"/>
  <c r="CS433" i="54"/>
  <c r="CU433" i="54"/>
  <c r="CS417" i="54"/>
  <c r="CU417" i="54"/>
  <c r="CS401" i="54"/>
  <c r="CU401" i="54"/>
  <c r="CS385" i="54"/>
  <c r="CU385" i="54"/>
  <c r="CS369" i="54"/>
  <c r="CU369" i="54"/>
  <c r="CS353" i="54"/>
  <c r="CU353" i="54"/>
  <c r="CS337" i="54"/>
  <c r="CU337" i="54"/>
  <c r="CS321" i="54"/>
  <c r="CU321" i="54"/>
  <c r="CS305" i="54"/>
  <c r="CU305" i="54"/>
  <c r="CS289" i="54"/>
  <c r="CU289" i="54"/>
  <c r="CS273" i="54"/>
  <c r="CU273" i="54"/>
  <c r="CS257" i="54"/>
  <c r="CU257" i="54"/>
  <c r="CS241" i="54"/>
  <c r="CU241" i="54"/>
  <c r="CS225" i="54"/>
  <c r="CU225" i="54"/>
  <c r="CS209" i="54"/>
  <c r="CU209" i="54"/>
  <c r="CS193" i="54"/>
  <c r="CU193" i="54"/>
  <c r="CS177" i="54"/>
  <c r="CU177" i="54"/>
  <c r="CS161" i="54"/>
  <c r="CU161" i="54"/>
  <c r="CS145" i="54"/>
  <c r="CU145" i="54"/>
  <c r="CS129" i="54"/>
  <c r="CU129" i="54"/>
  <c r="CS113" i="54"/>
  <c r="CU113" i="54"/>
  <c r="CS97" i="54"/>
  <c r="CU97" i="54"/>
  <c r="CS81" i="54"/>
  <c r="CU81" i="54"/>
  <c r="CS65" i="54"/>
  <c r="CU65" i="54"/>
  <c r="CS49" i="54"/>
  <c r="CU49" i="54"/>
  <c r="CS33" i="54"/>
  <c r="CU33" i="54"/>
  <c r="CS17" i="54"/>
  <c r="CU17" i="54"/>
  <c r="DV269" i="54"/>
  <c r="DP52" i="54"/>
  <c r="DP348" i="54"/>
  <c r="DV348" i="54"/>
  <c r="DU348" i="54"/>
  <c r="DV371" i="54"/>
  <c r="DP371" i="54"/>
  <c r="DP344" i="54"/>
  <c r="DV303" i="54"/>
  <c r="DP142" i="54"/>
  <c r="DP61" i="54"/>
  <c r="DP430" i="54"/>
  <c r="DU93" i="54"/>
  <c r="DU33" i="54"/>
  <c r="DU275" i="54"/>
  <c r="DV380" i="54"/>
  <c r="DU340" i="54"/>
  <c r="DV261" i="54"/>
  <c r="DP242" i="54"/>
  <c r="DU281" i="54"/>
  <c r="DP238" i="54"/>
  <c r="DP345" i="54"/>
  <c r="DU297" i="54"/>
  <c r="DV127" i="54"/>
  <c r="DV272" i="54"/>
  <c r="DV328" i="54"/>
  <c r="DP281" i="54"/>
  <c r="DP147" i="54"/>
  <c r="DU431" i="54"/>
  <c r="DP322" i="54"/>
  <c r="DP136" i="54"/>
  <c r="DP358" i="54"/>
  <c r="DU268" i="54"/>
  <c r="DP316" i="54"/>
  <c r="DP265" i="54"/>
  <c r="DP241" i="54"/>
  <c r="DP327" i="54"/>
  <c r="DP329" i="54"/>
  <c r="DU289" i="54"/>
  <c r="DP221" i="54"/>
  <c r="DU14" i="54"/>
  <c r="DU216" i="54"/>
  <c r="DP191" i="54"/>
  <c r="DU7" i="54"/>
  <c r="DP196" i="54"/>
  <c r="DU161" i="54"/>
  <c r="DP78" i="54"/>
  <c r="DP343" i="54"/>
  <c r="DP359" i="54"/>
  <c r="DP342" i="54"/>
  <c r="DP102" i="54"/>
  <c r="DP28" i="54"/>
  <c r="DP44" i="54"/>
  <c r="DP250" i="54"/>
  <c r="DP234" i="54"/>
  <c r="DU129" i="54"/>
  <c r="DP100" i="54"/>
  <c r="DV173" i="54"/>
  <c r="DP104" i="54"/>
  <c r="DP436" i="54"/>
  <c r="DU287" i="54"/>
  <c r="DP245" i="54"/>
  <c r="DP86" i="54"/>
  <c r="DV403" i="54"/>
  <c r="DU22" i="54"/>
  <c r="DP8" i="54"/>
  <c r="DV239" i="54"/>
  <c r="DU19" i="54"/>
  <c r="DP367" i="54"/>
  <c r="DP291" i="54"/>
  <c r="DU110" i="54"/>
  <c r="DU166" i="54"/>
  <c r="DP118" i="54"/>
  <c r="DP215" i="54"/>
  <c r="DP362" i="54"/>
  <c r="DQ380" i="54"/>
  <c r="DP278" i="54"/>
  <c r="DP227" i="54"/>
  <c r="DP319" i="54"/>
  <c r="DU319" i="54"/>
  <c r="DP279" i="54"/>
  <c r="DU247" i="54"/>
  <c r="DU156" i="54"/>
  <c r="DP75" i="54"/>
  <c r="DU367" i="54"/>
  <c r="DU302" i="54"/>
  <c r="DU84" i="54"/>
  <c r="DP25" i="54"/>
  <c r="DP208" i="54"/>
  <c r="DU208" i="54"/>
  <c r="DP181" i="54"/>
  <c r="DU181" i="54"/>
  <c r="DU151" i="54"/>
  <c r="DP82" i="54"/>
  <c r="DU67" i="54"/>
  <c r="DU49" i="54"/>
  <c r="DU31" i="54"/>
  <c r="DU198" i="54"/>
  <c r="DP198" i="54"/>
  <c r="DU97" i="54"/>
  <c r="DU60" i="54"/>
  <c r="DP45" i="54"/>
  <c r="DU45" i="54"/>
  <c r="DP26" i="54"/>
  <c r="DP428" i="54"/>
  <c r="DP414" i="54"/>
  <c r="DP396" i="54"/>
  <c r="DU138" i="54"/>
  <c r="DP363" i="54"/>
  <c r="DP323" i="54"/>
  <c r="DP382" i="54"/>
  <c r="DU353" i="54"/>
  <c r="DP331" i="54"/>
  <c r="DP286" i="54"/>
  <c r="DU286" i="54"/>
  <c r="DP338" i="54"/>
  <c r="DU372" i="54"/>
  <c r="DP355" i="54"/>
  <c r="DU337" i="54"/>
  <c r="DP311" i="54"/>
  <c r="DP287" i="54"/>
  <c r="DP395" i="54"/>
  <c r="DU395" i="54"/>
  <c r="DV160" i="54"/>
  <c r="DP113" i="54"/>
  <c r="DP72" i="54"/>
  <c r="DP13" i="54"/>
  <c r="DP159" i="54"/>
  <c r="DU56" i="54"/>
  <c r="DU17" i="54"/>
  <c r="DP17" i="54"/>
  <c r="DU249" i="54"/>
  <c r="DP257" i="54"/>
  <c r="DU257" i="54"/>
  <c r="DU283" i="54"/>
  <c r="DP233" i="54"/>
  <c r="DU410" i="54"/>
  <c r="DP388" i="54"/>
  <c r="DP166" i="54"/>
  <c r="DP11" i="54"/>
  <c r="DP131" i="54"/>
  <c r="DP193" i="54"/>
  <c r="DU409" i="54"/>
  <c r="DU72" i="54"/>
  <c r="DU118" i="54"/>
  <c r="DV82" i="54"/>
  <c r="DU254" i="54"/>
  <c r="DU159" i="54"/>
  <c r="DU355" i="54"/>
  <c r="DU334" i="54"/>
  <c r="DP195" i="54"/>
  <c r="DU130" i="54"/>
  <c r="DP130" i="54"/>
  <c r="DU46" i="54"/>
  <c r="DU291" i="54"/>
  <c r="DP226" i="54"/>
  <c r="DP170" i="54"/>
  <c r="DU220" i="54"/>
  <c r="DP220" i="54"/>
  <c r="DU134" i="54"/>
  <c r="DU98" i="54"/>
  <c r="DU386" i="54"/>
  <c r="DP151" i="54"/>
  <c r="DP165" i="54"/>
  <c r="DP228" i="54"/>
  <c r="DU195" i="54"/>
  <c r="DP65" i="54"/>
  <c r="DP81" i="54"/>
  <c r="DP268" i="54"/>
  <c r="DP401" i="54"/>
  <c r="DP409" i="54"/>
  <c r="DV68" i="54"/>
  <c r="DP200" i="54"/>
  <c r="DP354" i="54"/>
  <c r="DV349" i="54"/>
  <c r="DU227" i="54"/>
  <c r="DP160" i="54"/>
  <c r="DP270" i="54"/>
  <c r="DV166" i="54"/>
  <c r="DP222" i="54"/>
  <c r="DU150" i="54"/>
  <c r="DU124" i="54"/>
  <c r="DP124" i="54"/>
  <c r="DP66" i="54"/>
  <c r="DP347" i="54"/>
  <c r="DP315" i="54"/>
  <c r="DP298" i="54"/>
  <c r="DP253" i="54"/>
  <c r="DU253" i="54"/>
  <c r="DP237" i="54"/>
  <c r="DU105" i="54"/>
  <c r="DP132" i="54"/>
  <c r="DU76" i="54"/>
  <c r="DP144" i="54"/>
  <c r="DP94" i="54"/>
  <c r="DP424" i="54"/>
  <c r="DP246" i="54"/>
  <c r="DU246" i="54"/>
  <c r="DU356" i="54"/>
  <c r="DU312" i="54"/>
  <c r="DP375" i="54"/>
  <c r="DP350" i="54"/>
  <c r="DP318" i="54"/>
  <c r="DP351" i="54"/>
  <c r="DU332" i="54"/>
  <c r="DP251" i="54"/>
  <c r="DU374" i="54"/>
  <c r="DP168" i="54"/>
  <c r="DU62" i="54"/>
  <c r="DP48" i="54"/>
  <c r="DU273" i="54"/>
  <c r="DP229" i="54"/>
  <c r="DP419" i="54"/>
  <c r="DU397" i="54"/>
  <c r="DU385" i="54"/>
  <c r="DP194" i="54"/>
  <c r="DP216" i="54"/>
  <c r="DP423" i="54"/>
  <c r="DP76" i="54"/>
  <c r="DP120" i="54"/>
  <c r="DU64" i="54"/>
  <c r="DU305" i="54"/>
  <c r="DP22" i="54"/>
  <c r="DU145" i="54"/>
  <c r="DU221" i="54"/>
  <c r="DP289" i="54"/>
  <c r="DU267" i="54"/>
  <c r="DU315" i="54"/>
  <c r="DP356" i="54"/>
  <c r="DP62" i="54"/>
  <c r="DP385" i="54"/>
  <c r="DV402" i="54"/>
  <c r="DU24" i="54"/>
  <c r="DU120" i="54"/>
  <c r="DU94" i="54"/>
  <c r="DP368" i="54"/>
  <c r="DP14" i="54"/>
  <c r="DP91" i="54"/>
  <c r="DP364" i="54"/>
  <c r="DP267" i="54"/>
  <c r="DP290" i="54"/>
  <c r="DP55" i="54"/>
  <c r="DU217" i="54"/>
  <c r="DP217" i="54"/>
  <c r="DP109" i="54"/>
  <c r="DP225" i="54"/>
  <c r="DP71" i="54"/>
  <c r="DP99" i="54"/>
  <c r="DU9" i="54"/>
  <c r="DP412" i="54"/>
  <c r="DP230" i="54"/>
  <c r="DP51" i="54"/>
  <c r="DU30" i="54"/>
  <c r="DP294" i="54"/>
  <c r="DU262" i="54"/>
  <c r="DP70" i="54"/>
  <c r="DP41" i="54"/>
  <c r="DP184" i="54"/>
  <c r="DP107" i="54"/>
  <c r="DP54" i="54"/>
  <c r="DP218" i="54"/>
  <c r="DP29" i="54"/>
  <c r="DP16" i="54"/>
  <c r="DP399" i="54"/>
  <c r="DP387" i="54"/>
  <c r="DP128" i="54"/>
  <c r="DP83" i="54"/>
  <c r="DP108" i="54"/>
  <c r="DP87" i="54"/>
  <c r="DV415" i="54"/>
  <c r="AI357" i="54" l="1"/>
  <c r="AI356" i="54"/>
  <c r="AI364" i="54"/>
  <c r="DV406" i="54"/>
  <c r="AI334" i="54"/>
  <c r="AI335" i="54"/>
  <c r="AI358" i="54"/>
  <c r="CN481" i="54"/>
  <c r="DW360" i="54"/>
  <c r="DV308" i="54"/>
  <c r="DV238" i="54"/>
  <c r="DV318" i="54"/>
  <c r="ER318" i="54" s="1"/>
  <c r="CJ559" i="54"/>
  <c r="AI325" i="54"/>
  <c r="DV379" i="54"/>
  <c r="DV146" i="54"/>
  <c r="DV436" i="54"/>
  <c r="DV342" i="54"/>
  <c r="DV346" i="54"/>
  <c r="AI340" i="54"/>
  <c r="AI345" i="54"/>
  <c r="AI331" i="54"/>
  <c r="AI338" i="54"/>
  <c r="DV174" i="54"/>
  <c r="DV108" i="54"/>
  <c r="AI328" i="54"/>
  <c r="AI339" i="54"/>
  <c r="AI341" i="54"/>
  <c r="AI351" i="54"/>
  <c r="AI348" i="54"/>
  <c r="DV76" i="54"/>
  <c r="BY76" i="54"/>
  <c r="DQ76" i="54" s="1"/>
  <c r="DV117" i="54"/>
  <c r="BY117" i="54"/>
  <c r="BY167" i="54"/>
  <c r="DQ167" i="54" s="1"/>
  <c r="DQ214" i="54"/>
  <c r="BY214" i="54"/>
  <c r="BY310" i="54"/>
  <c r="DQ310" i="54" s="1"/>
  <c r="BY345" i="54"/>
  <c r="DQ345" i="54" s="1"/>
  <c r="BY11" i="54"/>
  <c r="DQ11" i="54" s="1"/>
  <c r="BY83" i="54"/>
  <c r="DQ83" i="54" s="1"/>
  <c r="DV42" i="54"/>
  <c r="BY42" i="54"/>
  <c r="DV144" i="54"/>
  <c r="BY144" i="54"/>
  <c r="DV137" i="54"/>
  <c r="BY137" i="54"/>
  <c r="DV153" i="54"/>
  <c r="BY153" i="54"/>
  <c r="DV210" i="54"/>
  <c r="BY210" i="54"/>
  <c r="BY217" i="54"/>
  <c r="DQ217" i="54" s="1"/>
  <c r="BY244" i="54"/>
  <c r="DQ244" i="54" s="1"/>
  <c r="BY282" i="54"/>
  <c r="DQ282" i="54" s="1"/>
  <c r="DV341" i="54"/>
  <c r="BY341" i="54"/>
  <c r="DQ341" i="54" s="1"/>
  <c r="DV359" i="54"/>
  <c r="BY359" i="54"/>
  <c r="DV368" i="54"/>
  <c r="BY368" i="54"/>
  <c r="DQ368" i="54" s="1"/>
  <c r="DV54" i="54"/>
  <c r="BY54" i="54"/>
  <c r="BY50" i="54"/>
  <c r="DQ50" i="54" s="1"/>
  <c r="DV116" i="54"/>
  <c r="FE116" i="54" s="1"/>
  <c r="BY116" i="54"/>
  <c r="DV115" i="54"/>
  <c r="BY115" i="54"/>
  <c r="DV223" i="54"/>
  <c r="FA223" i="54" s="1"/>
  <c r="BY223" i="54"/>
  <c r="DV293" i="54"/>
  <c r="BY293" i="54"/>
  <c r="DQ390" i="54"/>
  <c r="BY390" i="54"/>
  <c r="BY422" i="54"/>
  <c r="DQ422" i="54" s="1"/>
  <c r="DV324" i="54"/>
  <c r="BY324" i="54"/>
  <c r="DQ324" i="54" s="1"/>
  <c r="DV404" i="54"/>
  <c r="BY404" i="54"/>
  <c r="BY20" i="54"/>
  <c r="DQ20" i="54" s="1"/>
  <c r="DV41" i="54"/>
  <c r="BY41" i="54"/>
  <c r="DV78" i="54"/>
  <c r="BY78" i="54"/>
  <c r="BY101" i="54"/>
  <c r="DQ101" i="54" s="1"/>
  <c r="BY129" i="54"/>
  <c r="DQ129" i="54" s="1"/>
  <c r="DV243" i="54"/>
  <c r="BY243" i="54"/>
  <c r="BY444" i="54"/>
  <c r="DQ444" i="54" s="1"/>
  <c r="BY344" i="54"/>
  <c r="DQ344" i="54" s="1"/>
  <c r="BY440" i="54"/>
  <c r="DQ440" i="54" s="1"/>
  <c r="BY442" i="54"/>
  <c r="DQ442" i="54" s="1"/>
  <c r="CJ558" i="54"/>
  <c r="CL558" i="54"/>
  <c r="CN558" i="54"/>
  <c r="CJ540" i="54"/>
  <c r="CL540" i="54"/>
  <c r="CN540" i="54"/>
  <c r="CN552" i="54"/>
  <c r="CL552" i="54"/>
  <c r="CJ552" i="54"/>
  <c r="CJ523" i="54"/>
  <c r="CL523" i="54"/>
  <c r="CN523" i="54"/>
  <c r="CL504" i="54"/>
  <c r="CN504" i="54"/>
  <c r="CJ504" i="54"/>
  <c r="CJ526" i="54"/>
  <c r="CL526" i="54"/>
  <c r="CN526" i="54"/>
  <c r="CJ499" i="54"/>
  <c r="CL499" i="54"/>
  <c r="CN499" i="54"/>
  <c r="CJ543" i="54"/>
  <c r="CL543" i="54"/>
  <c r="CN543" i="54"/>
  <c r="CL505" i="54"/>
  <c r="CJ505" i="54"/>
  <c r="CF505" i="54"/>
  <c r="CN505" i="54"/>
  <c r="CD505" i="54"/>
  <c r="CH505" i="54"/>
  <c r="CJ479" i="54"/>
  <c r="CL479" i="54"/>
  <c r="CN479" i="54"/>
  <c r="BY63" i="54"/>
  <c r="BY245" i="54"/>
  <c r="DV310" i="54"/>
  <c r="DV139" i="54"/>
  <c r="BY139" i="54"/>
  <c r="DV199" i="54"/>
  <c r="BY199" i="54"/>
  <c r="DQ168" i="54"/>
  <c r="BY168" i="54"/>
  <c r="DV278" i="54"/>
  <c r="BY278" i="54"/>
  <c r="DQ278" i="54" s="1"/>
  <c r="DQ327" i="54"/>
  <c r="BY327" i="54"/>
  <c r="BY44" i="54"/>
  <c r="DQ44" i="54" s="1"/>
  <c r="DV30" i="54"/>
  <c r="BY30" i="54"/>
  <c r="DQ30" i="54" s="1"/>
  <c r="BY32" i="54"/>
  <c r="DQ32" i="54" s="1"/>
  <c r="DV66" i="54"/>
  <c r="BY66" i="54"/>
  <c r="BY77" i="54"/>
  <c r="DQ77" i="54" s="1"/>
  <c r="DV109" i="54"/>
  <c r="BY109" i="54"/>
  <c r="BY90" i="54"/>
  <c r="DQ90" i="54" s="1"/>
  <c r="DQ203" i="54"/>
  <c r="BY203" i="54"/>
  <c r="BY189" i="54"/>
  <c r="DQ189" i="54" s="1"/>
  <c r="DV176" i="54"/>
  <c r="BY176" i="54"/>
  <c r="DQ176" i="54" s="1"/>
  <c r="DV196" i="54"/>
  <c r="BY196" i="54"/>
  <c r="BY234" i="54"/>
  <c r="DQ234" i="54" s="1"/>
  <c r="DV289" i="54"/>
  <c r="BY289" i="54"/>
  <c r="DV389" i="54"/>
  <c r="BY389" i="54"/>
  <c r="DQ389" i="54" s="1"/>
  <c r="BY437" i="54"/>
  <c r="DQ437" i="54" s="1"/>
  <c r="DV47" i="54"/>
  <c r="BY47" i="54"/>
  <c r="DV86" i="54"/>
  <c r="BY86" i="54"/>
  <c r="DQ86" i="54" s="1"/>
  <c r="DV87" i="54"/>
  <c r="BY87" i="54"/>
  <c r="DV138" i="54"/>
  <c r="BY138" i="54"/>
  <c r="DQ138" i="54" s="1"/>
  <c r="DV175" i="54"/>
  <c r="BY175" i="54"/>
  <c r="DV201" i="54"/>
  <c r="BY201" i="54"/>
  <c r="DQ201" i="54" s="1"/>
  <c r="BY204" i="54"/>
  <c r="DQ204" i="54" s="1"/>
  <c r="BY325" i="54"/>
  <c r="DQ325" i="54" s="1"/>
  <c r="BY315" i="54"/>
  <c r="DQ315" i="54" s="1"/>
  <c r="DV366" i="54"/>
  <c r="BY366" i="54"/>
  <c r="DQ366" i="54" s="1"/>
  <c r="DV441" i="54"/>
  <c r="BY441" i="54"/>
  <c r="DQ441" i="54" s="1"/>
  <c r="DV363" i="54"/>
  <c r="BY363" i="54"/>
  <c r="DQ363" i="54" s="1"/>
  <c r="BY431" i="54"/>
  <c r="DQ431" i="54" s="1"/>
  <c r="BY434" i="54"/>
  <c r="DQ434" i="54" s="1"/>
  <c r="DV51" i="54"/>
  <c r="BY51" i="54"/>
  <c r="DV28" i="54"/>
  <c r="BY28" i="54"/>
  <c r="DQ28" i="54" s="1"/>
  <c r="BY55" i="54"/>
  <c r="DQ55" i="54" s="1"/>
  <c r="DV69" i="54"/>
  <c r="BY69" i="54"/>
  <c r="DV85" i="54"/>
  <c r="BY85" i="54"/>
  <c r="CJ547" i="54"/>
  <c r="CL547" i="54"/>
  <c r="CN547" i="54"/>
  <c r="CL548" i="54"/>
  <c r="CN548" i="54"/>
  <c r="CJ548" i="54"/>
  <c r="CJ527" i="54"/>
  <c r="CL527" i="54"/>
  <c r="CN527" i="54"/>
  <c r="CL516" i="54"/>
  <c r="CJ516" i="54"/>
  <c r="CN516" i="54"/>
  <c r="CL450" i="54"/>
  <c r="CN450" i="54"/>
  <c r="CJ450" i="54"/>
  <c r="CN466" i="54"/>
  <c r="CJ466" i="54"/>
  <c r="CL466" i="54"/>
  <c r="CJ475" i="54"/>
  <c r="CL475" i="54"/>
  <c r="CN475" i="54"/>
  <c r="BY7" i="54"/>
  <c r="DQ7" i="54" s="1"/>
  <c r="BY18" i="54"/>
  <c r="BY190" i="54"/>
  <c r="DQ190" i="54" s="1"/>
  <c r="DQ6" i="54"/>
  <c r="BY140" i="54"/>
  <c r="DQ140" i="54" s="1"/>
  <c r="BY229" i="54"/>
  <c r="DQ229" i="54" s="1"/>
  <c r="BY263" i="54"/>
  <c r="DQ263" i="54" s="1"/>
  <c r="DV294" i="54"/>
  <c r="BY294" i="54"/>
  <c r="DQ294" i="54" s="1"/>
  <c r="BY439" i="54"/>
  <c r="DQ439" i="54" s="1"/>
  <c r="DV27" i="54"/>
  <c r="BY27" i="54"/>
  <c r="DQ27" i="54" s="1"/>
  <c r="DV43" i="54"/>
  <c r="BY43" i="54"/>
  <c r="DV70" i="54"/>
  <c r="BY70" i="54"/>
  <c r="DQ70" i="54" s="1"/>
  <c r="DV121" i="54"/>
  <c r="BY121" i="54"/>
  <c r="BY164" i="54"/>
  <c r="DQ164" i="54" s="1"/>
  <c r="BY320" i="54"/>
  <c r="DQ320" i="54" s="1"/>
  <c r="BY443" i="54"/>
  <c r="DQ443" i="54" s="1"/>
  <c r="DV38" i="54"/>
  <c r="BY38" i="54"/>
  <c r="DQ38" i="54" s="1"/>
  <c r="BY33" i="54"/>
  <c r="DQ33" i="54" s="1"/>
  <c r="BY10" i="54"/>
  <c r="DQ10" i="54" s="1"/>
  <c r="DQ100" i="54"/>
  <c r="BY100" i="54"/>
  <c r="BY71" i="54"/>
  <c r="DQ71" i="54" s="1"/>
  <c r="BY74" i="54"/>
  <c r="DQ74" i="54" s="1"/>
  <c r="DV132" i="54"/>
  <c r="BY132" i="54"/>
  <c r="DV122" i="54"/>
  <c r="BY122" i="54"/>
  <c r="BY107" i="54"/>
  <c r="DQ107" i="54" s="1"/>
  <c r="DV182" i="54"/>
  <c r="BY182" i="54"/>
  <c r="DQ182" i="54" s="1"/>
  <c r="BY207" i="54"/>
  <c r="DQ207" i="54" s="1"/>
  <c r="DQ197" i="54"/>
  <c r="BY197" i="54"/>
  <c r="DV184" i="54"/>
  <c r="BY184" i="54"/>
  <c r="DQ184" i="54" s="1"/>
  <c r="BY169" i="54"/>
  <c r="DQ169" i="54" s="1"/>
  <c r="DV172" i="54"/>
  <c r="BY172" i="54"/>
  <c r="DQ172" i="54" s="1"/>
  <c r="BY360" i="54"/>
  <c r="DQ360" i="54" s="1"/>
  <c r="DV388" i="54"/>
  <c r="BY388" i="54"/>
  <c r="BY35" i="54"/>
  <c r="DQ35" i="54" s="1"/>
  <c r="DV58" i="54"/>
  <c r="BY58" i="54"/>
  <c r="BY88" i="54"/>
  <c r="DQ88" i="54" s="1"/>
  <c r="DV95" i="54"/>
  <c r="BY95" i="54"/>
  <c r="DQ95" i="54" s="1"/>
  <c r="BY135" i="54"/>
  <c r="DQ135" i="54" s="1"/>
  <c r="BY126" i="54"/>
  <c r="DQ126" i="54" s="1"/>
  <c r="DV202" i="54"/>
  <c r="BY202" i="54"/>
  <c r="DV211" i="54"/>
  <c r="BY211" i="54"/>
  <c r="DQ205" i="54"/>
  <c r="BY205" i="54"/>
  <c r="BY212" i="54"/>
  <c r="DQ212" i="54" s="1"/>
  <c r="BY242" i="54"/>
  <c r="DQ242" i="54" s="1"/>
  <c r="DV274" i="54"/>
  <c r="BY274" i="54"/>
  <c r="DV276" i="54"/>
  <c r="BY276" i="54"/>
  <c r="DQ276" i="54" s="1"/>
  <c r="BY296" i="54"/>
  <c r="DQ296" i="54" s="1"/>
  <c r="BY256" i="54"/>
  <c r="DQ256" i="54" s="1"/>
  <c r="DV413" i="54"/>
  <c r="BY413" i="54"/>
  <c r="AI344" i="54"/>
  <c r="CL555" i="54"/>
  <c r="CJ555" i="54"/>
  <c r="CN555" i="54"/>
  <c r="CL482" i="54"/>
  <c r="CN482" i="54"/>
  <c r="CJ482" i="54"/>
  <c r="CJ460" i="54"/>
  <c r="CN460" i="54"/>
  <c r="CL460" i="54"/>
  <c r="CL490" i="54"/>
  <c r="CJ490" i="54"/>
  <c r="CN490" i="54"/>
  <c r="BY52" i="54"/>
  <c r="BY123" i="54"/>
  <c r="DQ123" i="54" s="1"/>
  <c r="DQ92" i="54"/>
  <c r="DV89" i="54"/>
  <c r="BY89" i="54"/>
  <c r="DQ89" i="54" s="1"/>
  <c r="DV149" i="54"/>
  <c r="BY149" i="54"/>
  <c r="BY206" i="54"/>
  <c r="DQ206" i="54" s="1"/>
  <c r="DQ213" i="54"/>
  <c r="DV224" i="54"/>
  <c r="BY224" i="54"/>
  <c r="DV231" i="54"/>
  <c r="BY231" i="54"/>
  <c r="DQ231" i="54" s="1"/>
  <c r="DV230" i="54"/>
  <c r="BY230" i="54"/>
  <c r="DV262" i="54"/>
  <c r="BY262" i="54"/>
  <c r="DQ262" i="54" s="1"/>
  <c r="DV284" i="54"/>
  <c r="BY284" i="54"/>
  <c r="DV307" i="54"/>
  <c r="BY307" i="54"/>
  <c r="DQ307" i="54" s="1"/>
  <c r="BY264" i="54"/>
  <c r="DQ264" i="54" s="1"/>
  <c r="DV358" i="54"/>
  <c r="BY358" i="54"/>
  <c r="DQ358" i="54" s="1"/>
  <c r="DV433" i="54"/>
  <c r="BY433" i="54"/>
  <c r="DQ433" i="54" s="1"/>
  <c r="DV412" i="54"/>
  <c r="BY412" i="54"/>
  <c r="DQ412" i="54" s="1"/>
  <c r="DV21" i="54"/>
  <c r="BY21" i="54"/>
  <c r="DQ21" i="54" s="1"/>
  <c r="DV80" i="54"/>
  <c r="BY80" i="54"/>
  <c r="DQ80" i="54" s="1"/>
  <c r="DV111" i="54"/>
  <c r="BY111" i="54"/>
  <c r="DQ111" i="54" s="1"/>
  <c r="DV178" i="54"/>
  <c r="BY178" i="54"/>
  <c r="BY187" i="54"/>
  <c r="DQ187" i="54" s="1"/>
  <c r="DV218" i="54"/>
  <c r="BY218" i="54"/>
  <c r="DQ218" i="54" s="1"/>
  <c r="DV304" i="54"/>
  <c r="BY304" i="54"/>
  <c r="DV271" i="54"/>
  <c r="BY271" i="54"/>
  <c r="BY295" i="54"/>
  <c r="DQ295" i="54" s="1"/>
  <c r="BY362" i="54"/>
  <c r="DQ362" i="54" s="1"/>
  <c r="DQ438" i="54"/>
  <c r="BY438" i="54"/>
  <c r="DV329" i="54"/>
  <c r="BY329" i="54"/>
  <c r="DQ373" i="54"/>
  <c r="BY373" i="54"/>
  <c r="DV416" i="54"/>
  <c r="BY416" i="54"/>
  <c r="DQ336" i="54"/>
  <c r="BY336" i="54"/>
  <c r="DV59" i="54"/>
  <c r="BY59" i="54"/>
  <c r="DQ141" i="54"/>
  <c r="BY141" i="54"/>
  <c r="BY158" i="54"/>
  <c r="DQ158" i="54" s="1"/>
  <c r="DV237" i="54"/>
  <c r="BY237" i="54"/>
  <c r="DQ237" i="54" s="1"/>
  <c r="BY269" i="54"/>
  <c r="DQ269" i="54" s="1"/>
  <c r="DV222" i="54"/>
  <c r="BY222" i="54"/>
  <c r="DV343" i="54"/>
  <c r="FB343" i="54" s="1"/>
  <c r="BY343" i="54"/>
  <c r="DV425" i="54"/>
  <c r="BY425" i="54"/>
  <c r="DV420" i="54"/>
  <c r="BY420" i="54"/>
  <c r="DV383" i="54"/>
  <c r="BY383" i="54"/>
  <c r="BY36" i="54"/>
  <c r="DQ36" i="54" s="1"/>
  <c r="DV34" i="54"/>
  <c r="BY34" i="54"/>
  <c r="DV136" i="54"/>
  <c r="BY136" i="54"/>
  <c r="DQ136" i="54" s="1"/>
  <c r="BY154" i="54"/>
  <c r="DQ154" i="54" s="1"/>
  <c r="DV306" i="54"/>
  <c r="BY306" i="54"/>
  <c r="DQ306" i="54" s="1"/>
  <c r="DV339" i="54"/>
  <c r="BY339" i="54"/>
  <c r="BY426" i="54"/>
  <c r="DQ426" i="54" s="1"/>
  <c r="BY328" i="54"/>
  <c r="DQ328" i="54" s="1"/>
  <c r="BY408" i="54"/>
  <c r="DQ408" i="54" s="1"/>
  <c r="CJ531" i="54"/>
  <c r="CL531" i="54"/>
  <c r="CN531" i="54"/>
  <c r="CL564" i="54"/>
  <c r="CJ564" i="54"/>
  <c r="CN564" i="54"/>
  <c r="CL449" i="54"/>
  <c r="CN449" i="54"/>
  <c r="CJ449" i="54"/>
  <c r="BY23" i="54"/>
  <c r="DQ23" i="54" s="1"/>
  <c r="BY40" i="54"/>
  <c r="DQ40" i="54" s="1"/>
  <c r="BY53" i="54"/>
  <c r="BY37" i="54"/>
  <c r="BY133" i="54"/>
  <c r="BY277" i="54"/>
  <c r="DQ277" i="54" s="1"/>
  <c r="CJ512" i="54"/>
  <c r="CL512" i="54"/>
  <c r="CN512" i="54"/>
  <c r="CJ503" i="54"/>
  <c r="CL503" i="54"/>
  <c r="CN503" i="54"/>
  <c r="CJ456" i="54"/>
  <c r="CN456" i="54"/>
  <c r="CL456" i="54"/>
  <c r="CL463" i="54"/>
  <c r="CN463" i="54"/>
  <c r="CJ463" i="54"/>
  <c r="CL461" i="54"/>
  <c r="CN461" i="54"/>
  <c r="CJ461" i="54"/>
  <c r="CJ483" i="54"/>
  <c r="CL483" i="54"/>
  <c r="CN483" i="54"/>
  <c r="CJ491" i="54"/>
  <c r="CL491" i="54"/>
  <c r="CN491" i="54"/>
  <c r="CL455" i="54"/>
  <c r="CN455" i="54"/>
  <c r="CJ455" i="54"/>
  <c r="CJ452" i="54"/>
  <c r="CL452" i="54"/>
  <c r="CN452" i="54"/>
  <c r="CL471" i="54"/>
  <c r="CN471" i="54"/>
  <c r="CJ471" i="54"/>
  <c r="CJ562" i="54"/>
  <c r="CL562" i="54"/>
  <c r="CN562" i="54"/>
  <c r="CJ536" i="54"/>
  <c r="CL536" i="54"/>
  <c r="CN536" i="54"/>
  <c r="CL544" i="54"/>
  <c r="CN544" i="54"/>
  <c r="CL519" i="54"/>
  <c r="CN519" i="54"/>
  <c r="CJ519" i="54"/>
  <c r="CN500" i="54"/>
  <c r="CJ500" i="54"/>
  <c r="CL500" i="54"/>
  <c r="CL532" i="54"/>
  <c r="CN532" i="54"/>
  <c r="CJ532" i="54"/>
  <c r="CJ496" i="54"/>
  <c r="CL496" i="54"/>
  <c r="CN496" i="54"/>
  <c r="CJ492" i="54"/>
  <c r="CL492" i="54"/>
  <c r="CN492" i="54"/>
  <c r="CL554" i="54"/>
  <c r="CN554" i="54"/>
  <c r="CJ554" i="54"/>
  <c r="CH445" i="54"/>
  <c r="CL445" i="54"/>
  <c r="CF445" i="54"/>
  <c r="CJ445" i="54"/>
  <c r="CN445" i="54"/>
  <c r="CD445" i="54"/>
  <c r="CL489" i="54"/>
  <c r="CJ489" i="54"/>
  <c r="CL458" i="54"/>
  <c r="CJ458" i="54"/>
  <c r="CN458" i="54"/>
  <c r="CN488" i="54"/>
  <c r="CJ488" i="54"/>
  <c r="CL488" i="54"/>
  <c r="CN453" i="54"/>
  <c r="CJ453" i="54"/>
  <c r="CL453" i="54"/>
  <c r="CJ538" i="54"/>
  <c r="CL538" i="54"/>
  <c r="CN538" i="54"/>
  <c r="CJ550" i="54"/>
  <c r="CN550" i="54"/>
  <c r="CL550" i="54"/>
  <c r="CN521" i="54"/>
  <c r="CL521" i="54"/>
  <c r="CJ521" i="54"/>
  <c r="CL546" i="54"/>
  <c r="CJ546" i="54"/>
  <c r="CN546" i="54"/>
  <c r="CJ494" i="54"/>
  <c r="CL494" i="54"/>
  <c r="CN494" i="54"/>
  <c r="CN556" i="54"/>
  <c r="CJ556" i="54"/>
  <c r="CL556" i="54"/>
  <c r="CL451" i="54"/>
  <c r="CN451" i="54"/>
  <c r="CJ451" i="54"/>
  <c r="CL469" i="54"/>
  <c r="CN469" i="54"/>
  <c r="CJ469" i="54"/>
  <c r="CJ448" i="54"/>
  <c r="CL448" i="54"/>
  <c r="CN448" i="54"/>
  <c r="CJ464" i="54"/>
  <c r="CL464" i="54"/>
  <c r="CN464" i="54"/>
  <c r="CL447" i="54"/>
  <c r="CJ447" i="54"/>
  <c r="CN447" i="54"/>
  <c r="CJ473" i="54"/>
  <c r="CL473" i="54"/>
  <c r="CN473" i="54"/>
  <c r="AI352" i="54"/>
  <c r="AI346" i="54"/>
  <c r="AI333" i="54"/>
  <c r="AI330" i="54"/>
  <c r="CL533" i="54"/>
  <c r="CJ533" i="54"/>
  <c r="CN533" i="54"/>
  <c r="CL520" i="54"/>
  <c r="CJ520" i="54"/>
  <c r="CN520" i="54"/>
  <c r="CJ495" i="54"/>
  <c r="CN495" i="54"/>
  <c r="CL495" i="54"/>
  <c r="CL470" i="54"/>
  <c r="CJ470" i="54"/>
  <c r="CN470" i="54"/>
  <c r="CJ454" i="54"/>
  <c r="CL454" i="54"/>
  <c r="CN454" i="54"/>
  <c r="CF465" i="54"/>
  <c r="CN465" i="54"/>
  <c r="CD465" i="54"/>
  <c r="CH465" i="54"/>
  <c r="CL465" i="54"/>
  <c r="CJ465" i="54"/>
  <c r="AI349" i="54"/>
  <c r="CJ509" i="54"/>
  <c r="CJ518" i="54"/>
  <c r="CL518" i="54"/>
  <c r="CN518" i="54"/>
  <c r="CL474" i="54"/>
  <c r="CJ474" i="54"/>
  <c r="CN474" i="54"/>
  <c r="AI329" i="54"/>
  <c r="AI353" i="54"/>
  <c r="AI361" i="54"/>
  <c r="CJ557" i="54"/>
  <c r="CL557" i="54"/>
  <c r="CN557" i="54"/>
  <c r="CL541" i="54"/>
  <c r="CJ541" i="54"/>
  <c r="CN541" i="54"/>
  <c r="CL513" i="54"/>
  <c r="CN513" i="54"/>
  <c r="CJ513" i="54"/>
  <c r="CN489" i="54"/>
  <c r="CN446" i="54"/>
  <c r="CJ446" i="54"/>
  <c r="CL446" i="54"/>
  <c r="CJ472" i="54"/>
  <c r="CL472" i="54"/>
  <c r="CN472" i="54"/>
  <c r="AI336" i="54"/>
  <c r="AI332" i="54"/>
  <c r="AI355" i="54"/>
  <c r="AI360" i="54"/>
  <c r="CL561" i="54"/>
  <c r="CN561" i="54"/>
  <c r="CJ561" i="54"/>
  <c r="CF545" i="54"/>
  <c r="CL545" i="54"/>
  <c r="CH545" i="54"/>
  <c r="CN545" i="54"/>
  <c r="CJ545" i="54"/>
  <c r="CD545" i="54"/>
  <c r="CN524" i="54"/>
  <c r="CJ524" i="54"/>
  <c r="CL524" i="54"/>
  <c r="CL498" i="54"/>
  <c r="CN498" i="54"/>
  <c r="CJ498" i="54"/>
  <c r="CN467" i="54"/>
  <c r="CL467" i="54"/>
  <c r="CJ467" i="54"/>
  <c r="CL457" i="54"/>
  <c r="CN457" i="54"/>
  <c r="CJ457" i="54"/>
  <c r="CJ487" i="54"/>
  <c r="CL487" i="54"/>
  <c r="CN487" i="54"/>
  <c r="CJ459" i="54"/>
  <c r="CL459" i="54"/>
  <c r="CN459" i="54"/>
  <c r="BY209" i="54"/>
  <c r="DQ209" i="54" s="1"/>
  <c r="BY297" i="54"/>
  <c r="DQ297" i="54" s="1"/>
  <c r="BY255" i="54"/>
  <c r="DQ255" i="54" s="1"/>
  <c r="BY378" i="54"/>
  <c r="DQ378" i="54" s="1"/>
  <c r="BY429" i="54"/>
  <c r="DQ429" i="54" s="1"/>
  <c r="AI342" i="54"/>
  <c r="AI363" i="54"/>
  <c r="CN559" i="54"/>
  <c r="CL559" i="54"/>
  <c r="CN497" i="54"/>
  <c r="CJ497" i="54"/>
  <c r="CL497" i="54"/>
  <c r="CL509" i="54"/>
  <c r="CN509" i="54"/>
  <c r="CJ493" i="54"/>
  <c r="CN493" i="54"/>
  <c r="CL493" i="54"/>
  <c r="CL529" i="54"/>
  <c r="CN529" i="54"/>
  <c r="CJ529" i="54"/>
  <c r="CJ549" i="54"/>
  <c r="CL549" i="54"/>
  <c r="CN549" i="54"/>
  <c r="CJ485" i="54"/>
  <c r="CH485" i="54"/>
  <c r="CN485" i="54"/>
  <c r="CL485" i="54"/>
  <c r="CF485" i="54"/>
  <c r="CJ484" i="54"/>
  <c r="CL484" i="54"/>
  <c r="CN484" i="54"/>
  <c r="CJ514" i="54"/>
  <c r="CL514" i="54"/>
  <c r="CN514" i="54"/>
  <c r="CL506" i="54"/>
  <c r="CJ506" i="54"/>
  <c r="CN506" i="54"/>
  <c r="CL462" i="54"/>
  <c r="CN462" i="54"/>
  <c r="CJ462" i="54"/>
  <c r="CJ468" i="54"/>
  <c r="CL468" i="54"/>
  <c r="CN468" i="54"/>
  <c r="AW325" i="54"/>
  <c r="AR325" i="54"/>
  <c r="AM325" i="54"/>
  <c r="AI326" i="54"/>
  <c r="CL502" i="54"/>
  <c r="CJ502" i="54"/>
  <c r="CN502" i="54"/>
  <c r="CJ539" i="54"/>
  <c r="CL539" i="54"/>
  <c r="CN539" i="54"/>
  <c r="BY481" i="54"/>
  <c r="AW345" i="54"/>
  <c r="AM345" i="54"/>
  <c r="AR345" i="54"/>
  <c r="AI347" i="54"/>
  <c r="AI350" i="54"/>
  <c r="AI354" i="54"/>
  <c r="BY559" i="54"/>
  <c r="CJ534" i="54"/>
  <c r="CN534" i="54"/>
  <c r="CL534" i="54"/>
  <c r="CJ542" i="54"/>
  <c r="CL542" i="54"/>
  <c r="CN542" i="54"/>
  <c r="CL517" i="54"/>
  <c r="CJ517" i="54"/>
  <c r="CN517" i="54"/>
  <c r="CN530" i="54"/>
  <c r="CL530" i="54"/>
  <c r="CJ530" i="54"/>
  <c r="CJ553" i="54"/>
  <c r="CL553" i="54"/>
  <c r="CN553" i="54"/>
  <c r="CL537" i="54"/>
  <c r="CJ537" i="54"/>
  <c r="CN537" i="54"/>
  <c r="CJ510" i="54"/>
  <c r="CL510" i="54"/>
  <c r="CN510" i="54"/>
  <c r="CF525" i="54"/>
  <c r="CH525" i="54"/>
  <c r="CD525" i="54"/>
  <c r="CN525" i="54"/>
  <c r="CL525" i="54"/>
  <c r="CJ525" i="54"/>
  <c r="CJ507" i="54"/>
  <c r="CN507" i="54"/>
  <c r="CL507" i="54"/>
  <c r="CD485" i="54"/>
  <c r="CJ478" i="54"/>
  <c r="CL478" i="54"/>
  <c r="CN478" i="54"/>
  <c r="AI337" i="54"/>
  <c r="CJ544" i="54"/>
  <c r="CL560" i="54"/>
  <c r="CJ560" i="54"/>
  <c r="CN560" i="54"/>
  <c r="CJ535" i="54"/>
  <c r="CL535" i="54"/>
  <c r="CN535" i="54"/>
  <c r="CJ551" i="54"/>
  <c r="CL551" i="54"/>
  <c r="CN551" i="54"/>
  <c r="CJ522" i="54"/>
  <c r="CL522" i="54"/>
  <c r="CN522" i="54"/>
  <c r="CJ476" i="54"/>
  <c r="CN476" i="54"/>
  <c r="CL476" i="54"/>
  <c r="CL486" i="54"/>
  <c r="CJ486" i="54"/>
  <c r="CN486" i="54"/>
  <c r="CJ480" i="54"/>
  <c r="CN480" i="54"/>
  <c r="CL480" i="54"/>
  <c r="CL563" i="54"/>
  <c r="CJ563" i="54"/>
  <c r="CN563" i="54"/>
  <c r="CJ508" i="54"/>
  <c r="CL508" i="54"/>
  <c r="CN508" i="54"/>
  <c r="CL528" i="54"/>
  <c r="CJ528" i="54"/>
  <c r="CN528" i="54"/>
  <c r="CJ515" i="54"/>
  <c r="CL515" i="54"/>
  <c r="CN515" i="54"/>
  <c r="CL511" i="54"/>
  <c r="CN511" i="54"/>
  <c r="CJ511" i="54"/>
  <c r="CN501" i="54"/>
  <c r="CJ501" i="54"/>
  <c r="CL501" i="54"/>
  <c r="CN477" i="54"/>
  <c r="CJ477" i="54"/>
  <c r="CL477" i="54"/>
  <c r="CL481" i="54"/>
  <c r="CJ481" i="54"/>
  <c r="BY225" i="54"/>
  <c r="DQ225" i="54" s="1"/>
  <c r="BY147" i="54"/>
  <c r="DQ147" i="54" s="1"/>
  <c r="BY290" i="54"/>
  <c r="DQ290" i="54" s="1"/>
  <c r="BY322" i="54"/>
  <c r="BY381" i="54"/>
  <c r="DQ381" i="54" s="1"/>
  <c r="BY387" i="54"/>
  <c r="DQ387" i="54" s="1"/>
  <c r="DW438" i="54"/>
  <c r="DV39" i="54"/>
  <c r="DW390" i="54"/>
  <c r="DQ289" i="54"/>
  <c r="DQ116" i="54"/>
  <c r="DQ132" i="54"/>
  <c r="DW408" i="54"/>
  <c r="DQ271" i="54"/>
  <c r="DQ223" i="54"/>
  <c r="DQ41" i="54"/>
  <c r="DQ202" i="54"/>
  <c r="DQ293" i="54"/>
  <c r="DQ78" i="54"/>
  <c r="DQ42" i="54"/>
  <c r="DQ178" i="54"/>
  <c r="DQ210" i="54"/>
  <c r="DQ416" i="54"/>
  <c r="DQ47" i="54"/>
  <c r="DQ85" i="54"/>
  <c r="DQ243" i="54"/>
  <c r="DQ322" i="54"/>
  <c r="DQ53" i="54"/>
  <c r="DQ43" i="54"/>
  <c r="DQ144" i="54"/>
  <c r="DQ122" i="54"/>
  <c r="DQ388" i="54"/>
  <c r="DQ404" i="54"/>
  <c r="DQ420" i="54"/>
  <c r="DV167" i="54"/>
  <c r="CN7" i="54"/>
  <c r="CJ7" i="54"/>
  <c r="CL7" i="54"/>
  <c r="CJ39" i="54"/>
  <c r="CN39" i="54"/>
  <c r="CL39" i="54"/>
  <c r="DU39" i="54"/>
  <c r="CN29" i="54"/>
  <c r="CL29" i="54"/>
  <c r="CJ29" i="54"/>
  <c r="DU29" i="54"/>
  <c r="CN64" i="54"/>
  <c r="CJ64" i="54"/>
  <c r="CL64" i="54"/>
  <c r="CN82" i="54"/>
  <c r="CJ82" i="54"/>
  <c r="CL82" i="54"/>
  <c r="CN114" i="54"/>
  <c r="CJ114" i="54"/>
  <c r="CL114" i="54"/>
  <c r="CN130" i="54"/>
  <c r="CJ130" i="54"/>
  <c r="CL130" i="54"/>
  <c r="CJ161" i="54"/>
  <c r="CN161" i="54"/>
  <c r="CL161" i="54"/>
  <c r="DQ199" i="54"/>
  <c r="CJ261" i="54"/>
  <c r="CN261" i="54"/>
  <c r="CL261" i="54"/>
  <c r="DU261" i="54"/>
  <c r="DW261" i="54" s="1"/>
  <c r="CJ277" i="54"/>
  <c r="CN277" i="54"/>
  <c r="CL277" i="54"/>
  <c r="CJ240" i="54"/>
  <c r="CN240" i="54"/>
  <c r="CL240" i="54"/>
  <c r="CH185" i="54"/>
  <c r="CF185" i="54"/>
  <c r="CN185" i="54"/>
  <c r="CD185" i="54"/>
  <c r="CJ185" i="54"/>
  <c r="CL185" i="54"/>
  <c r="DU185" i="54"/>
  <c r="CN215" i="54"/>
  <c r="CJ215" i="54"/>
  <c r="CL215" i="54"/>
  <c r="CN291" i="54"/>
  <c r="CJ291" i="54"/>
  <c r="CL291" i="54"/>
  <c r="CN307" i="54"/>
  <c r="CJ307" i="54"/>
  <c r="CL307" i="54"/>
  <c r="DU307" i="54"/>
  <c r="CN348" i="54"/>
  <c r="CJ348" i="54"/>
  <c r="CL348" i="54"/>
  <c r="CH365" i="54"/>
  <c r="CJ365" i="54"/>
  <c r="CL365" i="54"/>
  <c r="CD365" i="54"/>
  <c r="CN365" i="54"/>
  <c r="CF365" i="54"/>
  <c r="CN380" i="54"/>
  <c r="CJ380" i="54"/>
  <c r="CL380" i="54"/>
  <c r="DU380" i="54"/>
  <c r="DW380" i="54" s="1"/>
  <c r="CN396" i="54"/>
  <c r="CJ396" i="54"/>
  <c r="CL396" i="54"/>
  <c r="CN412" i="54"/>
  <c r="CJ412" i="54"/>
  <c r="CL412" i="54"/>
  <c r="DU412" i="54"/>
  <c r="CN428" i="54"/>
  <c r="CJ428" i="54"/>
  <c r="CL428" i="54"/>
  <c r="CN11" i="54"/>
  <c r="CJ11" i="54"/>
  <c r="CL11" i="54"/>
  <c r="CL30" i="54"/>
  <c r="CJ30" i="54"/>
  <c r="CN30" i="54"/>
  <c r="DQ66" i="54"/>
  <c r="CJ96" i="54"/>
  <c r="CN96" i="54"/>
  <c r="CL96" i="54"/>
  <c r="CJ112" i="54"/>
  <c r="CL112" i="54"/>
  <c r="CN112" i="54"/>
  <c r="CN70" i="54"/>
  <c r="CJ70" i="54"/>
  <c r="CL70" i="54"/>
  <c r="CN42" i="54"/>
  <c r="CL42" i="54"/>
  <c r="CJ42" i="54"/>
  <c r="CJ144" i="54"/>
  <c r="CN144" i="54"/>
  <c r="CL144" i="54"/>
  <c r="CN160" i="54"/>
  <c r="CL160" i="54"/>
  <c r="CJ160" i="54"/>
  <c r="CN118" i="54"/>
  <c r="CJ118" i="54"/>
  <c r="CL118" i="54"/>
  <c r="CN134" i="54"/>
  <c r="CJ134" i="54"/>
  <c r="CL134" i="54"/>
  <c r="DQ153" i="54"/>
  <c r="CN155" i="54"/>
  <c r="CL155" i="54"/>
  <c r="CJ155" i="54"/>
  <c r="CJ244" i="54"/>
  <c r="CN244" i="54"/>
  <c r="CL244" i="54"/>
  <c r="CN193" i="54"/>
  <c r="CJ193" i="54"/>
  <c r="CL193" i="54"/>
  <c r="CN219" i="54"/>
  <c r="CJ219" i="54"/>
  <c r="CL219" i="54"/>
  <c r="CN295" i="54"/>
  <c r="CJ295" i="54"/>
  <c r="CL295" i="54"/>
  <c r="DU295" i="54"/>
  <c r="DW295" i="54" s="1"/>
  <c r="CN311" i="54"/>
  <c r="CJ311" i="54"/>
  <c r="CL311" i="54"/>
  <c r="DU311" i="54"/>
  <c r="DQ359" i="54"/>
  <c r="CN332" i="54"/>
  <c r="CJ332" i="54"/>
  <c r="CL332" i="54"/>
  <c r="CJ349" i="54"/>
  <c r="CL349" i="54"/>
  <c r="CN349" i="54"/>
  <c r="CN368" i="54"/>
  <c r="CJ368" i="54"/>
  <c r="CL368" i="54"/>
  <c r="CN384" i="54"/>
  <c r="CJ384" i="54"/>
  <c r="CL384" i="54"/>
  <c r="CN400" i="54"/>
  <c r="CJ400" i="54"/>
  <c r="CL400" i="54"/>
  <c r="CN416" i="54"/>
  <c r="CJ416" i="54"/>
  <c r="CL416" i="54"/>
  <c r="DU416" i="54"/>
  <c r="DW416" i="54" s="1"/>
  <c r="CJ432" i="54"/>
  <c r="CL432" i="54"/>
  <c r="CN432" i="54"/>
  <c r="DU432" i="54"/>
  <c r="CN15" i="54"/>
  <c r="CJ15" i="54"/>
  <c r="CL15" i="54"/>
  <c r="DU15" i="54"/>
  <c r="CJ31" i="54"/>
  <c r="CL31" i="54"/>
  <c r="CN31" i="54"/>
  <c r="CJ47" i="54"/>
  <c r="CN47" i="54"/>
  <c r="CL47" i="54"/>
  <c r="DU47" i="54"/>
  <c r="DW47" i="54" s="1"/>
  <c r="DQ54" i="54"/>
  <c r="CN50" i="54"/>
  <c r="CL50" i="54"/>
  <c r="CJ50" i="54"/>
  <c r="DU50" i="54"/>
  <c r="CN74" i="54"/>
  <c r="CJ74" i="54"/>
  <c r="CL74" i="54"/>
  <c r="CN122" i="54"/>
  <c r="CJ122" i="54"/>
  <c r="CL122" i="54"/>
  <c r="DU122" i="54"/>
  <c r="DW122" i="54" s="1"/>
  <c r="CN138" i="54"/>
  <c r="CJ138" i="54"/>
  <c r="CL138" i="54"/>
  <c r="DQ175" i="54"/>
  <c r="CJ253" i="54"/>
  <c r="CN253" i="54"/>
  <c r="CL253" i="54"/>
  <c r="CJ269" i="54"/>
  <c r="CN269" i="54"/>
  <c r="CL269" i="54"/>
  <c r="CJ285" i="54"/>
  <c r="CH285" i="54"/>
  <c r="CN285" i="54"/>
  <c r="CD285" i="54"/>
  <c r="CF285" i="54"/>
  <c r="CL285" i="54"/>
  <c r="DU285" i="54"/>
  <c r="CJ232" i="54"/>
  <c r="CN232" i="54"/>
  <c r="CL232" i="54"/>
  <c r="CN169" i="54"/>
  <c r="CJ169" i="54"/>
  <c r="CL169" i="54"/>
  <c r="DU169" i="54"/>
  <c r="CN201" i="54"/>
  <c r="CJ201" i="54"/>
  <c r="CL201" i="54"/>
  <c r="DU201" i="54"/>
  <c r="CN223" i="54"/>
  <c r="CJ223" i="54"/>
  <c r="CL223" i="54"/>
  <c r="DU223" i="54"/>
  <c r="CN299" i="54"/>
  <c r="CJ299" i="54"/>
  <c r="CL299" i="54"/>
  <c r="CN315" i="54"/>
  <c r="CJ315" i="54"/>
  <c r="CL315" i="54"/>
  <c r="CJ334" i="54"/>
  <c r="CL334" i="54"/>
  <c r="CN334" i="54"/>
  <c r="CJ350" i="54"/>
  <c r="CL350" i="54"/>
  <c r="CN350" i="54"/>
  <c r="CJ366" i="54"/>
  <c r="CL366" i="54"/>
  <c r="CN366" i="54"/>
  <c r="DU366" i="54"/>
  <c r="DW366" i="54" s="1"/>
  <c r="DQ343" i="54"/>
  <c r="CJ333" i="54"/>
  <c r="CL333" i="54"/>
  <c r="CN333" i="54"/>
  <c r="CN372" i="54"/>
  <c r="CJ372" i="54"/>
  <c r="CL372" i="54"/>
  <c r="CN388" i="54"/>
  <c r="CJ388" i="54"/>
  <c r="CL388" i="54"/>
  <c r="CN404" i="54"/>
  <c r="CJ404" i="54"/>
  <c r="CL404" i="54"/>
  <c r="DU404" i="54"/>
  <c r="DW404" i="54" s="1"/>
  <c r="CN420" i="54"/>
  <c r="CJ420" i="54"/>
  <c r="CL420" i="54"/>
  <c r="CJ434" i="54"/>
  <c r="CL434" i="54"/>
  <c r="CN434" i="54"/>
  <c r="DU434" i="54"/>
  <c r="DW434" i="54" s="1"/>
  <c r="CN19" i="54"/>
  <c r="CJ19" i="54"/>
  <c r="CL19" i="54"/>
  <c r="DQ58" i="54"/>
  <c r="CJ88" i="54"/>
  <c r="CN88" i="54"/>
  <c r="CL88" i="54"/>
  <c r="CJ104" i="54"/>
  <c r="CN104" i="54"/>
  <c r="CL104" i="54"/>
  <c r="CN56" i="54"/>
  <c r="CJ56" i="54"/>
  <c r="CL56" i="54"/>
  <c r="CN78" i="54"/>
  <c r="CJ78" i="54"/>
  <c r="CL78" i="54"/>
  <c r="CJ152" i="54"/>
  <c r="CN152" i="54"/>
  <c r="CL152" i="54"/>
  <c r="CN126" i="54"/>
  <c r="CJ126" i="54"/>
  <c r="CL126" i="54"/>
  <c r="DQ211" i="54"/>
  <c r="CN147" i="54"/>
  <c r="CL147" i="54"/>
  <c r="CJ147" i="54"/>
  <c r="CJ236" i="54"/>
  <c r="CN236" i="54"/>
  <c r="CL236" i="54"/>
  <c r="CN177" i="54"/>
  <c r="CJ177" i="54"/>
  <c r="CL177" i="54"/>
  <c r="DU177" i="54"/>
  <c r="CN209" i="54"/>
  <c r="CJ209" i="54"/>
  <c r="CL209" i="54"/>
  <c r="DU209" i="54"/>
  <c r="CN227" i="54"/>
  <c r="CJ227" i="54"/>
  <c r="CL227" i="54"/>
  <c r="CN287" i="54"/>
  <c r="CJ287" i="54"/>
  <c r="CL287" i="54"/>
  <c r="CN303" i="54"/>
  <c r="CJ303" i="54"/>
  <c r="CL303" i="54"/>
  <c r="DU303" i="54"/>
  <c r="CN319" i="54"/>
  <c r="CJ319" i="54"/>
  <c r="CL319" i="54"/>
  <c r="CN328" i="54"/>
  <c r="CL328" i="54"/>
  <c r="CJ328" i="54"/>
  <c r="CN364" i="54"/>
  <c r="CJ364" i="54"/>
  <c r="CL364" i="54"/>
  <c r="CN376" i="54"/>
  <c r="CJ376" i="54"/>
  <c r="CL376" i="54"/>
  <c r="CN392" i="54"/>
  <c r="CJ392" i="54"/>
  <c r="CL392" i="54"/>
  <c r="CN408" i="54"/>
  <c r="CJ408" i="54"/>
  <c r="CL408" i="54"/>
  <c r="CN424" i="54"/>
  <c r="CJ424" i="54"/>
  <c r="CL424" i="54"/>
  <c r="CL435" i="54"/>
  <c r="CN435" i="54"/>
  <c r="CJ435" i="54"/>
  <c r="CN442" i="54"/>
  <c r="CL442" i="54"/>
  <c r="CJ442" i="54"/>
  <c r="DV214" i="54"/>
  <c r="DW209" i="54"/>
  <c r="CJ8" i="54"/>
  <c r="CL8" i="54"/>
  <c r="CN8" i="54"/>
  <c r="DQ18" i="54"/>
  <c r="CJ53" i="54"/>
  <c r="CL53" i="54"/>
  <c r="CN53" i="54"/>
  <c r="DQ37" i="54"/>
  <c r="CN52" i="54"/>
  <c r="CJ52" i="54"/>
  <c r="CL52" i="54"/>
  <c r="CJ92" i="54"/>
  <c r="CL92" i="54"/>
  <c r="CN92" i="54"/>
  <c r="CJ108" i="54"/>
  <c r="CL108" i="54"/>
  <c r="CN108" i="54"/>
  <c r="DQ63" i="54"/>
  <c r="CJ79" i="54"/>
  <c r="CL79" i="54"/>
  <c r="CN79" i="54"/>
  <c r="CJ156" i="54"/>
  <c r="CL156" i="54"/>
  <c r="CN156" i="54"/>
  <c r="CN103" i="54"/>
  <c r="CJ103" i="54"/>
  <c r="CL103" i="54"/>
  <c r="CJ123" i="54"/>
  <c r="CL123" i="54"/>
  <c r="CN123" i="54"/>
  <c r="DU123" i="54"/>
  <c r="DW123" i="54" s="1"/>
  <c r="CJ139" i="54"/>
  <c r="CL139" i="54"/>
  <c r="CN139" i="54"/>
  <c r="CN91" i="54"/>
  <c r="CL91" i="54"/>
  <c r="CJ91" i="54"/>
  <c r="DU91" i="54"/>
  <c r="DQ117" i="54"/>
  <c r="DQ133" i="54"/>
  <c r="DQ149" i="54"/>
  <c r="CN159" i="54"/>
  <c r="CJ159" i="54"/>
  <c r="CL159" i="54"/>
  <c r="CJ174" i="54"/>
  <c r="CL174" i="54"/>
  <c r="CN174" i="54"/>
  <c r="DU174" i="54"/>
  <c r="DW174" i="54" s="1"/>
  <c r="CJ190" i="54"/>
  <c r="CL190" i="54"/>
  <c r="CN190" i="54"/>
  <c r="CJ206" i="54"/>
  <c r="CL206" i="54"/>
  <c r="CN206" i="54"/>
  <c r="CN181" i="54"/>
  <c r="CJ181" i="54"/>
  <c r="CL181" i="54"/>
  <c r="CJ213" i="54"/>
  <c r="CL213" i="54"/>
  <c r="CN213" i="54"/>
  <c r="DU213" i="54"/>
  <c r="DQ245" i="54"/>
  <c r="CJ224" i="54"/>
  <c r="CL224" i="54"/>
  <c r="CN224" i="54"/>
  <c r="DU224" i="54"/>
  <c r="CN231" i="54"/>
  <c r="CL231" i="54"/>
  <c r="CJ231" i="54"/>
  <c r="DU231" i="54"/>
  <c r="DW231" i="54" s="1"/>
  <c r="DQ230" i="54"/>
  <c r="CN252" i="54"/>
  <c r="CJ252" i="54"/>
  <c r="CL252" i="54"/>
  <c r="DU252" i="54"/>
  <c r="CN284" i="54"/>
  <c r="CJ284" i="54"/>
  <c r="CL284" i="54"/>
  <c r="DU284" i="54"/>
  <c r="CJ300" i="54"/>
  <c r="CL300" i="54"/>
  <c r="CN300" i="54"/>
  <c r="CJ316" i="54"/>
  <c r="CL316" i="54"/>
  <c r="CN316" i="54"/>
  <c r="DU316" i="54"/>
  <c r="CN323" i="54"/>
  <c r="CJ323" i="54"/>
  <c r="CL323" i="54"/>
  <c r="CN264" i="54"/>
  <c r="CL264" i="54"/>
  <c r="CJ264" i="54"/>
  <c r="CH345" i="54"/>
  <c r="CL345" i="54"/>
  <c r="CD345" i="54"/>
  <c r="CN345" i="54"/>
  <c r="CF345" i="54"/>
  <c r="CJ345" i="54"/>
  <c r="CJ369" i="54"/>
  <c r="CL369" i="54"/>
  <c r="CN369" i="54"/>
  <c r="DU369" i="54"/>
  <c r="CH385" i="54"/>
  <c r="CJ385" i="54"/>
  <c r="CD385" i="54"/>
  <c r="CL385" i="54"/>
  <c r="CF385" i="54"/>
  <c r="CN385" i="54"/>
  <c r="CJ401" i="54"/>
  <c r="CL401" i="54"/>
  <c r="CN401" i="54"/>
  <c r="CJ417" i="54"/>
  <c r="CL417" i="54"/>
  <c r="CN417" i="54"/>
  <c r="CJ433" i="54"/>
  <c r="CL433" i="54"/>
  <c r="CN433" i="54"/>
  <c r="CL439" i="54"/>
  <c r="CJ439" i="54"/>
  <c r="CN439" i="54"/>
  <c r="CJ12" i="54"/>
  <c r="CL12" i="54"/>
  <c r="CN12" i="54"/>
  <c r="CJ27" i="54"/>
  <c r="CN27" i="54"/>
  <c r="CL27" i="54"/>
  <c r="CJ43" i="54"/>
  <c r="CL43" i="54"/>
  <c r="CN43" i="54"/>
  <c r="CJ57" i="54"/>
  <c r="CL57" i="54"/>
  <c r="CN57" i="54"/>
  <c r="CN60" i="54"/>
  <c r="CJ60" i="54"/>
  <c r="CL60" i="54"/>
  <c r="CJ67" i="54"/>
  <c r="CL67" i="54"/>
  <c r="CN67" i="54"/>
  <c r="CJ83" i="54"/>
  <c r="CL83" i="54"/>
  <c r="CN83" i="54"/>
  <c r="DQ109" i="54"/>
  <c r="CN111" i="54"/>
  <c r="CJ111" i="54"/>
  <c r="CL111" i="54"/>
  <c r="DU111" i="54"/>
  <c r="DW111" i="54" s="1"/>
  <c r="CJ127" i="54"/>
  <c r="CL127" i="54"/>
  <c r="CN127" i="54"/>
  <c r="CN99" i="54"/>
  <c r="CL99" i="54"/>
  <c r="CJ99" i="54"/>
  <c r="DQ121" i="54"/>
  <c r="DQ137" i="54"/>
  <c r="CJ178" i="54"/>
  <c r="CL178" i="54"/>
  <c r="CN178" i="54"/>
  <c r="DU178" i="54"/>
  <c r="DW178" i="54" s="1"/>
  <c r="CJ194" i="54"/>
  <c r="CL194" i="54"/>
  <c r="CN194" i="54"/>
  <c r="CJ210" i="54"/>
  <c r="CL210" i="54"/>
  <c r="CN210" i="54"/>
  <c r="DU210" i="54"/>
  <c r="CN189" i="54"/>
  <c r="CJ189" i="54"/>
  <c r="CL189" i="54"/>
  <c r="CJ249" i="54"/>
  <c r="CL249" i="54"/>
  <c r="CN249" i="54"/>
  <c r="CJ265" i="54"/>
  <c r="CH265" i="54"/>
  <c r="CF265" i="54"/>
  <c r="CL265" i="54"/>
  <c r="CN265" i="54"/>
  <c r="CD265" i="54"/>
  <c r="CJ281" i="54"/>
  <c r="CL281" i="54"/>
  <c r="CN281" i="54"/>
  <c r="CJ228" i="54"/>
  <c r="CL228" i="54"/>
  <c r="CN228" i="54"/>
  <c r="DU228" i="54"/>
  <c r="DQ196" i="54"/>
  <c r="CN260" i="54"/>
  <c r="CJ260" i="54"/>
  <c r="CL260" i="54"/>
  <c r="CJ288" i="54"/>
  <c r="CL288" i="54"/>
  <c r="CN288" i="54"/>
  <c r="CJ304" i="54"/>
  <c r="CL304" i="54"/>
  <c r="CN304" i="54"/>
  <c r="DU304" i="54"/>
  <c r="DW304" i="54" s="1"/>
  <c r="CJ320" i="54"/>
  <c r="CL320" i="54"/>
  <c r="CN320" i="54"/>
  <c r="CN247" i="54"/>
  <c r="CL247" i="54"/>
  <c r="CJ247" i="54"/>
  <c r="CN272" i="54"/>
  <c r="CL272" i="54"/>
  <c r="CJ272" i="54"/>
  <c r="CJ330" i="54"/>
  <c r="CL330" i="54"/>
  <c r="CN330" i="54"/>
  <c r="CJ346" i="54"/>
  <c r="CL346" i="54"/>
  <c r="CN346" i="54"/>
  <c r="CJ362" i="54"/>
  <c r="CL362" i="54"/>
  <c r="CN362" i="54"/>
  <c r="CL329" i="54"/>
  <c r="CN329" i="54"/>
  <c r="CJ329" i="54"/>
  <c r="CJ373" i="54"/>
  <c r="CL373" i="54"/>
  <c r="CN373" i="54"/>
  <c r="CJ389" i="54"/>
  <c r="CL389" i="54"/>
  <c r="CN389" i="54"/>
  <c r="CH405" i="54"/>
  <c r="CJ405" i="54"/>
  <c r="CD405" i="54"/>
  <c r="CL405" i="54"/>
  <c r="CF405" i="54"/>
  <c r="CN405" i="54"/>
  <c r="CJ421" i="54"/>
  <c r="CL421" i="54"/>
  <c r="CN421" i="54"/>
  <c r="CJ16" i="54"/>
  <c r="CL16" i="54"/>
  <c r="CN16" i="54"/>
  <c r="DU16" i="54"/>
  <c r="CF25" i="54"/>
  <c r="CN25" i="54"/>
  <c r="CD25" i="54"/>
  <c r="CL25" i="54"/>
  <c r="CJ25" i="54"/>
  <c r="CH25" i="54"/>
  <c r="DU25" i="54"/>
  <c r="CN38" i="54"/>
  <c r="CJ38" i="54"/>
  <c r="CL38" i="54"/>
  <c r="CJ61" i="54"/>
  <c r="CL61" i="54"/>
  <c r="CN61" i="54"/>
  <c r="CN33" i="54"/>
  <c r="CJ33" i="54"/>
  <c r="CL33" i="54"/>
  <c r="CJ100" i="54"/>
  <c r="CL100" i="54"/>
  <c r="CN100" i="54"/>
  <c r="CJ71" i="54"/>
  <c r="CL71" i="54"/>
  <c r="CN71" i="54"/>
  <c r="DQ59" i="54"/>
  <c r="CJ148" i="54"/>
  <c r="CL148" i="54"/>
  <c r="CN148" i="54"/>
  <c r="CN87" i="54"/>
  <c r="CJ87" i="54"/>
  <c r="CL87" i="54"/>
  <c r="CJ115" i="54"/>
  <c r="CL115" i="54"/>
  <c r="CN115" i="54"/>
  <c r="DU115" i="54"/>
  <c r="DW115" i="54" s="1"/>
  <c r="CJ131" i="54"/>
  <c r="CL131" i="54"/>
  <c r="CN131" i="54"/>
  <c r="CN107" i="54"/>
  <c r="CL107" i="54"/>
  <c r="CJ107" i="54"/>
  <c r="DU107" i="54"/>
  <c r="CJ166" i="54"/>
  <c r="CL166" i="54"/>
  <c r="CN166" i="54"/>
  <c r="CJ182" i="54"/>
  <c r="CL182" i="54"/>
  <c r="CN182" i="54"/>
  <c r="CJ198" i="54"/>
  <c r="CL198" i="54"/>
  <c r="CN198" i="54"/>
  <c r="CH165" i="54"/>
  <c r="CF165" i="54"/>
  <c r="CN165" i="54"/>
  <c r="CJ165" i="54"/>
  <c r="CL165" i="54"/>
  <c r="CD165" i="54"/>
  <c r="CN197" i="54"/>
  <c r="CJ197" i="54"/>
  <c r="CL197" i="54"/>
  <c r="DU197" i="54"/>
  <c r="DW197" i="54" s="1"/>
  <c r="CJ216" i="54"/>
  <c r="CL216" i="54"/>
  <c r="CN216" i="54"/>
  <c r="DQ222" i="54"/>
  <c r="CJ325" i="54"/>
  <c r="CH325" i="54"/>
  <c r="CD325" i="54"/>
  <c r="CF325" i="54"/>
  <c r="CL325" i="54"/>
  <c r="CN325" i="54"/>
  <c r="CN268" i="54"/>
  <c r="CJ268" i="54"/>
  <c r="CL268" i="54"/>
  <c r="CJ292" i="54"/>
  <c r="CL292" i="54"/>
  <c r="CN292" i="54"/>
  <c r="CJ308" i="54"/>
  <c r="CL308" i="54"/>
  <c r="CN308" i="54"/>
  <c r="CN235" i="54"/>
  <c r="CL235" i="54"/>
  <c r="CJ235" i="54"/>
  <c r="CN248" i="54"/>
  <c r="CL248" i="54"/>
  <c r="CJ248" i="54"/>
  <c r="CN280" i="54"/>
  <c r="CL280" i="54"/>
  <c r="CJ280" i="54"/>
  <c r="CN360" i="54"/>
  <c r="CL360" i="54"/>
  <c r="CJ360" i="54"/>
  <c r="CJ377" i="54"/>
  <c r="CL377" i="54"/>
  <c r="CN377" i="54"/>
  <c r="DU377" i="54"/>
  <c r="CJ393" i="54"/>
  <c r="CL393" i="54"/>
  <c r="CN393" i="54"/>
  <c r="CJ409" i="54"/>
  <c r="CL409" i="54"/>
  <c r="CN409" i="54"/>
  <c r="CH425" i="54"/>
  <c r="CJ425" i="54"/>
  <c r="CD425" i="54"/>
  <c r="CL425" i="54"/>
  <c r="CF425" i="54"/>
  <c r="CN425" i="54"/>
  <c r="CN436" i="54"/>
  <c r="CJ436" i="54"/>
  <c r="CL436" i="54"/>
  <c r="DQ383" i="54"/>
  <c r="CJ35" i="54"/>
  <c r="CL35" i="54"/>
  <c r="CN35" i="54"/>
  <c r="CN26" i="54"/>
  <c r="CL26" i="54"/>
  <c r="CJ26" i="54"/>
  <c r="CN46" i="54"/>
  <c r="CJ46" i="54"/>
  <c r="CL46" i="54"/>
  <c r="CJ65" i="54"/>
  <c r="CH65" i="54"/>
  <c r="CL65" i="54"/>
  <c r="CN65" i="54"/>
  <c r="CD65" i="54"/>
  <c r="CF65" i="54"/>
  <c r="CJ34" i="54"/>
  <c r="CL34" i="54"/>
  <c r="CN34" i="54"/>
  <c r="DU34" i="54"/>
  <c r="DW34" i="54" s="1"/>
  <c r="CJ75" i="54"/>
  <c r="CL75" i="54"/>
  <c r="CN75" i="54"/>
  <c r="DQ69" i="54"/>
  <c r="CN95" i="54"/>
  <c r="CJ95" i="54"/>
  <c r="CL95" i="54"/>
  <c r="DU95" i="54"/>
  <c r="DW95" i="54" s="1"/>
  <c r="CJ119" i="54"/>
  <c r="CL119" i="54"/>
  <c r="CN119" i="54"/>
  <c r="DU119" i="54"/>
  <c r="CJ135" i="54"/>
  <c r="CL135" i="54"/>
  <c r="CN135" i="54"/>
  <c r="CN142" i="54"/>
  <c r="CJ142" i="54"/>
  <c r="CL142" i="54"/>
  <c r="CN151" i="54"/>
  <c r="CJ151" i="54"/>
  <c r="CL151" i="54"/>
  <c r="CJ170" i="54"/>
  <c r="CL170" i="54"/>
  <c r="CN170" i="54"/>
  <c r="CJ186" i="54"/>
  <c r="CL186" i="54"/>
  <c r="CN186" i="54"/>
  <c r="CJ202" i="54"/>
  <c r="CL202" i="54"/>
  <c r="CN202" i="54"/>
  <c r="DU202" i="54"/>
  <c r="CN173" i="54"/>
  <c r="CJ173" i="54"/>
  <c r="CL173" i="54"/>
  <c r="CH205" i="54"/>
  <c r="CF205" i="54"/>
  <c r="CN205" i="54"/>
  <c r="CJ205" i="54"/>
  <c r="CL205" i="54"/>
  <c r="CD205" i="54"/>
  <c r="DU205" i="54"/>
  <c r="DW205" i="54" s="1"/>
  <c r="CJ257" i="54"/>
  <c r="CL257" i="54"/>
  <c r="CN257" i="54"/>
  <c r="CJ273" i="54"/>
  <c r="CL273" i="54"/>
  <c r="CN273" i="54"/>
  <c r="CJ220" i="54"/>
  <c r="CL220" i="54"/>
  <c r="CN220" i="54"/>
  <c r="DQ274" i="54"/>
  <c r="CN243" i="54"/>
  <c r="CL243" i="54"/>
  <c r="CJ243" i="54"/>
  <c r="CN239" i="54"/>
  <c r="CL239" i="54"/>
  <c r="CJ239" i="54"/>
  <c r="CN276" i="54"/>
  <c r="CJ276" i="54"/>
  <c r="CL276" i="54"/>
  <c r="DU276" i="54"/>
  <c r="CJ296" i="54"/>
  <c r="CL296" i="54"/>
  <c r="CN296" i="54"/>
  <c r="DU296" i="54"/>
  <c r="DW296" i="54" s="1"/>
  <c r="CJ312" i="54"/>
  <c r="CL312" i="54"/>
  <c r="CN312" i="54"/>
  <c r="CN256" i="54"/>
  <c r="CL256" i="54"/>
  <c r="CJ256" i="54"/>
  <c r="DQ339" i="54"/>
  <c r="CN344" i="54"/>
  <c r="CL344" i="54"/>
  <c r="CJ344" i="54"/>
  <c r="DU344" i="54"/>
  <c r="CL361" i="54"/>
  <c r="CN361" i="54"/>
  <c r="CJ361" i="54"/>
  <c r="CJ381" i="54"/>
  <c r="CL381" i="54"/>
  <c r="CN381" i="54"/>
  <c r="CJ397" i="54"/>
  <c r="CL397" i="54"/>
  <c r="CN397" i="54"/>
  <c r="CJ413" i="54"/>
  <c r="CL413" i="54"/>
  <c r="CN413" i="54"/>
  <c r="CJ429" i="54"/>
  <c r="CL429" i="54"/>
  <c r="CN429" i="54"/>
  <c r="DU429" i="54"/>
  <c r="DW429" i="54" s="1"/>
  <c r="CN440" i="54"/>
  <c r="CL440" i="54"/>
  <c r="CJ440" i="54"/>
  <c r="DW107" i="54"/>
  <c r="CJ5" i="54"/>
  <c r="CD5" i="54"/>
  <c r="CL5" i="54"/>
  <c r="CF5" i="54"/>
  <c r="CN5" i="54"/>
  <c r="CH5" i="54"/>
  <c r="CJ23" i="54"/>
  <c r="CN23" i="54"/>
  <c r="CL23" i="54"/>
  <c r="CN37" i="54"/>
  <c r="CL37" i="54"/>
  <c r="CJ37" i="54"/>
  <c r="CJ76" i="54"/>
  <c r="CL76" i="54"/>
  <c r="CN76" i="54"/>
  <c r="CN63" i="54"/>
  <c r="CL63" i="54"/>
  <c r="CJ63" i="54"/>
  <c r="DU63" i="54"/>
  <c r="DW63" i="54" s="1"/>
  <c r="CN102" i="54"/>
  <c r="CL102" i="54"/>
  <c r="CJ102" i="54"/>
  <c r="CJ124" i="54"/>
  <c r="CL124" i="54"/>
  <c r="CN124" i="54"/>
  <c r="CJ140" i="54"/>
  <c r="CL140" i="54"/>
  <c r="CN140" i="54"/>
  <c r="CN143" i="54"/>
  <c r="CJ143" i="54"/>
  <c r="CL143" i="54"/>
  <c r="CJ229" i="54"/>
  <c r="CL229" i="54"/>
  <c r="CN229" i="54"/>
  <c r="CJ245" i="54"/>
  <c r="CD245" i="54"/>
  <c r="CL245" i="54"/>
  <c r="CH245" i="54"/>
  <c r="CN245" i="54"/>
  <c r="CF245" i="54"/>
  <c r="DU245" i="54"/>
  <c r="DW245" i="54" s="1"/>
  <c r="CN168" i="54"/>
  <c r="CL168" i="54"/>
  <c r="CJ168" i="54"/>
  <c r="DU168" i="54"/>
  <c r="DW168" i="54" s="1"/>
  <c r="CN200" i="54"/>
  <c r="CL200" i="54"/>
  <c r="CJ200" i="54"/>
  <c r="CN188" i="54"/>
  <c r="CL188" i="54"/>
  <c r="CJ188" i="54"/>
  <c r="CN251" i="54"/>
  <c r="CL251" i="54"/>
  <c r="CJ251" i="54"/>
  <c r="CN283" i="54"/>
  <c r="CL283" i="54"/>
  <c r="CJ283" i="54"/>
  <c r="CJ301" i="54"/>
  <c r="CL301" i="54"/>
  <c r="CN301" i="54"/>
  <c r="CJ317" i="54"/>
  <c r="CL317" i="54"/>
  <c r="CN317" i="54"/>
  <c r="CN263" i="54"/>
  <c r="CL263" i="54"/>
  <c r="CJ263" i="54"/>
  <c r="CJ342" i="54"/>
  <c r="CN342" i="54"/>
  <c r="CL342" i="54"/>
  <c r="CJ358" i="54"/>
  <c r="CN358" i="54"/>
  <c r="CL358" i="54"/>
  <c r="DU358" i="54"/>
  <c r="DW358" i="54" s="1"/>
  <c r="CN340" i="54"/>
  <c r="CJ340" i="54"/>
  <c r="CL340" i="54"/>
  <c r="CN357" i="54"/>
  <c r="CJ357" i="54"/>
  <c r="CL357" i="54"/>
  <c r="DU357" i="54"/>
  <c r="DW357" i="54" s="1"/>
  <c r="CJ382" i="54"/>
  <c r="CL382" i="54"/>
  <c r="CN382" i="54"/>
  <c r="CJ398" i="54"/>
  <c r="CL398" i="54"/>
  <c r="CN398" i="54"/>
  <c r="CJ414" i="54"/>
  <c r="CL414" i="54"/>
  <c r="CN414" i="54"/>
  <c r="CJ430" i="54"/>
  <c r="CL430" i="54"/>
  <c r="CN430" i="54"/>
  <c r="CN327" i="54"/>
  <c r="CL327" i="54"/>
  <c r="CJ327" i="54"/>
  <c r="CN352" i="54"/>
  <c r="CJ352" i="54"/>
  <c r="CL352" i="54"/>
  <c r="CJ9" i="54"/>
  <c r="CL9" i="54"/>
  <c r="CN9" i="54"/>
  <c r="CN21" i="54"/>
  <c r="CL21" i="54"/>
  <c r="CJ21" i="54"/>
  <c r="CF45" i="54"/>
  <c r="CN45" i="54"/>
  <c r="CD45" i="54"/>
  <c r="CL45" i="54"/>
  <c r="CJ45" i="54"/>
  <c r="CH45" i="54"/>
  <c r="CJ80" i="54"/>
  <c r="CL80" i="54"/>
  <c r="CN80" i="54"/>
  <c r="DU80" i="54"/>
  <c r="DW80" i="54" s="1"/>
  <c r="CN110" i="54"/>
  <c r="CL110" i="54"/>
  <c r="CJ110" i="54"/>
  <c r="CJ128" i="54"/>
  <c r="CL128" i="54"/>
  <c r="CN128" i="54"/>
  <c r="CN90" i="54"/>
  <c r="CL90" i="54"/>
  <c r="CJ90" i="54"/>
  <c r="CJ162" i="54"/>
  <c r="CL162" i="54"/>
  <c r="CN162" i="54"/>
  <c r="CN150" i="54"/>
  <c r="CL150" i="54"/>
  <c r="CJ150" i="54"/>
  <c r="CJ217" i="54"/>
  <c r="CL217" i="54"/>
  <c r="CN217" i="54"/>
  <c r="CJ233" i="54"/>
  <c r="CL233" i="54"/>
  <c r="CN233" i="54"/>
  <c r="CN176" i="54"/>
  <c r="CL176" i="54"/>
  <c r="CJ176" i="54"/>
  <c r="CN208" i="54"/>
  <c r="CL208" i="54"/>
  <c r="CJ208" i="54"/>
  <c r="CN164" i="54"/>
  <c r="CL164" i="54"/>
  <c r="CJ164" i="54"/>
  <c r="DU164" i="54"/>
  <c r="DW164" i="54" s="1"/>
  <c r="CN196" i="54"/>
  <c r="CL196" i="54"/>
  <c r="CJ196" i="54"/>
  <c r="CN259" i="54"/>
  <c r="CL259" i="54"/>
  <c r="CJ259" i="54"/>
  <c r="CJ289" i="54"/>
  <c r="CL289" i="54"/>
  <c r="CN289" i="54"/>
  <c r="CJ305" i="54"/>
  <c r="CD305" i="54"/>
  <c r="CL305" i="54"/>
  <c r="CF305" i="54"/>
  <c r="CN305" i="54"/>
  <c r="CH305" i="54"/>
  <c r="CJ321" i="54"/>
  <c r="CN321" i="54"/>
  <c r="CL321" i="54"/>
  <c r="CN271" i="54"/>
  <c r="CL271" i="54"/>
  <c r="CJ271" i="54"/>
  <c r="DU271" i="54"/>
  <c r="CN341" i="54"/>
  <c r="CJ341" i="54"/>
  <c r="CL341" i="54"/>
  <c r="CJ370" i="54"/>
  <c r="CL370" i="54"/>
  <c r="CN370" i="54"/>
  <c r="CJ386" i="54"/>
  <c r="CL386" i="54"/>
  <c r="CN386" i="54"/>
  <c r="CJ402" i="54"/>
  <c r="CL402" i="54"/>
  <c r="CN402" i="54"/>
  <c r="CJ418" i="54"/>
  <c r="CL418" i="54"/>
  <c r="CN418" i="54"/>
  <c r="DU418" i="54"/>
  <c r="CL437" i="54"/>
  <c r="CN437" i="54"/>
  <c r="CJ437" i="54"/>
  <c r="CN336" i="54"/>
  <c r="CJ336" i="54"/>
  <c r="CL336" i="54"/>
  <c r="DU336" i="54"/>
  <c r="DW336" i="54" s="1"/>
  <c r="CJ353" i="54"/>
  <c r="CL353" i="54"/>
  <c r="CN353" i="54"/>
  <c r="CJ13" i="54"/>
  <c r="CL13" i="54"/>
  <c r="CN13" i="54"/>
  <c r="DU13" i="54"/>
  <c r="CN22" i="54"/>
  <c r="CL22" i="54"/>
  <c r="CJ22" i="54"/>
  <c r="CJ68" i="54"/>
  <c r="CL68" i="54"/>
  <c r="CN68" i="54"/>
  <c r="CJ84" i="54"/>
  <c r="CN84" i="54"/>
  <c r="CL84" i="54"/>
  <c r="CN49" i="54"/>
  <c r="CL49" i="54"/>
  <c r="CJ49" i="54"/>
  <c r="CN59" i="54"/>
  <c r="CL59" i="54"/>
  <c r="CJ59" i="54"/>
  <c r="CN86" i="54"/>
  <c r="CL86" i="54"/>
  <c r="CJ86" i="54"/>
  <c r="DU86" i="54"/>
  <c r="DW86" i="54" s="1"/>
  <c r="CJ116" i="54"/>
  <c r="CL116" i="54"/>
  <c r="CN116" i="54"/>
  <c r="CJ132" i="54"/>
  <c r="CL132" i="54"/>
  <c r="CN132" i="54"/>
  <c r="CN98" i="54"/>
  <c r="CL98" i="54"/>
  <c r="CJ98" i="54"/>
  <c r="CN146" i="54"/>
  <c r="CL146" i="54"/>
  <c r="CJ146" i="54"/>
  <c r="CN158" i="54"/>
  <c r="CL158" i="54"/>
  <c r="CJ158" i="54"/>
  <c r="DU158" i="54"/>
  <c r="CJ221" i="54"/>
  <c r="CL221" i="54"/>
  <c r="CN221" i="54"/>
  <c r="CJ237" i="54"/>
  <c r="CL237" i="54"/>
  <c r="CN237" i="54"/>
  <c r="CN184" i="54"/>
  <c r="CL184" i="54"/>
  <c r="CJ184" i="54"/>
  <c r="DU184" i="54"/>
  <c r="DW184" i="54" s="1"/>
  <c r="CN172" i="54"/>
  <c r="CL172" i="54"/>
  <c r="CJ172" i="54"/>
  <c r="CN204" i="54"/>
  <c r="CL204" i="54"/>
  <c r="CJ204" i="54"/>
  <c r="CN267" i="54"/>
  <c r="CL267" i="54"/>
  <c r="CJ267" i="54"/>
  <c r="CJ293" i="54"/>
  <c r="CL293" i="54"/>
  <c r="CN293" i="54"/>
  <c r="CJ309" i="54"/>
  <c r="CL309" i="54"/>
  <c r="CN309" i="54"/>
  <c r="CN279" i="54"/>
  <c r="CL279" i="54"/>
  <c r="CJ279" i="54"/>
  <c r="CJ374" i="54"/>
  <c r="CL374" i="54"/>
  <c r="CN374" i="54"/>
  <c r="CJ390" i="54"/>
  <c r="CL390" i="54"/>
  <c r="CN390" i="54"/>
  <c r="CJ406" i="54"/>
  <c r="CL406" i="54"/>
  <c r="CN406" i="54"/>
  <c r="DU406" i="54"/>
  <c r="CJ422" i="54"/>
  <c r="CL422" i="54"/>
  <c r="CN422" i="54"/>
  <c r="CN324" i="54"/>
  <c r="CJ324" i="54"/>
  <c r="CL324" i="54"/>
  <c r="DU324" i="54"/>
  <c r="DW324" i="54" s="1"/>
  <c r="CJ337" i="54"/>
  <c r="CL337" i="54"/>
  <c r="CN337" i="54"/>
  <c r="CJ17" i="54"/>
  <c r="CL17" i="54"/>
  <c r="CN17" i="54"/>
  <c r="CL20" i="54"/>
  <c r="CN20" i="54"/>
  <c r="CJ20" i="54"/>
  <c r="CN51" i="54"/>
  <c r="CL51" i="54"/>
  <c r="CJ51" i="54"/>
  <c r="CN41" i="54"/>
  <c r="CL41" i="54"/>
  <c r="CJ41" i="54"/>
  <c r="CJ72" i="54"/>
  <c r="CL72" i="54"/>
  <c r="CN72" i="54"/>
  <c r="CN55" i="54"/>
  <c r="CL55" i="54"/>
  <c r="CJ55" i="54"/>
  <c r="DU55" i="54"/>
  <c r="CN94" i="54"/>
  <c r="CL94" i="54"/>
  <c r="CJ94" i="54"/>
  <c r="CJ120" i="54"/>
  <c r="CL120" i="54"/>
  <c r="CN120" i="54"/>
  <c r="CJ136" i="54"/>
  <c r="CL136" i="54"/>
  <c r="CN136" i="54"/>
  <c r="DU136" i="54"/>
  <c r="DW136" i="54" s="1"/>
  <c r="CN106" i="54"/>
  <c r="CL106" i="54"/>
  <c r="CJ106" i="54"/>
  <c r="CN154" i="54"/>
  <c r="CL154" i="54"/>
  <c r="CJ154" i="54"/>
  <c r="DU154" i="54"/>
  <c r="DW154" i="54" s="1"/>
  <c r="CJ225" i="54"/>
  <c r="CD225" i="54"/>
  <c r="CL225" i="54"/>
  <c r="CF225" i="54"/>
  <c r="CN225" i="54"/>
  <c r="CH225" i="54"/>
  <c r="CJ241" i="54"/>
  <c r="CL241" i="54"/>
  <c r="CN241" i="54"/>
  <c r="CN192" i="54"/>
  <c r="CL192" i="54"/>
  <c r="CJ192" i="54"/>
  <c r="CN180" i="54"/>
  <c r="CL180" i="54"/>
  <c r="CJ180" i="54"/>
  <c r="CN212" i="54"/>
  <c r="CL212" i="54"/>
  <c r="CJ212" i="54"/>
  <c r="DU212" i="54"/>
  <c r="DW212" i="54" s="1"/>
  <c r="CN275" i="54"/>
  <c r="CL275" i="54"/>
  <c r="CJ275" i="54"/>
  <c r="CJ297" i="54"/>
  <c r="CL297" i="54"/>
  <c r="CN297" i="54"/>
  <c r="CJ313" i="54"/>
  <c r="CL313" i="54"/>
  <c r="CN313" i="54"/>
  <c r="CN255" i="54"/>
  <c r="CL255" i="54"/>
  <c r="CJ255" i="54"/>
  <c r="DU255" i="54"/>
  <c r="DW255" i="54" s="1"/>
  <c r="CJ338" i="54"/>
  <c r="CL338" i="54"/>
  <c r="CN338" i="54"/>
  <c r="DU338" i="54"/>
  <c r="CJ354" i="54"/>
  <c r="CL354" i="54"/>
  <c r="CN354" i="54"/>
  <c r="CN356" i="54"/>
  <c r="CJ356" i="54"/>
  <c r="CL356" i="54"/>
  <c r="CJ378" i="54"/>
  <c r="CL378" i="54"/>
  <c r="CN378" i="54"/>
  <c r="CJ394" i="54"/>
  <c r="CL394" i="54"/>
  <c r="CN394" i="54"/>
  <c r="DU394" i="54"/>
  <c r="DW394" i="54" s="1"/>
  <c r="CJ410" i="54"/>
  <c r="CL410" i="54"/>
  <c r="CN410" i="54"/>
  <c r="CJ426" i="54"/>
  <c r="CL426" i="54"/>
  <c r="CN426" i="54"/>
  <c r="CN444" i="54"/>
  <c r="CJ444" i="54"/>
  <c r="CL444" i="54"/>
  <c r="DU444" i="54"/>
  <c r="DW444" i="54" s="1"/>
  <c r="DW140" i="54"/>
  <c r="DU143" i="54"/>
  <c r="DW169" i="54"/>
  <c r="DW39" i="54"/>
  <c r="DU277" i="54"/>
  <c r="DW277" i="54" s="1"/>
  <c r="CL14" i="54"/>
  <c r="CN14" i="54"/>
  <c r="CJ14" i="54"/>
  <c r="CL18" i="54"/>
  <c r="CN18" i="54"/>
  <c r="CJ18" i="54"/>
  <c r="DU18" i="54"/>
  <c r="DW18" i="54" s="1"/>
  <c r="CL40" i="54"/>
  <c r="CJ40" i="54"/>
  <c r="CN40" i="54"/>
  <c r="CL6" i="54"/>
  <c r="CN6" i="54"/>
  <c r="CJ6" i="54"/>
  <c r="CL62" i="54"/>
  <c r="CJ62" i="54"/>
  <c r="CN62" i="54"/>
  <c r="DQ52" i="54"/>
  <c r="CL73" i="54"/>
  <c r="CN73" i="54"/>
  <c r="CJ73" i="54"/>
  <c r="CL89" i="54"/>
  <c r="CJ89" i="54"/>
  <c r="CN89" i="54"/>
  <c r="CD105" i="54"/>
  <c r="CL105" i="54"/>
  <c r="CJ105" i="54"/>
  <c r="CH105" i="54"/>
  <c r="CN105" i="54"/>
  <c r="CF105" i="54"/>
  <c r="DQ139" i="54"/>
  <c r="CL117" i="54"/>
  <c r="CN117" i="54"/>
  <c r="CJ117" i="54"/>
  <c r="DU117" i="54"/>
  <c r="DW117" i="54" s="1"/>
  <c r="CL133" i="54"/>
  <c r="CN133" i="54"/>
  <c r="CJ133" i="54"/>
  <c r="CL149" i="54"/>
  <c r="CJ149" i="54"/>
  <c r="CN149" i="54"/>
  <c r="DU149" i="54"/>
  <c r="CL167" i="54"/>
  <c r="CJ167" i="54"/>
  <c r="CN167" i="54"/>
  <c r="DU167" i="54"/>
  <c r="CL183" i="54"/>
  <c r="CJ183" i="54"/>
  <c r="CN183" i="54"/>
  <c r="CL199" i="54"/>
  <c r="CJ199" i="54"/>
  <c r="CN199" i="54"/>
  <c r="DU199" i="54"/>
  <c r="DW199" i="54" s="1"/>
  <c r="DQ224" i="54"/>
  <c r="CL214" i="54"/>
  <c r="CN214" i="54"/>
  <c r="CJ214" i="54"/>
  <c r="DU214" i="54"/>
  <c r="DW214" i="54" s="1"/>
  <c r="CL230" i="54"/>
  <c r="CN230" i="54"/>
  <c r="CJ230" i="54"/>
  <c r="DU230" i="54"/>
  <c r="CL246" i="54"/>
  <c r="CN246" i="54"/>
  <c r="CJ246" i="54"/>
  <c r="CL262" i="54"/>
  <c r="CJ262" i="54"/>
  <c r="CN262" i="54"/>
  <c r="CL278" i="54"/>
  <c r="CJ278" i="54"/>
  <c r="CN278" i="54"/>
  <c r="DQ284" i="54"/>
  <c r="CL294" i="54"/>
  <c r="CN294" i="54"/>
  <c r="CJ294" i="54"/>
  <c r="DU294" i="54"/>
  <c r="CL310" i="54"/>
  <c r="CN310" i="54"/>
  <c r="CJ310" i="54"/>
  <c r="CL326" i="54"/>
  <c r="CJ326" i="54"/>
  <c r="CN326" i="54"/>
  <c r="DU326" i="54"/>
  <c r="CL331" i="54"/>
  <c r="CJ331" i="54"/>
  <c r="CN331" i="54"/>
  <c r="CL335" i="54"/>
  <c r="CJ335" i="54"/>
  <c r="CN335" i="54"/>
  <c r="CL375" i="54"/>
  <c r="CN375" i="54"/>
  <c r="CJ375" i="54"/>
  <c r="CL391" i="54"/>
  <c r="CN391" i="54"/>
  <c r="CJ391" i="54"/>
  <c r="DU391" i="54"/>
  <c r="CL407" i="54"/>
  <c r="CN407" i="54"/>
  <c r="CJ407" i="54"/>
  <c r="CL423" i="54"/>
  <c r="CN423" i="54"/>
  <c r="CJ423" i="54"/>
  <c r="DU423" i="54"/>
  <c r="CL24" i="54"/>
  <c r="CN24" i="54"/>
  <c r="CJ24" i="54"/>
  <c r="CL44" i="54"/>
  <c r="CJ44" i="54"/>
  <c r="CN44" i="54"/>
  <c r="CL32" i="54"/>
  <c r="CJ32" i="54"/>
  <c r="CN32" i="54"/>
  <c r="CN66" i="54"/>
  <c r="CJ66" i="54"/>
  <c r="CL66" i="54"/>
  <c r="CL77" i="54"/>
  <c r="CN77" i="54"/>
  <c r="CJ77" i="54"/>
  <c r="DU77" i="54"/>
  <c r="DW77" i="54" s="1"/>
  <c r="CL93" i="54"/>
  <c r="CJ93" i="54"/>
  <c r="CN93" i="54"/>
  <c r="CL109" i="54"/>
  <c r="CJ109" i="54"/>
  <c r="CN109" i="54"/>
  <c r="CL121" i="54"/>
  <c r="CN121" i="54"/>
  <c r="CJ121" i="54"/>
  <c r="CL137" i="54"/>
  <c r="CN137" i="54"/>
  <c r="CJ137" i="54"/>
  <c r="DU137" i="54"/>
  <c r="CL153" i="54"/>
  <c r="CJ153" i="54"/>
  <c r="CN153" i="54"/>
  <c r="CL171" i="54"/>
  <c r="CJ171" i="54"/>
  <c r="CN171" i="54"/>
  <c r="CL187" i="54"/>
  <c r="CJ187" i="54"/>
  <c r="CN187" i="54"/>
  <c r="DU187" i="54"/>
  <c r="DW187" i="54" s="1"/>
  <c r="CL203" i="54"/>
  <c r="CJ203" i="54"/>
  <c r="CN203" i="54"/>
  <c r="CL218" i="54"/>
  <c r="CN218" i="54"/>
  <c r="CJ218" i="54"/>
  <c r="DU218" i="54"/>
  <c r="CL234" i="54"/>
  <c r="CN234" i="54"/>
  <c r="CJ234" i="54"/>
  <c r="CL250" i="54"/>
  <c r="CJ250" i="54"/>
  <c r="CN250" i="54"/>
  <c r="CL266" i="54"/>
  <c r="CJ266" i="54"/>
  <c r="CN266" i="54"/>
  <c r="CL282" i="54"/>
  <c r="CJ282" i="54"/>
  <c r="CN282" i="54"/>
  <c r="DU282" i="54"/>
  <c r="DQ304" i="54"/>
  <c r="CL298" i="54"/>
  <c r="CN298" i="54"/>
  <c r="CJ298" i="54"/>
  <c r="DU298" i="54"/>
  <c r="CL314" i="54"/>
  <c r="CN314" i="54"/>
  <c r="CJ314" i="54"/>
  <c r="DU314" i="54"/>
  <c r="CL438" i="54"/>
  <c r="CN438" i="54"/>
  <c r="CJ438" i="54"/>
  <c r="DQ329" i="54"/>
  <c r="CL359" i="54"/>
  <c r="CN359" i="54"/>
  <c r="CJ359" i="54"/>
  <c r="CL379" i="54"/>
  <c r="CN379" i="54"/>
  <c r="CJ379" i="54"/>
  <c r="CL395" i="54"/>
  <c r="CN395" i="54"/>
  <c r="CJ395" i="54"/>
  <c r="CL411" i="54"/>
  <c r="CN411" i="54"/>
  <c r="CJ411" i="54"/>
  <c r="CL427" i="54"/>
  <c r="CN427" i="54"/>
  <c r="CJ427" i="54"/>
  <c r="CL443" i="54"/>
  <c r="CN443" i="54"/>
  <c r="CJ443" i="54"/>
  <c r="DU443" i="54"/>
  <c r="DW443" i="54" s="1"/>
  <c r="CL48" i="54"/>
  <c r="CJ48" i="54"/>
  <c r="CN48" i="54"/>
  <c r="CL54" i="54"/>
  <c r="CJ54" i="54"/>
  <c r="CN54" i="54"/>
  <c r="CL10" i="54"/>
  <c r="CN10" i="54"/>
  <c r="CJ10" i="54"/>
  <c r="CL81" i="54"/>
  <c r="CN81" i="54"/>
  <c r="CJ81" i="54"/>
  <c r="CL97" i="54"/>
  <c r="CJ97" i="54"/>
  <c r="CN97" i="54"/>
  <c r="DQ87" i="54"/>
  <c r="DQ115" i="54"/>
  <c r="CD125" i="54"/>
  <c r="CL125" i="54"/>
  <c r="CF125" i="54"/>
  <c r="CN125" i="54"/>
  <c r="CH125" i="54"/>
  <c r="CJ125" i="54"/>
  <c r="DU125" i="54"/>
  <c r="CL141" i="54"/>
  <c r="CN141" i="54"/>
  <c r="CJ141" i="54"/>
  <c r="CL157" i="54"/>
  <c r="CJ157" i="54"/>
  <c r="CN157" i="54"/>
  <c r="CL175" i="54"/>
  <c r="CJ175" i="54"/>
  <c r="CN175" i="54"/>
  <c r="CL191" i="54"/>
  <c r="CJ191" i="54"/>
  <c r="CN191" i="54"/>
  <c r="DU191" i="54"/>
  <c r="CL207" i="54"/>
  <c r="CJ207" i="54"/>
  <c r="CN207" i="54"/>
  <c r="CL222" i="54"/>
  <c r="CN222" i="54"/>
  <c r="CJ222" i="54"/>
  <c r="CL238" i="54"/>
  <c r="CN238" i="54"/>
  <c r="CJ238" i="54"/>
  <c r="CL254" i="54"/>
  <c r="CJ254" i="54"/>
  <c r="CN254" i="54"/>
  <c r="CL270" i="54"/>
  <c r="CJ270" i="54"/>
  <c r="CN270" i="54"/>
  <c r="CL286" i="54"/>
  <c r="CN286" i="54"/>
  <c r="CJ286" i="54"/>
  <c r="CL302" i="54"/>
  <c r="CN302" i="54"/>
  <c r="CJ302" i="54"/>
  <c r="CL318" i="54"/>
  <c r="CN318" i="54"/>
  <c r="CJ318" i="54"/>
  <c r="CL355" i="54"/>
  <c r="CJ355" i="54"/>
  <c r="CN355" i="54"/>
  <c r="CJ441" i="54"/>
  <c r="CN441" i="54"/>
  <c r="CL441" i="54"/>
  <c r="CL343" i="54"/>
  <c r="CN343" i="54"/>
  <c r="CJ343" i="54"/>
  <c r="DQ425" i="54"/>
  <c r="CL363" i="54"/>
  <c r="CJ363" i="54"/>
  <c r="CN363" i="54"/>
  <c r="CL367" i="54"/>
  <c r="CN367" i="54"/>
  <c r="CJ367" i="54"/>
  <c r="CL383" i="54"/>
  <c r="CN383" i="54"/>
  <c r="CJ383" i="54"/>
  <c r="DU383" i="54"/>
  <c r="DW383" i="54" s="1"/>
  <c r="CL399" i="54"/>
  <c r="CN399" i="54"/>
  <c r="CJ399" i="54"/>
  <c r="DU399" i="54"/>
  <c r="CL415" i="54"/>
  <c r="CN415" i="54"/>
  <c r="CJ415" i="54"/>
  <c r="CL431" i="54"/>
  <c r="CN431" i="54"/>
  <c r="CJ431" i="54"/>
  <c r="DQ51" i="54"/>
  <c r="CL36" i="54"/>
  <c r="CJ36" i="54"/>
  <c r="CN36" i="54"/>
  <c r="CL28" i="54"/>
  <c r="CN28" i="54"/>
  <c r="CJ28" i="54"/>
  <c r="DQ34" i="54"/>
  <c r="CL58" i="54"/>
  <c r="CJ58" i="54"/>
  <c r="CN58" i="54"/>
  <c r="CL69" i="54"/>
  <c r="CN69" i="54"/>
  <c r="CJ69" i="54"/>
  <c r="DU69" i="54"/>
  <c r="DW69" i="54" s="1"/>
  <c r="CD85" i="54"/>
  <c r="CL85" i="54"/>
  <c r="CH85" i="54"/>
  <c r="CJ85" i="54"/>
  <c r="CF85" i="54"/>
  <c r="CN85" i="54"/>
  <c r="DU85" i="54"/>
  <c r="CL101" i="54"/>
  <c r="CJ101" i="54"/>
  <c r="CN101" i="54"/>
  <c r="DU101" i="54"/>
  <c r="DW101" i="54" s="1"/>
  <c r="CL113" i="54"/>
  <c r="CN113" i="54"/>
  <c r="CJ113" i="54"/>
  <c r="CL129" i="54"/>
  <c r="CN129" i="54"/>
  <c r="CJ129" i="54"/>
  <c r="CD145" i="54"/>
  <c r="CL145" i="54"/>
  <c r="CJ145" i="54"/>
  <c r="CN145" i="54"/>
  <c r="CH145" i="54"/>
  <c r="CF145" i="54"/>
  <c r="CL163" i="54"/>
  <c r="CJ163" i="54"/>
  <c r="CN163" i="54"/>
  <c r="CL179" i="54"/>
  <c r="CJ179" i="54"/>
  <c r="CN179" i="54"/>
  <c r="CL195" i="54"/>
  <c r="CJ195" i="54"/>
  <c r="CN195" i="54"/>
  <c r="CL211" i="54"/>
  <c r="CJ211" i="54"/>
  <c r="CN211" i="54"/>
  <c r="DU211" i="54"/>
  <c r="CL226" i="54"/>
  <c r="CN226" i="54"/>
  <c r="CJ226" i="54"/>
  <c r="CL242" i="54"/>
  <c r="CN242" i="54"/>
  <c r="CJ242" i="54"/>
  <c r="CL258" i="54"/>
  <c r="CJ258" i="54"/>
  <c r="CN258" i="54"/>
  <c r="CL274" i="54"/>
  <c r="CJ274" i="54"/>
  <c r="CN274" i="54"/>
  <c r="CL290" i="54"/>
  <c r="CN290" i="54"/>
  <c r="CJ290" i="54"/>
  <c r="CL306" i="54"/>
  <c r="CN306" i="54"/>
  <c r="CJ306" i="54"/>
  <c r="CL322" i="54"/>
  <c r="CJ322" i="54"/>
  <c r="CN322" i="54"/>
  <c r="DU322" i="54"/>
  <c r="DW322" i="54" s="1"/>
  <c r="CL339" i="54"/>
  <c r="CJ339" i="54"/>
  <c r="CN339" i="54"/>
  <c r="DQ413" i="54"/>
  <c r="CL347" i="54"/>
  <c r="CJ347" i="54"/>
  <c r="CN347" i="54"/>
  <c r="CL351" i="54"/>
  <c r="CJ351" i="54"/>
  <c r="CN351" i="54"/>
  <c r="CL371" i="54"/>
  <c r="CN371" i="54"/>
  <c r="CJ371" i="54"/>
  <c r="DU371" i="54"/>
  <c r="DW371" i="54" s="1"/>
  <c r="CL387" i="54"/>
  <c r="CN387" i="54"/>
  <c r="CJ387" i="54"/>
  <c r="CL403" i="54"/>
  <c r="CN403" i="54"/>
  <c r="CJ403" i="54"/>
  <c r="DU403" i="54"/>
  <c r="DW403" i="54" s="1"/>
  <c r="CL419" i="54"/>
  <c r="CN419" i="54"/>
  <c r="CJ419" i="54"/>
  <c r="DQ186" i="54"/>
  <c r="DQ371" i="54"/>
  <c r="DV378" i="54"/>
  <c r="DW378" i="54" s="1"/>
  <c r="DW362" i="54"/>
  <c r="DQ308" i="54"/>
  <c r="DQ334" i="54"/>
  <c r="DQ309" i="54"/>
  <c r="DW349" i="54"/>
  <c r="DQ419" i="54"/>
  <c r="DQ155" i="54"/>
  <c r="DQ108" i="54"/>
  <c r="DQ342" i="54"/>
  <c r="DQ377" i="54"/>
  <c r="DQ171" i="54"/>
  <c r="DQ259" i="54"/>
  <c r="EU187" i="54"/>
  <c r="EQ187" i="54"/>
  <c r="ER187" i="54"/>
  <c r="DQ39" i="54"/>
  <c r="ET187" i="54"/>
  <c r="DQ281" i="54"/>
  <c r="DQ119" i="54"/>
  <c r="DQ348" i="54"/>
  <c r="DQ251" i="54"/>
  <c r="DQ392" i="54"/>
  <c r="DQ236" i="54"/>
  <c r="DQ346" i="54"/>
  <c r="DQ361" i="54"/>
  <c r="DQ238" i="54"/>
  <c r="DQ303" i="54"/>
  <c r="DQ170" i="54"/>
  <c r="DQ22" i="54"/>
  <c r="DQ318" i="54"/>
  <c r="DQ436" i="54"/>
  <c r="DQ104" i="54"/>
  <c r="DQ157" i="54"/>
  <c r="DQ232" i="54"/>
  <c r="DQ335" i="54"/>
  <c r="DQ288" i="54"/>
  <c r="DU66" i="54"/>
  <c r="DW66" i="54" s="1"/>
  <c r="DQ272" i="54"/>
  <c r="DQ406" i="54"/>
  <c r="DQ260" i="54"/>
  <c r="DQ266" i="54"/>
  <c r="DQ174" i="54"/>
  <c r="DQ128" i="54"/>
  <c r="DQ102" i="54"/>
  <c r="DQ317" i="54"/>
  <c r="DQ394" i="54"/>
  <c r="FC187" i="54"/>
  <c r="DW282" i="54"/>
  <c r="DW213" i="54"/>
  <c r="DU54" i="54"/>
  <c r="DW262" i="54"/>
  <c r="DU51" i="54"/>
  <c r="DQ250" i="54"/>
  <c r="DV250" i="54"/>
  <c r="DW225" i="54"/>
  <c r="DU6" i="54"/>
  <c r="DU351" i="54"/>
  <c r="DQ161" i="54"/>
  <c r="DV161" i="54"/>
  <c r="DW161" i="54" s="1"/>
  <c r="DQ265" i="54"/>
  <c r="DV265" i="54"/>
  <c r="DU243" i="54"/>
  <c r="DU424" i="54"/>
  <c r="DQ350" i="54"/>
  <c r="DV350" i="54"/>
  <c r="EU350" i="54" s="1"/>
  <c r="DQ351" i="54"/>
  <c r="DV351" i="54"/>
  <c r="FA351" i="54" s="1"/>
  <c r="DU179" i="54"/>
  <c r="DU368" i="54"/>
  <c r="DU162" i="54"/>
  <c r="DU411" i="54"/>
  <c r="DQ385" i="54"/>
  <c r="DV385" i="54"/>
  <c r="DQ48" i="54"/>
  <c r="DV48" i="54"/>
  <c r="DQ424" i="54"/>
  <c r="DV424" i="54"/>
  <c r="DQ24" i="54"/>
  <c r="DV24" i="54"/>
  <c r="EX24" i="54" s="1"/>
  <c r="DU135" i="54"/>
  <c r="DQ267" i="54"/>
  <c r="DV267" i="54"/>
  <c r="DQ347" i="54"/>
  <c r="DV347" i="54"/>
  <c r="DW347" i="54" s="1"/>
  <c r="DQ151" i="54"/>
  <c r="DV151" i="54"/>
  <c r="ES151" i="54" s="1"/>
  <c r="DQ65" i="54"/>
  <c r="DV65" i="54"/>
  <c r="EW65" i="54" s="1"/>
  <c r="DU379" i="54"/>
  <c r="DQ130" i="54"/>
  <c r="DV130" i="54"/>
  <c r="DQ410" i="54"/>
  <c r="DV410" i="54"/>
  <c r="DQ159" i="54"/>
  <c r="DV159" i="54"/>
  <c r="DQ152" i="54"/>
  <c r="DV152" i="54"/>
  <c r="FD152" i="54" s="1"/>
  <c r="DV338" i="54"/>
  <c r="DQ353" i="54"/>
  <c r="DV353" i="54"/>
  <c r="DW353" i="54" s="1"/>
  <c r="DU183" i="54"/>
  <c r="DQ49" i="54"/>
  <c r="DV49" i="54"/>
  <c r="DU240" i="54"/>
  <c r="DQ75" i="54"/>
  <c r="DV75" i="54"/>
  <c r="DQ106" i="54"/>
  <c r="DV106" i="54"/>
  <c r="EQ106" i="54" s="1"/>
  <c r="DQ156" i="54"/>
  <c r="DV156" i="54"/>
  <c r="DQ393" i="54"/>
  <c r="DV393" i="54"/>
  <c r="EZ393" i="54" s="1"/>
  <c r="DV421" i="54"/>
  <c r="DU11" i="54"/>
  <c r="DQ220" i="54"/>
  <c r="DV220" i="54"/>
  <c r="ET220" i="54" s="1"/>
  <c r="DV252" i="54"/>
  <c r="DW22" i="54"/>
  <c r="DQ365" i="54"/>
  <c r="DV365" i="54"/>
  <c r="DV228" i="54"/>
  <c r="DQ355" i="54"/>
  <c r="DV355" i="54"/>
  <c r="DW355" i="54" s="1"/>
  <c r="DQ407" i="54"/>
  <c r="DV407" i="54"/>
  <c r="ES407" i="54" s="1"/>
  <c r="DQ91" i="54"/>
  <c r="DV91" i="54"/>
  <c r="DQ162" i="54"/>
  <c r="DV162" i="54"/>
  <c r="DQ163" i="54"/>
  <c r="DV163" i="54"/>
  <c r="DQ376" i="54"/>
  <c r="DV376" i="54"/>
  <c r="DU339" i="54"/>
  <c r="DV143" i="54"/>
  <c r="FC143" i="54" s="1"/>
  <c r="DQ313" i="54"/>
  <c r="DV313" i="54"/>
  <c r="FC313" i="54" s="1"/>
  <c r="DV15" i="54"/>
  <c r="DQ179" i="54"/>
  <c r="DV179" i="54"/>
  <c r="EW179" i="54" s="1"/>
  <c r="DV369" i="54"/>
  <c r="DQ430" i="54"/>
  <c r="DV430" i="54"/>
  <c r="FD430" i="54" s="1"/>
  <c r="DU238" i="54"/>
  <c r="DU345" i="54"/>
  <c r="DQ275" i="54"/>
  <c r="DV275" i="54"/>
  <c r="EV275" i="54" s="1"/>
  <c r="DU37" i="54"/>
  <c r="DQ299" i="54"/>
  <c r="DV299" i="54"/>
  <c r="DV99" i="54"/>
  <c r="EW99" i="54" s="1"/>
  <c r="DQ400" i="54"/>
  <c r="DV400" i="54"/>
  <c r="DW327" i="54"/>
  <c r="DW325" i="54"/>
  <c r="DW89" i="54"/>
  <c r="DV50" i="54"/>
  <c r="DU433" i="54"/>
  <c r="DW190" i="54"/>
  <c r="DW176" i="54"/>
  <c r="DW204" i="54"/>
  <c r="DU100" i="54"/>
  <c r="DU108" i="54"/>
  <c r="DW232" i="54"/>
  <c r="DU342" i="54"/>
  <c r="DQ314" i="54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C25" i="54"/>
  <c r="EB25" i="54"/>
  <c r="EF25" i="54"/>
  <c r="EE25" i="54"/>
  <c r="ED25" i="54"/>
  <c r="EG65" i="54"/>
  <c r="EI65" i="54"/>
  <c r="EH65" i="54"/>
  <c r="EK65" i="54"/>
  <c r="EJ65" i="54"/>
  <c r="EZ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V378" i="54"/>
  <c r="EY378" i="54"/>
  <c r="EZ378" i="54"/>
  <c r="EW378" i="54"/>
  <c r="EX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E380" i="54"/>
  <c r="FA380" i="54"/>
  <c r="FB380" i="54"/>
  <c r="FC380" i="54"/>
  <c r="FD380" i="54"/>
  <c r="EX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S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B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R210" i="54"/>
  <c r="EU95" i="54"/>
  <c r="ES95" i="54"/>
  <c r="ET95" i="54"/>
  <c r="EQ95" i="54"/>
  <c r="ER95" i="54"/>
  <c r="FE123" i="54"/>
  <c r="FD123" i="54"/>
  <c r="FB123" i="54"/>
  <c r="FC123" i="54"/>
  <c r="FA123" i="54"/>
  <c r="ES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A276" i="54"/>
  <c r="EV294" i="54"/>
  <c r="EZ304" i="54"/>
  <c r="EV304" i="54"/>
  <c r="GS154" i="54" s="1"/>
  <c r="HJ154" i="54" s="1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E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Z201" i="54"/>
  <c r="ES255" i="54"/>
  <c r="EU255" i="54"/>
  <c r="EQ255" i="54"/>
  <c r="ET255" i="54"/>
  <c r="ER255" i="54"/>
  <c r="ES271" i="54"/>
  <c r="EW284" i="54"/>
  <c r="FB322" i="54"/>
  <c r="FD322" i="54"/>
  <c r="FC322" i="54"/>
  <c r="FE322" i="54"/>
  <c r="FA322" i="54"/>
  <c r="DW440" i="54"/>
  <c r="EZ434" i="54"/>
  <c r="EX434" i="54"/>
  <c r="EY434" i="54"/>
  <c r="EW434" i="54"/>
  <c r="EV434" i="54"/>
  <c r="DQ326" i="54"/>
  <c r="DV326" i="54"/>
  <c r="EF385" i="54"/>
  <c r="EC385" i="54"/>
  <c r="EE385" i="54"/>
  <c r="EB385" i="54"/>
  <c r="ED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EU239" i="54"/>
  <c r="EQ239" i="54"/>
  <c r="ER239" i="54"/>
  <c r="ES239" i="54"/>
  <c r="ET239" i="54"/>
  <c r="EX48" i="54"/>
  <c r="EY48" i="54"/>
  <c r="EZ48" i="54"/>
  <c r="EV48" i="54"/>
  <c r="EW48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D365" i="54"/>
  <c r="EF365" i="54"/>
  <c r="EC365" i="54"/>
  <c r="EB365" i="54"/>
  <c r="EE365" i="54"/>
  <c r="FC309" i="54"/>
  <c r="FA309" i="54"/>
  <c r="FB309" i="54"/>
  <c r="FD309" i="54"/>
  <c r="FE309" i="54"/>
  <c r="DW436" i="54"/>
  <c r="DW53" i="54"/>
  <c r="DW71" i="54"/>
  <c r="DW58" i="54"/>
  <c r="DW173" i="54"/>
  <c r="DW155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E355" i="54"/>
  <c r="FB355" i="54"/>
  <c r="FC355" i="54"/>
  <c r="FA355" i="54"/>
  <c r="FD355" i="54"/>
  <c r="FB338" i="54"/>
  <c r="FA363" i="54"/>
  <c r="FB363" i="54"/>
  <c r="FE363" i="54"/>
  <c r="FC363" i="54"/>
  <c r="FD363" i="54"/>
  <c r="FA138" i="54"/>
  <c r="FE138" i="54"/>
  <c r="FC394" i="54"/>
  <c r="FE394" i="54"/>
  <c r="FA394" i="54"/>
  <c r="FD394" i="54"/>
  <c r="FB39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U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Y347" i="54"/>
  <c r="EZ347" i="54"/>
  <c r="EW347" i="54"/>
  <c r="EV347" i="54"/>
  <c r="EX347" i="54"/>
  <c r="FC15" i="54"/>
  <c r="FA15" i="54"/>
  <c r="FD15" i="54"/>
  <c r="FE15" i="54"/>
  <c r="FB15" i="54"/>
  <c r="FD42" i="54"/>
  <c r="EZ66" i="54"/>
  <c r="EW66" i="54"/>
  <c r="EV66" i="54"/>
  <c r="EX66" i="54"/>
  <c r="EY66" i="54"/>
  <c r="ET243" i="54"/>
  <c r="EU243" i="54"/>
  <c r="EL265" i="54"/>
  <c r="EO265" i="54"/>
  <c r="EN265" i="54"/>
  <c r="EP265" i="54"/>
  <c r="EM265" i="54"/>
  <c r="EQ277" i="54"/>
  <c r="ES277" i="54"/>
  <c r="EU277" i="54"/>
  <c r="ER277" i="54"/>
  <c r="ET277" i="54"/>
  <c r="DV399" i="54"/>
  <c r="FB399" i="54" s="1"/>
  <c r="DV29" i="54"/>
  <c r="DQ241" i="54"/>
  <c r="DV241" i="54"/>
  <c r="DQ9" i="54"/>
  <c r="DV9" i="54"/>
  <c r="DQ8" i="54"/>
  <c r="DV8" i="54"/>
  <c r="ES8" i="54" s="1"/>
  <c r="DU222" i="54"/>
  <c r="DQ216" i="54"/>
  <c r="DV216" i="54"/>
  <c r="EX216" i="54" s="1"/>
  <c r="DQ316" i="54"/>
  <c r="DV316" i="54"/>
  <c r="DQ246" i="54"/>
  <c r="DV246" i="54"/>
  <c r="FA246" i="54" s="1"/>
  <c r="DQ397" i="54"/>
  <c r="DV397" i="54"/>
  <c r="ET397" i="54" s="1"/>
  <c r="DW48" i="54"/>
  <c r="DW402" i="54"/>
  <c r="DW251" i="54"/>
  <c r="DQ375" i="54"/>
  <c r="DV375" i="54"/>
  <c r="DQ356" i="54"/>
  <c r="DV356" i="54"/>
  <c r="DU144" i="54"/>
  <c r="DW76" i="54"/>
  <c r="DQ79" i="54"/>
  <c r="DV79" i="54"/>
  <c r="FD79" i="54" s="1"/>
  <c r="DQ298" i="54"/>
  <c r="DV298" i="54"/>
  <c r="DQ150" i="54"/>
  <c r="DV150" i="54"/>
  <c r="DU182" i="54"/>
  <c r="DQ118" i="54"/>
  <c r="DV118" i="54"/>
  <c r="EQ118" i="54" s="1"/>
  <c r="DQ98" i="54"/>
  <c r="DV98" i="54"/>
  <c r="DQ291" i="54"/>
  <c r="DV291" i="54"/>
  <c r="DW291" i="54" s="1"/>
  <c r="DQ354" i="54"/>
  <c r="DV354" i="54"/>
  <c r="EY354" i="54" s="1"/>
  <c r="DW130" i="54"/>
  <c r="DQ300" i="54"/>
  <c r="DV300" i="54"/>
  <c r="ER300" i="54" s="1"/>
  <c r="DW159" i="54"/>
  <c r="DW388" i="54"/>
  <c r="DQ254" i="54"/>
  <c r="DV254" i="54"/>
  <c r="EX254" i="54" s="1"/>
  <c r="DQ233" i="54"/>
  <c r="DV233" i="54"/>
  <c r="DW233" i="54" s="1"/>
  <c r="DQ56" i="54"/>
  <c r="DV56" i="54"/>
  <c r="FB56" i="54" s="1"/>
  <c r="DW68" i="54"/>
  <c r="DQ72" i="54"/>
  <c r="DV72" i="54"/>
  <c r="FD72" i="54" s="1"/>
  <c r="DQ311" i="54"/>
  <c r="DV311" i="54"/>
  <c r="DU331" i="54"/>
  <c r="DQ382" i="54"/>
  <c r="DV382" i="54"/>
  <c r="EW382" i="54" s="1"/>
  <c r="DU363" i="54"/>
  <c r="DQ370" i="54"/>
  <c r="DV370" i="54"/>
  <c r="DW370" i="54" s="1"/>
  <c r="DQ428" i="54"/>
  <c r="DV428" i="54"/>
  <c r="FA428" i="54" s="1"/>
  <c r="DQ26" i="54"/>
  <c r="DV26" i="54"/>
  <c r="ES26" i="54" s="1"/>
  <c r="DQ45" i="54"/>
  <c r="DV45" i="54"/>
  <c r="FA45" i="54" s="1"/>
  <c r="DQ165" i="54"/>
  <c r="DV165" i="54"/>
  <c r="DQ31" i="54"/>
  <c r="DV31" i="54"/>
  <c r="EW31" i="54" s="1"/>
  <c r="DQ67" i="54"/>
  <c r="DV67" i="54"/>
  <c r="EY67" i="54" s="1"/>
  <c r="DW151" i="54"/>
  <c r="DQ193" i="54"/>
  <c r="DV193" i="54"/>
  <c r="EY193" i="54" s="1"/>
  <c r="DV25" i="54"/>
  <c r="EZ25" i="54" s="1"/>
  <c r="DU200" i="54"/>
  <c r="DQ270" i="54"/>
  <c r="DV270" i="54"/>
  <c r="DU333" i="54"/>
  <c r="DQ227" i="54"/>
  <c r="DV227" i="54"/>
  <c r="EU227" i="54" s="1"/>
  <c r="DV423" i="54"/>
  <c r="DQ120" i="54"/>
  <c r="DV120" i="54"/>
  <c r="FC120" i="54" s="1"/>
  <c r="DQ305" i="54"/>
  <c r="DV305" i="54"/>
  <c r="DQ432" i="54"/>
  <c r="DV432" i="54"/>
  <c r="FE432" i="54" s="1"/>
  <c r="DQ331" i="54"/>
  <c r="DV331" i="54"/>
  <c r="DW129" i="54"/>
  <c r="DQ411" i="54"/>
  <c r="DV411" i="54"/>
  <c r="ES411" i="54" s="1"/>
  <c r="DW7" i="54"/>
  <c r="DQ177" i="54"/>
  <c r="DV177" i="54"/>
  <c r="EV177" i="54" s="1"/>
  <c r="DW275" i="54"/>
  <c r="DU52" i="54"/>
  <c r="DW239" i="54"/>
  <c r="DW234" i="54"/>
  <c r="DW309" i="54"/>
  <c r="DW74" i="54"/>
  <c r="DW21" i="54"/>
  <c r="DW373" i="54"/>
  <c r="DV171" i="54"/>
  <c r="DW171" i="54" s="1"/>
  <c r="DW40" i="54"/>
  <c r="DU44" i="54"/>
  <c r="DW92" i="54"/>
  <c r="DW308" i="54"/>
  <c r="DW260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Q235" i="54"/>
  <c r="DV235" i="54"/>
  <c r="EQ235" i="54" s="1"/>
  <c r="DW425" i="54"/>
  <c r="FC389" i="54"/>
  <c r="FA389" i="54"/>
  <c r="FB389" i="54"/>
  <c r="FD389" i="54"/>
  <c r="FE389" i="54"/>
  <c r="FD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R308" i="54"/>
  <c r="ES308" i="54"/>
  <c r="ET308" i="54"/>
  <c r="EU308" i="54"/>
  <c r="EQ308" i="54"/>
  <c r="FC92" i="54"/>
  <c r="FD92" i="54"/>
  <c r="FE92" i="54"/>
  <c r="FA92" i="54"/>
  <c r="FB92" i="54"/>
  <c r="EQ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U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DU147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S47" i="54"/>
  <c r="EU47" i="54"/>
  <c r="ET47" i="54"/>
  <c r="EQ47" i="54"/>
  <c r="ER47" i="54"/>
  <c r="EM85" i="54"/>
  <c r="EL85" i="54"/>
  <c r="EP85" i="54"/>
  <c r="EN85" i="54"/>
  <c r="EO85" i="54"/>
  <c r="FB85" i="54"/>
  <c r="EY101" i="54"/>
  <c r="EZ101" i="54"/>
  <c r="EV101" i="54"/>
  <c r="EW101" i="54"/>
  <c r="EX101" i="54"/>
  <c r="FA117" i="54"/>
  <c r="FC117" i="54"/>
  <c r="FE117" i="54"/>
  <c r="FD117" i="54"/>
  <c r="FB117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S86" i="54"/>
  <c r="EZ107" i="54"/>
  <c r="EV107" i="54"/>
  <c r="EW107" i="54"/>
  <c r="EY107" i="54"/>
  <c r="EX107" i="54"/>
  <c r="EU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C210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T276" i="54"/>
  <c r="ES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X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Y230" i="54"/>
  <c r="EV255" i="54"/>
  <c r="EX255" i="54"/>
  <c r="EW255" i="54"/>
  <c r="EY255" i="54"/>
  <c r="EZ255" i="54"/>
  <c r="FE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T229" i="54"/>
  <c r="ER229" i="54"/>
  <c r="ES229" i="54"/>
  <c r="EU229" i="54"/>
  <c r="EQ229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38" i="54"/>
  <c r="DW175" i="54"/>
  <c r="FD168" i="54"/>
  <c r="FB168" i="54"/>
  <c r="FA168" i="54"/>
  <c r="FC168" i="54"/>
  <c r="FE168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P365" i="54"/>
  <c r="EO365" i="54"/>
  <c r="EN365" i="54"/>
  <c r="EL365" i="54"/>
  <c r="EM365" i="54"/>
  <c r="EQ309" i="54"/>
  <c r="ET309" i="54"/>
  <c r="EU309" i="54"/>
  <c r="ER309" i="54"/>
  <c r="ES309" i="54"/>
  <c r="ES356" i="54"/>
  <c r="FC407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W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E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FB143" i="54"/>
  <c r="FA143" i="54"/>
  <c r="EV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S430" i="54"/>
  <c r="EZ388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X338" i="54"/>
  <c r="EV353" i="54"/>
  <c r="EZ353" i="54"/>
  <c r="ET370" i="54"/>
  <c r="ES370" i="54"/>
  <c r="ES138" i="54"/>
  <c r="EU411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C43" i="54"/>
  <c r="ES115" i="54"/>
  <c r="EQ115" i="54"/>
  <c r="ET115" i="54"/>
  <c r="EU115" i="54"/>
  <c r="ER115" i="54"/>
  <c r="EU132" i="54"/>
  <c r="ES177" i="54"/>
  <c r="EU177" i="54"/>
  <c r="ET177" i="54"/>
  <c r="EQ177" i="54"/>
  <c r="ER177" i="54"/>
  <c r="EV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S42" i="54"/>
  <c r="EU222" i="54"/>
  <c r="ER222" i="54"/>
  <c r="ES222" i="54"/>
  <c r="EQ222" i="54"/>
  <c r="ET222" i="54"/>
  <c r="EV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DU128" i="54"/>
  <c r="DQ16" i="54"/>
  <c r="DV16" i="54"/>
  <c r="DW70" i="54"/>
  <c r="DW30" i="54"/>
  <c r="DW241" i="54"/>
  <c r="DU88" i="54"/>
  <c r="DW217" i="54"/>
  <c r="DQ384" i="54"/>
  <c r="DV384" i="54"/>
  <c r="FE384" i="54" s="1"/>
  <c r="DU196" i="54"/>
  <c r="DQ330" i="54"/>
  <c r="DV330" i="54"/>
  <c r="FB330" i="54" s="1"/>
  <c r="DU132" i="54"/>
  <c r="DW78" i="54"/>
  <c r="DQ180" i="54"/>
  <c r="DV180" i="54"/>
  <c r="DQ14" i="54"/>
  <c r="DV14" i="54"/>
  <c r="FD14" i="54" s="1"/>
  <c r="DQ191" i="54"/>
  <c r="DV191" i="54"/>
  <c r="DW42" i="54"/>
  <c r="DW397" i="54"/>
  <c r="DQ405" i="54"/>
  <c r="DV405" i="54"/>
  <c r="EU405" i="54" s="1"/>
  <c r="DW441" i="54"/>
  <c r="DQ57" i="54"/>
  <c r="DV57" i="54"/>
  <c r="DQ112" i="54"/>
  <c r="DV112" i="54"/>
  <c r="EZ112" i="54" s="1"/>
  <c r="DQ194" i="54"/>
  <c r="DV194" i="54"/>
  <c r="DQ253" i="54"/>
  <c r="DV253" i="54"/>
  <c r="FD253" i="54" s="1"/>
  <c r="DQ323" i="54"/>
  <c r="DV323" i="54"/>
  <c r="DQ131" i="54"/>
  <c r="DV131" i="54"/>
  <c r="EQ131" i="54" s="1"/>
  <c r="DU382" i="54"/>
  <c r="DV110" i="54"/>
  <c r="DW110" i="54" s="1"/>
  <c r="DV19" i="54"/>
  <c r="DQ215" i="54"/>
  <c r="DV215" i="54"/>
  <c r="FC215" i="54" s="1"/>
  <c r="DW170" i="54"/>
  <c r="DQ46" i="54"/>
  <c r="DV46" i="54"/>
  <c r="ER46" i="54" s="1"/>
  <c r="DW334" i="54"/>
  <c r="DQ114" i="54"/>
  <c r="DV114" i="54"/>
  <c r="DQ198" i="54"/>
  <c r="DV198" i="54"/>
  <c r="ES198" i="54" s="1"/>
  <c r="DV414" i="54"/>
  <c r="FB414" i="54" s="1"/>
  <c r="DQ257" i="54"/>
  <c r="DV257" i="54"/>
  <c r="ET257" i="54" s="1"/>
  <c r="DQ113" i="54"/>
  <c r="DV113" i="54"/>
  <c r="FE113" i="54" s="1"/>
  <c r="DQ395" i="54"/>
  <c r="DV395" i="54"/>
  <c r="DW395" i="54" s="1"/>
  <c r="DQ372" i="54"/>
  <c r="DV372" i="54"/>
  <c r="ES372" i="54" s="1"/>
  <c r="DU396" i="54"/>
  <c r="DW428" i="54"/>
  <c r="DQ60" i="54"/>
  <c r="DV60" i="54"/>
  <c r="DQ81" i="54"/>
  <c r="DV81" i="54"/>
  <c r="ET81" i="54" s="1"/>
  <c r="DQ148" i="54"/>
  <c r="DV148" i="54"/>
  <c r="DW31" i="54"/>
  <c r="DQ208" i="54"/>
  <c r="DV208" i="54"/>
  <c r="EY208" i="54" s="1"/>
  <c r="DQ200" i="54"/>
  <c r="DV200" i="54"/>
  <c r="FB200" i="54" s="1"/>
  <c r="DQ333" i="54"/>
  <c r="DV333" i="54"/>
  <c r="FE333" i="54" s="1"/>
  <c r="DQ247" i="54"/>
  <c r="DV247" i="54"/>
  <c r="EQ247" i="54" s="1"/>
  <c r="DQ319" i="54"/>
  <c r="DV319" i="54"/>
  <c r="EQ319" i="54" s="1"/>
  <c r="DQ418" i="54"/>
  <c r="DV418" i="54"/>
  <c r="DQ93" i="54"/>
  <c r="DV93" i="54"/>
  <c r="ET93" i="54" s="1"/>
  <c r="DQ61" i="54"/>
  <c r="DV61" i="54"/>
  <c r="DQ142" i="54"/>
  <c r="DV142" i="54"/>
  <c r="EV142" i="54" s="1"/>
  <c r="DQ248" i="54"/>
  <c r="DV248" i="54"/>
  <c r="DV185" i="54"/>
  <c r="FC185" i="54" s="1"/>
  <c r="DQ386" i="54"/>
  <c r="DV386" i="54"/>
  <c r="EY386" i="54" s="1"/>
  <c r="DQ125" i="54"/>
  <c r="DV125" i="54"/>
  <c r="EV125" i="54" s="1"/>
  <c r="DQ292" i="54"/>
  <c r="DV292" i="54"/>
  <c r="ET292" i="54" s="1"/>
  <c r="DQ188" i="54"/>
  <c r="DV188" i="54"/>
  <c r="ES188" i="54" s="1"/>
  <c r="DW242" i="54"/>
  <c r="DW281" i="54"/>
  <c r="DW348" i="54"/>
  <c r="DV203" i="54"/>
  <c r="ER203" i="54" s="1"/>
  <c r="DQ192" i="54"/>
  <c r="DV192" i="54"/>
  <c r="DW192" i="54" s="1"/>
  <c r="DW290" i="54"/>
  <c r="DW126" i="54"/>
  <c r="DW36" i="54"/>
  <c r="DQ398" i="54"/>
  <c r="DV398" i="54"/>
  <c r="DW381" i="54"/>
  <c r="DW310" i="54"/>
  <c r="DV158" i="54"/>
  <c r="EW158" i="54" s="1"/>
  <c r="DV35" i="54"/>
  <c r="DW435" i="54"/>
  <c r="DW335" i="54"/>
  <c r="DQ219" i="54"/>
  <c r="DV219" i="54"/>
  <c r="DQ285" i="54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FD235" i="54"/>
  <c r="EV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EV44" i="54"/>
  <c r="EY44" i="54"/>
  <c r="EZ44" i="54"/>
  <c r="EX44" i="54"/>
  <c r="EW44" i="54"/>
  <c r="ES389" i="54"/>
  <c r="EQ389" i="54"/>
  <c r="ET389" i="54"/>
  <c r="EU389" i="54"/>
  <c r="ER389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ES131" i="54"/>
  <c r="EY198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Z220" i="54"/>
  <c r="EP25" i="54"/>
  <c r="EN25" i="54"/>
  <c r="EO25" i="54"/>
  <c r="EM25" i="54"/>
  <c r="EL25" i="54"/>
  <c r="FB110" i="54"/>
  <c r="EV170" i="54"/>
  <c r="EW170" i="54"/>
  <c r="EZ170" i="54"/>
  <c r="EY170" i="54"/>
  <c r="EX170" i="54"/>
  <c r="ES200" i="54"/>
  <c r="EW291" i="54"/>
  <c r="EZ333" i="54"/>
  <c r="FD354" i="54"/>
  <c r="FE46" i="54"/>
  <c r="EV106" i="54"/>
  <c r="FB130" i="54"/>
  <c r="FD130" i="54"/>
  <c r="FA130" i="54"/>
  <c r="FE130" i="54"/>
  <c r="FC130" i="54"/>
  <c r="FC300" i="54"/>
  <c r="EU334" i="54"/>
  <c r="EQ334" i="54"/>
  <c r="ES334" i="54"/>
  <c r="ET334" i="54"/>
  <c r="ER334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ET147" i="54"/>
  <c r="EU147" i="54"/>
  <c r="EQ147" i="54"/>
  <c r="ER147" i="54"/>
  <c r="ES147" i="54"/>
  <c r="EQ33" i="54"/>
  <c r="ET33" i="54"/>
  <c r="EU33" i="54"/>
  <c r="ER33" i="54"/>
  <c r="ES33" i="54"/>
  <c r="EU380" i="54"/>
  <c r="EQ380" i="54"/>
  <c r="ET380" i="54"/>
  <c r="ER380" i="54"/>
  <c r="ES380" i="54"/>
  <c r="ES275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W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T70" i="54"/>
  <c r="ER70" i="54"/>
  <c r="EQ70" i="54"/>
  <c r="EU70" i="54"/>
  <c r="ES70" i="54"/>
  <c r="FC95" i="54"/>
  <c r="FB95" i="54"/>
  <c r="FD95" i="54"/>
  <c r="FE95" i="54"/>
  <c r="FA95" i="54"/>
  <c r="EV178" i="54"/>
  <c r="EY178" i="54"/>
  <c r="EW178" i="54"/>
  <c r="EX178" i="54"/>
  <c r="EZ178" i="54"/>
  <c r="EZ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Z276" i="54"/>
  <c r="FD304" i="54"/>
  <c r="FB304" i="54"/>
  <c r="FE304" i="54"/>
  <c r="FC304" i="54"/>
  <c r="FA304" i="54"/>
  <c r="GT154" i="54" s="1"/>
  <c r="HK154" i="54" s="1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A230" i="54"/>
  <c r="FA255" i="54"/>
  <c r="FB255" i="54"/>
  <c r="FC255" i="54"/>
  <c r="FD255" i="54"/>
  <c r="FE255" i="54"/>
  <c r="ET284" i="54"/>
  <c r="EZ307" i="54"/>
  <c r="EX307" i="54"/>
  <c r="EW307" i="54"/>
  <c r="EY307" i="54"/>
  <c r="EV307" i="54"/>
  <c r="EQ322" i="54"/>
  <c r="ER322" i="54"/>
  <c r="ES322" i="54"/>
  <c r="ET322" i="54"/>
  <c r="EU322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E405" i="54"/>
  <c r="ED405" i="54"/>
  <c r="EX229" i="54"/>
  <c r="EV229" i="54"/>
  <c r="EY229" i="54"/>
  <c r="EZ229" i="54"/>
  <c r="EW229" i="54"/>
  <c r="DW8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ER246" i="54"/>
  <c r="EU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U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Y35" i="54"/>
  <c r="EY55" i="54"/>
  <c r="EW55" i="54"/>
  <c r="EZ55" i="54"/>
  <c r="EX55" i="54"/>
  <c r="EV55" i="54"/>
  <c r="ER89" i="54"/>
  <c r="ET89" i="54"/>
  <c r="EQ89" i="54"/>
  <c r="ES89" i="54"/>
  <c r="EU89" i="54"/>
  <c r="EW143" i="54"/>
  <c r="FA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DQ280" i="54"/>
  <c r="DV280" i="54"/>
  <c r="FD388" i="54"/>
  <c r="FA254" i="54"/>
  <c r="FB254" i="54"/>
  <c r="FE254" i="54"/>
  <c r="FC254" i="54"/>
  <c r="FD254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C395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D24" i="54"/>
  <c r="FA24" i="54"/>
  <c r="ES39" i="54"/>
  <c r="EU39" i="54"/>
  <c r="ET39" i="54"/>
  <c r="EQ39" i="54"/>
  <c r="ER39" i="54"/>
  <c r="FD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R216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FA292" i="54"/>
  <c r="FE292" i="54"/>
  <c r="ES316" i="54"/>
  <c r="DW442" i="54"/>
  <c r="DU41" i="54"/>
  <c r="DU109" i="54"/>
  <c r="DQ124" i="54"/>
  <c r="DV124" i="54"/>
  <c r="EX124" i="54" s="1"/>
  <c r="DQ221" i="54"/>
  <c r="DV221" i="54"/>
  <c r="EZ221" i="54" s="1"/>
  <c r="DQ332" i="54"/>
  <c r="DV332" i="54"/>
  <c r="EQ332" i="54" s="1"/>
  <c r="DQ273" i="54"/>
  <c r="DV273" i="54"/>
  <c r="EU273" i="54" s="1"/>
  <c r="DU96" i="54"/>
  <c r="DU59" i="54"/>
  <c r="DQ64" i="54"/>
  <c r="DV64" i="54"/>
  <c r="EX64" i="54" s="1"/>
  <c r="DV417" i="54"/>
  <c r="EW417" i="54" s="1"/>
  <c r="DW315" i="54"/>
  <c r="DU364" i="54"/>
  <c r="DU419" i="54"/>
  <c r="DW229" i="54"/>
  <c r="DQ62" i="54"/>
  <c r="DV62" i="54"/>
  <c r="EU62" i="54" s="1"/>
  <c r="DQ374" i="54"/>
  <c r="DV374" i="54"/>
  <c r="EW374" i="54" s="1"/>
  <c r="DW332" i="54"/>
  <c r="DQ312" i="54"/>
  <c r="DV312" i="54"/>
  <c r="FA312" i="54" s="1"/>
  <c r="DQ94" i="54"/>
  <c r="DV94" i="54"/>
  <c r="EV94" i="54" s="1"/>
  <c r="DQ105" i="54"/>
  <c r="DV105" i="54"/>
  <c r="FD105" i="54" s="1"/>
  <c r="DW237" i="54"/>
  <c r="DQ364" i="54"/>
  <c r="DV364" i="54"/>
  <c r="FD364" i="54" s="1"/>
  <c r="DQ84" i="54"/>
  <c r="DV84" i="54"/>
  <c r="EQ84" i="54" s="1"/>
  <c r="DW82" i="54"/>
  <c r="DU215" i="54"/>
  <c r="DQ134" i="54"/>
  <c r="DV134" i="54"/>
  <c r="ES134" i="54" s="1"/>
  <c r="DQ226" i="54"/>
  <c r="DV226" i="54"/>
  <c r="FB226" i="54" s="1"/>
  <c r="DQ258" i="54"/>
  <c r="DV258" i="54"/>
  <c r="DW258" i="54" s="1"/>
  <c r="DQ321" i="54"/>
  <c r="DV321" i="54"/>
  <c r="DQ195" i="54"/>
  <c r="DV195" i="54"/>
  <c r="FE195" i="54" s="1"/>
  <c r="DV367" i="54"/>
  <c r="DW367" i="54" s="1"/>
  <c r="DW254" i="54"/>
  <c r="DQ181" i="54"/>
  <c r="DV181" i="54"/>
  <c r="EY181" i="54" s="1"/>
  <c r="DQ97" i="54"/>
  <c r="DV97" i="54"/>
  <c r="DQ401" i="54"/>
  <c r="DV401" i="54"/>
  <c r="EX401" i="54" s="1"/>
  <c r="DQ283" i="54"/>
  <c r="DV283" i="54"/>
  <c r="ES283" i="54" s="1"/>
  <c r="DQ249" i="54"/>
  <c r="DV249" i="54"/>
  <c r="DW249" i="54" s="1"/>
  <c r="DQ17" i="54"/>
  <c r="DV17" i="54"/>
  <c r="EZ17" i="54" s="1"/>
  <c r="DV13" i="54"/>
  <c r="EX13" i="54" s="1"/>
  <c r="DU160" i="54"/>
  <c r="DU152" i="54"/>
  <c r="DQ287" i="54"/>
  <c r="DV287" i="54"/>
  <c r="FB287" i="54" s="1"/>
  <c r="DQ337" i="54"/>
  <c r="DV337" i="54"/>
  <c r="ER337" i="54" s="1"/>
  <c r="DQ286" i="54"/>
  <c r="DV286" i="54"/>
  <c r="DQ409" i="54"/>
  <c r="DV409" i="54"/>
  <c r="EX409" i="54" s="1"/>
  <c r="DQ396" i="54"/>
  <c r="DV396" i="54"/>
  <c r="EQ396" i="54" s="1"/>
  <c r="DW45" i="54"/>
  <c r="DQ183" i="54"/>
  <c r="DV183" i="54"/>
  <c r="DV12" i="54"/>
  <c r="EY12" i="54" s="1"/>
  <c r="DQ240" i="54"/>
  <c r="DV240" i="54"/>
  <c r="EZ240" i="54" s="1"/>
  <c r="DQ302" i="54"/>
  <c r="DV302" i="54"/>
  <c r="EQ302" i="54" s="1"/>
  <c r="DW106" i="54"/>
  <c r="DQ279" i="54"/>
  <c r="DV279" i="54"/>
  <c r="FA279" i="54" s="1"/>
  <c r="DQ268" i="54"/>
  <c r="DV268" i="54"/>
  <c r="EZ268" i="54" s="1"/>
  <c r="DQ391" i="54"/>
  <c r="DV391" i="54"/>
  <c r="DW166" i="54"/>
  <c r="DV103" i="54"/>
  <c r="EU103" i="54" s="1"/>
  <c r="DQ73" i="54"/>
  <c r="DV73" i="54"/>
  <c r="ER73" i="54" s="1"/>
  <c r="DU186" i="54"/>
  <c r="DU27" i="54"/>
  <c r="DQ145" i="54"/>
  <c r="DV145" i="54"/>
  <c r="FC145" i="54" s="1"/>
  <c r="DU206" i="54"/>
  <c r="DQ96" i="54"/>
  <c r="DV96" i="54"/>
  <c r="FE96" i="54" s="1"/>
  <c r="DW431" i="54"/>
  <c r="DQ427" i="54"/>
  <c r="DV427" i="54"/>
  <c r="ET427" i="54" s="1"/>
  <c r="DQ340" i="54"/>
  <c r="DV340" i="54"/>
  <c r="DW340" i="54" s="1"/>
  <c r="DW297" i="54"/>
  <c r="DU328" i="54"/>
  <c r="DW33" i="54"/>
  <c r="DQ352" i="54"/>
  <c r="DV352" i="54"/>
  <c r="DW352" i="54" s="1"/>
  <c r="DV344" i="54"/>
  <c r="ES344" i="54" s="1"/>
  <c r="DQ301" i="54"/>
  <c r="DV301" i="54"/>
  <c r="ET301" i="54" s="1"/>
  <c r="DV157" i="54"/>
  <c r="DW157" i="54" s="1"/>
  <c r="DW141" i="54"/>
  <c r="DW189" i="54"/>
  <c r="DU207" i="54"/>
  <c r="DV104" i="54"/>
  <c r="ET104" i="54" s="1"/>
  <c r="DW437" i="54"/>
  <c r="DW259" i="54"/>
  <c r="DW264" i="54"/>
  <c r="DW9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Q413" i="54"/>
  <c r="EY235" i="54"/>
  <c r="FB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R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X131" i="54"/>
  <c r="ED165" i="54"/>
  <c r="EF165" i="54"/>
  <c r="EE165" i="54"/>
  <c r="EB165" i="54"/>
  <c r="EC165" i="54"/>
  <c r="ER165" i="54"/>
  <c r="FC198" i="54"/>
  <c r="FA198" i="54"/>
  <c r="ES12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Z151" i="54"/>
  <c r="EX151" i="54"/>
  <c r="EY151" i="54"/>
  <c r="EV151" i="54"/>
  <c r="EW151" i="54"/>
  <c r="FB166" i="54"/>
  <c r="FD166" i="54"/>
  <c r="FC166" i="54"/>
  <c r="FA166" i="54"/>
  <c r="FE166" i="54"/>
  <c r="EB65" i="54"/>
  <c r="EF65" i="54"/>
  <c r="EC65" i="54"/>
  <c r="EE65" i="54"/>
  <c r="ED65" i="54"/>
  <c r="ER65" i="54"/>
  <c r="EZ110" i="54"/>
  <c r="EV110" i="54"/>
  <c r="EX110" i="54"/>
  <c r="EY110" i="54"/>
  <c r="EW110" i="54"/>
  <c r="ER354" i="54"/>
  <c r="ET379" i="54"/>
  <c r="EU379" i="54"/>
  <c r="ES379" i="54"/>
  <c r="EQ379" i="54"/>
  <c r="ER379" i="54"/>
  <c r="EW46" i="54"/>
  <c r="FC106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V224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C119" i="54"/>
  <c r="EW147" i="54"/>
  <c r="EV147" i="54"/>
  <c r="EX147" i="54"/>
  <c r="EZ147" i="54"/>
  <c r="EY147" i="54"/>
  <c r="FA33" i="54"/>
  <c r="FB33" i="54"/>
  <c r="FC33" i="54"/>
  <c r="FE33" i="54"/>
  <c r="FD33" i="54"/>
  <c r="EY380" i="54"/>
  <c r="EZ380" i="54"/>
  <c r="EV380" i="54"/>
  <c r="EX380" i="54"/>
  <c r="EW380" i="54"/>
  <c r="FE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FD352" i="54"/>
  <c r="EV303" i="54"/>
  <c r="EZ303" i="54"/>
  <c r="EX303" i="54"/>
  <c r="EW303" i="54"/>
  <c r="EY303" i="54"/>
  <c r="EV371" i="54"/>
  <c r="EX371" i="54"/>
  <c r="EZ371" i="54"/>
  <c r="EY371" i="54"/>
  <c r="EW371" i="54"/>
  <c r="ES348" i="54"/>
  <c r="EU348" i="54"/>
  <c r="EQ348" i="54"/>
  <c r="ET348" i="54"/>
  <c r="ER348" i="54"/>
  <c r="FC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EK185" i="54"/>
  <c r="EI185" i="54"/>
  <c r="EJ185" i="54"/>
  <c r="EH185" i="54"/>
  <c r="EG185" i="54"/>
  <c r="EX202" i="54"/>
  <c r="EZ202" i="54"/>
  <c r="EW202" i="54"/>
  <c r="EY202" i="54"/>
  <c r="EV202" i="54"/>
  <c r="ES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41" i="54"/>
  <c r="EZ70" i="54"/>
  <c r="EY70" i="54"/>
  <c r="EV70" i="54"/>
  <c r="EW70" i="54"/>
  <c r="EX70" i="54"/>
  <c r="EQ123" i="54"/>
  <c r="ES123" i="54"/>
  <c r="EU123" i="54"/>
  <c r="ET123" i="54"/>
  <c r="ER123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D294" i="54"/>
  <c r="EU304" i="54"/>
  <c r="ET304" i="54"/>
  <c r="EQ304" i="54"/>
  <c r="GR154" i="54" s="1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T230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EP385" i="54"/>
  <c r="FE385" i="54"/>
  <c r="EL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38" i="54"/>
  <c r="FB38" i="54"/>
  <c r="FA38" i="54"/>
  <c r="FE38" i="54"/>
  <c r="FC38" i="54"/>
  <c r="EX175" i="54"/>
  <c r="EV175" i="54"/>
  <c r="EY175" i="54"/>
  <c r="EZ175" i="54"/>
  <c r="EW175" i="54"/>
  <c r="FD62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D332" i="54"/>
  <c r="ER351" i="54"/>
  <c r="FE318" i="54"/>
  <c r="EH365" i="54"/>
  <c r="EG365" i="54"/>
  <c r="EJ365" i="54"/>
  <c r="EK365" i="54"/>
  <c r="EI365" i="54"/>
  <c r="EW309" i="54"/>
  <c r="EV309" i="54"/>
  <c r="EX309" i="54"/>
  <c r="EZ309" i="54"/>
  <c r="EY309" i="54"/>
  <c r="EY312" i="54"/>
  <c r="FC356" i="54"/>
  <c r="FD356" i="54"/>
  <c r="FB356" i="54"/>
  <c r="FE356" i="54"/>
  <c r="FA356" i="54"/>
  <c r="FD417" i="54"/>
  <c r="EY384" i="54"/>
  <c r="EY246" i="54"/>
  <c r="EZ407" i="54"/>
  <c r="EX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FE121" i="54"/>
  <c r="FC121" i="54"/>
  <c r="FB121" i="54"/>
  <c r="FA121" i="54"/>
  <c r="FD121" i="54"/>
  <c r="FD140" i="54"/>
  <c r="FA140" i="54"/>
  <c r="FB140" i="54"/>
  <c r="FE140" i="54"/>
  <c r="FC140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A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R143" i="54"/>
  <c r="ET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EV280" i="54"/>
  <c r="ER386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FD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W287" i="54"/>
  <c r="FE337" i="54"/>
  <c r="FA337" i="54"/>
  <c r="FC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Q112" i="54"/>
  <c r="ET112" i="54"/>
  <c r="FA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U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D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X221" i="54"/>
  <c r="EW267" i="54"/>
  <c r="FC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W96" i="54"/>
  <c r="EV96" i="54"/>
  <c r="EX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DQ5" i="54"/>
  <c r="DV5" i="54"/>
  <c r="DQ143" i="54"/>
  <c r="DQ369" i="54"/>
  <c r="DQ185" i="54"/>
  <c r="DA36" i="54"/>
  <c r="DB36" i="54" s="1"/>
  <c r="CZ36" i="54"/>
  <c r="CX36" i="54"/>
  <c r="DA164" i="54"/>
  <c r="DB164" i="54" s="1"/>
  <c r="CZ164" i="54"/>
  <c r="CX164" i="54"/>
  <c r="DA420" i="54"/>
  <c r="DB420" i="54" s="1"/>
  <c r="CZ420" i="54"/>
  <c r="CX420" i="54"/>
  <c r="DA372" i="54"/>
  <c r="DB372" i="54" s="1"/>
  <c r="CZ372" i="54"/>
  <c r="CX372" i="54"/>
  <c r="DA20" i="54"/>
  <c r="DB20" i="54" s="1"/>
  <c r="CZ20" i="54"/>
  <c r="CX20" i="54"/>
  <c r="DA385" i="54"/>
  <c r="DB385" i="54" s="1"/>
  <c r="CZ385" i="54"/>
  <c r="CX385" i="54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DA641" i="54"/>
  <c r="DB641" i="54" s="1"/>
  <c r="CZ641" i="54"/>
  <c r="CX641" i="54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DA769" i="54"/>
  <c r="DB769" i="54" s="1"/>
  <c r="CZ769" i="54"/>
  <c r="CX769" i="54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DA897" i="54"/>
  <c r="DB897" i="54" s="1"/>
  <c r="CZ897" i="54"/>
  <c r="CX897" i="54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DA1025" i="54"/>
  <c r="DB1025" i="54" s="1"/>
  <c r="CZ1025" i="54"/>
  <c r="CX1025" i="54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DA119" i="54"/>
  <c r="DB119" i="54" s="1"/>
  <c r="CZ119" i="54"/>
  <c r="CX119" i="54"/>
  <c r="DA151" i="54"/>
  <c r="DB151" i="54" s="1"/>
  <c r="CZ151" i="54"/>
  <c r="CX151" i="54"/>
  <c r="DA183" i="54"/>
  <c r="DB183" i="54" s="1"/>
  <c r="CZ183" i="54"/>
  <c r="CX183" i="54"/>
  <c r="DA215" i="54"/>
  <c r="DB215" i="54" s="1"/>
  <c r="CZ215" i="54"/>
  <c r="CX215" i="54"/>
  <c r="DA247" i="54"/>
  <c r="DB247" i="54" s="1"/>
  <c r="CZ247" i="54"/>
  <c r="CX247" i="54"/>
  <c r="DA279" i="54"/>
  <c r="DB279" i="54" s="1"/>
  <c r="CZ279" i="54"/>
  <c r="CX279" i="54"/>
  <c r="DA311" i="54"/>
  <c r="DB311" i="54" s="1"/>
  <c r="CZ311" i="54"/>
  <c r="CX311" i="54"/>
  <c r="DA343" i="54"/>
  <c r="DB343" i="54" s="1"/>
  <c r="CZ343" i="54"/>
  <c r="CX343" i="54"/>
  <c r="DA375" i="54"/>
  <c r="DB375" i="54" s="1"/>
  <c r="CZ375" i="54"/>
  <c r="CX375" i="54"/>
  <c r="DA407" i="54"/>
  <c r="DB407" i="54" s="1"/>
  <c r="CZ407" i="54"/>
  <c r="CX407" i="54"/>
  <c r="DA439" i="54"/>
  <c r="DB439" i="54" s="1"/>
  <c r="CZ439" i="54"/>
  <c r="CX439" i="54"/>
  <c r="DA471" i="54"/>
  <c r="DB471" i="54" s="1"/>
  <c r="CZ471" i="54"/>
  <c r="CX471" i="54"/>
  <c r="DA503" i="54"/>
  <c r="DB503" i="54" s="1"/>
  <c r="CZ503" i="54"/>
  <c r="CX503" i="54"/>
  <c r="DA535" i="54"/>
  <c r="DB535" i="54" s="1"/>
  <c r="CZ535" i="54"/>
  <c r="CX535" i="54"/>
  <c r="DA567" i="54"/>
  <c r="DB567" i="54" s="1"/>
  <c r="CZ567" i="54"/>
  <c r="CX567" i="54"/>
  <c r="DA599" i="54"/>
  <c r="DB599" i="54" s="1"/>
  <c r="CZ599" i="54"/>
  <c r="CX599" i="54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DA759" i="54"/>
  <c r="DB759" i="54" s="1"/>
  <c r="CZ759" i="54"/>
  <c r="CX759" i="54"/>
  <c r="DA791" i="54"/>
  <c r="DB791" i="54" s="1"/>
  <c r="CZ791" i="54"/>
  <c r="CX791" i="54"/>
  <c r="DA823" i="54"/>
  <c r="DB823" i="54" s="1"/>
  <c r="CZ823" i="54"/>
  <c r="CX823" i="54"/>
  <c r="DA863" i="54"/>
  <c r="DB863" i="54" s="1"/>
  <c r="CZ863" i="54"/>
  <c r="CX863" i="54"/>
  <c r="DA947" i="54"/>
  <c r="DB947" i="54" s="1"/>
  <c r="CZ947" i="54"/>
  <c r="CX947" i="54"/>
  <c r="DA1059" i="54"/>
  <c r="DB1059" i="54" s="1"/>
  <c r="CZ1059" i="54"/>
  <c r="CX1059" i="54"/>
  <c r="DA96" i="54"/>
  <c r="DB96" i="54" s="1"/>
  <c r="CZ96" i="54"/>
  <c r="CX96" i="54"/>
  <c r="DA224" i="54"/>
  <c r="DB224" i="54" s="1"/>
  <c r="CZ224" i="54"/>
  <c r="CX224" i="54"/>
  <c r="DA352" i="54"/>
  <c r="DB352" i="54" s="1"/>
  <c r="CZ352" i="54"/>
  <c r="CX352" i="54"/>
  <c r="DA480" i="54"/>
  <c r="DB480" i="54" s="1"/>
  <c r="CZ480" i="54"/>
  <c r="CX480" i="54"/>
  <c r="DA608" i="54"/>
  <c r="DB608" i="54" s="1"/>
  <c r="CZ608" i="54"/>
  <c r="CX608" i="54"/>
  <c r="DA736" i="54"/>
  <c r="DB736" i="54" s="1"/>
  <c r="CZ736" i="54"/>
  <c r="CX736" i="54"/>
  <c r="DA864" i="54"/>
  <c r="DB864" i="54" s="1"/>
  <c r="CZ864" i="54"/>
  <c r="CX864" i="54"/>
  <c r="DA992" i="54"/>
  <c r="DB992" i="54" s="1"/>
  <c r="CZ992" i="54"/>
  <c r="CX992" i="54"/>
  <c r="DA1120" i="54"/>
  <c r="DB1120" i="54" s="1"/>
  <c r="CZ1120" i="54"/>
  <c r="CX1120" i="54"/>
  <c r="DA204" i="54"/>
  <c r="DB204" i="54" s="1"/>
  <c r="CZ204" i="54"/>
  <c r="CX204" i="54"/>
  <c r="DA572" i="54"/>
  <c r="DB572" i="54" s="1"/>
  <c r="CZ572" i="54"/>
  <c r="CX572" i="54"/>
  <c r="DA940" i="54"/>
  <c r="DB940" i="54" s="1"/>
  <c r="CZ940" i="54"/>
  <c r="CX940" i="54"/>
  <c r="DA292" i="54"/>
  <c r="DB292" i="54" s="1"/>
  <c r="CZ292" i="54"/>
  <c r="CX292" i="54"/>
  <c r="DA548" i="54"/>
  <c r="DB548" i="54" s="1"/>
  <c r="CZ548" i="54"/>
  <c r="CX548" i="54"/>
  <c r="DA676" i="54"/>
  <c r="DB676" i="54" s="1"/>
  <c r="CZ676" i="54"/>
  <c r="CX676" i="54"/>
  <c r="DA804" i="54"/>
  <c r="DB804" i="54" s="1"/>
  <c r="CZ804" i="54"/>
  <c r="CX804" i="54"/>
  <c r="DA932" i="54"/>
  <c r="DB932" i="54" s="1"/>
  <c r="CZ932" i="54"/>
  <c r="CX932" i="54"/>
  <c r="DA1060" i="54"/>
  <c r="DB1060" i="54" s="1"/>
  <c r="CZ1060" i="54"/>
  <c r="CX1060" i="54"/>
  <c r="DA124" i="54"/>
  <c r="DB124" i="54" s="1"/>
  <c r="CZ124" i="54"/>
  <c r="CX124" i="54"/>
  <c r="DA540" i="54"/>
  <c r="DB540" i="54" s="1"/>
  <c r="CZ540" i="54"/>
  <c r="CX540" i="54"/>
  <c r="DA924" i="54"/>
  <c r="DB924" i="54" s="1"/>
  <c r="CZ924" i="54"/>
  <c r="CX924" i="54"/>
  <c r="DA40" i="54"/>
  <c r="DB40" i="54" s="1"/>
  <c r="CZ40" i="54"/>
  <c r="CX40" i="54"/>
  <c r="DA168" i="54"/>
  <c r="DB168" i="54" s="1"/>
  <c r="CZ168" i="54"/>
  <c r="CX168" i="54"/>
  <c r="DA296" i="54"/>
  <c r="DB296" i="54" s="1"/>
  <c r="CZ296" i="54"/>
  <c r="CX296" i="54"/>
  <c r="DA424" i="54"/>
  <c r="DB424" i="54" s="1"/>
  <c r="CZ424" i="54"/>
  <c r="CX424" i="54"/>
  <c r="DA552" i="54"/>
  <c r="DB552" i="54" s="1"/>
  <c r="CZ552" i="54"/>
  <c r="CX552" i="54"/>
  <c r="DA680" i="54"/>
  <c r="DB680" i="54" s="1"/>
  <c r="CZ680" i="54"/>
  <c r="CX680" i="54"/>
  <c r="DA808" i="54"/>
  <c r="DB808" i="54" s="1"/>
  <c r="CZ808" i="54"/>
  <c r="CX808" i="54"/>
  <c r="DA936" i="54"/>
  <c r="DB936" i="54" s="1"/>
  <c r="CZ936" i="54"/>
  <c r="CX936" i="54"/>
  <c r="DA1064" i="54"/>
  <c r="DB1064" i="54" s="1"/>
  <c r="CZ1064" i="54"/>
  <c r="CX1064" i="54"/>
  <c r="DA140" i="54"/>
  <c r="DB140" i="54" s="1"/>
  <c r="CZ140" i="54"/>
  <c r="CX140" i="54"/>
  <c r="DA508" i="54"/>
  <c r="DB508" i="54" s="1"/>
  <c r="CZ508" i="54"/>
  <c r="CX508" i="54"/>
  <c r="DA908" i="54"/>
  <c r="DB908" i="54" s="1"/>
  <c r="CZ908" i="54"/>
  <c r="CX908" i="54"/>
  <c r="DA93" i="54"/>
  <c r="DB93" i="54" s="1"/>
  <c r="CZ93" i="54"/>
  <c r="CX93" i="54"/>
  <c r="DA189" i="54"/>
  <c r="DB189" i="54" s="1"/>
  <c r="CZ189" i="54"/>
  <c r="CX189" i="54"/>
  <c r="DA285" i="54"/>
  <c r="DB285" i="54" s="1"/>
  <c r="CZ285" i="54"/>
  <c r="CX285" i="54"/>
  <c r="DA381" i="54"/>
  <c r="DB381" i="54" s="1"/>
  <c r="CZ381" i="54"/>
  <c r="CX381" i="54"/>
  <c r="DA461" i="54"/>
  <c r="DB461" i="54" s="1"/>
  <c r="CZ461" i="54"/>
  <c r="CX461" i="54"/>
  <c r="DA557" i="54"/>
  <c r="DB557" i="54" s="1"/>
  <c r="CX557" i="54"/>
  <c r="CZ557" i="54"/>
  <c r="DA653" i="54"/>
  <c r="DB653" i="54" s="1"/>
  <c r="CZ653" i="54"/>
  <c r="CX653" i="54"/>
  <c r="DA749" i="54"/>
  <c r="DB749" i="54" s="1"/>
  <c r="CZ749" i="54"/>
  <c r="CX749" i="54"/>
  <c r="DA861" i="54"/>
  <c r="DB861" i="54" s="1"/>
  <c r="CZ861" i="54"/>
  <c r="CX861" i="54"/>
  <c r="DA973" i="54"/>
  <c r="DB973" i="54" s="1"/>
  <c r="CZ973" i="54"/>
  <c r="CX973" i="54"/>
  <c r="DA1053" i="54"/>
  <c r="DB1053" i="54" s="1"/>
  <c r="CZ1053" i="54"/>
  <c r="CX1053" i="54"/>
  <c r="DA923" i="54"/>
  <c r="DB923" i="54" s="1"/>
  <c r="CZ923" i="54"/>
  <c r="CX923" i="54"/>
  <c r="DA94" i="54"/>
  <c r="DB94" i="54" s="1"/>
  <c r="CZ94" i="54"/>
  <c r="CX94" i="54"/>
  <c r="DA190" i="54"/>
  <c r="DB190" i="54" s="1"/>
  <c r="CZ190" i="54"/>
  <c r="CX190" i="54"/>
  <c r="DA270" i="54"/>
  <c r="DB270" i="54" s="1"/>
  <c r="CZ270" i="54"/>
  <c r="CX270" i="54"/>
  <c r="DA366" i="54"/>
  <c r="DB366" i="54" s="1"/>
  <c r="CZ366" i="54"/>
  <c r="CX366" i="54"/>
  <c r="DA462" i="54"/>
  <c r="DB462" i="54" s="1"/>
  <c r="CZ462" i="54"/>
  <c r="CX462" i="54"/>
  <c r="DA542" i="54"/>
  <c r="DB542" i="54" s="1"/>
  <c r="CZ542" i="54"/>
  <c r="CX542" i="54"/>
  <c r="DA638" i="54"/>
  <c r="DB638" i="54" s="1"/>
  <c r="CZ638" i="54"/>
  <c r="CX638" i="54"/>
  <c r="DA734" i="54"/>
  <c r="DB734" i="54" s="1"/>
  <c r="CZ734" i="54"/>
  <c r="CX734" i="54"/>
  <c r="DA830" i="54"/>
  <c r="DB830" i="54" s="1"/>
  <c r="CZ830" i="54"/>
  <c r="CX830" i="54"/>
  <c r="DA926" i="54"/>
  <c r="DB926" i="54" s="1"/>
  <c r="CZ926" i="54"/>
  <c r="CX926" i="54"/>
  <c r="DA1006" i="54"/>
  <c r="DB1006" i="54" s="1"/>
  <c r="CZ1006" i="54"/>
  <c r="CX1006" i="54"/>
  <c r="DA1102" i="54"/>
  <c r="DB1102" i="54" s="1"/>
  <c r="CZ1102" i="54"/>
  <c r="CX1102" i="54"/>
  <c r="DA915" i="54"/>
  <c r="DB915" i="54" s="1"/>
  <c r="CZ915" i="54"/>
  <c r="CX915" i="54"/>
  <c r="DA99" i="54"/>
  <c r="DB99" i="54" s="1"/>
  <c r="CZ99" i="54"/>
  <c r="CX99" i="54"/>
  <c r="DA195" i="54"/>
  <c r="DB195" i="54" s="1"/>
  <c r="CZ195" i="54"/>
  <c r="CX195" i="54"/>
  <c r="DA291" i="54"/>
  <c r="DB291" i="54" s="1"/>
  <c r="CZ291" i="54"/>
  <c r="CX291" i="54"/>
  <c r="DA371" i="54"/>
  <c r="DB371" i="54" s="1"/>
  <c r="CZ371" i="54"/>
  <c r="CX371" i="54"/>
  <c r="DA467" i="54"/>
  <c r="DB467" i="54" s="1"/>
  <c r="CZ467" i="54"/>
  <c r="CX467" i="54"/>
  <c r="DA563" i="54"/>
  <c r="DB563" i="54" s="1"/>
  <c r="CZ563" i="54"/>
  <c r="CX563" i="54"/>
  <c r="DA659" i="54"/>
  <c r="DB659" i="54" s="1"/>
  <c r="CX659" i="54"/>
  <c r="CZ659" i="54"/>
  <c r="DA755" i="54"/>
  <c r="DB755" i="54" s="1"/>
  <c r="CZ755" i="54"/>
  <c r="CX755" i="54"/>
  <c r="DA859" i="54"/>
  <c r="DB859" i="54" s="1"/>
  <c r="CZ859" i="54"/>
  <c r="CX859" i="54"/>
  <c r="DA1099" i="54"/>
  <c r="DB1099" i="54" s="1"/>
  <c r="CZ1099" i="54"/>
  <c r="CX1099" i="54"/>
  <c r="DA272" i="54"/>
  <c r="DB272" i="54" s="1"/>
  <c r="CZ272" i="54"/>
  <c r="CX272" i="54"/>
  <c r="DA656" i="54"/>
  <c r="DB656" i="54" s="1"/>
  <c r="CZ656" i="54"/>
  <c r="CX656" i="54"/>
  <c r="DA1040" i="54"/>
  <c r="DB1040" i="54" s="1"/>
  <c r="CZ1040" i="54"/>
  <c r="CX1040" i="54"/>
  <c r="DA348" i="54"/>
  <c r="DB348" i="54" s="1"/>
  <c r="CZ348" i="54"/>
  <c r="CX348" i="54"/>
  <c r="DA84" i="54"/>
  <c r="DB84" i="54" s="1"/>
  <c r="CX84" i="54"/>
  <c r="CZ84" i="54"/>
  <c r="DA532" i="54"/>
  <c r="DB532" i="54" s="1"/>
  <c r="CZ532" i="54"/>
  <c r="CX532" i="54"/>
  <c r="DA980" i="54"/>
  <c r="DB980" i="54" s="1"/>
  <c r="CZ980" i="54"/>
  <c r="CX980" i="54"/>
  <c r="DA684" i="54"/>
  <c r="DB684" i="54" s="1"/>
  <c r="CZ684" i="54"/>
  <c r="CX684" i="54"/>
  <c r="DA216" i="54"/>
  <c r="DB216" i="54" s="1"/>
  <c r="CZ216" i="54"/>
  <c r="CX216" i="54"/>
  <c r="DA536" i="54"/>
  <c r="DB536" i="54" s="1"/>
  <c r="CZ536" i="54"/>
  <c r="CX536" i="54"/>
  <c r="DA984" i="54"/>
  <c r="DB984" i="54" s="1"/>
  <c r="CZ984" i="54"/>
  <c r="CX984" i="54"/>
  <c r="DA652" i="54"/>
  <c r="DB652" i="54" s="1"/>
  <c r="CZ652" i="54"/>
  <c r="CX652" i="54"/>
  <c r="DA21" i="54"/>
  <c r="DB21" i="54" s="1"/>
  <c r="CZ21" i="54"/>
  <c r="CX21" i="54"/>
  <c r="DA53" i="54"/>
  <c r="DB53" i="54" s="1"/>
  <c r="CZ53" i="54"/>
  <c r="CX53" i="54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Z277" i="54"/>
  <c r="DA309" i="54"/>
  <c r="DB309" i="54" s="1"/>
  <c r="CX309" i="54"/>
  <c r="CZ309" i="54"/>
  <c r="DA341" i="54"/>
  <c r="DB341" i="54" s="1"/>
  <c r="CX341" i="54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Z469" i="54"/>
  <c r="DA501" i="54"/>
  <c r="DB501" i="54" s="1"/>
  <c r="CX501" i="54"/>
  <c r="CZ501" i="54"/>
  <c r="DA533" i="54"/>
  <c r="DB533" i="54" s="1"/>
  <c r="CX533" i="54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DA661" i="54"/>
  <c r="DB661" i="54" s="1"/>
  <c r="CZ661" i="54"/>
  <c r="CX661" i="54"/>
  <c r="DA693" i="54"/>
  <c r="DB693" i="54" s="1"/>
  <c r="CZ693" i="54"/>
  <c r="CX693" i="54"/>
  <c r="DA725" i="54"/>
  <c r="DB725" i="54" s="1"/>
  <c r="CZ725" i="54"/>
  <c r="CX725" i="54"/>
  <c r="DA757" i="54"/>
  <c r="DB757" i="54" s="1"/>
  <c r="CZ757" i="54"/>
  <c r="CX757" i="54"/>
  <c r="DA789" i="54"/>
  <c r="DB789" i="54" s="1"/>
  <c r="CZ789" i="54"/>
  <c r="CX789" i="54"/>
  <c r="DA821" i="54"/>
  <c r="DB821" i="54" s="1"/>
  <c r="CZ821" i="54"/>
  <c r="CX821" i="54"/>
  <c r="DA853" i="54"/>
  <c r="DB853" i="54" s="1"/>
  <c r="CZ853" i="54"/>
  <c r="CX853" i="54"/>
  <c r="DA885" i="54"/>
  <c r="DB885" i="54" s="1"/>
  <c r="CZ885" i="54"/>
  <c r="CX885" i="54"/>
  <c r="DA917" i="54"/>
  <c r="DB917" i="54" s="1"/>
  <c r="CZ917" i="54"/>
  <c r="CX917" i="54"/>
  <c r="DA949" i="54"/>
  <c r="DB949" i="54" s="1"/>
  <c r="CZ949" i="54"/>
  <c r="CX949" i="54"/>
  <c r="DA981" i="54"/>
  <c r="DB981" i="54" s="1"/>
  <c r="CZ981" i="54"/>
  <c r="CX981" i="54"/>
  <c r="DA1013" i="54"/>
  <c r="DB1013" i="54" s="1"/>
  <c r="CZ1013" i="54"/>
  <c r="CX1013" i="54"/>
  <c r="DA1045" i="54"/>
  <c r="DB1045" i="54" s="1"/>
  <c r="CZ1045" i="54"/>
  <c r="CX1045" i="54"/>
  <c r="DA1077" i="54"/>
  <c r="DB1077" i="54" s="1"/>
  <c r="CZ1077" i="54"/>
  <c r="CX1077" i="54"/>
  <c r="DA1109" i="54"/>
  <c r="DB1109" i="54" s="1"/>
  <c r="CZ1109" i="54"/>
  <c r="CX1109" i="54"/>
  <c r="DA1141" i="54"/>
  <c r="DB1141" i="54" s="1"/>
  <c r="CZ1141" i="54"/>
  <c r="CX1141" i="54"/>
  <c r="DA899" i="54"/>
  <c r="DB899" i="54" s="1"/>
  <c r="CZ899" i="54"/>
  <c r="CX899" i="54"/>
  <c r="DA987" i="54"/>
  <c r="DB987" i="54" s="1"/>
  <c r="CZ987" i="54"/>
  <c r="CX987" i="54"/>
  <c r="DA1075" i="54"/>
  <c r="DB1075" i="54" s="1"/>
  <c r="CZ1075" i="54"/>
  <c r="CX1075" i="54"/>
  <c r="DA22" i="54"/>
  <c r="DB22" i="54" s="1"/>
  <c r="CZ22" i="54"/>
  <c r="CX22" i="54"/>
  <c r="DA54" i="54"/>
  <c r="DB54" i="54" s="1"/>
  <c r="CZ54" i="54"/>
  <c r="CX54" i="54"/>
  <c r="DA86" i="54"/>
  <c r="DB86" i="54" s="1"/>
  <c r="CZ86" i="54"/>
  <c r="CX86" i="54"/>
  <c r="DA118" i="54"/>
  <c r="DB118" i="54" s="1"/>
  <c r="CZ118" i="54"/>
  <c r="CX118" i="54"/>
  <c r="DA150" i="54"/>
  <c r="DB150" i="54" s="1"/>
  <c r="CZ150" i="54"/>
  <c r="CX150" i="54"/>
  <c r="DA182" i="54"/>
  <c r="DB182" i="54" s="1"/>
  <c r="CZ182" i="54"/>
  <c r="CX182" i="54"/>
  <c r="DA214" i="54"/>
  <c r="DB214" i="54" s="1"/>
  <c r="CZ214" i="54"/>
  <c r="CX214" i="54"/>
  <c r="DA246" i="54"/>
  <c r="DB246" i="54" s="1"/>
  <c r="CZ246" i="54"/>
  <c r="CX246" i="54"/>
  <c r="DA278" i="54"/>
  <c r="DB278" i="54" s="1"/>
  <c r="CZ278" i="54"/>
  <c r="CX278" i="54"/>
  <c r="DA310" i="54"/>
  <c r="DB310" i="54" s="1"/>
  <c r="CZ310" i="54"/>
  <c r="CX310" i="54"/>
  <c r="DA342" i="54"/>
  <c r="DB342" i="54" s="1"/>
  <c r="CZ342" i="54"/>
  <c r="CX342" i="54"/>
  <c r="DA374" i="54"/>
  <c r="DB374" i="54" s="1"/>
  <c r="CZ374" i="54"/>
  <c r="CX374" i="54"/>
  <c r="DA406" i="54"/>
  <c r="DB406" i="54" s="1"/>
  <c r="CZ406" i="54"/>
  <c r="CX406" i="54"/>
  <c r="DA438" i="54"/>
  <c r="DB438" i="54" s="1"/>
  <c r="CZ438" i="54"/>
  <c r="CX438" i="54"/>
  <c r="DA470" i="54"/>
  <c r="DB470" i="54" s="1"/>
  <c r="CZ470" i="54"/>
  <c r="CX470" i="54"/>
  <c r="DA502" i="54"/>
  <c r="DB502" i="54" s="1"/>
  <c r="CZ502" i="54"/>
  <c r="CX502" i="54"/>
  <c r="DA534" i="54"/>
  <c r="DB534" i="54" s="1"/>
  <c r="CZ534" i="54"/>
  <c r="CX534" i="54"/>
  <c r="DA566" i="54"/>
  <c r="DB566" i="54" s="1"/>
  <c r="CZ566" i="54"/>
  <c r="CX566" i="54"/>
  <c r="DA598" i="54"/>
  <c r="DB598" i="54" s="1"/>
  <c r="CZ598" i="54"/>
  <c r="CX598" i="54"/>
  <c r="DA630" i="54"/>
  <c r="DB630" i="54" s="1"/>
  <c r="CZ630" i="54"/>
  <c r="CX630" i="54"/>
  <c r="DA662" i="54"/>
  <c r="DB662" i="54" s="1"/>
  <c r="CZ662" i="54"/>
  <c r="CX662" i="54"/>
  <c r="DA694" i="54"/>
  <c r="DB694" i="54" s="1"/>
  <c r="CX694" i="54"/>
  <c r="CZ694" i="54"/>
  <c r="DA726" i="54"/>
  <c r="DB726" i="54" s="1"/>
  <c r="CZ726" i="54"/>
  <c r="CX726" i="54"/>
  <c r="DA758" i="54"/>
  <c r="DB758" i="54" s="1"/>
  <c r="CX758" i="54"/>
  <c r="CZ758" i="54"/>
  <c r="DA790" i="54"/>
  <c r="DB790" i="54" s="1"/>
  <c r="CX790" i="54"/>
  <c r="CZ790" i="54"/>
  <c r="DA822" i="54"/>
  <c r="DB822" i="54" s="1"/>
  <c r="CX822" i="54"/>
  <c r="CZ822" i="54"/>
  <c r="DA854" i="54"/>
  <c r="DB854" i="54" s="1"/>
  <c r="CX854" i="54"/>
  <c r="CZ854" i="54"/>
  <c r="DA886" i="54"/>
  <c r="DB886" i="54" s="1"/>
  <c r="CX886" i="54"/>
  <c r="CZ886" i="54"/>
  <c r="DA918" i="54"/>
  <c r="DB918" i="54" s="1"/>
  <c r="CZ918" i="54"/>
  <c r="CX918" i="54"/>
  <c r="DA950" i="54"/>
  <c r="DB950" i="54" s="1"/>
  <c r="CX950" i="54"/>
  <c r="CZ950" i="54"/>
  <c r="DA982" i="54"/>
  <c r="DB982" i="54" s="1"/>
  <c r="CX982" i="54"/>
  <c r="CZ982" i="54"/>
  <c r="DA1014" i="54"/>
  <c r="DB1014" i="54" s="1"/>
  <c r="CX1014" i="54"/>
  <c r="CZ1014" i="54"/>
  <c r="DA1046" i="54"/>
  <c r="DB1046" i="54" s="1"/>
  <c r="CX1046" i="54"/>
  <c r="CZ1046" i="54"/>
  <c r="DA1078" i="54"/>
  <c r="DB1078" i="54" s="1"/>
  <c r="CX1078" i="54"/>
  <c r="CZ1078" i="54"/>
  <c r="DA1110" i="54"/>
  <c r="DB1110" i="54" s="1"/>
  <c r="CZ1110" i="54"/>
  <c r="CX1110" i="54"/>
  <c r="DA1142" i="54"/>
  <c r="DB1142" i="54" s="1"/>
  <c r="CX1142" i="54"/>
  <c r="CZ1142" i="54"/>
  <c r="DA939" i="54"/>
  <c r="DB939" i="54" s="1"/>
  <c r="CZ939" i="54"/>
  <c r="CX939" i="54"/>
  <c r="DA1031" i="54"/>
  <c r="DB1031" i="54" s="1"/>
  <c r="CZ1031" i="54"/>
  <c r="CX1031" i="54"/>
  <c r="DA1127" i="54"/>
  <c r="DB1127" i="54" s="1"/>
  <c r="CZ1127" i="54"/>
  <c r="CX1127" i="54"/>
  <c r="DA11" i="54"/>
  <c r="DB11" i="54" s="1"/>
  <c r="CZ11" i="54"/>
  <c r="CX11" i="54"/>
  <c r="DA43" i="54"/>
  <c r="DB43" i="54" s="1"/>
  <c r="CZ43" i="54"/>
  <c r="CX43" i="54"/>
  <c r="DA75" i="54"/>
  <c r="DB75" i="54" s="1"/>
  <c r="CZ75" i="54"/>
  <c r="CX75" i="54"/>
  <c r="DA107" i="54"/>
  <c r="DB107" i="54" s="1"/>
  <c r="CZ107" i="54"/>
  <c r="CX107" i="54"/>
  <c r="DA139" i="54"/>
  <c r="DB139" i="54" s="1"/>
  <c r="CZ139" i="54"/>
  <c r="CX139" i="54"/>
  <c r="DA171" i="54"/>
  <c r="DB171" i="54" s="1"/>
  <c r="CZ171" i="54"/>
  <c r="CX171" i="54"/>
  <c r="DA203" i="54"/>
  <c r="DB203" i="54" s="1"/>
  <c r="CZ203" i="54"/>
  <c r="CX203" i="54"/>
  <c r="DA235" i="54"/>
  <c r="DB235" i="54" s="1"/>
  <c r="CZ235" i="54"/>
  <c r="CX235" i="54"/>
  <c r="DA267" i="54"/>
  <c r="DB267" i="54" s="1"/>
  <c r="CZ267" i="54"/>
  <c r="CX267" i="54"/>
  <c r="DA299" i="54"/>
  <c r="DB299" i="54" s="1"/>
  <c r="CZ299" i="54"/>
  <c r="CX299" i="54"/>
  <c r="DA331" i="54"/>
  <c r="DB331" i="54" s="1"/>
  <c r="CZ331" i="54"/>
  <c r="CX331" i="54"/>
  <c r="DA363" i="54"/>
  <c r="DB363" i="54" s="1"/>
  <c r="CZ363" i="54"/>
  <c r="CX363" i="54"/>
  <c r="DA395" i="54"/>
  <c r="DB395" i="54" s="1"/>
  <c r="CZ395" i="54"/>
  <c r="CX395" i="54"/>
  <c r="DA427" i="54"/>
  <c r="DB427" i="54" s="1"/>
  <c r="CZ427" i="54"/>
  <c r="CX427" i="54"/>
  <c r="DA459" i="54"/>
  <c r="DB459" i="54" s="1"/>
  <c r="CZ459" i="54"/>
  <c r="CX459" i="54"/>
  <c r="DA491" i="54"/>
  <c r="DB491" i="54" s="1"/>
  <c r="CZ491" i="54"/>
  <c r="CX491" i="54"/>
  <c r="DA523" i="54"/>
  <c r="DB523" i="54" s="1"/>
  <c r="CZ523" i="54"/>
  <c r="CX523" i="54"/>
  <c r="DA555" i="54"/>
  <c r="DB555" i="54" s="1"/>
  <c r="CZ555" i="54"/>
  <c r="CX555" i="54"/>
  <c r="DA587" i="54"/>
  <c r="DB587" i="54" s="1"/>
  <c r="CZ587" i="54"/>
  <c r="CX587" i="54"/>
  <c r="DA619" i="54"/>
  <c r="DB619" i="54" s="1"/>
  <c r="CZ619" i="54"/>
  <c r="CX619" i="54"/>
  <c r="DA651" i="54"/>
  <c r="DB651" i="54" s="1"/>
  <c r="CX651" i="54"/>
  <c r="CZ651" i="54"/>
  <c r="DA683" i="54"/>
  <c r="DB683" i="54" s="1"/>
  <c r="CZ683" i="54"/>
  <c r="CX683" i="54"/>
  <c r="DA715" i="54"/>
  <c r="DB715" i="54" s="1"/>
  <c r="CZ715" i="54"/>
  <c r="CX715" i="54"/>
  <c r="DA747" i="54"/>
  <c r="DB747" i="54" s="1"/>
  <c r="CZ747" i="54"/>
  <c r="CX747" i="54"/>
  <c r="DA779" i="54"/>
  <c r="DB779" i="54" s="1"/>
  <c r="CZ779" i="54"/>
  <c r="CX779" i="54"/>
  <c r="DA811" i="54"/>
  <c r="DB811" i="54" s="1"/>
  <c r="CZ811" i="54"/>
  <c r="CX811" i="54"/>
  <c r="DA851" i="54"/>
  <c r="DB851" i="54" s="1"/>
  <c r="CZ851" i="54"/>
  <c r="CX851" i="54"/>
  <c r="DA907" i="54"/>
  <c r="DB907" i="54" s="1"/>
  <c r="CZ907" i="54"/>
  <c r="CX907" i="54"/>
  <c r="DA1023" i="54"/>
  <c r="DB1023" i="54" s="1"/>
  <c r="CZ1023" i="54"/>
  <c r="CX1023" i="54"/>
  <c r="DA1123" i="54"/>
  <c r="DB1123" i="54" s="1"/>
  <c r="CZ1123" i="54"/>
  <c r="CX1123" i="54"/>
  <c r="DA48" i="54"/>
  <c r="DB48" i="54" s="1"/>
  <c r="CZ48" i="54"/>
  <c r="CX48" i="54"/>
  <c r="DA176" i="54"/>
  <c r="DB176" i="54" s="1"/>
  <c r="CZ176" i="54"/>
  <c r="CX176" i="54"/>
  <c r="DA304" i="54"/>
  <c r="DB304" i="54" s="1"/>
  <c r="CZ304" i="54"/>
  <c r="CX304" i="54"/>
  <c r="DA432" i="54"/>
  <c r="DB432" i="54" s="1"/>
  <c r="CZ432" i="54"/>
  <c r="CX432" i="54"/>
  <c r="DA560" i="54"/>
  <c r="DB560" i="54" s="1"/>
  <c r="CZ560" i="54"/>
  <c r="CX560" i="54"/>
  <c r="DA688" i="54"/>
  <c r="DB688" i="54" s="1"/>
  <c r="CZ688" i="54"/>
  <c r="CX688" i="54"/>
  <c r="DA816" i="54"/>
  <c r="DB816" i="54" s="1"/>
  <c r="CZ816" i="54"/>
  <c r="CX816" i="54"/>
  <c r="DA944" i="54"/>
  <c r="DB944" i="54" s="1"/>
  <c r="CZ944" i="54"/>
  <c r="CX944" i="54"/>
  <c r="DA1072" i="54"/>
  <c r="DB1072" i="54" s="1"/>
  <c r="CZ1072" i="54"/>
  <c r="CX1072" i="54"/>
  <c r="DA60" i="54"/>
  <c r="DB60" i="54" s="1"/>
  <c r="CZ60" i="54"/>
  <c r="CX60" i="54"/>
  <c r="DA428" i="54"/>
  <c r="DB428" i="54" s="1"/>
  <c r="CZ428" i="54"/>
  <c r="CX428" i="54"/>
  <c r="DA812" i="54"/>
  <c r="DB812" i="54" s="1"/>
  <c r="CZ812" i="54"/>
  <c r="CX812" i="54"/>
  <c r="DA1148" i="54"/>
  <c r="DB1148" i="54" s="1"/>
  <c r="CZ1148" i="54"/>
  <c r="CX1148" i="54"/>
  <c r="DA116" i="54"/>
  <c r="DB116" i="54" s="1"/>
  <c r="CZ116" i="54"/>
  <c r="CX116" i="54"/>
  <c r="DA244" i="54"/>
  <c r="DB244" i="54" s="1"/>
  <c r="CZ244" i="54"/>
  <c r="CX244" i="54"/>
  <c r="DA500" i="54"/>
  <c r="DB500" i="54" s="1"/>
  <c r="CZ500" i="54"/>
  <c r="CX500" i="54"/>
  <c r="DA628" i="54"/>
  <c r="DB628" i="54" s="1"/>
  <c r="CZ628" i="54"/>
  <c r="CX628" i="54"/>
  <c r="DA756" i="54"/>
  <c r="DB756" i="54" s="1"/>
  <c r="CZ756" i="54"/>
  <c r="CX756" i="54"/>
  <c r="DA884" i="54"/>
  <c r="DB884" i="54" s="1"/>
  <c r="CZ884" i="54"/>
  <c r="CX884" i="54"/>
  <c r="DA1012" i="54"/>
  <c r="DB1012" i="54" s="1"/>
  <c r="CZ1012" i="54"/>
  <c r="CX1012" i="54"/>
  <c r="DA380" i="54"/>
  <c r="DB380" i="54" s="1"/>
  <c r="CZ380" i="54"/>
  <c r="CX380" i="54"/>
  <c r="DA780" i="54"/>
  <c r="DB780" i="54" s="1"/>
  <c r="CZ780" i="54"/>
  <c r="CX780" i="54"/>
  <c r="DA120" i="54"/>
  <c r="DB120" i="54" s="1"/>
  <c r="CZ120" i="54"/>
  <c r="CX120" i="54"/>
  <c r="DA248" i="54"/>
  <c r="DB248" i="54" s="1"/>
  <c r="CZ248" i="54"/>
  <c r="CX248" i="54"/>
  <c r="DA376" i="54"/>
  <c r="DB376" i="54" s="1"/>
  <c r="CZ376" i="54"/>
  <c r="CX376" i="54"/>
  <c r="DA504" i="54"/>
  <c r="DB504" i="54" s="1"/>
  <c r="CZ504" i="54"/>
  <c r="CX504" i="54"/>
  <c r="DA632" i="54"/>
  <c r="DB632" i="54" s="1"/>
  <c r="CZ632" i="54"/>
  <c r="CX632" i="54"/>
  <c r="DA760" i="54"/>
  <c r="DB760" i="54" s="1"/>
  <c r="CZ760" i="54"/>
  <c r="CX760" i="54"/>
  <c r="DA888" i="54"/>
  <c r="DB888" i="54" s="1"/>
  <c r="CZ888" i="54"/>
  <c r="CX888" i="54"/>
  <c r="DA1016" i="54"/>
  <c r="DB1016" i="54" s="1"/>
  <c r="CZ1016" i="54"/>
  <c r="CX1016" i="54"/>
  <c r="DA364" i="54"/>
  <c r="DB364" i="54" s="1"/>
  <c r="CZ364" i="54"/>
  <c r="CX364" i="54"/>
  <c r="DA748" i="54"/>
  <c r="DB748" i="54" s="1"/>
  <c r="CZ748" i="54"/>
  <c r="CX748" i="54"/>
  <c r="DA109" i="54"/>
  <c r="DB109" i="54" s="1"/>
  <c r="CZ109" i="54"/>
  <c r="CX109" i="54"/>
  <c r="DA221" i="54"/>
  <c r="DB221" i="54" s="1"/>
  <c r="CZ221" i="54"/>
  <c r="CX221" i="54"/>
  <c r="DA317" i="54"/>
  <c r="DB317" i="54" s="1"/>
  <c r="CZ317" i="54"/>
  <c r="CX317" i="54"/>
  <c r="DA429" i="54"/>
  <c r="DB429" i="54" s="1"/>
  <c r="CZ429" i="54"/>
  <c r="CX429" i="54"/>
  <c r="DA525" i="54"/>
  <c r="DB525" i="54" s="1"/>
  <c r="CZ525" i="54"/>
  <c r="CX525" i="54"/>
  <c r="DA621" i="54"/>
  <c r="DB621" i="54" s="1"/>
  <c r="CZ621" i="54"/>
  <c r="CX621" i="54"/>
  <c r="DA717" i="54"/>
  <c r="DB717" i="54" s="1"/>
  <c r="CZ717" i="54"/>
  <c r="CX717" i="54"/>
  <c r="DA829" i="54"/>
  <c r="DB829" i="54" s="1"/>
  <c r="CZ829" i="54"/>
  <c r="CX829" i="54"/>
  <c r="DA925" i="54"/>
  <c r="DB925" i="54" s="1"/>
  <c r="CZ925" i="54"/>
  <c r="CX925" i="54"/>
  <c r="DA989" i="54"/>
  <c r="DB989" i="54" s="1"/>
  <c r="CZ989" i="54"/>
  <c r="CX989" i="54"/>
  <c r="DA1085" i="54"/>
  <c r="DB1085" i="54" s="1"/>
  <c r="CZ1085" i="54"/>
  <c r="CX1085" i="54"/>
  <c r="DA967" i="54"/>
  <c r="DB967" i="54" s="1"/>
  <c r="CZ967" i="54"/>
  <c r="CX967" i="54"/>
  <c r="DA14" i="54"/>
  <c r="DB14" i="54" s="1"/>
  <c r="CZ14" i="54"/>
  <c r="CX14" i="54"/>
  <c r="DA110" i="54"/>
  <c r="DB110" i="54" s="1"/>
  <c r="CZ110" i="54"/>
  <c r="CX110" i="54"/>
  <c r="DA206" i="54"/>
  <c r="DB206" i="54" s="1"/>
  <c r="CZ206" i="54"/>
  <c r="CX206" i="54"/>
  <c r="DA302" i="54"/>
  <c r="DB302" i="54" s="1"/>
  <c r="CZ302" i="54"/>
  <c r="CX302" i="54"/>
  <c r="DA398" i="54"/>
  <c r="DB398" i="54" s="1"/>
  <c r="CZ398" i="54"/>
  <c r="CX398" i="54"/>
  <c r="DA478" i="54"/>
  <c r="DB478" i="54" s="1"/>
  <c r="CZ478" i="54"/>
  <c r="CX478" i="54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DA1103" i="54"/>
  <c r="DB1103" i="54" s="1"/>
  <c r="CZ1103" i="54"/>
  <c r="CX1103" i="54"/>
  <c r="DA67" i="54"/>
  <c r="DB67" i="54" s="1"/>
  <c r="CZ67" i="54"/>
  <c r="CX67" i="54"/>
  <c r="DA163" i="54"/>
  <c r="DB163" i="54" s="1"/>
  <c r="CZ163" i="54"/>
  <c r="CX163" i="54"/>
  <c r="DA259" i="54"/>
  <c r="DB259" i="54" s="1"/>
  <c r="CZ259" i="54"/>
  <c r="CX259" i="54"/>
  <c r="DA355" i="54"/>
  <c r="DB355" i="54" s="1"/>
  <c r="CZ355" i="54"/>
  <c r="CX355" i="54"/>
  <c r="DA451" i="54"/>
  <c r="DB451" i="54" s="1"/>
  <c r="CZ451" i="54"/>
  <c r="CX451" i="54"/>
  <c r="DA547" i="54"/>
  <c r="DB547" i="54" s="1"/>
  <c r="CZ547" i="54"/>
  <c r="CX547" i="54"/>
  <c r="DA627" i="54"/>
  <c r="DB627" i="54" s="1"/>
  <c r="CZ627" i="54"/>
  <c r="CX627" i="54"/>
  <c r="DA723" i="54"/>
  <c r="DB723" i="54" s="1"/>
  <c r="CZ723" i="54"/>
  <c r="CX723" i="54"/>
  <c r="DA819" i="54"/>
  <c r="DB819" i="54" s="1"/>
  <c r="CZ819" i="54"/>
  <c r="CX819" i="54"/>
  <c r="DA1047" i="54"/>
  <c r="DB1047" i="54" s="1"/>
  <c r="CZ1047" i="54"/>
  <c r="CX1047" i="54"/>
  <c r="DA208" i="54"/>
  <c r="DB208" i="54" s="1"/>
  <c r="CZ208" i="54"/>
  <c r="CX208" i="54"/>
  <c r="DA592" i="54"/>
  <c r="DB592" i="54" s="1"/>
  <c r="CZ592" i="54"/>
  <c r="CX592" i="54"/>
  <c r="DA912" i="54"/>
  <c r="DB912" i="54" s="1"/>
  <c r="CZ912" i="54"/>
  <c r="CX912" i="54"/>
  <c r="DA1068" i="54"/>
  <c r="DB1068" i="54" s="1"/>
  <c r="CZ1068" i="54"/>
  <c r="CX1068" i="54"/>
  <c r="DA276" i="54"/>
  <c r="DB276" i="54" s="1"/>
  <c r="CZ276" i="54"/>
  <c r="CX276" i="54"/>
  <c r="DA660" i="54"/>
  <c r="DB660" i="54" s="1"/>
  <c r="CZ660" i="54"/>
  <c r="CX660" i="54"/>
  <c r="DA1044" i="54"/>
  <c r="DB1044" i="54" s="1"/>
  <c r="CZ1044" i="54"/>
  <c r="CX1044" i="54"/>
  <c r="DA876" i="54"/>
  <c r="DB876" i="54" s="1"/>
  <c r="CZ876" i="54"/>
  <c r="CX876" i="54"/>
  <c r="DA280" i="54"/>
  <c r="DB280" i="54" s="1"/>
  <c r="CZ280" i="54"/>
  <c r="CX280" i="54"/>
  <c r="DA664" i="54"/>
  <c r="DB664" i="54" s="1"/>
  <c r="CZ664" i="54"/>
  <c r="CX664" i="54"/>
  <c r="DA920" i="54"/>
  <c r="DB920" i="54" s="1"/>
  <c r="CZ920" i="54"/>
  <c r="CX920" i="54"/>
  <c r="DA460" i="54"/>
  <c r="DB460" i="54" s="1"/>
  <c r="CZ460" i="54"/>
  <c r="CX460" i="54"/>
  <c r="DA25" i="54"/>
  <c r="DB25" i="54" s="1"/>
  <c r="CZ25" i="54"/>
  <c r="CX25" i="54"/>
  <c r="DA57" i="54"/>
  <c r="DB57" i="54" s="1"/>
  <c r="CZ57" i="54"/>
  <c r="CX57" i="54"/>
  <c r="DA89" i="54"/>
  <c r="DB89" i="54" s="1"/>
  <c r="CZ89" i="54"/>
  <c r="CX89" i="54"/>
  <c r="DA121" i="54"/>
  <c r="DB121" i="54" s="1"/>
  <c r="CZ121" i="54"/>
  <c r="CX121" i="54"/>
  <c r="DA153" i="54"/>
  <c r="DB153" i="54" s="1"/>
  <c r="CZ153" i="54"/>
  <c r="CX153" i="54"/>
  <c r="DA185" i="54"/>
  <c r="DB185" i="54" s="1"/>
  <c r="CZ185" i="54"/>
  <c r="CX185" i="54"/>
  <c r="DA217" i="54"/>
  <c r="DB217" i="54" s="1"/>
  <c r="CZ217" i="54"/>
  <c r="CX217" i="54"/>
  <c r="DA249" i="54"/>
  <c r="DB249" i="54" s="1"/>
  <c r="CZ249" i="54"/>
  <c r="CX249" i="54"/>
  <c r="DA281" i="54"/>
  <c r="DB281" i="54" s="1"/>
  <c r="CZ281" i="54"/>
  <c r="CX281" i="54"/>
  <c r="DA313" i="54"/>
  <c r="DB313" i="54" s="1"/>
  <c r="CZ313" i="54"/>
  <c r="CX313" i="54"/>
  <c r="DA345" i="54"/>
  <c r="DB345" i="54" s="1"/>
  <c r="CZ345" i="54"/>
  <c r="CX345" i="54"/>
  <c r="DA377" i="54"/>
  <c r="DB377" i="54" s="1"/>
  <c r="CZ377" i="54"/>
  <c r="CX377" i="54"/>
  <c r="DA409" i="54"/>
  <c r="DB409" i="54" s="1"/>
  <c r="CZ409" i="54"/>
  <c r="CX409" i="54"/>
  <c r="DA441" i="54"/>
  <c r="DB441" i="54" s="1"/>
  <c r="CZ441" i="54"/>
  <c r="CX441" i="54"/>
  <c r="DA473" i="54"/>
  <c r="DB473" i="54" s="1"/>
  <c r="CZ473" i="54"/>
  <c r="CX473" i="54"/>
  <c r="DA505" i="54"/>
  <c r="DB505" i="54" s="1"/>
  <c r="CZ505" i="54"/>
  <c r="CX505" i="54"/>
  <c r="DA537" i="54"/>
  <c r="DB537" i="54" s="1"/>
  <c r="CZ537" i="54"/>
  <c r="CX537" i="54"/>
  <c r="DA569" i="54"/>
  <c r="DB569" i="54" s="1"/>
  <c r="CZ569" i="54"/>
  <c r="CX569" i="54"/>
  <c r="DA601" i="54"/>
  <c r="DB601" i="54" s="1"/>
  <c r="CZ601" i="54"/>
  <c r="CX601" i="54"/>
  <c r="DA633" i="54"/>
  <c r="DB633" i="54" s="1"/>
  <c r="CZ633" i="54"/>
  <c r="CX633" i="54"/>
  <c r="DA665" i="54"/>
  <c r="DB665" i="54" s="1"/>
  <c r="CZ665" i="54"/>
  <c r="CX665" i="54"/>
  <c r="DA697" i="54"/>
  <c r="DB697" i="54" s="1"/>
  <c r="CZ697" i="54"/>
  <c r="CX697" i="54"/>
  <c r="DA729" i="54"/>
  <c r="DB729" i="54" s="1"/>
  <c r="CZ729" i="54"/>
  <c r="CX729" i="54"/>
  <c r="DA761" i="54"/>
  <c r="DB761" i="54" s="1"/>
  <c r="CZ761" i="54"/>
  <c r="CX761" i="54"/>
  <c r="DA793" i="54"/>
  <c r="DB793" i="54" s="1"/>
  <c r="CZ793" i="54"/>
  <c r="CX793" i="54"/>
  <c r="DA825" i="54"/>
  <c r="DB825" i="54" s="1"/>
  <c r="CZ825" i="54"/>
  <c r="CX825" i="54"/>
  <c r="DA857" i="54"/>
  <c r="DB857" i="54" s="1"/>
  <c r="CZ857" i="54"/>
  <c r="CX857" i="54"/>
  <c r="DA889" i="54"/>
  <c r="DB889" i="54" s="1"/>
  <c r="CZ889" i="54"/>
  <c r="CX889" i="54"/>
  <c r="DA921" i="54"/>
  <c r="DB921" i="54" s="1"/>
  <c r="CZ921" i="54"/>
  <c r="CX921" i="54"/>
  <c r="DA953" i="54"/>
  <c r="DB953" i="54" s="1"/>
  <c r="CZ953" i="54"/>
  <c r="CX953" i="54"/>
  <c r="DA985" i="54"/>
  <c r="DB985" i="54" s="1"/>
  <c r="CZ985" i="54"/>
  <c r="CX985" i="54"/>
  <c r="DA1017" i="54"/>
  <c r="DB1017" i="54" s="1"/>
  <c r="CZ1017" i="54"/>
  <c r="CX1017" i="54"/>
  <c r="DA1049" i="54"/>
  <c r="DB1049" i="54" s="1"/>
  <c r="CZ1049" i="54"/>
  <c r="CX1049" i="54"/>
  <c r="DA1081" i="54"/>
  <c r="DB1081" i="54" s="1"/>
  <c r="CZ1081" i="54"/>
  <c r="CX1081" i="54"/>
  <c r="DA1113" i="54"/>
  <c r="DB1113" i="54" s="1"/>
  <c r="CZ1113" i="54"/>
  <c r="CX1113" i="54"/>
  <c r="DA1145" i="54"/>
  <c r="DB1145" i="54" s="1"/>
  <c r="CZ1145" i="54"/>
  <c r="CX1145" i="54"/>
  <c r="DA911" i="54"/>
  <c r="DB911" i="54" s="1"/>
  <c r="CZ911" i="54"/>
  <c r="CX911" i="54"/>
  <c r="DA999" i="54"/>
  <c r="DB999" i="54" s="1"/>
  <c r="CZ999" i="54"/>
  <c r="CX999" i="54"/>
  <c r="DA1083" i="54"/>
  <c r="DB1083" i="54" s="1"/>
  <c r="CZ1083" i="54"/>
  <c r="CX1083" i="54"/>
  <c r="DA26" i="54"/>
  <c r="DB26" i="54" s="1"/>
  <c r="CZ26" i="54"/>
  <c r="CX26" i="54"/>
  <c r="DA58" i="54"/>
  <c r="DB58" i="54" s="1"/>
  <c r="CZ58" i="54"/>
  <c r="CX58" i="54"/>
  <c r="DA90" i="54"/>
  <c r="DB90" i="54" s="1"/>
  <c r="CZ90" i="54"/>
  <c r="CX90" i="54"/>
  <c r="DA122" i="54"/>
  <c r="DB122" i="54" s="1"/>
  <c r="CZ122" i="54"/>
  <c r="CX122" i="54"/>
  <c r="DA154" i="54"/>
  <c r="DB154" i="54" s="1"/>
  <c r="CZ154" i="54"/>
  <c r="CX154" i="54"/>
  <c r="DA186" i="54"/>
  <c r="DB186" i="54" s="1"/>
  <c r="CZ186" i="54"/>
  <c r="CX186" i="54"/>
  <c r="DA218" i="54"/>
  <c r="DB218" i="54" s="1"/>
  <c r="CZ218" i="54"/>
  <c r="CX218" i="54"/>
  <c r="DA250" i="54"/>
  <c r="DB250" i="54" s="1"/>
  <c r="CZ250" i="54"/>
  <c r="CX250" i="54"/>
  <c r="DA282" i="54"/>
  <c r="DB282" i="54" s="1"/>
  <c r="CZ282" i="54"/>
  <c r="CX282" i="54"/>
  <c r="DA314" i="54"/>
  <c r="DB314" i="54" s="1"/>
  <c r="CZ314" i="54"/>
  <c r="CX314" i="54"/>
  <c r="DA346" i="54"/>
  <c r="DB346" i="54" s="1"/>
  <c r="CZ346" i="54"/>
  <c r="CX346" i="54"/>
  <c r="DA378" i="54"/>
  <c r="DB378" i="54" s="1"/>
  <c r="CZ378" i="54"/>
  <c r="CX378" i="54"/>
  <c r="DA410" i="54"/>
  <c r="DB410" i="54" s="1"/>
  <c r="CZ410" i="54"/>
  <c r="CX410" i="54"/>
  <c r="DA442" i="54"/>
  <c r="DB442" i="54" s="1"/>
  <c r="CZ442" i="54"/>
  <c r="CX442" i="54"/>
  <c r="DA474" i="54"/>
  <c r="DB474" i="54" s="1"/>
  <c r="CZ474" i="54"/>
  <c r="CX474" i="54"/>
  <c r="DA506" i="54"/>
  <c r="DB506" i="54" s="1"/>
  <c r="CZ506" i="54"/>
  <c r="CX506" i="54"/>
  <c r="DA538" i="54"/>
  <c r="DB538" i="54" s="1"/>
  <c r="CZ538" i="54"/>
  <c r="CX538" i="54"/>
  <c r="DA570" i="54"/>
  <c r="DB570" i="54" s="1"/>
  <c r="CZ570" i="54"/>
  <c r="CX570" i="54"/>
  <c r="DA602" i="54"/>
  <c r="DB602" i="54" s="1"/>
  <c r="CZ602" i="54"/>
  <c r="CX602" i="54"/>
  <c r="DA634" i="54"/>
  <c r="DB634" i="54" s="1"/>
  <c r="CZ634" i="54"/>
  <c r="CX634" i="54"/>
  <c r="DA666" i="54"/>
  <c r="DB666" i="54" s="1"/>
  <c r="CZ666" i="54"/>
  <c r="CX666" i="54"/>
  <c r="DA698" i="54"/>
  <c r="DB698" i="54" s="1"/>
  <c r="CZ698" i="54"/>
  <c r="CX698" i="54"/>
  <c r="DA730" i="54"/>
  <c r="DB730" i="54" s="1"/>
  <c r="CZ730" i="54"/>
  <c r="CX730" i="54"/>
  <c r="DA762" i="54"/>
  <c r="DB762" i="54" s="1"/>
  <c r="CZ762" i="54"/>
  <c r="CX762" i="54"/>
  <c r="DA794" i="54"/>
  <c r="DB794" i="54" s="1"/>
  <c r="CZ794" i="54"/>
  <c r="CX794" i="54"/>
  <c r="DA826" i="54"/>
  <c r="DB826" i="54" s="1"/>
  <c r="CZ826" i="54"/>
  <c r="CX826" i="54"/>
  <c r="DA858" i="54"/>
  <c r="DB858" i="54" s="1"/>
  <c r="CZ858" i="54"/>
  <c r="CX858" i="54"/>
  <c r="DA890" i="54"/>
  <c r="DB890" i="54" s="1"/>
  <c r="CZ890" i="54"/>
  <c r="CX890" i="54"/>
  <c r="DA922" i="54"/>
  <c r="DB922" i="54" s="1"/>
  <c r="CZ922" i="54"/>
  <c r="CX922" i="54"/>
  <c r="DA954" i="54"/>
  <c r="DB954" i="54" s="1"/>
  <c r="CZ954" i="54"/>
  <c r="CX954" i="54"/>
  <c r="DA986" i="54"/>
  <c r="DB986" i="54" s="1"/>
  <c r="CZ986" i="54"/>
  <c r="CX986" i="54"/>
  <c r="DA1018" i="54"/>
  <c r="DB1018" i="54" s="1"/>
  <c r="CZ1018" i="54"/>
  <c r="CX1018" i="54"/>
  <c r="DA1050" i="54"/>
  <c r="DB1050" i="54" s="1"/>
  <c r="CZ1050" i="54"/>
  <c r="CX1050" i="54"/>
  <c r="DA1082" i="54"/>
  <c r="DB1082" i="54" s="1"/>
  <c r="CZ1082" i="54"/>
  <c r="CX1082" i="54"/>
  <c r="DA1114" i="54"/>
  <c r="DB1114" i="54" s="1"/>
  <c r="CZ1114" i="54"/>
  <c r="CX1114" i="54"/>
  <c r="DA1146" i="54"/>
  <c r="DB1146" i="54" s="1"/>
  <c r="CZ1146" i="54"/>
  <c r="CX1146" i="54"/>
  <c r="DA951" i="54"/>
  <c r="DB951" i="54" s="1"/>
  <c r="CZ951" i="54"/>
  <c r="CX951" i="54"/>
  <c r="DA1043" i="54"/>
  <c r="DB1043" i="54" s="1"/>
  <c r="CZ1043" i="54"/>
  <c r="CX1043" i="54"/>
  <c r="DA1139" i="54"/>
  <c r="DB1139" i="54" s="1"/>
  <c r="CZ1139" i="54"/>
  <c r="CX1139" i="54"/>
  <c r="DA15" i="54"/>
  <c r="DB15" i="54" s="1"/>
  <c r="CZ15" i="54"/>
  <c r="CX15" i="54"/>
  <c r="DA47" i="54"/>
  <c r="DB47" i="54" s="1"/>
  <c r="CZ47" i="54"/>
  <c r="CX47" i="54"/>
  <c r="DA79" i="54"/>
  <c r="DB79" i="54" s="1"/>
  <c r="CZ79" i="54"/>
  <c r="CX79" i="54"/>
  <c r="DA111" i="54"/>
  <c r="DB111" i="54" s="1"/>
  <c r="CZ111" i="54"/>
  <c r="CX111" i="54"/>
  <c r="DA143" i="54"/>
  <c r="DB143" i="54" s="1"/>
  <c r="CZ143" i="54"/>
  <c r="CX143" i="54"/>
  <c r="DA175" i="54"/>
  <c r="DB175" i="54" s="1"/>
  <c r="CZ175" i="54"/>
  <c r="CX175" i="54"/>
  <c r="DA207" i="54"/>
  <c r="DB207" i="54" s="1"/>
  <c r="CZ207" i="54"/>
  <c r="CX207" i="54"/>
  <c r="DA239" i="54"/>
  <c r="DB239" i="54" s="1"/>
  <c r="CZ239" i="54"/>
  <c r="CX239" i="54"/>
  <c r="DA271" i="54"/>
  <c r="DB271" i="54" s="1"/>
  <c r="CZ271" i="54"/>
  <c r="CX271" i="54"/>
  <c r="DA303" i="54"/>
  <c r="DB303" i="54" s="1"/>
  <c r="CZ303" i="54"/>
  <c r="CX303" i="54"/>
  <c r="DA335" i="54"/>
  <c r="DB335" i="54" s="1"/>
  <c r="CZ335" i="54"/>
  <c r="CX335" i="54"/>
  <c r="DA367" i="54"/>
  <c r="DB367" i="54" s="1"/>
  <c r="CZ367" i="54"/>
  <c r="CX367" i="54"/>
  <c r="DA399" i="54"/>
  <c r="DB399" i="54" s="1"/>
  <c r="CZ399" i="54"/>
  <c r="CX399" i="54"/>
  <c r="DA431" i="54"/>
  <c r="DB431" i="54" s="1"/>
  <c r="CZ431" i="54"/>
  <c r="CX431" i="54"/>
  <c r="DA463" i="54"/>
  <c r="DB463" i="54" s="1"/>
  <c r="CZ463" i="54"/>
  <c r="CX463" i="54"/>
  <c r="DA495" i="54"/>
  <c r="DB495" i="54" s="1"/>
  <c r="CZ495" i="54"/>
  <c r="CX495" i="54"/>
  <c r="DA527" i="54"/>
  <c r="DB527" i="54" s="1"/>
  <c r="CZ527" i="54"/>
  <c r="CX527" i="54"/>
  <c r="DA559" i="54"/>
  <c r="DB559" i="54" s="1"/>
  <c r="CZ559" i="54"/>
  <c r="CX559" i="54"/>
  <c r="DA591" i="54"/>
  <c r="DB591" i="54" s="1"/>
  <c r="CZ591" i="54"/>
  <c r="CX591" i="54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DA751" i="54"/>
  <c r="DB751" i="54" s="1"/>
  <c r="CZ751" i="54"/>
  <c r="CX751" i="54"/>
  <c r="DA783" i="54"/>
  <c r="DB783" i="54" s="1"/>
  <c r="CZ783" i="54"/>
  <c r="CX783" i="54"/>
  <c r="DA815" i="54"/>
  <c r="DB815" i="54" s="1"/>
  <c r="CZ815" i="54"/>
  <c r="CX815" i="54"/>
  <c r="DA855" i="54"/>
  <c r="DB855" i="54" s="1"/>
  <c r="CZ855" i="54"/>
  <c r="CX855" i="54"/>
  <c r="DA919" i="54"/>
  <c r="DB919" i="54" s="1"/>
  <c r="CZ919" i="54"/>
  <c r="CX919" i="54"/>
  <c r="DA1035" i="54"/>
  <c r="DB1035" i="54" s="1"/>
  <c r="CZ1035" i="54"/>
  <c r="CX1035" i="54"/>
  <c r="DA1135" i="54"/>
  <c r="DB1135" i="54" s="1"/>
  <c r="CZ1135" i="54"/>
  <c r="CX1135" i="54"/>
  <c r="DA64" i="54"/>
  <c r="DB64" i="54" s="1"/>
  <c r="CZ64" i="54"/>
  <c r="CX64" i="54"/>
  <c r="DA192" i="54"/>
  <c r="DB192" i="54" s="1"/>
  <c r="CZ192" i="54"/>
  <c r="CX192" i="54"/>
  <c r="DA320" i="54"/>
  <c r="DB320" i="54" s="1"/>
  <c r="CZ320" i="54"/>
  <c r="CX320" i="54"/>
  <c r="DA448" i="54"/>
  <c r="DB448" i="54" s="1"/>
  <c r="CZ448" i="54"/>
  <c r="CX448" i="54"/>
  <c r="DA576" i="54"/>
  <c r="DB576" i="54" s="1"/>
  <c r="CZ576" i="54"/>
  <c r="CX576" i="54"/>
  <c r="DA704" i="54"/>
  <c r="DB704" i="54" s="1"/>
  <c r="CZ704" i="54"/>
  <c r="CX704" i="54"/>
  <c r="DA832" i="54"/>
  <c r="DB832" i="54" s="1"/>
  <c r="CZ832" i="54"/>
  <c r="CX832" i="54"/>
  <c r="DA960" i="54"/>
  <c r="DB960" i="54" s="1"/>
  <c r="CZ960" i="54"/>
  <c r="CX960" i="54"/>
  <c r="DA1088" i="54"/>
  <c r="DB1088" i="54" s="1"/>
  <c r="CZ1088" i="54"/>
  <c r="CX1088" i="54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DA132" i="54"/>
  <c r="DB132" i="54" s="1"/>
  <c r="CZ132" i="54"/>
  <c r="CX132" i="54"/>
  <c r="DA260" i="54"/>
  <c r="DB260" i="54" s="1"/>
  <c r="CZ260" i="54"/>
  <c r="CX260" i="54"/>
  <c r="DA388" i="54"/>
  <c r="DB388" i="54" s="1"/>
  <c r="CZ388" i="54"/>
  <c r="CX388" i="54"/>
  <c r="DA516" i="54"/>
  <c r="DB516" i="54" s="1"/>
  <c r="CZ516" i="54"/>
  <c r="CX516" i="54"/>
  <c r="DA644" i="54"/>
  <c r="DB644" i="54" s="1"/>
  <c r="CZ644" i="54"/>
  <c r="CX644" i="54"/>
  <c r="DA772" i="54"/>
  <c r="DB772" i="54" s="1"/>
  <c r="CZ772" i="54"/>
  <c r="CX772" i="54"/>
  <c r="DA900" i="54"/>
  <c r="DB900" i="54" s="1"/>
  <c r="CZ900" i="54"/>
  <c r="CX900" i="54"/>
  <c r="DA1028" i="54"/>
  <c r="DB1028" i="54" s="1"/>
  <c r="CZ1028" i="54"/>
  <c r="CX1028" i="54"/>
  <c r="DA12" i="54"/>
  <c r="DB12" i="54" s="1"/>
  <c r="CZ12" i="54"/>
  <c r="CX12" i="54"/>
  <c r="DA444" i="54"/>
  <c r="DB444" i="54" s="1"/>
  <c r="CZ444" i="54"/>
  <c r="CX444" i="54"/>
  <c r="DA828" i="54"/>
  <c r="DB828" i="54" s="1"/>
  <c r="CZ828" i="54"/>
  <c r="CX828" i="54"/>
  <c r="DA8" i="54"/>
  <c r="DB8" i="54" s="1"/>
  <c r="CZ8" i="54"/>
  <c r="CX8" i="54"/>
  <c r="DA136" i="54"/>
  <c r="DB136" i="54" s="1"/>
  <c r="CZ136" i="54"/>
  <c r="CX136" i="54"/>
  <c r="DA264" i="54"/>
  <c r="DB264" i="54" s="1"/>
  <c r="CZ264" i="54"/>
  <c r="CX264" i="54"/>
  <c r="DA392" i="54"/>
  <c r="DB392" i="54" s="1"/>
  <c r="CZ392" i="54"/>
  <c r="CX392" i="54"/>
  <c r="DA520" i="54"/>
  <c r="DB520" i="54" s="1"/>
  <c r="CZ520" i="54"/>
  <c r="CX520" i="54"/>
  <c r="DA648" i="54"/>
  <c r="DB648" i="54" s="1"/>
  <c r="CZ648" i="54"/>
  <c r="CX648" i="54"/>
  <c r="DA776" i="54"/>
  <c r="DB776" i="54" s="1"/>
  <c r="CZ776" i="54"/>
  <c r="CX776" i="54"/>
  <c r="DA904" i="54"/>
  <c r="DB904" i="54" s="1"/>
  <c r="CZ904" i="54"/>
  <c r="CX904" i="54"/>
  <c r="DA1032" i="54"/>
  <c r="DB1032" i="54" s="1"/>
  <c r="CZ1032" i="54"/>
  <c r="CX1032" i="54"/>
  <c r="DA44" i="54"/>
  <c r="DB44" i="54" s="1"/>
  <c r="CZ44" i="54"/>
  <c r="CX44" i="54"/>
  <c r="DA412" i="54"/>
  <c r="DB412" i="54" s="1"/>
  <c r="CZ412" i="54"/>
  <c r="CX412" i="54"/>
  <c r="DA796" i="54"/>
  <c r="DB796" i="54" s="1"/>
  <c r="CZ796" i="54"/>
  <c r="CX796" i="54"/>
  <c r="DQ357" i="54"/>
  <c r="DA29" i="54"/>
  <c r="DB29" i="54" s="1"/>
  <c r="CZ29" i="54"/>
  <c r="CX29" i="54"/>
  <c r="DA77" i="54"/>
  <c r="DB77" i="54" s="1"/>
  <c r="CZ77" i="54"/>
  <c r="CX77" i="54"/>
  <c r="DA173" i="54"/>
  <c r="DB173" i="54" s="1"/>
  <c r="CZ173" i="54"/>
  <c r="CX173" i="54"/>
  <c r="DA253" i="54"/>
  <c r="DB253" i="54" s="1"/>
  <c r="CZ253" i="54"/>
  <c r="CX253" i="54"/>
  <c r="DA349" i="54"/>
  <c r="DB349" i="54" s="1"/>
  <c r="CX349" i="54"/>
  <c r="CZ349" i="54"/>
  <c r="DA445" i="54"/>
  <c r="DB445" i="54" s="1"/>
  <c r="CZ445" i="54"/>
  <c r="CX445" i="54"/>
  <c r="DA541" i="54"/>
  <c r="DB541" i="54" s="1"/>
  <c r="CX541" i="54"/>
  <c r="CZ541" i="54"/>
  <c r="DA637" i="54"/>
  <c r="DB637" i="54" s="1"/>
  <c r="CZ637" i="54"/>
  <c r="CX637" i="54"/>
  <c r="DA733" i="54"/>
  <c r="DB733" i="54" s="1"/>
  <c r="CZ733" i="54"/>
  <c r="CX733" i="54"/>
  <c r="DA797" i="54"/>
  <c r="DB797" i="54" s="1"/>
  <c r="CZ797" i="54"/>
  <c r="CX797" i="54"/>
  <c r="DA893" i="54"/>
  <c r="DB893" i="54" s="1"/>
  <c r="CZ893" i="54"/>
  <c r="CX893" i="54"/>
  <c r="DA1005" i="54"/>
  <c r="DB1005" i="54" s="1"/>
  <c r="CZ1005" i="54"/>
  <c r="CX1005" i="54"/>
  <c r="DA1117" i="54"/>
  <c r="DB1117" i="54" s="1"/>
  <c r="CZ1117" i="54"/>
  <c r="CX1117" i="54"/>
  <c r="DA875" i="54"/>
  <c r="DB875" i="54" s="1"/>
  <c r="CZ875" i="54"/>
  <c r="CX875" i="54"/>
  <c r="DA1143" i="54"/>
  <c r="DB1143" i="54" s="1"/>
  <c r="CZ1143" i="54"/>
  <c r="CX1143" i="54"/>
  <c r="DA78" i="54"/>
  <c r="DB78" i="54" s="1"/>
  <c r="CZ78" i="54"/>
  <c r="CX78" i="54"/>
  <c r="DA174" i="54"/>
  <c r="DB174" i="54" s="1"/>
  <c r="CZ174" i="54"/>
  <c r="CX174" i="54"/>
  <c r="DA286" i="54"/>
  <c r="DB286" i="54" s="1"/>
  <c r="CZ286" i="54"/>
  <c r="CX286" i="54"/>
  <c r="DA382" i="54"/>
  <c r="DB382" i="54" s="1"/>
  <c r="CZ382" i="54"/>
  <c r="CX382" i="54"/>
  <c r="DA494" i="54"/>
  <c r="DB494" i="54" s="1"/>
  <c r="CZ494" i="54"/>
  <c r="CX494" i="54"/>
  <c r="DA606" i="54"/>
  <c r="DB606" i="54" s="1"/>
  <c r="CZ606" i="54"/>
  <c r="CX606" i="54"/>
  <c r="DA702" i="54"/>
  <c r="DB702" i="54" s="1"/>
  <c r="CZ702" i="54"/>
  <c r="CX702" i="54"/>
  <c r="DA798" i="54"/>
  <c r="DB798" i="54" s="1"/>
  <c r="CZ798" i="54"/>
  <c r="CX798" i="54"/>
  <c r="DA910" i="54"/>
  <c r="DB910" i="54" s="1"/>
  <c r="CZ910" i="54"/>
  <c r="CX910" i="54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DA179" i="54"/>
  <c r="DB179" i="54" s="1"/>
  <c r="CZ179" i="54"/>
  <c r="CX179" i="54"/>
  <c r="DA275" i="54"/>
  <c r="DB275" i="54" s="1"/>
  <c r="CZ275" i="54"/>
  <c r="CX275" i="54"/>
  <c r="DA387" i="54"/>
  <c r="DB387" i="54" s="1"/>
  <c r="CZ387" i="54"/>
  <c r="CX387" i="54"/>
  <c r="DA483" i="54"/>
  <c r="DB483" i="54" s="1"/>
  <c r="CZ483" i="54"/>
  <c r="CX483" i="54"/>
  <c r="DA595" i="54"/>
  <c r="DB595" i="54" s="1"/>
  <c r="CZ595" i="54"/>
  <c r="CX595" i="54"/>
  <c r="DA691" i="54"/>
  <c r="DB691" i="54" s="1"/>
  <c r="CZ691" i="54"/>
  <c r="CX691" i="54"/>
  <c r="DA787" i="54"/>
  <c r="DB787" i="54" s="1"/>
  <c r="CZ787" i="54"/>
  <c r="CX787" i="54"/>
  <c r="DA931" i="54"/>
  <c r="DB931" i="54" s="1"/>
  <c r="CZ931" i="54"/>
  <c r="CX931" i="54"/>
  <c r="DA144" i="54"/>
  <c r="DB144" i="54" s="1"/>
  <c r="CZ144" i="54"/>
  <c r="CX144" i="54"/>
  <c r="DA528" i="54"/>
  <c r="DB528" i="54" s="1"/>
  <c r="CZ528" i="54"/>
  <c r="CX528" i="54"/>
  <c r="DA976" i="54"/>
  <c r="DB976" i="54" s="1"/>
  <c r="CZ976" i="54"/>
  <c r="CX976" i="54"/>
  <c r="DA156" i="54"/>
  <c r="DB156" i="54" s="1"/>
  <c r="CZ156" i="54"/>
  <c r="CX156" i="54"/>
  <c r="DA404" i="54"/>
  <c r="DB404" i="54" s="1"/>
  <c r="CZ404" i="54"/>
  <c r="CX404" i="54"/>
  <c r="DA724" i="54"/>
  <c r="DB724" i="54" s="1"/>
  <c r="CZ724" i="54"/>
  <c r="CX724" i="54"/>
  <c r="DA1140" i="54"/>
  <c r="DB1140" i="54" s="1"/>
  <c r="CZ1140" i="54"/>
  <c r="CX1140" i="54"/>
  <c r="DA1084" i="54"/>
  <c r="DB1084" i="54" s="1"/>
  <c r="CZ1084" i="54"/>
  <c r="CX1084" i="54"/>
  <c r="DA344" i="54"/>
  <c r="DB344" i="54" s="1"/>
  <c r="CZ344" i="54"/>
  <c r="CX344" i="54"/>
  <c r="DA856" i="54"/>
  <c r="DB856" i="54" s="1"/>
  <c r="CZ856" i="54"/>
  <c r="CX856" i="54"/>
  <c r="DA268" i="54"/>
  <c r="DB268" i="54" s="1"/>
  <c r="CZ268" i="54"/>
  <c r="CX268" i="54"/>
  <c r="DA33" i="54"/>
  <c r="DB33" i="54" s="1"/>
  <c r="CZ33" i="54"/>
  <c r="CX33" i="54"/>
  <c r="DA97" i="54"/>
  <c r="DB97" i="54" s="1"/>
  <c r="CZ97" i="54"/>
  <c r="CX97" i="54"/>
  <c r="DA161" i="54"/>
  <c r="DB161" i="54" s="1"/>
  <c r="CZ161" i="54"/>
  <c r="CX161" i="54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Z321" i="54"/>
  <c r="DQ103" i="54"/>
  <c r="DQ403" i="54"/>
  <c r="DA228" i="54"/>
  <c r="DB228" i="54" s="1"/>
  <c r="CZ228" i="54"/>
  <c r="CX228" i="54"/>
  <c r="DA436" i="54"/>
  <c r="DB436" i="54" s="1"/>
  <c r="CZ436" i="54"/>
  <c r="CX436" i="54"/>
  <c r="DA468" i="54"/>
  <c r="DB468" i="54" s="1"/>
  <c r="CZ468" i="54"/>
  <c r="CX468" i="54"/>
  <c r="DA212" i="54"/>
  <c r="DB212" i="54" s="1"/>
  <c r="CZ212" i="54"/>
  <c r="CX212" i="54"/>
  <c r="DA65" i="54"/>
  <c r="DB65" i="54" s="1"/>
  <c r="CZ65" i="54"/>
  <c r="CX65" i="54"/>
  <c r="DA129" i="54"/>
  <c r="DB129" i="54" s="1"/>
  <c r="CX129" i="54"/>
  <c r="CZ129" i="54"/>
  <c r="DA193" i="54"/>
  <c r="DB193" i="54" s="1"/>
  <c r="CZ193" i="54"/>
  <c r="CX193" i="54"/>
  <c r="DA257" i="54"/>
  <c r="DB257" i="54" s="1"/>
  <c r="CZ257" i="54"/>
  <c r="CX257" i="54"/>
  <c r="DA353" i="54"/>
  <c r="DB353" i="54" s="1"/>
  <c r="CX353" i="54"/>
  <c r="CZ353" i="54"/>
  <c r="DQ261" i="54"/>
  <c r="DQ99" i="54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Z145" i="54"/>
  <c r="DA177" i="54"/>
  <c r="DB177" i="54" s="1"/>
  <c r="CZ177" i="54"/>
  <c r="CX177" i="54"/>
  <c r="DA209" i="54"/>
  <c r="DB209" i="54" s="1"/>
  <c r="CZ209" i="54"/>
  <c r="CX209" i="54"/>
  <c r="DA241" i="54"/>
  <c r="DB241" i="54" s="1"/>
  <c r="CZ241" i="54"/>
  <c r="CX241" i="54"/>
  <c r="DA273" i="54"/>
  <c r="DB273" i="54" s="1"/>
  <c r="CX273" i="54"/>
  <c r="CZ273" i="54"/>
  <c r="DA305" i="54"/>
  <c r="DB305" i="54" s="1"/>
  <c r="CX305" i="54"/>
  <c r="CZ305" i="54"/>
  <c r="DA337" i="54"/>
  <c r="DB337" i="54" s="1"/>
  <c r="CX337" i="54"/>
  <c r="CZ337" i="54"/>
  <c r="DA369" i="54"/>
  <c r="DB369" i="54" s="1"/>
  <c r="CZ369" i="54"/>
  <c r="CX369" i="54"/>
  <c r="DA401" i="54"/>
  <c r="DB401" i="54" s="1"/>
  <c r="CZ401" i="54"/>
  <c r="CX401" i="54"/>
  <c r="DA433" i="54"/>
  <c r="DB433" i="54" s="1"/>
  <c r="CZ433" i="54"/>
  <c r="CX433" i="54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DA657" i="54"/>
  <c r="DB657" i="54" s="1"/>
  <c r="CZ657" i="54"/>
  <c r="CX657" i="54"/>
  <c r="DA689" i="54"/>
  <c r="DB689" i="54" s="1"/>
  <c r="CZ689" i="54"/>
  <c r="CX689" i="54"/>
  <c r="DA721" i="54"/>
  <c r="DB721" i="54" s="1"/>
  <c r="CZ721" i="54"/>
  <c r="CX721" i="54"/>
  <c r="DA753" i="54"/>
  <c r="DB753" i="54" s="1"/>
  <c r="CZ753" i="54"/>
  <c r="CX753" i="54"/>
  <c r="DA785" i="54"/>
  <c r="DB785" i="54" s="1"/>
  <c r="CZ785" i="54"/>
  <c r="CX785" i="54"/>
  <c r="DA817" i="54"/>
  <c r="DB817" i="54" s="1"/>
  <c r="CZ817" i="54"/>
  <c r="CX817" i="54"/>
  <c r="DA849" i="54"/>
  <c r="DB849" i="54" s="1"/>
  <c r="CZ849" i="54"/>
  <c r="CX849" i="54"/>
  <c r="DA881" i="54"/>
  <c r="DB881" i="54" s="1"/>
  <c r="CZ881" i="54"/>
  <c r="CX881" i="54"/>
  <c r="DA913" i="54"/>
  <c r="DB913" i="54" s="1"/>
  <c r="CZ913" i="54"/>
  <c r="CX913" i="54"/>
  <c r="DA945" i="54"/>
  <c r="DB945" i="54" s="1"/>
  <c r="CZ945" i="54"/>
  <c r="CX945" i="54"/>
  <c r="DA977" i="54"/>
  <c r="DB977" i="54" s="1"/>
  <c r="CZ977" i="54"/>
  <c r="CX977" i="54"/>
  <c r="DA1009" i="54"/>
  <c r="DB1009" i="54" s="1"/>
  <c r="CZ1009" i="54"/>
  <c r="CX1009" i="54"/>
  <c r="DA1041" i="54"/>
  <c r="DB1041" i="54" s="1"/>
  <c r="CZ1041" i="54"/>
  <c r="CX1041" i="54"/>
  <c r="DA1073" i="54"/>
  <c r="DB1073" i="54" s="1"/>
  <c r="CZ1073" i="54"/>
  <c r="CX1073" i="54"/>
  <c r="DA1105" i="54"/>
  <c r="DB1105" i="54" s="1"/>
  <c r="CZ1105" i="54"/>
  <c r="CX1105" i="54"/>
  <c r="DA1137" i="54"/>
  <c r="DB1137" i="54" s="1"/>
  <c r="CZ1137" i="54"/>
  <c r="CX1137" i="54"/>
  <c r="DA5" i="54"/>
  <c r="DB5" i="54" s="1"/>
  <c r="CZ5" i="54"/>
  <c r="CX5" i="54"/>
  <c r="DA887" i="54"/>
  <c r="DB887" i="54" s="1"/>
  <c r="CZ887" i="54"/>
  <c r="CX887" i="54"/>
  <c r="DA979" i="54"/>
  <c r="DB979" i="54" s="1"/>
  <c r="CZ979" i="54"/>
  <c r="CX979" i="54"/>
  <c r="DA1063" i="54"/>
  <c r="DB1063" i="54" s="1"/>
  <c r="CZ1063" i="54"/>
  <c r="CX1063" i="54"/>
  <c r="DA18" i="54"/>
  <c r="DB18" i="54" s="1"/>
  <c r="CZ18" i="54"/>
  <c r="CX18" i="54"/>
  <c r="DA50" i="54"/>
  <c r="DB50" i="54" s="1"/>
  <c r="CZ50" i="54"/>
  <c r="CX50" i="54"/>
  <c r="DA82" i="54"/>
  <c r="DB82" i="54" s="1"/>
  <c r="CZ82" i="54"/>
  <c r="CX82" i="54"/>
  <c r="DA114" i="54"/>
  <c r="DB114" i="54" s="1"/>
  <c r="CZ114" i="54"/>
  <c r="CX114" i="54"/>
  <c r="DA146" i="54"/>
  <c r="DB146" i="54" s="1"/>
  <c r="CZ146" i="54"/>
  <c r="CX146" i="54"/>
  <c r="DA178" i="54"/>
  <c r="DB178" i="54" s="1"/>
  <c r="CZ178" i="54"/>
  <c r="CX178" i="54"/>
  <c r="DA210" i="54"/>
  <c r="DB210" i="54" s="1"/>
  <c r="CZ210" i="54"/>
  <c r="CX210" i="54"/>
  <c r="DA242" i="54"/>
  <c r="DB242" i="54" s="1"/>
  <c r="CZ242" i="54"/>
  <c r="CX242" i="54"/>
  <c r="DA274" i="54"/>
  <c r="DB274" i="54" s="1"/>
  <c r="CZ274" i="54"/>
  <c r="CX274" i="54"/>
  <c r="DA306" i="54"/>
  <c r="DB306" i="54" s="1"/>
  <c r="CZ306" i="54"/>
  <c r="CX306" i="54"/>
  <c r="DA338" i="54"/>
  <c r="DB338" i="54" s="1"/>
  <c r="CZ338" i="54"/>
  <c r="CX338" i="54"/>
  <c r="DA370" i="54"/>
  <c r="DB370" i="54" s="1"/>
  <c r="CZ370" i="54"/>
  <c r="CX370" i="54"/>
  <c r="DA402" i="54"/>
  <c r="DB402" i="54" s="1"/>
  <c r="CZ402" i="54"/>
  <c r="CX402" i="54"/>
  <c r="DA434" i="54"/>
  <c r="DB434" i="54" s="1"/>
  <c r="CZ434" i="54"/>
  <c r="CX434" i="54"/>
  <c r="DA466" i="54"/>
  <c r="DB466" i="54" s="1"/>
  <c r="CZ466" i="54"/>
  <c r="CX466" i="54"/>
  <c r="DA498" i="54"/>
  <c r="DB498" i="54" s="1"/>
  <c r="CZ498" i="54"/>
  <c r="CX498" i="54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DA722" i="54"/>
  <c r="DB722" i="54" s="1"/>
  <c r="CZ722" i="54"/>
  <c r="CX722" i="54"/>
  <c r="DA754" i="54"/>
  <c r="DB754" i="54" s="1"/>
  <c r="CZ754" i="54"/>
  <c r="CX754" i="54"/>
  <c r="DA786" i="54"/>
  <c r="DB786" i="54" s="1"/>
  <c r="CX786" i="54"/>
  <c r="CZ786" i="54"/>
  <c r="DA818" i="54"/>
  <c r="DB818" i="54" s="1"/>
  <c r="CX818" i="54"/>
  <c r="CZ818" i="54"/>
  <c r="DA850" i="54"/>
  <c r="DB850" i="54" s="1"/>
  <c r="CX850" i="54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DA978" i="54"/>
  <c r="DB978" i="54" s="1"/>
  <c r="CZ978" i="54"/>
  <c r="CX978" i="54"/>
  <c r="CX1010" i="54"/>
  <c r="DA1010" i="54"/>
  <c r="DB1010" i="54" s="1"/>
  <c r="CZ1010" i="54"/>
  <c r="DA1042" i="54"/>
  <c r="DB1042" i="54" s="1"/>
  <c r="CX1042" i="54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DA1115" i="54"/>
  <c r="DB1115" i="54" s="1"/>
  <c r="CZ1115" i="54"/>
  <c r="CX1115" i="54"/>
  <c r="DA7" i="54"/>
  <c r="DB7" i="54" s="1"/>
  <c r="CZ7" i="54"/>
  <c r="CX7" i="54"/>
  <c r="DA39" i="54"/>
  <c r="DB39" i="54" s="1"/>
  <c r="CZ39" i="54"/>
  <c r="CX39" i="54"/>
  <c r="DA71" i="54"/>
  <c r="DB71" i="54" s="1"/>
  <c r="CZ71" i="54"/>
  <c r="CX71" i="54"/>
  <c r="DA103" i="54"/>
  <c r="DB103" i="54" s="1"/>
  <c r="CZ103" i="54"/>
  <c r="CX103" i="54"/>
  <c r="DA135" i="54"/>
  <c r="DB135" i="54" s="1"/>
  <c r="CZ135" i="54"/>
  <c r="CX135" i="54"/>
  <c r="DA167" i="54"/>
  <c r="DB167" i="54" s="1"/>
  <c r="CZ167" i="54"/>
  <c r="CX167" i="54"/>
  <c r="DA199" i="54"/>
  <c r="DB199" i="54" s="1"/>
  <c r="CZ199" i="54"/>
  <c r="CX199" i="54"/>
  <c r="DA231" i="54"/>
  <c r="DB231" i="54" s="1"/>
  <c r="CZ231" i="54"/>
  <c r="CX231" i="54"/>
  <c r="DA263" i="54"/>
  <c r="DB263" i="54" s="1"/>
  <c r="CZ263" i="54"/>
  <c r="CX263" i="54"/>
  <c r="DA295" i="54"/>
  <c r="DB295" i="54" s="1"/>
  <c r="CZ295" i="54"/>
  <c r="CX295" i="54"/>
  <c r="DA327" i="54"/>
  <c r="DB327" i="54" s="1"/>
  <c r="CZ327" i="54"/>
  <c r="CX327" i="54"/>
  <c r="DA359" i="54"/>
  <c r="DB359" i="54" s="1"/>
  <c r="CZ359" i="54"/>
  <c r="CX359" i="54"/>
  <c r="DA391" i="54"/>
  <c r="DB391" i="54" s="1"/>
  <c r="CZ391" i="54"/>
  <c r="CX391" i="54"/>
  <c r="DA423" i="54"/>
  <c r="DB423" i="54" s="1"/>
  <c r="CZ423" i="54"/>
  <c r="CX423" i="54"/>
  <c r="DA455" i="54"/>
  <c r="DB455" i="54" s="1"/>
  <c r="CZ455" i="54"/>
  <c r="CX455" i="54"/>
  <c r="DA487" i="54"/>
  <c r="DB487" i="54" s="1"/>
  <c r="CZ487" i="54"/>
  <c r="CX487" i="54"/>
  <c r="DA519" i="54"/>
  <c r="DB519" i="54" s="1"/>
  <c r="CZ519" i="54"/>
  <c r="CX519" i="54"/>
  <c r="DA551" i="54"/>
  <c r="DB551" i="54" s="1"/>
  <c r="CZ551" i="54"/>
  <c r="CX551" i="54"/>
  <c r="DA583" i="54"/>
  <c r="DB583" i="54" s="1"/>
  <c r="CZ583" i="54"/>
  <c r="CX583" i="54"/>
  <c r="DA615" i="54"/>
  <c r="DB615" i="54" s="1"/>
  <c r="CZ615" i="54"/>
  <c r="CX615" i="54"/>
  <c r="DA647" i="54"/>
  <c r="DB647" i="54" s="1"/>
  <c r="CZ647" i="54"/>
  <c r="CX647" i="54"/>
  <c r="DA679" i="54"/>
  <c r="DB679" i="54" s="1"/>
  <c r="CX679" i="54"/>
  <c r="CZ679" i="54"/>
  <c r="DA711" i="54"/>
  <c r="DB711" i="54" s="1"/>
  <c r="CZ711" i="54"/>
  <c r="CX711" i="54"/>
  <c r="DA743" i="54"/>
  <c r="DB743" i="54" s="1"/>
  <c r="CZ743" i="54"/>
  <c r="CX743" i="54"/>
  <c r="DA775" i="54"/>
  <c r="DB775" i="54" s="1"/>
  <c r="CZ775" i="54"/>
  <c r="CX775" i="54"/>
  <c r="DA807" i="54"/>
  <c r="DB807" i="54" s="1"/>
  <c r="CZ807" i="54"/>
  <c r="CX807" i="54"/>
  <c r="DA847" i="54"/>
  <c r="DB847" i="54" s="1"/>
  <c r="CZ847" i="54"/>
  <c r="CX847" i="54"/>
  <c r="DA895" i="54"/>
  <c r="DB895" i="54" s="1"/>
  <c r="CZ895" i="54"/>
  <c r="CX895" i="54"/>
  <c r="DA1003" i="54"/>
  <c r="DB1003" i="54" s="1"/>
  <c r="CZ1003" i="54"/>
  <c r="CX1003" i="54"/>
  <c r="DA1111" i="54"/>
  <c r="DB1111" i="54" s="1"/>
  <c r="CZ1111" i="54"/>
  <c r="CX1111" i="54"/>
  <c r="DA32" i="54"/>
  <c r="DB32" i="54" s="1"/>
  <c r="CZ32" i="54"/>
  <c r="CX32" i="54"/>
  <c r="DA160" i="54"/>
  <c r="DB160" i="54" s="1"/>
  <c r="CZ160" i="54"/>
  <c r="CX160" i="54"/>
  <c r="DA288" i="54"/>
  <c r="DB288" i="54" s="1"/>
  <c r="CZ288" i="54"/>
  <c r="CX288" i="54"/>
  <c r="DA416" i="54"/>
  <c r="DB416" i="54" s="1"/>
  <c r="CZ416" i="54"/>
  <c r="CX416" i="54"/>
  <c r="DA544" i="54"/>
  <c r="DB544" i="54" s="1"/>
  <c r="CZ544" i="54"/>
  <c r="CX544" i="54"/>
  <c r="DA672" i="54"/>
  <c r="DB672" i="54" s="1"/>
  <c r="CZ672" i="54"/>
  <c r="CX672" i="54"/>
  <c r="DA800" i="54"/>
  <c r="DB800" i="54" s="1"/>
  <c r="CZ800" i="54"/>
  <c r="CX800" i="54"/>
  <c r="DA928" i="54"/>
  <c r="DB928" i="54" s="1"/>
  <c r="CZ928" i="54"/>
  <c r="CX928" i="54"/>
  <c r="DA1056" i="54"/>
  <c r="DB1056" i="54" s="1"/>
  <c r="CZ1056" i="54"/>
  <c r="CX1056" i="54"/>
  <c r="DA28" i="54"/>
  <c r="DB28" i="54" s="1"/>
  <c r="CZ28" i="54"/>
  <c r="CX28" i="54"/>
  <c r="DA396" i="54"/>
  <c r="DB396" i="54" s="1"/>
  <c r="CZ396" i="54"/>
  <c r="CX396" i="54"/>
  <c r="DA764" i="54"/>
  <c r="DB764" i="54" s="1"/>
  <c r="CZ764" i="54"/>
  <c r="CX764" i="54"/>
  <c r="DA1116" i="54"/>
  <c r="DB1116" i="54" s="1"/>
  <c r="CZ1116" i="54"/>
  <c r="CX1116" i="54"/>
  <c r="DA100" i="54"/>
  <c r="DB100" i="54" s="1"/>
  <c r="CZ100" i="54"/>
  <c r="CX100" i="54"/>
  <c r="DA356" i="54"/>
  <c r="DB356" i="54" s="1"/>
  <c r="CZ356" i="54"/>
  <c r="CX356" i="54"/>
  <c r="DA484" i="54"/>
  <c r="DB484" i="54" s="1"/>
  <c r="CZ484" i="54"/>
  <c r="CX484" i="54"/>
  <c r="DA612" i="54"/>
  <c r="DB612" i="54" s="1"/>
  <c r="CZ612" i="54"/>
  <c r="CX612" i="54"/>
  <c r="DA740" i="54"/>
  <c r="DB740" i="54" s="1"/>
  <c r="CZ740" i="54"/>
  <c r="CX740" i="54"/>
  <c r="DA868" i="54"/>
  <c r="DB868" i="54" s="1"/>
  <c r="CZ868" i="54"/>
  <c r="CX868" i="54"/>
  <c r="DA996" i="54"/>
  <c r="DB996" i="54" s="1"/>
  <c r="CZ996" i="54"/>
  <c r="CX996" i="54"/>
  <c r="DA332" i="54"/>
  <c r="DB332" i="54" s="1"/>
  <c r="CZ332" i="54"/>
  <c r="CX332" i="54"/>
  <c r="DA732" i="54"/>
  <c r="DB732" i="54" s="1"/>
  <c r="CZ732" i="54"/>
  <c r="CX732" i="54"/>
  <c r="DA1132" i="54"/>
  <c r="DB1132" i="54" s="1"/>
  <c r="CZ1132" i="54"/>
  <c r="CX1132" i="54"/>
  <c r="DA104" i="54"/>
  <c r="DB104" i="54" s="1"/>
  <c r="CZ104" i="54"/>
  <c r="CX104" i="54"/>
  <c r="DA232" i="54"/>
  <c r="DB232" i="54" s="1"/>
  <c r="CZ232" i="54"/>
  <c r="CX232" i="54"/>
  <c r="DA360" i="54"/>
  <c r="DB360" i="54" s="1"/>
  <c r="CZ360" i="54"/>
  <c r="CX360" i="54"/>
  <c r="DA488" i="54"/>
  <c r="DB488" i="54" s="1"/>
  <c r="CZ488" i="54"/>
  <c r="CX488" i="54"/>
  <c r="DA616" i="54"/>
  <c r="DB616" i="54" s="1"/>
  <c r="CZ616" i="54"/>
  <c r="CX616" i="54"/>
  <c r="DA744" i="54"/>
  <c r="DB744" i="54" s="1"/>
  <c r="CZ744" i="54"/>
  <c r="CX744" i="54"/>
  <c r="DA872" i="54"/>
  <c r="DB872" i="54" s="1"/>
  <c r="CZ872" i="54"/>
  <c r="CX872" i="54"/>
  <c r="DA1000" i="54"/>
  <c r="DB1000" i="54" s="1"/>
  <c r="CZ1000" i="54"/>
  <c r="CX1000" i="54"/>
  <c r="DA1128" i="54"/>
  <c r="DB1128" i="54" s="1"/>
  <c r="CZ1128" i="54"/>
  <c r="CX1128" i="54"/>
  <c r="CZ316" i="54"/>
  <c r="DA316" i="54"/>
  <c r="DB316" i="54" s="1"/>
  <c r="CX316" i="54"/>
  <c r="DA700" i="54"/>
  <c r="DB700" i="54" s="1"/>
  <c r="CZ700" i="54"/>
  <c r="CX700" i="54"/>
  <c r="DA1100" i="54"/>
  <c r="DB1100" i="54" s="1"/>
  <c r="CZ1100" i="54"/>
  <c r="CX1100" i="54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DA605" i="54"/>
  <c r="DB605" i="54" s="1"/>
  <c r="CZ605" i="54"/>
  <c r="CX605" i="54"/>
  <c r="DA701" i="54"/>
  <c r="DB701" i="54" s="1"/>
  <c r="CZ701" i="54"/>
  <c r="CX701" i="54"/>
  <c r="DA813" i="54"/>
  <c r="DB813" i="54" s="1"/>
  <c r="CZ813" i="54"/>
  <c r="CX813" i="54"/>
  <c r="DA909" i="54"/>
  <c r="DB909" i="54" s="1"/>
  <c r="CZ909" i="54"/>
  <c r="CX909" i="54"/>
  <c r="DA1021" i="54"/>
  <c r="DB1021" i="54" s="1"/>
  <c r="CZ1021" i="54"/>
  <c r="CX1021" i="54"/>
  <c r="DA1101" i="54"/>
  <c r="DB1101" i="54" s="1"/>
  <c r="CZ1101" i="54"/>
  <c r="CX1101" i="54"/>
  <c r="DA1051" i="54"/>
  <c r="DB1051" i="54" s="1"/>
  <c r="CZ1051" i="54"/>
  <c r="CX1051" i="54"/>
  <c r="DA46" i="54"/>
  <c r="DB46" i="54" s="1"/>
  <c r="CZ46" i="54"/>
  <c r="CX46" i="54"/>
  <c r="DA142" i="54"/>
  <c r="DB142" i="54" s="1"/>
  <c r="CZ142" i="54"/>
  <c r="CX142" i="54"/>
  <c r="DA238" i="54"/>
  <c r="DB238" i="54" s="1"/>
  <c r="CZ238" i="54"/>
  <c r="CX238" i="54"/>
  <c r="DA318" i="54"/>
  <c r="DB318" i="54" s="1"/>
  <c r="CZ318" i="54"/>
  <c r="CX318" i="54"/>
  <c r="DA414" i="54"/>
  <c r="DB414" i="54" s="1"/>
  <c r="CZ414" i="54"/>
  <c r="CX414" i="54"/>
  <c r="DA510" i="54"/>
  <c r="DB510" i="54" s="1"/>
  <c r="CZ510" i="54"/>
  <c r="CX510" i="54"/>
  <c r="DA590" i="54"/>
  <c r="DB590" i="54" s="1"/>
  <c r="CZ590" i="54"/>
  <c r="CX590" i="54"/>
  <c r="DA686" i="54"/>
  <c r="DB686" i="54" s="1"/>
  <c r="CZ686" i="54"/>
  <c r="CX686" i="54"/>
  <c r="DA782" i="54"/>
  <c r="DB782" i="54" s="1"/>
  <c r="CZ782" i="54"/>
  <c r="CX782" i="54"/>
  <c r="DA878" i="54"/>
  <c r="DB878" i="54" s="1"/>
  <c r="CX878" i="54"/>
  <c r="CZ878" i="54"/>
  <c r="DA958" i="54"/>
  <c r="DB958" i="54" s="1"/>
  <c r="CZ958" i="54"/>
  <c r="CX958" i="54"/>
  <c r="DA1054" i="54"/>
  <c r="DB1054" i="54" s="1"/>
  <c r="CX1054" i="54"/>
  <c r="CZ1054" i="54"/>
  <c r="DA1055" i="54"/>
  <c r="DB1055" i="54" s="1"/>
  <c r="CZ1055" i="54"/>
  <c r="CX1055" i="54"/>
  <c r="DA51" i="54"/>
  <c r="DB51" i="54" s="1"/>
  <c r="CZ51" i="54"/>
  <c r="CX51" i="54"/>
  <c r="DA147" i="54"/>
  <c r="DB147" i="54" s="1"/>
  <c r="CZ147" i="54"/>
  <c r="CX147" i="54"/>
  <c r="DA243" i="54"/>
  <c r="DB243" i="54" s="1"/>
  <c r="CZ243" i="54"/>
  <c r="CX243" i="54"/>
  <c r="DA323" i="54"/>
  <c r="DB323" i="54" s="1"/>
  <c r="CZ323" i="54"/>
  <c r="CX323" i="54"/>
  <c r="DA419" i="54"/>
  <c r="DB419" i="54" s="1"/>
  <c r="CZ419" i="54"/>
  <c r="CX419" i="54"/>
  <c r="DA515" i="54"/>
  <c r="DB515" i="54" s="1"/>
  <c r="CZ515" i="54"/>
  <c r="CX515" i="54"/>
  <c r="DA611" i="54"/>
  <c r="DB611" i="54" s="1"/>
  <c r="CZ611" i="54"/>
  <c r="CX611" i="54"/>
  <c r="DA707" i="54"/>
  <c r="DB707" i="54" s="1"/>
  <c r="CZ707" i="54"/>
  <c r="CX707" i="54"/>
  <c r="DA803" i="54"/>
  <c r="DB803" i="54" s="1"/>
  <c r="CZ803" i="54"/>
  <c r="CX803" i="54"/>
  <c r="DA991" i="54"/>
  <c r="DB991" i="54" s="1"/>
  <c r="CZ991" i="54"/>
  <c r="CX991" i="54"/>
  <c r="DA80" i="54"/>
  <c r="DB80" i="54" s="1"/>
  <c r="CZ80" i="54"/>
  <c r="CX80" i="54"/>
  <c r="DA464" i="54"/>
  <c r="DB464" i="54" s="1"/>
  <c r="CZ464" i="54"/>
  <c r="CX464" i="54"/>
  <c r="DA848" i="54"/>
  <c r="DB848" i="54" s="1"/>
  <c r="CZ848" i="54"/>
  <c r="CX848" i="54"/>
  <c r="DA1124" i="54"/>
  <c r="DB1124" i="54" s="1"/>
  <c r="CZ1124" i="54"/>
  <c r="CX1124" i="54"/>
  <c r="DA892" i="54"/>
  <c r="DB892" i="54" s="1"/>
  <c r="CZ892" i="54"/>
  <c r="CX892" i="54"/>
  <c r="DA340" i="54"/>
  <c r="DB340" i="54" s="1"/>
  <c r="CZ340" i="54"/>
  <c r="CX340" i="54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Z229" i="54"/>
  <c r="DA261" i="54"/>
  <c r="DB261" i="54" s="1"/>
  <c r="CX261" i="54"/>
  <c r="CZ261" i="54"/>
  <c r="DA293" i="54"/>
  <c r="DB293" i="54" s="1"/>
  <c r="CX293" i="54"/>
  <c r="CZ293" i="54"/>
  <c r="DA325" i="54"/>
  <c r="DB325" i="54" s="1"/>
  <c r="CX325" i="54"/>
  <c r="CZ325" i="54"/>
  <c r="DA357" i="54"/>
  <c r="DB357" i="54" s="1"/>
  <c r="CX357" i="54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Z485" i="54"/>
  <c r="DA517" i="54"/>
  <c r="DB517" i="54" s="1"/>
  <c r="CX517" i="54"/>
  <c r="CZ517" i="54"/>
  <c r="DA549" i="54"/>
  <c r="DB549" i="54" s="1"/>
  <c r="CX549" i="54"/>
  <c r="CZ549" i="54"/>
  <c r="DA581" i="54"/>
  <c r="DB581" i="54" s="1"/>
  <c r="CZ581" i="54"/>
  <c r="CX581" i="54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DA741" i="54"/>
  <c r="DB741" i="54" s="1"/>
  <c r="CZ741" i="54"/>
  <c r="CX741" i="54"/>
  <c r="DA773" i="54"/>
  <c r="DB773" i="54" s="1"/>
  <c r="CZ773" i="54"/>
  <c r="CX773" i="54"/>
  <c r="DA805" i="54"/>
  <c r="DB805" i="54" s="1"/>
  <c r="CZ805" i="54"/>
  <c r="CX805" i="54"/>
  <c r="DA837" i="54"/>
  <c r="DB837" i="54" s="1"/>
  <c r="CZ837" i="54"/>
  <c r="CX837" i="54"/>
  <c r="DA869" i="54"/>
  <c r="DB869" i="54" s="1"/>
  <c r="CZ869" i="54"/>
  <c r="CX869" i="54"/>
  <c r="DA901" i="54"/>
  <c r="DB901" i="54" s="1"/>
  <c r="CZ901" i="54"/>
  <c r="CX901" i="54"/>
  <c r="DA933" i="54"/>
  <c r="DB933" i="54" s="1"/>
  <c r="CZ933" i="54"/>
  <c r="CX933" i="54"/>
  <c r="DA965" i="54"/>
  <c r="DB965" i="54" s="1"/>
  <c r="CZ965" i="54"/>
  <c r="CX965" i="54"/>
  <c r="DA997" i="54"/>
  <c r="DB997" i="54" s="1"/>
  <c r="CZ997" i="54"/>
  <c r="CX997" i="54"/>
  <c r="DA1029" i="54"/>
  <c r="DB1029" i="54" s="1"/>
  <c r="CZ1029" i="54"/>
  <c r="CX1029" i="54"/>
  <c r="DA1061" i="54"/>
  <c r="DB1061" i="54" s="1"/>
  <c r="CZ1061" i="54"/>
  <c r="CX1061" i="54"/>
  <c r="DA1093" i="54"/>
  <c r="DB1093" i="54" s="1"/>
  <c r="CZ1093" i="54"/>
  <c r="CX1093" i="54"/>
  <c r="DA1125" i="54"/>
  <c r="DB1125" i="54" s="1"/>
  <c r="CZ1125" i="54"/>
  <c r="CX1125" i="54"/>
  <c r="DA943" i="54"/>
  <c r="DB943" i="54" s="1"/>
  <c r="CZ943" i="54"/>
  <c r="CX943" i="54"/>
  <c r="DA1027" i="54"/>
  <c r="DB1027" i="54" s="1"/>
  <c r="CZ1027" i="54"/>
  <c r="CX1027" i="54"/>
  <c r="DA1119" i="54"/>
  <c r="DB1119" i="54" s="1"/>
  <c r="CZ1119" i="54"/>
  <c r="CX1119" i="54"/>
  <c r="DA6" i="54"/>
  <c r="DB6" i="54" s="1"/>
  <c r="CZ6" i="54"/>
  <c r="CX6" i="54"/>
  <c r="DA38" i="54"/>
  <c r="DB38" i="54" s="1"/>
  <c r="CZ38" i="54"/>
  <c r="CX38" i="54"/>
  <c r="DA70" i="54"/>
  <c r="DB70" i="54" s="1"/>
  <c r="CZ70" i="54"/>
  <c r="CX70" i="54"/>
  <c r="DA102" i="54"/>
  <c r="DB102" i="54" s="1"/>
  <c r="CZ102" i="54"/>
  <c r="CX102" i="54"/>
  <c r="DA134" i="54"/>
  <c r="DB134" i="54" s="1"/>
  <c r="CZ134" i="54"/>
  <c r="CX134" i="54"/>
  <c r="DA166" i="54"/>
  <c r="DB166" i="54" s="1"/>
  <c r="CZ166" i="54"/>
  <c r="CX166" i="54"/>
  <c r="DA198" i="54"/>
  <c r="DB198" i="54" s="1"/>
  <c r="CZ198" i="54"/>
  <c r="CX198" i="54"/>
  <c r="DA230" i="54"/>
  <c r="DB230" i="54" s="1"/>
  <c r="CZ230" i="54"/>
  <c r="CX230" i="54"/>
  <c r="DA262" i="54"/>
  <c r="DB262" i="54" s="1"/>
  <c r="CZ262" i="54"/>
  <c r="CX262" i="54"/>
  <c r="DA294" i="54"/>
  <c r="DB294" i="54" s="1"/>
  <c r="CZ294" i="54"/>
  <c r="CX294" i="54"/>
  <c r="DA326" i="54"/>
  <c r="DB326" i="54" s="1"/>
  <c r="CZ326" i="54"/>
  <c r="CX326" i="54"/>
  <c r="DA358" i="54"/>
  <c r="DB358" i="54" s="1"/>
  <c r="CZ358" i="54"/>
  <c r="CX358" i="54"/>
  <c r="DA390" i="54"/>
  <c r="DB390" i="54" s="1"/>
  <c r="CZ390" i="54"/>
  <c r="CX390" i="54"/>
  <c r="DA422" i="54"/>
  <c r="DB422" i="54" s="1"/>
  <c r="CZ422" i="54"/>
  <c r="CX422" i="54"/>
  <c r="DA454" i="54"/>
  <c r="DB454" i="54" s="1"/>
  <c r="CZ454" i="54"/>
  <c r="CX454" i="54"/>
  <c r="DA486" i="54"/>
  <c r="DB486" i="54" s="1"/>
  <c r="CZ486" i="54"/>
  <c r="CX486" i="54"/>
  <c r="DA518" i="54"/>
  <c r="DB518" i="54" s="1"/>
  <c r="CZ518" i="54"/>
  <c r="CX518" i="54"/>
  <c r="DA550" i="54"/>
  <c r="DB550" i="54" s="1"/>
  <c r="CZ550" i="54"/>
  <c r="CX550" i="54"/>
  <c r="DA582" i="54"/>
  <c r="DB582" i="54" s="1"/>
  <c r="CZ582" i="54"/>
  <c r="CX582" i="54"/>
  <c r="DA614" i="54"/>
  <c r="DB614" i="54" s="1"/>
  <c r="CZ614" i="54"/>
  <c r="CX614" i="54"/>
  <c r="DA646" i="54"/>
  <c r="DB646" i="54" s="1"/>
  <c r="CZ646" i="54"/>
  <c r="CX646" i="54"/>
  <c r="DA678" i="54"/>
  <c r="DB678" i="54" s="1"/>
  <c r="CZ678" i="54"/>
  <c r="CX678" i="54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Z774" i="54"/>
  <c r="DA806" i="54"/>
  <c r="DB806" i="54" s="1"/>
  <c r="CX806" i="54"/>
  <c r="CZ806" i="54"/>
  <c r="DA838" i="54"/>
  <c r="DB838" i="54" s="1"/>
  <c r="CX838" i="54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DA966" i="54"/>
  <c r="DB966" i="54" s="1"/>
  <c r="CX966" i="54"/>
  <c r="CZ966" i="54"/>
  <c r="DA998" i="54"/>
  <c r="DB998" i="54" s="1"/>
  <c r="CX998" i="54"/>
  <c r="CZ998" i="54"/>
  <c r="DA1030" i="54"/>
  <c r="DB1030" i="54" s="1"/>
  <c r="CX1030" i="54"/>
  <c r="CZ1030" i="54"/>
  <c r="DA1062" i="54"/>
  <c r="DB1062" i="54" s="1"/>
  <c r="CX1062" i="54"/>
  <c r="CZ1062" i="54"/>
  <c r="DA1094" i="54"/>
  <c r="DB1094" i="54" s="1"/>
  <c r="CX1094" i="54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DA1079" i="54"/>
  <c r="DB1079" i="54" s="1"/>
  <c r="CZ1079" i="54"/>
  <c r="CX1079" i="54"/>
  <c r="DA27" i="54"/>
  <c r="DB27" i="54" s="1"/>
  <c r="CZ27" i="54"/>
  <c r="CX27" i="54"/>
  <c r="DA59" i="54"/>
  <c r="DB59" i="54" s="1"/>
  <c r="CZ59" i="54"/>
  <c r="CX59" i="54"/>
  <c r="DA91" i="54"/>
  <c r="DB91" i="54" s="1"/>
  <c r="CZ91" i="54"/>
  <c r="CX91" i="54"/>
  <c r="DA123" i="54"/>
  <c r="DB123" i="54" s="1"/>
  <c r="CZ123" i="54"/>
  <c r="CX123" i="54"/>
  <c r="DA155" i="54"/>
  <c r="DB155" i="54" s="1"/>
  <c r="CZ155" i="54"/>
  <c r="CX155" i="54"/>
  <c r="DA187" i="54"/>
  <c r="DB187" i="54" s="1"/>
  <c r="CZ187" i="54"/>
  <c r="CX187" i="54"/>
  <c r="DA219" i="54"/>
  <c r="DB219" i="54" s="1"/>
  <c r="CZ219" i="54"/>
  <c r="CX219" i="54"/>
  <c r="DA251" i="54"/>
  <c r="DB251" i="54" s="1"/>
  <c r="CZ251" i="54"/>
  <c r="CX251" i="54"/>
  <c r="DA283" i="54"/>
  <c r="DB283" i="54" s="1"/>
  <c r="CZ283" i="54"/>
  <c r="CX283" i="54"/>
  <c r="DA315" i="54"/>
  <c r="DB315" i="54" s="1"/>
  <c r="CZ315" i="54"/>
  <c r="CX315" i="54"/>
  <c r="DA347" i="54"/>
  <c r="DB347" i="54" s="1"/>
  <c r="CZ347" i="54"/>
  <c r="CX347" i="54"/>
  <c r="DA379" i="54"/>
  <c r="DB379" i="54" s="1"/>
  <c r="CZ379" i="54"/>
  <c r="CX379" i="54"/>
  <c r="DA411" i="54"/>
  <c r="DB411" i="54" s="1"/>
  <c r="CZ411" i="54"/>
  <c r="CX411" i="54"/>
  <c r="DA443" i="54"/>
  <c r="DB443" i="54" s="1"/>
  <c r="CZ443" i="54"/>
  <c r="CX443" i="54"/>
  <c r="DA475" i="54"/>
  <c r="DB475" i="54" s="1"/>
  <c r="CZ475" i="54"/>
  <c r="CX475" i="54"/>
  <c r="DA507" i="54"/>
  <c r="DB507" i="54" s="1"/>
  <c r="CZ507" i="54"/>
  <c r="CX507" i="54"/>
  <c r="DA539" i="54"/>
  <c r="DB539" i="54" s="1"/>
  <c r="CZ539" i="54"/>
  <c r="CX539" i="54"/>
  <c r="DA571" i="54"/>
  <c r="DB571" i="54" s="1"/>
  <c r="CZ571" i="54"/>
  <c r="CX571" i="54"/>
  <c r="DA603" i="54"/>
  <c r="DB603" i="54" s="1"/>
  <c r="CZ603" i="54"/>
  <c r="CX603" i="54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DA763" i="54"/>
  <c r="DB763" i="54" s="1"/>
  <c r="CZ763" i="54"/>
  <c r="CX763" i="54"/>
  <c r="DA795" i="54"/>
  <c r="DB795" i="54" s="1"/>
  <c r="CZ795" i="54"/>
  <c r="CX795" i="54"/>
  <c r="DA827" i="54"/>
  <c r="DB827" i="54" s="1"/>
  <c r="CZ827" i="54"/>
  <c r="CX827" i="54"/>
  <c r="DA867" i="54"/>
  <c r="DB867" i="54" s="1"/>
  <c r="CZ867" i="54"/>
  <c r="CX867" i="54"/>
  <c r="DA959" i="54"/>
  <c r="DB959" i="54" s="1"/>
  <c r="CZ959" i="54"/>
  <c r="CX959" i="54"/>
  <c r="DA1071" i="54"/>
  <c r="DB1071" i="54" s="1"/>
  <c r="CZ1071" i="54"/>
  <c r="CX1071" i="54"/>
  <c r="DA112" i="54"/>
  <c r="DB112" i="54" s="1"/>
  <c r="CZ112" i="54"/>
  <c r="CX112" i="54"/>
  <c r="DA240" i="54"/>
  <c r="DB240" i="54" s="1"/>
  <c r="CZ240" i="54"/>
  <c r="CX240" i="54"/>
  <c r="DA368" i="54"/>
  <c r="DB368" i="54" s="1"/>
  <c r="CZ368" i="54"/>
  <c r="CX368" i="54"/>
  <c r="DA496" i="54"/>
  <c r="DB496" i="54" s="1"/>
  <c r="CZ496" i="54"/>
  <c r="CX496" i="54"/>
  <c r="DA624" i="54"/>
  <c r="DB624" i="54" s="1"/>
  <c r="CZ624" i="54"/>
  <c r="CX624" i="54"/>
  <c r="DA752" i="54"/>
  <c r="DB752" i="54" s="1"/>
  <c r="CZ752" i="54"/>
  <c r="CX752" i="54"/>
  <c r="DA880" i="54"/>
  <c r="DB880" i="54" s="1"/>
  <c r="CZ880" i="54"/>
  <c r="CX880" i="54"/>
  <c r="DA1008" i="54"/>
  <c r="DB1008" i="54" s="1"/>
  <c r="CZ1008" i="54"/>
  <c r="CX1008" i="54"/>
  <c r="DA1136" i="54"/>
  <c r="DB1136" i="54" s="1"/>
  <c r="CZ1136" i="54"/>
  <c r="CX1136" i="54"/>
  <c r="DA252" i="54"/>
  <c r="DB252" i="54" s="1"/>
  <c r="CZ252" i="54"/>
  <c r="CX252" i="54"/>
  <c r="DA620" i="54"/>
  <c r="DB620" i="54" s="1"/>
  <c r="CZ620" i="54"/>
  <c r="CX620" i="54"/>
  <c r="DA988" i="54"/>
  <c r="DB988" i="54" s="1"/>
  <c r="CZ988" i="54"/>
  <c r="CX988" i="54"/>
  <c r="DA52" i="54"/>
  <c r="DB52" i="54" s="1"/>
  <c r="CZ52" i="54"/>
  <c r="CX52" i="54"/>
  <c r="DA180" i="54"/>
  <c r="DB180" i="54" s="1"/>
  <c r="CZ180" i="54"/>
  <c r="CX180" i="54"/>
  <c r="DA308" i="54"/>
  <c r="DB308" i="54" s="1"/>
  <c r="CZ308" i="54"/>
  <c r="CX308" i="54"/>
  <c r="DA564" i="54"/>
  <c r="DB564" i="54" s="1"/>
  <c r="CZ564" i="54"/>
  <c r="CX564" i="54"/>
  <c r="DA692" i="54"/>
  <c r="DB692" i="54" s="1"/>
  <c r="CZ692" i="54"/>
  <c r="CX692" i="54"/>
  <c r="DA820" i="54"/>
  <c r="DB820" i="54" s="1"/>
  <c r="CZ820" i="54"/>
  <c r="CX820" i="54"/>
  <c r="DA948" i="54"/>
  <c r="DB948" i="54" s="1"/>
  <c r="CZ948" i="54"/>
  <c r="CX948" i="54"/>
  <c r="DA1076" i="54"/>
  <c r="DB1076" i="54" s="1"/>
  <c r="CZ1076" i="54"/>
  <c r="CX1076" i="54"/>
  <c r="DA172" i="54"/>
  <c r="DB172" i="54" s="1"/>
  <c r="CZ172" i="54"/>
  <c r="CX172" i="54"/>
  <c r="DA588" i="54"/>
  <c r="DB588" i="54" s="1"/>
  <c r="CZ588" i="54"/>
  <c r="CX588" i="54"/>
  <c r="DA972" i="54"/>
  <c r="DB972" i="54" s="1"/>
  <c r="CZ972" i="54"/>
  <c r="CX972" i="54"/>
  <c r="DA56" i="54"/>
  <c r="DB56" i="54" s="1"/>
  <c r="CZ56" i="54"/>
  <c r="CX56" i="54"/>
  <c r="DA184" i="54"/>
  <c r="DB184" i="54" s="1"/>
  <c r="CZ184" i="54"/>
  <c r="CX184" i="54"/>
  <c r="DA312" i="54"/>
  <c r="DB312" i="54" s="1"/>
  <c r="CZ312" i="54"/>
  <c r="CX312" i="54"/>
  <c r="DA440" i="54"/>
  <c r="DB440" i="54" s="1"/>
  <c r="CZ440" i="54"/>
  <c r="CX440" i="54"/>
  <c r="DA568" i="54"/>
  <c r="DB568" i="54" s="1"/>
  <c r="CZ568" i="54"/>
  <c r="CX568" i="54"/>
  <c r="DA696" i="54"/>
  <c r="DB696" i="54" s="1"/>
  <c r="CZ696" i="54"/>
  <c r="CX696" i="54"/>
  <c r="DA824" i="54"/>
  <c r="DB824" i="54" s="1"/>
  <c r="CZ824" i="54"/>
  <c r="CX824" i="54"/>
  <c r="DA952" i="54"/>
  <c r="DB952" i="54" s="1"/>
  <c r="CZ952" i="54"/>
  <c r="CX952" i="54"/>
  <c r="DA1080" i="54"/>
  <c r="DB1080" i="54" s="1"/>
  <c r="CZ1080" i="54"/>
  <c r="CX1080" i="54"/>
  <c r="DA188" i="54"/>
  <c r="DB188" i="54" s="1"/>
  <c r="CZ188" i="54"/>
  <c r="CX188" i="54"/>
  <c r="DA556" i="54"/>
  <c r="DB556" i="54" s="1"/>
  <c r="CZ556" i="54"/>
  <c r="CX556" i="54"/>
  <c r="DA956" i="54"/>
  <c r="DB956" i="54" s="1"/>
  <c r="CZ956" i="54"/>
  <c r="CX956" i="54"/>
  <c r="DA13" i="54"/>
  <c r="DB13" i="54" s="1"/>
  <c r="CZ13" i="54"/>
  <c r="CX13" i="54"/>
  <c r="DA157" i="54"/>
  <c r="DB157" i="54" s="1"/>
  <c r="CX157" i="54"/>
  <c r="CZ157" i="54"/>
  <c r="DA269" i="54"/>
  <c r="DB269" i="54" s="1"/>
  <c r="CZ269" i="54"/>
  <c r="CX269" i="54"/>
  <c r="DA365" i="54"/>
  <c r="DB365" i="54" s="1"/>
  <c r="CX365" i="54"/>
  <c r="CZ365" i="54"/>
  <c r="DA477" i="54"/>
  <c r="DB477" i="54" s="1"/>
  <c r="CZ477" i="54"/>
  <c r="CX477" i="54"/>
  <c r="DA573" i="54"/>
  <c r="DB573" i="54" s="1"/>
  <c r="CX573" i="54"/>
  <c r="CZ573" i="54"/>
  <c r="DA669" i="54"/>
  <c r="DB669" i="54" s="1"/>
  <c r="CZ669" i="54"/>
  <c r="CX669" i="54"/>
  <c r="DA781" i="54"/>
  <c r="DB781" i="54" s="1"/>
  <c r="CZ781" i="54"/>
  <c r="CX781" i="54"/>
  <c r="DA877" i="54"/>
  <c r="DB877" i="54" s="1"/>
  <c r="CZ877" i="54"/>
  <c r="CX877" i="54"/>
  <c r="DA957" i="54"/>
  <c r="DB957" i="54" s="1"/>
  <c r="CZ957" i="54"/>
  <c r="CX957" i="54"/>
  <c r="DA1037" i="54"/>
  <c r="DB1037" i="54" s="1"/>
  <c r="CZ1037" i="54"/>
  <c r="CX1037" i="54"/>
  <c r="DA1133" i="54"/>
  <c r="DB1133" i="54" s="1"/>
  <c r="CZ1133" i="54"/>
  <c r="CX1133" i="54"/>
  <c r="DA1095" i="54"/>
  <c r="DB1095" i="54" s="1"/>
  <c r="CZ1095" i="54"/>
  <c r="CX1095" i="54"/>
  <c r="DA62" i="54"/>
  <c r="DB62" i="54" s="1"/>
  <c r="CZ62" i="54"/>
  <c r="CX62" i="54"/>
  <c r="DA158" i="54"/>
  <c r="DB158" i="54" s="1"/>
  <c r="CZ158" i="54"/>
  <c r="CX158" i="54"/>
  <c r="DA254" i="54"/>
  <c r="DB254" i="54" s="1"/>
  <c r="CZ254" i="54"/>
  <c r="CX254" i="54"/>
  <c r="DA350" i="54"/>
  <c r="DB350" i="54" s="1"/>
  <c r="CZ350" i="54"/>
  <c r="CX350" i="54"/>
  <c r="DA446" i="54"/>
  <c r="DB446" i="54" s="1"/>
  <c r="CZ446" i="54"/>
  <c r="CX446" i="54"/>
  <c r="DA526" i="54"/>
  <c r="DB526" i="54" s="1"/>
  <c r="CZ526" i="54"/>
  <c r="CX526" i="54"/>
  <c r="DA622" i="54"/>
  <c r="DB622" i="54" s="1"/>
  <c r="CZ622" i="54"/>
  <c r="CX622" i="54"/>
  <c r="DA718" i="54"/>
  <c r="DB718" i="54" s="1"/>
  <c r="CZ718" i="54"/>
  <c r="CX718" i="54"/>
  <c r="DA814" i="54"/>
  <c r="DB814" i="54" s="1"/>
  <c r="CZ814" i="54"/>
  <c r="CX814" i="54"/>
  <c r="DA894" i="54"/>
  <c r="DB894" i="54" s="1"/>
  <c r="CZ894" i="54"/>
  <c r="CX894" i="54"/>
  <c r="DA990" i="54"/>
  <c r="DB990" i="54" s="1"/>
  <c r="CZ990" i="54"/>
  <c r="CX990" i="54"/>
  <c r="DA1118" i="54"/>
  <c r="DB1118" i="54" s="1"/>
  <c r="CZ1118" i="54"/>
  <c r="CX1118" i="54"/>
  <c r="DA963" i="54"/>
  <c r="DB963" i="54" s="1"/>
  <c r="CZ963" i="54"/>
  <c r="CX963" i="54"/>
  <c r="DA35" i="54"/>
  <c r="DB35" i="54" s="1"/>
  <c r="CZ35" i="54"/>
  <c r="CX35" i="54"/>
  <c r="DA115" i="54"/>
  <c r="DB115" i="54" s="1"/>
  <c r="CZ115" i="54"/>
  <c r="CX115" i="54"/>
  <c r="DA211" i="54"/>
  <c r="DB211" i="54" s="1"/>
  <c r="CZ211" i="54"/>
  <c r="CX211" i="54"/>
  <c r="DA307" i="54"/>
  <c r="DB307" i="54" s="1"/>
  <c r="CZ307" i="54"/>
  <c r="CX307" i="54"/>
  <c r="DA403" i="54"/>
  <c r="DB403" i="54" s="1"/>
  <c r="CZ403" i="54"/>
  <c r="CX403" i="54"/>
  <c r="DA499" i="54"/>
  <c r="DB499" i="54" s="1"/>
  <c r="CZ499" i="54"/>
  <c r="CX499" i="54"/>
  <c r="DA579" i="54"/>
  <c r="DB579" i="54" s="1"/>
  <c r="CZ579" i="54"/>
  <c r="CX579" i="54"/>
  <c r="DA675" i="54"/>
  <c r="DB675" i="54" s="1"/>
  <c r="CX675" i="54"/>
  <c r="CZ675" i="54"/>
  <c r="DA771" i="54"/>
  <c r="DB771" i="54" s="1"/>
  <c r="CZ771" i="54"/>
  <c r="CX771" i="54"/>
  <c r="DA883" i="54"/>
  <c r="DB883" i="54" s="1"/>
  <c r="CZ883" i="54"/>
  <c r="CX883" i="54"/>
  <c r="DA16" i="54"/>
  <c r="DB16" i="54" s="1"/>
  <c r="CZ16" i="54"/>
  <c r="CX16" i="54"/>
  <c r="DA400" i="54"/>
  <c r="DB400" i="54" s="1"/>
  <c r="CZ400" i="54"/>
  <c r="CX400" i="54"/>
  <c r="DA720" i="54"/>
  <c r="DB720" i="54" s="1"/>
  <c r="CZ720" i="54"/>
  <c r="CX720" i="54"/>
  <c r="DA1104" i="54"/>
  <c r="DB1104" i="54" s="1"/>
  <c r="CZ1104" i="54"/>
  <c r="CX1104" i="54"/>
  <c r="DA524" i="54"/>
  <c r="DB524" i="54" s="1"/>
  <c r="CZ524" i="54"/>
  <c r="CX524" i="54"/>
  <c r="DA148" i="54"/>
  <c r="DB148" i="54" s="1"/>
  <c r="CZ148" i="54"/>
  <c r="CX148" i="54"/>
  <c r="DA852" i="54"/>
  <c r="DB852" i="54" s="1"/>
  <c r="CZ852" i="54"/>
  <c r="CX852" i="54"/>
  <c r="DA284" i="54"/>
  <c r="DB284" i="54" s="1"/>
  <c r="CZ284" i="54"/>
  <c r="CX284" i="54"/>
  <c r="DA88" i="54"/>
  <c r="DB88" i="54" s="1"/>
  <c r="CZ88" i="54"/>
  <c r="CX88" i="54"/>
  <c r="DA472" i="54"/>
  <c r="DB472" i="54" s="1"/>
  <c r="CZ472" i="54"/>
  <c r="CX472" i="54"/>
  <c r="DA792" i="54"/>
  <c r="DB792" i="54" s="1"/>
  <c r="CZ792" i="54"/>
  <c r="CX792" i="54"/>
  <c r="DA1112" i="54"/>
  <c r="DB1112" i="54" s="1"/>
  <c r="CZ1112" i="54"/>
  <c r="CX1112" i="54"/>
  <c r="DA1052" i="54"/>
  <c r="DB1052" i="54" s="1"/>
  <c r="CZ1052" i="54"/>
  <c r="CX1052" i="54"/>
  <c r="DA9" i="54"/>
  <c r="DB9" i="54" s="1"/>
  <c r="CZ9" i="54"/>
  <c r="CX9" i="54"/>
  <c r="DA41" i="54"/>
  <c r="DB41" i="54" s="1"/>
  <c r="CZ41" i="54"/>
  <c r="CX41" i="54"/>
  <c r="DA73" i="54"/>
  <c r="DB73" i="54" s="1"/>
  <c r="CZ73" i="54"/>
  <c r="CX73" i="54"/>
  <c r="DA105" i="54"/>
  <c r="DB105" i="54" s="1"/>
  <c r="CZ105" i="54"/>
  <c r="CX105" i="54"/>
  <c r="DA137" i="54"/>
  <c r="DB137" i="54" s="1"/>
  <c r="CZ137" i="54"/>
  <c r="CX137" i="54"/>
  <c r="DA169" i="54"/>
  <c r="DB169" i="54" s="1"/>
  <c r="CZ169" i="54"/>
  <c r="CX169" i="54"/>
  <c r="DA201" i="54"/>
  <c r="DB201" i="54" s="1"/>
  <c r="CZ201" i="54"/>
  <c r="CX201" i="54"/>
  <c r="DA233" i="54"/>
  <c r="DB233" i="54" s="1"/>
  <c r="CZ233" i="54"/>
  <c r="CX233" i="54"/>
  <c r="DA265" i="54"/>
  <c r="DB265" i="54" s="1"/>
  <c r="CZ265" i="54"/>
  <c r="CX265" i="54"/>
  <c r="DA297" i="54"/>
  <c r="DB297" i="54" s="1"/>
  <c r="CZ297" i="54"/>
  <c r="CX297" i="54"/>
  <c r="DA329" i="54"/>
  <c r="DB329" i="54" s="1"/>
  <c r="CZ329" i="54"/>
  <c r="CX329" i="54"/>
  <c r="DA361" i="54"/>
  <c r="DB361" i="54" s="1"/>
  <c r="CZ361" i="54"/>
  <c r="CX361" i="54"/>
  <c r="DA393" i="54"/>
  <c r="DB393" i="54" s="1"/>
  <c r="CZ393" i="54"/>
  <c r="CX393" i="54"/>
  <c r="DA425" i="54"/>
  <c r="DB425" i="54" s="1"/>
  <c r="CZ425" i="54"/>
  <c r="CX425" i="54"/>
  <c r="DA457" i="54"/>
  <c r="DB457" i="54" s="1"/>
  <c r="CZ457" i="54"/>
  <c r="CX457" i="54"/>
  <c r="DA489" i="54"/>
  <c r="DB489" i="54" s="1"/>
  <c r="CZ489" i="54"/>
  <c r="CX489" i="54"/>
  <c r="DA521" i="54"/>
  <c r="DB521" i="54" s="1"/>
  <c r="CZ521" i="54"/>
  <c r="CX521" i="54"/>
  <c r="DA553" i="54"/>
  <c r="DB553" i="54" s="1"/>
  <c r="CZ553" i="54"/>
  <c r="CX553" i="54"/>
  <c r="DA585" i="54"/>
  <c r="DB585" i="54" s="1"/>
  <c r="CZ585" i="54"/>
  <c r="CX585" i="54"/>
  <c r="DA617" i="54"/>
  <c r="DB617" i="54" s="1"/>
  <c r="CZ617" i="54"/>
  <c r="CX617" i="54"/>
  <c r="DA649" i="54"/>
  <c r="DB649" i="54" s="1"/>
  <c r="CZ649" i="54"/>
  <c r="CX649" i="54"/>
  <c r="DA681" i="54"/>
  <c r="DB681" i="54" s="1"/>
  <c r="CZ681" i="54"/>
  <c r="CX681" i="54"/>
  <c r="DA713" i="54"/>
  <c r="DB713" i="54" s="1"/>
  <c r="CZ713" i="54"/>
  <c r="CX713" i="54"/>
  <c r="DA745" i="54"/>
  <c r="DB745" i="54" s="1"/>
  <c r="CZ745" i="54"/>
  <c r="CX745" i="54"/>
  <c r="DA777" i="54"/>
  <c r="DB777" i="54" s="1"/>
  <c r="CZ777" i="54"/>
  <c r="CX777" i="54"/>
  <c r="DA809" i="54"/>
  <c r="DB809" i="54" s="1"/>
  <c r="CZ809" i="54"/>
  <c r="CX809" i="54"/>
  <c r="DA841" i="54"/>
  <c r="DB841" i="54" s="1"/>
  <c r="CZ841" i="54"/>
  <c r="CX841" i="54"/>
  <c r="DA873" i="54"/>
  <c r="DB873" i="54" s="1"/>
  <c r="CZ873" i="54"/>
  <c r="CX873" i="54"/>
  <c r="DA905" i="54"/>
  <c r="DB905" i="54" s="1"/>
  <c r="CZ905" i="54"/>
  <c r="CX905" i="54"/>
  <c r="DA937" i="54"/>
  <c r="DB937" i="54" s="1"/>
  <c r="CZ937" i="54"/>
  <c r="CX937" i="54"/>
  <c r="DA969" i="54"/>
  <c r="DB969" i="54" s="1"/>
  <c r="CZ969" i="54"/>
  <c r="CX969" i="54"/>
  <c r="DA1001" i="54"/>
  <c r="DB1001" i="54" s="1"/>
  <c r="CZ1001" i="54"/>
  <c r="CX1001" i="54"/>
  <c r="DA1033" i="54"/>
  <c r="DB1033" i="54" s="1"/>
  <c r="CZ1033" i="54"/>
  <c r="CX1033" i="54"/>
  <c r="DA1065" i="54"/>
  <c r="DB1065" i="54" s="1"/>
  <c r="CZ1065" i="54"/>
  <c r="CX1065" i="54"/>
  <c r="DA1097" i="54"/>
  <c r="DB1097" i="54" s="1"/>
  <c r="CZ1097" i="54"/>
  <c r="CX1097" i="54"/>
  <c r="DA1129" i="54"/>
  <c r="DB1129" i="54" s="1"/>
  <c r="CZ1129" i="54"/>
  <c r="CX1129" i="54"/>
  <c r="DA835" i="54"/>
  <c r="DB835" i="54" s="1"/>
  <c r="CZ835" i="54"/>
  <c r="CX835" i="54"/>
  <c r="DA955" i="54"/>
  <c r="DB955" i="54" s="1"/>
  <c r="CZ955" i="54"/>
  <c r="CX955" i="54"/>
  <c r="DA1039" i="54"/>
  <c r="DB1039" i="54" s="1"/>
  <c r="CZ1039" i="54"/>
  <c r="CX1039" i="54"/>
  <c r="DA1131" i="54"/>
  <c r="DB1131" i="54" s="1"/>
  <c r="CZ1131" i="54"/>
  <c r="CX1131" i="54"/>
  <c r="DA10" i="54"/>
  <c r="DB10" i="54" s="1"/>
  <c r="CZ10" i="54"/>
  <c r="CX10" i="54"/>
  <c r="DA42" i="54"/>
  <c r="DB42" i="54" s="1"/>
  <c r="CZ42" i="54"/>
  <c r="CX42" i="54"/>
  <c r="DA74" i="54"/>
  <c r="DB74" i="54" s="1"/>
  <c r="CZ74" i="54"/>
  <c r="CX74" i="54"/>
  <c r="DA106" i="54"/>
  <c r="DB106" i="54" s="1"/>
  <c r="CZ106" i="54"/>
  <c r="CX106" i="54"/>
  <c r="DA138" i="54"/>
  <c r="DB138" i="54" s="1"/>
  <c r="CZ138" i="54"/>
  <c r="CX138" i="54"/>
  <c r="DA170" i="54"/>
  <c r="DB170" i="54" s="1"/>
  <c r="CZ170" i="54"/>
  <c r="CX170" i="54"/>
  <c r="DA202" i="54"/>
  <c r="DB202" i="54" s="1"/>
  <c r="CZ202" i="54"/>
  <c r="CX202" i="54"/>
  <c r="DA234" i="54"/>
  <c r="DB234" i="54" s="1"/>
  <c r="CZ234" i="54"/>
  <c r="CX234" i="54"/>
  <c r="DA266" i="54"/>
  <c r="DB266" i="54" s="1"/>
  <c r="CZ266" i="54"/>
  <c r="CX266" i="54"/>
  <c r="DA298" i="54"/>
  <c r="DB298" i="54" s="1"/>
  <c r="CZ298" i="54"/>
  <c r="CX298" i="54"/>
  <c r="DA330" i="54"/>
  <c r="DB330" i="54" s="1"/>
  <c r="CZ330" i="54"/>
  <c r="CX330" i="54"/>
  <c r="DA362" i="54"/>
  <c r="DB362" i="54" s="1"/>
  <c r="CZ362" i="54"/>
  <c r="CX362" i="54"/>
  <c r="CZ394" i="54"/>
  <c r="DA394" i="54"/>
  <c r="DB394" i="54" s="1"/>
  <c r="CX394" i="54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Z522" i="54"/>
  <c r="DA522" i="54"/>
  <c r="DB522" i="54" s="1"/>
  <c r="CX522" i="54"/>
  <c r="DA554" i="54"/>
  <c r="DB554" i="54" s="1"/>
  <c r="CZ554" i="54"/>
  <c r="CX554" i="54"/>
  <c r="DA586" i="54"/>
  <c r="DB586" i="54" s="1"/>
  <c r="CZ586" i="54"/>
  <c r="CX586" i="54"/>
  <c r="DA618" i="54"/>
  <c r="DB618" i="54" s="1"/>
  <c r="CZ618" i="54"/>
  <c r="CX618" i="54"/>
  <c r="DA650" i="54"/>
  <c r="DB650" i="54" s="1"/>
  <c r="CZ650" i="54"/>
  <c r="CX650" i="54"/>
  <c r="DA682" i="54"/>
  <c r="DB682" i="54" s="1"/>
  <c r="CZ682" i="54"/>
  <c r="CX682" i="54"/>
  <c r="DA714" i="54"/>
  <c r="DB714" i="54" s="1"/>
  <c r="CZ714" i="54"/>
  <c r="CX714" i="54"/>
  <c r="DA746" i="54"/>
  <c r="DB746" i="54" s="1"/>
  <c r="CZ746" i="54"/>
  <c r="CX746" i="54"/>
  <c r="DA778" i="54"/>
  <c r="DB778" i="54" s="1"/>
  <c r="CZ778" i="54"/>
  <c r="CX778" i="54"/>
  <c r="DA810" i="54"/>
  <c r="DB810" i="54" s="1"/>
  <c r="CZ810" i="54"/>
  <c r="CX810" i="54"/>
  <c r="DA842" i="54"/>
  <c r="DB842" i="54" s="1"/>
  <c r="CZ842" i="54"/>
  <c r="CX842" i="54"/>
  <c r="DA874" i="54"/>
  <c r="DB874" i="54" s="1"/>
  <c r="CZ874" i="54"/>
  <c r="CX874" i="54"/>
  <c r="DA906" i="54"/>
  <c r="DB906" i="54" s="1"/>
  <c r="CZ906" i="54"/>
  <c r="CX906" i="54"/>
  <c r="DA938" i="54"/>
  <c r="DB938" i="54" s="1"/>
  <c r="CZ938" i="54"/>
  <c r="CX938" i="54"/>
  <c r="DA970" i="54"/>
  <c r="DB970" i="54" s="1"/>
  <c r="CZ970" i="54"/>
  <c r="CX970" i="54"/>
  <c r="DA1002" i="54"/>
  <c r="DB1002" i="54" s="1"/>
  <c r="CZ1002" i="54"/>
  <c r="CX1002" i="54"/>
  <c r="DA1034" i="54"/>
  <c r="DB1034" i="54" s="1"/>
  <c r="CZ1034" i="54"/>
  <c r="CX1034" i="54"/>
  <c r="DA1066" i="54"/>
  <c r="DB1066" i="54" s="1"/>
  <c r="CZ1066" i="54"/>
  <c r="CX1066" i="54"/>
  <c r="DA1098" i="54"/>
  <c r="DB1098" i="54" s="1"/>
  <c r="CZ1098" i="54"/>
  <c r="CX1098" i="54"/>
  <c r="DA1130" i="54"/>
  <c r="DB1130" i="54" s="1"/>
  <c r="CZ1130" i="54"/>
  <c r="CX1130" i="54"/>
  <c r="DA903" i="54"/>
  <c r="DB903" i="54" s="1"/>
  <c r="CZ903" i="54"/>
  <c r="CX903" i="54"/>
  <c r="DA995" i="54"/>
  <c r="DB995" i="54" s="1"/>
  <c r="CZ995" i="54"/>
  <c r="CX995" i="54"/>
  <c r="DA1091" i="54"/>
  <c r="DB1091" i="54" s="1"/>
  <c r="CZ1091" i="54"/>
  <c r="CX1091" i="54"/>
  <c r="DA31" i="54"/>
  <c r="DB31" i="54" s="1"/>
  <c r="CZ31" i="54"/>
  <c r="CX31" i="54"/>
  <c r="DA63" i="54"/>
  <c r="DB63" i="54" s="1"/>
  <c r="CZ63" i="54"/>
  <c r="CX63" i="54"/>
  <c r="DA95" i="54"/>
  <c r="DB95" i="54" s="1"/>
  <c r="CZ95" i="54"/>
  <c r="CX95" i="54"/>
  <c r="DA127" i="54"/>
  <c r="DB127" i="54" s="1"/>
  <c r="CZ127" i="54"/>
  <c r="CX127" i="54"/>
  <c r="DA159" i="54"/>
  <c r="DB159" i="54" s="1"/>
  <c r="CZ159" i="54"/>
  <c r="CX159" i="54"/>
  <c r="DA191" i="54"/>
  <c r="DB191" i="54" s="1"/>
  <c r="CZ191" i="54"/>
  <c r="CX191" i="54"/>
  <c r="DA223" i="54"/>
  <c r="DB223" i="54" s="1"/>
  <c r="CZ223" i="54"/>
  <c r="CX223" i="54"/>
  <c r="DA255" i="54"/>
  <c r="DB255" i="54" s="1"/>
  <c r="CZ255" i="54"/>
  <c r="CX255" i="54"/>
  <c r="DA287" i="54"/>
  <c r="DB287" i="54" s="1"/>
  <c r="CZ287" i="54"/>
  <c r="CX287" i="54"/>
  <c r="DA319" i="54"/>
  <c r="DB319" i="54" s="1"/>
  <c r="CZ319" i="54"/>
  <c r="CX319" i="54"/>
  <c r="DA351" i="54"/>
  <c r="DB351" i="54" s="1"/>
  <c r="CZ351" i="54"/>
  <c r="CX351" i="54"/>
  <c r="DA383" i="54"/>
  <c r="DB383" i="54" s="1"/>
  <c r="CZ383" i="54"/>
  <c r="CX383" i="54"/>
  <c r="DA415" i="54"/>
  <c r="DB415" i="54" s="1"/>
  <c r="CZ415" i="54"/>
  <c r="CX415" i="54"/>
  <c r="DA447" i="54"/>
  <c r="DB447" i="54" s="1"/>
  <c r="CZ447" i="54"/>
  <c r="CX447" i="54"/>
  <c r="DA479" i="54"/>
  <c r="DB479" i="54" s="1"/>
  <c r="CZ479" i="54"/>
  <c r="CX479" i="54"/>
  <c r="DA511" i="54"/>
  <c r="DB511" i="54" s="1"/>
  <c r="CZ511" i="54"/>
  <c r="CX511" i="54"/>
  <c r="DA543" i="54"/>
  <c r="DB543" i="54" s="1"/>
  <c r="CZ543" i="54"/>
  <c r="CX543" i="54"/>
  <c r="DA575" i="54"/>
  <c r="DB575" i="54" s="1"/>
  <c r="CZ575" i="54"/>
  <c r="CX575" i="54"/>
  <c r="DA607" i="54"/>
  <c r="DB607" i="54" s="1"/>
  <c r="CZ607" i="54"/>
  <c r="CX607" i="54"/>
  <c r="DA639" i="54"/>
  <c r="DB639" i="54" s="1"/>
  <c r="CZ639" i="54"/>
  <c r="CX639" i="54"/>
  <c r="DA671" i="54"/>
  <c r="DB671" i="54" s="1"/>
  <c r="CZ671" i="54"/>
  <c r="CX671" i="54"/>
  <c r="DA703" i="54"/>
  <c r="DB703" i="54" s="1"/>
  <c r="CZ703" i="54"/>
  <c r="CX703" i="54"/>
  <c r="DA735" i="54"/>
  <c r="DB735" i="54" s="1"/>
  <c r="CZ735" i="54"/>
  <c r="CX735" i="54"/>
  <c r="DA767" i="54"/>
  <c r="DB767" i="54" s="1"/>
  <c r="CZ767" i="54"/>
  <c r="CX767" i="54"/>
  <c r="DA799" i="54"/>
  <c r="DB799" i="54" s="1"/>
  <c r="CZ799" i="54"/>
  <c r="CX799" i="54"/>
  <c r="DA831" i="54"/>
  <c r="DB831" i="54" s="1"/>
  <c r="CZ831" i="54"/>
  <c r="CX831" i="54"/>
  <c r="DA871" i="54"/>
  <c r="DB871" i="54" s="1"/>
  <c r="CZ871" i="54"/>
  <c r="CX871" i="54"/>
  <c r="DA975" i="54"/>
  <c r="DB975" i="54" s="1"/>
  <c r="CZ975" i="54"/>
  <c r="CX975" i="54"/>
  <c r="DA1087" i="54"/>
  <c r="DB1087" i="54" s="1"/>
  <c r="CZ1087" i="54"/>
  <c r="CX1087" i="54"/>
  <c r="DA128" i="54"/>
  <c r="DB128" i="54" s="1"/>
  <c r="CZ128" i="54"/>
  <c r="CX128" i="54"/>
  <c r="DA256" i="54"/>
  <c r="DB256" i="54" s="1"/>
  <c r="CZ256" i="54"/>
  <c r="CX256" i="54"/>
  <c r="DA384" i="54"/>
  <c r="DB384" i="54" s="1"/>
  <c r="CZ384" i="54"/>
  <c r="CX384" i="54"/>
  <c r="DA512" i="54"/>
  <c r="DB512" i="54" s="1"/>
  <c r="CZ512" i="54"/>
  <c r="CX512" i="54"/>
  <c r="DA640" i="54"/>
  <c r="DB640" i="54" s="1"/>
  <c r="CZ640" i="54"/>
  <c r="CX640" i="54"/>
  <c r="DA768" i="54"/>
  <c r="DB768" i="54" s="1"/>
  <c r="CZ768" i="54"/>
  <c r="CX768" i="54"/>
  <c r="DA896" i="54"/>
  <c r="DB896" i="54" s="1"/>
  <c r="CZ896" i="54"/>
  <c r="CX896" i="54"/>
  <c r="DA1024" i="54"/>
  <c r="DB1024" i="54" s="1"/>
  <c r="CZ1024" i="54"/>
  <c r="CX1024" i="54"/>
  <c r="DA1144" i="54"/>
  <c r="DB1144" i="54" s="1"/>
  <c r="CZ1144" i="54"/>
  <c r="CX1144" i="54"/>
  <c r="DA300" i="54"/>
  <c r="DB300" i="54" s="1"/>
  <c r="CZ300" i="54"/>
  <c r="CX300" i="54"/>
  <c r="DA668" i="54"/>
  <c r="DB668" i="54" s="1"/>
  <c r="CZ668" i="54"/>
  <c r="CX668" i="54"/>
  <c r="DA1036" i="54"/>
  <c r="DB1036" i="54" s="1"/>
  <c r="CZ1036" i="54"/>
  <c r="CX1036" i="54"/>
  <c r="DA68" i="54"/>
  <c r="DB68" i="54" s="1"/>
  <c r="CZ68" i="54"/>
  <c r="CX68" i="54"/>
  <c r="DA196" i="54"/>
  <c r="DB196" i="54" s="1"/>
  <c r="CZ196" i="54"/>
  <c r="CX196" i="54"/>
  <c r="DA324" i="54"/>
  <c r="DB324" i="54" s="1"/>
  <c r="CZ324" i="54"/>
  <c r="CX324" i="54"/>
  <c r="DA452" i="54"/>
  <c r="DB452" i="54" s="1"/>
  <c r="CZ452" i="54"/>
  <c r="CX452" i="54"/>
  <c r="DA580" i="54"/>
  <c r="DB580" i="54" s="1"/>
  <c r="CZ580" i="54"/>
  <c r="CX580" i="54"/>
  <c r="DA708" i="54"/>
  <c r="DB708" i="54" s="1"/>
  <c r="CZ708" i="54"/>
  <c r="CX708" i="54"/>
  <c r="DA836" i="54"/>
  <c r="DB836" i="54" s="1"/>
  <c r="CZ836" i="54"/>
  <c r="CX836" i="54"/>
  <c r="DA964" i="54"/>
  <c r="DB964" i="54" s="1"/>
  <c r="CZ964" i="54"/>
  <c r="CX964" i="54"/>
  <c r="DA1108" i="54"/>
  <c r="DB1108" i="54" s="1"/>
  <c r="CZ1108" i="54"/>
  <c r="CX1108" i="54"/>
  <c r="DA220" i="54"/>
  <c r="DB220" i="54" s="1"/>
  <c r="CZ220" i="54"/>
  <c r="CX220" i="54"/>
  <c r="DA636" i="54"/>
  <c r="DB636" i="54" s="1"/>
  <c r="CZ636" i="54"/>
  <c r="CX636" i="54"/>
  <c r="DA1020" i="54"/>
  <c r="DB1020" i="54" s="1"/>
  <c r="CZ1020" i="54"/>
  <c r="CX1020" i="54"/>
  <c r="DA72" i="54"/>
  <c r="DB72" i="54" s="1"/>
  <c r="CZ72" i="54"/>
  <c r="CX72" i="54"/>
  <c r="DA200" i="54"/>
  <c r="DB200" i="54" s="1"/>
  <c r="CZ200" i="54"/>
  <c r="CX200" i="54"/>
  <c r="DA328" i="54"/>
  <c r="DB328" i="54" s="1"/>
  <c r="CZ328" i="54"/>
  <c r="CX328" i="54"/>
  <c r="DA456" i="54"/>
  <c r="DB456" i="54" s="1"/>
  <c r="CZ456" i="54"/>
  <c r="CX456" i="54"/>
  <c r="DA584" i="54"/>
  <c r="DB584" i="54" s="1"/>
  <c r="CZ584" i="54"/>
  <c r="CX584" i="54"/>
  <c r="DA712" i="54"/>
  <c r="DB712" i="54" s="1"/>
  <c r="CZ712" i="54"/>
  <c r="CX712" i="54"/>
  <c r="DA840" i="54"/>
  <c r="DB840" i="54" s="1"/>
  <c r="CZ840" i="54"/>
  <c r="CX840" i="54"/>
  <c r="DA968" i="54"/>
  <c r="DB968" i="54" s="1"/>
  <c r="CZ968" i="54"/>
  <c r="CX968" i="54"/>
  <c r="DA1096" i="54"/>
  <c r="DB1096" i="54" s="1"/>
  <c r="CZ1096" i="54"/>
  <c r="CX1096" i="54"/>
  <c r="DA236" i="54"/>
  <c r="DB236" i="54" s="1"/>
  <c r="CZ236" i="54"/>
  <c r="CX236" i="54"/>
  <c r="DA604" i="54"/>
  <c r="DB604" i="54" s="1"/>
  <c r="CZ604" i="54"/>
  <c r="CX604" i="54"/>
  <c r="DA1004" i="54"/>
  <c r="DB1004" i="54" s="1"/>
  <c r="CZ1004" i="54"/>
  <c r="CX1004" i="54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DA397" i="54"/>
  <c r="DB397" i="54" s="1"/>
  <c r="CZ397" i="54"/>
  <c r="CX397" i="54"/>
  <c r="DA493" i="54"/>
  <c r="DB493" i="54" s="1"/>
  <c r="CZ493" i="54"/>
  <c r="CX493" i="54"/>
  <c r="DA589" i="54"/>
  <c r="DB589" i="54" s="1"/>
  <c r="CZ589" i="54"/>
  <c r="CX589" i="54"/>
  <c r="DA685" i="54"/>
  <c r="DB685" i="54" s="1"/>
  <c r="CZ685" i="54"/>
  <c r="CX685" i="54"/>
  <c r="DA765" i="54"/>
  <c r="DB765" i="54" s="1"/>
  <c r="CZ765" i="54"/>
  <c r="CX765" i="54"/>
  <c r="DA845" i="54"/>
  <c r="DB845" i="54" s="1"/>
  <c r="CZ845" i="54"/>
  <c r="CX845" i="54"/>
  <c r="DA941" i="54"/>
  <c r="DB941" i="54" s="1"/>
  <c r="CZ941" i="54"/>
  <c r="CX941" i="54"/>
  <c r="DA1069" i="54"/>
  <c r="DB1069" i="54" s="1"/>
  <c r="CZ1069" i="54"/>
  <c r="CX1069" i="54"/>
  <c r="DA1011" i="54"/>
  <c r="DB1011" i="54" s="1"/>
  <c r="CZ1011" i="54"/>
  <c r="CX1011" i="54"/>
  <c r="DA30" i="54"/>
  <c r="DB30" i="54" s="1"/>
  <c r="CZ30" i="54"/>
  <c r="CX30" i="54"/>
  <c r="DA126" i="54"/>
  <c r="DB126" i="54" s="1"/>
  <c r="CZ126" i="54"/>
  <c r="CX126" i="54"/>
  <c r="DA222" i="54"/>
  <c r="DB222" i="54" s="1"/>
  <c r="CZ222" i="54"/>
  <c r="CX222" i="54"/>
  <c r="DA334" i="54"/>
  <c r="DB334" i="54" s="1"/>
  <c r="CZ334" i="54"/>
  <c r="CX334" i="54"/>
  <c r="DA430" i="54"/>
  <c r="DB430" i="54" s="1"/>
  <c r="CZ430" i="54"/>
  <c r="CX430" i="54"/>
  <c r="DA558" i="54"/>
  <c r="DB558" i="54" s="1"/>
  <c r="CZ558" i="54"/>
  <c r="CX558" i="54"/>
  <c r="DA654" i="54"/>
  <c r="DB654" i="54" s="1"/>
  <c r="CZ654" i="54"/>
  <c r="CX654" i="54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DA19" i="54"/>
  <c r="DB19" i="54" s="1"/>
  <c r="CZ19" i="54"/>
  <c r="CX19" i="54"/>
  <c r="DA131" i="54"/>
  <c r="DB131" i="54" s="1"/>
  <c r="CZ131" i="54"/>
  <c r="CX131" i="54"/>
  <c r="DA227" i="54"/>
  <c r="DB227" i="54" s="1"/>
  <c r="CZ227" i="54"/>
  <c r="CX227" i="54"/>
  <c r="DA339" i="54"/>
  <c r="DB339" i="54" s="1"/>
  <c r="CZ339" i="54"/>
  <c r="CX339" i="54"/>
  <c r="DA435" i="54"/>
  <c r="DB435" i="54" s="1"/>
  <c r="CZ435" i="54"/>
  <c r="CX435" i="54"/>
  <c r="DA531" i="54"/>
  <c r="DB531" i="54" s="1"/>
  <c r="CZ531" i="54"/>
  <c r="CX531" i="54"/>
  <c r="DA643" i="54"/>
  <c r="DB643" i="54" s="1"/>
  <c r="CZ643" i="54"/>
  <c r="CX643" i="54"/>
  <c r="DA739" i="54"/>
  <c r="DB739" i="54" s="1"/>
  <c r="CZ739" i="54"/>
  <c r="CX739" i="54"/>
  <c r="DA843" i="54"/>
  <c r="DB843" i="54" s="1"/>
  <c r="CZ843" i="54"/>
  <c r="CX843" i="54"/>
  <c r="DA1147" i="54"/>
  <c r="DB1147" i="54" s="1"/>
  <c r="CZ1147" i="54"/>
  <c r="CX1147" i="54"/>
  <c r="DA336" i="54"/>
  <c r="DB336" i="54" s="1"/>
  <c r="CZ336" i="54"/>
  <c r="CX336" i="54"/>
  <c r="DA784" i="54"/>
  <c r="DB784" i="54" s="1"/>
  <c r="CZ784" i="54"/>
  <c r="CX784" i="54"/>
  <c r="DA716" i="54"/>
  <c r="DB716" i="54" s="1"/>
  <c r="CZ716" i="54"/>
  <c r="CX716" i="54"/>
  <c r="DA596" i="54"/>
  <c r="DB596" i="54" s="1"/>
  <c r="CZ596" i="54"/>
  <c r="CX596" i="54"/>
  <c r="DA916" i="54"/>
  <c r="DB916" i="54" s="1"/>
  <c r="CZ916" i="54"/>
  <c r="CX916" i="54"/>
  <c r="DA492" i="54"/>
  <c r="DB492" i="54" s="1"/>
  <c r="CZ492" i="54"/>
  <c r="CX492" i="54"/>
  <c r="DA152" i="54"/>
  <c r="DB152" i="54" s="1"/>
  <c r="CZ152" i="54"/>
  <c r="CX152" i="54"/>
  <c r="DA600" i="54"/>
  <c r="DB600" i="54" s="1"/>
  <c r="CZ600" i="54"/>
  <c r="CX600" i="54"/>
  <c r="DA1048" i="54"/>
  <c r="DB1048" i="54" s="1"/>
  <c r="CZ1048" i="54"/>
  <c r="CX1048" i="54"/>
  <c r="DA860" i="54"/>
  <c r="DB860" i="54" s="1"/>
  <c r="CZ860" i="54"/>
  <c r="CX860" i="54"/>
  <c r="DQ146" i="54"/>
  <c r="DQ228" i="54"/>
  <c r="DQ127" i="54"/>
  <c r="DQ12" i="54"/>
  <c r="DQ82" i="54"/>
  <c r="DQ110" i="54"/>
  <c r="DQ19" i="54"/>
  <c r="DQ68" i="54"/>
  <c r="DQ15" i="54"/>
  <c r="DQ421" i="54"/>
  <c r="DQ25" i="54"/>
  <c r="DQ367" i="54"/>
  <c r="DQ252" i="54"/>
  <c r="DQ417" i="54"/>
  <c r="DQ13" i="54"/>
  <c r="DQ160" i="54"/>
  <c r="DQ338" i="54"/>
  <c r="DQ166" i="54"/>
  <c r="DQ414" i="54"/>
  <c r="DQ379" i="54"/>
  <c r="DQ423" i="54"/>
  <c r="DQ239" i="54"/>
  <c r="DQ402" i="54"/>
  <c r="DQ29" i="54"/>
  <c r="DQ349" i="54"/>
  <c r="DQ173" i="54"/>
  <c r="DQ415" i="54"/>
  <c r="DQ399" i="54"/>
  <c r="ER375" i="54" l="1"/>
  <c r="FA375" i="54"/>
  <c r="EQ29" i="54"/>
  <c r="EY29" i="54"/>
  <c r="EU289" i="54"/>
  <c r="ET289" i="54"/>
  <c r="EY289" i="54"/>
  <c r="EZ289" i="54"/>
  <c r="ES289" i="54"/>
  <c r="EW289" i="54"/>
  <c r="DW289" i="54"/>
  <c r="ER289" i="54"/>
  <c r="EX289" i="54"/>
  <c r="EX41" i="54"/>
  <c r="ES41" i="54"/>
  <c r="FC41" i="54"/>
  <c r="EZ41" i="54"/>
  <c r="EV41" i="54"/>
  <c r="EQ41" i="54"/>
  <c r="FB41" i="54"/>
  <c r="EW41" i="54"/>
  <c r="EU41" i="54"/>
  <c r="ET41" i="54"/>
  <c r="FD41" i="54"/>
  <c r="ER153" i="54"/>
  <c r="EQ153" i="54"/>
  <c r="EV153" i="54"/>
  <c r="EZ153" i="54"/>
  <c r="FE153" i="54"/>
  <c r="ET153" i="54"/>
  <c r="EY153" i="54"/>
  <c r="FC153" i="54"/>
  <c r="FA153" i="54"/>
  <c r="ES153" i="54"/>
  <c r="EX153" i="54"/>
  <c r="FB153" i="54"/>
  <c r="ER144" i="54"/>
  <c r="EZ144" i="54"/>
  <c r="ET144" i="54"/>
  <c r="EV144" i="54"/>
  <c r="ES144" i="54"/>
  <c r="EX144" i="54"/>
  <c r="ET174" i="54"/>
  <c r="EU174" i="54"/>
  <c r="ES406" i="54"/>
  <c r="FC406" i="54"/>
  <c r="EY406" i="54"/>
  <c r="EQ406" i="54"/>
  <c r="DW406" i="54"/>
  <c r="FB406" i="54"/>
  <c r="EW406" i="54"/>
  <c r="EU406" i="54"/>
  <c r="ET406" i="54"/>
  <c r="FE406" i="54"/>
  <c r="EZ406" i="54"/>
  <c r="EV406" i="54"/>
  <c r="FE364" i="54"/>
  <c r="FA289" i="54"/>
  <c r="FB144" i="54"/>
  <c r="FC144" i="54"/>
  <c r="EZ116" i="54"/>
  <c r="EV375" i="54"/>
  <c r="FD153" i="54"/>
  <c r="ER41" i="54"/>
  <c r="EV219" i="54"/>
  <c r="ET219" i="54"/>
  <c r="ES219" i="54"/>
  <c r="EU219" i="54"/>
  <c r="EQ219" i="54"/>
  <c r="EW35" i="54"/>
  <c r="EV35" i="54"/>
  <c r="EZ35" i="54"/>
  <c r="EX35" i="54"/>
  <c r="EZ248" i="54"/>
  <c r="FA248" i="54"/>
  <c r="ET61" i="54"/>
  <c r="EY61" i="54"/>
  <c r="EW144" i="54"/>
  <c r="EQ144" i="54"/>
  <c r="ER406" i="54"/>
  <c r="FB339" i="54"/>
  <c r="ER339" i="54"/>
  <c r="EQ339" i="54"/>
  <c r="FA339" i="54"/>
  <c r="FC339" i="54"/>
  <c r="ES339" i="54"/>
  <c r="FD339" i="54"/>
  <c r="ET339" i="54"/>
  <c r="EU271" i="54"/>
  <c r="FB271" i="54"/>
  <c r="EW271" i="54"/>
  <c r="ET271" i="54"/>
  <c r="EQ271" i="54"/>
  <c r="FD271" i="54"/>
  <c r="EZ271" i="54"/>
  <c r="ER271" i="54"/>
  <c r="FC271" i="54"/>
  <c r="EV271" i="54"/>
  <c r="FC218" i="54"/>
  <c r="EZ218" i="54"/>
  <c r="EQ218" i="54"/>
  <c r="ET218" i="54"/>
  <c r="FA218" i="54"/>
  <c r="EV218" i="54"/>
  <c r="ER218" i="54"/>
  <c r="FD218" i="54"/>
  <c r="EY218" i="54"/>
  <c r="EU218" i="54"/>
  <c r="EY284" i="54"/>
  <c r="ES284" i="54"/>
  <c r="EU284" i="54"/>
  <c r="EV284" i="54"/>
  <c r="EQ284" i="54"/>
  <c r="EX284" i="54"/>
  <c r="EZ284" i="54"/>
  <c r="ER284" i="54"/>
  <c r="EX230" i="54"/>
  <c r="FC230" i="54"/>
  <c r="EQ230" i="54"/>
  <c r="EV230" i="54"/>
  <c r="EZ230" i="54"/>
  <c r="FD230" i="54"/>
  <c r="ER230" i="54"/>
  <c r="EW230" i="54"/>
  <c r="FE230" i="54"/>
  <c r="FB230" i="54"/>
  <c r="EU230" i="54"/>
  <c r="ES224" i="54"/>
  <c r="EQ224" i="54"/>
  <c r="FC224" i="54"/>
  <c r="EY224" i="54"/>
  <c r="ER224" i="54"/>
  <c r="FE224" i="54"/>
  <c r="EZ224" i="54"/>
  <c r="ET224" i="54"/>
  <c r="FD224" i="54"/>
  <c r="EW224" i="54"/>
  <c r="EX224" i="54"/>
  <c r="EV149" i="54"/>
  <c r="FC149" i="54"/>
  <c r="EQ149" i="54"/>
  <c r="EW413" i="54"/>
  <c r="FC413" i="54"/>
  <c r="EV413" i="54"/>
  <c r="FC276" i="54"/>
  <c r="FD276" i="54"/>
  <c r="EU276" i="54"/>
  <c r="EY276" i="54"/>
  <c r="FB276" i="54"/>
  <c r="EQ276" i="54"/>
  <c r="EW276" i="54"/>
  <c r="FE276" i="54"/>
  <c r="ER276" i="54"/>
  <c r="ES276" i="54"/>
  <c r="EX276" i="54"/>
  <c r="ER211" i="54"/>
  <c r="ET211" i="54"/>
  <c r="FE211" i="54"/>
  <c r="EW211" i="54"/>
  <c r="EU211" i="54"/>
  <c r="FB211" i="54"/>
  <c r="EX211" i="54"/>
  <c r="EQ211" i="54"/>
  <c r="FC211" i="54"/>
  <c r="EV211" i="54"/>
  <c r="EV388" i="54"/>
  <c r="EX388" i="54"/>
  <c r="FB388" i="54"/>
  <c r="EW388" i="54"/>
  <c r="FA388" i="54"/>
  <c r="FE388" i="54"/>
  <c r="EY388" i="54"/>
  <c r="FC388" i="54"/>
  <c r="FD132" i="54"/>
  <c r="EQ132" i="54"/>
  <c r="FB132" i="54"/>
  <c r="ET132" i="54"/>
  <c r="ES132" i="54"/>
  <c r="FC132" i="54"/>
  <c r="ER132" i="54"/>
  <c r="FC270" i="54"/>
  <c r="EV270" i="54"/>
  <c r="FE270" i="54"/>
  <c r="ET270" i="54"/>
  <c r="FB298" i="54"/>
  <c r="EW298" i="54"/>
  <c r="FE9" i="54"/>
  <c r="ER9" i="54"/>
  <c r="EU9" i="54"/>
  <c r="EY139" i="54"/>
  <c r="ES139" i="54"/>
  <c r="EQ139" i="54"/>
  <c r="EQ146" i="54"/>
  <c r="ER146" i="54"/>
  <c r="EW146" i="54"/>
  <c r="FD289" i="54"/>
  <c r="FE144" i="54"/>
  <c r="FC219" i="54"/>
  <c r="EY41" i="54"/>
  <c r="FD162" i="54"/>
  <c r="FA162" i="54"/>
  <c r="EW228" i="54"/>
  <c r="ER228" i="54"/>
  <c r="FA252" i="54"/>
  <c r="ER252" i="54"/>
  <c r="ET410" i="54"/>
  <c r="ES410" i="54"/>
  <c r="FB410" i="54"/>
  <c r="ER424" i="54"/>
  <c r="ET424" i="54"/>
  <c r="EZ424" i="54"/>
  <c r="FE424" i="54"/>
  <c r="EU424" i="54"/>
  <c r="EV424" i="54"/>
  <c r="FC424" i="54"/>
  <c r="EQ385" i="54"/>
  <c r="EX385" i="54"/>
  <c r="ET385" i="54"/>
  <c r="ES385" i="54"/>
  <c r="DW265" i="54"/>
  <c r="EV265" i="54"/>
  <c r="EW265" i="54"/>
  <c r="FE289" i="54"/>
  <c r="FD144" i="54"/>
  <c r="FA146" i="54"/>
  <c r="FA41" i="54"/>
  <c r="EV301" i="54"/>
  <c r="ER301" i="54"/>
  <c r="EQ301" i="54"/>
  <c r="EU301" i="54"/>
  <c r="EW391" i="54"/>
  <c r="FE391" i="54"/>
  <c r="FD391" i="54"/>
  <c r="FA391" i="54"/>
  <c r="FB391" i="54"/>
  <c r="EV289" i="54"/>
  <c r="EX406" i="54"/>
  <c r="EQ289" i="54"/>
  <c r="DW153" i="54"/>
  <c r="EU153" i="54"/>
  <c r="FA406" i="54"/>
  <c r="EY294" i="54"/>
  <c r="ET294" i="54"/>
  <c r="FC294" i="54"/>
  <c r="FE294" i="54"/>
  <c r="EX294" i="54"/>
  <c r="EZ294" i="54"/>
  <c r="ER294" i="54"/>
  <c r="FA294" i="54"/>
  <c r="EW294" i="54"/>
  <c r="EU294" i="54"/>
  <c r="FB294" i="54"/>
  <c r="DW294" i="54"/>
  <c r="DW271" i="54"/>
  <c r="DW284" i="54"/>
  <c r="DW211" i="54"/>
  <c r="DW218" i="54"/>
  <c r="DW224" i="54"/>
  <c r="DW230" i="54"/>
  <c r="DW276" i="54"/>
  <c r="FA420" i="54"/>
  <c r="DW420" i="54"/>
  <c r="FE420" i="54"/>
  <c r="FC420" i="54"/>
  <c r="FB420" i="54"/>
  <c r="ES343" i="54"/>
  <c r="EQ343" i="54"/>
  <c r="EX343" i="54"/>
  <c r="ER343" i="54"/>
  <c r="EZ343" i="54"/>
  <c r="EY343" i="54"/>
  <c r="ET343" i="54"/>
  <c r="EV343" i="54"/>
  <c r="FC139" i="54"/>
  <c r="FD139" i="54"/>
  <c r="FA139" i="54"/>
  <c r="FE139" i="54"/>
  <c r="EX223" i="54"/>
  <c r="EU223" i="54"/>
  <c r="EV223" i="54"/>
  <c r="EY223" i="54"/>
  <c r="ET223" i="54"/>
  <c r="EW223" i="54"/>
  <c r="EQ223" i="54"/>
  <c r="ES223" i="54"/>
  <c r="EQ116" i="54"/>
  <c r="ER116" i="54"/>
  <c r="DW116" i="54"/>
  <c r="ES116" i="54"/>
  <c r="ET116" i="54"/>
  <c r="FC174" i="54"/>
  <c r="EX174" i="54"/>
  <c r="FE174" i="54"/>
  <c r="FB174" i="54"/>
  <c r="EZ174" i="54"/>
  <c r="FA174" i="54"/>
  <c r="EW174" i="54"/>
  <c r="EV174" i="54"/>
  <c r="ET318" i="54"/>
  <c r="EY318" i="54"/>
  <c r="EU318" i="54"/>
  <c r="EW318" i="54"/>
  <c r="ES318" i="54"/>
  <c r="EQ318" i="54"/>
  <c r="EX318" i="54"/>
  <c r="EZ318" i="54"/>
  <c r="ES64" i="54"/>
  <c r="EY287" i="54"/>
  <c r="EX287" i="54"/>
  <c r="EY116" i="54"/>
  <c r="EY420" i="54"/>
  <c r="EV420" i="54"/>
  <c r="EX312" i="54"/>
  <c r="FD318" i="54"/>
  <c r="FE146" i="54"/>
  <c r="ES149" i="54"/>
  <c r="FD223" i="54"/>
  <c r="FA352" i="54"/>
  <c r="EX139" i="54"/>
  <c r="ER12" i="54"/>
  <c r="FD198" i="54"/>
  <c r="ER413" i="54"/>
  <c r="ES413" i="54"/>
  <c r="FB116" i="54"/>
  <c r="EQ420" i="54"/>
  <c r="ET146" i="54"/>
  <c r="FE149" i="54"/>
  <c r="FA149" i="54"/>
  <c r="EU139" i="54"/>
  <c r="FA142" i="54"/>
  <c r="EZ198" i="54"/>
  <c r="FE343" i="54"/>
  <c r="FD343" i="54"/>
  <c r="ES174" i="54"/>
  <c r="EY413" i="54"/>
  <c r="EU382" i="54"/>
  <c r="EU116" i="54"/>
  <c r="FD420" i="54"/>
  <c r="ER223" i="54"/>
  <c r="DW139" i="54"/>
  <c r="DW300" i="54"/>
  <c r="FD174" i="54"/>
  <c r="EV201" i="54"/>
  <c r="EY201" i="54"/>
  <c r="EW201" i="54"/>
  <c r="EX201" i="54"/>
  <c r="FB138" i="54"/>
  <c r="EU138" i="54"/>
  <c r="FD138" i="54"/>
  <c r="ET138" i="54"/>
  <c r="DW138" i="54"/>
  <c r="FC138" i="54"/>
  <c r="ER138" i="54"/>
  <c r="EQ138" i="54"/>
  <c r="FD86" i="54"/>
  <c r="EQ86" i="54"/>
  <c r="FE86" i="54"/>
  <c r="ER86" i="54"/>
  <c r="FC86" i="54"/>
  <c r="FA86" i="54"/>
  <c r="ET86" i="54"/>
  <c r="EY146" i="54"/>
  <c r="EX146" i="54"/>
  <c r="EZ146" i="54"/>
  <c r="EV146" i="54"/>
  <c r="DW146" i="54"/>
  <c r="ET64" i="54"/>
  <c r="EV287" i="54"/>
  <c r="EQ13" i="54"/>
  <c r="EW116" i="54"/>
  <c r="EV116" i="54"/>
  <c r="EW420" i="54"/>
  <c r="EW312" i="54"/>
  <c r="FC318" i="54"/>
  <c r="FB146" i="54"/>
  <c r="FD146" i="54"/>
  <c r="DW343" i="54"/>
  <c r="ET149" i="54"/>
  <c r="FB223" i="54"/>
  <c r="EW139" i="54"/>
  <c r="ES333" i="54"/>
  <c r="ES142" i="54"/>
  <c r="ET12" i="54"/>
  <c r="FB198" i="54"/>
  <c r="ET413" i="54"/>
  <c r="EW14" i="54"/>
  <c r="FA116" i="54"/>
  <c r="FC116" i="54"/>
  <c r="ER420" i="54"/>
  <c r="ET420" i="54"/>
  <c r="ES146" i="54"/>
  <c r="FB149" i="54"/>
  <c r="ER139" i="54"/>
  <c r="FE319" i="54"/>
  <c r="FB142" i="54"/>
  <c r="FC343" i="54"/>
  <c r="EQ174" i="54"/>
  <c r="EY174" i="54"/>
  <c r="EZ223" i="54"/>
  <c r="FB139" i="54"/>
  <c r="EU343" i="54"/>
  <c r="FD338" i="54"/>
  <c r="EY338" i="54"/>
  <c r="EZ338" i="54"/>
  <c r="FE338" i="54"/>
  <c r="FC338" i="54"/>
  <c r="EW338" i="54"/>
  <c r="FA338" i="54"/>
  <c r="EV338" i="54"/>
  <c r="EQ267" i="54"/>
  <c r="ES267" i="54"/>
  <c r="EX250" i="54"/>
  <c r="DW250" i="54"/>
  <c r="EW250" i="54"/>
  <c r="ET202" i="54"/>
  <c r="EQ202" i="54"/>
  <c r="EU202" i="54"/>
  <c r="ER202" i="54"/>
  <c r="EQ243" i="54"/>
  <c r="EY243" i="54"/>
  <c r="ER243" i="54"/>
  <c r="EZ243" i="54"/>
  <c r="ES243" i="54"/>
  <c r="EX243" i="54"/>
  <c r="EW243" i="54"/>
  <c r="EQ210" i="54"/>
  <c r="ET210" i="54"/>
  <c r="FA210" i="54"/>
  <c r="ES210" i="54"/>
  <c r="FB210" i="54"/>
  <c r="FD210" i="54"/>
  <c r="EU210" i="54"/>
  <c r="FE210" i="54"/>
  <c r="EQ137" i="54"/>
  <c r="ET137" i="54"/>
  <c r="ER137" i="54"/>
  <c r="ES137" i="54"/>
  <c r="FB42" i="54"/>
  <c r="FE42" i="54"/>
  <c r="EQ42" i="54"/>
  <c r="FA42" i="54"/>
  <c r="ER42" i="54"/>
  <c r="FC42" i="54"/>
  <c r="EU42" i="54"/>
  <c r="EZ149" i="54"/>
  <c r="EW149" i="54"/>
  <c r="EX149" i="54"/>
  <c r="EY149" i="54"/>
  <c r="FA413" i="54"/>
  <c r="FB413" i="54"/>
  <c r="FE413" i="54"/>
  <c r="FD413" i="54"/>
  <c r="DW413" i="54"/>
  <c r="EQ64" i="54"/>
  <c r="ER64" i="54"/>
  <c r="EZ287" i="54"/>
  <c r="EU13" i="54"/>
  <c r="EX116" i="54"/>
  <c r="ER157" i="54"/>
  <c r="EZ420" i="54"/>
  <c r="EZ312" i="54"/>
  <c r="EV312" i="54"/>
  <c r="FA318" i="54"/>
  <c r="FB318" i="54"/>
  <c r="FC146" i="54"/>
  <c r="ER149" i="54"/>
  <c r="EU149" i="54"/>
  <c r="FC223" i="54"/>
  <c r="FE223" i="54"/>
  <c r="FC352" i="54"/>
  <c r="EV139" i="54"/>
  <c r="EZ139" i="54"/>
  <c r="EU333" i="54"/>
  <c r="EQ12" i="54"/>
  <c r="FE198" i="54"/>
  <c r="EU413" i="54"/>
  <c r="FD116" i="54"/>
  <c r="ES420" i="54"/>
  <c r="EU146" i="54"/>
  <c r="FD149" i="54"/>
  <c r="ET139" i="54"/>
  <c r="EX198" i="54"/>
  <c r="FA343" i="54"/>
  <c r="ER174" i="54"/>
  <c r="EZ413" i="54"/>
  <c r="EX413" i="54"/>
  <c r="EV318" i="54"/>
  <c r="EW343" i="54"/>
  <c r="FE120" i="54"/>
  <c r="FD120" i="54"/>
  <c r="EW56" i="54"/>
  <c r="FA56" i="54"/>
  <c r="FC56" i="54"/>
  <c r="FE56" i="54"/>
  <c r="FD56" i="54"/>
  <c r="EY150" i="54"/>
  <c r="EQ150" i="54"/>
  <c r="DW356" i="54"/>
  <c r="EQ356" i="54"/>
  <c r="EU356" i="54"/>
  <c r="ER356" i="54"/>
  <c r="ET356" i="54"/>
  <c r="DW318" i="54"/>
  <c r="ET179" i="54"/>
  <c r="ER179" i="54"/>
  <c r="ET162" i="54"/>
  <c r="ES162" i="54"/>
  <c r="FB407" i="54"/>
  <c r="FE407" i="54"/>
  <c r="FB252" i="54"/>
  <c r="ES252" i="54"/>
  <c r="FD252" i="54"/>
  <c r="EQ252" i="54"/>
  <c r="FC252" i="54"/>
  <c r="EU252" i="54"/>
  <c r="ET252" i="54"/>
  <c r="EX121" i="54"/>
  <c r="EV121" i="54"/>
  <c r="DW121" i="54"/>
  <c r="EY121" i="54"/>
  <c r="EZ121" i="54"/>
  <c r="ET43" i="54"/>
  <c r="ER43" i="54"/>
  <c r="FA43" i="54"/>
  <c r="ES43" i="54"/>
  <c r="FD43" i="54"/>
  <c r="EQ43" i="54"/>
  <c r="DW43" i="54"/>
  <c r="FB43" i="54"/>
  <c r="FE43" i="54"/>
  <c r="FA85" i="54"/>
  <c r="FE85" i="54"/>
  <c r="FC85" i="54"/>
  <c r="FD85" i="54"/>
  <c r="FC51" i="54"/>
  <c r="EZ51" i="54"/>
  <c r="FA51" i="54"/>
  <c r="FB51" i="54"/>
  <c r="EW51" i="54"/>
  <c r="EV51" i="54"/>
  <c r="FD51" i="54"/>
  <c r="EY51" i="54"/>
  <c r="DW137" i="54"/>
  <c r="DW210" i="54"/>
  <c r="DW223" i="54"/>
  <c r="DW201" i="54"/>
  <c r="DW85" i="54"/>
  <c r="DW149" i="54"/>
  <c r="DW202" i="54"/>
  <c r="DW412" i="54"/>
  <c r="DW307" i="54"/>
  <c r="HI154" i="54"/>
  <c r="HO154" i="54"/>
  <c r="AO325" i="54"/>
  <c r="AQ325" i="54"/>
  <c r="AP325" i="54"/>
  <c r="AN325" i="54"/>
  <c r="AV345" i="54"/>
  <c r="AS345" i="54"/>
  <c r="AU345" i="54"/>
  <c r="AT345" i="54"/>
  <c r="AS325" i="54"/>
  <c r="AT325" i="54"/>
  <c r="AV325" i="54"/>
  <c r="AU325" i="54"/>
  <c r="AP345" i="54"/>
  <c r="AN345" i="54"/>
  <c r="AQ345" i="54"/>
  <c r="AO345" i="54"/>
  <c r="AY325" i="54"/>
  <c r="BA325" i="54"/>
  <c r="AZ325" i="54"/>
  <c r="AX325" i="54"/>
  <c r="ER366" i="54"/>
  <c r="FC366" i="54"/>
  <c r="EV366" i="54"/>
  <c r="EW366" i="54"/>
  <c r="EU366" i="54"/>
  <c r="ET366" i="54"/>
  <c r="FD366" i="54"/>
  <c r="EY366" i="54"/>
  <c r="EQ366" i="54"/>
  <c r="FE366" i="54"/>
  <c r="EZ366" i="54"/>
  <c r="ES366" i="54"/>
  <c r="FB366" i="54"/>
  <c r="FA366" i="54"/>
  <c r="EX366" i="54"/>
  <c r="EW404" i="54"/>
  <c r="ES404" i="54"/>
  <c r="EU404" i="54"/>
  <c r="FE404" i="54"/>
  <c r="EY404" i="54"/>
  <c r="ER404" i="54"/>
  <c r="FC404" i="54"/>
  <c r="FB404" i="54"/>
  <c r="EX404" i="54"/>
  <c r="EV404" i="54"/>
  <c r="ET404" i="54"/>
  <c r="FA404" i="54"/>
  <c r="EZ404" i="54"/>
  <c r="EQ404" i="54"/>
  <c r="FD404" i="54"/>
  <c r="AX345" i="54"/>
  <c r="AY345" i="54"/>
  <c r="BA345" i="54"/>
  <c r="AZ345" i="54"/>
  <c r="FA332" i="54"/>
  <c r="FB332" i="54"/>
  <c r="FB292" i="54"/>
  <c r="FD292" i="54"/>
  <c r="FC110" i="54"/>
  <c r="FA110" i="54"/>
  <c r="EX414" i="54"/>
  <c r="FE332" i="54"/>
  <c r="ET192" i="54"/>
  <c r="FE110" i="54"/>
  <c r="EZ96" i="54"/>
  <c r="EY96" i="54"/>
  <c r="FB337" i="54"/>
  <c r="FD337" i="54"/>
  <c r="FC332" i="54"/>
  <c r="ES301" i="54"/>
  <c r="FC292" i="54"/>
  <c r="FD110" i="54"/>
  <c r="EW414" i="54"/>
  <c r="ER200" i="54"/>
  <c r="FE219" i="54"/>
  <c r="FB31" i="54"/>
  <c r="EU428" i="54"/>
  <c r="FE252" i="54"/>
  <c r="EU151" i="54"/>
  <c r="EQ200" i="54"/>
  <c r="FA31" i="54"/>
  <c r="ER428" i="54"/>
  <c r="FE247" i="54"/>
  <c r="ET200" i="54"/>
  <c r="EU200" i="54"/>
  <c r="FD31" i="54"/>
  <c r="ES428" i="54"/>
  <c r="DW167" i="54"/>
  <c r="FA216" i="54"/>
  <c r="EU112" i="54"/>
  <c r="EW94" i="54"/>
  <c r="FA257" i="54"/>
  <c r="FE257" i="54"/>
  <c r="EW430" i="54"/>
  <c r="FD427" i="54"/>
  <c r="ES171" i="54"/>
  <c r="ET143" i="54"/>
  <c r="FB203" i="54"/>
  <c r="FE203" i="54"/>
  <c r="EX246" i="54"/>
  <c r="EW246" i="54"/>
  <c r="EZ375" i="54"/>
  <c r="FD275" i="54"/>
  <c r="FB119" i="54"/>
  <c r="FD119" i="54"/>
  <c r="FE106" i="54"/>
  <c r="EX46" i="54"/>
  <c r="ER270" i="54"/>
  <c r="FD220" i="54"/>
  <c r="EU134" i="54"/>
  <c r="EV131" i="54"/>
  <c r="EW131" i="54"/>
  <c r="FD314" i="54"/>
  <c r="EX265" i="54"/>
  <c r="ES216" i="54"/>
  <c r="EQ216" i="54"/>
  <c r="FA112" i="54"/>
  <c r="FA424" i="54"/>
  <c r="FE395" i="54"/>
  <c r="FD410" i="54"/>
  <c r="FC171" i="54"/>
  <c r="EZ143" i="54"/>
  <c r="EZ203" i="54"/>
  <c r="EQ246" i="54"/>
  <c r="EQ275" i="54"/>
  <c r="FB46" i="54"/>
  <c r="FC46" i="54"/>
  <c r="EX270" i="54"/>
  <c r="EW270" i="54"/>
  <c r="EV220" i="54"/>
  <c r="ER131" i="54"/>
  <c r="EW314" i="54"/>
  <c r="DW246" i="54"/>
  <c r="EY216" i="54"/>
  <c r="EW424" i="54"/>
  <c r="EV410" i="54"/>
  <c r="EQ430" i="54"/>
  <c r="EX171" i="54"/>
  <c r="FE143" i="54"/>
  <c r="FB375" i="54"/>
  <c r="EW385" i="54"/>
  <c r="FD270" i="54"/>
  <c r="ER220" i="54"/>
  <c r="ES424" i="54"/>
  <c r="FC430" i="54"/>
  <c r="EU385" i="54"/>
  <c r="EY275" i="54"/>
  <c r="EZ275" i="54"/>
  <c r="ES314" i="54"/>
  <c r="EY253" i="54"/>
  <c r="FB216" i="54"/>
  <c r="FC216" i="54"/>
  <c r="ER112" i="54"/>
  <c r="FB257" i="54"/>
  <c r="EY233" i="54"/>
  <c r="EQ401" i="54"/>
  <c r="EV430" i="54"/>
  <c r="FB427" i="54"/>
  <c r="EU171" i="54"/>
  <c r="EQ171" i="54"/>
  <c r="EQ143" i="54"/>
  <c r="FD203" i="54"/>
  <c r="EV246" i="54"/>
  <c r="EX375" i="54"/>
  <c r="EY375" i="54"/>
  <c r="EW103" i="54"/>
  <c r="FA385" i="54"/>
  <c r="FB385" i="54"/>
  <c r="EX185" i="54"/>
  <c r="FC275" i="54"/>
  <c r="FA275" i="54"/>
  <c r="GT78" i="54" s="1"/>
  <c r="HK78" i="54" s="1"/>
  <c r="FA119" i="54"/>
  <c r="EQ393" i="54"/>
  <c r="EY46" i="54"/>
  <c r="EZ46" i="54"/>
  <c r="EQ270" i="54"/>
  <c r="EQ193" i="54"/>
  <c r="EY131" i="54"/>
  <c r="FE314" i="54"/>
  <c r="DW364" i="54"/>
  <c r="EY265" i="54"/>
  <c r="EU216" i="54"/>
  <c r="FE112" i="54"/>
  <c r="FD424" i="54"/>
  <c r="FD395" i="54"/>
  <c r="EU233" i="54"/>
  <c r="FE171" i="54"/>
  <c r="FB171" i="54"/>
  <c r="EX143" i="54"/>
  <c r="EX203" i="54"/>
  <c r="ET246" i="54"/>
  <c r="EU246" i="54"/>
  <c r="ER275" i="54"/>
  <c r="FD46" i="54"/>
  <c r="EZ270" i="54"/>
  <c r="ET131" i="54"/>
  <c r="EU131" i="54"/>
  <c r="EZ314" i="54"/>
  <c r="EZ216" i="54"/>
  <c r="EW216" i="54"/>
  <c r="EY424" i="54"/>
  <c r="EZ410" i="54"/>
  <c r="EW171" i="54"/>
  <c r="FD143" i="54"/>
  <c r="FE375" i="54"/>
  <c r="FD375" i="54"/>
  <c r="EY385" i="54"/>
  <c r="FB270" i="54"/>
  <c r="EQ424" i="54"/>
  <c r="FC152" i="54"/>
  <c r="ER385" i="54"/>
  <c r="EW275" i="54"/>
  <c r="EU314" i="54"/>
  <c r="FE216" i="54"/>
  <c r="ES112" i="54"/>
  <c r="EY152" i="54"/>
  <c r="FC257" i="54"/>
  <c r="FE188" i="54"/>
  <c r="FA427" i="54"/>
  <c r="ER171" i="54"/>
  <c r="ES143" i="54"/>
  <c r="EU143" i="54"/>
  <c r="FC203" i="54"/>
  <c r="EZ246" i="54"/>
  <c r="EW375" i="54"/>
  <c r="FD385" i="54"/>
  <c r="FB275" i="54"/>
  <c r="FE119" i="54"/>
  <c r="EV46" i="54"/>
  <c r="EU270" i="54"/>
  <c r="ES270" i="54"/>
  <c r="EZ131" i="54"/>
  <c r="FC314" i="54"/>
  <c r="DW112" i="54"/>
  <c r="DW385" i="54"/>
  <c r="EZ265" i="54"/>
  <c r="ET216" i="54"/>
  <c r="FC112" i="54"/>
  <c r="FB424" i="54"/>
  <c r="EU152" i="54"/>
  <c r="FB395" i="54"/>
  <c r="FD171" i="54"/>
  <c r="EY143" i="54"/>
  <c r="EV143" i="54"/>
  <c r="EV203" i="54"/>
  <c r="ES246" i="54"/>
  <c r="DW375" i="54"/>
  <c r="ET275" i="54"/>
  <c r="EU275" i="54"/>
  <c r="EY106" i="54"/>
  <c r="FA46" i="54"/>
  <c r="EY270" i="54"/>
  <c r="FC81" i="54"/>
  <c r="EY314" i="54"/>
  <c r="EX424" i="54"/>
  <c r="FB233" i="54"/>
  <c r="EY171" i="54"/>
  <c r="EZ171" i="54"/>
  <c r="FC375" i="54"/>
  <c r="EZ385" i="54"/>
  <c r="EV385" i="54"/>
  <c r="FA270" i="54"/>
  <c r="GT46" i="54" s="1"/>
  <c r="HK46" i="54" s="1"/>
  <c r="FC265" i="54"/>
  <c r="ER314" i="54"/>
  <c r="GT98" i="54"/>
  <c r="HK98" i="54" s="1"/>
  <c r="GT94" i="54"/>
  <c r="HK94" i="54" s="1"/>
  <c r="GT91" i="54"/>
  <c r="HK91" i="54" s="1"/>
  <c r="GT97" i="54"/>
  <c r="HK97" i="54" s="1"/>
  <c r="GT96" i="54"/>
  <c r="HK96" i="54" s="1"/>
  <c r="GT92" i="54"/>
  <c r="HK92" i="54" s="1"/>
  <c r="GT93" i="54"/>
  <c r="HK93" i="54" s="1"/>
  <c r="GT95" i="54"/>
  <c r="HK95" i="54" s="1"/>
  <c r="GR148" i="54"/>
  <c r="GR147" i="54"/>
  <c r="GR153" i="54"/>
  <c r="GR150" i="54"/>
  <c r="GR151" i="54"/>
  <c r="GR152" i="54"/>
  <c r="GR145" i="54"/>
  <c r="GR146" i="54"/>
  <c r="GR149" i="54"/>
  <c r="GR144" i="54"/>
  <c r="GS47" i="54"/>
  <c r="HJ47" i="54" s="1"/>
  <c r="GS50" i="54"/>
  <c r="HJ50" i="54" s="1"/>
  <c r="GS46" i="54"/>
  <c r="HJ46" i="54" s="1"/>
  <c r="GS49" i="54"/>
  <c r="HJ49" i="54" s="1"/>
  <c r="GS48" i="54"/>
  <c r="HJ48" i="54" s="1"/>
  <c r="GR99" i="54"/>
  <c r="GQ5" i="54"/>
  <c r="GQ7" i="54"/>
  <c r="GQ8" i="54"/>
  <c r="GQ6" i="54"/>
  <c r="GT72" i="54"/>
  <c r="HK72" i="54" s="1"/>
  <c r="GT74" i="54"/>
  <c r="HK74" i="54" s="1"/>
  <c r="GT73" i="54"/>
  <c r="HK73" i="54" s="1"/>
  <c r="GT69" i="54"/>
  <c r="HK69" i="54" s="1"/>
  <c r="GT75" i="54"/>
  <c r="HK75" i="54" s="1"/>
  <c r="GT71" i="54"/>
  <c r="HK71" i="54" s="1"/>
  <c r="GT70" i="54"/>
  <c r="HK70" i="54" s="1"/>
  <c r="GS57" i="54"/>
  <c r="HJ57" i="54" s="1"/>
  <c r="GS58" i="54"/>
  <c r="HJ58" i="54" s="1"/>
  <c r="GS60" i="54"/>
  <c r="HJ60" i="54" s="1"/>
  <c r="GS59" i="54"/>
  <c r="HJ59" i="54" s="1"/>
  <c r="GS114" i="54"/>
  <c r="HJ114" i="54" s="1"/>
  <c r="GT144" i="54"/>
  <c r="HK144" i="54" s="1"/>
  <c r="GT153" i="54"/>
  <c r="HK153" i="54" s="1"/>
  <c r="GT149" i="54"/>
  <c r="HK149" i="54" s="1"/>
  <c r="GT148" i="54"/>
  <c r="HK148" i="54" s="1"/>
  <c r="GT145" i="54"/>
  <c r="HK145" i="54" s="1"/>
  <c r="GT150" i="54"/>
  <c r="HK150" i="54" s="1"/>
  <c r="GT147" i="54"/>
  <c r="HK147" i="54" s="1"/>
  <c r="GT152" i="54"/>
  <c r="HK152" i="54" s="1"/>
  <c r="GT146" i="54"/>
  <c r="HK146" i="54" s="1"/>
  <c r="GT151" i="54"/>
  <c r="HK151" i="54" s="1"/>
  <c r="GR40" i="54"/>
  <c r="GR43" i="54"/>
  <c r="GR44" i="54"/>
  <c r="GR39" i="54"/>
  <c r="GR41" i="54"/>
  <c r="GR42" i="54"/>
  <c r="GR45" i="54"/>
  <c r="GS73" i="54"/>
  <c r="HJ73" i="54" s="1"/>
  <c r="GS74" i="54"/>
  <c r="HJ74" i="54" s="1"/>
  <c r="GS71" i="54"/>
  <c r="HJ71" i="54" s="1"/>
  <c r="GS70" i="54"/>
  <c r="HJ70" i="54" s="1"/>
  <c r="GS75" i="54"/>
  <c r="HJ75" i="54" s="1"/>
  <c r="GS72" i="54"/>
  <c r="HJ72" i="54" s="1"/>
  <c r="GS69" i="54"/>
  <c r="HJ69" i="54" s="1"/>
  <c r="GR131" i="54"/>
  <c r="GR134" i="54"/>
  <c r="GR133" i="54"/>
  <c r="GR135" i="54"/>
  <c r="GR130" i="54"/>
  <c r="GR129" i="54"/>
  <c r="GR132" i="54"/>
  <c r="GT43" i="54"/>
  <c r="HK43" i="54" s="1"/>
  <c r="GT42" i="54"/>
  <c r="HK42" i="54" s="1"/>
  <c r="GT44" i="54"/>
  <c r="HK44" i="54" s="1"/>
  <c r="GT40" i="54"/>
  <c r="HK40" i="54" s="1"/>
  <c r="GT41" i="54"/>
  <c r="HK41" i="54" s="1"/>
  <c r="GT39" i="54"/>
  <c r="HK39" i="54" s="1"/>
  <c r="GT45" i="54"/>
  <c r="HK45" i="54" s="1"/>
  <c r="GR88" i="54"/>
  <c r="GR85" i="54"/>
  <c r="GR84" i="54"/>
  <c r="GR87" i="54"/>
  <c r="GR90" i="54"/>
  <c r="GR89" i="54"/>
  <c r="GR86" i="54"/>
  <c r="GS128" i="54"/>
  <c r="HJ128" i="54" s="1"/>
  <c r="GS127" i="54"/>
  <c r="HJ127" i="54" s="1"/>
  <c r="GS122" i="54"/>
  <c r="HJ122" i="54" s="1"/>
  <c r="GS125" i="54"/>
  <c r="HJ125" i="54" s="1"/>
  <c r="GS123" i="54"/>
  <c r="HJ123" i="54" s="1"/>
  <c r="GS124" i="54"/>
  <c r="HJ124" i="54" s="1"/>
  <c r="GS126" i="54"/>
  <c r="HJ126" i="54" s="1"/>
  <c r="GT88" i="54"/>
  <c r="HK88" i="54" s="1"/>
  <c r="GT90" i="54"/>
  <c r="HK90" i="54" s="1"/>
  <c r="GT84" i="54"/>
  <c r="HK84" i="54" s="1"/>
  <c r="GT85" i="54"/>
  <c r="HK85" i="54" s="1"/>
  <c r="GT87" i="54"/>
  <c r="HK87" i="54" s="1"/>
  <c r="GT86" i="54"/>
  <c r="HK86" i="54" s="1"/>
  <c r="GT89" i="54"/>
  <c r="HK89" i="54" s="1"/>
  <c r="GS77" i="54"/>
  <c r="HJ77" i="54" s="1"/>
  <c r="GS82" i="54"/>
  <c r="HJ82" i="54" s="1"/>
  <c r="GS83" i="54"/>
  <c r="HJ83" i="54" s="1"/>
  <c r="GS81" i="54"/>
  <c r="HJ81" i="54" s="1"/>
  <c r="GS78" i="54"/>
  <c r="HJ78" i="54" s="1"/>
  <c r="GS76" i="54"/>
  <c r="HJ76" i="54" s="1"/>
  <c r="GS80" i="54"/>
  <c r="HJ80" i="54" s="1"/>
  <c r="GS79" i="54"/>
  <c r="HJ79" i="54" s="1"/>
  <c r="GT99" i="54"/>
  <c r="HK99" i="54" s="1"/>
  <c r="GS99" i="54"/>
  <c r="HJ99" i="54" s="1"/>
  <c r="GR127" i="54"/>
  <c r="GR126" i="54"/>
  <c r="GR122" i="54"/>
  <c r="GR123" i="54"/>
  <c r="GR124" i="54"/>
  <c r="GR128" i="54"/>
  <c r="GR125" i="54"/>
  <c r="GT113" i="54"/>
  <c r="HK113" i="54" s="1"/>
  <c r="GT110" i="54"/>
  <c r="HK110" i="54" s="1"/>
  <c r="GT108" i="54"/>
  <c r="HK108" i="54" s="1"/>
  <c r="GT107" i="54"/>
  <c r="HK107" i="54" s="1"/>
  <c r="GT109" i="54"/>
  <c r="HK109" i="54" s="1"/>
  <c r="GT111" i="54"/>
  <c r="HK111" i="54" s="1"/>
  <c r="GT112" i="54"/>
  <c r="HK112" i="54" s="1"/>
  <c r="GP5" i="54"/>
  <c r="GP8" i="54"/>
  <c r="GP6" i="54"/>
  <c r="GP7" i="54"/>
  <c r="GS89" i="54"/>
  <c r="HJ89" i="54" s="1"/>
  <c r="GS85" i="54"/>
  <c r="HJ85" i="54" s="1"/>
  <c r="GS88" i="54"/>
  <c r="HJ88" i="54" s="1"/>
  <c r="GS84" i="54"/>
  <c r="HJ84" i="54" s="1"/>
  <c r="GS87" i="54"/>
  <c r="HJ87" i="54" s="1"/>
  <c r="GS86" i="54"/>
  <c r="HJ86" i="54" s="1"/>
  <c r="GS90" i="54"/>
  <c r="HJ90" i="54" s="1"/>
  <c r="GO6" i="54"/>
  <c r="GO8" i="54"/>
  <c r="GO5" i="54"/>
  <c r="GO7" i="54"/>
  <c r="GR72" i="54"/>
  <c r="GR71" i="54"/>
  <c r="GR73" i="54"/>
  <c r="GR70" i="54"/>
  <c r="GR74" i="54"/>
  <c r="GR69" i="54"/>
  <c r="GR75" i="54"/>
  <c r="GT50" i="54"/>
  <c r="HK50" i="54" s="1"/>
  <c r="GT49" i="54"/>
  <c r="HK49" i="54" s="1"/>
  <c r="GT48" i="54"/>
  <c r="HK48" i="54" s="1"/>
  <c r="GR94" i="54"/>
  <c r="GR96" i="54"/>
  <c r="GR97" i="54"/>
  <c r="GR92" i="54"/>
  <c r="GR93" i="54"/>
  <c r="GR98" i="54"/>
  <c r="GR91" i="54"/>
  <c r="GR95" i="54"/>
  <c r="GS129" i="54"/>
  <c r="HJ129" i="54" s="1"/>
  <c r="GS51" i="54"/>
  <c r="HJ51" i="54" s="1"/>
  <c r="GR46" i="54"/>
  <c r="GR48" i="54"/>
  <c r="GR47" i="54"/>
  <c r="GR49" i="54"/>
  <c r="GR50" i="54"/>
  <c r="GR82" i="54"/>
  <c r="GR77" i="54"/>
  <c r="GR78" i="54"/>
  <c r="GR76" i="54"/>
  <c r="GR81" i="54"/>
  <c r="GR80" i="54"/>
  <c r="GR79" i="54"/>
  <c r="GR83" i="54"/>
  <c r="GS93" i="54"/>
  <c r="HJ93" i="54" s="1"/>
  <c r="GS92" i="54"/>
  <c r="HJ92" i="54" s="1"/>
  <c r="GS95" i="54"/>
  <c r="HJ95" i="54" s="1"/>
  <c r="GS96" i="54"/>
  <c r="HJ96" i="54" s="1"/>
  <c r="GS91" i="54"/>
  <c r="HJ91" i="54" s="1"/>
  <c r="GS97" i="54"/>
  <c r="HJ97" i="54" s="1"/>
  <c r="GS94" i="54"/>
  <c r="HJ94" i="54" s="1"/>
  <c r="GS98" i="54"/>
  <c r="HJ98" i="54" s="1"/>
  <c r="GT51" i="54"/>
  <c r="HK51" i="54" s="1"/>
  <c r="GS45" i="54"/>
  <c r="HJ45" i="54" s="1"/>
  <c r="GS42" i="54"/>
  <c r="HJ42" i="54" s="1"/>
  <c r="GS41" i="54"/>
  <c r="HJ41" i="54" s="1"/>
  <c r="GS44" i="54"/>
  <c r="HJ44" i="54" s="1"/>
  <c r="GS39" i="54"/>
  <c r="HJ39" i="54" s="1"/>
  <c r="GS43" i="54"/>
  <c r="HJ43" i="54" s="1"/>
  <c r="GS40" i="54"/>
  <c r="HJ40" i="54" s="1"/>
  <c r="GT59" i="54"/>
  <c r="HK59" i="54" s="1"/>
  <c r="GT57" i="54"/>
  <c r="HK57" i="54" s="1"/>
  <c r="GT58" i="54"/>
  <c r="HK58" i="54" s="1"/>
  <c r="GT60" i="54"/>
  <c r="HK60" i="54" s="1"/>
  <c r="GS152" i="54"/>
  <c r="HJ152" i="54" s="1"/>
  <c r="GS148" i="54"/>
  <c r="HJ148" i="54" s="1"/>
  <c r="GS147" i="54"/>
  <c r="HJ147" i="54" s="1"/>
  <c r="GS150" i="54"/>
  <c r="HJ150" i="54" s="1"/>
  <c r="GS145" i="54"/>
  <c r="HJ145" i="54" s="1"/>
  <c r="GS146" i="54"/>
  <c r="HJ146" i="54" s="1"/>
  <c r="GS151" i="54"/>
  <c r="HJ151" i="54" s="1"/>
  <c r="GS144" i="54"/>
  <c r="HJ144" i="54" s="1"/>
  <c r="GS153" i="54"/>
  <c r="HJ153" i="54" s="1"/>
  <c r="GS149" i="54"/>
  <c r="HJ149" i="54" s="1"/>
  <c r="GR51" i="54"/>
  <c r="GT18" i="54"/>
  <c r="HK18" i="54" s="1"/>
  <c r="GT14" i="54"/>
  <c r="HK14" i="54" s="1"/>
  <c r="GT15" i="54"/>
  <c r="HK15" i="54" s="1"/>
  <c r="GT10" i="54"/>
  <c r="HK10" i="54" s="1"/>
  <c r="GT17" i="54"/>
  <c r="HK17" i="54" s="1"/>
  <c r="GT12" i="54"/>
  <c r="HK12" i="54" s="1"/>
  <c r="GT11" i="54"/>
  <c r="HK11" i="54" s="1"/>
  <c r="GT16" i="54"/>
  <c r="HK16" i="54" s="1"/>
  <c r="GT13" i="54"/>
  <c r="HK13" i="54" s="1"/>
  <c r="EW279" i="54"/>
  <c r="FB352" i="54"/>
  <c r="ET258" i="54"/>
  <c r="ER151" i="54"/>
  <c r="FE352" i="54"/>
  <c r="ET151" i="54"/>
  <c r="EQ151" i="54"/>
  <c r="EZ279" i="54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GR9" i="54" s="1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GR17" i="54" s="1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GT9" i="54" s="1"/>
  <c r="HK9" i="54" s="1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GT100" i="54" s="1"/>
  <c r="HK100" i="54" s="1"/>
  <c r="EV298" i="54"/>
  <c r="GS103" i="54" s="1"/>
  <c r="HJ103" i="54" s="1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GS5" i="54" s="1"/>
  <c r="HJ5" i="54" s="1"/>
  <c r="DW417" i="54"/>
  <c r="DW84" i="54"/>
  <c r="ES96" i="54"/>
  <c r="EW105" i="54"/>
  <c r="EW145" i="54"/>
  <c r="ES94" i="54"/>
  <c r="EQ287" i="54"/>
  <c r="GR23" i="54" s="1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GS16" i="54" s="1"/>
  <c r="HJ16" i="54" s="1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GR55" i="54" s="1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GT123" i="54" s="1"/>
  <c r="HK123" i="54" s="1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GT55" i="54" s="1"/>
  <c r="HK55" i="54" s="1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GR100" i="54" s="1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GS117" i="54" s="1"/>
  <c r="HJ117" i="54" s="1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GS134" i="54" s="1"/>
  <c r="HJ134" i="54" s="1"/>
  <c r="EX291" i="54"/>
  <c r="EV291" i="54"/>
  <c r="GS55" i="54" s="1"/>
  <c r="HJ55" i="54" s="1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GR60" i="54" s="1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GR121" i="54" s="1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GT121" i="54" s="1"/>
  <c r="HK121" i="54" s="1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GT133" i="54" s="1"/>
  <c r="HK133" i="54" s="1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CV716" i="54"/>
  <c r="CV435" i="54"/>
  <c r="CV974" i="54"/>
  <c r="CV846" i="54"/>
  <c r="CV941" i="54"/>
  <c r="CV205" i="54"/>
  <c r="CV1096" i="54"/>
  <c r="CV72" i="54"/>
  <c r="CV580" i="54"/>
  <c r="CV640" i="54"/>
  <c r="CV600" i="54"/>
  <c r="CV596" i="54"/>
  <c r="CV1147" i="54"/>
  <c r="CV531" i="54"/>
  <c r="CV131" i="54"/>
  <c r="CV654" i="54"/>
  <c r="CV222" i="54"/>
  <c r="CV1069" i="54"/>
  <c r="CV685" i="54"/>
  <c r="CV301" i="54"/>
  <c r="CV236" i="54"/>
  <c r="CV712" i="54"/>
  <c r="CV200" i="54"/>
  <c r="CV220" i="54"/>
  <c r="CV708" i="54"/>
  <c r="CV196" i="54"/>
  <c r="CV300" i="54"/>
  <c r="CV768" i="54"/>
  <c r="CV256" i="54"/>
  <c r="CV871" i="54"/>
  <c r="CV735" i="54"/>
  <c r="CV607" i="54"/>
  <c r="CV479" i="54"/>
  <c r="CV351" i="54"/>
  <c r="CV223" i="54"/>
  <c r="CV95" i="54"/>
  <c r="CV995" i="54"/>
  <c r="CV1066" i="54"/>
  <c r="CV938" i="54"/>
  <c r="CV810" i="54"/>
  <c r="CV682" i="54"/>
  <c r="CV554" i="54"/>
  <c r="CV426" i="54"/>
  <c r="CV298" i="54"/>
  <c r="CV170" i="54"/>
  <c r="CV42" i="54"/>
  <c r="CV955" i="54"/>
  <c r="CV1065" i="54"/>
  <c r="CV937" i="54"/>
  <c r="CV152" i="54"/>
  <c r="CV843" i="54"/>
  <c r="CV19" i="54"/>
  <c r="CV558" i="54"/>
  <c r="CV126" i="54"/>
  <c r="CV589" i="54"/>
  <c r="CV125" i="54"/>
  <c r="CV584" i="54"/>
  <c r="CV1108" i="54"/>
  <c r="CV68" i="54"/>
  <c r="CV1144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522" i="54"/>
  <c r="CV394" i="54"/>
  <c r="CV266" i="54"/>
  <c r="CV138" i="54"/>
  <c r="CV10" i="54"/>
  <c r="CV835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60" i="54"/>
  <c r="CV492" i="54"/>
  <c r="CV784" i="54"/>
  <c r="CV739" i="54"/>
  <c r="CV339" i="54"/>
  <c r="CV1007" i="54"/>
  <c r="CV430" i="54"/>
  <c r="CV30" i="54"/>
  <c r="CV845" i="54"/>
  <c r="CV493" i="54"/>
  <c r="CV1004" i="54"/>
  <c r="CV968" i="54"/>
  <c r="CV456" i="54"/>
  <c r="CV1020" i="54"/>
  <c r="CV964" i="54"/>
  <c r="CV452" i="54"/>
  <c r="CV1036" i="54"/>
  <c r="CV1024" i="54"/>
  <c r="CV512" i="54"/>
  <c r="CV1087" i="54"/>
  <c r="CV799" i="54"/>
  <c r="CV671" i="54"/>
  <c r="CV543" i="54"/>
  <c r="CV415" i="54"/>
  <c r="CV287" i="54"/>
  <c r="CV159" i="54"/>
  <c r="CV31" i="54"/>
  <c r="CV1130" i="54"/>
  <c r="CV1002" i="54"/>
  <c r="CV874" i="54"/>
  <c r="CV746" i="54"/>
  <c r="CV618" i="54"/>
  <c r="CV490" i="54"/>
  <c r="CV362" i="54"/>
  <c r="CV234" i="54"/>
  <c r="CV106" i="54"/>
  <c r="CV1131" i="54"/>
  <c r="CV1129" i="54"/>
  <c r="CV1001" i="54"/>
  <c r="CV873" i="54"/>
  <c r="CV809" i="54"/>
  <c r="CV681" i="54"/>
  <c r="CV553" i="54"/>
  <c r="CV425" i="54"/>
  <c r="CV297" i="54"/>
  <c r="CV169" i="54"/>
  <c r="CV41" i="54"/>
  <c r="CV792" i="54"/>
  <c r="CV852" i="54"/>
  <c r="CV720" i="54"/>
  <c r="CV771" i="54"/>
  <c r="CV675" i="54"/>
  <c r="CV403" i="54"/>
  <c r="CV35" i="54"/>
  <c r="CV894" i="54"/>
  <c r="CV526" i="54"/>
  <c r="CV158" i="54"/>
  <c r="CV1037" i="54"/>
  <c r="CV669" i="54"/>
  <c r="CV573" i="54"/>
  <c r="CV269" i="54"/>
  <c r="CV157" i="54"/>
  <c r="CV1080" i="54"/>
  <c r="CV568" i="54"/>
  <c r="CV56" i="54"/>
  <c r="CV1076" i="54"/>
  <c r="CV564" i="54"/>
  <c r="CV988" i="54"/>
  <c r="CV1008" i="54"/>
  <c r="CV496" i="54"/>
  <c r="CV1071" i="54"/>
  <c r="CV795" i="54"/>
  <c r="CV539" i="54"/>
  <c r="CV411" i="54"/>
  <c r="CV283" i="54"/>
  <c r="CV155" i="54"/>
  <c r="CV27" i="54"/>
  <c r="CV1094" i="54"/>
  <c r="CV966" i="54"/>
  <c r="CV838" i="54"/>
  <c r="CV614" i="54"/>
  <c r="CV486" i="54"/>
  <c r="CV358" i="54"/>
  <c r="CV230" i="54"/>
  <c r="CV102" i="54"/>
  <c r="CV1119" i="54"/>
  <c r="CV1093" i="54"/>
  <c r="CV965" i="54"/>
  <c r="CV837" i="54"/>
  <c r="CV709" i="54"/>
  <c r="CV581" i="54"/>
  <c r="CV549" i="54"/>
  <c r="CV293" i="54"/>
  <c r="CV69" i="54"/>
  <c r="CV408" i="54"/>
  <c r="CV340" i="54"/>
  <c r="CV464" i="54"/>
  <c r="CV707" i="54"/>
  <c r="CV323" i="54"/>
  <c r="CV1055" i="54"/>
  <c r="CV1054" i="54"/>
  <c r="CV782" i="54"/>
  <c r="CV414" i="54"/>
  <c r="CV46" i="54"/>
  <c r="CV909" i="54"/>
  <c r="CV509" i="54"/>
  <c r="CV316" i="54"/>
  <c r="CV744" i="54"/>
  <c r="CV232" i="54"/>
  <c r="CV332" i="54"/>
  <c r="CV612" i="54"/>
  <c r="CV1116" i="54"/>
  <c r="CV1056" i="54"/>
  <c r="CV544" i="54"/>
  <c r="CV32" i="54"/>
  <c r="CV847" i="54"/>
  <c r="CV711" i="54"/>
  <c r="CV679" i="54"/>
  <c r="CV583" i="54"/>
  <c r="CV455" i="54"/>
  <c r="CV327" i="54"/>
  <c r="CV199" i="54"/>
  <c r="CV71" i="54"/>
  <c r="CV1015" i="54"/>
  <c r="CV1042" i="54"/>
  <c r="CV1010" i="54"/>
  <c r="CV946" i="54"/>
  <c r="CV882" i="54"/>
  <c r="CV786" i="54"/>
  <c r="CV690" i="54"/>
  <c r="CV434" i="54"/>
  <c r="CV306" i="54"/>
  <c r="CV178" i="54"/>
  <c r="CV50" i="54"/>
  <c r="CV887" i="54"/>
  <c r="CV1073" i="54"/>
  <c r="CV945" i="54"/>
  <c r="CV817" i="54"/>
  <c r="CV689" i="54"/>
  <c r="CV529" i="54"/>
  <c r="CV433" i="54"/>
  <c r="CV273" i="54"/>
  <c r="CV177" i="54"/>
  <c r="CV145" i="54"/>
  <c r="CV193" i="54"/>
  <c r="CV129" i="54"/>
  <c r="CV225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412" i="54"/>
  <c r="CV776" i="54"/>
  <c r="CV264" i="54"/>
  <c r="CV444" i="54"/>
  <c r="CV772" i="54"/>
  <c r="CV260" i="54"/>
  <c r="CV832" i="54"/>
  <c r="CV320" i="54"/>
  <c r="CV1035" i="54"/>
  <c r="CV783" i="54"/>
  <c r="CV527" i="54"/>
  <c r="CV399" i="54"/>
  <c r="CV271" i="54"/>
  <c r="CV143" i="54"/>
  <c r="CV15" i="54"/>
  <c r="CV1146" i="54"/>
  <c r="CV1018" i="54"/>
  <c r="CV890" i="54"/>
  <c r="CV762" i="54"/>
  <c r="CV634" i="54"/>
  <c r="CV506" i="54"/>
  <c r="CV378" i="54"/>
  <c r="CV250" i="54"/>
  <c r="CV122" i="54"/>
  <c r="CV1083" i="54"/>
  <c r="CV1113" i="54"/>
  <c r="CV985" i="54"/>
  <c r="CV857" i="54"/>
  <c r="CV729" i="54"/>
  <c r="CV601" i="54"/>
  <c r="CV473" i="54"/>
  <c r="CV345" i="54"/>
  <c r="CV217" i="54"/>
  <c r="CV89" i="54"/>
  <c r="CV920" i="54"/>
  <c r="CV1044" i="54"/>
  <c r="CV912" i="54"/>
  <c r="CV819" i="54"/>
  <c r="CV451" i="54"/>
  <c r="CV67" i="54"/>
  <c r="CV478" i="54"/>
  <c r="CV110" i="54"/>
  <c r="CV989" i="54"/>
  <c r="CV621" i="54"/>
  <c r="CV221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420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94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257" i="54"/>
  <c r="CV228" i="54"/>
  <c r="CV33" i="54"/>
  <c r="CV856" i="54"/>
  <c r="CV724" i="54"/>
  <c r="CV528" i="54"/>
  <c r="CV691" i="54"/>
  <c r="CV275" i="54"/>
  <c r="CV702" i="54"/>
  <c r="CV286" i="54"/>
  <c r="CV875" i="54"/>
  <c r="CV797" i="54"/>
  <c r="CV445" i="54"/>
  <c r="CV349" i="54"/>
  <c r="CV77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1016" i="54"/>
  <c r="CV504" i="54"/>
  <c r="CV780" i="54"/>
  <c r="CV756" i="54"/>
  <c r="CV116" i="54"/>
  <c r="CV60" i="54"/>
  <c r="CV688" i="54"/>
  <c r="CV176" i="54"/>
  <c r="CV907" i="54"/>
  <c r="CV747" i="54"/>
  <c r="CV619" i="54"/>
  <c r="CV491" i="54"/>
  <c r="CV363" i="54"/>
  <c r="CV235" i="54"/>
  <c r="CV107" i="54"/>
  <c r="CV1127" i="54"/>
  <c r="CV1110" i="54"/>
  <c r="CV1078" i="54"/>
  <c r="CV950" i="54"/>
  <c r="CV822" i="54"/>
  <c r="CV726" i="54"/>
  <c r="CV694" i="54"/>
  <c r="CV598" i="54"/>
  <c r="CV470" i="54"/>
  <c r="CV342" i="54"/>
  <c r="CV214" i="54"/>
  <c r="CV86" i="54"/>
  <c r="CV987" i="54"/>
  <c r="CV1077" i="54"/>
  <c r="CV949" i="54"/>
  <c r="CV821" i="54"/>
  <c r="CV693" i="54"/>
  <c r="CV533" i="54"/>
  <c r="CV277" i="54"/>
  <c r="CV149" i="54"/>
  <c r="CV53" i="54"/>
  <c r="CV536" i="54"/>
  <c r="CV532" i="54"/>
  <c r="CV84" i="54"/>
  <c r="CV656" i="54"/>
  <c r="CV755" i="54"/>
  <c r="CV659" i="54"/>
  <c r="CV371" i="54"/>
  <c r="CV915" i="54"/>
  <c r="CV830" i="54"/>
  <c r="CV462" i="54"/>
  <c r="CV94" i="54"/>
  <c r="CV861" i="54"/>
  <c r="CV461" i="54"/>
  <c r="CV93" i="54"/>
  <c r="CV1064" i="54"/>
  <c r="CV552" i="54"/>
  <c r="CV40" i="54"/>
  <c r="CV1060" i="54"/>
  <c r="CV548" i="54"/>
  <c r="CV204" i="54"/>
  <c r="CV736" i="54"/>
  <c r="CV224" i="54"/>
  <c r="CV863" i="54"/>
  <c r="CV727" i="54"/>
  <c r="CV599" i="54"/>
  <c r="CV471" i="54"/>
  <c r="CV343" i="54"/>
  <c r="CV215" i="54"/>
  <c r="CV87" i="54"/>
  <c r="CV971" i="54"/>
  <c r="CV1026" i="54"/>
  <c r="CV930" i="54"/>
  <c r="CV674" i="54"/>
  <c r="CV546" i="54"/>
  <c r="CV418" i="54"/>
  <c r="CV290" i="54"/>
  <c r="CV162" i="54"/>
  <c r="CV34" i="54"/>
  <c r="CV1121" i="54"/>
  <c r="CV993" i="54"/>
  <c r="CV865" i="54"/>
  <c r="CV737" i="54"/>
  <c r="CV609" i="54"/>
  <c r="CV372" i="54"/>
  <c r="CV745" i="54"/>
  <c r="CV617" i="54"/>
  <c r="CV489" i="54"/>
  <c r="CV361" i="54"/>
  <c r="CV233" i="54"/>
  <c r="CV105" i="54"/>
  <c r="CV1052" i="54"/>
  <c r="CV88" i="54"/>
  <c r="CV524" i="54"/>
  <c r="CV16" i="54"/>
  <c r="CV579" i="54"/>
  <c r="CV211" i="54"/>
  <c r="CV1118" i="54"/>
  <c r="CV718" i="54"/>
  <c r="CV350" i="54"/>
  <c r="CV1095" i="54"/>
  <c r="CV877" i="54"/>
  <c r="CV477" i="54"/>
  <c r="CV365" i="54"/>
  <c r="CV13" i="54"/>
  <c r="CV556" i="54"/>
  <c r="CV824" i="54"/>
  <c r="CV312" i="54"/>
  <c r="CV588" i="54"/>
  <c r="CV820" i="54"/>
  <c r="CV180" i="54"/>
  <c r="CV252" i="54"/>
  <c r="CV752" i="54"/>
  <c r="CV240" i="54"/>
  <c r="CV867" i="54"/>
  <c r="CV731" i="54"/>
  <c r="CV603" i="54"/>
  <c r="CV475" i="54"/>
  <c r="CV347" i="54"/>
  <c r="CV219" i="54"/>
  <c r="CV91" i="54"/>
  <c r="CV983" i="54"/>
  <c r="CV1030" i="54"/>
  <c r="CV934" i="54"/>
  <c r="CV774" i="54"/>
  <c r="CV678" i="54"/>
  <c r="CV550" i="54"/>
  <c r="CV422" i="54"/>
  <c r="CV294" i="54"/>
  <c r="CV166" i="54"/>
  <c r="CV38" i="54"/>
  <c r="CV943" i="54"/>
  <c r="CV1029" i="54"/>
  <c r="CV901" i="54"/>
  <c r="CV773" i="54"/>
  <c r="CV485" i="54"/>
  <c r="CV357" i="54"/>
  <c r="CV229" i="54"/>
  <c r="CV1124" i="54"/>
  <c r="CV991" i="54"/>
  <c r="CV515" i="54"/>
  <c r="CV147" i="54"/>
  <c r="CV958" i="54"/>
  <c r="CV878" i="54"/>
  <c r="CV590" i="54"/>
  <c r="CV238" i="54"/>
  <c r="CV1101" i="54"/>
  <c r="CV701" i="54"/>
  <c r="CV1100" i="54"/>
  <c r="CV1000" i="54"/>
  <c r="CV488" i="54"/>
  <c r="CV1132" i="54"/>
  <c r="CV868" i="54"/>
  <c r="CV356" i="54"/>
  <c r="CV396" i="54"/>
  <c r="CV800" i="54"/>
  <c r="CV288" i="54"/>
  <c r="CV1003" i="54"/>
  <c r="CV775" i="54"/>
  <c r="CV647" i="54"/>
  <c r="CV519" i="54"/>
  <c r="CV391" i="54"/>
  <c r="CV263" i="54"/>
  <c r="CV135" i="54"/>
  <c r="CV7" i="54"/>
  <c r="CV1138" i="54"/>
  <c r="CV850" i="54"/>
  <c r="CV754" i="54"/>
  <c r="CV498" i="54"/>
  <c r="CV370" i="54"/>
  <c r="CV242" i="54"/>
  <c r="CV114" i="54"/>
  <c r="CV1063" i="54"/>
  <c r="CV1137" i="54"/>
  <c r="CV1009" i="54"/>
  <c r="CV881" i="54"/>
  <c r="CV753" i="54"/>
  <c r="CV625" i="54"/>
  <c r="CV369" i="54"/>
  <c r="CV337" i="54"/>
  <c r="CV241" i="54"/>
  <c r="CV65" i="54"/>
  <c r="CV212" i="54"/>
  <c r="CV436" i="54"/>
  <c r="CV289" i="54"/>
  <c r="CV97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1032" i="54"/>
  <c r="CV520" i="54"/>
  <c r="CV8" i="54"/>
  <c r="CV1028" i="54"/>
  <c r="CV516" i="54"/>
  <c r="CV844" i="54"/>
  <c r="CV1088" i="54"/>
  <c r="CV576" i="54"/>
  <c r="CV64" i="54"/>
  <c r="CV855" i="54"/>
  <c r="CV719" i="54"/>
  <c r="CV591" i="54"/>
  <c r="CV463" i="54"/>
  <c r="CV335" i="54"/>
  <c r="CV207" i="54"/>
  <c r="CV79" i="54"/>
  <c r="CV1043" i="54"/>
  <c r="CV1082" i="54"/>
  <c r="CV954" i="54"/>
  <c r="CV826" i="54"/>
  <c r="CV698" i="54"/>
  <c r="CV570" i="54"/>
  <c r="CV442" i="54"/>
  <c r="CV314" i="54"/>
  <c r="CV186" i="54"/>
  <c r="CV58" i="54"/>
  <c r="CV911" i="54"/>
  <c r="CV1049" i="54"/>
  <c r="CV921" i="54"/>
  <c r="CV793" i="54"/>
  <c r="CV665" i="54"/>
  <c r="CV537" i="54"/>
  <c r="CV409" i="54"/>
  <c r="CV281" i="54"/>
  <c r="CV153" i="54"/>
  <c r="CV25" i="54"/>
  <c r="CV280" i="54"/>
  <c r="CV276" i="54"/>
  <c r="CV208" i="54"/>
  <c r="CV627" i="54"/>
  <c r="CV259" i="54"/>
  <c r="CV1038" i="54"/>
  <c r="CV302" i="54"/>
  <c r="CV967" i="54"/>
  <c r="CV829" i="54"/>
  <c r="CV429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322" i="54"/>
  <c r="CV194" i="54"/>
  <c r="CV66" i="54"/>
  <c r="CV935" i="54"/>
  <c r="CV1025" i="54"/>
  <c r="CV897" i="54"/>
  <c r="CV769" i="54"/>
  <c r="CV641" i="54"/>
  <c r="CV481" i="54"/>
  <c r="CV385" i="54"/>
  <c r="CV20" i="54"/>
  <c r="CV36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1041" i="54"/>
  <c r="CV913" i="54"/>
  <c r="CV785" i="54"/>
  <c r="CV657" i="54"/>
  <c r="CV497" i="54"/>
  <c r="CV401" i="54"/>
  <c r="CV113" i="54"/>
  <c r="CV17" i="54"/>
  <c r="CV353" i="54"/>
  <c r="CV468" i="54"/>
  <c r="CV321" i="54"/>
  <c r="CV161" i="54"/>
  <c r="CV1084" i="54"/>
  <c r="CV156" i="54"/>
  <c r="CV931" i="54"/>
  <c r="CV483" i="54"/>
  <c r="CV83" i="54"/>
  <c r="CV910" i="54"/>
  <c r="CV494" i="54"/>
  <c r="CV78" i="54"/>
  <c r="CV1005" i="54"/>
  <c r="CV637" i="54"/>
  <c r="CV541" i="54"/>
  <c r="CV25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748" i="54"/>
  <c r="CV760" i="54"/>
  <c r="CV248" i="54"/>
  <c r="CV1012" i="54"/>
  <c r="CV500" i="54"/>
  <c r="CV812" i="54"/>
  <c r="CV944" i="54"/>
  <c r="CV432" i="54"/>
  <c r="CV1123" i="54"/>
  <c r="CV811" i="54"/>
  <c r="CV683" i="54"/>
  <c r="CV651" i="54"/>
  <c r="CV555" i="54"/>
  <c r="CV427" i="54"/>
  <c r="CV299" i="54"/>
  <c r="CV171" i="54"/>
  <c r="CV43" i="54"/>
  <c r="CV939" i="54"/>
  <c r="CV1142" i="54"/>
  <c r="CV1014" i="54"/>
  <c r="CV918" i="54"/>
  <c r="CV886" i="54"/>
  <c r="CV758" i="54"/>
  <c r="CV662" i="54"/>
  <c r="CV534" i="54"/>
  <c r="CV406" i="54"/>
  <c r="CV278" i="54"/>
  <c r="CV150" i="54"/>
  <c r="CV22" i="54"/>
  <c r="CV1141" i="54"/>
  <c r="CV1013" i="54"/>
  <c r="CV885" i="54"/>
  <c r="CV757" i="54"/>
  <c r="CV629" i="54"/>
  <c r="CV469" i="54"/>
  <c r="CV341" i="54"/>
  <c r="CV652" i="54"/>
  <c r="CV684" i="54"/>
  <c r="CV348" i="54"/>
  <c r="CV1099" i="54"/>
  <c r="CV563" i="54"/>
  <c r="CV195" i="54"/>
  <c r="CV1006" i="54"/>
  <c r="CV638" i="54"/>
  <c r="CV270" i="54"/>
  <c r="CV1053" i="54"/>
  <c r="CV653" i="54"/>
  <c r="CV557" i="54"/>
  <c r="CV285" i="54"/>
  <c r="CV508" i="54"/>
  <c r="CV808" i="54"/>
  <c r="CV296" i="54"/>
  <c r="CV540" i="54"/>
  <c r="CV804" i="54"/>
  <c r="CV940" i="54"/>
  <c r="CV992" i="54"/>
  <c r="CV480" i="54"/>
  <c r="CV1059" i="54"/>
  <c r="CV791" i="54"/>
  <c r="CV535" i="54"/>
  <c r="CV407" i="54"/>
  <c r="CV279" i="54"/>
  <c r="CV151" i="54"/>
  <c r="CV23" i="54"/>
  <c r="CV1122" i="54"/>
  <c r="CV1090" i="54"/>
  <c r="CV834" i="54"/>
  <c r="CV738" i="54"/>
  <c r="CV610" i="54"/>
  <c r="CV482" i="54"/>
  <c r="CV354" i="54"/>
  <c r="CV226" i="54"/>
  <c r="CV98" i="54"/>
  <c r="CV1019" i="54"/>
  <c r="CV1057" i="54"/>
  <c r="CV929" i="54"/>
  <c r="CV801" i="54"/>
  <c r="CV673" i="54"/>
  <c r="CV513" i="54"/>
  <c r="CV417" i="54"/>
  <c r="CV164" i="54"/>
  <c r="CV5" i="54"/>
  <c r="BP66" i="66"/>
  <c r="BJ66" i="66"/>
  <c r="AW85" i="66"/>
  <c r="AW84" i="66"/>
  <c r="AW83" i="66"/>
  <c r="AW82" i="66"/>
  <c r="AW81" i="66"/>
  <c r="AW80" i="66"/>
  <c r="AW79" i="66"/>
  <c r="AW78" i="66"/>
  <c r="AW77" i="66"/>
  <c r="AW76" i="66"/>
  <c r="AW75" i="66"/>
  <c r="AW74" i="66"/>
  <c r="AW73" i="66"/>
  <c r="AW72" i="66"/>
  <c r="AW71" i="66"/>
  <c r="AW70" i="66"/>
  <c r="AW69" i="66"/>
  <c r="AW68" i="66"/>
  <c r="AW67" i="66"/>
  <c r="AW66" i="66"/>
  <c r="BP46" i="66"/>
  <c r="BJ46" i="66"/>
  <c r="N4" i="67" s="1"/>
  <c r="BJ26" i="66"/>
  <c r="GR22" i="54" l="1"/>
  <c r="GR20" i="54"/>
  <c r="GR54" i="54"/>
  <c r="GT56" i="54"/>
  <c r="HK56" i="54" s="1"/>
  <c r="GT53" i="54"/>
  <c r="HK53" i="54" s="1"/>
  <c r="GT54" i="54"/>
  <c r="HK54" i="54" s="1"/>
  <c r="GS52" i="54"/>
  <c r="HJ52" i="54" s="1"/>
  <c r="GS132" i="54"/>
  <c r="HJ132" i="54" s="1"/>
  <c r="GS7" i="54"/>
  <c r="HJ7" i="54" s="1"/>
  <c r="GT106" i="54"/>
  <c r="HK106" i="54" s="1"/>
  <c r="GS101" i="54"/>
  <c r="HJ101" i="54" s="1"/>
  <c r="GS105" i="54"/>
  <c r="HJ105" i="54" s="1"/>
  <c r="GT103" i="54"/>
  <c r="HK103" i="54" s="1"/>
  <c r="GT101" i="54"/>
  <c r="HK101" i="54" s="1"/>
  <c r="GR16" i="54"/>
  <c r="GR15" i="54"/>
  <c r="GT132" i="54"/>
  <c r="HK132" i="54" s="1"/>
  <c r="GR58" i="54"/>
  <c r="GS115" i="54"/>
  <c r="HJ115" i="54" s="1"/>
  <c r="GT126" i="54"/>
  <c r="HK126" i="54" s="1"/>
  <c r="GT124" i="54"/>
  <c r="HK124" i="54" s="1"/>
  <c r="GR104" i="54"/>
  <c r="GS10" i="54"/>
  <c r="HJ10" i="54" s="1"/>
  <c r="GS11" i="54"/>
  <c r="HJ11" i="54" s="1"/>
  <c r="GR27" i="54"/>
  <c r="GR26" i="54"/>
  <c r="GR21" i="54"/>
  <c r="GR53" i="54"/>
  <c r="GR52" i="54"/>
  <c r="GT52" i="54"/>
  <c r="HK52" i="54" s="1"/>
  <c r="GS53" i="54"/>
  <c r="HJ53" i="54" s="1"/>
  <c r="GS133" i="54"/>
  <c r="HJ133" i="54" s="1"/>
  <c r="GS130" i="54"/>
  <c r="HJ130" i="54" s="1"/>
  <c r="GS8" i="54"/>
  <c r="HJ8" i="54" s="1"/>
  <c r="GS104" i="54"/>
  <c r="HJ104" i="54" s="1"/>
  <c r="GT104" i="54"/>
  <c r="HK104" i="54" s="1"/>
  <c r="GR18" i="54"/>
  <c r="GR10" i="54"/>
  <c r="GR14" i="54"/>
  <c r="GT129" i="54"/>
  <c r="HK129" i="54" s="1"/>
  <c r="GT135" i="54"/>
  <c r="HK135" i="54" s="1"/>
  <c r="GR57" i="54"/>
  <c r="GR56" i="54"/>
  <c r="GS119" i="54"/>
  <c r="HJ119" i="54" s="1"/>
  <c r="GS120" i="54"/>
  <c r="HJ120" i="54" s="1"/>
  <c r="GT128" i="54"/>
  <c r="HK128" i="54" s="1"/>
  <c r="GR103" i="54"/>
  <c r="GS12" i="54"/>
  <c r="HJ12" i="54" s="1"/>
  <c r="GS17" i="54"/>
  <c r="HJ17" i="54" s="1"/>
  <c r="GS9" i="54"/>
  <c r="HJ9" i="54" s="1"/>
  <c r="GR28" i="54"/>
  <c r="GR25" i="54"/>
  <c r="GR24" i="54"/>
  <c r="GS54" i="54"/>
  <c r="HJ54" i="54" s="1"/>
  <c r="GS131" i="54"/>
  <c r="HJ131" i="54" s="1"/>
  <c r="GS6" i="54"/>
  <c r="HJ6" i="54" s="1"/>
  <c r="GS100" i="54"/>
  <c r="HJ100" i="54" s="1"/>
  <c r="GT105" i="54"/>
  <c r="HK105" i="54" s="1"/>
  <c r="GT102" i="54"/>
  <c r="HK102" i="54" s="1"/>
  <c r="GR12" i="54"/>
  <c r="GR13" i="54"/>
  <c r="GS121" i="54"/>
  <c r="HJ121" i="54" s="1"/>
  <c r="GT131" i="54"/>
  <c r="HK131" i="54" s="1"/>
  <c r="GT130" i="54"/>
  <c r="HK130" i="54" s="1"/>
  <c r="GR59" i="54"/>
  <c r="GS118" i="54"/>
  <c r="HJ118" i="54" s="1"/>
  <c r="GS56" i="54"/>
  <c r="HJ56" i="54" s="1"/>
  <c r="GT127" i="54"/>
  <c r="HK127" i="54" s="1"/>
  <c r="GT125" i="54"/>
  <c r="HK125" i="54" s="1"/>
  <c r="GR105" i="54"/>
  <c r="GR101" i="54"/>
  <c r="GS18" i="54"/>
  <c r="HJ18" i="54" s="1"/>
  <c r="GS14" i="54"/>
  <c r="HJ14" i="54" s="1"/>
  <c r="GS13" i="54"/>
  <c r="HJ13" i="54" s="1"/>
  <c r="GR19" i="54"/>
  <c r="GS135" i="54"/>
  <c r="HJ135" i="54" s="1"/>
  <c r="GS102" i="54"/>
  <c r="HJ102" i="54" s="1"/>
  <c r="GR11" i="54"/>
  <c r="GT134" i="54"/>
  <c r="HK134" i="54" s="1"/>
  <c r="GS116" i="54"/>
  <c r="HJ116" i="54" s="1"/>
  <c r="GT122" i="54"/>
  <c r="HK122" i="54" s="1"/>
  <c r="GR102" i="54"/>
  <c r="GS15" i="54"/>
  <c r="HJ15" i="54" s="1"/>
  <c r="GT81" i="54"/>
  <c r="HK81" i="54" s="1"/>
  <c r="GT82" i="54"/>
  <c r="HK82" i="54" s="1"/>
  <c r="GT76" i="54"/>
  <c r="HK76" i="54" s="1"/>
  <c r="GT80" i="54"/>
  <c r="HK80" i="54" s="1"/>
  <c r="GT83" i="54"/>
  <c r="HK83" i="54" s="1"/>
  <c r="GT79" i="54"/>
  <c r="HK79" i="54" s="1"/>
  <c r="GT47" i="54"/>
  <c r="HK47" i="54" s="1"/>
  <c r="GT77" i="54"/>
  <c r="HK77" i="54" s="1"/>
  <c r="HI22" i="54"/>
  <c r="HI20" i="54"/>
  <c r="HO54" i="54"/>
  <c r="HI54" i="54"/>
  <c r="HO81" i="54"/>
  <c r="HI81" i="54"/>
  <c r="HI82" i="54"/>
  <c r="HI48" i="54"/>
  <c r="HO48" i="54"/>
  <c r="HO98" i="54"/>
  <c r="HI98" i="54"/>
  <c r="HO96" i="54"/>
  <c r="HI96" i="54"/>
  <c r="HO69" i="54"/>
  <c r="HI69" i="54"/>
  <c r="HO71" i="54"/>
  <c r="HI71" i="54"/>
  <c r="HO124" i="54"/>
  <c r="HI124" i="54"/>
  <c r="HI127" i="54"/>
  <c r="HO127" i="54"/>
  <c r="HI12" i="54"/>
  <c r="HO12" i="54"/>
  <c r="HO13" i="54"/>
  <c r="HI13" i="54"/>
  <c r="HO86" i="54"/>
  <c r="HI86" i="54"/>
  <c r="HO84" i="54"/>
  <c r="HI84" i="54"/>
  <c r="HI135" i="54"/>
  <c r="HO135" i="54"/>
  <c r="HO59" i="54"/>
  <c r="HI59" i="54"/>
  <c r="HO45" i="54"/>
  <c r="HI45" i="54"/>
  <c r="HI44" i="54"/>
  <c r="HO44" i="54"/>
  <c r="HO105" i="54"/>
  <c r="HI105" i="54"/>
  <c r="HO101" i="54"/>
  <c r="HI101" i="54"/>
  <c r="HO146" i="54"/>
  <c r="HI146" i="54"/>
  <c r="HO150" i="54"/>
  <c r="HI150" i="54"/>
  <c r="HI27" i="54"/>
  <c r="HI26" i="54"/>
  <c r="HI21" i="54"/>
  <c r="HO53" i="54"/>
  <c r="HI53" i="54"/>
  <c r="HI52" i="54"/>
  <c r="HO52" i="54"/>
  <c r="HI83" i="54"/>
  <c r="HI76" i="54"/>
  <c r="HO50" i="54"/>
  <c r="HI50" i="54"/>
  <c r="HO46" i="54"/>
  <c r="HI46" i="54"/>
  <c r="HO93" i="54"/>
  <c r="HI93" i="54"/>
  <c r="HO94" i="54"/>
  <c r="HI94" i="54"/>
  <c r="HO74" i="54"/>
  <c r="HI74" i="54"/>
  <c r="HO72" i="54"/>
  <c r="HI72" i="54"/>
  <c r="HO121" i="54"/>
  <c r="HI121" i="54"/>
  <c r="HI123" i="54"/>
  <c r="HO123" i="54"/>
  <c r="HO11" i="54"/>
  <c r="HI11" i="54"/>
  <c r="HO17" i="54"/>
  <c r="HI17" i="54"/>
  <c r="HO89" i="54"/>
  <c r="HI89" i="54"/>
  <c r="HO85" i="54"/>
  <c r="HI85" i="54"/>
  <c r="HO132" i="54"/>
  <c r="HI132" i="54"/>
  <c r="HO133" i="54"/>
  <c r="HI133" i="54"/>
  <c r="HI60" i="54"/>
  <c r="HO60" i="54"/>
  <c r="HO42" i="54"/>
  <c r="HI42" i="54"/>
  <c r="HO43" i="54"/>
  <c r="HI43" i="54"/>
  <c r="HO102" i="54"/>
  <c r="HI102" i="54"/>
  <c r="HO100" i="54"/>
  <c r="HI100" i="54"/>
  <c r="HO145" i="54"/>
  <c r="HI145" i="54"/>
  <c r="HO153" i="54"/>
  <c r="HI153" i="54"/>
  <c r="HI28" i="54"/>
  <c r="HI25" i="54"/>
  <c r="HI24" i="54"/>
  <c r="HO55" i="54"/>
  <c r="HI55" i="54"/>
  <c r="HI79" i="54"/>
  <c r="HO78" i="54"/>
  <c r="HI78" i="54"/>
  <c r="HO49" i="54"/>
  <c r="HI49" i="54"/>
  <c r="HI95" i="54"/>
  <c r="HO95" i="54"/>
  <c r="HO92" i="54"/>
  <c r="HI92" i="54"/>
  <c r="HO70" i="54"/>
  <c r="HI70" i="54"/>
  <c r="HO125" i="54"/>
  <c r="HI125" i="54"/>
  <c r="HO122" i="54"/>
  <c r="HI122" i="54"/>
  <c r="HI16" i="54"/>
  <c r="HO16" i="54"/>
  <c r="HO15" i="54"/>
  <c r="HI15" i="54"/>
  <c r="HO9" i="54"/>
  <c r="HI9" i="54"/>
  <c r="HO90" i="54"/>
  <c r="HI90" i="54"/>
  <c r="HO88" i="54"/>
  <c r="HI88" i="54"/>
  <c r="HO129" i="54"/>
  <c r="HI129" i="54"/>
  <c r="HO134" i="54"/>
  <c r="HI134" i="54"/>
  <c r="HO58" i="54"/>
  <c r="HI58" i="54"/>
  <c r="HO41" i="54"/>
  <c r="HI41" i="54"/>
  <c r="HI40" i="54"/>
  <c r="HO40" i="54"/>
  <c r="HI99" i="54"/>
  <c r="HO99" i="54"/>
  <c r="HO104" i="54"/>
  <c r="HI104" i="54"/>
  <c r="HO144" i="54"/>
  <c r="HI144" i="54"/>
  <c r="HO152" i="54"/>
  <c r="HI152" i="54"/>
  <c r="HI147" i="54"/>
  <c r="HO147" i="54"/>
  <c r="HI19" i="54"/>
  <c r="HI23" i="54"/>
  <c r="HO51" i="54"/>
  <c r="HI51" i="54"/>
  <c r="HI80" i="54"/>
  <c r="HI77" i="54"/>
  <c r="HI47" i="54"/>
  <c r="HO91" i="54"/>
  <c r="HI91" i="54"/>
  <c r="HO97" i="54"/>
  <c r="HI97" i="54"/>
  <c r="HO75" i="54"/>
  <c r="HI75" i="54"/>
  <c r="HO73" i="54"/>
  <c r="HI73" i="54"/>
  <c r="HI128" i="54"/>
  <c r="HO128" i="54"/>
  <c r="HO126" i="54"/>
  <c r="HI126" i="54"/>
  <c r="HO18" i="54"/>
  <c r="HI18" i="54"/>
  <c r="HO10" i="54"/>
  <c r="HI10" i="54"/>
  <c r="HO14" i="54"/>
  <c r="HI14" i="54"/>
  <c r="HO87" i="54"/>
  <c r="HI87" i="54"/>
  <c r="HO130" i="54"/>
  <c r="HI130" i="54"/>
  <c r="HI131" i="54"/>
  <c r="HO131" i="54"/>
  <c r="HO57" i="54"/>
  <c r="HI57" i="54"/>
  <c r="HI56" i="54"/>
  <c r="HO56" i="54"/>
  <c r="HO39" i="54"/>
  <c r="HI39" i="54"/>
  <c r="HO103" i="54"/>
  <c r="HI103" i="54"/>
  <c r="HO149" i="54"/>
  <c r="HI149" i="54"/>
  <c r="HO151" i="54"/>
  <c r="HI151" i="54"/>
  <c r="HO148" i="54"/>
  <c r="HI148" i="54"/>
  <c r="BQ66" i="66"/>
  <c r="DY185" i="54"/>
  <c r="DY5" i="54"/>
  <c r="DY225" i="54"/>
  <c r="DY205" i="54"/>
  <c r="DY105" i="54"/>
  <c r="V4" i="67"/>
  <c r="DY305" i="54"/>
  <c r="DY45" i="54"/>
  <c r="DY145" i="54"/>
  <c r="DY125" i="54"/>
  <c r="R4" i="67"/>
  <c r="GV7" i="54"/>
  <c r="HM7" i="54" s="1"/>
  <c r="GV6" i="54"/>
  <c r="HM6" i="54" s="1"/>
  <c r="GV5" i="54"/>
  <c r="HM5" i="54" s="1"/>
  <c r="GT141" i="54"/>
  <c r="HK141" i="54" s="1"/>
  <c r="GT137" i="54"/>
  <c r="HK137" i="54" s="1"/>
  <c r="GT139" i="54"/>
  <c r="HK139" i="54" s="1"/>
  <c r="GT138" i="54"/>
  <c r="HK138" i="54" s="1"/>
  <c r="GT143" i="54"/>
  <c r="HK143" i="54" s="1"/>
  <c r="GT136" i="54"/>
  <c r="HK136" i="54" s="1"/>
  <c r="GT140" i="54"/>
  <c r="HK140" i="54" s="1"/>
  <c r="GT142" i="54"/>
  <c r="HK142" i="54" s="1"/>
  <c r="GR116" i="54"/>
  <c r="GR115" i="54"/>
  <c r="GR117" i="54"/>
  <c r="GR120" i="54"/>
  <c r="GR119" i="54"/>
  <c r="GR114" i="54"/>
  <c r="GR118" i="54"/>
  <c r="GR143" i="54"/>
  <c r="GR139" i="54"/>
  <c r="GR140" i="54"/>
  <c r="GR142" i="54"/>
  <c r="GR137" i="54"/>
  <c r="GR136" i="54"/>
  <c r="GR138" i="54"/>
  <c r="GR141" i="54"/>
  <c r="GT25" i="54"/>
  <c r="HK25" i="54" s="1"/>
  <c r="GT23" i="54"/>
  <c r="HK23" i="54" s="1"/>
  <c r="GT24" i="54"/>
  <c r="HK24" i="54" s="1"/>
  <c r="GT20" i="54"/>
  <c r="HK20" i="54" s="1"/>
  <c r="GT21" i="54"/>
  <c r="HK21" i="54" s="1"/>
  <c r="GT22" i="54"/>
  <c r="HK22" i="54" s="1"/>
  <c r="GT26" i="54"/>
  <c r="HK26" i="54" s="1"/>
  <c r="GT27" i="54"/>
  <c r="HK27" i="54" s="1"/>
  <c r="GT28" i="54"/>
  <c r="HK28" i="54" s="1"/>
  <c r="GT19" i="54"/>
  <c r="HK19" i="54" s="1"/>
  <c r="GT34" i="54"/>
  <c r="HK34" i="54" s="1"/>
  <c r="GT30" i="54"/>
  <c r="HK30" i="54" s="1"/>
  <c r="GT31" i="54"/>
  <c r="HK31" i="54" s="1"/>
  <c r="GT32" i="54"/>
  <c r="HK32" i="54" s="1"/>
  <c r="GT35" i="54"/>
  <c r="HK35" i="54" s="1"/>
  <c r="GT37" i="54"/>
  <c r="HK37" i="54" s="1"/>
  <c r="GT33" i="54"/>
  <c r="HK33" i="54" s="1"/>
  <c r="GT36" i="54"/>
  <c r="HK36" i="54" s="1"/>
  <c r="GT29" i="54"/>
  <c r="HK29" i="54" s="1"/>
  <c r="GT38" i="54"/>
  <c r="HK38" i="54" s="1"/>
  <c r="GR111" i="54"/>
  <c r="GR109" i="54"/>
  <c r="GR108" i="54"/>
  <c r="GR113" i="54"/>
  <c r="GR112" i="54"/>
  <c r="GR110" i="54"/>
  <c r="GR106" i="54"/>
  <c r="GR107" i="54"/>
  <c r="GS20" i="54"/>
  <c r="HJ20" i="54" s="1"/>
  <c r="GS28" i="54"/>
  <c r="HJ28" i="54" s="1"/>
  <c r="GS25" i="54"/>
  <c r="HJ25" i="54" s="1"/>
  <c r="GS21" i="54"/>
  <c r="HJ21" i="54" s="1"/>
  <c r="GS27" i="54"/>
  <c r="HJ27" i="54" s="1"/>
  <c r="GS24" i="54"/>
  <c r="HJ24" i="54" s="1"/>
  <c r="GS26" i="54"/>
  <c r="HJ26" i="54" s="1"/>
  <c r="GS23" i="54"/>
  <c r="HJ23" i="54" s="1"/>
  <c r="GS19" i="54"/>
  <c r="HJ19" i="54" s="1"/>
  <c r="GS22" i="54"/>
  <c r="HJ22" i="54" s="1"/>
  <c r="GR63" i="54"/>
  <c r="GR68" i="54"/>
  <c r="GR64" i="54"/>
  <c r="GR62" i="54"/>
  <c r="GR65" i="54"/>
  <c r="GR61" i="54"/>
  <c r="GR67" i="54"/>
  <c r="GR66" i="54"/>
  <c r="GS29" i="54"/>
  <c r="HJ29" i="54" s="1"/>
  <c r="GS35" i="54"/>
  <c r="HJ35" i="54" s="1"/>
  <c r="GS33" i="54"/>
  <c r="HJ33" i="54" s="1"/>
  <c r="GS31" i="54"/>
  <c r="HJ31" i="54" s="1"/>
  <c r="GS34" i="54"/>
  <c r="HJ34" i="54" s="1"/>
  <c r="GS32" i="54"/>
  <c r="HJ32" i="54" s="1"/>
  <c r="GS37" i="54"/>
  <c r="HJ37" i="54" s="1"/>
  <c r="GS36" i="54"/>
  <c r="HJ36" i="54" s="1"/>
  <c r="GS30" i="54"/>
  <c r="HJ30" i="54" s="1"/>
  <c r="GS38" i="54"/>
  <c r="HJ38" i="54" s="1"/>
  <c r="GT8" i="54"/>
  <c r="GT6" i="54"/>
  <c r="GT5" i="54"/>
  <c r="GT7" i="54"/>
  <c r="GT66" i="54"/>
  <c r="HK66" i="54" s="1"/>
  <c r="GT63" i="54"/>
  <c r="HK63" i="54" s="1"/>
  <c r="GT62" i="54"/>
  <c r="HK62" i="54" s="1"/>
  <c r="GT65" i="54"/>
  <c r="HK65" i="54" s="1"/>
  <c r="GT61" i="54"/>
  <c r="HK61" i="54" s="1"/>
  <c r="GT67" i="54"/>
  <c r="HK67" i="54" s="1"/>
  <c r="GT68" i="54"/>
  <c r="HK68" i="54" s="1"/>
  <c r="GT64" i="54"/>
  <c r="HK64" i="54" s="1"/>
  <c r="GR8" i="54"/>
  <c r="GR7" i="54"/>
  <c r="GR6" i="54"/>
  <c r="GR5" i="54"/>
  <c r="GT114" i="54"/>
  <c r="HK114" i="54" s="1"/>
  <c r="GT118" i="54"/>
  <c r="HK118" i="54" s="1"/>
  <c r="GT119" i="54"/>
  <c r="HK119" i="54" s="1"/>
  <c r="GT115" i="54"/>
  <c r="HK115" i="54" s="1"/>
  <c r="GT117" i="54"/>
  <c r="HK117" i="54" s="1"/>
  <c r="GT116" i="54"/>
  <c r="HK116" i="54" s="1"/>
  <c r="GT120" i="54"/>
  <c r="HK120" i="54" s="1"/>
  <c r="GR36" i="54"/>
  <c r="GR30" i="54"/>
  <c r="GR37" i="54"/>
  <c r="GR32" i="54"/>
  <c r="GR35" i="54"/>
  <c r="GR33" i="54"/>
  <c r="GR38" i="54"/>
  <c r="GR34" i="54"/>
  <c r="GR31" i="54"/>
  <c r="GR29" i="54"/>
  <c r="GS136" i="54"/>
  <c r="HJ136" i="54" s="1"/>
  <c r="GS141" i="54"/>
  <c r="HJ141" i="54" s="1"/>
  <c r="GS137" i="54"/>
  <c r="HJ137" i="54" s="1"/>
  <c r="GS143" i="54"/>
  <c r="HJ143" i="54" s="1"/>
  <c r="GS142" i="54"/>
  <c r="HJ142" i="54" s="1"/>
  <c r="GS140" i="54"/>
  <c r="HJ140" i="54" s="1"/>
  <c r="GS139" i="54"/>
  <c r="HJ139" i="54" s="1"/>
  <c r="GS138" i="54"/>
  <c r="HJ138" i="54" s="1"/>
  <c r="GS61" i="54"/>
  <c r="HJ61" i="54" s="1"/>
  <c r="GS63" i="54"/>
  <c r="HJ63" i="54" s="1"/>
  <c r="GS62" i="54"/>
  <c r="HJ62" i="54" s="1"/>
  <c r="GS65" i="54"/>
  <c r="HJ65" i="54" s="1"/>
  <c r="GS67" i="54"/>
  <c r="HJ67" i="54" s="1"/>
  <c r="GS64" i="54"/>
  <c r="HJ64" i="54" s="1"/>
  <c r="GS68" i="54"/>
  <c r="HJ68" i="54" s="1"/>
  <c r="GS66" i="54"/>
  <c r="HJ66" i="54" s="1"/>
  <c r="GS109" i="54"/>
  <c r="HJ109" i="54" s="1"/>
  <c r="GS106" i="54"/>
  <c r="HJ106" i="54" s="1"/>
  <c r="GS108" i="54"/>
  <c r="HJ108" i="54" s="1"/>
  <c r="GS111" i="54"/>
  <c r="HJ111" i="54" s="1"/>
  <c r="GS107" i="54"/>
  <c r="HJ107" i="54" s="1"/>
  <c r="GS110" i="54"/>
  <c r="HJ110" i="54" s="1"/>
  <c r="GS112" i="54"/>
  <c r="HJ112" i="54" s="1"/>
  <c r="GS113" i="54"/>
  <c r="HJ113" i="54" s="1"/>
  <c r="DD1045" i="54"/>
  <c r="DE1045" i="54" s="1"/>
  <c r="EN7" i="66"/>
  <c r="DD57" i="54"/>
  <c r="DE57" i="54" s="1"/>
  <c r="DD109" i="54"/>
  <c r="DE109" i="54" s="1"/>
  <c r="DD213" i="54"/>
  <c r="DE213" i="54" s="1"/>
  <c r="BF85" i="66"/>
  <c r="DX224" i="54"/>
  <c r="DX244" i="54"/>
  <c r="DX204" i="54"/>
  <c r="DX124" i="54"/>
  <c r="DX24" i="54"/>
  <c r="BF77" i="66"/>
  <c r="DX116" i="54"/>
  <c r="DX236" i="54"/>
  <c r="DX216" i="54"/>
  <c r="DX196" i="54"/>
  <c r="DX16" i="54"/>
  <c r="BL66" i="66"/>
  <c r="BK66" i="66"/>
  <c r="DD473" i="54"/>
  <c r="DE473" i="54" s="1"/>
  <c r="DD577" i="54"/>
  <c r="DE577" i="54" s="1"/>
  <c r="DD5" i="54"/>
  <c r="DE5" i="54" s="1"/>
  <c r="BF73" i="66"/>
  <c r="DX212" i="54"/>
  <c r="DX232" i="54"/>
  <c r="DX112" i="54"/>
  <c r="DX192" i="54"/>
  <c r="DX12" i="54"/>
  <c r="BG66" i="66"/>
  <c r="DX205" i="54"/>
  <c r="DX225" i="54"/>
  <c r="DX5" i="54"/>
  <c r="DX105" i="54"/>
  <c r="DX185" i="54"/>
  <c r="BG70" i="66"/>
  <c r="DX209" i="54"/>
  <c r="DX9" i="54"/>
  <c r="DX229" i="54"/>
  <c r="DX189" i="54"/>
  <c r="DX109" i="54"/>
  <c r="BG74" i="66"/>
  <c r="DX213" i="54"/>
  <c r="DX113" i="54"/>
  <c r="DX233" i="54"/>
  <c r="DX13" i="54"/>
  <c r="DX193" i="54"/>
  <c r="BG78" i="66"/>
  <c r="DX197" i="54"/>
  <c r="DX117" i="54"/>
  <c r="DX217" i="54"/>
  <c r="DX237" i="54"/>
  <c r="DX17" i="54"/>
  <c r="BG82" i="66"/>
  <c r="DX201" i="54"/>
  <c r="DX121" i="54"/>
  <c r="DX21" i="54"/>
  <c r="DX241" i="54"/>
  <c r="DX221" i="54"/>
  <c r="DD525" i="54"/>
  <c r="DE525" i="54" s="1"/>
  <c r="DD785" i="54"/>
  <c r="DE785" i="54" s="1"/>
  <c r="BR46" i="66"/>
  <c r="BQ46" i="66"/>
  <c r="BF69" i="66"/>
  <c r="DX8" i="54"/>
  <c r="DX188" i="54"/>
  <c r="DX228" i="54"/>
  <c r="DX208" i="54"/>
  <c r="DX108" i="54"/>
  <c r="BF81" i="66"/>
  <c r="DX220" i="54"/>
  <c r="DX20" i="54"/>
  <c r="DX120" i="54"/>
  <c r="DX200" i="54"/>
  <c r="DX240" i="54"/>
  <c r="BL46" i="66"/>
  <c r="P4" i="67" s="1"/>
  <c r="BK46" i="66"/>
  <c r="O4" i="67" s="1"/>
  <c r="DD681" i="54"/>
  <c r="DD837" i="54"/>
  <c r="DD317" i="54"/>
  <c r="DE317" i="54" s="1"/>
  <c r="DD369" i="54"/>
  <c r="DE369" i="54" s="1"/>
  <c r="BE68" i="66"/>
  <c r="DX187" i="54"/>
  <c r="DX107" i="54"/>
  <c r="DX7" i="54"/>
  <c r="DX227" i="54"/>
  <c r="DX207" i="54"/>
  <c r="BE72" i="66"/>
  <c r="DX111" i="54"/>
  <c r="DX211" i="54"/>
  <c r="DX231" i="54"/>
  <c r="DX191" i="54"/>
  <c r="DX11" i="54"/>
  <c r="BE76" i="66"/>
  <c r="DX115" i="54"/>
  <c r="DX235" i="54"/>
  <c r="DX15" i="54"/>
  <c r="DX195" i="54"/>
  <c r="DX215" i="54"/>
  <c r="BE80" i="66"/>
  <c r="DX199" i="54"/>
  <c r="DX239" i="54"/>
  <c r="DX19" i="54"/>
  <c r="DX219" i="54"/>
  <c r="DX119" i="54"/>
  <c r="BE84" i="66"/>
  <c r="DX123" i="54"/>
  <c r="DX223" i="54"/>
  <c r="DX23" i="54"/>
  <c r="DX243" i="54"/>
  <c r="DX203" i="54"/>
  <c r="DD421" i="54"/>
  <c r="DE421" i="54" s="1"/>
  <c r="DD265" i="54"/>
  <c r="DE265" i="54" s="1"/>
  <c r="DD993" i="54"/>
  <c r="BK26" i="66"/>
  <c r="BG67" i="66"/>
  <c r="DX106" i="54"/>
  <c r="DX6" i="54"/>
  <c r="DX206" i="54"/>
  <c r="DX186" i="54"/>
  <c r="DX226" i="54"/>
  <c r="BG71" i="66"/>
  <c r="DX210" i="54"/>
  <c r="DX230" i="54"/>
  <c r="DX190" i="54"/>
  <c r="DX10" i="54"/>
  <c r="DX110" i="54"/>
  <c r="BG75" i="66"/>
  <c r="DX214" i="54"/>
  <c r="DX234" i="54"/>
  <c r="DX114" i="54"/>
  <c r="DX14" i="54"/>
  <c r="DX194" i="54"/>
  <c r="BG79" i="66"/>
  <c r="DX18" i="54"/>
  <c r="DX218" i="54"/>
  <c r="DX198" i="54"/>
  <c r="DX118" i="54"/>
  <c r="DX238" i="54"/>
  <c r="BG83" i="66"/>
  <c r="DX202" i="54"/>
  <c r="DX122" i="54"/>
  <c r="DX22" i="54"/>
  <c r="DX242" i="54"/>
  <c r="DX222" i="54"/>
  <c r="DE993" i="54"/>
  <c r="DE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X324" i="54" s="1"/>
  <c r="AW64" i="66"/>
  <c r="DX323" i="54" s="1"/>
  <c r="AW63" i="66"/>
  <c r="DX322" i="54" s="1"/>
  <c r="AW62" i="66"/>
  <c r="DX321" i="54" s="1"/>
  <c r="AW61" i="66"/>
  <c r="DX320" i="54" s="1"/>
  <c r="AW60" i="66"/>
  <c r="DX319" i="54" s="1"/>
  <c r="AW59" i="66"/>
  <c r="DX318" i="54" s="1"/>
  <c r="AW58" i="66"/>
  <c r="DX317" i="54" s="1"/>
  <c r="AW57" i="66"/>
  <c r="DX316" i="54" s="1"/>
  <c r="AW56" i="66"/>
  <c r="DX315" i="54" s="1"/>
  <c r="AW55" i="66"/>
  <c r="DX314" i="54" s="1"/>
  <c r="AW54" i="66"/>
  <c r="DX313" i="54" s="1"/>
  <c r="AW53" i="66"/>
  <c r="DX312" i="54" s="1"/>
  <c r="AW52" i="66"/>
  <c r="DX311" i="54" s="1"/>
  <c r="AW51" i="66"/>
  <c r="DX310" i="54" s="1"/>
  <c r="AW50" i="66"/>
  <c r="DX309" i="54" s="1"/>
  <c r="AW49" i="66"/>
  <c r="DX308" i="54" s="1"/>
  <c r="AW48" i="66"/>
  <c r="DX307" i="54" s="1"/>
  <c r="AW47" i="66"/>
  <c r="DX306" i="54" s="1"/>
  <c r="AW46" i="66"/>
  <c r="DX305" i="54" s="1"/>
  <c r="GV8" i="54" l="1"/>
  <c r="HM8" i="54" s="1"/>
  <c r="HO47" i="54"/>
  <c r="HO76" i="54"/>
  <c r="HO82" i="54"/>
  <c r="HO83" i="54"/>
  <c r="HO77" i="54"/>
  <c r="HO80" i="54"/>
  <c r="HO79" i="54"/>
  <c r="HO23" i="54"/>
  <c r="HO25" i="54"/>
  <c r="HO26" i="54"/>
  <c r="HO24" i="54"/>
  <c r="HO28" i="54"/>
  <c r="HO22" i="54"/>
  <c r="HO19" i="54"/>
  <c r="HO21" i="54"/>
  <c r="HO27" i="54"/>
  <c r="HO20" i="54"/>
  <c r="HO34" i="54"/>
  <c r="HI34" i="54"/>
  <c r="HI32" i="54"/>
  <c r="HO32" i="54"/>
  <c r="GU6" i="54"/>
  <c r="HL6" i="54" s="1"/>
  <c r="HO6" i="54"/>
  <c r="HI6" i="54"/>
  <c r="GW5" i="54"/>
  <c r="HN5" i="54" s="1"/>
  <c r="HK5" i="54"/>
  <c r="HO65" i="54"/>
  <c r="HI65" i="54"/>
  <c r="HO63" i="54"/>
  <c r="HI63" i="54"/>
  <c r="HO106" i="54"/>
  <c r="HI106" i="54"/>
  <c r="HO108" i="54"/>
  <c r="HI108" i="54"/>
  <c r="HO138" i="54"/>
  <c r="HI138" i="54"/>
  <c r="HO140" i="54"/>
  <c r="HI140" i="54"/>
  <c r="HO114" i="54"/>
  <c r="HI114" i="54"/>
  <c r="HI115" i="54"/>
  <c r="HO115" i="54"/>
  <c r="HO38" i="54"/>
  <c r="HI38" i="54"/>
  <c r="HO37" i="54"/>
  <c r="HI37" i="54"/>
  <c r="GU7" i="54"/>
  <c r="HL7" i="54" s="1"/>
  <c r="HO7" i="54"/>
  <c r="HI7" i="54"/>
  <c r="GW6" i="54"/>
  <c r="HN6" i="54" s="1"/>
  <c r="HK6" i="54"/>
  <c r="HO66" i="54"/>
  <c r="HI66" i="54"/>
  <c r="HO62" i="54"/>
  <c r="HI62" i="54"/>
  <c r="HO110" i="54"/>
  <c r="HI110" i="54"/>
  <c r="HO109" i="54"/>
  <c r="HI109" i="54"/>
  <c r="HO136" i="54"/>
  <c r="HI136" i="54"/>
  <c r="HI139" i="54"/>
  <c r="HO139" i="54"/>
  <c r="HI119" i="54"/>
  <c r="HO119" i="54"/>
  <c r="HO116" i="54"/>
  <c r="HI116" i="54"/>
  <c r="HO29" i="54"/>
  <c r="HI29" i="54"/>
  <c r="HO33" i="54"/>
  <c r="HI33" i="54"/>
  <c r="HO30" i="54"/>
  <c r="HI30" i="54"/>
  <c r="GU8" i="54"/>
  <c r="HL8" i="54" s="1"/>
  <c r="HI8" i="54"/>
  <c r="HO8" i="54"/>
  <c r="GW8" i="54"/>
  <c r="HN8" i="54" s="1"/>
  <c r="HK8" i="54"/>
  <c r="HO67" i="54"/>
  <c r="HI67" i="54"/>
  <c r="HI64" i="54"/>
  <c r="HO64" i="54"/>
  <c r="HO112" i="54"/>
  <c r="HI112" i="54"/>
  <c r="HI111" i="54"/>
  <c r="HO111" i="54"/>
  <c r="HO137" i="54"/>
  <c r="HI137" i="54"/>
  <c r="HO143" i="54"/>
  <c r="HI143" i="54"/>
  <c r="HO120" i="54"/>
  <c r="HI120" i="54"/>
  <c r="HO31" i="54"/>
  <c r="HI31" i="54"/>
  <c r="HO35" i="54"/>
  <c r="HI35" i="54"/>
  <c r="HI36" i="54"/>
  <c r="HO36" i="54"/>
  <c r="GU5" i="54"/>
  <c r="HL5" i="54" s="1"/>
  <c r="HO5" i="54"/>
  <c r="HI5" i="54"/>
  <c r="GW7" i="54"/>
  <c r="HN7" i="54" s="1"/>
  <c r="HK7" i="54"/>
  <c r="HO61" i="54"/>
  <c r="HI61" i="54"/>
  <c r="HI68" i="54"/>
  <c r="HO68" i="54"/>
  <c r="HI107" i="54"/>
  <c r="HO107" i="54"/>
  <c r="HO113" i="54"/>
  <c r="HI113" i="54"/>
  <c r="HO141" i="54"/>
  <c r="HI141" i="54"/>
  <c r="HO142" i="54"/>
  <c r="HI142" i="54"/>
  <c r="HO118" i="54"/>
  <c r="HI118" i="54"/>
  <c r="HO117" i="54"/>
  <c r="HI117" i="54"/>
  <c r="EA105" i="54"/>
  <c r="EO106" i="54" s="1"/>
  <c r="EA205" i="54"/>
  <c r="EA185" i="54"/>
  <c r="EL186" i="54" s="1"/>
  <c r="EA5" i="54"/>
  <c r="EN6" i="54" s="1"/>
  <c r="EA225" i="54"/>
  <c r="DZ105" i="54"/>
  <c r="EI106" i="54" s="1"/>
  <c r="DZ185" i="54"/>
  <c r="EG186" i="54" s="1"/>
  <c r="DZ205" i="54"/>
  <c r="DZ225" i="54"/>
  <c r="DZ5" i="54"/>
  <c r="W4" i="67"/>
  <c r="DZ45" i="54"/>
  <c r="DZ125" i="54"/>
  <c r="DZ145" i="54"/>
  <c r="DZ305" i="54"/>
  <c r="X4" i="67"/>
  <c r="EA45" i="54"/>
  <c r="EA125" i="54"/>
  <c r="EA145" i="54"/>
  <c r="EA305" i="54"/>
  <c r="Q4" i="67"/>
  <c r="S4" i="67"/>
  <c r="T4" i="67"/>
  <c r="DE681" i="54"/>
  <c r="EF306" i="54"/>
  <c r="EE226" i="54"/>
  <c r="BU66" i="66"/>
  <c r="BA67" i="66" s="1"/>
  <c r="CH506" i="54" s="1"/>
  <c r="EO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158" i="54"/>
  <c r="DX127" i="54"/>
  <c r="DX147" i="54"/>
  <c r="DX155" i="54"/>
  <c r="DX135" i="54"/>
  <c r="DX143" i="54"/>
  <c r="DX163" i="54"/>
  <c r="DX154" i="54"/>
  <c r="DX134" i="54"/>
  <c r="DX162" i="54"/>
  <c r="DX142" i="54"/>
  <c r="DX151" i="54"/>
  <c r="DX131" i="54"/>
  <c r="DX159" i="54"/>
  <c r="DX139" i="54"/>
  <c r="DX148" i="54"/>
  <c r="DX128" i="54"/>
  <c r="DX152" i="54"/>
  <c r="DX132" i="54"/>
  <c r="DX136" i="54"/>
  <c r="DX156" i="54"/>
  <c r="DX140" i="54"/>
  <c r="DX160" i="54"/>
  <c r="DX164" i="54"/>
  <c r="DX144" i="54"/>
  <c r="DX145" i="54"/>
  <c r="EF146" i="54" s="1"/>
  <c r="DX125" i="54"/>
  <c r="DX149" i="54"/>
  <c r="DX129" i="54"/>
  <c r="DX153" i="54"/>
  <c r="DX133" i="54"/>
  <c r="DX137" i="54"/>
  <c r="DX157" i="54"/>
  <c r="DX161" i="54"/>
  <c r="DX141" i="54"/>
  <c r="DX130" i="54"/>
  <c r="DX150" i="54"/>
  <c r="DJ317" i="54"/>
  <c r="DJ369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DJ473" i="54"/>
  <c r="DJ5" i="54"/>
  <c r="DJ785" i="54"/>
  <c r="DJ525" i="54"/>
  <c r="DJ577" i="54"/>
  <c r="DJ265" i="54"/>
  <c r="EB306" i="54"/>
  <c r="EC306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E186" i="54"/>
  <c r="ED186" i="54"/>
  <c r="EB186" i="54"/>
  <c r="EC186" i="54"/>
  <c r="EF186" i="54"/>
  <c r="BS66" i="66"/>
  <c r="AY67" i="66" s="1"/>
  <c r="CD506" i="54" s="1"/>
  <c r="BX66" i="66"/>
  <c r="BT66" i="66"/>
  <c r="AZ67" i="66" s="1"/>
  <c r="CF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DJ681" i="54" s="1"/>
  <c r="AW45" i="66"/>
  <c r="DX284" i="54" s="1"/>
  <c r="AW44" i="66"/>
  <c r="DX183" i="54" s="1"/>
  <c r="AW43" i="66"/>
  <c r="DX342" i="54" s="1"/>
  <c r="AW42" i="66"/>
  <c r="DX281" i="54" s="1"/>
  <c r="AW41" i="66"/>
  <c r="DX180" i="54" s="1"/>
  <c r="AW40" i="66"/>
  <c r="DX339" i="54" s="1"/>
  <c r="AW39" i="66"/>
  <c r="DX178" i="54" s="1"/>
  <c r="AW38" i="66"/>
  <c r="DX337" i="54" s="1"/>
  <c r="AW37" i="66"/>
  <c r="DX276" i="54" s="1"/>
  <c r="AW36" i="66"/>
  <c r="DX275" i="54" s="1"/>
  <c r="AW35" i="66"/>
  <c r="DX174" i="54" s="1"/>
  <c r="AW34" i="66"/>
  <c r="DX333" i="54" s="1"/>
  <c r="AW33" i="66"/>
  <c r="DX272" i="54" s="1"/>
  <c r="AW32" i="66"/>
  <c r="DX271" i="54" s="1"/>
  <c r="AW31" i="66"/>
  <c r="DX170" i="54" s="1"/>
  <c r="AW30" i="66"/>
  <c r="DX269" i="54" s="1"/>
  <c r="AW29" i="66"/>
  <c r="DX268" i="54" s="1"/>
  <c r="AW28" i="66"/>
  <c r="DX327" i="54" s="1"/>
  <c r="AW27" i="66"/>
  <c r="DX266" i="54" s="1"/>
  <c r="AW26" i="66"/>
  <c r="DX325" i="54" s="1"/>
  <c r="HV154" i="54" l="1"/>
  <c r="HR6" i="54"/>
  <c r="HZ6" i="54" s="1"/>
  <c r="HV6" i="54"/>
  <c r="HV10" i="54"/>
  <c r="HV14" i="54"/>
  <c r="HV18" i="54"/>
  <c r="HV22" i="54"/>
  <c r="HV26" i="54"/>
  <c r="HV30" i="54"/>
  <c r="HV34" i="54"/>
  <c r="HV38" i="54"/>
  <c r="HV42" i="54"/>
  <c r="HV46" i="54"/>
  <c r="HV50" i="54"/>
  <c r="HV54" i="54"/>
  <c r="HV58" i="54"/>
  <c r="HV62" i="54"/>
  <c r="HV66" i="54"/>
  <c r="HV70" i="54"/>
  <c r="HV74" i="54"/>
  <c r="HV78" i="54"/>
  <c r="HV82" i="54"/>
  <c r="HV86" i="54"/>
  <c r="HV90" i="54"/>
  <c r="HV94" i="54"/>
  <c r="HV98" i="54"/>
  <c r="HV102" i="54"/>
  <c r="HV106" i="54"/>
  <c r="HV110" i="54"/>
  <c r="HV114" i="54"/>
  <c r="HV118" i="54"/>
  <c r="HV122" i="54"/>
  <c r="HV126" i="54"/>
  <c r="HV130" i="54"/>
  <c r="HV134" i="54"/>
  <c r="HV138" i="54"/>
  <c r="HV142" i="54"/>
  <c r="HV146" i="54"/>
  <c r="HV150" i="54"/>
  <c r="HV7" i="54"/>
  <c r="HV12" i="54"/>
  <c r="HV17" i="54"/>
  <c r="HV23" i="54"/>
  <c r="HV28" i="54"/>
  <c r="HV33" i="54"/>
  <c r="HV39" i="54"/>
  <c r="HV44" i="54"/>
  <c r="HV49" i="54"/>
  <c r="HV55" i="54"/>
  <c r="HV60" i="54"/>
  <c r="HV65" i="54"/>
  <c r="HV71" i="54"/>
  <c r="HV76" i="54"/>
  <c r="HV81" i="54"/>
  <c r="HV87" i="54"/>
  <c r="HV92" i="54"/>
  <c r="HV97" i="54"/>
  <c r="HV103" i="54"/>
  <c r="HV108" i="54"/>
  <c r="HV113" i="54"/>
  <c r="HV119" i="54"/>
  <c r="HV124" i="54"/>
  <c r="HV129" i="54"/>
  <c r="HV135" i="54"/>
  <c r="HV140" i="54"/>
  <c r="HV145" i="54"/>
  <c r="HV151" i="54"/>
  <c r="HV8" i="54"/>
  <c r="HV13" i="54"/>
  <c r="HV19" i="54"/>
  <c r="HV24" i="54"/>
  <c r="HV29" i="54"/>
  <c r="HV35" i="54"/>
  <c r="HV40" i="54"/>
  <c r="HV45" i="54"/>
  <c r="HV51" i="54"/>
  <c r="HV56" i="54"/>
  <c r="HV61" i="54"/>
  <c r="HV67" i="54"/>
  <c r="HV72" i="54"/>
  <c r="HV77" i="54"/>
  <c r="HV83" i="54"/>
  <c r="HV88" i="54"/>
  <c r="HV93" i="54"/>
  <c r="HV99" i="54"/>
  <c r="HV104" i="54"/>
  <c r="HV109" i="54"/>
  <c r="HV115" i="54"/>
  <c r="HV120" i="54"/>
  <c r="HV125" i="54"/>
  <c r="HV131" i="54"/>
  <c r="HV136" i="54"/>
  <c r="HV141" i="54"/>
  <c r="HV147" i="54"/>
  <c r="HV152" i="54"/>
  <c r="HV9" i="54"/>
  <c r="HV15" i="54"/>
  <c r="HV20" i="54"/>
  <c r="HV25" i="54"/>
  <c r="HV31" i="54"/>
  <c r="HV36" i="54"/>
  <c r="HV41" i="54"/>
  <c r="HV47" i="54"/>
  <c r="HV52" i="54"/>
  <c r="HV57" i="54"/>
  <c r="HV63" i="54"/>
  <c r="HV68" i="54"/>
  <c r="HV73" i="54"/>
  <c r="HV79" i="54"/>
  <c r="HV84" i="54"/>
  <c r="HV89" i="54"/>
  <c r="HV100" i="54"/>
  <c r="HV105" i="54"/>
  <c r="HV111" i="54"/>
  <c r="HV116" i="54"/>
  <c r="HV121" i="54"/>
  <c r="HV127" i="54"/>
  <c r="HV132" i="54"/>
  <c r="HV137" i="54"/>
  <c r="HV143" i="54"/>
  <c r="HV153" i="54"/>
  <c r="HV21" i="54"/>
  <c r="HV32" i="54"/>
  <c r="HV43" i="54"/>
  <c r="HV53" i="54"/>
  <c r="HV64" i="54"/>
  <c r="HV75" i="54"/>
  <c r="HV85" i="54"/>
  <c r="HV96" i="54"/>
  <c r="HV107" i="54"/>
  <c r="HV117" i="54"/>
  <c r="HV128" i="54"/>
  <c r="HV139" i="54"/>
  <c r="HV149" i="54"/>
  <c r="HV95" i="54"/>
  <c r="HV148" i="54"/>
  <c r="HV11" i="54"/>
  <c r="HV16" i="54"/>
  <c r="HV27" i="54"/>
  <c r="HV37" i="54"/>
  <c r="HV48" i="54"/>
  <c r="HV59" i="54"/>
  <c r="HV69" i="54"/>
  <c r="HV80" i="54"/>
  <c r="HV91" i="54"/>
  <c r="HV101" i="54"/>
  <c r="HV112" i="54"/>
  <c r="HV123" i="54"/>
  <c r="HV133" i="54"/>
  <c r="HV144" i="54"/>
  <c r="HV5" i="54"/>
  <c r="EH106" i="54"/>
  <c r="EJ186" i="54"/>
  <c r="EK186" i="54"/>
  <c r="HR5" i="54"/>
  <c r="HR8" i="54"/>
  <c r="HR7" i="54"/>
  <c r="HT7" i="54" s="1"/>
  <c r="Y4" i="67"/>
  <c r="BJ67" i="66"/>
  <c r="DD526" i="54" s="1"/>
  <c r="CD206" i="54"/>
  <c r="CD106" i="54"/>
  <c r="CD186" i="54"/>
  <c r="CD226" i="54"/>
  <c r="CD6" i="54"/>
  <c r="CF206" i="54"/>
  <c r="CF186" i="54"/>
  <c r="CF106" i="54"/>
  <c r="CF6" i="54"/>
  <c r="CF226" i="54"/>
  <c r="CH186" i="54"/>
  <c r="CH206" i="54"/>
  <c r="CH106" i="54"/>
  <c r="CH226" i="54"/>
  <c r="CH6" i="54"/>
  <c r="EG106" i="54"/>
  <c r="EJ106" i="54"/>
  <c r="EK106" i="54"/>
  <c r="EH186" i="54"/>
  <c r="EI186" i="54"/>
  <c r="DY85" i="54"/>
  <c r="DY265" i="54"/>
  <c r="DY385" i="54"/>
  <c r="DY405" i="54"/>
  <c r="DY165" i="54"/>
  <c r="DY25" i="54"/>
  <c r="DY325" i="54"/>
  <c r="EF326" i="54" s="1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X330" i="54"/>
  <c r="DX176" i="54"/>
  <c r="DX182" i="54"/>
  <c r="I6" i="67"/>
  <c r="I16" i="67"/>
  <c r="I19" i="67"/>
  <c r="DX341" i="54"/>
  <c r="DX169" i="54"/>
  <c r="DX336" i="54"/>
  <c r="DX278" i="54"/>
  <c r="I22" i="67"/>
  <c r="I10" i="67"/>
  <c r="I13" i="67"/>
  <c r="I20" i="67"/>
  <c r="I4" i="67"/>
  <c r="AM4" i="67"/>
  <c r="I21" i="67"/>
  <c r="I23" i="67"/>
  <c r="I7" i="67"/>
  <c r="DX282" i="54"/>
  <c r="I14" i="67"/>
  <c r="I8" i="67"/>
  <c r="I11" i="67"/>
  <c r="DX181" i="54"/>
  <c r="DX173" i="54"/>
  <c r="EO126" i="54"/>
  <c r="DJ421" i="54"/>
  <c r="DK421" i="54" s="1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J837" i="54"/>
  <c r="DK837" i="54" s="1"/>
  <c r="DX277" i="54"/>
  <c r="DX172" i="54"/>
  <c r="DX331" i="54"/>
  <c r="DX334" i="54"/>
  <c r="DX175" i="54"/>
  <c r="DX326" i="54"/>
  <c r="EP186" i="54"/>
  <c r="DX273" i="54"/>
  <c r="DX280" i="54"/>
  <c r="DX171" i="54"/>
  <c r="DX166" i="54"/>
  <c r="DX265" i="54"/>
  <c r="DX267" i="54"/>
  <c r="DX328" i="54"/>
  <c r="DX283" i="54"/>
  <c r="EP7" i="66"/>
  <c r="EQ7" i="66" s="1"/>
  <c r="CJ30" i="66"/>
  <c r="ER7" i="66"/>
  <c r="CI30" i="66"/>
  <c r="CS30" i="66" s="1"/>
  <c r="BP67" i="66"/>
  <c r="CH30" i="66"/>
  <c r="CN30" i="66" s="1"/>
  <c r="CP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BF37" i="66"/>
  <c r="DX416" i="54"/>
  <c r="DX36" i="54"/>
  <c r="DX396" i="54"/>
  <c r="DX56" i="54"/>
  <c r="DX96" i="54"/>
  <c r="BL67" i="66"/>
  <c r="BK67" i="66"/>
  <c r="DD266" i="54"/>
  <c r="DD527" i="54"/>
  <c r="DD579" i="54"/>
  <c r="DD6" i="54"/>
  <c r="DD7" i="54"/>
  <c r="DD267" i="54"/>
  <c r="DD578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BF29" i="66"/>
  <c r="DX408" i="54"/>
  <c r="DX48" i="54"/>
  <c r="DX388" i="54"/>
  <c r="DX28" i="54"/>
  <c r="DX88" i="54"/>
  <c r="BE30" i="66"/>
  <c r="DX89" i="54"/>
  <c r="DX49" i="54"/>
  <c r="DX389" i="54"/>
  <c r="DX409" i="54"/>
  <c r="DX29" i="54"/>
  <c r="DJ57" i="54"/>
  <c r="DJ109" i="54"/>
  <c r="DJ1045" i="54"/>
  <c r="DJ993" i="54"/>
  <c r="DJ213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BF41" i="66"/>
  <c r="DX40" i="54"/>
  <c r="DX420" i="54"/>
  <c r="DX400" i="54"/>
  <c r="DX100" i="54"/>
  <c r="DX60" i="54"/>
  <c r="BF26" i="66"/>
  <c r="DX85" i="54"/>
  <c r="DX385" i="54"/>
  <c r="DX45" i="54"/>
  <c r="DX405" i="54"/>
  <c r="DX25" i="54"/>
  <c r="BE34" i="66"/>
  <c r="DX413" i="54"/>
  <c r="DX393" i="54"/>
  <c r="DX53" i="54"/>
  <c r="DX33" i="54"/>
  <c r="DX93" i="54"/>
  <c r="BF31" i="66"/>
  <c r="DX390" i="54"/>
  <c r="DX30" i="54"/>
  <c r="DX90" i="54"/>
  <c r="DX50" i="54"/>
  <c r="DX410" i="54"/>
  <c r="BF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BF33" i="66"/>
  <c r="DX412" i="54"/>
  <c r="DX92" i="54"/>
  <c r="DX392" i="54"/>
  <c r="DX32" i="54"/>
  <c r="DX52" i="54"/>
  <c r="BF45" i="66"/>
  <c r="DX404" i="54"/>
  <c r="DX424" i="54"/>
  <c r="DX64" i="54"/>
  <c r="DX104" i="54"/>
  <c r="DX44" i="54"/>
  <c r="BE38" i="66"/>
  <c r="DX397" i="54"/>
  <c r="DX37" i="54"/>
  <c r="DX97" i="54"/>
  <c r="DX57" i="54"/>
  <c r="DX417" i="54"/>
  <c r="BE42" i="66"/>
  <c r="DX101" i="54"/>
  <c r="DX61" i="54"/>
  <c r="DX421" i="54"/>
  <c r="DX41" i="54"/>
  <c r="DX401" i="54"/>
  <c r="BG27" i="66"/>
  <c r="DX86" i="54"/>
  <c r="DX406" i="54"/>
  <c r="DX26" i="54"/>
  <c r="DX46" i="54"/>
  <c r="DX386" i="54"/>
  <c r="BF35" i="66"/>
  <c r="DX394" i="54"/>
  <c r="DX34" i="54"/>
  <c r="DX414" i="54"/>
  <c r="DX94" i="54"/>
  <c r="DX54" i="54"/>
  <c r="BF39" i="66"/>
  <c r="DX58" i="54"/>
  <c r="DX38" i="54"/>
  <c r="DX418" i="54"/>
  <c r="DX398" i="54"/>
  <c r="DX98" i="54"/>
  <c r="BR26" i="66"/>
  <c r="BQ26" i="66"/>
  <c r="BG28" i="66"/>
  <c r="DX47" i="54"/>
  <c r="DX407" i="54"/>
  <c r="DX87" i="54"/>
  <c r="DX387" i="54"/>
  <c r="DX27" i="54"/>
  <c r="BG32" i="66"/>
  <c r="DX31" i="54"/>
  <c r="DX91" i="54"/>
  <c r="DX391" i="54"/>
  <c r="DX411" i="54"/>
  <c r="DX51" i="54"/>
  <c r="BG36" i="66"/>
  <c r="DX95" i="54"/>
  <c r="DX55" i="54"/>
  <c r="DX415" i="54"/>
  <c r="DX35" i="54"/>
  <c r="DX395" i="54"/>
  <c r="BG40" i="66"/>
  <c r="DX39" i="54"/>
  <c r="DX419" i="54"/>
  <c r="DX99" i="54"/>
  <c r="DX59" i="54"/>
  <c r="DX399" i="54"/>
  <c r="BG44" i="66"/>
  <c r="DX63" i="54"/>
  <c r="DX43" i="54"/>
  <c r="DX403" i="54"/>
  <c r="DX103" i="54"/>
  <c r="DX423" i="54"/>
  <c r="DH837" i="54"/>
  <c r="DK577" i="54"/>
  <c r="DK473" i="54"/>
  <c r="DH993" i="54"/>
  <c r="DH525" i="54"/>
  <c r="EJ306" i="54"/>
  <c r="EH306" i="54"/>
  <c r="EI306" i="54"/>
  <c r="EK306" i="54"/>
  <c r="EG306" i="54"/>
  <c r="DK317" i="54"/>
  <c r="BU46" i="66"/>
  <c r="BA47" i="66" s="1"/>
  <c r="CH546" i="54" s="1"/>
  <c r="BZ46" i="66"/>
  <c r="BT46" i="66"/>
  <c r="BY46" i="66"/>
  <c r="BX67" i="66"/>
  <c r="BS46" i="66"/>
  <c r="AY47" i="66" s="1"/>
  <c r="CD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D507" i="54" s="1"/>
  <c r="IA6" i="54" l="1"/>
  <c r="DD474" i="54"/>
  <c r="DE474" i="54" s="1"/>
  <c r="DD475" i="54"/>
  <c r="M13" i="67"/>
  <c r="M14" i="67"/>
  <c r="M12" i="67"/>
  <c r="HS6" i="54"/>
  <c r="HT6" i="54"/>
  <c r="HU6" i="54"/>
  <c r="HY6" i="54"/>
  <c r="HS7" i="54"/>
  <c r="IA7" i="54"/>
  <c r="HZ7" i="54"/>
  <c r="HY8" i="54"/>
  <c r="HY7" i="54"/>
  <c r="HU8" i="54"/>
  <c r="IA8" i="54"/>
  <c r="HZ8" i="54"/>
  <c r="HY5" i="54"/>
  <c r="HS5" i="54"/>
  <c r="IA5" i="54"/>
  <c r="HZ5" i="54"/>
  <c r="EC166" i="54"/>
  <c r="HU7" i="54"/>
  <c r="HT5" i="54"/>
  <c r="HU5" i="54"/>
  <c r="HS8" i="54"/>
  <c r="HT8" i="54"/>
  <c r="CH126" i="54"/>
  <c r="CH46" i="54"/>
  <c r="CH146" i="54"/>
  <c r="CH306" i="54"/>
  <c r="CD126" i="54"/>
  <c r="CD146" i="54"/>
  <c r="CD46" i="54"/>
  <c r="CD306" i="54"/>
  <c r="CD7" i="54"/>
  <c r="CD227" i="54"/>
  <c r="CD107" i="54"/>
  <c r="CD207" i="54"/>
  <c r="CD187" i="54"/>
  <c r="DY226" i="54"/>
  <c r="EE227" i="54" s="1"/>
  <c r="DY106" i="54"/>
  <c r="EB107" i="54" s="1"/>
  <c r="DY6" i="54"/>
  <c r="EC7" i="54" s="1"/>
  <c r="DY186" i="54"/>
  <c r="EF187" i="54" s="1"/>
  <c r="DY206" i="54"/>
  <c r="ED207" i="54" s="1"/>
  <c r="EA25" i="54"/>
  <c r="EA85" i="54"/>
  <c r="EN86" i="54" s="1"/>
  <c r="EA165" i="54"/>
  <c r="EA265" i="54"/>
  <c r="EP266" i="54" s="1"/>
  <c r="EA325" i="54"/>
  <c r="EA385" i="54"/>
  <c r="EA405" i="54"/>
  <c r="DZ25" i="54"/>
  <c r="DZ85" i="54"/>
  <c r="DZ165" i="54"/>
  <c r="EI166" i="54" s="1"/>
  <c r="DZ265" i="54"/>
  <c r="DZ325" i="54"/>
  <c r="DZ385" i="54"/>
  <c r="DZ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D266" i="54"/>
  <c r="EE266" i="54"/>
  <c r="EF266" i="54"/>
  <c r="ED166" i="54"/>
  <c r="EE326" i="54"/>
  <c r="ED326" i="54"/>
  <c r="EF166" i="54"/>
  <c r="EB166" i="54"/>
  <c r="EC326" i="54"/>
  <c r="BR67" i="66"/>
  <c r="BZ67" i="66" s="1"/>
  <c r="EB326" i="54"/>
  <c r="CR30" i="66"/>
  <c r="CT30" i="66" s="1"/>
  <c r="EC266" i="54"/>
  <c r="EE166" i="54"/>
  <c r="EB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T26" i="66"/>
  <c r="AZ27" i="66" s="1"/>
  <c r="CJ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H22" i="66"/>
  <c r="CR22" i="66" s="1"/>
  <c r="CI22" i="66"/>
  <c r="CO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J47" i="66"/>
  <c r="N5" i="67" s="1"/>
  <c r="EF406" i="54"/>
  <c r="EC406" i="54"/>
  <c r="ED406" i="54"/>
  <c r="EB406" i="54"/>
  <c r="EE406" i="54"/>
  <c r="ED46" i="54"/>
  <c r="EE46" i="54"/>
  <c r="EC46" i="54"/>
  <c r="EF46" i="54"/>
  <c r="EB46" i="54"/>
  <c r="DK993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K1045" i="54"/>
  <c r="DE267" i="54"/>
  <c r="DE266" i="54"/>
  <c r="DJ266" i="54"/>
  <c r="DJ527" i="54"/>
  <c r="DJ526" i="54"/>
  <c r="DJ474" i="54"/>
  <c r="DJ6" i="54"/>
  <c r="DJ579" i="54"/>
  <c r="DJ475" i="54"/>
  <c r="DJ7" i="54"/>
  <c r="DJ267" i="54"/>
  <c r="DJ578" i="54"/>
  <c r="EF86" i="54"/>
  <c r="EC86" i="54"/>
  <c r="ED86" i="54"/>
  <c r="EB86" i="54"/>
  <c r="EE86" i="54"/>
  <c r="BY26" i="66"/>
  <c r="DK109" i="54"/>
  <c r="EF386" i="54"/>
  <c r="ED386" i="54"/>
  <c r="EE386" i="54"/>
  <c r="EB386" i="54"/>
  <c r="EC386" i="54"/>
  <c r="DK213" i="54"/>
  <c r="DK57" i="54"/>
  <c r="DE578" i="54"/>
  <c r="DE579" i="54"/>
  <c r="AZ47" i="66"/>
  <c r="CF546" i="54" s="1"/>
  <c r="BV46" i="66"/>
  <c r="BY67" i="66"/>
  <c r="BT67" i="66"/>
  <c r="AZ68" i="66" s="1"/>
  <c r="CF507" i="54" s="1"/>
  <c r="BU26" i="66"/>
  <c r="BA27" i="66" s="1"/>
  <c r="BZ26" i="66"/>
  <c r="BS26" i="66"/>
  <c r="AY27" i="66" s="1"/>
  <c r="BX26" i="66"/>
  <c r="BP47" i="66"/>
  <c r="BJ68" i="66"/>
  <c r="BP68" i="66"/>
  <c r="AW6" i="66"/>
  <c r="DE475" i="54" l="1"/>
  <c r="CF486" i="54"/>
  <c r="CF526" i="54"/>
  <c r="CF466" i="54"/>
  <c r="CD526" i="54"/>
  <c r="CD486" i="54"/>
  <c r="CD466" i="54"/>
  <c r="CH526" i="54"/>
  <c r="CH466" i="54"/>
  <c r="CH486" i="54"/>
  <c r="EF7" i="54"/>
  <c r="EE7" i="54"/>
  <c r="EB7" i="54"/>
  <c r="EM266" i="54"/>
  <c r="EO266" i="54"/>
  <c r="EL266" i="54"/>
  <c r="EN266" i="54"/>
  <c r="ED7" i="54"/>
  <c r="CF7" i="54"/>
  <c r="CF227" i="54"/>
  <c r="CF107" i="54"/>
  <c r="CF187" i="54"/>
  <c r="CF207" i="54"/>
  <c r="BP27" i="66"/>
  <c r="DY166" i="54" s="1"/>
  <c r="CD166" i="54"/>
  <c r="CD26" i="54"/>
  <c r="CD386" i="54"/>
  <c r="CD86" i="54"/>
  <c r="CD406" i="54"/>
  <c r="CD326" i="54"/>
  <c r="CD266" i="54"/>
  <c r="CH166" i="54"/>
  <c r="CH26" i="54"/>
  <c r="CH86" i="54"/>
  <c r="CH386" i="54"/>
  <c r="CH406" i="54"/>
  <c r="CH326" i="54"/>
  <c r="CH266" i="54"/>
  <c r="CF126" i="54"/>
  <c r="CF46" i="54"/>
  <c r="CF146" i="54"/>
  <c r="CF306" i="54"/>
  <c r="CF26" i="54"/>
  <c r="CF166" i="54"/>
  <c r="CF386" i="54"/>
  <c r="CF86" i="54"/>
  <c r="CF406" i="54"/>
  <c r="CF266" i="54"/>
  <c r="CF326" i="54"/>
  <c r="DZ206" i="54"/>
  <c r="EH207" i="54" s="1"/>
  <c r="DZ106" i="54"/>
  <c r="EJ107" i="54" s="1"/>
  <c r="DZ226" i="54"/>
  <c r="EK227" i="54" s="1"/>
  <c r="DZ6" i="54"/>
  <c r="EK7" i="54" s="1"/>
  <c r="DZ186" i="54"/>
  <c r="EG187" i="54" s="1"/>
  <c r="BU67" i="66"/>
  <c r="BA68" i="66" s="1"/>
  <c r="CH507" i="54" s="1"/>
  <c r="EA6" i="54"/>
  <c r="EO7" i="54" s="1"/>
  <c r="EA106" i="54"/>
  <c r="EP107" i="54" s="1"/>
  <c r="EA186" i="54"/>
  <c r="EM187" i="54" s="1"/>
  <c r="EA206" i="54"/>
  <c r="EN207" i="54" s="1"/>
  <c r="EA226" i="54"/>
  <c r="EO227" i="54" s="1"/>
  <c r="DY7" i="54"/>
  <c r="DY187" i="54"/>
  <c r="DY207" i="54"/>
  <c r="DY227" i="54"/>
  <c r="DY107" i="54"/>
  <c r="DY46" i="54"/>
  <c r="DY126" i="54"/>
  <c r="DY146" i="54"/>
  <c r="DY306" i="54"/>
  <c r="HQ9" i="54"/>
  <c r="R5" i="67"/>
  <c r="GO9" i="54"/>
  <c r="GU9" i="54" s="1"/>
  <c r="AY4" i="67"/>
  <c r="BS47" i="66"/>
  <c r="AY48" i="66" s="1"/>
  <c r="V5" i="67"/>
  <c r="AM5" i="67" s="1"/>
  <c r="CH4" i="67"/>
  <c r="AX4" i="67"/>
  <c r="AV4" i="67"/>
  <c r="AW4" i="67"/>
  <c r="EE187" i="54"/>
  <c r="EB227" i="54"/>
  <c r="EC187" i="54"/>
  <c r="CS22" i="66"/>
  <c r="DI66" i="66" s="1"/>
  <c r="EF227" i="54"/>
  <c r="ED227" i="54"/>
  <c r="EF107" i="54"/>
  <c r="EC227" i="54"/>
  <c r="EB187" i="54"/>
  <c r="ED187" i="54"/>
  <c r="EE107" i="54"/>
  <c r="EF207" i="54"/>
  <c r="EE207" i="54"/>
  <c r="EC207" i="54"/>
  <c r="CN22" i="66"/>
  <c r="DK66" i="66" s="1"/>
  <c r="DN66" i="66" s="1"/>
  <c r="EP86" i="54"/>
  <c r="EU7" i="66"/>
  <c r="EB207" i="54"/>
  <c r="EO326" i="54"/>
  <c r="EM326" i="54"/>
  <c r="EN326" i="54"/>
  <c r="EL326" i="54"/>
  <c r="EP326" i="54"/>
  <c r="EC107" i="54"/>
  <c r="ED107" i="54"/>
  <c r="EJ266" i="54"/>
  <c r="EK266" i="54"/>
  <c r="EI266" i="54"/>
  <c r="EH266" i="54"/>
  <c r="EG266" i="54"/>
  <c r="EI326" i="54"/>
  <c r="EK326" i="54"/>
  <c r="EJ326" i="54"/>
  <c r="EG326" i="54"/>
  <c r="EH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EM86" i="54"/>
  <c r="EL86" i="54"/>
  <c r="EO86" i="54"/>
  <c r="CH14" i="66"/>
  <c r="CN14" i="66" s="1"/>
  <c r="EM18" i="66"/>
  <c r="EM25" i="66"/>
  <c r="EM9" i="66"/>
  <c r="EM14" i="66"/>
  <c r="EM12" i="66"/>
  <c r="EM19" i="66"/>
  <c r="EM21" i="66"/>
  <c r="EM7" i="66"/>
  <c r="EM24" i="66"/>
  <c r="EM8" i="66"/>
  <c r="CI14" i="66"/>
  <c r="CO14" i="66" s="1"/>
  <c r="DL26" i="66" s="1"/>
  <c r="EM23" i="66"/>
  <c r="EM22" i="66"/>
  <c r="EM17" i="66"/>
  <c r="EM15" i="66"/>
  <c r="EM20" i="66"/>
  <c r="CJ14" i="66"/>
  <c r="EM11" i="66"/>
  <c r="EM10" i="66"/>
  <c r="EM13" i="66"/>
  <c r="EM26" i="66"/>
  <c r="EM16" i="66"/>
  <c r="EO406" i="54"/>
  <c r="EN406" i="54"/>
  <c r="EM406" i="54"/>
  <c r="EP406" i="54"/>
  <c r="EL406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BR47" i="66"/>
  <c r="BQ47" i="66"/>
  <c r="BR68" i="66"/>
  <c r="BQ68" i="66"/>
  <c r="DX245" i="54"/>
  <c r="DX425" i="54"/>
  <c r="DX365" i="54"/>
  <c r="DX65" i="54"/>
  <c r="DX345" i="54"/>
  <c r="DX285" i="54"/>
  <c r="BK68" i="66"/>
  <c r="DD580" i="54"/>
  <c r="DD269" i="54"/>
  <c r="DD581" i="54"/>
  <c r="DD529" i="54"/>
  <c r="DD528" i="54"/>
  <c r="DD476" i="54"/>
  <c r="DD477" i="54"/>
  <c r="DD268" i="54"/>
  <c r="DD8" i="54"/>
  <c r="DD9" i="54"/>
  <c r="BJ27" i="66"/>
  <c r="DD683" i="54" s="1"/>
  <c r="DK579" i="54"/>
  <c r="DK578" i="54"/>
  <c r="DK526" i="54"/>
  <c r="DK52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DH46" i="66"/>
  <c r="DH66" i="66"/>
  <c r="CT22" i="66"/>
  <c r="DK6" i="54"/>
  <c r="DK7" i="54"/>
  <c r="EH46" i="54"/>
  <c r="EI46" i="54"/>
  <c r="EK46" i="54"/>
  <c r="EG46" i="54"/>
  <c r="EJ46" i="54"/>
  <c r="DH7" i="54"/>
  <c r="DH6" i="54"/>
  <c r="DH266" i="54"/>
  <c r="DH267" i="54"/>
  <c r="BK47" i="66"/>
  <c r="O5" i="67" s="1"/>
  <c r="DD319" i="54"/>
  <c r="DD371" i="54"/>
  <c r="DD370" i="54"/>
  <c r="DD318" i="54"/>
  <c r="BL47" i="66"/>
  <c r="P5" i="67" s="1"/>
  <c r="DK474" i="54"/>
  <c r="DK475" i="54"/>
  <c r="DK267" i="54"/>
  <c r="DK266" i="54"/>
  <c r="EH86" i="54"/>
  <c r="EJ86" i="54"/>
  <c r="EI86" i="54"/>
  <c r="EG86" i="54"/>
  <c r="EK86" i="54"/>
  <c r="DH578" i="54"/>
  <c r="DH579" i="54"/>
  <c r="DL46" i="66"/>
  <c r="DL66" i="66"/>
  <c r="DO66" i="66" s="1"/>
  <c r="BL68" i="66"/>
  <c r="BX68" i="66"/>
  <c r="BX47" i="66"/>
  <c r="BS68" i="66"/>
  <c r="AY69" i="66" s="1"/>
  <c r="CD508" i="54" s="1"/>
  <c r="BG6" i="66"/>
  <c r="BF6" i="66"/>
  <c r="BE6" i="66"/>
  <c r="BP6" i="66"/>
  <c r="BJ6" i="66"/>
  <c r="E6" i="66"/>
  <c r="E7" i="66"/>
  <c r="DO46" i="66" l="1"/>
  <c r="BG325" i="54"/>
  <c r="BG405" i="54"/>
  <c r="DO26" i="66"/>
  <c r="BG425" i="54"/>
  <c r="BG345" i="54"/>
  <c r="BG385" i="54"/>
  <c r="BJ48" i="66"/>
  <c r="BL48" i="66" s="1"/>
  <c r="P6" i="67" s="1"/>
  <c r="T6" i="67" s="1"/>
  <c r="CD547" i="54"/>
  <c r="CL4" i="67"/>
  <c r="CM4" i="67" s="1"/>
  <c r="EI227" i="54"/>
  <c r="EI187" i="54"/>
  <c r="EH227" i="54"/>
  <c r="DY326" i="54"/>
  <c r="EF327" i="54" s="1"/>
  <c r="BQ27" i="66"/>
  <c r="DZ406" i="54" s="1"/>
  <c r="DY386" i="54"/>
  <c r="EH107" i="54"/>
  <c r="EG107" i="54"/>
  <c r="EI107" i="54"/>
  <c r="EK107" i="54"/>
  <c r="EP207" i="54"/>
  <c r="EL207" i="54"/>
  <c r="EJ227" i="54"/>
  <c r="EG227" i="54"/>
  <c r="EL7" i="54"/>
  <c r="ER8" i="66"/>
  <c r="DY86" i="54"/>
  <c r="DY26" i="54"/>
  <c r="DY406" i="54"/>
  <c r="EM7" i="54"/>
  <c r="BR27" i="66"/>
  <c r="EA86" i="54" s="1"/>
  <c r="DY266" i="54"/>
  <c r="HX18" i="54"/>
  <c r="HX11" i="54"/>
  <c r="HX12" i="54"/>
  <c r="HX13" i="54"/>
  <c r="HX14" i="54"/>
  <c r="HX17" i="54"/>
  <c r="HX15" i="54"/>
  <c r="HX16" i="54"/>
  <c r="HX10" i="54"/>
  <c r="HX9" i="54"/>
  <c r="EN187" i="54"/>
  <c r="EN7" i="54"/>
  <c r="EL227" i="54"/>
  <c r="EP227" i="54"/>
  <c r="BP48" i="66"/>
  <c r="DY147" i="54" s="1"/>
  <c r="EI207" i="54"/>
  <c r="EK207" i="54"/>
  <c r="EJ207" i="54"/>
  <c r="EH187" i="54"/>
  <c r="EG207" i="54"/>
  <c r="EJ187" i="54"/>
  <c r="EK187" i="54"/>
  <c r="EO187" i="54"/>
  <c r="EP187" i="54"/>
  <c r="EL187" i="54"/>
  <c r="EP7" i="54"/>
  <c r="EM227" i="54"/>
  <c r="EN227" i="54"/>
  <c r="GQ9" i="54"/>
  <c r="GW9" i="54" s="1"/>
  <c r="EE8" i="54"/>
  <c r="EM207" i="54"/>
  <c r="EO207" i="54"/>
  <c r="DD839" i="54"/>
  <c r="BL27" i="66"/>
  <c r="DJ1046" i="54" s="1"/>
  <c r="DI46" i="66"/>
  <c r="CD108" i="54"/>
  <c r="CD8" i="54"/>
  <c r="CD228" i="54"/>
  <c r="CD208" i="54"/>
  <c r="CD188" i="54"/>
  <c r="CD307" i="54"/>
  <c r="CD47" i="54"/>
  <c r="CD147" i="54"/>
  <c r="CD127" i="54"/>
  <c r="CH227" i="54"/>
  <c r="CH7" i="54"/>
  <c r="CH107" i="54"/>
  <c r="CH187" i="54"/>
  <c r="CH207" i="54"/>
  <c r="EG7" i="54"/>
  <c r="EH7" i="54"/>
  <c r="EN107" i="54"/>
  <c r="EJ7" i="54"/>
  <c r="EL107" i="54"/>
  <c r="EI7" i="54"/>
  <c r="EO107" i="54"/>
  <c r="EM107" i="54"/>
  <c r="EA227" i="54"/>
  <c r="EA187" i="54"/>
  <c r="EA7" i="54"/>
  <c r="EO8" i="54" s="1"/>
  <c r="EA107" i="54"/>
  <c r="EA207" i="54"/>
  <c r="EL208" i="54" s="1"/>
  <c r="DZ7" i="54"/>
  <c r="EK8" i="54" s="1"/>
  <c r="DZ107" i="54"/>
  <c r="DZ187" i="54"/>
  <c r="DZ207" i="54"/>
  <c r="DZ227" i="54"/>
  <c r="W5" i="67"/>
  <c r="AN5" i="67" s="1"/>
  <c r="DZ46" i="54"/>
  <c r="DZ306" i="54"/>
  <c r="DZ126" i="54"/>
  <c r="EJ127" i="54" s="1"/>
  <c r="DZ146" i="54"/>
  <c r="EI147" i="54" s="1"/>
  <c r="X5" i="67"/>
  <c r="EA46" i="54"/>
  <c r="EL47" i="54" s="1"/>
  <c r="EA126" i="54"/>
  <c r="EA146" i="54"/>
  <c r="EA306" i="54"/>
  <c r="DY65" i="54"/>
  <c r="DY285" i="54"/>
  <c r="HF19" i="54" s="1"/>
  <c r="DY345" i="54"/>
  <c r="DY365" i="54"/>
  <c r="DY425" i="54"/>
  <c r="DY245" i="54"/>
  <c r="T5" i="67"/>
  <c r="S5" i="67"/>
  <c r="GP9" i="54"/>
  <c r="GV9" i="54" s="1"/>
  <c r="DD423" i="54"/>
  <c r="DD422" i="54"/>
  <c r="DE422" i="54" s="1"/>
  <c r="DD682" i="54"/>
  <c r="Q5" i="67"/>
  <c r="BU68" i="66"/>
  <c r="BA69" i="66" s="1"/>
  <c r="CH508" i="54" s="1"/>
  <c r="BS27" i="66"/>
  <c r="AY28" i="66" s="1"/>
  <c r="DK46" i="66"/>
  <c r="CP22" i="66"/>
  <c r="DM66" i="66" s="1"/>
  <c r="DP66" i="66" s="1"/>
  <c r="EE188" i="54"/>
  <c r="DD838" i="54"/>
  <c r="EB228" i="54"/>
  <c r="ED228" i="54"/>
  <c r="EF228" i="54"/>
  <c r="ED167" i="54"/>
  <c r="EB208" i="54"/>
  <c r="EC228" i="54"/>
  <c r="BU47" i="66"/>
  <c r="BA48" i="66" s="1"/>
  <c r="CH547" i="54" s="1"/>
  <c r="CS14" i="66"/>
  <c r="DI26" i="66" s="1"/>
  <c r="DR66" i="66"/>
  <c r="EB8" i="54"/>
  <c r="EF8" i="54"/>
  <c r="EC8" i="54"/>
  <c r="EE228" i="54"/>
  <c r="DG787" i="54"/>
  <c r="DG786" i="54"/>
  <c r="EB307" i="54"/>
  <c r="EC307" i="54"/>
  <c r="EE307" i="54"/>
  <c r="ED307" i="54"/>
  <c r="EF307" i="54"/>
  <c r="BT47" i="66"/>
  <c r="AZ48" i="66" s="1"/>
  <c r="CF547" i="54" s="1"/>
  <c r="DE786" i="54"/>
  <c r="DE787" i="54"/>
  <c r="CR14" i="66"/>
  <c r="CT14" i="66" s="1"/>
  <c r="DJ26" i="66" s="1"/>
  <c r="DJ787" i="54"/>
  <c r="DJ786" i="54"/>
  <c r="BY47" i="66"/>
  <c r="BX6" i="66"/>
  <c r="CH6" i="66" s="1"/>
  <c r="CN6" i="66" s="1"/>
  <c r="CH31" i="66"/>
  <c r="CR31" i="66" s="1"/>
  <c r="CT31" i="66" s="1"/>
  <c r="DQ66" i="66"/>
  <c r="EN8" i="66"/>
  <c r="ET8" i="66"/>
  <c r="EV7" i="66"/>
  <c r="EW7" i="66" s="1"/>
  <c r="DE67" i="66"/>
  <c r="ED8" i="54"/>
  <c r="EC208" i="54"/>
  <c r="EE208" i="54"/>
  <c r="EF208" i="54"/>
  <c r="ED208" i="54"/>
  <c r="DJ46" i="66"/>
  <c r="DJ66" i="66"/>
  <c r="DE268" i="54"/>
  <c r="DE269" i="54"/>
  <c r="EB188" i="54"/>
  <c r="ED188" i="54"/>
  <c r="EC188" i="54"/>
  <c r="EF188" i="54"/>
  <c r="BZ47" i="66"/>
  <c r="BR6" i="66"/>
  <c r="BQ6" i="66"/>
  <c r="DJ110" i="54"/>
  <c r="DJ111" i="54"/>
  <c r="BP69" i="66"/>
  <c r="BZ68" i="66"/>
  <c r="DJ580" i="54"/>
  <c r="DJ269" i="54"/>
  <c r="DJ581" i="54"/>
  <c r="DJ529" i="54"/>
  <c r="DJ528" i="54"/>
  <c r="DJ476" i="54"/>
  <c r="DJ477" i="54"/>
  <c r="DJ268" i="54"/>
  <c r="DJ8" i="54"/>
  <c r="DJ9" i="54"/>
  <c r="EC127" i="54"/>
  <c r="EF127" i="54"/>
  <c r="EE127" i="54"/>
  <c r="EB127" i="54"/>
  <c r="ED127" i="54"/>
  <c r="DE580" i="54"/>
  <c r="DE581" i="54"/>
  <c r="BK6" i="66"/>
  <c r="DD941" i="54"/>
  <c r="DD1097" i="54"/>
  <c r="DD733" i="54"/>
  <c r="HB9" i="54" s="1"/>
  <c r="DD889" i="54"/>
  <c r="DD629" i="54"/>
  <c r="DD161" i="54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DJ319" i="54"/>
  <c r="DJ683" i="54"/>
  <c r="DJ371" i="54"/>
  <c r="DJ370" i="54"/>
  <c r="DJ318" i="54"/>
  <c r="DE318" i="54"/>
  <c r="DE319" i="54"/>
  <c r="DG319" i="54"/>
  <c r="DG371" i="54"/>
  <c r="DG370" i="54"/>
  <c r="DG318" i="54"/>
  <c r="BX27" i="66"/>
  <c r="BK27" i="66"/>
  <c r="DG682" i="54" s="1"/>
  <c r="DD995" i="54"/>
  <c r="DD110" i="54"/>
  <c r="DD1047" i="54"/>
  <c r="DD1046" i="54"/>
  <c r="DD994" i="54"/>
  <c r="DD59" i="54"/>
  <c r="DD214" i="54"/>
  <c r="DD215" i="54"/>
  <c r="DD58" i="54"/>
  <c r="DD111" i="54"/>
  <c r="DE8" i="54"/>
  <c r="DE9" i="54"/>
  <c r="DE528" i="54"/>
  <c r="DE529" i="54"/>
  <c r="ED108" i="54"/>
  <c r="EF108" i="54"/>
  <c r="EB108" i="54"/>
  <c r="EE108" i="54"/>
  <c r="EC108" i="54"/>
  <c r="CP14" i="66"/>
  <c r="DM26" i="66" s="1"/>
  <c r="DK26" i="66"/>
  <c r="BT68" i="66"/>
  <c r="AZ69" i="66" s="1"/>
  <c r="CF508" i="54" s="1"/>
  <c r="BY68" i="66"/>
  <c r="DF67" i="66"/>
  <c r="BL6" i="66"/>
  <c r="BJ69" i="66"/>
  <c r="BS6" i="66"/>
  <c r="AY7" i="66" s="1"/>
  <c r="CD446" i="54" s="1"/>
  <c r="AW8" i="66"/>
  <c r="AW9" i="66"/>
  <c r="AW10" i="66"/>
  <c r="AW11" i="66"/>
  <c r="AW12" i="66"/>
  <c r="AW13" i="66"/>
  <c r="AW14" i="66"/>
  <c r="AW15" i="66"/>
  <c r="AW16" i="66"/>
  <c r="AW17" i="66"/>
  <c r="AW18" i="66"/>
  <c r="AW19" i="66"/>
  <c r="AW20" i="66"/>
  <c r="AW21" i="66"/>
  <c r="AW22" i="66"/>
  <c r="AW23" i="66"/>
  <c r="AW24" i="66"/>
  <c r="AW25" i="66"/>
  <c r="AW7" i="66"/>
  <c r="BQ48" i="66" l="1"/>
  <c r="DZ86" i="54"/>
  <c r="DJ372" i="54"/>
  <c r="DK372" i="54" s="1"/>
  <c r="DD789" i="54"/>
  <c r="DD372" i="54"/>
  <c r="DE372" i="54" s="1"/>
  <c r="DJ788" i="54"/>
  <c r="DK788" i="54" s="1"/>
  <c r="DJ373" i="54"/>
  <c r="DD320" i="54"/>
  <c r="DE320" i="54" s="1"/>
  <c r="DJ789" i="54"/>
  <c r="DJ321" i="54"/>
  <c r="BR48" i="66"/>
  <c r="EA127" i="54" s="1"/>
  <c r="N6" i="67"/>
  <c r="R6" i="67" s="1"/>
  <c r="DD373" i="54"/>
  <c r="DE373" i="54" s="1"/>
  <c r="DD321" i="54"/>
  <c r="BK48" i="66"/>
  <c r="DG320" i="54" s="1"/>
  <c r="DH320" i="54" s="1"/>
  <c r="DJ320" i="54"/>
  <c r="DK320" i="54" s="1"/>
  <c r="DD788" i="54"/>
  <c r="DE788" i="54" s="1"/>
  <c r="BJ28" i="66"/>
  <c r="DD841" i="54" s="1"/>
  <c r="CD487" i="54"/>
  <c r="CD467" i="54"/>
  <c r="CD527" i="54"/>
  <c r="DF27" i="66"/>
  <c r="AR426" i="54" s="1"/>
  <c r="DF47" i="66"/>
  <c r="AR326" i="54" s="1"/>
  <c r="DN26" i="66"/>
  <c r="BB425" i="54"/>
  <c r="BB345" i="54"/>
  <c r="BB385" i="54"/>
  <c r="DN46" i="66"/>
  <c r="DE47" i="66" s="1"/>
  <c r="BB405" i="54"/>
  <c r="BB325" i="54"/>
  <c r="BK385" i="54"/>
  <c r="BJ385" i="54"/>
  <c r="BH385" i="54"/>
  <c r="BI385" i="54"/>
  <c r="BI405" i="54"/>
  <c r="BH405" i="54"/>
  <c r="BK405" i="54"/>
  <c r="BJ405" i="54"/>
  <c r="DP26" i="66"/>
  <c r="DS26" i="66" s="1"/>
  <c r="BL425" i="54"/>
  <c r="BL345" i="54"/>
  <c r="BL385" i="54"/>
  <c r="BJ345" i="54"/>
  <c r="BK345" i="54"/>
  <c r="BH345" i="54"/>
  <c r="BI345" i="54"/>
  <c r="BI325" i="54"/>
  <c r="BJ325" i="54"/>
  <c r="BH325" i="54"/>
  <c r="BK325" i="54"/>
  <c r="BK425" i="54"/>
  <c r="BJ425" i="54"/>
  <c r="BH425" i="54"/>
  <c r="BI425" i="54"/>
  <c r="CO4" i="67"/>
  <c r="CP4" i="67"/>
  <c r="CN4" i="67"/>
  <c r="DR46" i="66"/>
  <c r="DZ326" i="54"/>
  <c r="ES8" i="66"/>
  <c r="EU8" i="66" s="1"/>
  <c r="EA266" i="54"/>
  <c r="EN267" i="54" s="1"/>
  <c r="EH228" i="54"/>
  <c r="EA26" i="54"/>
  <c r="EM27" i="54" s="1"/>
  <c r="EA326" i="54"/>
  <c r="EM327" i="54" s="1"/>
  <c r="DZ166" i="54"/>
  <c r="DZ266" i="54"/>
  <c r="BV47" i="66"/>
  <c r="DJ839" i="54"/>
  <c r="DZ386" i="54"/>
  <c r="DZ26" i="54"/>
  <c r="EG108" i="54"/>
  <c r="DJ1047" i="54"/>
  <c r="DK1047" i="54" s="1"/>
  <c r="DJ838" i="54"/>
  <c r="DK838" i="54" s="1"/>
  <c r="DJ58" i="54"/>
  <c r="DK58" i="54" s="1"/>
  <c r="DJ59" i="54"/>
  <c r="BP28" i="66"/>
  <c r="DY167" i="54" s="1"/>
  <c r="BU27" i="66"/>
  <c r="BA28" i="66" s="1"/>
  <c r="CH27" i="54" s="1"/>
  <c r="DJ423" i="54"/>
  <c r="DJ215" i="54"/>
  <c r="DJ994" i="54"/>
  <c r="DK994" i="54" s="1"/>
  <c r="DJ995" i="54"/>
  <c r="EP8" i="66"/>
  <c r="BZ27" i="66"/>
  <c r="DJ422" i="54"/>
  <c r="DJ682" i="54"/>
  <c r="DJ214" i="54"/>
  <c r="DK214" i="54" s="1"/>
  <c r="EK188" i="54"/>
  <c r="EO188" i="54"/>
  <c r="ED267" i="54"/>
  <c r="EE267" i="54"/>
  <c r="EF267" i="54"/>
  <c r="EB267" i="54"/>
  <c r="EC267" i="54"/>
  <c r="EK208" i="54"/>
  <c r="EA406" i="54"/>
  <c r="EM407" i="54" s="1"/>
  <c r="EA166" i="54"/>
  <c r="EP167" i="54" s="1"/>
  <c r="EA386" i="54"/>
  <c r="EP387" i="54" s="1"/>
  <c r="DY127" i="54"/>
  <c r="EC128" i="54" s="1"/>
  <c r="BS48" i="66"/>
  <c r="AY49" i="66" s="1"/>
  <c r="DY47" i="54"/>
  <c r="BX48" i="66"/>
  <c r="AV5" i="65" s="1"/>
  <c r="DY307" i="54"/>
  <c r="EE308" i="54" s="1"/>
  <c r="V6" i="67"/>
  <c r="DE839" i="54"/>
  <c r="DE838" i="54"/>
  <c r="Y5" i="67"/>
  <c r="AO5" i="67"/>
  <c r="AP5" i="67" s="1"/>
  <c r="CH108" i="54"/>
  <c r="CH8" i="54"/>
  <c r="CH228" i="54"/>
  <c r="CH208" i="54"/>
  <c r="CH188" i="54"/>
  <c r="CH307" i="54"/>
  <c r="CH147" i="54"/>
  <c r="CH47" i="54"/>
  <c r="CH127" i="54"/>
  <c r="CD366" i="54"/>
  <c r="CD346" i="54"/>
  <c r="CD66" i="54"/>
  <c r="CD286" i="54"/>
  <c r="CD426" i="54"/>
  <c r="CD246" i="54"/>
  <c r="CF8" i="54"/>
  <c r="CF108" i="54"/>
  <c r="CF228" i="54"/>
  <c r="CF208" i="54"/>
  <c r="CF188" i="54"/>
  <c r="CF47" i="54"/>
  <c r="CF147" i="54"/>
  <c r="CF307" i="54"/>
  <c r="CF127" i="54"/>
  <c r="CD27" i="54"/>
  <c r="CD87" i="54"/>
  <c r="CD267" i="54"/>
  <c r="CD327" i="54"/>
  <c r="CD167" i="54"/>
  <c r="CD407" i="54"/>
  <c r="CD387" i="54"/>
  <c r="EM108" i="54"/>
  <c r="DY8" i="54"/>
  <c r="DY108" i="54"/>
  <c r="EF109" i="54" s="1"/>
  <c r="DY188" i="54"/>
  <c r="EE189" i="54" s="1"/>
  <c r="DY208" i="54"/>
  <c r="DY228" i="54"/>
  <c r="W6" i="67"/>
  <c r="DZ47" i="54"/>
  <c r="DZ127" i="54"/>
  <c r="DZ147" i="54"/>
  <c r="DZ307" i="54"/>
  <c r="X6" i="67"/>
  <c r="AO6" i="67" s="1"/>
  <c r="U5" i="67"/>
  <c r="DH26" i="66"/>
  <c r="EA65" i="54"/>
  <c r="EA245" i="54"/>
  <c r="EA285" i="54"/>
  <c r="EA345" i="54"/>
  <c r="EA365" i="54"/>
  <c r="EA425" i="54"/>
  <c r="DZ65" i="54"/>
  <c r="DZ285" i="54"/>
  <c r="HG19" i="54" s="1"/>
  <c r="DZ245" i="54"/>
  <c r="DZ365" i="54"/>
  <c r="DZ345" i="54"/>
  <c r="DZ425" i="54"/>
  <c r="DE683" i="54"/>
  <c r="DE423" i="54"/>
  <c r="DE682" i="54"/>
  <c r="BU6" i="66"/>
  <c r="BA7" i="66" s="1"/>
  <c r="CH446" i="54" s="1"/>
  <c r="O6" i="67"/>
  <c r="BT6" i="66"/>
  <c r="AZ7" i="66" s="1"/>
  <c r="CF446" i="54" s="1"/>
  <c r="DM46" i="66"/>
  <c r="EE327" i="54"/>
  <c r="EB327" i="54"/>
  <c r="ED327" i="54"/>
  <c r="EC327" i="54"/>
  <c r="DR26" i="66"/>
  <c r="EB167" i="54"/>
  <c r="EC167" i="54"/>
  <c r="EE167" i="54"/>
  <c r="EF167" i="54"/>
  <c r="EH127" i="54"/>
  <c r="EG127" i="54"/>
  <c r="EK127" i="54"/>
  <c r="EI127" i="54"/>
  <c r="EG147" i="54"/>
  <c r="DG683" i="54"/>
  <c r="DG423" i="54"/>
  <c r="DG839" i="54"/>
  <c r="DG422" i="54"/>
  <c r="DH422" i="54" s="1"/>
  <c r="EJ147" i="54"/>
  <c r="EK147" i="54"/>
  <c r="EH147" i="54"/>
  <c r="EP208" i="54"/>
  <c r="CN31" i="66"/>
  <c r="CP31" i="66" s="1"/>
  <c r="EL307" i="54"/>
  <c r="EM307" i="54"/>
  <c r="EN307" i="54"/>
  <c r="EO307" i="54"/>
  <c r="EP307" i="54"/>
  <c r="DG838" i="54"/>
  <c r="DH838" i="54" s="1"/>
  <c r="DK787" i="54"/>
  <c r="DK786" i="54"/>
  <c r="EM188" i="54"/>
  <c r="EH307" i="54"/>
  <c r="EK307" i="54"/>
  <c r="EJ307" i="54"/>
  <c r="EG307" i="54"/>
  <c r="EI307" i="54"/>
  <c r="DH787" i="54"/>
  <c r="DH786" i="54"/>
  <c r="CJ31" i="66"/>
  <c r="EY7" i="66"/>
  <c r="EX7" i="66"/>
  <c r="DS66" i="66"/>
  <c r="CI31" i="66"/>
  <c r="CO31" i="66" s="1"/>
  <c r="EO8" i="66"/>
  <c r="EM8" i="54"/>
  <c r="EP8" i="54"/>
  <c r="EP47" i="54"/>
  <c r="EN47" i="54"/>
  <c r="EN8" i="54"/>
  <c r="EL8" i="54"/>
  <c r="EL188" i="54"/>
  <c r="EP188" i="54"/>
  <c r="EF148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13" i="54"/>
  <c r="DJ112" i="54"/>
  <c r="DK112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BJ7" i="66"/>
  <c r="BZ6" i="66"/>
  <c r="DJ941" i="54"/>
  <c r="DJ1097" i="54"/>
  <c r="DJ733" i="54"/>
  <c r="HD9" i="54" s="1"/>
  <c r="DJ161" i="54"/>
  <c r="DJ629" i="54"/>
  <c r="DJ889" i="54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T27" i="66"/>
  <c r="AZ28" i="66" s="1"/>
  <c r="BY27" i="66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G941" i="54"/>
  <c r="DG1097" i="54"/>
  <c r="DG733" i="54"/>
  <c r="HC9" i="54" s="1"/>
  <c r="DG889" i="54"/>
  <c r="DG161" i="54"/>
  <c r="DG629" i="54"/>
  <c r="DG372" i="54"/>
  <c r="DK476" i="54"/>
  <c r="DK477" i="54"/>
  <c r="DK1046" i="54"/>
  <c r="EN188" i="54"/>
  <c r="EF387" i="54"/>
  <c r="ED387" i="54"/>
  <c r="EB387" i="54"/>
  <c r="EE387" i="54"/>
  <c r="EC387" i="54"/>
  <c r="DE58" i="54"/>
  <c r="DE59" i="54"/>
  <c r="DE994" i="54"/>
  <c r="DE995" i="54"/>
  <c r="DK370" i="54"/>
  <c r="DK371" i="54"/>
  <c r="DH269" i="54"/>
  <c r="DH268" i="54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DK9" i="54"/>
  <c r="DK8" i="54"/>
  <c r="DK528" i="54"/>
  <c r="DK529" i="54"/>
  <c r="EO87" i="54"/>
  <c r="EN87" i="54"/>
  <c r="EM87" i="54"/>
  <c r="EP87" i="54"/>
  <c r="EL87" i="54"/>
  <c r="EP108" i="54"/>
  <c r="DG67" i="66"/>
  <c r="EC66" i="54"/>
  <c r="EB66" i="54"/>
  <c r="EF66" i="54"/>
  <c r="EE66" i="54"/>
  <c r="ED66" i="54"/>
  <c r="DE733" i="54"/>
  <c r="EF426" i="54"/>
  <c r="EE426" i="54"/>
  <c r="ED426" i="54"/>
  <c r="EB426" i="54"/>
  <c r="EC426" i="54"/>
  <c r="EO208" i="54"/>
  <c r="EM208" i="54"/>
  <c r="EN208" i="54"/>
  <c r="DK268" i="54"/>
  <c r="DK269" i="54"/>
  <c r="BR69" i="66"/>
  <c r="BQ69" i="66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BK69" i="66"/>
  <c r="DD479" i="54"/>
  <c r="DD531" i="54"/>
  <c r="DD10" i="54"/>
  <c r="DD583" i="54"/>
  <c r="DD271" i="54"/>
  <c r="DD478" i="54"/>
  <c r="DD11" i="54"/>
  <c r="DD582" i="54"/>
  <c r="DD270" i="54"/>
  <c r="DD530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CR6" i="66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18" i="54"/>
  <c r="DK319" i="54"/>
  <c r="DH477" i="54"/>
  <c r="DH476" i="54"/>
  <c r="DE161" i="54"/>
  <c r="DE1097" i="54"/>
  <c r="EC246" i="54"/>
  <c r="EF246" i="54"/>
  <c r="EB246" i="54"/>
  <c r="ED246" i="54"/>
  <c r="EE246" i="54"/>
  <c r="DD217" i="54"/>
  <c r="DD112" i="54"/>
  <c r="DD113" i="54"/>
  <c r="EO228" i="54"/>
  <c r="EN228" i="54"/>
  <c r="EP228" i="54"/>
  <c r="EM228" i="54"/>
  <c r="EL228" i="54"/>
  <c r="DK580" i="54"/>
  <c r="DK581" i="54"/>
  <c r="EM47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EI108" i="54"/>
  <c r="EH8" i="54"/>
  <c r="EI228" i="54"/>
  <c r="EI208" i="54"/>
  <c r="EG208" i="54"/>
  <c r="BY48" i="66"/>
  <c r="BL69" i="66"/>
  <c r="BX69" i="66"/>
  <c r="BY6" i="66"/>
  <c r="BL7" i="66"/>
  <c r="BP7" i="66"/>
  <c r="BS69" i="66"/>
  <c r="AY70" i="66" s="1"/>
  <c r="CD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HH19" i="54" l="1"/>
  <c r="HQ19" i="54" s="1"/>
  <c r="HP9" i="54"/>
  <c r="GX9" i="54"/>
  <c r="HL9" i="54" s="1"/>
  <c r="GX11" i="54"/>
  <c r="GX12" i="54"/>
  <c r="GX10" i="54"/>
  <c r="GX13" i="54"/>
  <c r="GO13" i="54"/>
  <c r="GU13" i="54" s="1"/>
  <c r="GO15" i="54"/>
  <c r="GU15" i="54" s="1"/>
  <c r="GO12" i="54"/>
  <c r="GU12" i="54" s="1"/>
  <c r="GO16" i="54"/>
  <c r="GU16" i="54" s="1"/>
  <c r="GO14" i="54"/>
  <c r="GU14" i="54" s="1"/>
  <c r="GO17" i="54"/>
  <c r="GU17" i="54" s="1"/>
  <c r="GO10" i="54"/>
  <c r="GU10" i="54" s="1"/>
  <c r="HL10" i="54" s="1"/>
  <c r="GO11" i="54"/>
  <c r="GU11" i="54" s="1"/>
  <c r="GO18" i="54"/>
  <c r="GU18" i="54" s="1"/>
  <c r="DG788" i="54"/>
  <c r="DG321" i="54"/>
  <c r="BZ48" i="66"/>
  <c r="CJ23" i="66" s="1"/>
  <c r="BU48" i="66"/>
  <c r="BA49" i="66" s="1"/>
  <c r="CH548" i="54" s="1"/>
  <c r="EA307" i="54"/>
  <c r="EP308" i="54" s="1"/>
  <c r="DG373" i="54"/>
  <c r="DG789" i="54"/>
  <c r="EA47" i="54"/>
  <c r="EM48" i="54" s="1"/>
  <c r="BT48" i="66"/>
  <c r="EA147" i="54"/>
  <c r="EP148" i="54" s="1"/>
  <c r="DK373" i="54"/>
  <c r="DD1049" i="54"/>
  <c r="BK28" i="66"/>
  <c r="DG685" i="54" s="1"/>
  <c r="DD60" i="54"/>
  <c r="DE60" i="54" s="1"/>
  <c r="CH387" i="54"/>
  <c r="DD216" i="54"/>
  <c r="DE217" i="54" s="1"/>
  <c r="DD997" i="54"/>
  <c r="DD61" i="54"/>
  <c r="DE61" i="54" s="1"/>
  <c r="DK683" i="54"/>
  <c r="EN9" i="66"/>
  <c r="DD684" i="54"/>
  <c r="DD424" i="54"/>
  <c r="DE424" i="54" s="1"/>
  <c r="DD996" i="54"/>
  <c r="DD1048" i="54"/>
  <c r="DE1048" i="54" s="1"/>
  <c r="DD425" i="54"/>
  <c r="DD685" i="54"/>
  <c r="BL28" i="66"/>
  <c r="DJ684" i="54" s="1"/>
  <c r="DD840" i="54"/>
  <c r="DE840" i="54" s="1"/>
  <c r="DK321" i="54"/>
  <c r="DE321" i="54"/>
  <c r="DK682" i="54"/>
  <c r="DK789" i="54"/>
  <c r="EO167" i="54"/>
  <c r="EM167" i="54"/>
  <c r="BS28" i="66"/>
  <c r="AY29" i="66" s="1"/>
  <c r="BQ28" i="66"/>
  <c r="DZ267" i="54" s="1"/>
  <c r="DG27" i="66"/>
  <c r="AW426" i="54" s="1"/>
  <c r="DE789" i="54"/>
  <c r="AM6" i="67"/>
  <c r="DQ46" i="66"/>
  <c r="AR386" i="54"/>
  <c r="AS386" i="54" s="1"/>
  <c r="AR346" i="54"/>
  <c r="AU346" i="54" s="1"/>
  <c r="AR406" i="54"/>
  <c r="AS406" i="54" s="1"/>
  <c r="CF487" i="54"/>
  <c r="CF467" i="54"/>
  <c r="CF527" i="54"/>
  <c r="CH87" i="54"/>
  <c r="CH487" i="54"/>
  <c r="CH527" i="54"/>
  <c r="CH467" i="54"/>
  <c r="DQ26" i="66"/>
  <c r="BO385" i="54"/>
  <c r="BP385" i="54"/>
  <c r="BM385" i="54"/>
  <c r="BN385" i="54"/>
  <c r="BD325" i="54"/>
  <c r="BE325" i="54"/>
  <c r="BF325" i="54"/>
  <c r="BC325" i="54"/>
  <c r="BE385" i="54"/>
  <c r="BF385" i="54"/>
  <c r="BC385" i="54"/>
  <c r="BD385" i="54"/>
  <c r="CD48" i="54"/>
  <c r="CD548" i="54"/>
  <c r="BP345" i="54"/>
  <c r="BO345" i="54"/>
  <c r="BM345" i="54"/>
  <c r="BN345" i="54"/>
  <c r="BC405" i="54"/>
  <c r="BD405" i="54"/>
  <c r="BE405" i="54"/>
  <c r="BF405" i="54"/>
  <c r="AV426" i="54"/>
  <c r="AS426" i="54"/>
  <c r="AU426" i="54"/>
  <c r="AT426" i="54"/>
  <c r="BE345" i="54"/>
  <c r="BC345" i="54"/>
  <c r="BF345" i="54"/>
  <c r="BD345" i="54"/>
  <c r="BO425" i="54"/>
  <c r="BP425" i="54"/>
  <c r="BN425" i="54"/>
  <c r="BM425" i="54"/>
  <c r="AM406" i="54"/>
  <c r="AM326" i="54"/>
  <c r="AU326" i="54"/>
  <c r="AS326" i="54"/>
  <c r="AV326" i="54"/>
  <c r="AT326" i="54"/>
  <c r="BF425" i="54"/>
  <c r="BE425" i="54"/>
  <c r="BD425" i="54"/>
  <c r="BC425" i="54"/>
  <c r="DP46" i="66"/>
  <c r="DG47" i="66" s="1"/>
  <c r="BL405" i="54"/>
  <c r="BL325" i="54"/>
  <c r="ER9" i="66"/>
  <c r="EL167" i="54"/>
  <c r="ED128" i="54"/>
  <c r="EL327" i="54"/>
  <c r="EN167" i="54"/>
  <c r="EP327" i="54"/>
  <c r="EN327" i="54"/>
  <c r="EO327" i="54"/>
  <c r="EL27" i="54"/>
  <c r="DK423" i="54"/>
  <c r="DK215" i="54"/>
  <c r="EP27" i="54"/>
  <c r="EO27" i="54"/>
  <c r="EN27" i="54"/>
  <c r="DK995" i="54"/>
  <c r="CD128" i="54"/>
  <c r="CD308" i="54"/>
  <c r="CD148" i="54"/>
  <c r="EL267" i="54"/>
  <c r="EM267" i="54"/>
  <c r="EP267" i="54"/>
  <c r="EO267" i="54"/>
  <c r="DK59" i="54"/>
  <c r="CH267" i="54"/>
  <c r="CH327" i="54"/>
  <c r="CH167" i="54"/>
  <c r="DK839" i="54"/>
  <c r="DY27" i="54"/>
  <c r="EE28" i="54" s="1"/>
  <c r="BR28" i="66"/>
  <c r="EA267" i="54" s="1"/>
  <c r="DK422" i="54"/>
  <c r="DY387" i="54"/>
  <c r="ED388" i="54" s="1"/>
  <c r="CH407" i="54"/>
  <c r="DY327" i="54"/>
  <c r="EF328" i="54" s="1"/>
  <c r="BX28" i="66"/>
  <c r="CH15" i="66" s="1"/>
  <c r="CR15" i="66" s="1"/>
  <c r="DH27" i="66" s="1"/>
  <c r="DY87" i="54"/>
  <c r="ED88" i="54" s="1"/>
  <c r="EQ8" i="66"/>
  <c r="EV8" i="66" s="1"/>
  <c r="EX8" i="66" s="1"/>
  <c r="DY267" i="54"/>
  <c r="DY407" i="54"/>
  <c r="EF408" i="54" s="1"/>
  <c r="EF128" i="54"/>
  <c r="EM387" i="54"/>
  <c r="ED308" i="54"/>
  <c r="EL387" i="54"/>
  <c r="EB308" i="54"/>
  <c r="EO387" i="54"/>
  <c r="EB128" i="54"/>
  <c r="EN387" i="54"/>
  <c r="EF308" i="54"/>
  <c r="EE128" i="54"/>
  <c r="EN407" i="54"/>
  <c r="EP407" i="54"/>
  <c r="EL407" i="54"/>
  <c r="GO19" i="54"/>
  <c r="GU19" i="54" s="1"/>
  <c r="EO407" i="54"/>
  <c r="EC308" i="54"/>
  <c r="AT5" i="67"/>
  <c r="AU5" i="67" s="1"/>
  <c r="AV12" i="65"/>
  <c r="CH23" i="66"/>
  <c r="BJ49" i="66"/>
  <c r="BP49" i="66"/>
  <c r="EJ308" i="54"/>
  <c r="EI308" i="54"/>
  <c r="DE27" i="66"/>
  <c r="CF27" i="54"/>
  <c r="CF87" i="54"/>
  <c r="CF267" i="54"/>
  <c r="CF327" i="54"/>
  <c r="CF167" i="54"/>
  <c r="CF407" i="54"/>
  <c r="CF387" i="54"/>
  <c r="CH148" i="54"/>
  <c r="CH308" i="54"/>
  <c r="CH128" i="54"/>
  <c r="CH48" i="54"/>
  <c r="CF366" i="54"/>
  <c r="CF346" i="54"/>
  <c r="CF426" i="54"/>
  <c r="CF246" i="54"/>
  <c r="CF66" i="54"/>
  <c r="CF286" i="54"/>
  <c r="CD209" i="54"/>
  <c r="CD229" i="54"/>
  <c r="CD9" i="54"/>
  <c r="CD189" i="54"/>
  <c r="CD109" i="54"/>
  <c r="CH366" i="54"/>
  <c r="CH346" i="54"/>
  <c r="CH246" i="54"/>
  <c r="CH286" i="54"/>
  <c r="CH426" i="54"/>
  <c r="CH66" i="54"/>
  <c r="EA188" i="54"/>
  <c r="EN189" i="54" s="1"/>
  <c r="EA8" i="54"/>
  <c r="EA228" i="54"/>
  <c r="EN229" i="54" s="1"/>
  <c r="EA208" i="54"/>
  <c r="EN209" i="54" s="1"/>
  <c r="EA108" i="54"/>
  <c r="EP109" i="54" s="1"/>
  <c r="Y6" i="67"/>
  <c r="DZ8" i="54"/>
  <c r="EH9" i="54" s="1"/>
  <c r="DZ208" i="54"/>
  <c r="EK209" i="54" s="1"/>
  <c r="DZ228" i="54"/>
  <c r="EI229" i="54" s="1"/>
  <c r="DZ108" i="54"/>
  <c r="DZ188" i="54"/>
  <c r="DZ87" i="54"/>
  <c r="DY66" i="54"/>
  <c r="ED67" i="54" s="1"/>
  <c r="DY246" i="54"/>
  <c r="ED247" i="54" s="1"/>
  <c r="DY286" i="54"/>
  <c r="DY346" i="54"/>
  <c r="EE347" i="54" s="1"/>
  <c r="DY366" i="54"/>
  <c r="EE367" i="54" s="1"/>
  <c r="DY426" i="54"/>
  <c r="EF427" i="54" s="1"/>
  <c r="AN6" i="67"/>
  <c r="S6" i="67"/>
  <c r="U6" i="67" s="1"/>
  <c r="DH683" i="54"/>
  <c r="EK308" i="54"/>
  <c r="EH308" i="54"/>
  <c r="EG308" i="54"/>
  <c r="Q6" i="67"/>
  <c r="EG128" i="54"/>
  <c r="CS31" i="66"/>
  <c r="DH839" i="54"/>
  <c r="EF168" i="54"/>
  <c r="DH373" i="54"/>
  <c r="DH423" i="54"/>
  <c r="EP128" i="54"/>
  <c r="DH372" i="54"/>
  <c r="EL128" i="54"/>
  <c r="EM128" i="54"/>
  <c r="EO128" i="54"/>
  <c r="EN128" i="54"/>
  <c r="DK113" i="54"/>
  <c r="EH148" i="54"/>
  <c r="EB168" i="54"/>
  <c r="EC168" i="54"/>
  <c r="EE168" i="54"/>
  <c r="ED168" i="54"/>
  <c r="AW5" i="65"/>
  <c r="AW12" i="65"/>
  <c r="DG841" i="54"/>
  <c r="EK167" i="54"/>
  <c r="EG167" i="54"/>
  <c r="EH167" i="54"/>
  <c r="EI167" i="54"/>
  <c r="EJ167" i="54"/>
  <c r="EG327" i="54"/>
  <c r="EI327" i="54"/>
  <c r="EJ327" i="54"/>
  <c r="EK327" i="54"/>
  <c r="EH327" i="54"/>
  <c r="EG267" i="54"/>
  <c r="EK267" i="54"/>
  <c r="EH267" i="54"/>
  <c r="EJ267" i="54"/>
  <c r="EI267" i="54"/>
  <c r="CI6" i="66"/>
  <c r="CS6" i="66" s="1"/>
  <c r="DI6" i="66" s="1"/>
  <c r="CI23" i="66"/>
  <c r="CO23" i="66" s="1"/>
  <c r="DL68" i="66" s="1"/>
  <c r="DO68" i="66" s="1"/>
  <c r="CJ6" i="66"/>
  <c r="EO9" i="66"/>
  <c r="EF189" i="54"/>
  <c r="EC189" i="54"/>
  <c r="CP6" i="66"/>
  <c r="DM6" i="66" s="1"/>
  <c r="DK6" i="66"/>
  <c r="DE271" i="54"/>
  <c r="DE270" i="54"/>
  <c r="DE478" i="54"/>
  <c r="DE479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E48" i="54"/>
  <c r="EC48" i="54"/>
  <c r="BP70" i="66"/>
  <c r="DJ531" i="54"/>
  <c r="DJ10" i="54"/>
  <c r="DJ479" i="54"/>
  <c r="DJ583" i="54"/>
  <c r="DJ271" i="54"/>
  <c r="DJ478" i="54"/>
  <c r="DJ270" i="54"/>
  <c r="DJ11" i="54"/>
  <c r="DJ530" i="54"/>
  <c r="DJ582" i="54"/>
  <c r="BS7" i="66"/>
  <c r="AY8" i="66" s="1"/>
  <c r="CD447" i="54" s="1"/>
  <c r="DG216" i="54"/>
  <c r="DG112" i="54"/>
  <c r="DH112" i="54" s="1"/>
  <c r="DG1049" i="54"/>
  <c r="DG113" i="54"/>
  <c r="EE109" i="54"/>
  <c r="DH6" i="66"/>
  <c r="CT6" i="66"/>
  <c r="DJ6" i="66" s="1"/>
  <c r="DE582" i="54"/>
  <c r="DE583" i="54"/>
  <c r="DG531" i="54"/>
  <c r="DG479" i="54"/>
  <c r="DG10" i="54"/>
  <c r="DG271" i="54"/>
  <c r="DG478" i="54"/>
  <c r="DG583" i="54"/>
  <c r="DG11" i="54"/>
  <c r="DG530" i="54"/>
  <c r="DG270" i="54"/>
  <c r="DG582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BK7" i="66"/>
  <c r="DD735" i="54"/>
  <c r="HB19" i="54" s="1"/>
  <c r="DD1098" i="54"/>
  <c r="DD890" i="54"/>
  <c r="DD891" i="54"/>
  <c r="DD163" i="54"/>
  <c r="DD162" i="54"/>
  <c r="DD734" i="54"/>
  <c r="HB14" i="54" s="1"/>
  <c r="DD942" i="54"/>
  <c r="DD943" i="54"/>
  <c r="DD630" i="54"/>
  <c r="DD1099" i="54"/>
  <c r="DD631" i="54"/>
  <c r="ED48" i="54"/>
  <c r="ED109" i="54"/>
  <c r="BR7" i="66"/>
  <c r="BQ7" i="66"/>
  <c r="EJ128" i="54"/>
  <c r="DE531" i="54"/>
  <c r="DE530" i="54"/>
  <c r="EE209" i="54"/>
  <c r="EF209" i="54"/>
  <c r="ED209" i="54"/>
  <c r="EC209" i="54"/>
  <c r="EB209" i="54"/>
  <c r="DE996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B48" i="54"/>
  <c r="EC109" i="54"/>
  <c r="DJ1098" i="54"/>
  <c r="DJ735" i="54"/>
  <c r="HD19" i="54" s="1"/>
  <c r="DJ890" i="54"/>
  <c r="DJ1099" i="54"/>
  <c r="DJ734" i="54"/>
  <c r="HD14" i="54" s="1"/>
  <c r="DJ163" i="54"/>
  <c r="DJ942" i="54"/>
  <c r="DJ162" i="54"/>
  <c r="DJ891" i="54"/>
  <c r="DJ943" i="54"/>
  <c r="DJ630" i="54"/>
  <c r="DJ631" i="54"/>
  <c r="EC229" i="54"/>
  <c r="EF229" i="54"/>
  <c r="EE229" i="54"/>
  <c r="ED229" i="54"/>
  <c r="EB229" i="54"/>
  <c r="DE10" i="54"/>
  <c r="DE11" i="54"/>
  <c r="EB9" i="54"/>
  <c r="EE9" i="54"/>
  <c r="ED9" i="54"/>
  <c r="EF9" i="54"/>
  <c r="EC9" i="54"/>
  <c r="EB18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EF48" i="54"/>
  <c r="EK128" i="54"/>
  <c r="EI128" i="54"/>
  <c r="EG148" i="54"/>
  <c r="EJ148" i="54"/>
  <c r="EI148" i="54"/>
  <c r="AZ49" i="66"/>
  <c r="CF548" i="54" s="1"/>
  <c r="BV48" i="66"/>
  <c r="EH128" i="54"/>
  <c r="EK148" i="54"/>
  <c r="BY69" i="66"/>
  <c r="BT69" i="66"/>
  <c r="AZ70" i="66" s="1"/>
  <c r="CF509" i="54" s="1"/>
  <c r="BU69" i="66"/>
  <c r="BA70" i="66" s="1"/>
  <c r="CH509" i="54" s="1"/>
  <c r="BZ69" i="66"/>
  <c r="BX7" i="66"/>
  <c r="BJ70" i="66"/>
  <c r="DC203" i="67"/>
  <c r="ES9" i="66" l="1"/>
  <c r="DZ27" i="54"/>
  <c r="EM308" i="54"/>
  <c r="DZ407" i="54"/>
  <c r="DZ327" i="54"/>
  <c r="DZ387" i="54"/>
  <c r="DZ167" i="54"/>
  <c r="DH789" i="54"/>
  <c r="DH788" i="54"/>
  <c r="HL12" i="54"/>
  <c r="HL13" i="54"/>
  <c r="HL11" i="54"/>
  <c r="HX27" i="54"/>
  <c r="HX22" i="54"/>
  <c r="HX20" i="54"/>
  <c r="HX28" i="54"/>
  <c r="HX23" i="54"/>
  <c r="HX26" i="54"/>
  <c r="HX19" i="54"/>
  <c r="HX25" i="54"/>
  <c r="HX24" i="54"/>
  <c r="HX21" i="54"/>
  <c r="GQ14" i="54"/>
  <c r="GW14" i="54" s="1"/>
  <c r="GQ18" i="54"/>
  <c r="GW18" i="54" s="1"/>
  <c r="GQ16" i="54"/>
  <c r="GW16" i="54" s="1"/>
  <c r="GQ13" i="54"/>
  <c r="GW13" i="54" s="1"/>
  <c r="GQ15" i="54"/>
  <c r="GW15" i="54" s="1"/>
  <c r="GQ11" i="54"/>
  <c r="GW11" i="54" s="1"/>
  <c r="GQ10" i="54"/>
  <c r="GW10" i="54" s="1"/>
  <c r="GQ12" i="54"/>
  <c r="GW12" i="54" s="1"/>
  <c r="GQ17" i="54"/>
  <c r="GW17" i="54" s="1"/>
  <c r="HW11" i="54"/>
  <c r="HW12" i="54"/>
  <c r="HW13" i="54"/>
  <c r="HW9" i="54"/>
  <c r="HW10" i="54"/>
  <c r="GP17" i="54"/>
  <c r="GV17" i="54" s="1"/>
  <c r="GP10" i="54"/>
  <c r="GV10" i="54" s="1"/>
  <c r="GP11" i="54"/>
  <c r="GV11" i="54" s="1"/>
  <c r="GP14" i="54"/>
  <c r="GV14" i="54" s="1"/>
  <c r="GP13" i="54"/>
  <c r="GV13" i="54" s="1"/>
  <c r="GP15" i="54"/>
  <c r="GV15" i="54" s="1"/>
  <c r="GP18" i="54"/>
  <c r="GV18" i="54" s="1"/>
  <c r="GP12" i="54"/>
  <c r="GV12" i="54" s="1"/>
  <c r="GP16" i="54"/>
  <c r="GV16" i="54" s="1"/>
  <c r="GZ9" i="54"/>
  <c r="HN9" i="54" s="1"/>
  <c r="GZ10" i="54"/>
  <c r="GZ11" i="54"/>
  <c r="GZ13" i="54"/>
  <c r="GZ12" i="54"/>
  <c r="ED287" i="54"/>
  <c r="HF29" i="54"/>
  <c r="GY13" i="54"/>
  <c r="GY12" i="54"/>
  <c r="GY9" i="54"/>
  <c r="HM9" i="54" s="1"/>
  <c r="GY11" i="54"/>
  <c r="GY10" i="54"/>
  <c r="GQ19" i="54"/>
  <c r="GW19" i="54" s="1"/>
  <c r="EN148" i="54"/>
  <c r="EL148" i="54"/>
  <c r="DE1049" i="54"/>
  <c r="EO148" i="54"/>
  <c r="EM148" i="54"/>
  <c r="DE216" i="54"/>
  <c r="EN308" i="54"/>
  <c r="EO308" i="54"/>
  <c r="EL308" i="54"/>
  <c r="DJ841" i="54"/>
  <c r="DJ1048" i="54"/>
  <c r="DK1048" i="54" s="1"/>
  <c r="DJ60" i="54"/>
  <c r="DK60" i="54" s="1"/>
  <c r="DJ840" i="54"/>
  <c r="DK840" i="54" s="1"/>
  <c r="DJ997" i="54"/>
  <c r="DJ424" i="54"/>
  <c r="DK424" i="54" s="1"/>
  <c r="DJ996" i="54"/>
  <c r="DK996" i="54" s="1"/>
  <c r="DE997" i="54"/>
  <c r="DJ61" i="54"/>
  <c r="DJ685" i="54"/>
  <c r="DK684" i="54"/>
  <c r="DG996" i="54"/>
  <c r="DH996" i="54" s="1"/>
  <c r="DG997" i="54"/>
  <c r="DG1048" i="54"/>
  <c r="DH1048" i="54" s="1"/>
  <c r="DE684" i="54"/>
  <c r="DG61" i="54"/>
  <c r="DG840" i="54"/>
  <c r="DH840" i="54" s="1"/>
  <c r="DG424" i="54"/>
  <c r="DH424" i="54" s="1"/>
  <c r="BY28" i="66"/>
  <c r="CI15" i="66" s="1"/>
  <c r="CS15" i="66" s="1"/>
  <c r="DG60" i="54"/>
  <c r="DH60" i="54" s="1"/>
  <c r="DG217" i="54"/>
  <c r="DH217" i="54" s="1"/>
  <c r="BT28" i="66"/>
  <c r="AZ29" i="66" s="1"/>
  <c r="CF488" i="54" s="1"/>
  <c r="DG425" i="54"/>
  <c r="DG684" i="54"/>
  <c r="DH684" i="54" s="1"/>
  <c r="EP9" i="66"/>
  <c r="EQ9" i="66" s="1"/>
  <c r="DJ1049" i="54"/>
  <c r="DJ216" i="54"/>
  <c r="DK216" i="54" s="1"/>
  <c r="DJ425" i="54"/>
  <c r="DJ217" i="54"/>
  <c r="DE425" i="54"/>
  <c r="EA27" i="54"/>
  <c r="EN28" i="54" s="1"/>
  <c r="ET9" i="66"/>
  <c r="EU9" i="66" s="1"/>
  <c r="DE685" i="54"/>
  <c r="EA407" i="54"/>
  <c r="EP408" i="54" s="1"/>
  <c r="BZ28" i="66"/>
  <c r="H5" i="65" s="1"/>
  <c r="BU28" i="66"/>
  <c r="BA29" i="66" s="1"/>
  <c r="CH88" i="54" s="1"/>
  <c r="EA327" i="54"/>
  <c r="EP328" i="54" s="1"/>
  <c r="DE841" i="54"/>
  <c r="F12" i="65"/>
  <c r="J12" i="65" s="1"/>
  <c r="M12" i="65" s="1"/>
  <c r="F5" i="65"/>
  <c r="J5" i="65" s="1"/>
  <c r="M5" i="65" s="1"/>
  <c r="P5" i="65" s="1"/>
  <c r="S5" i="65" s="1"/>
  <c r="BH5" i="65" s="1"/>
  <c r="EA387" i="54"/>
  <c r="EO388" i="54" s="1"/>
  <c r="AW386" i="54"/>
  <c r="BA386" i="54" s="1"/>
  <c r="AW346" i="54"/>
  <c r="BA346" i="54" s="1"/>
  <c r="AV406" i="54"/>
  <c r="AP6" i="67"/>
  <c r="AT6" i="67" s="1"/>
  <c r="CH6" i="67" s="1"/>
  <c r="AT406" i="54"/>
  <c r="AU406" i="54"/>
  <c r="CN15" i="66"/>
  <c r="DK27" i="66" s="1"/>
  <c r="EA87" i="54"/>
  <c r="EN88" i="54" s="1"/>
  <c r="AU386" i="54"/>
  <c r="AT386" i="54"/>
  <c r="AS346" i="54"/>
  <c r="AV386" i="54"/>
  <c r="AT346" i="54"/>
  <c r="AV346" i="54"/>
  <c r="DS46" i="66"/>
  <c r="CD468" i="54"/>
  <c r="CD488" i="54"/>
  <c r="CD528" i="54"/>
  <c r="AW406" i="54"/>
  <c r="AW326" i="54"/>
  <c r="AP326" i="54"/>
  <c r="AQ326" i="54"/>
  <c r="AO326" i="54"/>
  <c r="AN326" i="54"/>
  <c r="AO406" i="54"/>
  <c r="AN406" i="54"/>
  <c r="AQ406" i="54"/>
  <c r="AP406" i="54"/>
  <c r="BM325" i="54"/>
  <c r="BN325" i="54"/>
  <c r="BO325" i="54"/>
  <c r="BP325" i="54"/>
  <c r="AM346" i="54"/>
  <c r="AM426" i="54"/>
  <c r="AM386" i="54"/>
  <c r="BM405" i="54"/>
  <c r="BN405" i="54"/>
  <c r="BO405" i="54"/>
  <c r="BP405" i="54"/>
  <c r="AY426" i="54"/>
  <c r="AZ426" i="54"/>
  <c r="BA426" i="54"/>
  <c r="AX426" i="54"/>
  <c r="DN6" i="66"/>
  <c r="DQ6" i="66" s="1"/>
  <c r="BB365" i="54"/>
  <c r="DP6" i="66"/>
  <c r="DS6" i="66" s="1"/>
  <c r="BL365" i="54"/>
  <c r="EC268" i="54"/>
  <c r="EE88" i="54"/>
  <c r="EE408" i="54"/>
  <c r="EE388" i="54"/>
  <c r="EC28" i="54"/>
  <c r="EF388" i="54"/>
  <c r="EC388" i="54"/>
  <c r="EC328" i="54"/>
  <c r="EL268" i="54"/>
  <c r="EF88" i="54"/>
  <c r="EF28" i="54"/>
  <c r="ED28" i="54"/>
  <c r="EB28" i="54"/>
  <c r="EB388" i="54"/>
  <c r="EB88" i="54"/>
  <c r="EC88" i="54"/>
  <c r="ED328" i="54"/>
  <c r="EB328" i="54"/>
  <c r="EE328" i="54"/>
  <c r="EE268" i="54"/>
  <c r="EF268" i="54"/>
  <c r="EB268" i="54"/>
  <c r="EA167" i="54"/>
  <c r="EM168" i="54" s="1"/>
  <c r="ED268" i="54"/>
  <c r="EC408" i="54"/>
  <c r="ED408" i="54"/>
  <c r="EB408" i="54"/>
  <c r="AX5" i="67"/>
  <c r="AV5" i="67"/>
  <c r="CH5" i="67"/>
  <c r="AW5" i="67"/>
  <c r="EM268" i="54"/>
  <c r="AY5" i="67"/>
  <c r="DY48" i="54"/>
  <c r="EC49" i="54" s="1"/>
  <c r="DY128" i="54"/>
  <c r="DY148" i="54"/>
  <c r="BR49" i="66"/>
  <c r="V7" i="67"/>
  <c r="DY308" i="54"/>
  <c r="BQ49" i="66"/>
  <c r="DD375" i="54"/>
  <c r="BL49" i="66"/>
  <c r="DJ115" i="54" s="1"/>
  <c r="BK49" i="66"/>
  <c r="DD322" i="54"/>
  <c r="DD374" i="54"/>
  <c r="N7" i="67"/>
  <c r="BS49" i="66"/>
  <c r="AY50" i="66" s="1"/>
  <c r="CD549" i="54" s="1"/>
  <c r="BX49" i="66"/>
  <c r="DD323" i="54"/>
  <c r="DD790" i="54"/>
  <c r="DD791" i="54"/>
  <c r="CN23" i="66"/>
  <c r="CR23" i="66"/>
  <c r="BT6" i="67"/>
  <c r="BT7" i="67"/>
  <c r="BT8" i="67"/>
  <c r="EP268" i="54"/>
  <c r="EN268" i="54"/>
  <c r="EO268" i="54"/>
  <c r="CH209" i="54"/>
  <c r="CH189" i="54"/>
  <c r="CH229" i="54"/>
  <c r="CH9" i="54"/>
  <c r="CH109" i="54"/>
  <c r="BP8" i="66"/>
  <c r="DY347" i="54" s="1"/>
  <c r="CD287" i="54"/>
  <c r="CD67" i="54"/>
  <c r="CD247" i="54"/>
  <c r="CD427" i="54"/>
  <c r="CD367" i="54"/>
  <c r="CD347" i="54"/>
  <c r="CF308" i="54"/>
  <c r="CF148" i="54"/>
  <c r="CF128" i="54"/>
  <c r="CF48" i="54"/>
  <c r="CH268" i="54"/>
  <c r="CF209" i="54"/>
  <c r="CF229" i="54"/>
  <c r="CF9" i="54"/>
  <c r="CF189" i="54"/>
  <c r="CF109" i="54"/>
  <c r="CD388" i="54"/>
  <c r="CD88" i="54"/>
  <c r="CD328" i="54"/>
  <c r="CD408" i="54"/>
  <c r="CD268" i="54"/>
  <c r="CD168" i="54"/>
  <c r="CD28" i="54"/>
  <c r="DY109" i="54"/>
  <c r="EF110" i="54" s="1"/>
  <c r="DY209" i="54"/>
  <c r="EF210" i="54" s="1"/>
  <c r="DY9" i="54"/>
  <c r="EE10" i="54" s="1"/>
  <c r="DY189" i="54"/>
  <c r="EB190" i="54" s="1"/>
  <c r="DY229" i="54"/>
  <c r="EB230" i="54" s="1"/>
  <c r="DZ246" i="54"/>
  <c r="EG247" i="54" s="1"/>
  <c r="DZ346" i="54"/>
  <c r="EK347" i="54" s="1"/>
  <c r="DZ426" i="54"/>
  <c r="EK427" i="54" s="1"/>
  <c r="DZ66" i="54"/>
  <c r="EH67" i="54" s="1"/>
  <c r="DZ286" i="54"/>
  <c r="EH287" i="54" s="1"/>
  <c r="DZ366" i="54"/>
  <c r="EG367" i="54" s="1"/>
  <c r="BU7" i="66"/>
  <c r="BA8" i="66" s="1"/>
  <c r="CH447" i="54" s="1"/>
  <c r="EA246" i="54"/>
  <c r="EL247" i="54" s="1"/>
  <c r="EA346" i="54"/>
  <c r="EO347" i="54" s="1"/>
  <c r="EA286" i="54"/>
  <c r="EN287" i="54" s="1"/>
  <c r="EA426" i="54"/>
  <c r="EL427" i="54" s="1"/>
  <c r="EA66" i="54"/>
  <c r="EL67" i="54" s="1"/>
  <c r="EA366" i="54"/>
  <c r="EM367" i="54" s="1"/>
  <c r="GP19" i="54"/>
  <c r="GV19" i="54" s="1"/>
  <c r="BV7" i="67"/>
  <c r="BV6" i="67"/>
  <c r="BV8" i="67"/>
  <c r="CO6" i="66"/>
  <c r="DL6" i="66" s="1"/>
  <c r="EI268" i="54"/>
  <c r="EK268" i="54"/>
  <c r="EG268" i="54"/>
  <c r="EH268" i="54"/>
  <c r="EI168" i="54"/>
  <c r="EG168" i="54"/>
  <c r="EH168" i="54"/>
  <c r="EJ168" i="54"/>
  <c r="EJ328" i="54"/>
  <c r="EK88" i="54"/>
  <c r="EJ268" i="54"/>
  <c r="BP29" i="66"/>
  <c r="BR29" i="66" s="1"/>
  <c r="EK168" i="54"/>
  <c r="EJ28" i="54"/>
  <c r="EH328" i="54"/>
  <c r="DL67" i="66"/>
  <c r="DO67" i="66" s="1"/>
  <c r="DL47" i="66"/>
  <c r="EG28" i="54"/>
  <c r="CS23" i="66"/>
  <c r="DI68" i="66" s="1"/>
  <c r="EK28" i="54"/>
  <c r="EJ88" i="54"/>
  <c r="EG388" i="54"/>
  <c r="EI328" i="54"/>
  <c r="BT7" i="66"/>
  <c r="AZ8" i="66" s="1"/>
  <c r="CF447" i="54" s="1"/>
  <c r="BJ29" i="66"/>
  <c r="BL29" i="66" s="1"/>
  <c r="DJ686" i="54" s="1"/>
  <c r="EJ48" i="54"/>
  <c r="EG328" i="54"/>
  <c r="EH88" i="54"/>
  <c r="EG88" i="54"/>
  <c r="EG48" i="54"/>
  <c r="EI88" i="54"/>
  <c r="EK328" i="54"/>
  <c r="EH28" i="54"/>
  <c r="EI28" i="54"/>
  <c r="EF347" i="54"/>
  <c r="BZ7" i="66"/>
  <c r="DL48" i="66"/>
  <c r="EP229" i="54"/>
  <c r="EM229" i="54"/>
  <c r="BY7" i="66"/>
  <c r="EB67" i="54"/>
  <c r="EH388" i="54"/>
  <c r="EW8" i="66"/>
  <c r="EY8" i="66"/>
  <c r="EK388" i="54"/>
  <c r="DH216" i="54"/>
  <c r="EC347" i="54"/>
  <c r="EC287" i="54"/>
  <c r="EI48" i="54"/>
  <c r="DH113" i="54"/>
  <c r="DK163" i="54"/>
  <c r="EC427" i="54"/>
  <c r="EO209" i="54"/>
  <c r="EJ388" i="54"/>
  <c r="EI388" i="54"/>
  <c r="ED367" i="54"/>
  <c r="EC367" i="54"/>
  <c r="DK162" i="54"/>
  <c r="EH48" i="54"/>
  <c r="EF67" i="54"/>
  <c r="EK48" i="54"/>
  <c r="EL229" i="54"/>
  <c r="EE287" i="54"/>
  <c r="EE427" i="54"/>
  <c r="EE247" i="54"/>
  <c r="EM209" i="54"/>
  <c r="BK70" i="66"/>
  <c r="DD584" i="54"/>
  <c r="DD273" i="54"/>
  <c r="DD272" i="54"/>
  <c r="DD585" i="54"/>
  <c r="DD533" i="54"/>
  <c r="DD532" i="54"/>
  <c r="DD13" i="54"/>
  <c r="DD481" i="54"/>
  <c r="DD12" i="54"/>
  <c r="DD480" i="54"/>
  <c r="DK631" i="54"/>
  <c r="DE631" i="54"/>
  <c r="DE630" i="54"/>
  <c r="DE162" i="54"/>
  <c r="DE163" i="54"/>
  <c r="DE1099" i="54"/>
  <c r="DE1098" i="54"/>
  <c r="EB347" i="54"/>
  <c r="EF287" i="54"/>
  <c r="BR70" i="66"/>
  <c r="BQ70" i="66"/>
  <c r="EK408" i="54"/>
  <c r="EB367" i="54"/>
  <c r="EP48" i="54"/>
  <c r="EL48" i="54"/>
  <c r="EN48" i="54"/>
  <c r="EO48" i="54"/>
  <c r="CT15" i="66"/>
  <c r="DH28" i="66"/>
  <c r="EC247" i="54"/>
  <c r="EF367" i="54"/>
  <c r="DH531" i="54"/>
  <c r="DH530" i="54"/>
  <c r="DH478" i="54"/>
  <c r="DH479" i="54"/>
  <c r="EO229" i="54"/>
  <c r="DK583" i="54"/>
  <c r="DK582" i="54"/>
  <c r="DK735" i="54"/>
  <c r="GZ20" i="54" s="1"/>
  <c r="DK734" i="54"/>
  <c r="GZ18" i="54" s="1"/>
  <c r="EJ408" i="54"/>
  <c r="EI408" i="54"/>
  <c r="ED347" i="54"/>
  <c r="EC67" i="54"/>
  <c r="DK943" i="54"/>
  <c r="DK942" i="54"/>
  <c r="DD115" i="54"/>
  <c r="DD114" i="54"/>
  <c r="DE942" i="54"/>
  <c r="DE943" i="54"/>
  <c r="DG1098" i="54"/>
  <c r="DG735" i="54"/>
  <c r="HC19" i="54" s="1"/>
  <c r="HP19" i="54" s="1"/>
  <c r="DG890" i="54"/>
  <c r="DG891" i="54"/>
  <c r="DG734" i="54"/>
  <c r="HC14" i="54" s="1"/>
  <c r="HP14" i="54" s="1"/>
  <c r="DG942" i="54"/>
  <c r="DG163" i="54"/>
  <c r="DG162" i="54"/>
  <c r="DG943" i="54"/>
  <c r="DG630" i="54"/>
  <c r="DG1099" i="54"/>
  <c r="DG631" i="54"/>
  <c r="DK1099" i="54"/>
  <c r="DK1098" i="54"/>
  <c r="DK891" i="54"/>
  <c r="DK890" i="54"/>
  <c r="EE67" i="54"/>
  <c r="DH582" i="54"/>
  <c r="DH583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EH408" i="54"/>
  <c r="DK630" i="54"/>
  <c r="DE734" i="54"/>
  <c r="DE735" i="54"/>
  <c r="DE891" i="54"/>
  <c r="DE890" i="54"/>
  <c r="EB287" i="54"/>
  <c r="ED427" i="54"/>
  <c r="DH270" i="54"/>
  <c r="DH271" i="54"/>
  <c r="DH11" i="54"/>
  <c r="DH10" i="54"/>
  <c r="EF247" i="54"/>
  <c r="BJ8" i="66"/>
  <c r="EL189" i="54"/>
  <c r="EP189" i="54"/>
  <c r="EO189" i="54"/>
  <c r="EM189" i="54"/>
  <c r="DK479" i="54"/>
  <c r="DK478" i="54"/>
  <c r="DK11" i="54"/>
  <c r="DK10" i="54"/>
  <c r="EL209" i="54"/>
  <c r="EP209" i="54"/>
  <c r="EG408" i="54"/>
  <c r="EB427" i="54"/>
  <c r="EB247" i="54"/>
  <c r="EI209" i="54"/>
  <c r="EK229" i="54"/>
  <c r="EG209" i="54"/>
  <c r="EH109" i="54"/>
  <c r="EG109" i="54"/>
  <c r="EJ109" i="54"/>
  <c r="EK109" i="54"/>
  <c r="EK189" i="54"/>
  <c r="EJ189" i="54"/>
  <c r="EG189" i="54"/>
  <c r="EH189" i="54"/>
  <c r="EJ209" i="54"/>
  <c r="EI189" i="54"/>
  <c r="EH209" i="54"/>
  <c r="EH229" i="54"/>
  <c r="EG229" i="54"/>
  <c r="EK9" i="54"/>
  <c r="EI9" i="54"/>
  <c r="EG9" i="54"/>
  <c r="EJ9" i="54"/>
  <c r="EI109" i="54"/>
  <c r="EJ229" i="54"/>
  <c r="BL70" i="66"/>
  <c r="BX70" i="66"/>
  <c r="BS70" i="66"/>
  <c r="AY71" i="66" s="1"/>
  <c r="CD510" i="54" s="1"/>
  <c r="CF468" i="54" l="1"/>
  <c r="CH388" i="54"/>
  <c r="HN18" i="54"/>
  <c r="HR9" i="54"/>
  <c r="HS9" i="54" s="1"/>
  <c r="GZ16" i="54"/>
  <c r="HN16" i="54" s="1"/>
  <c r="HM10" i="54"/>
  <c r="HN13" i="54"/>
  <c r="GZ21" i="54"/>
  <c r="GZ19" i="54"/>
  <c r="HN19" i="54" s="1"/>
  <c r="HW15" i="54"/>
  <c r="HW22" i="54"/>
  <c r="HW16" i="54"/>
  <c r="HW21" i="54"/>
  <c r="HW20" i="54"/>
  <c r="HW17" i="54"/>
  <c r="HW18" i="54"/>
  <c r="HW19" i="54"/>
  <c r="HW23" i="54"/>
  <c r="HW14" i="54"/>
  <c r="HN12" i="54"/>
  <c r="HM13" i="54"/>
  <c r="HN10" i="54"/>
  <c r="GX16" i="54"/>
  <c r="HL16" i="54" s="1"/>
  <c r="GX15" i="54"/>
  <c r="HL15" i="54" s="1"/>
  <c r="GX14" i="54"/>
  <c r="HL14" i="54" s="1"/>
  <c r="GX17" i="54"/>
  <c r="HL17" i="54" s="1"/>
  <c r="GX18" i="54"/>
  <c r="HL18" i="54" s="1"/>
  <c r="GZ23" i="54"/>
  <c r="GZ22" i="54"/>
  <c r="HG29" i="54"/>
  <c r="HM12" i="54"/>
  <c r="GZ17" i="54"/>
  <c r="HN17" i="54" s="1"/>
  <c r="HN11" i="54"/>
  <c r="GO24" i="54"/>
  <c r="GU24" i="54" s="1"/>
  <c r="GO23" i="54"/>
  <c r="GU23" i="54" s="1"/>
  <c r="GO25" i="54"/>
  <c r="GU25" i="54" s="1"/>
  <c r="GO28" i="54"/>
  <c r="GU28" i="54" s="1"/>
  <c r="GO21" i="54"/>
  <c r="GU21" i="54" s="1"/>
  <c r="GO27" i="54"/>
  <c r="GU27" i="54" s="1"/>
  <c r="GO20" i="54"/>
  <c r="GU20" i="54" s="1"/>
  <c r="GO26" i="54"/>
  <c r="GU26" i="54" s="1"/>
  <c r="GO22" i="54"/>
  <c r="GU22" i="54" s="1"/>
  <c r="GX19" i="54"/>
  <c r="HL19" i="54" s="1"/>
  <c r="GX20" i="54"/>
  <c r="GX22" i="54"/>
  <c r="GX23" i="54"/>
  <c r="GX21" i="54"/>
  <c r="GZ15" i="54"/>
  <c r="HN15" i="54" s="1"/>
  <c r="GZ14" i="54"/>
  <c r="HN14" i="54" s="1"/>
  <c r="HM11" i="54"/>
  <c r="CO15" i="66"/>
  <c r="DL28" i="66" s="1"/>
  <c r="BT49" i="66"/>
  <c r="DH1049" i="54"/>
  <c r="DK841" i="54"/>
  <c r="DK425" i="54"/>
  <c r="CF168" i="54"/>
  <c r="CF408" i="54"/>
  <c r="EM408" i="54"/>
  <c r="DK685" i="54"/>
  <c r="EN408" i="54"/>
  <c r="DK1049" i="54"/>
  <c r="DH61" i="54"/>
  <c r="DH997" i="54"/>
  <c r="DH685" i="54"/>
  <c r="EL408" i="54"/>
  <c r="DK61" i="54"/>
  <c r="DK997" i="54"/>
  <c r="DH425" i="54"/>
  <c r="CJ15" i="66"/>
  <c r="EL28" i="54"/>
  <c r="CF328" i="54"/>
  <c r="EO28" i="54"/>
  <c r="EM28" i="54"/>
  <c r="EP28" i="54"/>
  <c r="DK28" i="66"/>
  <c r="DN28" i="66" s="1"/>
  <c r="H12" i="65"/>
  <c r="L12" i="65" s="1"/>
  <c r="O12" i="65" s="1"/>
  <c r="CF28" i="54"/>
  <c r="CF88" i="54"/>
  <c r="DK217" i="54"/>
  <c r="G12" i="65"/>
  <c r="K12" i="65" s="1"/>
  <c r="N12" i="65" s="1"/>
  <c r="G5" i="65"/>
  <c r="K5" i="65" s="1"/>
  <c r="N5" i="65" s="1"/>
  <c r="CF528" i="54"/>
  <c r="EO408" i="54"/>
  <c r="EN388" i="54"/>
  <c r="CF268" i="54"/>
  <c r="CF388" i="54"/>
  <c r="DH841" i="54"/>
  <c r="CH488" i="54"/>
  <c r="EO328" i="54"/>
  <c r="EL328" i="54"/>
  <c r="CH328" i="54"/>
  <c r="CH528" i="54"/>
  <c r="CH28" i="54"/>
  <c r="CH408" i="54"/>
  <c r="CH468" i="54"/>
  <c r="CH168" i="54"/>
  <c r="EN328" i="54"/>
  <c r="EM328" i="54"/>
  <c r="BQ29" i="66"/>
  <c r="DZ268" i="54" s="1"/>
  <c r="EP388" i="54"/>
  <c r="EM388" i="54"/>
  <c r="EL388" i="54"/>
  <c r="AX346" i="54"/>
  <c r="AX386" i="54"/>
  <c r="AY386" i="54"/>
  <c r="AZ386" i="54"/>
  <c r="AY346" i="54"/>
  <c r="AZ346" i="54"/>
  <c r="EP88" i="54"/>
  <c r="DG7" i="66"/>
  <c r="AW366" i="54" s="1"/>
  <c r="AX366" i="54" s="1"/>
  <c r="CP15" i="66"/>
  <c r="DM27" i="66" s="1"/>
  <c r="EL88" i="54"/>
  <c r="EM88" i="54"/>
  <c r="EO88" i="54"/>
  <c r="DE7" i="66"/>
  <c r="AM366" i="54" s="1"/>
  <c r="AP366" i="54" s="1"/>
  <c r="BX8" i="66"/>
  <c r="CH7" i="66" s="1"/>
  <c r="CR7" i="66" s="1"/>
  <c r="EV9" i="66"/>
  <c r="EX9" i="66" s="1"/>
  <c r="DO48" i="66"/>
  <c r="BG327" i="54"/>
  <c r="BG407" i="54"/>
  <c r="AQ426" i="54"/>
  <c r="AP426" i="54"/>
  <c r="AO426" i="54"/>
  <c r="AN426" i="54"/>
  <c r="AN346" i="54"/>
  <c r="AO346" i="54"/>
  <c r="AP346" i="54"/>
  <c r="AQ346" i="54"/>
  <c r="DO47" i="66"/>
  <c r="BG406" i="54"/>
  <c r="BG326" i="54"/>
  <c r="BA326" i="54"/>
  <c r="AX326" i="54"/>
  <c r="AZ326" i="54"/>
  <c r="AY326" i="54"/>
  <c r="DN27" i="66"/>
  <c r="DQ27" i="66" s="1"/>
  <c r="BB426" i="54"/>
  <c r="BB346" i="54"/>
  <c r="BB386" i="54"/>
  <c r="AO386" i="54"/>
  <c r="AN386" i="54"/>
  <c r="AP386" i="54"/>
  <c r="AQ386" i="54"/>
  <c r="BA406" i="54"/>
  <c r="AX406" i="54"/>
  <c r="AY406" i="54"/>
  <c r="AZ406" i="54"/>
  <c r="BP365" i="54"/>
  <c r="BM365" i="54"/>
  <c r="BO365" i="54"/>
  <c r="BN365" i="54"/>
  <c r="DO6" i="66"/>
  <c r="DR6" i="66" s="1"/>
  <c r="BG365" i="54"/>
  <c r="CL5" i="67"/>
  <c r="CM5" i="67" s="1"/>
  <c r="BF365" i="54"/>
  <c r="BD365" i="54"/>
  <c r="BE365" i="54"/>
  <c r="BC365" i="54"/>
  <c r="EO168" i="54"/>
  <c r="EP168" i="54"/>
  <c r="DJ114" i="54"/>
  <c r="DK114" i="54" s="1"/>
  <c r="EN168" i="54"/>
  <c r="EL168" i="54"/>
  <c r="GO29" i="54"/>
  <c r="GU29" i="54" s="1"/>
  <c r="BW6" i="67"/>
  <c r="BW7" i="67"/>
  <c r="BW8" i="67"/>
  <c r="DH68" i="66"/>
  <c r="CT23" i="66"/>
  <c r="DH47" i="66"/>
  <c r="DH48" i="66"/>
  <c r="DH67" i="66"/>
  <c r="DE375" i="54"/>
  <c r="DE374" i="54"/>
  <c r="EA308" i="54"/>
  <c r="EA48" i="54"/>
  <c r="EM49" i="54" s="1"/>
  <c r="EA128" i="54"/>
  <c r="X7" i="67"/>
  <c r="EA148" i="54"/>
  <c r="CP23" i="66"/>
  <c r="DK48" i="66"/>
  <c r="DK47" i="66"/>
  <c r="DK68" i="66"/>
  <c r="DN68" i="66" s="1"/>
  <c r="DK67" i="66"/>
  <c r="DN67" i="66" s="1"/>
  <c r="DE322" i="54"/>
  <c r="DE323" i="54"/>
  <c r="W7" i="67"/>
  <c r="DZ308" i="54"/>
  <c r="DZ48" i="54"/>
  <c r="DZ128" i="54"/>
  <c r="DZ148" i="54"/>
  <c r="EC149" i="54"/>
  <c r="EF149" i="54"/>
  <c r="EB149" i="54"/>
  <c r="EE149" i="54"/>
  <c r="ED149" i="54"/>
  <c r="BP50" i="66"/>
  <c r="BJ50" i="66"/>
  <c r="CD149" i="54"/>
  <c r="CD49" i="54"/>
  <c r="CD309" i="54"/>
  <c r="CD129" i="54"/>
  <c r="O7" i="67"/>
  <c r="DG375" i="54"/>
  <c r="DG323" i="54"/>
  <c r="DG791" i="54"/>
  <c r="DG374" i="54"/>
  <c r="DG790" i="54"/>
  <c r="DG322" i="54"/>
  <c r="EB309" i="54"/>
  <c r="EC309" i="54"/>
  <c r="EF309" i="54"/>
  <c r="ED309" i="54"/>
  <c r="EE309" i="54"/>
  <c r="EB129" i="54"/>
  <c r="EE129" i="54"/>
  <c r="EC129" i="54"/>
  <c r="ED129" i="54"/>
  <c r="EF129" i="54"/>
  <c r="DE791" i="54"/>
  <c r="DE790" i="54"/>
  <c r="R7" i="67"/>
  <c r="AM7" i="67"/>
  <c r="P7" i="67"/>
  <c r="DJ323" i="54"/>
  <c r="BZ49" i="66"/>
  <c r="DJ791" i="54"/>
  <c r="DJ322" i="54"/>
  <c r="BU49" i="66"/>
  <c r="BA50" i="66" s="1"/>
  <c r="CH549" i="54" s="1"/>
  <c r="DJ790" i="54"/>
  <c r="DJ374" i="54"/>
  <c r="DJ375" i="54"/>
  <c r="EK67" i="54"/>
  <c r="EG67" i="54"/>
  <c r="EI67" i="54"/>
  <c r="BQ8" i="66"/>
  <c r="DZ67" i="54" s="1"/>
  <c r="BR8" i="66"/>
  <c r="EA347" i="54" s="1"/>
  <c r="DY287" i="54"/>
  <c r="DY247" i="54"/>
  <c r="EF248" i="54" s="1"/>
  <c r="DY427" i="54"/>
  <c r="ED428" i="54" s="1"/>
  <c r="DY367" i="54"/>
  <c r="EF368" i="54" s="1"/>
  <c r="DY67" i="54"/>
  <c r="EC68" i="54" s="1"/>
  <c r="EJ67" i="54"/>
  <c r="CF287" i="54"/>
  <c r="CF67" i="54"/>
  <c r="CF247" i="54"/>
  <c r="CF427" i="54"/>
  <c r="CF367" i="54"/>
  <c r="CF347" i="54"/>
  <c r="CH287" i="54"/>
  <c r="CH67" i="54"/>
  <c r="CH247" i="54"/>
  <c r="CH427" i="54"/>
  <c r="CH367" i="54"/>
  <c r="CH347" i="54"/>
  <c r="CD190" i="54"/>
  <c r="CD110" i="54"/>
  <c r="CD210" i="54"/>
  <c r="CD230" i="54"/>
  <c r="CD10" i="54"/>
  <c r="EA9" i="54"/>
  <c r="EP10" i="54" s="1"/>
  <c r="EA229" i="54"/>
  <c r="EO230" i="54" s="1"/>
  <c r="EA109" i="54"/>
  <c r="EP110" i="54" s="1"/>
  <c r="EA189" i="54"/>
  <c r="EN190" i="54" s="1"/>
  <c r="EA209" i="54"/>
  <c r="DZ9" i="54"/>
  <c r="EH10" i="54" s="1"/>
  <c r="DZ109" i="54"/>
  <c r="EH110" i="54" s="1"/>
  <c r="DZ189" i="54"/>
  <c r="EI190" i="54" s="1"/>
  <c r="DZ209" i="54"/>
  <c r="EH210" i="54" s="1"/>
  <c r="DZ229" i="54"/>
  <c r="EG230" i="54" s="1"/>
  <c r="DZ388" i="54"/>
  <c r="EA28" i="54"/>
  <c r="EA168" i="54"/>
  <c r="EA328" i="54"/>
  <c r="EA408" i="54"/>
  <c r="EA88" i="54"/>
  <c r="EA268" i="54"/>
  <c r="EA388" i="54"/>
  <c r="EO389" i="54" s="1"/>
  <c r="ER10" i="66"/>
  <c r="DY28" i="54"/>
  <c r="EB29" i="54" s="1"/>
  <c r="DY88" i="54"/>
  <c r="EE89" i="54" s="1"/>
  <c r="DY168" i="54"/>
  <c r="EE169" i="54" s="1"/>
  <c r="DY268" i="54"/>
  <c r="DY328" i="54"/>
  <c r="EE329" i="54" s="1"/>
  <c r="DY388" i="54"/>
  <c r="EE389" i="54" s="1"/>
  <c r="DY408" i="54"/>
  <c r="EB409" i="54" s="1"/>
  <c r="EH427" i="54"/>
  <c r="AY6" i="67"/>
  <c r="AX6" i="67"/>
  <c r="AU6" i="67"/>
  <c r="AW6" i="67"/>
  <c r="AV6" i="67"/>
  <c r="P12" i="65"/>
  <c r="S12" i="65" s="1"/>
  <c r="BC6" i="67"/>
  <c r="BC7" i="67"/>
  <c r="BC8" i="67"/>
  <c r="EM247" i="54"/>
  <c r="EM427" i="54"/>
  <c r="EJ367" i="54"/>
  <c r="EI367" i="54"/>
  <c r="EK367" i="54"/>
  <c r="EH367" i="54"/>
  <c r="EH247" i="54"/>
  <c r="EI427" i="54"/>
  <c r="DD427" i="54"/>
  <c r="EN10" i="66"/>
  <c r="DD687" i="54"/>
  <c r="DD1051" i="54"/>
  <c r="EP10" i="66"/>
  <c r="EI347" i="54"/>
  <c r="EJ347" i="54"/>
  <c r="DJ62" i="54"/>
  <c r="DK62" i="54" s="1"/>
  <c r="DJ687" i="54"/>
  <c r="DJ427" i="54"/>
  <c r="EH347" i="54"/>
  <c r="DD63" i="54"/>
  <c r="BS29" i="66"/>
  <c r="AY30" i="66" s="1"/>
  <c r="DI48" i="66"/>
  <c r="DI47" i="66"/>
  <c r="DI67" i="66"/>
  <c r="DR67" i="66" s="1"/>
  <c r="EO427" i="54"/>
  <c r="EN427" i="54"/>
  <c r="EO67" i="54"/>
  <c r="EK287" i="54"/>
  <c r="EJ287" i="54"/>
  <c r="EN67" i="54"/>
  <c r="EP67" i="54"/>
  <c r="EI287" i="54"/>
  <c r="EG287" i="54"/>
  <c r="GP29" i="54" s="1"/>
  <c r="GV29" i="54" s="1"/>
  <c r="EC110" i="54"/>
  <c r="EO367" i="54"/>
  <c r="EL367" i="54"/>
  <c r="EP367" i="54"/>
  <c r="EP247" i="54"/>
  <c r="DD62" i="54"/>
  <c r="DE62" i="54" s="1"/>
  <c r="DJ1051" i="54"/>
  <c r="DD842" i="54"/>
  <c r="DE842" i="54" s="1"/>
  <c r="DJ842" i="54"/>
  <c r="DK842" i="54" s="1"/>
  <c r="DD218" i="54"/>
  <c r="DE218" i="54" s="1"/>
  <c r="BK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D219" i="54"/>
  <c r="DJ998" i="54"/>
  <c r="DK998" i="54" s="1"/>
  <c r="DD1050" i="54"/>
  <c r="EN247" i="54"/>
  <c r="DD998" i="54"/>
  <c r="DJ999" i="54"/>
  <c r="DD686" i="54"/>
  <c r="DJ218" i="54"/>
  <c r="DK218" i="54" s="1"/>
  <c r="DJ63" i="54"/>
  <c r="ED110" i="54"/>
  <c r="BX29" i="66"/>
  <c r="EG427" i="54"/>
  <c r="EJ427" i="54"/>
  <c r="EP427" i="54"/>
  <c r="EE230" i="54"/>
  <c r="EG347" i="54"/>
  <c r="EJ247" i="54"/>
  <c r="EM67" i="54"/>
  <c r="EK247" i="54"/>
  <c r="EI247" i="54"/>
  <c r="EN367" i="54"/>
  <c r="BS8" i="66"/>
  <c r="AY9" i="66" s="1"/>
  <c r="ED190" i="54"/>
  <c r="EP347" i="54"/>
  <c r="BU29" i="66"/>
  <c r="BA30" i="66" s="1"/>
  <c r="EB210" i="54"/>
  <c r="DK686" i="54"/>
  <c r="EM347" i="54"/>
  <c r="EL347" i="54"/>
  <c r="EC210" i="54"/>
  <c r="EN347" i="54"/>
  <c r="L5" i="65"/>
  <c r="O5" i="65" s="1"/>
  <c r="R5" i="65" s="1"/>
  <c r="U5" i="65" s="1"/>
  <c r="BJ5" i="65" s="1"/>
  <c r="EB49" i="54"/>
  <c r="EF49" i="54"/>
  <c r="ED230" i="54"/>
  <c r="ED210" i="54"/>
  <c r="EF230" i="54"/>
  <c r="EE210" i="54"/>
  <c r="ES10" i="66"/>
  <c r="ET10" i="66"/>
  <c r="EE49" i="54"/>
  <c r="ED10" i="54"/>
  <c r="EF10" i="54"/>
  <c r="EB10" i="54"/>
  <c r="ED49" i="54"/>
  <c r="EO247" i="54"/>
  <c r="EC10" i="54"/>
  <c r="EP287" i="54"/>
  <c r="EO287" i="54"/>
  <c r="EM287" i="54"/>
  <c r="EL287" i="54"/>
  <c r="EB110" i="54"/>
  <c r="EE110" i="54"/>
  <c r="EC230" i="54"/>
  <c r="DH162" i="54"/>
  <c r="DH163" i="54"/>
  <c r="DJ27" i="66"/>
  <c r="DJ28" i="66"/>
  <c r="BZ29" i="66"/>
  <c r="DE481" i="54"/>
  <c r="DE480" i="54"/>
  <c r="DE272" i="54"/>
  <c r="DE273" i="54"/>
  <c r="BP71" i="66"/>
  <c r="BK8" i="66"/>
  <c r="EB348" i="54"/>
  <c r="DD945" i="54"/>
  <c r="DD633" i="54"/>
  <c r="DD736" i="54"/>
  <c r="HB24" i="54" s="1"/>
  <c r="DD737" i="54"/>
  <c r="HB29" i="54" s="1"/>
  <c r="DD1101" i="54"/>
  <c r="DD1100" i="54"/>
  <c r="DD893" i="54"/>
  <c r="DD632" i="54"/>
  <c r="DD892" i="54"/>
  <c r="DD944" i="54"/>
  <c r="DD164" i="54"/>
  <c r="DD165" i="54"/>
  <c r="BL8" i="66"/>
  <c r="DI28" i="66"/>
  <c r="DI27" i="66"/>
  <c r="DH891" i="54"/>
  <c r="DH890" i="54"/>
  <c r="DE114" i="54"/>
  <c r="DE115" i="54"/>
  <c r="DE13" i="54"/>
  <c r="DE12" i="54"/>
  <c r="DE532" i="54"/>
  <c r="DE533" i="54"/>
  <c r="DG584" i="54"/>
  <c r="DG273" i="54"/>
  <c r="DG272" i="54"/>
  <c r="DG585" i="54"/>
  <c r="DG533" i="54"/>
  <c r="DG532" i="54"/>
  <c r="DG13" i="54"/>
  <c r="DG12" i="54"/>
  <c r="DG480" i="54"/>
  <c r="DG481" i="54"/>
  <c r="DJ584" i="54"/>
  <c r="DJ273" i="54"/>
  <c r="DJ12" i="54"/>
  <c r="DJ480" i="54"/>
  <c r="DJ272" i="54"/>
  <c r="DJ585" i="54"/>
  <c r="DJ533" i="54"/>
  <c r="DJ532" i="54"/>
  <c r="DJ13" i="54"/>
  <c r="DJ481" i="54"/>
  <c r="DH630" i="54"/>
  <c r="DH631" i="54"/>
  <c r="DH943" i="54"/>
  <c r="DH942" i="54"/>
  <c r="DH735" i="54"/>
  <c r="DH734" i="54"/>
  <c r="DH1099" i="54"/>
  <c r="DH1098" i="54"/>
  <c r="DG115" i="54"/>
  <c r="DG114" i="54"/>
  <c r="DG62" i="54"/>
  <c r="DE584" i="54"/>
  <c r="DE585" i="54"/>
  <c r="EF190" i="54"/>
  <c r="EC190" i="54"/>
  <c r="EE190" i="54"/>
  <c r="AZ50" i="66"/>
  <c r="CF549" i="54" s="1"/>
  <c r="BV49" i="66"/>
  <c r="BY70" i="66"/>
  <c r="BY49" i="66"/>
  <c r="BT70" i="66"/>
  <c r="AZ71" i="66" s="1"/>
  <c r="CF510" i="54" s="1"/>
  <c r="BU70" i="66"/>
  <c r="BA71" i="66" s="1"/>
  <c r="CH510" i="54" s="1"/>
  <c r="BZ70" i="66"/>
  <c r="BJ71" i="66"/>
  <c r="DZ408" i="54" l="1"/>
  <c r="EJ409" i="54" s="1"/>
  <c r="DL27" i="66"/>
  <c r="DO27" i="66" s="1"/>
  <c r="DR27" i="66" s="1"/>
  <c r="IA9" i="54"/>
  <c r="HY9" i="54"/>
  <c r="HT9" i="54"/>
  <c r="HR13" i="54"/>
  <c r="HZ13" i="54" s="1"/>
  <c r="HU9" i="54"/>
  <c r="HZ9" i="54"/>
  <c r="HR10" i="54"/>
  <c r="HY10" i="54" s="1"/>
  <c r="HR12" i="54"/>
  <c r="HZ12" i="54" s="1"/>
  <c r="HR11" i="54"/>
  <c r="HY11" i="54" s="1"/>
  <c r="GQ28" i="54"/>
  <c r="GW28" i="54" s="1"/>
  <c r="GQ21" i="54"/>
  <c r="GW21" i="54" s="1"/>
  <c r="HN21" i="54" s="1"/>
  <c r="GQ25" i="54"/>
  <c r="GW25" i="54" s="1"/>
  <c r="GQ23" i="54"/>
  <c r="GW23" i="54" s="1"/>
  <c r="HN23" i="54" s="1"/>
  <c r="GQ22" i="54"/>
  <c r="GW22" i="54" s="1"/>
  <c r="HN22" i="54" s="1"/>
  <c r="GQ20" i="54"/>
  <c r="GW20" i="54" s="1"/>
  <c r="HN20" i="54" s="1"/>
  <c r="GQ27" i="54"/>
  <c r="GW27" i="54" s="1"/>
  <c r="GQ26" i="54"/>
  <c r="GW26" i="54" s="1"/>
  <c r="GQ24" i="54"/>
  <c r="GW24" i="54" s="1"/>
  <c r="GP26" i="54"/>
  <c r="GV26" i="54" s="1"/>
  <c r="GP25" i="54"/>
  <c r="GV25" i="54" s="1"/>
  <c r="GP22" i="54"/>
  <c r="GV22" i="54" s="1"/>
  <c r="GP21" i="54"/>
  <c r="GV21" i="54" s="1"/>
  <c r="GP20" i="54"/>
  <c r="GV20" i="54" s="1"/>
  <c r="GP27" i="54"/>
  <c r="GV27" i="54" s="1"/>
  <c r="GP23" i="54"/>
  <c r="GV23" i="54" s="1"/>
  <c r="GP28" i="54"/>
  <c r="GV28" i="54" s="1"/>
  <c r="GP24" i="54"/>
  <c r="GV24" i="54" s="1"/>
  <c r="HH29" i="54"/>
  <c r="HQ29" i="54" s="1"/>
  <c r="GY18" i="54"/>
  <c r="HM18" i="54" s="1"/>
  <c r="HR18" i="54" s="1"/>
  <c r="GY16" i="54"/>
  <c r="HM16" i="54" s="1"/>
  <c r="HR16" i="54" s="1"/>
  <c r="GY15" i="54"/>
  <c r="HM15" i="54" s="1"/>
  <c r="HR15" i="54" s="1"/>
  <c r="GY17" i="54"/>
  <c r="HM17" i="54" s="1"/>
  <c r="HR17" i="54" s="1"/>
  <c r="GY14" i="54"/>
  <c r="HM14" i="54" s="1"/>
  <c r="HR14" i="54" s="1"/>
  <c r="EF288" i="54"/>
  <c r="HF39" i="54"/>
  <c r="GQ29" i="54"/>
  <c r="GW29" i="54" s="1"/>
  <c r="HL20" i="54"/>
  <c r="GY20" i="54"/>
  <c r="GY21" i="54"/>
  <c r="GY23" i="54"/>
  <c r="GY22" i="54"/>
  <c r="GY19" i="54"/>
  <c r="HM19" i="54" s="1"/>
  <c r="HR19" i="54" s="1"/>
  <c r="HZ19" i="54" s="1"/>
  <c r="HL23" i="54"/>
  <c r="HL22" i="54"/>
  <c r="HL21" i="54"/>
  <c r="EO409" i="54"/>
  <c r="EY9" i="66"/>
  <c r="Q5" i="65"/>
  <c r="T5" i="65" s="1"/>
  <c r="BI5" i="65" s="1"/>
  <c r="BB347" i="54"/>
  <c r="BE347" i="54" s="1"/>
  <c r="BB387" i="54"/>
  <c r="BF387" i="54" s="1"/>
  <c r="DG219" i="54"/>
  <c r="DG63" i="54"/>
  <c r="DH63" i="54" s="1"/>
  <c r="DZ168" i="54"/>
  <c r="EK169" i="54" s="1"/>
  <c r="DG1051" i="54"/>
  <c r="DG998" i="54"/>
  <c r="DH998" i="54" s="1"/>
  <c r="EL29" i="54"/>
  <c r="DZ88" i="54"/>
  <c r="EJ89" i="54" s="1"/>
  <c r="BB427" i="54"/>
  <c r="BF427" i="54" s="1"/>
  <c r="DZ328" i="54"/>
  <c r="EG329" i="54" s="1"/>
  <c r="DZ28" i="54"/>
  <c r="EJ29" i="54" s="1"/>
  <c r="EM329" i="54"/>
  <c r="DM28" i="66"/>
  <c r="DP28" i="66" s="1"/>
  <c r="EW9" i="66"/>
  <c r="CN7" i="66"/>
  <c r="CP7" i="66" s="1"/>
  <c r="AY366" i="54"/>
  <c r="BA366" i="54"/>
  <c r="AZ366" i="54"/>
  <c r="AO366" i="54"/>
  <c r="DK115" i="54"/>
  <c r="DZ347" i="54"/>
  <c r="EJ348" i="54" s="1"/>
  <c r="AQ366" i="54"/>
  <c r="AN366" i="54"/>
  <c r="BY29" i="66"/>
  <c r="DG218" i="54"/>
  <c r="DH218" i="54" s="1"/>
  <c r="DG999" i="54"/>
  <c r="DE28" i="66"/>
  <c r="AM427" i="54" s="1"/>
  <c r="DF7" i="66"/>
  <c r="AR366" i="54" s="1"/>
  <c r="AV366" i="54" s="1"/>
  <c r="CD529" i="54"/>
  <c r="CD469" i="54"/>
  <c r="CD489" i="54"/>
  <c r="BJ9" i="66"/>
  <c r="BL9" i="66" s="1"/>
  <c r="DJ634" i="54" s="1"/>
  <c r="CD448" i="54"/>
  <c r="CH529" i="54"/>
  <c r="CH469" i="54"/>
  <c r="CH489" i="54"/>
  <c r="DF48" i="66"/>
  <c r="AR327" i="54" s="1"/>
  <c r="DN47" i="66"/>
  <c r="DQ47" i="66" s="1"/>
  <c r="BB406" i="54"/>
  <c r="BB326" i="54"/>
  <c r="BF426" i="54"/>
  <c r="BE426" i="54"/>
  <c r="BD426" i="54"/>
  <c r="BC426" i="54"/>
  <c r="DN48" i="66"/>
  <c r="BB407" i="54"/>
  <c r="BB327" i="54"/>
  <c r="BH407" i="54"/>
  <c r="BI407" i="54"/>
  <c r="BJ407" i="54"/>
  <c r="BK407" i="54"/>
  <c r="BF386" i="54"/>
  <c r="BD386" i="54"/>
  <c r="BE386" i="54"/>
  <c r="BC386" i="54"/>
  <c r="BJ326" i="54"/>
  <c r="BK326" i="54"/>
  <c r="BI326" i="54"/>
  <c r="BH326" i="54"/>
  <c r="BH327" i="54"/>
  <c r="BI327" i="54"/>
  <c r="BJ327" i="54"/>
  <c r="BK327" i="54"/>
  <c r="DO28" i="66"/>
  <c r="BG427" i="54"/>
  <c r="BG387" i="54"/>
  <c r="BG347" i="54"/>
  <c r="DP27" i="66"/>
  <c r="DS27" i="66" s="1"/>
  <c r="BL426" i="54"/>
  <c r="BL346" i="54"/>
  <c r="BL386" i="54"/>
  <c r="BF346" i="54"/>
  <c r="BD346" i="54"/>
  <c r="BE346" i="54"/>
  <c r="BC346" i="54"/>
  <c r="BJ406" i="54"/>
  <c r="BH406" i="54"/>
  <c r="BI406" i="54"/>
  <c r="BK406" i="54"/>
  <c r="CN5" i="67"/>
  <c r="CO5" i="67"/>
  <c r="CP5" i="67"/>
  <c r="BH365" i="54"/>
  <c r="BJ365" i="54"/>
  <c r="BI365" i="54"/>
  <c r="BK365" i="54"/>
  <c r="EA367" i="54"/>
  <c r="EO10" i="66"/>
  <c r="EQ10" i="66" s="1"/>
  <c r="DG426" i="54"/>
  <c r="DH426" i="54" s="1"/>
  <c r="DG843" i="54"/>
  <c r="EA287" i="54"/>
  <c r="DK375" i="54"/>
  <c r="DZ367" i="54"/>
  <c r="CH129" i="54"/>
  <c r="CH149" i="54"/>
  <c r="CH309" i="54"/>
  <c r="CH49" i="54"/>
  <c r="AN7" i="67"/>
  <c r="Y7" i="67"/>
  <c r="EP149" i="54"/>
  <c r="EL149" i="54"/>
  <c r="EO149" i="54"/>
  <c r="EM149" i="54"/>
  <c r="EN149" i="54"/>
  <c r="EP309" i="54"/>
  <c r="EN309" i="54"/>
  <c r="EO309" i="54"/>
  <c r="EM309" i="54"/>
  <c r="EL309" i="54"/>
  <c r="DK322" i="54"/>
  <c r="DK323" i="54"/>
  <c r="T7" i="67"/>
  <c r="AO7" i="67"/>
  <c r="DH322" i="54"/>
  <c r="DH323" i="54"/>
  <c r="BK50" i="66"/>
  <c r="DD377" i="54"/>
  <c r="BX50" i="66"/>
  <c r="BL50" i="66"/>
  <c r="N8" i="67"/>
  <c r="DD376" i="54"/>
  <c r="DD325" i="54"/>
  <c r="DD324" i="54"/>
  <c r="DD793" i="54"/>
  <c r="DD792" i="54"/>
  <c r="DK374" i="54"/>
  <c r="Q7" i="67"/>
  <c r="DH791" i="54"/>
  <c r="DH790" i="54"/>
  <c r="DY129" i="54"/>
  <c r="ED130" i="54" s="1"/>
  <c r="BR50" i="66"/>
  <c r="V8" i="67"/>
  <c r="DY309" i="54"/>
  <c r="EC310" i="54" s="1"/>
  <c r="BQ50" i="66"/>
  <c r="DY149" i="54"/>
  <c r="EE150" i="54" s="1"/>
  <c r="DY49" i="54"/>
  <c r="EN129" i="54"/>
  <c r="EM129" i="54"/>
  <c r="EO129" i="54"/>
  <c r="EP129" i="54"/>
  <c r="EL129" i="54"/>
  <c r="DJ48" i="66"/>
  <c r="DJ68" i="66"/>
  <c r="DJ47" i="66"/>
  <c r="DJ67" i="66"/>
  <c r="EA427" i="54"/>
  <c r="DK790" i="54"/>
  <c r="DK791" i="54"/>
  <c r="DH374" i="54"/>
  <c r="DH375" i="54"/>
  <c r="S7" i="67"/>
  <c r="BS50" i="66"/>
  <c r="AY51" i="66" s="1"/>
  <c r="CD550" i="54" s="1"/>
  <c r="EK309" i="54"/>
  <c r="EI309" i="54"/>
  <c r="EJ309" i="54"/>
  <c r="EH309" i="54"/>
  <c r="EG309" i="54"/>
  <c r="DM67" i="66"/>
  <c r="DP67" i="66" s="1"/>
  <c r="DM48" i="66"/>
  <c r="DM68" i="66"/>
  <c r="DP68" i="66" s="1"/>
  <c r="DM47" i="66"/>
  <c r="DE68" i="66"/>
  <c r="DQ67" i="66"/>
  <c r="EA247" i="54"/>
  <c r="EA67" i="54"/>
  <c r="DE999" i="54"/>
  <c r="DZ287" i="54"/>
  <c r="EI288" i="54" s="1"/>
  <c r="DZ427" i="54"/>
  <c r="EH428" i="54" s="1"/>
  <c r="DZ247" i="54"/>
  <c r="EI248" i="54" s="1"/>
  <c r="EO329" i="54"/>
  <c r="CH190" i="54"/>
  <c r="CH210" i="54"/>
  <c r="CH110" i="54"/>
  <c r="CH230" i="54"/>
  <c r="CH10" i="54"/>
  <c r="CF210" i="54"/>
  <c r="CF190" i="54"/>
  <c r="CF110" i="54"/>
  <c r="CF10" i="54"/>
  <c r="CF230" i="54"/>
  <c r="CD29" i="54"/>
  <c r="CD169" i="54"/>
  <c r="CD269" i="54"/>
  <c r="CD329" i="54"/>
  <c r="CD389" i="54"/>
  <c r="CD409" i="54"/>
  <c r="CD89" i="54"/>
  <c r="CF49" i="54"/>
  <c r="CF309" i="54"/>
  <c r="CF149" i="54"/>
  <c r="CF129" i="54"/>
  <c r="CH169" i="54"/>
  <c r="CH29" i="54"/>
  <c r="CH269" i="54"/>
  <c r="CH329" i="54"/>
  <c r="CH389" i="54"/>
  <c r="CH409" i="54"/>
  <c r="CH89" i="54"/>
  <c r="CD368" i="54"/>
  <c r="CD348" i="54"/>
  <c r="CD428" i="54"/>
  <c r="CD288" i="54"/>
  <c r="CD248" i="54"/>
  <c r="CD68" i="54"/>
  <c r="EC269" i="54"/>
  <c r="DY10" i="54"/>
  <c r="DY210" i="54"/>
  <c r="DY110" i="54"/>
  <c r="DY230" i="54"/>
  <c r="DY190" i="54"/>
  <c r="EC191" i="54" s="1"/>
  <c r="HU19" i="54"/>
  <c r="BP9" i="66"/>
  <c r="DY288" i="54" s="1"/>
  <c r="DE686" i="54"/>
  <c r="DK687" i="54"/>
  <c r="EC389" i="54"/>
  <c r="EL329" i="54"/>
  <c r="DK999" i="54"/>
  <c r="R12" i="65"/>
  <c r="U12" i="65" s="1"/>
  <c r="BE8" i="67"/>
  <c r="BE7" i="67"/>
  <c r="BE6" i="67"/>
  <c r="Q12" i="65"/>
  <c r="T12" i="65" s="1"/>
  <c r="BD8" i="67"/>
  <c r="BF8" i="67" s="1"/>
  <c r="BD7" i="67"/>
  <c r="BF7" i="67" s="1"/>
  <c r="BD6" i="67"/>
  <c r="BH12" i="65"/>
  <c r="BG8" i="67"/>
  <c r="BG7" i="67"/>
  <c r="BG6" i="67"/>
  <c r="DE63" i="54"/>
  <c r="EF389" i="54"/>
  <c r="EH389" i="54"/>
  <c r="DG1050" i="54"/>
  <c r="DH1050" i="54" s="1"/>
  <c r="ED89" i="54"/>
  <c r="EB89" i="54"/>
  <c r="EC29" i="54"/>
  <c r="DE1051" i="54"/>
  <c r="DE1050" i="54"/>
  <c r="EN329" i="54"/>
  <c r="EP329" i="54"/>
  <c r="DE843" i="54"/>
  <c r="DE998" i="54"/>
  <c r="EC89" i="54"/>
  <c r="EF89" i="54"/>
  <c r="EF29" i="54"/>
  <c r="EE29" i="54"/>
  <c r="DF68" i="66"/>
  <c r="DR68" i="66" s="1"/>
  <c r="ED29" i="54"/>
  <c r="EB389" i="54"/>
  <c r="DK63" i="54"/>
  <c r="BT29" i="66"/>
  <c r="AZ30" i="66" s="1"/>
  <c r="DG686" i="54"/>
  <c r="DG842" i="54"/>
  <c r="DH842" i="54" s="1"/>
  <c r="ED389" i="54"/>
  <c r="BJ30" i="66"/>
  <c r="EN11" i="66" s="1"/>
  <c r="BP30" i="66"/>
  <c r="DG427" i="54"/>
  <c r="EL389" i="54"/>
  <c r="DE219" i="54"/>
  <c r="DR47" i="66"/>
  <c r="ED169" i="54"/>
  <c r="ED329" i="54"/>
  <c r="EC329" i="54"/>
  <c r="EF329" i="54"/>
  <c r="EB329" i="54"/>
  <c r="EB169" i="54"/>
  <c r="DE687" i="54"/>
  <c r="DK427" i="54"/>
  <c r="EC169" i="54"/>
  <c r="EF169" i="54"/>
  <c r="EC409" i="54"/>
  <c r="EB269" i="54"/>
  <c r="EE269" i="54"/>
  <c r="ED409" i="54"/>
  <c r="EF269" i="54"/>
  <c r="DK1051" i="54"/>
  <c r="ED269" i="54"/>
  <c r="DK219" i="54"/>
  <c r="EE409" i="54"/>
  <c r="EF409" i="54"/>
  <c r="DE427" i="54"/>
  <c r="EK68" i="54"/>
  <c r="EU10" i="66"/>
  <c r="BT8" i="66"/>
  <c r="AZ9" i="66" s="1"/>
  <c r="CF448" i="54" s="1"/>
  <c r="ED348" i="54"/>
  <c r="EM409" i="54"/>
  <c r="BY8" i="66"/>
  <c r="CI7" i="66" s="1"/>
  <c r="EN49" i="54"/>
  <c r="EN409" i="54"/>
  <c r="EL409" i="54"/>
  <c r="EN169" i="54"/>
  <c r="EM169" i="54"/>
  <c r="EO169" i="54"/>
  <c r="EL169" i="54"/>
  <c r="EP169" i="54"/>
  <c r="EO110" i="54"/>
  <c r="EM269" i="54"/>
  <c r="EN269" i="54"/>
  <c r="EL269" i="54"/>
  <c r="EO269" i="54"/>
  <c r="EP269" i="54"/>
  <c r="EM389" i="54"/>
  <c r="EP389" i="54"/>
  <c r="EP409" i="54"/>
  <c r="EN389" i="54"/>
  <c r="EB288" i="54"/>
  <c r="EB428" i="54"/>
  <c r="EM29" i="54"/>
  <c r="EO49" i="54"/>
  <c r="EB368" i="54"/>
  <c r="EC248" i="54"/>
  <c r="EL10" i="54"/>
  <c r="EP49" i="54"/>
  <c r="EN110" i="54"/>
  <c r="EO10" i="54"/>
  <c r="EL190" i="54"/>
  <c r="EP190" i="54"/>
  <c r="EG110" i="54"/>
  <c r="BQ9" i="66"/>
  <c r="DJ894" i="54"/>
  <c r="DJ738" i="54"/>
  <c r="HD34" i="54" s="1"/>
  <c r="DJ167" i="54"/>
  <c r="EK409" i="54"/>
  <c r="EO29" i="54"/>
  <c r="DK533" i="54"/>
  <c r="DK532" i="54"/>
  <c r="DK481" i="54"/>
  <c r="DK480" i="54"/>
  <c r="DK585" i="54"/>
  <c r="DK584" i="54"/>
  <c r="DH584" i="54"/>
  <c r="DH585" i="54"/>
  <c r="EM10" i="54"/>
  <c r="DJ945" i="54"/>
  <c r="DJ944" i="54"/>
  <c r="DJ633" i="54"/>
  <c r="DJ736" i="54"/>
  <c r="HD24" i="54" s="1"/>
  <c r="DJ737" i="54"/>
  <c r="HD29" i="54" s="1"/>
  <c r="DJ1101" i="54"/>
  <c r="DJ1100" i="54"/>
  <c r="DJ893" i="54"/>
  <c r="DJ632" i="54"/>
  <c r="DJ165" i="54"/>
  <c r="DJ164" i="54"/>
  <c r="DJ892" i="54"/>
  <c r="BZ8" i="66"/>
  <c r="BU8" i="66"/>
  <c r="BA9" i="66" s="1"/>
  <c r="CH448" i="54" s="1"/>
  <c r="DE633" i="54"/>
  <c r="DE632" i="54"/>
  <c r="EC348" i="54"/>
  <c r="EF348" i="54"/>
  <c r="EE348" i="54"/>
  <c r="EO190" i="54"/>
  <c r="EL49" i="54"/>
  <c r="EN29" i="54"/>
  <c r="EN10" i="54"/>
  <c r="EM190" i="54"/>
  <c r="BK71" i="66"/>
  <c r="DD586" i="54"/>
  <c r="DD15" i="54"/>
  <c r="DD587" i="54"/>
  <c r="DD275" i="54"/>
  <c r="DD483" i="54"/>
  <c r="DD14" i="54"/>
  <c r="DD535" i="54"/>
  <c r="DD482" i="54"/>
  <c r="DD274" i="54"/>
  <c r="DD534" i="54"/>
  <c r="BK30" i="66"/>
  <c r="DD117" i="54"/>
  <c r="DD116" i="54"/>
  <c r="DK13" i="54"/>
  <c r="DK12" i="54"/>
  <c r="EM210" i="54"/>
  <c r="EO210" i="54"/>
  <c r="EN210" i="54"/>
  <c r="DH272" i="54"/>
  <c r="DH273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BK9" i="66"/>
  <c r="DD946" i="54"/>
  <c r="DD894" i="54"/>
  <c r="DE894" i="54" s="1"/>
  <c r="DD634" i="54"/>
  <c r="DD1102" i="54"/>
  <c r="DD166" i="54"/>
  <c r="DD167" i="54"/>
  <c r="DD1103" i="54"/>
  <c r="DD947" i="54"/>
  <c r="DD635" i="54"/>
  <c r="DH8" i="66"/>
  <c r="CT7" i="66"/>
  <c r="DH7" i="66"/>
  <c r="DH115" i="54"/>
  <c r="DH114" i="54"/>
  <c r="EG409" i="54"/>
  <c r="DH480" i="54"/>
  <c r="DH481" i="54"/>
  <c r="DH532" i="54"/>
  <c r="DH533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K389" i="54"/>
  <c r="EJ49" i="54"/>
  <c r="EK49" i="54"/>
  <c r="EG49" i="54"/>
  <c r="EH49" i="54"/>
  <c r="EI49" i="54"/>
  <c r="DH62" i="54"/>
  <c r="EH409" i="54"/>
  <c r="DK272" i="54"/>
  <c r="DK273" i="54"/>
  <c r="EN230" i="54"/>
  <c r="EM230" i="54"/>
  <c r="EP230" i="54"/>
  <c r="EL230" i="54"/>
  <c r="DH12" i="54"/>
  <c r="DH13" i="54"/>
  <c r="EF428" i="54"/>
  <c r="EE428" i="54"/>
  <c r="EC428" i="54"/>
  <c r="DE893" i="54"/>
  <c r="DE892" i="54"/>
  <c r="DG945" i="54"/>
  <c r="DG164" i="54"/>
  <c r="DG633" i="54"/>
  <c r="DG736" i="54"/>
  <c r="HC24" i="54" s="1"/>
  <c r="DG737" i="54"/>
  <c r="HC29" i="54" s="1"/>
  <c r="DG1100" i="54"/>
  <c r="DG893" i="54"/>
  <c r="DG632" i="54"/>
  <c r="DG1101" i="54"/>
  <c r="DG944" i="54"/>
  <c r="DG165" i="54"/>
  <c r="DG892" i="54"/>
  <c r="BR71" i="66"/>
  <c r="BQ71" i="66"/>
  <c r="EM110" i="54"/>
  <c r="EJ68" i="54"/>
  <c r="EG68" i="54"/>
  <c r="EH68" i="54"/>
  <c r="EJ190" i="54"/>
  <c r="EJ210" i="54"/>
  <c r="EI68" i="54"/>
  <c r="EJ10" i="54"/>
  <c r="EK10" i="54"/>
  <c r="EI269" i="54"/>
  <c r="EJ269" i="54"/>
  <c r="EH269" i="54"/>
  <c r="EG269" i="54"/>
  <c r="EK269" i="54"/>
  <c r="EK230" i="54"/>
  <c r="EI230" i="54"/>
  <c r="EJ110" i="54"/>
  <c r="EK190" i="54"/>
  <c r="EH190" i="54"/>
  <c r="EJ230" i="54"/>
  <c r="EI210" i="54"/>
  <c r="EK210" i="54"/>
  <c r="EG210" i="54"/>
  <c r="EG190" i="54"/>
  <c r="EH230" i="54"/>
  <c r="EK129" i="54"/>
  <c r="EG129" i="54"/>
  <c r="EI129" i="54"/>
  <c r="EJ129" i="54"/>
  <c r="EH129" i="54"/>
  <c r="EG10" i="54"/>
  <c r="EI10" i="54"/>
  <c r="EK110" i="54"/>
  <c r="EG149" i="54"/>
  <c r="EJ149" i="54"/>
  <c r="EH149" i="54"/>
  <c r="EI149" i="54"/>
  <c r="EK149" i="54"/>
  <c r="EI110" i="54"/>
  <c r="BL71" i="66"/>
  <c r="BX71" i="66"/>
  <c r="CH32" i="66" s="1"/>
  <c r="BS71" i="66"/>
  <c r="AY72" i="66" s="1"/>
  <c r="CD511" i="54" s="1"/>
  <c r="BS9" i="66"/>
  <c r="AY10" i="66" s="1"/>
  <c r="CD449" i="54" s="1"/>
  <c r="HS19" i="54" l="1"/>
  <c r="IA19" i="54"/>
  <c r="HY19" i="54"/>
  <c r="HT19" i="54"/>
  <c r="BG386" i="54"/>
  <c r="BG346" i="54"/>
  <c r="BJ346" i="54" s="1"/>
  <c r="BG426" i="54"/>
  <c r="BH426" i="54" s="1"/>
  <c r="HY12" i="54"/>
  <c r="HS10" i="54"/>
  <c r="HS13" i="54"/>
  <c r="HS12" i="54"/>
  <c r="HT13" i="54"/>
  <c r="HU12" i="54"/>
  <c r="HU13" i="54"/>
  <c r="HY13" i="54"/>
  <c r="IA10" i="54"/>
  <c r="HT12" i="54"/>
  <c r="IA12" i="54"/>
  <c r="IA13" i="54"/>
  <c r="HS11" i="54"/>
  <c r="HT10" i="54"/>
  <c r="HZ10" i="54"/>
  <c r="HU10" i="54"/>
  <c r="HU11" i="54"/>
  <c r="HZ11" i="54"/>
  <c r="HT11" i="54"/>
  <c r="IA11" i="54"/>
  <c r="HP29" i="54"/>
  <c r="HP24" i="54"/>
  <c r="HW26" i="54" s="1"/>
  <c r="HS14" i="54"/>
  <c r="HY14" i="54"/>
  <c r="HU14" i="54"/>
  <c r="IA14" i="54"/>
  <c r="HZ14" i="54"/>
  <c r="HT14" i="54"/>
  <c r="HT18" i="54"/>
  <c r="HZ18" i="54"/>
  <c r="HY18" i="54"/>
  <c r="HS18" i="54"/>
  <c r="IA18" i="54"/>
  <c r="HU18" i="54"/>
  <c r="HY17" i="54"/>
  <c r="HZ17" i="54"/>
  <c r="IA17" i="54"/>
  <c r="HS17" i="54"/>
  <c r="HU17" i="54"/>
  <c r="HT17" i="54"/>
  <c r="GX32" i="54"/>
  <c r="GX31" i="54"/>
  <c r="GX29" i="54"/>
  <c r="HL29" i="54" s="1"/>
  <c r="GX33" i="54"/>
  <c r="GX30" i="54"/>
  <c r="GO36" i="54"/>
  <c r="GU36" i="54" s="1"/>
  <c r="GO37" i="54"/>
  <c r="GU37" i="54" s="1"/>
  <c r="GO35" i="54"/>
  <c r="GU35" i="54" s="1"/>
  <c r="GO33" i="54"/>
  <c r="GU33" i="54" s="1"/>
  <c r="GO32" i="54"/>
  <c r="GU32" i="54" s="1"/>
  <c r="GO31" i="54"/>
  <c r="GU31" i="54" s="1"/>
  <c r="GO38" i="54"/>
  <c r="GU38" i="54" s="1"/>
  <c r="GO34" i="54"/>
  <c r="GU34" i="54" s="1"/>
  <c r="GO30" i="54"/>
  <c r="GU30" i="54" s="1"/>
  <c r="HY16" i="54"/>
  <c r="HU16" i="54"/>
  <c r="IA16" i="54"/>
  <c r="HZ16" i="54"/>
  <c r="HT16" i="54"/>
  <c r="HS16" i="54"/>
  <c r="HM20" i="54"/>
  <c r="HR20" i="54" s="1"/>
  <c r="HU20" i="54" s="1"/>
  <c r="HX36" i="54"/>
  <c r="HX35" i="54"/>
  <c r="HX33" i="54"/>
  <c r="HX32" i="54"/>
  <c r="HX34" i="54"/>
  <c r="HX30" i="54"/>
  <c r="HX37" i="54"/>
  <c r="HX38" i="54"/>
  <c r="HX29" i="54"/>
  <c r="HX31" i="54"/>
  <c r="HM21" i="54"/>
  <c r="HR21" i="54" s="1"/>
  <c r="EF289" i="54"/>
  <c r="HF46" i="54"/>
  <c r="HG39" i="54"/>
  <c r="HH39" i="54" s="1"/>
  <c r="HM23" i="54"/>
  <c r="HR23" i="54" s="1"/>
  <c r="HM22" i="54"/>
  <c r="HR22" i="54" s="1"/>
  <c r="HY22" i="54" s="1"/>
  <c r="GX26" i="54"/>
  <c r="HL26" i="54" s="1"/>
  <c r="GX24" i="54"/>
  <c r="HL24" i="54" s="1"/>
  <c r="GX28" i="54"/>
  <c r="HL28" i="54" s="1"/>
  <c r="GX27" i="54"/>
  <c r="HL27" i="54" s="1"/>
  <c r="GX25" i="54"/>
  <c r="HL25" i="54" s="1"/>
  <c r="HS15" i="54"/>
  <c r="HT15" i="54"/>
  <c r="HY15" i="54"/>
  <c r="HU15" i="54"/>
  <c r="IA15" i="54"/>
  <c r="HZ15" i="54"/>
  <c r="EI169" i="54"/>
  <c r="EH329" i="54"/>
  <c r="EH89" i="54"/>
  <c r="EJ169" i="54"/>
  <c r="EK329" i="54"/>
  <c r="EK89" i="54"/>
  <c r="EH169" i="54"/>
  <c r="EI329" i="54"/>
  <c r="EG169" i="54"/>
  <c r="EJ329" i="54"/>
  <c r="EG89" i="54"/>
  <c r="EI89" i="54"/>
  <c r="DH999" i="54"/>
  <c r="BT50" i="66"/>
  <c r="EI29" i="54"/>
  <c r="EK29" i="54"/>
  <c r="EH29" i="54"/>
  <c r="EG29" i="54"/>
  <c r="BD347" i="54"/>
  <c r="AR407" i="54"/>
  <c r="AS407" i="54" s="1"/>
  <c r="BF347" i="54"/>
  <c r="BC347" i="54"/>
  <c r="BC387" i="54"/>
  <c r="BE387" i="54"/>
  <c r="BC427" i="54"/>
  <c r="BD427" i="54"/>
  <c r="BE427" i="54"/>
  <c r="BD387" i="54"/>
  <c r="DH219" i="54"/>
  <c r="BL30" i="66"/>
  <c r="DD65" i="54"/>
  <c r="BL347" i="54"/>
  <c r="BO347" i="54" s="1"/>
  <c r="BL387" i="54"/>
  <c r="BM387" i="54" s="1"/>
  <c r="BL427" i="54"/>
  <c r="BM427" i="54" s="1"/>
  <c r="EH348" i="54"/>
  <c r="DG28" i="66"/>
  <c r="DS28" i="66" s="1"/>
  <c r="DF49" i="66"/>
  <c r="AR328" i="54" s="1"/>
  <c r="DK8" i="66"/>
  <c r="DN8" i="66" s="1"/>
  <c r="DK7" i="66"/>
  <c r="DN7" i="66" s="1"/>
  <c r="DE8" i="66" s="1"/>
  <c r="AM367" i="54" s="1"/>
  <c r="EK348" i="54"/>
  <c r="EG348" i="54"/>
  <c r="EI348" i="54"/>
  <c r="DR48" i="66"/>
  <c r="DF28" i="66"/>
  <c r="AR427" i="54" s="1"/>
  <c r="DE48" i="66"/>
  <c r="AM327" i="54" s="1"/>
  <c r="DE29" i="66"/>
  <c r="AM348" i="54" s="1"/>
  <c r="DJ166" i="54"/>
  <c r="DK167" i="54" s="1"/>
  <c r="DJ1103" i="54"/>
  <c r="DJ739" i="54"/>
  <c r="BX9" i="66"/>
  <c r="DJ635" i="54"/>
  <c r="DK635" i="54" s="1"/>
  <c r="DJ895" i="54"/>
  <c r="DK895" i="54" s="1"/>
  <c r="DJ946" i="54"/>
  <c r="DK946" i="54" s="1"/>
  <c r="DD738" i="54"/>
  <c r="DD895" i="54"/>
  <c r="DE895" i="54" s="1"/>
  <c r="DD739" i="54"/>
  <c r="HB39" i="54" s="1"/>
  <c r="DJ947" i="54"/>
  <c r="DJ1102" i="54"/>
  <c r="DK1102" i="54" s="1"/>
  <c r="AU366" i="54"/>
  <c r="AT366" i="54"/>
  <c r="AM387" i="54"/>
  <c r="AP387" i="54" s="1"/>
  <c r="AS366" i="54"/>
  <c r="DQ28" i="66"/>
  <c r="AM347" i="54"/>
  <c r="AQ347" i="54" s="1"/>
  <c r="CF489" i="54"/>
  <c r="CF529" i="54"/>
  <c r="CF469" i="54"/>
  <c r="DP48" i="66"/>
  <c r="BL327" i="54"/>
  <c r="BL407" i="54"/>
  <c r="BP386" i="54"/>
  <c r="BO386" i="54"/>
  <c r="BM386" i="54"/>
  <c r="BN386" i="54"/>
  <c r="BI347" i="54"/>
  <c r="BH347" i="54"/>
  <c r="BJ347" i="54"/>
  <c r="BK347" i="54"/>
  <c r="BH386" i="54"/>
  <c r="BJ386" i="54"/>
  <c r="BI386" i="54"/>
  <c r="BK386" i="54"/>
  <c r="BC327" i="54"/>
  <c r="BF327" i="54"/>
  <c r="BD327" i="54"/>
  <c r="BE327" i="54"/>
  <c r="BO346" i="54"/>
  <c r="BM346" i="54"/>
  <c r="BP346" i="54"/>
  <c r="BN346" i="54"/>
  <c r="BI387" i="54"/>
  <c r="BJ387" i="54"/>
  <c r="BK387" i="54"/>
  <c r="BH387" i="54"/>
  <c r="BH346" i="54"/>
  <c r="BF407" i="54"/>
  <c r="BC407" i="54"/>
  <c r="BE407" i="54"/>
  <c r="BD407" i="54"/>
  <c r="BF326" i="54"/>
  <c r="BC326" i="54"/>
  <c r="BE326" i="54"/>
  <c r="BD326" i="54"/>
  <c r="DP47" i="66"/>
  <c r="DS47" i="66" s="1"/>
  <c r="BL406" i="54"/>
  <c r="BL326" i="54"/>
  <c r="BM426" i="54"/>
  <c r="BO426" i="54"/>
  <c r="BN426" i="54"/>
  <c r="BP426" i="54"/>
  <c r="BI427" i="54"/>
  <c r="BH427" i="54"/>
  <c r="BJ427" i="54"/>
  <c r="BK427" i="54"/>
  <c r="BE406" i="54"/>
  <c r="BF406" i="54"/>
  <c r="BD406" i="54"/>
  <c r="BC406" i="54"/>
  <c r="AU327" i="54"/>
  <c r="AV327" i="54"/>
  <c r="AT327" i="54"/>
  <c r="AS327" i="54"/>
  <c r="AO427" i="54"/>
  <c r="AN427" i="54"/>
  <c r="AQ427" i="54"/>
  <c r="AP427" i="54"/>
  <c r="BF6" i="67"/>
  <c r="EG248" i="54"/>
  <c r="DH427" i="54"/>
  <c r="BX30" i="66"/>
  <c r="EB130" i="54"/>
  <c r="EE130" i="54"/>
  <c r="EF130" i="54"/>
  <c r="U7" i="67"/>
  <c r="DD1000" i="54"/>
  <c r="DE1000" i="54" s="1"/>
  <c r="DD221" i="54"/>
  <c r="DD429" i="54"/>
  <c r="EC150" i="54"/>
  <c r="AP7" i="67"/>
  <c r="AT7" i="67" s="1"/>
  <c r="DD1053" i="54"/>
  <c r="DD1052" i="54"/>
  <c r="DE1052" i="54" s="1"/>
  <c r="DD1001" i="54"/>
  <c r="DD428" i="54"/>
  <c r="DE428" i="54" s="1"/>
  <c r="ED150" i="54"/>
  <c r="EF150" i="54"/>
  <c r="DD64" i="54"/>
  <c r="DE64" i="54" s="1"/>
  <c r="DD220" i="54"/>
  <c r="DE220" i="54" s="1"/>
  <c r="DE69" i="66"/>
  <c r="DQ68" i="66"/>
  <c r="CD310" i="54"/>
  <c r="CD130" i="54"/>
  <c r="CD50" i="54"/>
  <c r="BP51" i="66"/>
  <c r="CD150" i="54"/>
  <c r="BJ51" i="66"/>
  <c r="EB310" i="54"/>
  <c r="EE310" i="54"/>
  <c r="EF310" i="54"/>
  <c r="DE324" i="54"/>
  <c r="DE325" i="54"/>
  <c r="P8" i="67"/>
  <c r="DJ376" i="54"/>
  <c r="DJ324" i="54"/>
  <c r="DJ325" i="54"/>
  <c r="BZ50" i="66"/>
  <c r="DJ377" i="54"/>
  <c r="DJ793" i="54"/>
  <c r="DJ792" i="54"/>
  <c r="EB150" i="54"/>
  <c r="AV6" i="65"/>
  <c r="AV13" i="65"/>
  <c r="EA129" i="54"/>
  <c r="EO130" i="54" s="1"/>
  <c r="EA149" i="54"/>
  <c r="EL150" i="54" s="1"/>
  <c r="X8" i="67"/>
  <c r="EA309" i="54"/>
  <c r="EA49" i="54"/>
  <c r="DE793" i="54"/>
  <c r="DE792" i="54"/>
  <c r="DE376" i="54"/>
  <c r="DE377" i="54"/>
  <c r="EC130" i="54"/>
  <c r="DG68" i="66"/>
  <c r="DS67" i="66"/>
  <c r="EL130" i="54"/>
  <c r="DZ149" i="54"/>
  <c r="EH150" i="54" s="1"/>
  <c r="W8" i="67"/>
  <c r="DZ309" i="54"/>
  <c r="EK310" i="54" s="1"/>
  <c r="DZ49" i="54"/>
  <c r="EG50" i="54" s="1"/>
  <c r="DZ129" i="54"/>
  <c r="EJ130" i="54" s="1"/>
  <c r="AM8" i="67"/>
  <c r="R8" i="67"/>
  <c r="O8" i="67"/>
  <c r="DG376" i="54"/>
  <c r="DG325" i="54"/>
  <c r="DG377" i="54"/>
  <c r="DG324" i="54"/>
  <c r="DG793" i="54"/>
  <c r="DG792" i="54"/>
  <c r="BU50" i="66"/>
  <c r="BA51" i="66" s="1"/>
  <c r="CH550" i="54" s="1"/>
  <c r="ED310" i="54"/>
  <c r="CD231" i="54"/>
  <c r="CD11" i="54"/>
  <c r="CD111" i="54"/>
  <c r="CD191" i="54"/>
  <c r="CD211" i="54"/>
  <c r="CF269" i="54"/>
  <c r="CF169" i="54"/>
  <c r="CF29" i="54"/>
  <c r="CF329" i="54"/>
  <c r="CF389" i="54"/>
  <c r="CF409" i="54"/>
  <c r="CF89" i="54"/>
  <c r="CD349" i="54"/>
  <c r="CD249" i="54"/>
  <c r="CD429" i="54"/>
  <c r="CD369" i="54"/>
  <c r="CD289" i="54"/>
  <c r="CD69" i="54"/>
  <c r="CH348" i="54"/>
  <c r="CH368" i="54"/>
  <c r="CH428" i="54"/>
  <c r="CH288" i="54"/>
  <c r="CH248" i="54"/>
  <c r="CH68" i="54"/>
  <c r="CF368" i="54"/>
  <c r="CF348" i="54"/>
  <c r="CF428" i="54"/>
  <c r="CF288" i="54"/>
  <c r="CF248" i="54"/>
  <c r="CF68" i="54"/>
  <c r="DY368" i="54"/>
  <c r="EF369" i="54" s="1"/>
  <c r="BR9" i="66"/>
  <c r="EA68" i="54" s="1"/>
  <c r="DY428" i="54"/>
  <c r="EC429" i="54" s="1"/>
  <c r="DY68" i="54"/>
  <c r="EC69" i="54" s="1"/>
  <c r="DY348" i="54"/>
  <c r="EB349" i="54" s="1"/>
  <c r="DY248" i="54"/>
  <c r="ED249" i="54" s="1"/>
  <c r="DZ190" i="54"/>
  <c r="EI191" i="54" s="1"/>
  <c r="DZ10" i="54"/>
  <c r="EH11" i="54" s="1"/>
  <c r="DZ210" i="54"/>
  <c r="EJ211" i="54" s="1"/>
  <c r="DZ230" i="54"/>
  <c r="EG231" i="54" s="1"/>
  <c r="DZ110" i="54"/>
  <c r="EH111" i="54" s="1"/>
  <c r="EA10" i="54"/>
  <c r="EN11" i="54" s="1"/>
  <c r="EA110" i="54"/>
  <c r="EM111" i="54" s="1"/>
  <c r="EA190" i="54"/>
  <c r="EM191" i="54" s="1"/>
  <c r="EA210" i="54"/>
  <c r="EP211" i="54" s="1"/>
  <c r="EA230" i="54"/>
  <c r="EO231" i="54" s="1"/>
  <c r="DY89" i="54"/>
  <c r="ED90" i="54" s="1"/>
  <c r="DY29" i="54"/>
  <c r="EF30" i="54" s="1"/>
  <c r="DY169" i="54"/>
  <c r="ED170" i="54" s="1"/>
  <c r="DY329" i="54"/>
  <c r="EC330" i="54" s="1"/>
  <c r="DY409" i="54"/>
  <c r="EC410" i="54" s="1"/>
  <c r="DY269" i="54"/>
  <c r="DY389" i="54"/>
  <c r="EF390" i="54" s="1"/>
  <c r="DZ68" i="54"/>
  <c r="EK69" i="54" s="1"/>
  <c r="DZ248" i="54"/>
  <c r="EI249" i="54" s="1"/>
  <c r="DZ288" i="54"/>
  <c r="DZ348" i="54"/>
  <c r="DZ368" i="54"/>
  <c r="DZ428" i="54"/>
  <c r="DH687" i="54"/>
  <c r="GO39" i="54"/>
  <c r="GU39" i="54" s="1"/>
  <c r="EH248" i="54"/>
  <c r="EI389" i="54"/>
  <c r="EG389" i="54"/>
  <c r="EJ389" i="54"/>
  <c r="EJ248" i="54"/>
  <c r="DH1051" i="54"/>
  <c r="BK7" i="67"/>
  <c r="BK8" i="67"/>
  <c r="BK6" i="67"/>
  <c r="BP6" i="67"/>
  <c r="BP8" i="67"/>
  <c r="BP7" i="67"/>
  <c r="BI12" i="65"/>
  <c r="BH6" i="67"/>
  <c r="BH7" i="67"/>
  <c r="BH8" i="67"/>
  <c r="BJ12" i="65"/>
  <c r="BI6" i="67"/>
  <c r="BI8" i="67"/>
  <c r="BI7" i="67"/>
  <c r="EK248" i="54"/>
  <c r="EH288" i="54"/>
  <c r="BQ30" i="66"/>
  <c r="ES11" i="66" s="1"/>
  <c r="BR30" i="66"/>
  <c r="ET11" i="66" s="1"/>
  <c r="BS30" i="66"/>
  <c r="AY31" i="66" s="1"/>
  <c r="BY71" i="66"/>
  <c r="CI32" i="66" s="1"/>
  <c r="CO32" i="66" s="1"/>
  <c r="ER11" i="66"/>
  <c r="EV10" i="66"/>
  <c r="EW10" i="66" s="1"/>
  <c r="EI428" i="54"/>
  <c r="DF69" i="66"/>
  <c r="DH686" i="54"/>
  <c r="DH843" i="54"/>
  <c r="DD688" i="54"/>
  <c r="DD844" i="54"/>
  <c r="DD689" i="54"/>
  <c r="DD845" i="54"/>
  <c r="EJ428" i="54"/>
  <c r="EK288" i="54"/>
  <c r="EJ288" i="54"/>
  <c r="EG288" i="54"/>
  <c r="EG428" i="54"/>
  <c r="EK428" i="54"/>
  <c r="CO7" i="66"/>
  <c r="CS7" i="66"/>
  <c r="DI8" i="66" s="1"/>
  <c r="BY9" i="66"/>
  <c r="EB289" i="54"/>
  <c r="GO41" i="54" s="1"/>
  <c r="GU41" i="54" s="1"/>
  <c r="DJ688" i="54"/>
  <c r="DJ844" i="54"/>
  <c r="DJ429" i="54"/>
  <c r="DJ428" i="54"/>
  <c r="DJ845" i="54"/>
  <c r="DJ689" i="54"/>
  <c r="F13" i="65"/>
  <c r="DG688" i="54"/>
  <c r="DG844" i="54"/>
  <c r="DG429" i="54"/>
  <c r="DG428" i="54"/>
  <c r="DG845" i="54"/>
  <c r="DG689" i="54"/>
  <c r="BT9" i="66"/>
  <c r="AZ10" i="66" s="1"/>
  <c r="CF449" i="54" s="1"/>
  <c r="EP11" i="66"/>
  <c r="EO11" i="66"/>
  <c r="CJ7" i="66"/>
  <c r="DE947" i="54"/>
  <c r="DE946" i="54"/>
  <c r="BT71" i="66"/>
  <c r="AZ72" i="66" s="1"/>
  <c r="CF511" i="54" s="1"/>
  <c r="DE1103" i="54"/>
  <c r="DE1102" i="54"/>
  <c r="EE191" i="54"/>
  <c r="EK368" i="54"/>
  <c r="EG368" i="54"/>
  <c r="EJ368" i="54"/>
  <c r="EI368" i="54"/>
  <c r="EH368" i="54"/>
  <c r="EE289" i="54"/>
  <c r="DE166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DM7" i="66"/>
  <c r="DM8" i="66"/>
  <c r="DE635" i="54"/>
  <c r="EL428" i="54"/>
  <c r="EN428" i="54"/>
  <c r="EP428" i="54"/>
  <c r="EM428" i="54"/>
  <c r="EO428" i="54"/>
  <c r="DK632" i="54"/>
  <c r="DK634" i="54"/>
  <c r="DK633" i="54"/>
  <c r="EF191" i="54"/>
  <c r="DJ586" i="54"/>
  <c r="DK586" i="54" s="1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274" i="54"/>
  <c r="DK274" i="54" s="1"/>
  <c r="DH1101" i="54"/>
  <c r="DH1100" i="54"/>
  <c r="DH164" i="54"/>
  <c r="DH165" i="54"/>
  <c r="DH892" i="54"/>
  <c r="DH893" i="54"/>
  <c r="DH632" i="54"/>
  <c r="DH633" i="54"/>
  <c r="DH736" i="54"/>
  <c r="DH737" i="54"/>
  <c r="DG739" i="54"/>
  <c r="HC39" i="54" s="1"/>
  <c r="DG946" i="54"/>
  <c r="DH946" i="54" s="1"/>
  <c r="DG894" i="54"/>
  <c r="DG634" i="54"/>
  <c r="DG1102" i="54"/>
  <c r="DG895" i="54"/>
  <c r="DG166" i="54"/>
  <c r="DG947" i="54"/>
  <c r="DG635" i="54"/>
  <c r="DG738" i="54"/>
  <c r="HC34" i="54" s="1"/>
  <c r="DG1103" i="54"/>
  <c r="DG167" i="54"/>
  <c r="EC289" i="54"/>
  <c r="DE274" i="54"/>
  <c r="DE275" i="54"/>
  <c r="ED191" i="54"/>
  <c r="EB191" i="54"/>
  <c r="ED231" i="54"/>
  <c r="EB231" i="54"/>
  <c r="EE231" i="54"/>
  <c r="EF231" i="54"/>
  <c r="EC231" i="54"/>
  <c r="DK894" i="54"/>
  <c r="DK893" i="54"/>
  <c r="DK892" i="54"/>
  <c r="DK738" i="54"/>
  <c r="DK737" i="54"/>
  <c r="DK736" i="54"/>
  <c r="EO348" i="54"/>
  <c r="EM348" i="54"/>
  <c r="EN348" i="54"/>
  <c r="EP348" i="54"/>
  <c r="EL348" i="54"/>
  <c r="CN32" i="66"/>
  <c r="CP32" i="66" s="1"/>
  <c r="CR32" i="66"/>
  <c r="CT32" i="66" s="1"/>
  <c r="DJ220" i="54"/>
  <c r="DJ1001" i="54"/>
  <c r="DJ221" i="54"/>
  <c r="DJ1053" i="54"/>
  <c r="DJ1052" i="54"/>
  <c r="DJ117" i="54"/>
  <c r="DJ116" i="54"/>
  <c r="DJ1000" i="54"/>
  <c r="DJ65" i="54"/>
  <c r="DJ64" i="54"/>
  <c r="ED50" i="54"/>
  <c r="EE50" i="54"/>
  <c r="EF50" i="54"/>
  <c r="EB50" i="54"/>
  <c r="EC50" i="54"/>
  <c r="DE482" i="54"/>
  <c r="DE483" i="54"/>
  <c r="EE111" i="54"/>
  <c r="EC111" i="54"/>
  <c r="EB111" i="54"/>
  <c r="EF111" i="54"/>
  <c r="ED111" i="54"/>
  <c r="DG586" i="54"/>
  <c r="DH586" i="54" s="1"/>
  <c r="DG15" i="54"/>
  <c r="DG587" i="54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EP248" i="54"/>
  <c r="EM248" i="54"/>
  <c r="EL248" i="54"/>
  <c r="EO248" i="54"/>
  <c r="EN248" i="54"/>
  <c r="DK165" i="54"/>
  <c r="DK164" i="54"/>
  <c r="DK1101" i="54"/>
  <c r="DK1100" i="54"/>
  <c r="EN368" i="54"/>
  <c r="EP368" i="54"/>
  <c r="EO368" i="54"/>
  <c r="EM368" i="54"/>
  <c r="EL368" i="54"/>
  <c r="BP72" i="66"/>
  <c r="DH944" i="54"/>
  <c r="DH945" i="54"/>
  <c r="DJ7" i="66"/>
  <c r="DJ8" i="66"/>
  <c r="ED289" i="54"/>
  <c r="DE167" i="54"/>
  <c r="DE117" i="54"/>
  <c r="DE116" i="54"/>
  <c r="DG220" i="54"/>
  <c r="DG1001" i="54"/>
  <c r="DG221" i="54"/>
  <c r="DG117" i="54"/>
  <c r="DG116" i="54"/>
  <c r="DG1052" i="54"/>
  <c r="DG1000" i="54"/>
  <c r="DG65" i="54"/>
  <c r="DG64" i="54"/>
  <c r="DG1053" i="54"/>
  <c r="BT30" i="66"/>
  <c r="AZ31" i="66" s="1"/>
  <c r="BY30" i="66"/>
  <c r="DE587" i="54"/>
  <c r="DE586" i="54"/>
  <c r="DE634" i="54"/>
  <c r="EL68" i="54"/>
  <c r="EN68" i="54"/>
  <c r="EO68" i="54"/>
  <c r="EM68" i="54"/>
  <c r="EP68" i="54"/>
  <c r="DK945" i="54"/>
  <c r="DK944" i="54"/>
  <c r="EM288" i="54"/>
  <c r="EP288" i="54"/>
  <c r="EL288" i="54"/>
  <c r="GQ39" i="54" s="1"/>
  <c r="GW39" i="54" s="1"/>
  <c r="EN288" i="54"/>
  <c r="EO288" i="54"/>
  <c r="AZ51" i="66"/>
  <c r="CF550" i="54" s="1"/>
  <c r="BV50" i="66"/>
  <c r="BY50" i="66"/>
  <c r="BU71" i="66"/>
  <c r="BA72" i="66" s="1"/>
  <c r="CH511" i="54" s="1"/>
  <c r="BZ71" i="66"/>
  <c r="CJ32" i="66" s="1"/>
  <c r="BJ72" i="66"/>
  <c r="BP10" i="66"/>
  <c r="BJ10" i="66"/>
  <c r="BJ426" i="54" l="1"/>
  <c r="BI426" i="54"/>
  <c r="BK426" i="54"/>
  <c r="BK346" i="54"/>
  <c r="BI346" i="54"/>
  <c r="HQ39" i="54"/>
  <c r="HX42" i="54" s="1"/>
  <c r="HW24" i="54"/>
  <c r="HW27" i="54"/>
  <c r="HW28" i="54"/>
  <c r="HW25" i="54"/>
  <c r="HT20" i="54"/>
  <c r="HW30" i="54"/>
  <c r="BP387" i="54"/>
  <c r="HW32" i="54"/>
  <c r="HW33" i="54"/>
  <c r="HW29" i="54"/>
  <c r="HY20" i="54"/>
  <c r="HS20" i="54"/>
  <c r="IA20" i="54"/>
  <c r="HW31" i="54"/>
  <c r="HL33" i="54"/>
  <c r="HZ20" i="54"/>
  <c r="HL30" i="54"/>
  <c r="HL32" i="54"/>
  <c r="HS21" i="54"/>
  <c r="HU21" i="54"/>
  <c r="HY21" i="54"/>
  <c r="HZ21" i="54"/>
  <c r="IA21" i="54"/>
  <c r="HT21" i="54"/>
  <c r="GZ31" i="54"/>
  <c r="GZ29" i="54"/>
  <c r="HN29" i="54" s="1"/>
  <c r="GZ32" i="54"/>
  <c r="GZ30" i="54"/>
  <c r="GZ33" i="54"/>
  <c r="GP30" i="54"/>
  <c r="GV30" i="54" s="1"/>
  <c r="GP37" i="54"/>
  <c r="GV37" i="54" s="1"/>
  <c r="GP34" i="54"/>
  <c r="GV34" i="54" s="1"/>
  <c r="GP35" i="54"/>
  <c r="GV35" i="54" s="1"/>
  <c r="GP38" i="54"/>
  <c r="GV38" i="54" s="1"/>
  <c r="GP32" i="54"/>
  <c r="GV32" i="54" s="1"/>
  <c r="GP31" i="54"/>
  <c r="GV31" i="54" s="1"/>
  <c r="GP33" i="54"/>
  <c r="GV33" i="54" s="1"/>
  <c r="GP36" i="54"/>
  <c r="GV36" i="54" s="1"/>
  <c r="GO44" i="54"/>
  <c r="GU44" i="54" s="1"/>
  <c r="HZ22" i="54"/>
  <c r="HT22" i="54"/>
  <c r="HG46" i="54"/>
  <c r="GZ26" i="54"/>
  <c r="HN26" i="54" s="1"/>
  <c r="GZ25" i="54"/>
  <c r="HN25" i="54" s="1"/>
  <c r="GZ24" i="54"/>
  <c r="HN24" i="54" s="1"/>
  <c r="GZ27" i="54"/>
  <c r="HN27" i="54" s="1"/>
  <c r="GZ28" i="54"/>
  <c r="HN28" i="54" s="1"/>
  <c r="GY33" i="54"/>
  <c r="GY31" i="54"/>
  <c r="GY32" i="54"/>
  <c r="GY30" i="54"/>
  <c r="GY29" i="54"/>
  <c r="HM29" i="54" s="1"/>
  <c r="GO43" i="54"/>
  <c r="GU43" i="54" s="1"/>
  <c r="GO42" i="54"/>
  <c r="GU42" i="54" s="1"/>
  <c r="HS23" i="54"/>
  <c r="HY23" i="54"/>
  <c r="HU23" i="54"/>
  <c r="IA23" i="54"/>
  <c r="HZ23" i="54"/>
  <c r="HT23" i="54"/>
  <c r="GQ32" i="54"/>
  <c r="GW32" i="54" s="1"/>
  <c r="GQ31" i="54"/>
  <c r="GW31" i="54" s="1"/>
  <c r="GQ34" i="54"/>
  <c r="GW34" i="54" s="1"/>
  <c r="GQ35" i="54"/>
  <c r="GW35" i="54" s="1"/>
  <c r="GQ33" i="54"/>
  <c r="GW33" i="54" s="1"/>
  <c r="GQ36" i="54"/>
  <c r="GW36" i="54" s="1"/>
  <c r="GQ38" i="54"/>
  <c r="GW38" i="54" s="1"/>
  <c r="GQ37" i="54"/>
  <c r="GW37" i="54" s="1"/>
  <c r="GQ30" i="54"/>
  <c r="GW30" i="54" s="1"/>
  <c r="GY26" i="54"/>
  <c r="HM26" i="54" s="1"/>
  <c r="GY25" i="54"/>
  <c r="HM25" i="54" s="1"/>
  <c r="GY28" i="54"/>
  <c r="HM28" i="54" s="1"/>
  <c r="GY27" i="54"/>
  <c r="HM27" i="54" s="1"/>
  <c r="GY24" i="54"/>
  <c r="HM24" i="54" s="1"/>
  <c r="GP39" i="54"/>
  <c r="GV39" i="54" s="1"/>
  <c r="GO45" i="54"/>
  <c r="GU45" i="54" s="1"/>
  <c r="DE738" i="54"/>
  <c r="HB34" i="54"/>
  <c r="HP34" i="54" s="1"/>
  <c r="IA22" i="54"/>
  <c r="GZ36" i="54"/>
  <c r="GZ35" i="54"/>
  <c r="GZ37" i="54"/>
  <c r="GZ34" i="54"/>
  <c r="HN34" i="54" s="1"/>
  <c r="GZ38" i="54"/>
  <c r="GO40" i="54"/>
  <c r="GU40" i="54" s="1"/>
  <c r="DK739" i="54"/>
  <c r="HD39" i="54"/>
  <c r="HP39" i="54" s="1"/>
  <c r="HS22" i="54"/>
  <c r="HU22" i="54"/>
  <c r="HL31" i="54"/>
  <c r="DK166" i="54"/>
  <c r="AT407" i="54"/>
  <c r="AV407" i="54"/>
  <c r="AU407" i="54"/>
  <c r="BN427" i="54"/>
  <c r="BO427" i="54"/>
  <c r="BP427" i="54"/>
  <c r="BP347" i="54"/>
  <c r="BM347" i="54"/>
  <c r="BN347" i="54"/>
  <c r="BO387" i="54"/>
  <c r="BN387" i="54"/>
  <c r="F6" i="65"/>
  <c r="J6" i="65" s="1"/>
  <c r="M6" i="65" s="1"/>
  <c r="P6" i="65" s="1"/>
  <c r="S6" i="65" s="1"/>
  <c r="BH6" i="65" s="1"/>
  <c r="DE739" i="54"/>
  <c r="AW427" i="54"/>
  <c r="AZ427" i="54" s="1"/>
  <c r="AW347" i="54"/>
  <c r="AZ347" i="54" s="1"/>
  <c r="DG29" i="66"/>
  <c r="AW388" i="54" s="1"/>
  <c r="AW387" i="54"/>
  <c r="BA387" i="54" s="1"/>
  <c r="DK947" i="54"/>
  <c r="EG349" i="54"/>
  <c r="DE49" i="66"/>
  <c r="AM328" i="54" s="1"/>
  <c r="AR408" i="54"/>
  <c r="AU408" i="54" s="1"/>
  <c r="BB366" i="54"/>
  <c r="BC366" i="54" s="1"/>
  <c r="DR28" i="66"/>
  <c r="DF29" i="66"/>
  <c r="AR388" i="54" s="1"/>
  <c r="AR387" i="54"/>
  <c r="AS387" i="54" s="1"/>
  <c r="BB367" i="54"/>
  <c r="BD367" i="54" s="1"/>
  <c r="AR347" i="54"/>
  <c r="AT347" i="54" s="1"/>
  <c r="DK1103" i="54"/>
  <c r="AM428" i="54"/>
  <c r="AN428" i="54" s="1"/>
  <c r="AM407" i="54"/>
  <c r="AN407" i="54" s="1"/>
  <c r="DQ48" i="66"/>
  <c r="AM388" i="54"/>
  <c r="AP388" i="54" s="1"/>
  <c r="AO347" i="54"/>
  <c r="AQ387" i="54"/>
  <c r="AN347" i="54"/>
  <c r="AO387" i="54"/>
  <c r="AP347" i="54"/>
  <c r="AN387" i="54"/>
  <c r="DQ7" i="66"/>
  <c r="DG48" i="66"/>
  <c r="AW327" i="54" s="1"/>
  <c r="CF490" i="54"/>
  <c r="CF470" i="54"/>
  <c r="CF530" i="54"/>
  <c r="CD490" i="54"/>
  <c r="CD530" i="54"/>
  <c r="CD470" i="54"/>
  <c r="DP7" i="66"/>
  <c r="DG8" i="66" s="1"/>
  <c r="AW367" i="54" s="1"/>
  <c r="BL366" i="54"/>
  <c r="AQ327" i="54"/>
  <c r="AO327" i="54"/>
  <c r="AP327" i="54"/>
  <c r="AN327" i="54"/>
  <c r="AV328" i="54"/>
  <c r="AU328" i="54"/>
  <c r="AS328" i="54"/>
  <c r="AT328" i="54"/>
  <c r="BO326" i="54"/>
  <c r="BM326" i="54"/>
  <c r="BP326" i="54"/>
  <c r="BN326" i="54"/>
  <c r="BM407" i="54"/>
  <c r="BN407" i="54"/>
  <c r="BO407" i="54"/>
  <c r="BP407" i="54"/>
  <c r="BO406" i="54"/>
  <c r="BP406" i="54"/>
  <c r="BN406" i="54"/>
  <c r="BM406" i="54"/>
  <c r="BO327" i="54"/>
  <c r="BM327" i="54"/>
  <c r="BN327" i="54"/>
  <c r="BP327" i="54"/>
  <c r="DP8" i="66"/>
  <c r="BL367" i="54"/>
  <c r="AS427" i="54"/>
  <c r="AT427" i="54"/>
  <c r="AU427" i="54"/>
  <c r="AV427" i="54"/>
  <c r="AN367" i="54"/>
  <c r="AQ367" i="54"/>
  <c r="AP367" i="54"/>
  <c r="AO367" i="54"/>
  <c r="AO348" i="54"/>
  <c r="AP348" i="54"/>
  <c r="AQ348" i="54"/>
  <c r="AN348" i="54"/>
  <c r="BZ30" i="66"/>
  <c r="H13" i="65" s="1"/>
  <c r="ED369" i="54"/>
  <c r="EB369" i="54"/>
  <c r="DE65" i="54"/>
  <c r="EC390" i="54"/>
  <c r="EB390" i="54"/>
  <c r="DE1053" i="54"/>
  <c r="ED410" i="54"/>
  <c r="DE1001" i="54"/>
  <c r="EF90" i="54"/>
  <c r="EE90" i="54"/>
  <c r="EC90" i="54"/>
  <c r="DE221" i="54"/>
  <c r="EN130" i="54"/>
  <c r="EF429" i="54"/>
  <c r="EE429" i="54"/>
  <c r="EC349" i="54"/>
  <c r="EE369" i="54"/>
  <c r="DE429" i="54"/>
  <c r="EF349" i="54"/>
  <c r="EE349" i="54"/>
  <c r="EM150" i="54"/>
  <c r="BS51" i="66"/>
  <c r="AY52" i="66" s="1"/>
  <c r="EC369" i="54"/>
  <c r="ED349" i="54"/>
  <c r="EN150" i="54"/>
  <c r="AO8" i="67"/>
  <c r="AY7" i="67"/>
  <c r="CH7" i="67"/>
  <c r="AX7" i="67"/>
  <c r="AW7" i="67"/>
  <c r="AV7" i="67"/>
  <c r="AU7" i="67"/>
  <c r="EP150" i="54"/>
  <c r="EM130" i="54"/>
  <c r="EO150" i="54"/>
  <c r="BP31" i="66"/>
  <c r="DY270" i="54" s="1"/>
  <c r="BJ31" i="66"/>
  <c r="DD691" i="54" s="1"/>
  <c r="EE410" i="54"/>
  <c r="EF410" i="54"/>
  <c r="EB429" i="54"/>
  <c r="DH793" i="54"/>
  <c r="DH792" i="54"/>
  <c r="EM310" i="54"/>
  <c r="EL310" i="54"/>
  <c r="EO310" i="54"/>
  <c r="EP310" i="54"/>
  <c r="DK325" i="54"/>
  <c r="DK324" i="54"/>
  <c r="DY50" i="54"/>
  <c r="EE51" i="54" s="1"/>
  <c r="DY130" i="54"/>
  <c r="EC131" i="54" s="1"/>
  <c r="DY150" i="54"/>
  <c r="EB151" i="54" s="1"/>
  <c r="V9" i="67"/>
  <c r="DY310" i="54"/>
  <c r="BR51" i="66"/>
  <c r="BQ51" i="66"/>
  <c r="DH377" i="54"/>
  <c r="DH376" i="54"/>
  <c r="EJ310" i="54"/>
  <c r="EG310" i="54"/>
  <c r="EI310" i="54"/>
  <c r="EH310" i="54"/>
  <c r="DK377" i="54"/>
  <c r="DK376" i="54"/>
  <c r="EB90" i="54"/>
  <c r="ED429" i="54"/>
  <c r="CH310" i="54"/>
  <c r="CH50" i="54"/>
  <c r="CH130" i="54"/>
  <c r="CH150" i="54"/>
  <c r="DH324" i="54"/>
  <c r="DH325" i="54"/>
  <c r="S8" i="67"/>
  <c r="Q8" i="67"/>
  <c r="AN8" i="67"/>
  <c r="Y8" i="67"/>
  <c r="EN310" i="54"/>
  <c r="AW13" i="65"/>
  <c r="AW6" i="65"/>
  <c r="T8" i="67"/>
  <c r="EP130" i="54"/>
  <c r="N9" i="67"/>
  <c r="BL51" i="66"/>
  <c r="DD326" i="54"/>
  <c r="BX51" i="66"/>
  <c r="CH24" i="66" s="1"/>
  <c r="DD378" i="54"/>
  <c r="DD327" i="54"/>
  <c r="BK51" i="66"/>
  <c r="DD379" i="54"/>
  <c r="DD795" i="54"/>
  <c r="DD794" i="54"/>
  <c r="DS68" i="66"/>
  <c r="DG69" i="66"/>
  <c r="BT10" i="67"/>
  <c r="BT12" i="67"/>
  <c r="BT9" i="67"/>
  <c r="BT11" i="67"/>
  <c r="DK793" i="54"/>
  <c r="DK792" i="54"/>
  <c r="EF69" i="54"/>
  <c r="EB69" i="54"/>
  <c r="ED69" i="54"/>
  <c r="EE69" i="54"/>
  <c r="EA348" i="54"/>
  <c r="EP349" i="54" s="1"/>
  <c r="EE249" i="54"/>
  <c r="BU30" i="66"/>
  <c r="BA31" i="66" s="1"/>
  <c r="EF249" i="54"/>
  <c r="EF330" i="54"/>
  <c r="BU9" i="66"/>
  <c r="BA10" i="66" s="1"/>
  <c r="EA288" i="54"/>
  <c r="EN289" i="54" s="1"/>
  <c r="EC249" i="54"/>
  <c r="BZ9" i="66"/>
  <c r="EA428" i="54"/>
  <c r="EO429" i="54" s="1"/>
  <c r="EA248" i="54"/>
  <c r="EM249" i="54" s="1"/>
  <c r="EA368" i="54"/>
  <c r="EN369" i="54" s="1"/>
  <c r="EB249" i="54"/>
  <c r="ED330" i="54"/>
  <c r="EB330" i="54"/>
  <c r="CF349" i="54"/>
  <c r="CF369" i="54"/>
  <c r="CF249" i="54"/>
  <c r="CF429" i="54"/>
  <c r="CF289" i="54"/>
  <c r="CF69" i="54"/>
  <c r="CH11" i="54"/>
  <c r="CH111" i="54"/>
  <c r="CH231" i="54"/>
  <c r="CH191" i="54"/>
  <c r="CH211" i="54"/>
  <c r="CD30" i="54"/>
  <c r="CD170" i="54"/>
  <c r="CD330" i="54"/>
  <c r="CD90" i="54"/>
  <c r="CD390" i="54"/>
  <c r="CD410" i="54"/>
  <c r="CD270" i="54"/>
  <c r="CF130" i="54"/>
  <c r="CF50" i="54"/>
  <c r="CF150" i="54"/>
  <c r="CF310" i="54"/>
  <c r="CF30" i="54"/>
  <c r="CF330" i="54"/>
  <c r="CF170" i="54"/>
  <c r="CF390" i="54"/>
  <c r="CF90" i="54"/>
  <c r="CF410" i="54"/>
  <c r="CF270" i="54"/>
  <c r="CF231" i="54"/>
  <c r="CF11" i="54"/>
  <c r="CF111" i="54"/>
  <c r="CF211" i="54"/>
  <c r="CF191" i="54"/>
  <c r="EE330" i="54"/>
  <c r="DY11" i="54"/>
  <c r="EC12" i="54" s="1"/>
  <c r="DY111" i="54"/>
  <c r="EB112" i="54" s="1"/>
  <c r="DY191" i="54"/>
  <c r="EB192" i="54" s="1"/>
  <c r="DY211" i="54"/>
  <c r="EB212" i="54" s="1"/>
  <c r="DY231" i="54"/>
  <c r="EB232" i="54" s="1"/>
  <c r="EB270" i="54"/>
  <c r="GO46" i="54" s="1"/>
  <c r="GU46" i="54" s="1"/>
  <c r="ED30" i="54"/>
  <c r="EA29" i="54"/>
  <c r="EN30" i="54" s="1"/>
  <c r="EA89" i="54"/>
  <c r="EO90" i="54" s="1"/>
  <c r="EA169" i="54"/>
  <c r="EL170" i="54" s="1"/>
  <c r="EA269" i="54"/>
  <c r="EN270" i="54" s="1"/>
  <c r="EA329" i="54"/>
  <c r="EN330" i="54" s="1"/>
  <c r="EA389" i="54"/>
  <c r="EM390" i="54" s="1"/>
  <c r="EA409" i="54"/>
  <c r="EM410" i="54" s="1"/>
  <c r="DZ29" i="54"/>
  <c r="EI30" i="54" s="1"/>
  <c r="DZ89" i="54"/>
  <c r="EI90" i="54" s="1"/>
  <c r="DZ169" i="54"/>
  <c r="EH170" i="54" s="1"/>
  <c r="DZ269" i="54"/>
  <c r="EG270" i="54" s="1"/>
  <c r="DZ329" i="54"/>
  <c r="EI330" i="54" s="1"/>
  <c r="DZ389" i="54"/>
  <c r="EK390" i="54" s="1"/>
  <c r="DZ409" i="54"/>
  <c r="EJ410" i="54" s="1"/>
  <c r="DY249" i="54"/>
  <c r="DY349" i="54"/>
  <c r="DY289" i="54"/>
  <c r="DY369" i="54"/>
  <c r="DY429" i="54"/>
  <c r="DY69" i="54"/>
  <c r="DE688" i="54"/>
  <c r="EB410" i="54"/>
  <c r="EE30" i="54"/>
  <c r="EB30" i="54"/>
  <c r="EH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D390" i="54"/>
  <c r="EE390" i="54"/>
  <c r="EI349" i="54"/>
  <c r="EC30" i="54"/>
  <c r="CS32" i="66"/>
  <c r="EH69" i="54"/>
  <c r="EL69" i="54"/>
  <c r="EH349" i="54"/>
  <c r="EH249" i="54"/>
  <c r="EY10" i="66"/>
  <c r="EO69" i="54"/>
  <c r="EK349" i="54"/>
  <c r="EJ349" i="54"/>
  <c r="EJ249" i="54"/>
  <c r="EH211" i="54"/>
  <c r="EK211" i="54"/>
  <c r="EI211" i="54"/>
  <c r="EK249" i="54"/>
  <c r="EK289" i="54"/>
  <c r="EI289" i="54"/>
  <c r="EG249" i="54"/>
  <c r="EG211" i="54"/>
  <c r="EG289" i="54"/>
  <c r="EX10" i="66"/>
  <c r="EK231" i="54"/>
  <c r="DE689" i="54"/>
  <c r="EG11" i="54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DE844" i="54"/>
  <c r="EN69" i="54"/>
  <c r="EP69" i="54"/>
  <c r="EM69" i="54"/>
  <c r="EG429" i="54"/>
  <c r="EL211" i="54"/>
  <c r="EH429" i="54"/>
  <c r="EK429" i="54"/>
  <c r="EJ429" i="54"/>
  <c r="EM211" i="54"/>
  <c r="DI7" i="66"/>
  <c r="EJ69" i="54"/>
  <c r="EG69" i="54"/>
  <c r="EJ289" i="54"/>
  <c r="EJ369" i="54"/>
  <c r="EJ191" i="54"/>
  <c r="EK191" i="54"/>
  <c r="DL8" i="66"/>
  <c r="DL7" i="66"/>
  <c r="EU11" i="66"/>
  <c r="EG369" i="54"/>
  <c r="EI429" i="54"/>
  <c r="EJ111" i="54"/>
  <c r="EN211" i="54"/>
  <c r="DH428" i="54"/>
  <c r="DH429" i="54"/>
  <c r="EI69" i="54"/>
  <c r="DH844" i="54"/>
  <c r="DH845" i="54"/>
  <c r="EQ11" i="66"/>
  <c r="DH689" i="54"/>
  <c r="DH688" i="54"/>
  <c r="J13" i="65"/>
  <c r="M13" i="65" s="1"/>
  <c r="DK428" i="54"/>
  <c r="DK429" i="54"/>
  <c r="G6" i="65"/>
  <c r="G13" i="65"/>
  <c r="DK845" i="54"/>
  <c r="DK844" i="54"/>
  <c r="DK689" i="54"/>
  <c r="DK688" i="54"/>
  <c r="EH369" i="54"/>
  <c r="EK369" i="54"/>
  <c r="EI369" i="54"/>
  <c r="DE9" i="66"/>
  <c r="AM368" i="54" s="1"/>
  <c r="DQ8" i="66"/>
  <c r="EG191" i="54"/>
  <c r="EH191" i="54"/>
  <c r="EO211" i="54"/>
  <c r="EO191" i="54"/>
  <c r="DH947" i="54"/>
  <c r="DH535" i="54"/>
  <c r="DH587" i="54"/>
  <c r="DH739" i="54"/>
  <c r="GY43" i="54" s="1"/>
  <c r="DK15" i="54"/>
  <c r="EG111" i="54"/>
  <c r="EN231" i="54"/>
  <c r="EK111" i="54"/>
  <c r="EI111" i="54"/>
  <c r="EP231" i="54"/>
  <c r="DK587" i="54"/>
  <c r="EL231" i="54"/>
  <c r="DK275" i="54"/>
  <c r="DH483" i="54"/>
  <c r="BK10" i="66"/>
  <c r="DD636" i="54"/>
  <c r="DD896" i="54"/>
  <c r="DD169" i="54"/>
  <c r="DD1104" i="54"/>
  <c r="DD741" i="54"/>
  <c r="HB46" i="54" s="1"/>
  <c r="DD740" i="54"/>
  <c r="HB44" i="54" s="1"/>
  <c r="DD1105" i="54"/>
  <c r="DD949" i="54"/>
  <c r="DD168" i="54"/>
  <c r="DD897" i="54"/>
  <c r="DD637" i="54"/>
  <c r="DD948" i="54"/>
  <c r="DH1053" i="54"/>
  <c r="DH1052" i="54"/>
  <c r="DH275" i="54"/>
  <c r="DH15" i="54"/>
  <c r="EJ50" i="54"/>
  <c r="DK1000" i="54"/>
  <c r="DK1001" i="54"/>
  <c r="DK220" i="54"/>
  <c r="DK221" i="54"/>
  <c r="EK50" i="54"/>
  <c r="DH894" i="54"/>
  <c r="DH167" i="54"/>
  <c r="DH1103" i="54"/>
  <c r="EL11" i="54"/>
  <c r="EP11" i="54"/>
  <c r="EO11" i="54"/>
  <c r="BR10" i="66"/>
  <c r="BQ10" i="66"/>
  <c r="DD118" i="54"/>
  <c r="DD119" i="54"/>
  <c r="BK72" i="66"/>
  <c r="DD589" i="54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H64" i="54"/>
  <c r="DH65" i="54"/>
  <c r="DH116" i="54"/>
  <c r="DH117" i="54"/>
  <c r="DH220" i="54"/>
  <c r="DH221" i="54"/>
  <c r="BR72" i="66"/>
  <c r="BQ72" i="66"/>
  <c r="EI50" i="54"/>
  <c r="DK117" i="54"/>
  <c r="DK116" i="54"/>
  <c r="EO50" i="54"/>
  <c r="EM50" i="54"/>
  <c r="EP50" i="54"/>
  <c r="EN50" i="54"/>
  <c r="DH166" i="54"/>
  <c r="DH1102" i="54"/>
  <c r="DK483" i="54"/>
  <c r="EP191" i="54"/>
  <c r="EN191" i="54"/>
  <c r="EL191" i="54"/>
  <c r="EH50" i="54"/>
  <c r="DK65" i="54"/>
  <c r="DK64" i="54"/>
  <c r="DH738" i="54"/>
  <c r="GY35" i="54" s="1"/>
  <c r="DH635" i="54"/>
  <c r="DK535" i="54"/>
  <c r="EN111" i="54"/>
  <c r="EO111" i="54"/>
  <c r="EP111" i="54"/>
  <c r="EM11" i="54"/>
  <c r="DH1000" i="54"/>
  <c r="DH1001" i="54"/>
  <c r="DK1052" i="54"/>
  <c r="DK1053" i="54"/>
  <c r="DH634" i="54"/>
  <c r="DH895" i="54"/>
  <c r="EL50" i="54"/>
  <c r="EL111" i="54"/>
  <c r="EM231" i="54"/>
  <c r="EH130" i="54"/>
  <c r="EG150" i="54"/>
  <c r="EI150" i="54"/>
  <c r="EK130" i="54"/>
  <c r="EK150" i="54"/>
  <c r="EG130" i="54"/>
  <c r="EJ150" i="54"/>
  <c r="EI130" i="54"/>
  <c r="BL72" i="66"/>
  <c r="BX72" i="66"/>
  <c r="BL10" i="66"/>
  <c r="BX10" i="66"/>
  <c r="BS72" i="66"/>
  <c r="AY73" i="66" s="1"/>
  <c r="CD512" i="54" s="1"/>
  <c r="BS10" i="66"/>
  <c r="AY11" i="66" s="1"/>
  <c r="CD450" i="54" s="1"/>
  <c r="H6" i="65" l="1"/>
  <c r="L6" i="65" s="1"/>
  <c r="O6" i="65" s="1"/>
  <c r="R6" i="65" s="1"/>
  <c r="U6" i="65" s="1"/>
  <c r="BJ6" i="65" s="1"/>
  <c r="HX45" i="54"/>
  <c r="HX39" i="54"/>
  <c r="HX41" i="54"/>
  <c r="HX43" i="54"/>
  <c r="HX40" i="54"/>
  <c r="HX44" i="54"/>
  <c r="HM35" i="54"/>
  <c r="HR24" i="54"/>
  <c r="HZ24" i="54" s="1"/>
  <c r="HN32" i="54"/>
  <c r="HN38" i="54"/>
  <c r="HN36" i="54"/>
  <c r="HR28" i="54"/>
  <c r="HY28" i="54" s="1"/>
  <c r="HM33" i="54"/>
  <c r="HR26" i="54"/>
  <c r="HT26" i="54" s="1"/>
  <c r="HM32" i="54"/>
  <c r="HR25" i="54"/>
  <c r="HS25" i="54" s="1"/>
  <c r="HR27" i="54"/>
  <c r="HZ27" i="54" s="1"/>
  <c r="HN35" i="54"/>
  <c r="HM31" i="54"/>
  <c r="HN33" i="54"/>
  <c r="HR29" i="54"/>
  <c r="IA29" i="54" s="1"/>
  <c r="GP46" i="54"/>
  <c r="GV46" i="54" s="1"/>
  <c r="HW42" i="54"/>
  <c r="HW37" i="54"/>
  <c r="HW40" i="54"/>
  <c r="HW39" i="54"/>
  <c r="HW34" i="54"/>
  <c r="HW43" i="54"/>
  <c r="HW38" i="54"/>
  <c r="HW41" i="54"/>
  <c r="HW35" i="54"/>
  <c r="HW36" i="54"/>
  <c r="GP40" i="54"/>
  <c r="GV40" i="54" s="1"/>
  <c r="GP43" i="54"/>
  <c r="GV43" i="54" s="1"/>
  <c r="HM43" i="54" s="1"/>
  <c r="GP44" i="54"/>
  <c r="GV44" i="54" s="1"/>
  <c r="GP41" i="54"/>
  <c r="GV41" i="54" s="1"/>
  <c r="GP42" i="54"/>
  <c r="GV42" i="54" s="1"/>
  <c r="GP45" i="54"/>
  <c r="GV45" i="54" s="1"/>
  <c r="GY34" i="54"/>
  <c r="HM34" i="54" s="1"/>
  <c r="GY42" i="54"/>
  <c r="GY40" i="54"/>
  <c r="GX42" i="54"/>
  <c r="HL42" i="54" s="1"/>
  <c r="GX43" i="54"/>
  <c r="HL43" i="54" s="1"/>
  <c r="GX39" i="54"/>
  <c r="HL39" i="54" s="1"/>
  <c r="GX40" i="54"/>
  <c r="HL40" i="54" s="1"/>
  <c r="GX41" i="54"/>
  <c r="HL41" i="54" s="1"/>
  <c r="GZ42" i="54"/>
  <c r="GZ39" i="54"/>
  <c r="HN39" i="54" s="1"/>
  <c r="GZ41" i="54"/>
  <c r="GZ40" i="54"/>
  <c r="GZ43" i="54"/>
  <c r="HN37" i="54"/>
  <c r="HM30" i="54"/>
  <c r="HN30" i="54"/>
  <c r="GY37" i="54"/>
  <c r="HM37" i="54" s="1"/>
  <c r="GY36" i="54"/>
  <c r="HM36" i="54" s="1"/>
  <c r="GY38" i="54"/>
  <c r="HM38" i="54" s="1"/>
  <c r="GY39" i="54"/>
  <c r="HM39" i="54" s="1"/>
  <c r="GY41" i="54"/>
  <c r="GX35" i="54"/>
  <c r="HL35" i="54" s="1"/>
  <c r="GX36" i="54"/>
  <c r="HL36" i="54" s="1"/>
  <c r="GX38" i="54"/>
  <c r="HL38" i="54" s="1"/>
  <c r="GX34" i="54"/>
  <c r="HL34" i="54" s="1"/>
  <c r="GX37" i="54"/>
  <c r="HL37" i="54" s="1"/>
  <c r="EE290" i="54"/>
  <c r="HF51" i="54"/>
  <c r="HH46" i="54"/>
  <c r="HN31" i="54"/>
  <c r="BS8" i="67"/>
  <c r="BX8" i="67" s="1"/>
  <c r="CI8" i="67" s="1"/>
  <c r="AY427" i="54"/>
  <c r="AX427" i="54"/>
  <c r="BA427" i="54"/>
  <c r="BA347" i="54"/>
  <c r="AW348" i="54"/>
  <c r="AX348" i="54" s="1"/>
  <c r="BR31" i="66"/>
  <c r="AY347" i="54"/>
  <c r="AX347" i="54"/>
  <c r="AW428" i="54"/>
  <c r="AZ428" i="54" s="1"/>
  <c r="AY387" i="54"/>
  <c r="AZ387" i="54"/>
  <c r="AX387" i="54"/>
  <c r="AM408" i="54"/>
  <c r="AP408" i="54" s="1"/>
  <c r="AS408" i="54"/>
  <c r="AT408" i="54"/>
  <c r="BD366" i="54"/>
  <c r="AV408" i="54"/>
  <c r="BF366" i="54"/>
  <c r="BE366" i="54"/>
  <c r="AR428" i="54"/>
  <c r="AV428" i="54" s="1"/>
  <c r="AV387" i="54"/>
  <c r="AR348" i="54"/>
  <c r="AV348" i="54" s="1"/>
  <c r="AU387" i="54"/>
  <c r="AT387" i="54"/>
  <c r="BE367" i="54"/>
  <c r="BC367" i="54"/>
  <c r="BF367" i="54"/>
  <c r="AU347" i="54"/>
  <c r="AV347" i="54"/>
  <c r="AS347" i="54"/>
  <c r="AO428" i="54"/>
  <c r="EJ90" i="54"/>
  <c r="DS7" i="66"/>
  <c r="AQ407" i="54"/>
  <c r="AP428" i="54"/>
  <c r="AQ428" i="54"/>
  <c r="AO407" i="54"/>
  <c r="AP407" i="54"/>
  <c r="DG49" i="66"/>
  <c r="AW328" i="54" s="1"/>
  <c r="DS48" i="66"/>
  <c r="AQ388" i="54"/>
  <c r="AN388" i="54"/>
  <c r="AO388" i="54"/>
  <c r="AW407" i="54"/>
  <c r="AY407" i="54" s="1"/>
  <c r="CH249" i="54"/>
  <c r="CH449" i="54"/>
  <c r="CH490" i="54"/>
  <c r="CH530" i="54"/>
  <c r="CH470" i="54"/>
  <c r="DO7" i="66"/>
  <c r="DF8" i="66" s="1"/>
  <c r="BG366" i="54"/>
  <c r="AX327" i="54"/>
  <c r="BA327" i="54"/>
  <c r="AY327" i="54"/>
  <c r="AZ327" i="54"/>
  <c r="DO8" i="66"/>
  <c r="BG367" i="54"/>
  <c r="CD51" i="54"/>
  <c r="CD551" i="54"/>
  <c r="AX388" i="54"/>
  <c r="AY388" i="54"/>
  <c r="AZ388" i="54"/>
  <c r="BA388" i="54"/>
  <c r="AQ328" i="54"/>
  <c r="AP328" i="54"/>
  <c r="AN328" i="54"/>
  <c r="AO328" i="54"/>
  <c r="AU388" i="54"/>
  <c r="AS388" i="54"/>
  <c r="AV388" i="54"/>
  <c r="AT388" i="54"/>
  <c r="BN367" i="54"/>
  <c r="BP367" i="54"/>
  <c r="BM367" i="54"/>
  <c r="BO367" i="54"/>
  <c r="BM366" i="54"/>
  <c r="BO366" i="54"/>
  <c r="BN366" i="54"/>
  <c r="BP366" i="54"/>
  <c r="AX367" i="54"/>
  <c r="AZ367" i="54"/>
  <c r="BA367" i="54"/>
  <c r="AY367" i="54"/>
  <c r="AP368" i="54"/>
  <c r="AN368" i="54"/>
  <c r="AQ368" i="54"/>
  <c r="AO368" i="54"/>
  <c r="DD1003" i="54"/>
  <c r="DD1002" i="54"/>
  <c r="DE1002" i="54" s="1"/>
  <c r="BS31" i="66"/>
  <c r="AY32" i="66" s="1"/>
  <c r="BX31" i="66"/>
  <c r="DD846" i="54"/>
  <c r="DE846" i="54" s="1"/>
  <c r="DD66" i="54"/>
  <c r="DE66" i="54" s="1"/>
  <c r="DD1054" i="54"/>
  <c r="DE1054" i="54" s="1"/>
  <c r="DD222" i="54"/>
  <c r="DE222" i="54" s="1"/>
  <c r="BL31" i="66"/>
  <c r="DJ430" i="54" s="1"/>
  <c r="DD690" i="54"/>
  <c r="DD67" i="54"/>
  <c r="DD223" i="54"/>
  <c r="DD1055" i="54"/>
  <c r="BK31" i="66"/>
  <c r="DG846" i="54" s="1"/>
  <c r="DY390" i="54"/>
  <c r="EF391" i="54" s="1"/>
  <c r="DD430" i="54"/>
  <c r="DE430" i="54" s="1"/>
  <c r="DD847" i="54"/>
  <c r="DE847" i="54" s="1"/>
  <c r="DD431" i="54"/>
  <c r="DY330" i="54"/>
  <c r="ED331" i="54" s="1"/>
  <c r="EG170" i="54"/>
  <c r="DY30" i="54"/>
  <c r="EE31" i="54" s="1"/>
  <c r="DY90" i="54"/>
  <c r="ED91" i="54" s="1"/>
  <c r="DY410" i="54"/>
  <c r="EC411" i="54" s="1"/>
  <c r="BQ31" i="66"/>
  <c r="DZ30" i="54" s="1"/>
  <c r="EI31" i="54" s="1"/>
  <c r="DY170" i="54"/>
  <c r="EE171" i="54" s="1"/>
  <c r="EG410" i="54"/>
  <c r="EI390" i="54"/>
  <c r="EF350" i="54"/>
  <c r="CH429" i="54"/>
  <c r="BJ52" i="66"/>
  <c r="N10" i="67" s="1"/>
  <c r="EP249" i="54"/>
  <c r="CD131" i="54"/>
  <c r="BP52" i="66"/>
  <c r="DY131" i="54" s="1"/>
  <c r="EC132" i="54" s="1"/>
  <c r="CD311" i="54"/>
  <c r="BT51" i="66"/>
  <c r="CD151" i="54"/>
  <c r="EH270" i="54"/>
  <c r="EN349" i="54"/>
  <c r="AP8" i="67"/>
  <c r="AT8" i="67" s="1"/>
  <c r="EL249" i="54"/>
  <c r="U8" i="67"/>
  <c r="DE379" i="54"/>
  <c r="DE378" i="54"/>
  <c r="R9" i="67"/>
  <c r="W9" i="67"/>
  <c r="DZ50" i="54"/>
  <c r="EJ51" i="54" s="1"/>
  <c r="DZ310" i="54"/>
  <c r="DZ150" i="54"/>
  <c r="EJ151" i="54" s="1"/>
  <c r="DZ130" i="54"/>
  <c r="EG131" i="54" s="1"/>
  <c r="EC151" i="54"/>
  <c r="ED151" i="54"/>
  <c r="EF151" i="54"/>
  <c r="EE151" i="54"/>
  <c r="CN24" i="66"/>
  <c r="CR24" i="66"/>
  <c r="BV10" i="67"/>
  <c r="BW10" i="67" s="1"/>
  <c r="BV12" i="67"/>
  <c r="BW12" i="67" s="1"/>
  <c r="BV11" i="67"/>
  <c r="BW11" i="67" s="1"/>
  <c r="BV9" i="67"/>
  <c r="BW9" i="67" s="1"/>
  <c r="EA310" i="54"/>
  <c r="EP311" i="54" s="1"/>
  <c r="EA50" i="54"/>
  <c r="EP51" i="54" s="1"/>
  <c r="EA130" i="54"/>
  <c r="EA150" i="54"/>
  <c r="X9" i="67"/>
  <c r="EF131" i="54"/>
  <c r="EE131" i="54"/>
  <c r="ED131" i="54"/>
  <c r="EB131" i="54"/>
  <c r="O9" i="67"/>
  <c r="DG378" i="54"/>
  <c r="DG379" i="54"/>
  <c r="DG326" i="54"/>
  <c r="DG327" i="54"/>
  <c r="DG795" i="54"/>
  <c r="DG794" i="54"/>
  <c r="DE327" i="54"/>
  <c r="DE326" i="54"/>
  <c r="BK52" i="66"/>
  <c r="DG797" i="54" s="1"/>
  <c r="EE311" i="54"/>
  <c r="EF311" i="54"/>
  <c r="ED311" i="54"/>
  <c r="EB311" i="54"/>
  <c r="EC311" i="54"/>
  <c r="EP289" i="54"/>
  <c r="DE794" i="54"/>
  <c r="DE795" i="54"/>
  <c r="P9" i="67"/>
  <c r="DJ326" i="54"/>
  <c r="DJ378" i="54"/>
  <c r="DJ379" i="54"/>
  <c r="DJ327" i="54"/>
  <c r="BZ51" i="66"/>
  <c r="CJ24" i="66" s="1"/>
  <c r="DJ794" i="54"/>
  <c r="DJ795" i="54"/>
  <c r="BU51" i="66"/>
  <c r="BA52" i="66" s="1"/>
  <c r="CH551" i="54" s="1"/>
  <c r="AM9" i="67"/>
  <c r="EO349" i="54"/>
  <c r="EK270" i="54"/>
  <c r="EI270" i="54"/>
  <c r="EJ270" i="54"/>
  <c r="EM349" i="54"/>
  <c r="EL349" i="54"/>
  <c r="EK410" i="54"/>
  <c r="EG330" i="54"/>
  <c r="EL30" i="54"/>
  <c r="EP429" i="54"/>
  <c r="EN429" i="54"/>
  <c r="EM429" i="54"/>
  <c r="EK170" i="54"/>
  <c r="EI170" i="54"/>
  <c r="EJ170" i="54"/>
  <c r="EI410" i="54"/>
  <c r="EL410" i="54"/>
  <c r="EH410" i="54"/>
  <c r="EO249" i="54"/>
  <c r="ED70" i="54"/>
  <c r="EN249" i="54"/>
  <c r="EH390" i="54"/>
  <c r="EL289" i="54"/>
  <c r="EP410" i="54"/>
  <c r="EO369" i="54"/>
  <c r="EN410" i="54"/>
  <c r="EO170" i="54"/>
  <c r="EP369" i="54"/>
  <c r="EM289" i="54"/>
  <c r="EO410" i="54"/>
  <c r="EP170" i="54"/>
  <c r="EM170" i="54"/>
  <c r="EN170" i="54"/>
  <c r="EM369" i="54"/>
  <c r="EL429" i="54"/>
  <c r="EO289" i="54"/>
  <c r="CH289" i="54"/>
  <c r="EH330" i="54"/>
  <c r="EM30" i="54"/>
  <c r="EO30" i="54"/>
  <c r="EM330" i="54"/>
  <c r="CH369" i="54"/>
  <c r="EO330" i="54"/>
  <c r="CH69" i="54"/>
  <c r="CH349" i="54"/>
  <c r="EL369" i="54"/>
  <c r="EH90" i="54"/>
  <c r="EN390" i="54"/>
  <c r="EJ390" i="54"/>
  <c r="EG390" i="54"/>
  <c r="EG90" i="54"/>
  <c r="EK90" i="54"/>
  <c r="EL270" i="54"/>
  <c r="EM270" i="54"/>
  <c r="EP270" i="54"/>
  <c r="EO270" i="54"/>
  <c r="CD232" i="54"/>
  <c r="CD112" i="54"/>
  <c r="CD12" i="54"/>
  <c r="CD192" i="54"/>
  <c r="CD212" i="54"/>
  <c r="CD70" i="54"/>
  <c r="CD350" i="54"/>
  <c r="CD430" i="54"/>
  <c r="CD370" i="54"/>
  <c r="CD250" i="54"/>
  <c r="CD290" i="54"/>
  <c r="CD31" i="54"/>
  <c r="CD91" i="54"/>
  <c r="CD271" i="54"/>
  <c r="CD391" i="54"/>
  <c r="CD171" i="54"/>
  <c r="CD411" i="54"/>
  <c r="CD331" i="54"/>
  <c r="CH30" i="54"/>
  <c r="CH330" i="54"/>
  <c r="CH170" i="54"/>
  <c r="CH90" i="54"/>
  <c r="CH390" i="54"/>
  <c r="CH410" i="54"/>
  <c r="CH270" i="54"/>
  <c r="HQ46" i="54"/>
  <c r="EG30" i="54"/>
  <c r="EP390" i="54"/>
  <c r="EL90" i="54"/>
  <c r="EJ330" i="54"/>
  <c r="EK30" i="54"/>
  <c r="EH30" i="54"/>
  <c r="EO390" i="54"/>
  <c r="EL390" i="54"/>
  <c r="EM90" i="54"/>
  <c r="EK330" i="54"/>
  <c r="EJ30" i="54"/>
  <c r="EP90" i="54"/>
  <c r="EN90" i="54"/>
  <c r="DZ231" i="54"/>
  <c r="DZ191" i="54"/>
  <c r="DZ111" i="54"/>
  <c r="DZ11" i="54"/>
  <c r="DZ211" i="54"/>
  <c r="EA211" i="54"/>
  <c r="EA231" i="54"/>
  <c r="EM232" i="54" s="1"/>
  <c r="EA111" i="54"/>
  <c r="EM112" i="54" s="1"/>
  <c r="EA11" i="54"/>
  <c r="EN12" i="54" s="1"/>
  <c r="EA191" i="54"/>
  <c r="EL192" i="54" s="1"/>
  <c r="EP330" i="54"/>
  <c r="EL330" i="54"/>
  <c r="EA30" i="54"/>
  <c r="EA90" i="54"/>
  <c r="EA170" i="54"/>
  <c r="EA270" i="54"/>
  <c r="EA330" i="54"/>
  <c r="EA390" i="54"/>
  <c r="EA410" i="54"/>
  <c r="EM411" i="54" s="1"/>
  <c r="EP30" i="54"/>
  <c r="EA69" i="54"/>
  <c r="EA249" i="54"/>
  <c r="EA289" i="54"/>
  <c r="EA349" i="54"/>
  <c r="EA369" i="54"/>
  <c r="EA429" i="54"/>
  <c r="DZ249" i="54"/>
  <c r="DZ349" i="54"/>
  <c r="DZ429" i="54"/>
  <c r="DZ369" i="54"/>
  <c r="DZ289" i="54"/>
  <c r="DZ69" i="54"/>
  <c r="BS6" i="67"/>
  <c r="BX6" i="67" s="1"/>
  <c r="CI6" i="67" s="1"/>
  <c r="BS7" i="67"/>
  <c r="BX7" i="67" s="1"/>
  <c r="CI7" i="67" s="1"/>
  <c r="P13" i="65"/>
  <c r="S13" i="65" s="1"/>
  <c r="BC11" i="67"/>
  <c r="BC9" i="67"/>
  <c r="BC10" i="67"/>
  <c r="BC12" i="67"/>
  <c r="EF70" i="54"/>
  <c r="EC290" i="54"/>
  <c r="ED290" i="54"/>
  <c r="ED271" i="54"/>
  <c r="EE350" i="54"/>
  <c r="EE212" i="54"/>
  <c r="EC212" i="54"/>
  <c r="EV11" i="66"/>
  <c r="EW11" i="66" s="1"/>
  <c r="DE537" i="54"/>
  <c r="EB70" i="54"/>
  <c r="EC271" i="54"/>
  <c r="L13" i="65"/>
  <c r="O13" i="65" s="1"/>
  <c r="K13" i="65"/>
  <c r="N13" i="65" s="1"/>
  <c r="DJ846" i="54"/>
  <c r="K6" i="65"/>
  <c r="N6" i="65" s="1"/>
  <c r="Q6" i="65" s="1"/>
  <c r="T6" i="65" s="1"/>
  <c r="BI6" i="65" s="1"/>
  <c r="EB271" i="54"/>
  <c r="EE271" i="54"/>
  <c r="EF271" i="54"/>
  <c r="EF112" i="54"/>
  <c r="DG9" i="66"/>
  <c r="AW368" i="54" s="1"/>
  <c r="DS8" i="66"/>
  <c r="EE112" i="54"/>
  <c r="EC350" i="54"/>
  <c r="EC112" i="54"/>
  <c r="EF51" i="54"/>
  <c r="EF212" i="54"/>
  <c r="ED12" i="54"/>
  <c r="ED212" i="54"/>
  <c r="EE12" i="54"/>
  <c r="EF232" i="54"/>
  <c r="EE232" i="54"/>
  <c r="EF12" i="54"/>
  <c r="ED232" i="54"/>
  <c r="DE17" i="54"/>
  <c r="DE277" i="54"/>
  <c r="EB12" i="54"/>
  <c r="EC232" i="54"/>
  <c r="ED112" i="54"/>
  <c r="EF192" i="54"/>
  <c r="ED192" i="54"/>
  <c r="EB51" i="54"/>
  <c r="ED51" i="54"/>
  <c r="EC51" i="54"/>
  <c r="EF370" i="54"/>
  <c r="EB370" i="54"/>
  <c r="EC370" i="54"/>
  <c r="EE370" i="54"/>
  <c r="ED370" i="54"/>
  <c r="DE169" i="54"/>
  <c r="DE168" i="54"/>
  <c r="DE637" i="54"/>
  <c r="DE636" i="54"/>
  <c r="EE70" i="54"/>
  <c r="EC70" i="54"/>
  <c r="DJ1055" i="54"/>
  <c r="DJ118" i="54"/>
  <c r="DJ119" i="54"/>
  <c r="BJ11" i="66"/>
  <c r="BL11" i="66" s="1"/>
  <c r="DE948" i="54"/>
  <c r="DE949" i="54"/>
  <c r="DE1105" i="54"/>
  <c r="DE1104" i="54"/>
  <c r="EB290" i="54"/>
  <c r="GO49" i="54" s="1"/>
  <c r="GU49" i="54" s="1"/>
  <c r="EF290" i="54"/>
  <c r="EC430" i="54"/>
  <c r="EB430" i="54"/>
  <c r="EF430" i="54"/>
  <c r="ED430" i="54"/>
  <c r="EE430" i="54"/>
  <c r="EC192" i="54"/>
  <c r="EE192" i="54"/>
  <c r="DE589" i="54"/>
  <c r="DG589" i="54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BY72" i="66"/>
  <c r="BT72" i="66"/>
  <c r="AZ73" i="66" s="1"/>
  <c r="CF512" i="54" s="1"/>
  <c r="DG118" i="54"/>
  <c r="DG119" i="54"/>
  <c r="EC250" i="54"/>
  <c r="EF250" i="54"/>
  <c r="EE250" i="54"/>
  <c r="ED250" i="54"/>
  <c r="EB250" i="54"/>
  <c r="DG636" i="54"/>
  <c r="DG896" i="54"/>
  <c r="DG169" i="54"/>
  <c r="DG1104" i="54"/>
  <c r="DG741" i="54"/>
  <c r="HC46" i="54" s="1"/>
  <c r="DG740" i="54"/>
  <c r="HC44" i="54" s="1"/>
  <c r="DG1105" i="54"/>
  <c r="DG949" i="54"/>
  <c r="DG948" i="54"/>
  <c r="DG168" i="54"/>
  <c r="DG897" i="54"/>
  <c r="DG637" i="54"/>
  <c r="BT10" i="66"/>
  <c r="AZ11" i="66" s="1"/>
  <c r="CF450" i="54" s="1"/>
  <c r="BY10" i="66"/>
  <c r="BZ10" i="66"/>
  <c r="DJ636" i="54"/>
  <c r="DJ896" i="54"/>
  <c r="DJ169" i="54"/>
  <c r="DJ637" i="54"/>
  <c r="DJ1104" i="54"/>
  <c r="DJ741" i="54"/>
  <c r="HD46" i="54" s="1"/>
  <c r="DJ740" i="54"/>
  <c r="HD44" i="54" s="1"/>
  <c r="DJ1105" i="54"/>
  <c r="DJ949" i="54"/>
  <c r="DJ168" i="54"/>
  <c r="DJ897" i="54"/>
  <c r="DJ948" i="54"/>
  <c r="DJ589" i="54"/>
  <c r="DJ17" i="54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DE485" i="54"/>
  <c r="DE119" i="54"/>
  <c r="DE118" i="54"/>
  <c r="DE740" i="54"/>
  <c r="GX45" i="54" s="1"/>
  <c r="HL45" i="54" s="1"/>
  <c r="DE741" i="54"/>
  <c r="GX48" i="54" s="1"/>
  <c r="DE896" i="54"/>
  <c r="DE897" i="54"/>
  <c r="ED350" i="54"/>
  <c r="EB350" i="54"/>
  <c r="AZ52" i="66"/>
  <c r="CF551" i="54" s="1"/>
  <c r="BV51" i="66"/>
  <c r="BY51" i="66"/>
  <c r="CI24" i="66" s="1"/>
  <c r="BU72" i="66"/>
  <c r="BA73" i="66" s="1"/>
  <c r="CH512" i="54" s="1"/>
  <c r="BZ72" i="66"/>
  <c r="BU10" i="66"/>
  <c r="BA11" i="66" s="1"/>
  <c r="CH450" i="54" s="1"/>
  <c r="BJ73" i="66"/>
  <c r="BP73" i="66"/>
  <c r="BP32" i="66"/>
  <c r="BJ32" i="66"/>
  <c r="BP11" i="66"/>
  <c r="HM40" i="54" l="1"/>
  <c r="HR39" i="54"/>
  <c r="HY39" i="54" s="1"/>
  <c r="HZ26" i="54"/>
  <c r="HU24" i="54"/>
  <c r="HS24" i="54"/>
  <c r="HY24" i="54"/>
  <c r="HT24" i="54"/>
  <c r="IA24" i="54"/>
  <c r="HT28" i="54"/>
  <c r="IA28" i="54"/>
  <c r="HS26" i="54"/>
  <c r="HR33" i="54"/>
  <c r="HT33" i="54" s="1"/>
  <c r="HM41" i="54"/>
  <c r="IA26" i="54"/>
  <c r="HR32" i="54"/>
  <c r="HU26" i="54"/>
  <c r="HY26" i="54"/>
  <c r="HS28" i="54"/>
  <c r="HZ28" i="54"/>
  <c r="HR31" i="54"/>
  <c r="IA31" i="54" s="1"/>
  <c r="HU28" i="54"/>
  <c r="HT25" i="54"/>
  <c r="HS29" i="54"/>
  <c r="IA25" i="54"/>
  <c r="HY27" i="54"/>
  <c r="HU27" i="54"/>
  <c r="HU25" i="54"/>
  <c r="HZ25" i="54"/>
  <c r="HY25" i="54"/>
  <c r="HT27" i="54"/>
  <c r="HS27" i="54"/>
  <c r="IA27" i="54"/>
  <c r="HR35" i="54"/>
  <c r="HT35" i="54" s="1"/>
  <c r="HR36" i="54"/>
  <c r="HP46" i="54"/>
  <c r="HR30" i="54"/>
  <c r="IA30" i="54" s="1"/>
  <c r="HU29" i="54"/>
  <c r="HZ29" i="54"/>
  <c r="HT29" i="54"/>
  <c r="HY29" i="54"/>
  <c r="HP44" i="54"/>
  <c r="HW45" i="54" s="1"/>
  <c r="HR38" i="54"/>
  <c r="GX47" i="54"/>
  <c r="GX44" i="54"/>
  <c r="HL44" i="54" s="1"/>
  <c r="GO47" i="54"/>
  <c r="GU47" i="54" s="1"/>
  <c r="GO50" i="54"/>
  <c r="GU50" i="54" s="1"/>
  <c r="HR37" i="54"/>
  <c r="GX46" i="54"/>
  <c r="HL46" i="54" s="1"/>
  <c r="HG51" i="54"/>
  <c r="HM42" i="54"/>
  <c r="GO48" i="54"/>
  <c r="GU48" i="54" s="1"/>
  <c r="HL48" i="54" s="1"/>
  <c r="GQ45" i="54"/>
  <c r="GW45" i="54" s="1"/>
  <c r="GQ44" i="54"/>
  <c r="GW44" i="54" s="1"/>
  <c r="GQ40" i="54"/>
  <c r="GW40" i="54" s="1"/>
  <c r="HN40" i="54" s="1"/>
  <c r="GQ42" i="54"/>
  <c r="GW42" i="54" s="1"/>
  <c r="HN42" i="54" s="1"/>
  <c r="GQ41" i="54"/>
  <c r="GW41" i="54" s="1"/>
  <c r="HN41" i="54" s="1"/>
  <c r="GQ43" i="54"/>
  <c r="GW43" i="54" s="1"/>
  <c r="HN43" i="54" s="1"/>
  <c r="HR43" i="54" s="1"/>
  <c r="HY43" i="54" s="1"/>
  <c r="HR34" i="54"/>
  <c r="CH16" i="66"/>
  <c r="CN16" i="66" s="1"/>
  <c r="CP16" i="66" s="1"/>
  <c r="DZ170" i="54"/>
  <c r="EK171" i="54" s="1"/>
  <c r="DZ410" i="54"/>
  <c r="EI411" i="54" s="1"/>
  <c r="DZ330" i="54"/>
  <c r="EK331" i="54" s="1"/>
  <c r="DZ270" i="54"/>
  <c r="EI271" i="54" s="1"/>
  <c r="DZ90" i="54"/>
  <c r="EJ91" i="54" s="1"/>
  <c r="AZ348" i="54"/>
  <c r="BA348" i="54"/>
  <c r="AX428" i="54"/>
  <c r="AY348" i="54"/>
  <c r="BA428" i="54"/>
  <c r="AY428" i="54"/>
  <c r="BZ31" i="66"/>
  <c r="DJ1003" i="54"/>
  <c r="DG1003" i="54"/>
  <c r="AO408" i="54"/>
  <c r="AQ408" i="54"/>
  <c r="AN408" i="54"/>
  <c r="AU428" i="54"/>
  <c r="AT428" i="54"/>
  <c r="AS428" i="54"/>
  <c r="AS348" i="54"/>
  <c r="AU348" i="54"/>
  <c r="AT348" i="54"/>
  <c r="BY31" i="66"/>
  <c r="DG223" i="54"/>
  <c r="BT31" i="66"/>
  <c r="AZ32" i="66" s="1"/>
  <c r="DG690" i="54"/>
  <c r="DJ1002" i="54"/>
  <c r="DK1002" i="54" s="1"/>
  <c r="DJ691" i="54"/>
  <c r="DJ66" i="54"/>
  <c r="DK66" i="54" s="1"/>
  <c r="DJ67" i="54"/>
  <c r="DJ223" i="54"/>
  <c r="DJ847" i="54"/>
  <c r="DK847" i="54" s="1"/>
  <c r="BU31" i="66"/>
  <c r="BA32" i="66" s="1"/>
  <c r="DJ1054" i="54"/>
  <c r="DK1054" i="54" s="1"/>
  <c r="DJ222" i="54"/>
  <c r="DK222" i="54" s="1"/>
  <c r="DJ690" i="54"/>
  <c r="DG1054" i="54"/>
  <c r="DH1054" i="54" s="1"/>
  <c r="DG430" i="54"/>
  <c r="DH430" i="54" s="1"/>
  <c r="DG67" i="54"/>
  <c r="DG1002" i="54"/>
  <c r="DH1002" i="54" s="1"/>
  <c r="DG691" i="54"/>
  <c r="DG847" i="54"/>
  <c r="DH847" i="54" s="1"/>
  <c r="DG66" i="54"/>
  <c r="DG1055" i="54"/>
  <c r="DG222" i="54"/>
  <c r="DH222" i="54" s="1"/>
  <c r="DG431" i="54"/>
  <c r="DE1055" i="54"/>
  <c r="DE690" i="54"/>
  <c r="AW408" i="54"/>
  <c r="BA408" i="54" s="1"/>
  <c r="DE691" i="54"/>
  <c r="DR7" i="66"/>
  <c r="DE1003" i="54"/>
  <c r="DE67" i="54"/>
  <c r="AZ407" i="54"/>
  <c r="AX407" i="54"/>
  <c r="DE223" i="54"/>
  <c r="BA407" i="54"/>
  <c r="CF471" i="54"/>
  <c r="CF491" i="54"/>
  <c r="CF531" i="54"/>
  <c r="CD531" i="54"/>
  <c r="CD491" i="54"/>
  <c r="CD471" i="54"/>
  <c r="CH491" i="54"/>
  <c r="CH531" i="54"/>
  <c r="CH471" i="54"/>
  <c r="AX328" i="54"/>
  <c r="BA328" i="54"/>
  <c r="AY328" i="54"/>
  <c r="AZ328" i="54"/>
  <c r="BI367" i="54"/>
  <c r="BH367" i="54"/>
  <c r="BK367" i="54"/>
  <c r="BJ367" i="54"/>
  <c r="BK366" i="54"/>
  <c r="BJ366" i="54"/>
  <c r="BH366" i="54"/>
  <c r="BI366" i="54"/>
  <c r="AX368" i="54"/>
  <c r="AY368" i="54"/>
  <c r="BA368" i="54"/>
  <c r="AZ368" i="54"/>
  <c r="DR8" i="66"/>
  <c r="AR367" i="54"/>
  <c r="CL6" i="67"/>
  <c r="DJ431" i="54"/>
  <c r="DK431" i="54" s="1"/>
  <c r="EC331" i="54"/>
  <c r="EF31" i="54"/>
  <c r="DD380" i="54"/>
  <c r="DE380" i="54" s="1"/>
  <c r="BL52" i="66"/>
  <c r="DJ381" i="54" s="1"/>
  <c r="BS52" i="66"/>
  <c r="AY53" i="66" s="1"/>
  <c r="CD312" i="54" s="1"/>
  <c r="DD328" i="54"/>
  <c r="DD381" i="54"/>
  <c r="V10" i="67"/>
  <c r="AM10" i="67" s="1"/>
  <c r="DD329" i="54"/>
  <c r="BQ52" i="66"/>
  <c r="DZ51" i="54" s="1"/>
  <c r="DY151" i="54"/>
  <c r="EC152" i="54" s="1"/>
  <c r="BX52" i="66"/>
  <c r="DY51" i="54"/>
  <c r="BR52" i="66"/>
  <c r="EA151" i="54" s="1"/>
  <c r="EF132" i="54"/>
  <c r="DY311" i="54"/>
  <c r="EB312" i="54" s="1"/>
  <c r="EC31" i="54"/>
  <c r="EC171" i="54"/>
  <c r="EB31" i="54"/>
  <c r="EB171" i="54"/>
  <c r="EB91" i="54"/>
  <c r="EF91" i="54"/>
  <c r="DE431" i="54"/>
  <c r="EE391" i="54"/>
  <c r="EB391" i="54"/>
  <c r="EE331" i="54"/>
  <c r="EF331" i="54"/>
  <c r="EC391" i="54"/>
  <c r="ED391" i="54"/>
  <c r="EB331" i="54"/>
  <c r="EF411" i="54"/>
  <c r="ED411" i="54"/>
  <c r="EB411" i="54"/>
  <c r="EE411" i="54"/>
  <c r="EE91" i="54"/>
  <c r="ED31" i="54"/>
  <c r="EF171" i="54"/>
  <c r="ED171" i="54"/>
  <c r="EC91" i="54"/>
  <c r="DZ390" i="54"/>
  <c r="EI391" i="54" s="1"/>
  <c r="DD797" i="54"/>
  <c r="DD796" i="54"/>
  <c r="DG796" i="54"/>
  <c r="DH796" i="54" s="1"/>
  <c r="EB132" i="54"/>
  <c r="AV8" i="67"/>
  <c r="AW8" i="67"/>
  <c r="Y9" i="67"/>
  <c r="AO9" i="67"/>
  <c r="DK794" i="54"/>
  <c r="DK795" i="54"/>
  <c r="DK378" i="54"/>
  <c r="DK379" i="54"/>
  <c r="R10" i="67"/>
  <c r="DH327" i="54"/>
  <c r="DH326" i="54"/>
  <c r="CH311" i="54"/>
  <c r="CH131" i="54"/>
  <c r="CH151" i="54"/>
  <c r="CH51" i="54"/>
  <c r="DK326" i="54"/>
  <c r="DK327" i="54"/>
  <c r="O10" i="67"/>
  <c r="S10" i="67" s="1"/>
  <c r="DG328" i="54"/>
  <c r="DG380" i="54"/>
  <c r="DG381" i="54"/>
  <c r="DG329" i="54"/>
  <c r="DH794" i="54"/>
  <c r="DH795" i="54"/>
  <c r="EM311" i="54"/>
  <c r="EO311" i="54"/>
  <c r="EL311" i="54"/>
  <c r="EN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H378" i="54"/>
  <c r="DH379" i="54"/>
  <c r="ED132" i="54"/>
  <c r="EM151" i="54"/>
  <c r="EP151" i="54"/>
  <c r="EN151" i="54"/>
  <c r="EO151" i="54"/>
  <c r="EL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E132" i="54"/>
  <c r="EP131" i="54"/>
  <c r="EL131" i="54"/>
  <c r="EM131" i="54"/>
  <c r="EN131" i="54"/>
  <c r="EO131" i="54"/>
  <c r="EK311" i="54"/>
  <c r="EH311" i="54"/>
  <c r="EG311" i="54"/>
  <c r="EJ311" i="54"/>
  <c r="EI311" i="54"/>
  <c r="Q9" i="67"/>
  <c r="AY8" i="67"/>
  <c r="IA39" i="54"/>
  <c r="HX50" i="54"/>
  <c r="HX49" i="54"/>
  <c r="HX46" i="54"/>
  <c r="HX47" i="54"/>
  <c r="HX48" i="54"/>
  <c r="HZ39" i="54"/>
  <c r="EP391" i="54"/>
  <c r="EL91" i="54"/>
  <c r="EM171" i="54"/>
  <c r="CB8" i="67"/>
  <c r="EM331" i="54"/>
  <c r="GQ46" i="54"/>
  <c r="GW46" i="54" s="1"/>
  <c r="CF232" i="54"/>
  <c r="CF112" i="54"/>
  <c r="CF12" i="54"/>
  <c r="CF192" i="54"/>
  <c r="CF212" i="54"/>
  <c r="CH350" i="54"/>
  <c r="CH70" i="54"/>
  <c r="CH430" i="54"/>
  <c r="CH370" i="54"/>
  <c r="CH250" i="54"/>
  <c r="CH290" i="54"/>
  <c r="CH112" i="54"/>
  <c r="CH232" i="54"/>
  <c r="CH12" i="54"/>
  <c r="CH192" i="54"/>
  <c r="CH212" i="54"/>
  <c r="CF311" i="54"/>
  <c r="CF151" i="54"/>
  <c r="CF131" i="54"/>
  <c r="CF51" i="54"/>
  <c r="CF91" i="54"/>
  <c r="CF31" i="54"/>
  <c r="CF271" i="54"/>
  <c r="CF171" i="54"/>
  <c r="CF411" i="54"/>
  <c r="CF331" i="54"/>
  <c r="CF391" i="54"/>
  <c r="CH31" i="54"/>
  <c r="CH91" i="54"/>
  <c r="CH271" i="54"/>
  <c r="CH331" i="54"/>
  <c r="CH391" i="54"/>
  <c r="CH171" i="54"/>
  <c r="CH411" i="54"/>
  <c r="CF70" i="54"/>
  <c r="CF350" i="54"/>
  <c r="CF370" i="54"/>
  <c r="CF430" i="54"/>
  <c r="CF250" i="54"/>
  <c r="CF290" i="54"/>
  <c r="DY12" i="54"/>
  <c r="DY112" i="54"/>
  <c r="DY192" i="54"/>
  <c r="EC193" i="54" s="1"/>
  <c r="DY212" i="54"/>
  <c r="DY232" i="54"/>
  <c r="DY31" i="54"/>
  <c r="DY91" i="54"/>
  <c r="DY171" i="54"/>
  <c r="DY271" i="54"/>
  <c r="DY331" i="54"/>
  <c r="DY391" i="54"/>
  <c r="DY411" i="54"/>
  <c r="HS39" i="54"/>
  <c r="HU39" i="54"/>
  <c r="HT39" i="54"/>
  <c r="DY70" i="54"/>
  <c r="EC71" i="54" s="1"/>
  <c r="DY250" i="54"/>
  <c r="EF251" i="54" s="1"/>
  <c r="DY290" i="54"/>
  <c r="HF56" i="54" s="1"/>
  <c r="DY350" i="54"/>
  <c r="EB351" i="54" s="1"/>
  <c r="DY370" i="54"/>
  <c r="EC371" i="54" s="1"/>
  <c r="DY430" i="54"/>
  <c r="EF431" i="54" s="1"/>
  <c r="CA8" i="67"/>
  <c r="BZ8" i="67"/>
  <c r="BY8" i="67"/>
  <c r="GO51" i="54"/>
  <c r="GU51" i="54" s="1"/>
  <c r="Q13" i="65"/>
  <c r="T13" i="65" s="1"/>
  <c r="BD10" i="67"/>
  <c r="BD11" i="67"/>
  <c r="BD9" i="67"/>
  <c r="BD12" i="67"/>
  <c r="BH13" i="65"/>
  <c r="BG12" i="67"/>
  <c r="BG11" i="67"/>
  <c r="BG10" i="67"/>
  <c r="BG9" i="67"/>
  <c r="CB7" i="67"/>
  <c r="BY7" i="67"/>
  <c r="BZ7" i="67"/>
  <c r="CA7" i="67"/>
  <c r="CB6" i="67"/>
  <c r="BY6" i="67"/>
  <c r="BZ6" i="67"/>
  <c r="R13" i="65"/>
  <c r="U13" i="65" s="1"/>
  <c r="BE11" i="67"/>
  <c r="BE10" i="67"/>
  <c r="BE9" i="67"/>
  <c r="BE12" i="67"/>
  <c r="CA6" i="67"/>
  <c r="DH537" i="54"/>
  <c r="EY11" i="66"/>
  <c r="DF9" i="66"/>
  <c r="AR368" i="54" s="1"/>
  <c r="EN171" i="54"/>
  <c r="EP331" i="54"/>
  <c r="EX11" i="66"/>
  <c r="EL411" i="54"/>
  <c r="EN331" i="54"/>
  <c r="EP411" i="54"/>
  <c r="EO411" i="54"/>
  <c r="EP91" i="54"/>
  <c r="EM391" i="54"/>
  <c r="DK537" i="54"/>
  <c r="EO331" i="54"/>
  <c r="EL331" i="54"/>
  <c r="CJ16" i="66"/>
  <c r="DH17" i="54"/>
  <c r="DH846" i="54"/>
  <c r="DD693" i="54"/>
  <c r="DD432" i="54"/>
  <c r="DD433" i="54"/>
  <c r="DD692" i="54"/>
  <c r="DD849" i="54"/>
  <c r="DD848" i="54"/>
  <c r="DK430" i="54"/>
  <c r="CI16" i="66"/>
  <c r="CS16" i="66" s="1"/>
  <c r="EL171" i="54"/>
  <c r="EO171" i="54"/>
  <c r="EP171" i="54"/>
  <c r="DK846" i="54"/>
  <c r="EP271" i="54"/>
  <c r="EN271" i="54"/>
  <c r="EL271" i="54"/>
  <c r="EM271" i="54"/>
  <c r="EO271" i="54"/>
  <c r="EN391" i="54"/>
  <c r="EH31" i="54"/>
  <c r="EL391" i="54"/>
  <c r="DH277" i="54"/>
  <c r="EO391" i="54"/>
  <c r="EN51" i="54"/>
  <c r="EO112" i="54"/>
  <c r="EO51" i="54"/>
  <c r="EL51" i="54"/>
  <c r="EM51" i="54"/>
  <c r="EN411" i="54"/>
  <c r="BX11" i="66"/>
  <c r="CH8" i="66" s="1"/>
  <c r="CN8" i="66" s="1"/>
  <c r="BQ11" i="66"/>
  <c r="DJ170" i="54"/>
  <c r="DK170" i="54" s="1"/>
  <c r="DJ639" i="54"/>
  <c r="DJ171" i="54"/>
  <c r="DJ638" i="54"/>
  <c r="DK638" i="54" s="1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BK32" i="66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BR73" i="66"/>
  <c r="BQ73" i="66"/>
  <c r="BR32" i="66"/>
  <c r="BQ32" i="66"/>
  <c r="BK73" i="66"/>
  <c r="DD19" i="54"/>
  <c r="DD539" i="54"/>
  <c r="DD486" i="54"/>
  <c r="DE486" i="54" s="1"/>
  <c r="DD538" i="54"/>
  <c r="DE538" i="54" s="1"/>
  <c r="DD487" i="54"/>
  <c r="DD591" i="54"/>
  <c r="DD590" i="54"/>
  <c r="DE590" i="54" s="1"/>
  <c r="DD18" i="54"/>
  <c r="DE18" i="54" s="1"/>
  <c r="DD278" i="54"/>
  <c r="DE278" i="54" s="1"/>
  <c r="DD279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DH485" i="54"/>
  <c r="EP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GQ48" i="54" s="1"/>
  <c r="GW48" i="54" s="1"/>
  <c r="EH430" i="54"/>
  <c r="EI430" i="54"/>
  <c r="EG430" i="54"/>
  <c r="EK430" i="54"/>
  <c r="EJ430" i="54"/>
  <c r="DH948" i="54"/>
  <c r="DH949" i="54"/>
  <c r="DH636" i="54"/>
  <c r="DH637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BK11" i="66"/>
  <c r="DD639" i="54"/>
  <c r="DD170" i="54"/>
  <c r="DE170" i="54" s="1"/>
  <c r="DD899" i="54"/>
  <c r="DD1107" i="54"/>
  <c r="DD898" i="54"/>
  <c r="DD743" i="54"/>
  <c r="HB51" i="54" s="1"/>
  <c r="DD742" i="54"/>
  <c r="HB49" i="54" s="1"/>
  <c r="DD1106" i="54"/>
  <c r="DD951" i="54"/>
  <c r="DD950" i="54"/>
  <c r="DD171" i="54"/>
  <c r="DD638" i="54"/>
  <c r="DE638" i="54" s="1"/>
  <c r="EN31" i="54"/>
  <c r="EO31" i="54"/>
  <c r="EP31" i="54"/>
  <c r="EM3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I192" i="54"/>
  <c r="EJ192" i="54"/>
  <c r="EK192" i="54"/>
  <c r="EG192" i="54"/>
  <c r="EH192" i="54"/>
  <c r="EI12" i="54"/>
  <c r="EH12" i="54"/>
  <c r="EG12" i="54"/>
  <c r="EK12" i="54"/>
  <c r="EJ12" i="54"/>
  <c r="EM12" i="54"/>
  <c r="EJ31" i="54"/>
  <c r="EK51" i="54"/>
  <c r="EK31" i="54"/>
  <c r="DK119" i="54"/>
  <c r="DK118" i="54"/>
  <c r="EM91" i="54"/>
  <c r="EO91" i="54"/>
  <c r="EN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EL430" i="54"/>
  <c r="EN430" i="54"/>
  <c r="EP430" i="54"/>
  <c r="EO430" i="54"/>
  <c r="EM430" i="54"/>
  <c r="EI370" i="54"/>
  <c r="EG370" i="54"/>
  <c r="EH370" i="54"/>
  <c r="EJ370" i="54"/>
  <c r="EK370" i="54"/>
  <c r="EG232" i="54"/>
  <c r="EJ232" i="54"/>
  <c r="EH232" i="54"/>
  <c r="EI232" i="54"/>
  <c r="EK232" i="54"/>
  <c r="DH589" i="54"/>
  <c r="EP192" i="54"/>
  <c r="EH51" i="54"/>
  <c r="EN192" i="54"/>
  <c r="EL12" i="54"/>
  <c r="EG31" i="54"/>
  <c r="EN112" i="54"/>
  <c r="EL31" i="54"/>
  <c r="EL112" i="54"/>
  <c r="EI131" i="54"/>
  <c r="EK151" i="54"/>
  <c r="EI151" i="54"/>
  <c r="EH151" i="54"/>
  <c r="EG151" i="54"/>
  <c r="CO24" i="66"/>
  <c r="CS24" i="66"/>
  <c r="EJ131" i="54"/>
  <c r="EK131" i="54"/>
  <c r="EH131" i="54"/>
  <c r="BX73" i="66"/>
  <c r="BL32" i="66"/>
  <c r="BX32" i="66"/>
  <c r="BL73" i="66"/>
  <c r="BS73" i="66"/>
  <c r="AY74" i="66" s="1"/>
  <c r="CD513" i="54" s="1"/>
  <c r="BS32" i="66"/>
  <c r="AY33" i="66" s="1"/>
  <c r="BS11" i="66"/>
  <c r="AY12" i="66" s="1"/>
  <c r="CD451" i="54" s="1"/>
  <c r="BR11" i="66"/>
  <c r="DK67" i="54" l="1"/>
  <c r="HR40" i="54"/>
  <c r="HT40" i="54" s="1"/>
  <c r="DH67" i="54"/>
  <c r="EH171" i="54"/>
  <c r="DK223" i="54"/>
  <c r="HU43" i="54"/>
  <c r="EJ171" i="54"/>
  <c r="EK271" i="54"/>
  <c r="EJ271" i="54"/>
  <c r="EG271" i="54"/>
  <c r="EG171" i="54"/>
  <c r="HZ43" i="54"/>
  <c r="EI331" i="54"/>
  <c r="HS40" i="54"/>
  <c r="HR41" i="54"/>
  <c r="HS41" i="54" s="1"/>
  <c r="HU35" i="54"/>
  <c r="HS31" i="54"/>
  <c r="HY31" i="54"/>
  <c r="HW46" i="54"/>
  <c r="HY33" i="54"/>
  <c r="HZ33" i="54"/>
  <c r="HL47" i="54"/>
  <c r="HZ35" i="54"/>
  <c r="IA33" i="54"/>
  <c r="HS43" i="54"/>
  <c r="IA43" i="54"/>
  <c r="HT31" i="54"/>
  <c r="HS33" i="54"/>
  <c r="HU33" i="54"/>
  <c r="HT43" i="54"/>
  <c r="HU30" i="54"/>
  <c r="HU31" i="54"/>
  <c r="HY32" i="54"/>
  <c r="HT32" i="54"/>
  <c r="IA32" i="54"/>
  <c r="HZ32" i="54"/>
  <c r="HS32" i="54"/>
  <c r="HU32" i="54"/>
  <c r="HW48" i="54"/>
  <c r="HZ31" i="54"/>
  <c r="HY35" i="54"/>
  <c r="IA35" i="54"/>
  <c r="HY30" i="54"/>
  <c r="HT30" i="54"/>
  <c r="HZ30" i="54"/>
  <c r="HS30" i="54"/>
  <c r="HW47" i="54"/>
  <c r="HW44" i="54"/>
  <c r="HS35" i="54"/>
  <c r="IA36" i="54"/>
  <c r="HZ36" i="54"/>
  <c r="HS36" i="54"/>
  <c r="HU36" i="54"/>
  <c r="HY36" i="54"/>
  <c r="HT36" i="54"/>
  <c r="HY38" i="54"/>
  <c r="IA38" i="54"/>
  <c r="HS38" i="54"/>
  <c r="HU38" i="54"/>
  <c r="HZ38" i="54"/>
  <c r="HT38" i="54"/>
  <c r="GZ46" i="54"/>
  <c r="HN46" i="54" s="1"/>
  <c r="GZ48" i="54"/>
  <c r="HN48" i="54" s="1"/>
  <c r="GZ47" i="54"/>
  <c r="GY45" i="54"/>
  <c r="HM45" i="54" s="1"/>
  <c r="GY44" i="54"/>
  <c r="HM44" i="54" s="1"/>
  <c r="GQ50" i="54"/>
  <c r="GW50" i="54" s="1"/>
  <c r="HZ34" i="54"/>
  <c r="HY34" i="54"/>
  <c r="HS34" i="54"/>
  <c r="IA34" i="54"/>
  <c r="HU34" i="54"/>
  <c r="HT34" i="54"/>
  <c r="GQ47" i="54"/>
  <c r="GW47" i="54" s="1"/>
  <c r="GQ49" i="54"/>
  <c r="GW49" i="54" s="1"/>
  <c r="HR42" i="54"/>
  <c r="HZ37" i="54"/>
  <c r="HY37" i="54"/>
  <c r="HT37" i="54"/>
  <c r="IA37" i="54"/>
  <c r="HS37" i="54"/>
  <c r="HU37" i="54"/>
  <c r="GP50" i="54"/>
  <c r="GV50" i="54" s="1"/>
  <c r="GP47" i="54"/>
  <c r="GV47" i="54" s="1"/>
  <c r="GP49" i="54"/>
  <c r="GV49" i="54" s="1"/>
  <c r="GP48" i="54"/>
  <c r="GV48" i="54" s="1"/>
  <c r="GZ44" i="54"/>
  <c r="HN44" i="54" s="1"/>
  <c r="GZ45" i="54"/>
  <c r="HN45" i="54" s="1"/>
  <c r="GY48" i="54"/>
  <c r="GY47" i="54"/>
  <c r="GY46" i="54"/>
  <c r="HM46" i="54" s="1"/>
  <c r="HD49" i="54"/>
  <c r="HD51" i="54"/>
  <c r="HH51" i="54"/>
  <c r="HQ51" i="54" s="1"/>
  <c r="EH271" i="54"/>
  <c r="EI171" i="54"/>
  <c r="DK1055" i="54"/>
  <c r="DK30" i="66"/>
  <c r="BB349" i="54" s="1"/>
  <c r="EH91" i="54"/>
  <c r="EG91" i="54"/>
  <c r="BT52" i="66"/>
  <c r="EG411" i="54"/>
  <c r="EK91" i="54"/>
  <c r="DZ311" i="54"/>
  <c r="EG312" i="54" s="1"/>
  <c r="DK31" i="66"/>
  <c r="DN31" i="66" s="1"/>
  <c r="DK29" i="66"/>
  <c r="BB348" i="54" s="1"/>
  <c r="CR16" i="66"/>
  <c r="CT16" i="66" s="1"/>
  <c r="DJ30" i="66" s="1"/>
  <c r="DH690" i="54"/>
  <c r="EK411" i="54"/>
  <c r="EH411" i="54"/>
  <c r="EJ411" i="54"/>
  <c r="EI91" i="54"/>
  <c r="EG331" i="54"/>
  <c r="EH331" i="54"/>
  <c r="DH1055" i="54"/>
  <c r="EJ331" i="54"/>
  <c r="DK1003" i="54"/>
  <c r="DK691" i="54"/>
  <c r="DH691" i="54"/>
  <c r="DH223" i="54"/>
  <c r="DH1003" i="54"/>
  <c r="DK690" i="54"/>
  <c r="GZ50" i="54" s="1"/>
  <c r="DH66" i="54"/>
  <c r="DH431" i="54"/>
  <c r="AZ408" i="54"/>
  <c r="AY408" i="54"/>
  <c r="AX408" i="54"/>
  <c r="CD472" i="54"/>
  <c r="CD492" i="54"/>
  <c r="CD532" i="54"/>
  <c r="DN49" i="66"/>
  <c r="DQ49" i="66" s="1"/>
  <c r="BB408" i="54"/>
  <c r="BB328" i="54"/>
  <c r="DN50" i="66"/>
  <c r="BB329" i="54"/>
  <c r="BB409" i="54"/>
  <c r="DN51" i="66"/>
  <c r="BB330" i="54"/>
  <c r="BB410" i="54"/>
  <c r="CD132" i="54"/>
  <c r="CD552" i="54"/>
  <c r="CO6" i="67"/>
  <c r="CP6" i="67"/>
  <c r="CM6" i="67"/>
  <c r="AT368" i="54"/>
  <c r="AV368" i="54"/>
  <c r="AS368" i="54"/>
  <c r="AU368" i="54"/>
  <c r="CN6" i="67"/>
  <c r="AT367" i="54"/>
  <c r="AS367" i="54"/>
  <c r="AU367" i="54"/>
  <c r="AV367" i="54"/>
  <c r="DJ380" i="54"/>
  <c r="DK381" i="54" s="1"/>
  <c r="EF32" i="54"/>
  <c r="EB152" i="54"/>
  <c r="EE152" i="54"/>
  <c r="DE381" i="54"/>
  <c r="ED152" i="54"/>
  <c r="EF152" i="54"/>
  <c r="CD152" i="54"/>
  <c r="BP53" i="66"/>
  <c r="DY132" i="54" s="1"/>
  <c r="EE133" i="54" s="1"/>
  <c r="BJ53" i="66"/>
  <c r="DD331" i="54" s="1"/>
  <c r="CD52" i="54"/>
  <c r="DJ328" i="54"/>
  <c r="DK328" i="54" s="1"/>
  <c r="DE329" i="54"/>
  <c r="EP152" i="54"/>
  <c r="EA131" i="54"/>
  <c r="EN132" i="54" s="1"/>
  <c r="EC172" i="54"/>
  <c r="W10" i="67"/>
  <c r="AN10" i="67" s="1"/>
  <c r="X10" i="67"/>
  <c r="DE328" i="54"/>
  <c r="EF92" i="54"/>
  <c r="DZ131" i="54"/>
  <c r="EJ132" i="54" s="1"/>
  <c r="DZ151" i="54"/>
  <c r="EJ152" i="54" s="1"/>
  <c r="EA311" i="54"/>
  <c r="EP312" i="54" s="1"/>
  <c r="EA51" i="54"/>
  <c r="BU52" i="66"/>
  <c r="BA53" i="66" s="1"/>
  <c r="BZ52" i="66"/>
  <c r="P10" i="67"/>
  <c r="T10" i="67" s="1"/>
  <c r="U10" i="67" s="1"/>
  <c r="DJ329" i="54"/>
  <c r="DK329" i="54" s="1"/>
  <c r="EC312" i="54"/>
  <c r="DJ797" i="54"/>
  <c r="DJ796" i="54"/>
  <c r="EF312" i="54"/>
  <c r="ED312" i="54"/>
  <c r="EE312" i="54"/>
  <c r="EB332" i="54"/>
  <c r="EK391" i="54"/>
  <c r="ED412" i="54"/>
  <c r="EG391" i="54"/>
  <c r="EJ391" i="54"/>
  <c r="EH391" i="54"/>
  <c r="DH797" i="54"/>
  <c r="DE796" i="54"/>
  <c r="DE797" i="54"/>
  <c r="AP9" i="67"/>
  <c r="AT9" i="67" s="1"/>
  <c r="AV9" i="67" s="1"/>
  <c r="U9" i="67"/>
  <c r="EO152" i="54"/>
  <c r="EN152" i="54"/>
  <c r="DH380" i="54"/>
  <c r="DH381" i="54"/>
  <c r="DM51" i="66"/>
  <c r="DM70" i="66"/>
  <c r="DP70" i="66" s="1"/>
  <c r="DM69" i="66"/>
  <c r="DP69" i="66" s="1"/>
  <c r="DM71" i="66"/>
  <c r="DP71" i="66" s="1"/>
  <c r="DM49" i="66"/>
  <c r="DM50" i="66"/>
  <c r="DH328" i="54"/>
  <c r="DH329" i="54"/>
  <c r="EL152" i="54"/>
  <c r="EM152" i="54"/>
  <c r="DJ49" i="66"/>
  <c r="DJ71" i="66"/>
  <c r="DJ51" i="66"/>
  <c r="DJ69" i="66"/>
  <c r="DJ50" i="66"/>
  <c r="DJ70" i="66"/>
  <c r="DQ69" i="66"/>
  <c r="DE70" i="66"/>
  <c r="EE272" i="54"/>
  <c r="CD291" i="54"/>
  <c r="CD71" i="54"/>
  <c r="CD251" i="54"/>
  <c r="CD431" i="54"/>
  <c r="CD351" i="54"/>
  <c r="CD371" i="54"/>
  <c r="CD332" i="54"/>
  <c r="CD392" i="54"/>
  <c r="CD412" i="54"/>
  <c r="CD92" i="54"/>
  <c r="CD272" i="54"/>
  <c r="CD172" i="54"/>
  <c r="CD32" i="54"/>
  <c r="CD193" i="54"/>
  <c r="CD213" i="54"/>
  <c r="CD233" i="54"/>
  <c r="CD13" i="54"/>
  <c r="CD113" i="54"/>
  <c r="DZ12" i="54"/>
  <c r="EI13" i="54" s="1"/>
  <c r="DZ192" i="54"/>
  <c r="EJ193" i="54" s="1"/>
  <c r="DZ232" i="54"/>
  <c r="EK233" i="54" s="1"/>
  <c r="DZ212" i="54"/>
  <c r="EI213" i="54" s="1"/>
  <c r="DZ112" i="54"/>
  <c r="EA12" i="54"/>
  <c r="EN13" i="54" s="1"/>
  <c r="EA112" i="54"/>
  <c r="EL113" i="54" s="1"/>
  <c r="EA192" i="54"/>
  <c r="EL193" i="54" s="1"/>
  <c r="EA212" i="54"/>
  <c r="EO213" i="54" s="1"/>
  <c r="EA232" i="54"/>
  <c r="EM233" i="54" s="1"/>
  <c r="DZ31" i="54"/>
  <c r="DZ171" i="54"/>
  <c r="EK172" i="54" s="1"/>
  <c r="DZ331" i="54"/>
  <c r="DZ411" i="54"/>
  <c r="DZ91" i="54"/>
  <c r="DZ271" i="54"/>
  <c r="EI272" i="54" s="1"/>
  <c r="DZ391" i="54"/>
  <c r="EA271" i="54"/>
  <c r="EM272" i="54" s="1"/>
  <c r="EA391" i="54"/>
  <c r="EA31" i="54"/>
  <c r="EM32" i="54" s="1"/>
  <c r="EA171" i="54"/>
  <c r="EP172" i="54" s="1"/>
  <c r="EA331" i="54"/>
  <c r="EA411" i="54"/>
  <c r="EA91" i="54"/>
  <c r="EN92" i="54" s="1"/>
  <c r="BU11" i="66"/>
  <c r="BA12" i="66" s="1"/>
  <c r="CH451" i="54" s="1"/>
  <c r="EA70" i="54"/>
  <c r="EM71" i="54" s="1"/>
  <c r="EA290" i="54"/>
  <c r="EL291" i="54" s="1"/>
  <c r="GQ54" i="54" s="1"/>
  <c r="GW54" i="54" s="1"/>
  <c r="EA370" i="54"/>
  <c r="EP371" i="54" s="1"/>
  <c r="EA350" i="54"/>
  <c r="EO351" i="54" s="1"/>
  <c r="EA250" i="54"/>
  <c r="EN251" i="54" s="1"/>
  <c r="EA430" i="54"/>
  <c r="EN431" i="54" s="1"/>
  <c r="DZ70" i="54"/>
  <c r="EK71" i="54" s="1"/>
  <c r="DZ290" i="54"/>
  <c r="EJ291" i="54" s="1"/>
  <c r="DZ370" i="54"/>
  <c r="EJ371" i="54" s="1"/>
  <c r="DZ430" i="54"/>
  <c r="EG431" i="54" s="1"/>
  <c r="DZ250" i="54"/>
  <c r="EK251" i="54" s="1"/>
  <c r="DZ350" i="54"/>
  <c r="EK351" i="54" s="1"/>
  <c r="GQ51" i="54"/>
  <c r="GW51" i="54" s="1"/>
  <c r="GP51" i="54"/>
  <c r="GV51" i="54" s="1"/>
  <c r="BF10" i="67"/>
  <c r="BF9" i="67"/>
  <c r="BF12" i="67"/>
  <c r="DK639" i="54"/>
  <c r="BF11" i="67"/>
  <c r="BK9" i="67"/>
  <c r="BK11" i="67"/>
  <c r="BK10" i="67"/>
  <c r="BK12" i="67"/>
  <c r="BP9" i="67"/>
  <c r="BP10" i="67"/>
  <c r="BP11" i="67"/>
  <c r="BP12" i="67"/>
  <c r="BJ13" i="65"/>
  <c r="BI10" i="67"/>
  <c r="BI12" i="67"/>
  <c r="BI9" i="67"/>
  <c r="BI11" i="67"/>
  <c r="BI13" i="65"/>
  <c r="BH10" i="67"/>
  <c r="BH11" i="67"/>
  <c r="BH12" i="67"/>
  <c r="BH9" i="67"/>
  <c r="CO16" i="66"/>
  <c r="DL29" i="66" s="1"/>
  <c r="EF371" i="54"/>
  <c r="BT32" i="66"/>
  <c r="AZ33" i="66" s="1"/>
  <c r="EE193" i="54"/>
  <c r="DK1107" i="54"/>
  <c r="ED251" i="54"/>
  <c r="ED371" i="54"/>
  <c r="DE1005" i="54"/>
  <c r="DK743" i="54"/>
  <c r="EB371" i="54"/>
  <c r="BT11" i="66"/>
  <c r="AZ12" i="66" s="1"/>
  <c r="CF451" i="54" s="1"/>
  <c r="EC332" i="54"/>
  <c r="EC251" i="54"/>
  <c r="EE371" i="54"/>
  <c r="EB172" i="54"/>
  <c r="DG433" i="54"/>
  <c r="DG692" i="54"/>
  <c r="DG693" i="54"/>
  <c r="DG432" i="54"/>
  <c r="DG848" i="54"/>
  <c r="DG849" i="54"/>
  <c r="EF272" i="54"/>
  <c r="ED272" i="54"/>
  <c r="EC272" i="54"/>
  <c r="ED172" i="54"/>
  <c r="EF172" i="54"/>
  <c r="DE848" i="54"/>
  <c r="DE849" i="54"/>
  <c r="DJ693" i="54"/>
  <c r="DJ433" i="54"/>
  <c r="DJ432" i="54"/>
  <c r="DJ849" i="54"/>
  <c r="DJ692" i="54"/>
  <c r="DJ848" i="54"/>
  <c r="EE172" i="54"/>
  <c r="DE693" i="54"/>
  <c r="DE692" i="54"/>
  <c r="EB272" i="54"/>
  <c r="EE332" i="54"/>
  <c r="EF332" i="54"/>
  <c r="ED332" i="54"/>
  <c r="DE433" i="54"/>
  <c r="DE432" i="54"/>
  <c r="DE279" i="54"/>
  <c r="EE71" i="54"/>
  <c r="EB92" i="54"/>
  <c r="DK171" i="54"/>
  <c r="EC431" i="54"/>
  <c r="EB431" i="54"/>
  <c r="DE743" i="54"/>
  <c r="GX51" i="54" s="1"/>
  <c r="HL51" i="54" s="1"/>
  <c r="EB251" i="54"/>
  <c r="DK899" i="54"/>
  <c r="DE639" i="54"/>
  <c r="DE69" i="54"/>
  <c r="ED431" i="54"/>
  <c r="ED113" i="54"/>
  <c r="EC113" i="54"/>
  <c r="EB113" i="54"/>
  <c r="EF113" i="54"/>
  <c r="EE113" i="54"/>
  <c r="DG19" i="54"/>
  <c r="DG486" i="54"/>
  <c r="DH486" i="54" s="1"/>
  <c r="DG539" i="54"/>
  <c r="DG487" i="54"/>
  <c r="DG538" i="54"/>
  <c r="DH538" i="54" s="1"/>
  <c r="DG590" i="54"/>
  <c r="DH590" i="54" s="1"/>
  <c r="DG591" i="54"/>
  <c r="DG278" i="54"/>
  <c r="DH278" i="54" s="1"/>
  <c r="DG279" i="54"/>
  <c r="DG18" i="54"/>
  <c r="DH18" i="54" s="1"/>
  <c r="BY73" i="66"/>
  <c r="BT73" i="66"/>
  <c r="AZ74" i="66" s="1"/>
  <c r="CF513" i="54" s="1"/>
  <c r="EE52" i="54"/>
  <c r="EB52" i="54"/>
  <c r="ED52" i="54"/>
  <c r="EC52" i="54"/>
  <c r="EF52" i="54"/>
  <c r="ED32" i="54"/>
  <c r="EE32" i="54"/>
  <c r="EB32" i="54"/>
  <c r="DE898" i="54"/>
  <c r="DE899" i="54"/>
  <c r="BZ32" i="66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E431" i="54"/>
  <c r="DE1106" i="54"/>
  <c r="DE1107" i="54"/>
  <c r="EC351" i="54"/>
  <c r="EE351" i="54"/>
  <c r="EF351" i="54"/>
  <c r="DM29" i="66"/>
  <c r="DM31" i="66"/>
  <c r="DM30" i="66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BY32" i="66"/>
  <c r="EK52" i="54"/>
  <c r="BJ33" i="66"/>
  <c r="DE171" i="54"/>
  <c r="DE742" i="54"/>
  <c r="GX50" i="54" s="1"/>
  <c r="HL50" i="54" s="1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HC49" i="54" s="1"/>
  <c r="DG951" i="54"/>
  <c r="DG950" i="54"/>
  <c r="DG743" i="54"/>
  <c r="HC51" i="54" s="1"/>
  <c r="DG638" i="54"/>
  <c r="DH638" i="54" s="1"/>
  <c r="DG171" i="54"/>
  <c r="BY11" i="66"/>
  <c r="CI8" i="66" s="1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CR8" i="66"/>
  <c r="EE291" i="54"/>
  <c r="EC291" i="54"/>
  <c r="ED291" i="54"/>
  <c r="BJ12" i="66"/>
  <c r="BL12" i="66" s="1"/>
  <c r="BU32" i="66"/>
  <c r="BA33" i="66" s="1"/>
  <c r="DJ19" i="54"/>
  <c r="DJ539" i="54"/>
  <c r="DJ486" i="54"/>
  <c r="DK486" i="54" s="1"/>
  <c r="DJ278" i="54"/>
  <c r="DK278" i="54" s="1"/>
  <c r="DJ279" i="54"/>
  <c r="DJ487" i="54"/>
  <c r="DJ538" i="54"/>
  <c r="DK538" i="54" s="1"/>
  <c r="DJ590" i="54"/>
  <c r="DK590" i="54" s="1"/>
  <c r="DJ591" i="54"/>
  <c r="DJ18" i="54"/>
  <c r="DK18" i="54" s="1"/>
  <c r="DE951" i="54"/>
  <c r="DE950" i="54"/>
  <c r="EB291" i="54"/>
  <c r="ED351" i="54"/>
  <c r="EF291" i="54"/>
  <c r="DI29" i="66"/>
  <c r="DI30" i="66"/>
  <c r="DI31" i="66"/>
  <c r="EE213" i="54"/>
  <c r="ED213" i="54"/>
  <c r="EF213" i="54"/>
  <c r="EB213" i="54"/>
  <c r="EC213" i="54"/>
  <c r="EE92" i="54"/>
  <c r="ED92" i="54"/>
  <c r="EC92" i="54"/>
  <c r="DE225" i="54"/>
  <c r="DI69" i="66"/>
  <c r="DI70" i="66"/>
  <c r="DI50" i="66"/>
  <c r="DI71" i="66"/>
  <c r="DI51" i="66"/>
  <c r="DI49" i="66"/>
  <c r="AZ53" i="66"/>
  <c r="CF552" i="54" s="1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H513" i="54" s="1"/>
  <c r="BZ73" i="66"/>
  <c r="BZ11" i="66"/>
  <c r="CJ8" i="66" s="1"/>
  <c r="BJ74" i="66"/>
  <c r="BP74" i="66"/>
  <c r="BP33" i="66"/>
  <c r="BP12" i="66"/>
  <c r="HP51" i="54" l="1"/>
  <c r="IA40" i="54"/>
  <c r="HZ40" i="54"/>
  <c r="HY40" i="54"/>
  <c r="HU40" i="54"/>
  <c r="DN30" i="66"/>
  <c r="HU41" i="54"/>
  <c r="HT41" i="54"/>
  <c r="HZ41" i="54"/>
  <c r="HP49" i="54"/>
  <c r="HW49" i="54" s="1"/>
  <c r="HY41" i="54"/>
  <c r="IA41" i="54"/>
  <c r="HN50" i="54"/>
  <c r="HN47" i="54"/>
  <c r="GQ55" i="54"/>
  <c r="GW55" i="54" s="1"/>
  <c r="GQ52" i="54"/>
  <c r="GW52" i="54" s="1"/>
  <c r="GQ53" i="54"/>
  <c r="GW53" i="54" s="1"/>
  <c r="HR46" i="54"/>
  <c r="DD330" i="54"/>
  <c r="DE330" i="54" s="1"/>
  <c r="GX52" i="54"/>
  <c r="HM48" i="54"/>
  <c r="HR48" i="54" s="1"/>
  <c r="HY48" i="54" s="1"/>
  <c r="HX51" i="54"/>
  <c r="HX53" i="54"/>
  <c r="HX52" i="54"/>
  <c r="HX55" i="54"/>
  <c r="HX54" i="54"/>
  <c r="GX49" i="54"/>
  <c r="HL49" i="54" s="1"/>
  <c r="GX53" i="54"/>
  <c r="HG56" i="54"/>
  <c r="HH56" i="54" s="1"/>
  <c r="HM47" i="54"/>
  <c r="HR47" i="54" s="1"/>
  <c r="HT47" i="54" s="1"/>
  <c r="HT42" i="54"/>
  <c r="IA42" i="54"/>
  <c r="HS42" i="54"/>
  <c r="HY42" i="54"/>
  <c r="HZ42" i="54"/>
  <c r="HU42" i="54"/>
  <c r="HR44" i="54"/>
  <c r="GO54" i="54"/>
  <c r="GU54" i="54" s="1"/>
  <c r="GO52" i="54"/>
  <c r="GU52" i="54" s="1"/>
  <c r="GO55" i="54"/>
  <c r="GU55" i="54" s="1"/>
  <c r="GO53" i="54"/>
  <c r="GU53" i="54" s="1"/>
  <c r="GZ52" i="54"/>
  <c r="HR45" i="54"/>
  <c r="BB389" i="54"/>
  <c r="BF389" i="54" s="1"/>
  <c r="BB429" i="54"/>
  <c r="BC429" i="54" s="1"/>
  <c r="BB430" i="54"/>
  <c r="BE430" i="54" s="1"/>
  <c r="N11" i="67"/>
  <c r="R11" i="67" s="1"/>
  <c r="DJ31" i="66"/>
  <c r="EG92" i="54"/>
  <c r="DJ29" i="66"/>
  <c r="BB350" i="54"/>
  <c r="BC350" i="54" s="1"/>
  <c r="BB390" i="54"/>
  <c r="BC390" i="54" s="1"/>
  <c r="DH31" i="66"/>
  <c r="EG412" i="54"/>
  <c r="BB388" i="54"/>
  <c r="BC388" i="54" s="1"/>
  <c r="DN29" i="66"/>
  <c r="BB428" i="54"/>
  <c r="BE428" i="54" s="1"/>
  <c r="HW50" i="54"/>
  <c r="EH312" i="54"/>
  <c r="EO312" i="54"/>
  <c r="DD382" i="54"/>
  <c r="DE382" i="54" s="1"/>
  <c r="DE50" i="66"/>
  <c r="AM329" i="54" s="1"/>
  <c r="EK312" i="54"/>
  <c r="EI312" i="54"/>
  <c r="DD799" i="54"/>
  <c r="BK53" i="66"/>
  <c r="DG798" i="54" s="1"/>
  <c r="DH798" i="54" s="1"/>
  <c r="EJ312" i="54"/>
  <c r="DD798" i="54"/>
  <c r="DE798" i="54" s="1"/>
  <c r="BL53" i="66"/>
  <c r="P11" i="67" s="1"/>
  <c r="BX53" i="66"/>
  <c r="DD383" i="54"/>
  <c r="DY312" i="54"/>
  <c r="ED313" i="54" s="1"/>
  <c r="BR53" i="66"/>
  <c r="EA312" i="54" s="1"/>
  <c r="DH30" i="66"/>
  <c r="V11" i="67"/>
  <c r="DY52" i="54"/>
  <c r="EB53" i="54" s="1"/>
  <c r="DH29" i="66"/>
  <c r="DY152" i="54"/>
  <c r="EC153" i="54" s="1"/>
  <c r="BQ53" i="66"/>
  <c r="DZ52" i="54" s="1"/>
  <c r="BS53" i="66"/>
  <c r="AY54" i="66" s="1"/>
  <c r="CD553" i="54" s="1"/>
  <c r="GZ53" i="54"/>
  <c r="HN53" i="54" s="1"/>
  <c r="GZ51" i="54"/>
  <c r="HN51" i="54" s="1"/>
  <c r="GZ49" i="54"/>
  <c r="HN49" i="54" s="1"/>
  <c r="CF472" i="54"/>
  <c r="CF492" i="54"/>
  <c r="CF532" i="54"/>
  <c r="CH472" i="54"/>
  <c r="CH532" i="54"/>
  <c r="CH492" i="54"/>
  <c r="DP31" i="66"/>
  <c r="BL390" i="54"/>
  <c r="BL430" i="54"/>
  <c r="BL350" i="54"/>
  <c r="BD330" i="54"/>
  <c r="BE330" i="54"/>
  <c r="BC330" i="54"/>
  <c r="BF330" i="54"/>
  <c r="BF349" i="54"/>
  <c r="BE349" i="54"/>
  <c r="BD349" i="54"/>
  <c r="BC349" i="54"/>
  <c r="DO51" i="66"/>
  <c r="BG330" i="54"/>
  <c r="BG410" i="54"/>
  <c r="DP29" i="66"/>
  <c r="BL388" i="54"/>
  <c r="BL348" i="54"/>
  <c r="BL428" i="54"/>
  <c r="DO29" i="66"/>
  <c r="DR29" i="66" s="1"/>
  <c r="BG388" i="54"/>
  <c r="BG348" i="54"/>
  <c r="BG428" i="54"/>
  <c r="BC328" i="54"/>
  <c r="BE328" i="54"/>
  <c r="BF328" i="54"/>
  <c r="BD328" i="54"/>
  <c r="DO50" i="66"/>
  <c r="BG329" i="54"/>
  <c r="BG409" i="54"/>
  <c r="DO49" i="66"/>
  <c r="DR49" i="66" s="1"/>
  <c r="BG408" i="54"/>
  <c r="BG328" i="54"/>
  <c r="DP50" i="66"/>
  <c r="BL329" i="54"/>
  <c r="BL409" i="54"/>
  <c r="BD409" i="54"/>
  <c r="BC409" i="54"/>
  <c r="BE409" i="54"/>
  <c r="BF409" i="54"/>
  <c r="BE348" i="54"/>
  <c r="BF348" i="54"/>
  <c r="BC348" i="54"/>
  <c r="BD348" i="54"/>
  <c r="BF408" i="54"/>
  <c r="BC408" i="54"/>
  <c r="BD408" i="54"/>
  <c r="BE408" i="54"/>
  <c r="DP30" i="66"/>
  <c r="BL349" i="54"/>
  <c r="BL429" i="54"/>
  <c r="BL389" i="54"/>
  <c r="DP49" i="66"/>
  <c r="DG50" i="66" s="1"/>
  <c r="BL408" i="54"/>
  <c r="BL328" i="54"/>
  <c r="DP51" i="66"/>
  <c r="BL330" i="54"/>
  <c r="BL410" i="54"/>
  <c r="CH312" i="54"/>
  <c r="CH552" i="54"/>
  <c r="BD410" i="54"/>
  <c r="BC410" i="54"/>
  <c r="BE410" i="54"/>
  <c r="BF410" i="54"/>
  <c r="BC329" i="54"/>
  <c r="BF329" i="54"/>
  <c r="BD329" i="54"/>
  <c r="BE329" i="54"/>
  <c r="DK380" i="54"/>
  <c r="CH52" i="54"/>
  <c r="EM132" i="54"/>
  <c r="EP132" i="54"/>
  <c r="EO132" i="54"/>
  <c r="Y10" i="67"/>
  <c r="CH152" i="54"/>
  <c r="EL132" i="54"/>
  <c r="CH132" i="54"/>
  <c r="EL312" i="54"/>
  <c r="EN312" i="54"/>
  <c r="EM312" i="54"/>
  <c r="Q10" i="67"/>
  <c r="AO10" i="67"/>
  <c r="AP10" i="67" s="1"/>
  <c r="DK797" i="54"/>
  <c r="DK796" i="54"/>
  <c r="EG392" i="54"/>
  <c r="DQ70" i="66"/>
  <c r="DE71" i="66"/>
  <c r="DS69" i="66"/>
  <c r="DG70" i="66"/>
  <c r="EC133" i="54"/>
  <c r="EF133" i="54"/>
  <c r="EB133" i="54"/>
  <c r="AU9" i="67"/>
  <c r="CH9" i="67"/>
  <c r="CK9" i="67" s="1"/>
  <c r="AX9" i="67"/>
  <c r="AW9" i="67"/>
  <c r="ED133" i="54"/>
  <c r="AY9" i="67"/>
  <c r="CF52" i="54"/>
  <c r="CF152" i="54"/>
  <c r="CF312" i="54"/>
  <c r="CF132" i="54"/>
  <c r="CF193" i="54"/>
  <c r="CF213" i="54"/>
  <c r="CF13" i="54"/>
  <c r="CF233" i="54"/>
  <c r="CF113" i="54"/>
  <c r="CF332" i="54"/>
  <c r="CF392" i="54"/>
  <c r="CF412" i="54"/>
  <c r="CF272" i="54"/>
  <c r="CF92" i="54"/>
  <c r="CF172" i="54"/>
  <c r="CF32" i="54"/>
  <c r="CH412" i="54"/>
  <c r="CH332" i="54"/>
  <c r="CH92" i="54"/>
  <c r="CH392" i="54"/>
  <c r="CH172" i="54"/>
  <c r="CH272" i="54"/>
  <c r="CH32" i="54"/>
  <c r="CH193" i="54"/>
  <c r="CH213" i="54"/>
  <c r="CH233" i="54"/>
  <c r="CH13" i="54"/>
  <c r="CH113" i="54"/>
  <c r="CF291" i="54"/>
  <c r="CF251" i="54"/>
  <c r="CF71" i="54"/>
  <c r="CF431" i="54"/>
  <c r="CF371" i="54"/>
  <c r="CF351" i="54"/>
  <c r="CH291" i="54"/>
  <c r="CH251" i="54"/>
  <c r="CH71" i="54"/>
  <c r="CH431" i="54"/>
  <c r="CH351" i="54"/>
  <c r="CH371" i="54"/>
  <c r="DY233" i="54"/>
  <c r="EF234" i="54" s="1"/>
  <c r="DY13" i="54"/>
  <c r="EC14" i="54" s="1"/>
  <c r="DY113" i="54"/>
  <c r="ED114" i="54" s="1"/>
  <c r="DY193" i="54"/>
  <c r="EF194" i="54" s="1"/>
  <c r="DY213" i="54"/>
  <c r="EE214" i="54" s="1"/>
  <c r="DY32" i="54"/>
  <c r="EF33" i="54" s="1"/>
  <c r="DY92" i="54"/>
  <c r="EC93" i="54" s="1"/>
  <c r="DY172" i="54"/>
  <c r="EC173" i="54" s="1"/>
  <c r="DY272" i="54"/>
  <c r="DY332" i="54"/>
  <c r="DY392" i="54"/>
  <c r="ED393" i="54" s="1"/>
  <c r="DY412" i="54"/>
  <c r="ED413" i="54" s="1"/>
  <c r="DY71" i="54"/>
  <c r="EB72" i="54" s="1"/>
  <c r="DY251" i="54"/>
  <c r="EE252" i="54" s="1"/>
  <c r="DY291" i="54"/>
  <c r="DY351" i="54"/>
  <c r="EB352" i="54" s="1"/>
  <c r="DY371" i="54"/>
  <c r="DY431" i="54"/>
  <c r="ED432" i="54" s="1"/>
  <c r="GO56" i="54"/>
  <c r="GU56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I71" i="54"/>
  <c r="DL31" i="66"/>
  <c r="DK1057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J412" i="54"/>
  <c r="DK433" i="54"/>
  <c r="DK432" i="54"/>
  <c r="DD435" i="54"/>
  <c r="DD434" i="54"/>
  <c r="DD851" i="54"/>
  <c r="DD695" i="54"/>
  <c r="DD694" i="54"/>
  <c r="DD850" i="54"/>
  <c r="EL172" i="54"/>
  <c r="EM172" i="54"/>
  <c r="EN172" i="54"/>
  <c r="BL33" i="66"/>
  <c r="DJ1007" i="54" s="1"/>
  <c r="EO272" i="54"/>
  <c r="EL332" i="54"/>
  <c r="EO332" i="54"/>
  <c r="EN332" i="54"/>
  <c r="EP332" i="54"/>
  <c r="EM332" i="54"/>
  <c r="EN272" i="54"/>
  <c r="DH848" i="54"/>
  <c r="DH849" i="54"/>
  <c r="EP272" i="54"/>
  <c r="DR69" i="66"/>
  <c r="EI92" i="54"/>
  <c r="EJ71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GY52" i="54" s="1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EM351" i="54"/>
  <c r="EN351" i="54"/>
  <c r="EO32" i="54"/>
  <c r="EP32" i="54"/>
  <c r="EL32" i="54"/>
  <c r="EN32" i="54"/>
  <c r="DH1107" i="54"/>
  <c r="DH639" i="54"/>
  <c r="DH1057" i="54"/>
  <c r="DK1005" i="54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EL251" i="54"/>
  <c r="EN291" i="54"/>
  <c r="EN213" i="54"/>
  <c r="BS12" i="66"/>
  <c r="AY13" i="66" s="1"/>
  <c r="CD452" i="54" s="1"/>
  <c r="BQ12" i="66"/>
  <c r="BK12" i="66"/>
  <c r="DD640" i="54"/>
  <c r="DE640" i="54" s="1"/>
  <c r="DD1108" i="54"/>
  <c r="DE1108" i="54" s="1"/>
  <c r="DD744" i="54"/>
  <c r="DD172" i="54"/>
  <c r="DE172" i="54" s="1"/>
  <c r="DD900" i="54"/>
  <c r="DE900" i="54" s="1"/>
  <c r="DD745" i="54"/>
  <c r="HB56" i="54" s="1"/>
  <c r="DD901" i="54"/>
  <c r="DD173" i="54"/>
  <c r="DD1109" i="54"/>
  <c r="DD953" i="54"/>
  <c r="DD641" i="54"/>
  <c r="DD952" i="54"/>
  <c r="DE952" i="54" s="1"/>
  <c r="CP8" i="66"/>
  <c r="DK10" i="66"/>
  <c r="DK9" i="66"/>
  <c r="DK11" i="66"/>
  <c r="EP233" i="54"/>
  <c r="CO8" i="66"/>
  <c r="CS8" i="66"/>
  <c r="DH171" i="54"/>
  <c r="EL431" i="54"/>
  <c r="EN113" i="54"/>
  <c r="BK33" i="66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123" i="54"/>
  <c r="BR74" i="66"/>
  <c r="BQ74" i="66"/>
  <c r="EO291" i="54"/>
  <c r="DK19" i="54"/>
  <c r="DH10" i="66"/>
  <c r="DH9" i="66"/>
  <c r="DH11" i="66"/>
  <c r="CT8" i="66"/>
  <c r="EM291" i="54"/>
  <c r="DH742" i="54"/>
  <c r="GY49" i="54" s="1"/>
  <c r="HM49" i="54" s="1"/>
  <c r="EJ351" i="54"/>
  <c r="EL213" i="54"/>
  <c r="EM431" i="54"/>
  <c r="EJ32" i="54"/>
  <c r="EI412" i="54"/>
  <c r="EK412" i="54"/>
  <c r="EH412" i="54"/>
  <c r="DH225" i="54"/>
  <c r="EM92" i="54"/>
  <c r="EP52" i="54"/>
  <c r="EL52" i="54"/>
  <c r="EO52" i="54"/>
  <c r="EM52" i="54"/>
  <c r="EN52" i="54"/>
  <c r="DK69" i="54"/>
  <c r="EL13" i="54"/>
  <c r="EK13" i="54"/>
  <c r="EG13" i="54"/>
  <c r="EH13" i="54"/>
  <c r="DH539" i="54"/>
  <c r="EH251" i="54"/>
  <c r="EO92" i="54"/>
  <c r="EJ13" i="54"/>
  <c r="DJ640" i="54"/>
  <c r="DJ1108" i="54"/>
  <c r="DJ744" i="54"/>
  <c r="HD54" i="54" s="1"/>
  <c r="DJ953" i="54"/>
  <c r="DJ172" i="54"/>
  <c r="DJ900" i="54"/>
  <c r="DJ745" i="54"/>
  <c r="HD56" i="54" s="1"/>
  <c r="DJ901" i="54"/>
  <c r="DJ173" i="54"/>
  <c r="DJ1109" i="54"/>
  <c r="DJ641" i="54"/>
  <c r="DJ952" i="54"/>
  <c r="BR33" i="66"/>
  <c r="BQ33" i="66"/>
  <c r="BX74" i="66"/>
  <c r="CH33" i="66" s="1"/>
  <c r="BK74" i="66"/>
  <c r="DD490" i="54"/>
  <c r="DD282" i="54"/>
  <c r="DD21" i="54"/>
  <c r="DD594" i="54"/>
  <c r="DD593" i="54"/>
  <c r="DD489" i="54"/>
  <c r="DD488" i="54"/>
  <c r="DE488" i="54" s="1"/>
  <c r="DD281" i="54"/>
  <c r="DD280" i="54"/>
  <c r="DE280" i="54" s="1"/>
  <c r="DD542" i="54"/>
  <c r="DD20" i="54"/>
  <c r="DE20" i="54" s="1"/>
  <c r="DD22" i="54"/>
  <c r="DD540" i="54"/>
  <c r="DE540" i="54" s="1"/>
  <c r="DD541" i="54"/>
  <c r="DD592" i="54"/>
  <c r="DE592" i="54" s="1"/>
  <c r="EP431" i="54"/>
  <c r="EO193" i="54"/>
  <c r="EK32" i="54"/>
  <c r="EH92" i="54"/>
  <c r="EJ92" i="54"/>
  <c r="EG52" i="54"/>
  <c r="EK392" i="54"/>
  <c r="EH52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DF70" i="66"/>
  <c r="EH332" i="54"/>
  <c r="EH152" i="54"/>
  <c r="EJ332" i="54"/>
  <c r="EG172" i="54"/>
  <c r="EI332" i="54"/>
  <c r="EG132" i="54"/>
  <c r="EI132" i="54"/>
  <c r="EG272" i="54"/>
  <c r="EK132" i="54"/>
  <c r="BX33" i="66"/>
  <c r="BX12" i="66"/>
  <c r="BL74" i="66"/>
  <c r="BS74" i="66"/>
  <c r="AY75" i="66" s="1"/>
  <c r="CD514" i="54" s="1"/>
  <c r="BS33" i="66"/>
  <c r="BR12" i="66"/>
  <c r="FE95" i="65"/>
  <c r="FH95" i="65"/>
  <c r="FE96" i="65"/>
  <c r="FH96" i="65"/>
  <c r="FE97" i="65"/>
  <c r="FH97" i="65"/>
  <c r="FE98" i="65"/>
  <c r="FH98" i="65"/>
  <c r="FE99" i="65"/>
  <c r="FH99" i="65"/>
  <c r="FE100" i="65"/>
  <c r="FH100" i="65"/>
  <c r="FL100" i="65" s="1"/>
  <c r="FK100" i="65" s="1"/>
  <c r="FE101" i="65"/>
  <c r="FH101" i="65"/>
  <c r="FE102" i="65"/>
  <c r="FH102" i="65"/>
  <c r="FE103" i="65"/>
  <c r="FH103" i="65"/>
  <c r="FE104" i="65"/>
  <c r="FH104" i="65"/>
  <c r="FE105" i="65"/>
  <c r="FH105" i="65"/>
  <c r="FE106" i="65"/>
  <c r="FH106" i="65"/>
  <c r="FL106" i="65" s="1"/>
  <c r="FK106" i="65" s="1"/>
  <c r="FE107" i="65"/>
  <c r="FH107" i="65"/>
  <c r="FE108" i="65"/>
  <c r="FH108" i="65"/>
  <c r="FE109" i="65"/>
  <c r="FH109" i="65"/>
  <c r="FE110" i="65"/>
  <c r="FH110" i="65"/>
  <c r="FE111" i="65"/>
  <c r="FH111" i="65"/>
  <c r="FE112" i="65"/>
  <c r="FH112" i="65"/>
  <c r="FL112" i="65" s="1"/>
  <c r="FK112" i="65" s="1"/>
  <c r="FE113" i="65"/>
  <c r="FH113" i="65"/>
  <c r="FE114" i="65"/>
  <c r="FH114" i="65"/>
  <c r="FE115" i="65"/>
  <c r="FH115" i="65"/>
  <c r="FJ115" i="65" s="1"/>
  <c r="FE116" i="65"/>
  <c r="FH116" i="65"/>
  <c r="FJ116" i="65" s="1"/>
  <c r="FE117" i="65"/>
  <c r="FH117" i="65"/>
  <c r="FJ117" i="65" s="1"/>
  <c r="FE118" i="65"/>
  <c r="FH118" i="65"/>
  <c r="FJ118" i="65" s="1"/>
  <c r="FE119" i="65"/>
  <c r="FH119" i="65"/>
  <c r="FJ119" i="65" s="1"/>
  <c r="FE120" i="65"/>
  <c r="FH120" i="65"/>
  <c r="FJ120" i="65" s="1"/>
  <c r="FE121" i="65"/>
  <c r="FH121" i="65"/>
  <c r="FJ121" i="65" s="1"/>
  <c r="FE122" i="65"/>
  <c r="FH122" i="65"/>
  <c r="FJ122" i="65" s="1"/>
  <c r="FE123" i="65"/>
  <c r="FH123" i="65"/>
  <c r="FJ123" i="65" s="1"/>
  <c r="FE124" i="65"/>
  <c r="FH124" i="65"/>
  <c r="FJ124" i="65" s="1"/>
  <c r="FE125" i="65"/>
  <c r="FH125" i="65"/>
  <c r="FJ125" i="65" s="1"/>
  <c r="FE126" i="65"/>
  <c r="FH126" i="65"/>
  <c r="FJ126" i="65" s="1"/>
  <c r="FE127" i="65"/>
  <c r="FH127" i="65"/>
  <c r="FJ127" i="65" s="1"/>
  <c r="FE128" i="65"/>
  <c r="FH128" i="65"/>
  <c r="FJ128" i="65" s="1"/>
  <c r="FE129" i="65"/>
  <c r="FH129" i="65"/>
  <c r="FJ129" i="65" s="1"/>
  <c r="FE130" i="65"/>
  <c r="FH130" i="65"/>
  <c r="FJ130" i="65" s="1"/>
  <c r="FE131" i="65"/>
  <c r="FH131" i="65"/>
  <c r="FJ131" i="65" s="1"/>
  <c r="FE132" i="65"/>
  <c r="FH132" i="65"/>
  <c r="FJ132" i="65" s="1"/>
  <c r="FE133" i="65"/>
  <c r="FH133" i="65"/>
  <c r="FJ133" i="65" s="1"/>
  <c r="FE134" i="65"/>
  <c r="FG134" i="65"/>
  <c r="FH134" i="65"/>
  <c r="FJ134" i="65" s="1"/>
  <c r="FE135" i="65"/>
  <c r="FH135" i="65"/>
  <c r="FJ135" i="65" s="1"/>
  <c r="FE136" i="65"/>
  <c r="FG136" i="65" s="1"/>
  <c r="FH136" i="65"/>
  <c r="FJ136" i="65" s="1"/>
  <c r="FE137" i="65"/>
  <c r="FH137" i="65"/>
  <c r="FI137" i="65" s="1"/>
  <c r="FE138" i="65"/>
  <c r="FG138" i="65" s="1"/>
  <c r="FH138" i="65"/>
  <c r="FJ138" i="65" s="1"/>
  <c r="FE139" i="65"/>
  <c r="FG139" i="65" s="1"/>
  <c r="FH139" i="65"/>
  <c r="FI139" i="65" s="1"/>
  <c r="FE140" i="65"/>
  <c r="FG140" i="65" s="1"/>
  <c r="FH140" i="65"/>
  <c r="FJ140" i="65" s="1"/>
  <c r="FE141" i="65"/>
  <c r="FH141" i="65"/>
  <c r="FI141" i="65" s="1"/>
  <c r="FE142" i="65"/>
  <c r="FG142" i="65" s="1"/>
  <c r="FH142" i="65"/>
  <c r="FJ142" i="65" s="1"/>
  <c r="FE143" i="65"/>
  <c r="FH143" i="65"/>
  <c r="FI143" i="65" s="1"/>
  <c r="FE144" i="65"/>
  <c r="FH144" i="65"/>
  <c r="FJ144" i="65" s="1"/>
  <c r="FE145" i="65"/>
  <c r="FH145" i="65"/>
  <c r="FI145" i="65" s="1"/>
  <c r="FE146" i="65"/>
  <c r="FG146" i="65" s="1"/>
  <c r="FH146" i="65"/>
  <c r="FJ146" i="65" s="1"/>
  <c r="FE147" i="65"/>
  <c r="FH147" i="65"/>
  <c r="FI147" i="65" s="1"/>
  <c r="FE148" i="65"/>
  <c r="FH148" i="65"/>
  <c r="FJ148" i="65" s="1"/>
  <c r="FE77" i="65"/>
  <c r="FH77" i="65"/>
  <c r="FJ77" i="65" s="1"/>
  <c r="FE78" i="65"/>
  <c r="FH78" i="65"/>
  <c r="FI78" i="65" s="1"/>
  <c r="FE79" i="65"/>
  <c r="FH79" i="65"/>
  <c r="FI79" i="65" s="1"/>
  <c r="FE80" i="65"/>
  <c r="FH80" i="65"/>
  <c r="FI80" i="65" s="1"/>
  <c r="FE81" i="65"/>
  <c r="FH81" i="65"/>
  <c r="FI81" i="65" s="1"/>
  <c r="FE82" i="65"/>
  <c r="FH82" i="65"/>
  <c r="FI82" i="65" s="1"/>
  <c r="FE83" i="65"/>
  <c r="FH83" i="65"/>
  <c r="FI83" i="65" s="1"/>
  <c r="FE84" i="65"/>
  <c r="FH84" i="65"/>
  <c r="FI84" i="65" s="1"/>
  <c r="FE85" i="65"/>
  <c r="FH85" i="65"/>
  <c r="FI85" i="65" s="1"/>
  <c r="FE86" i="65"/>
  <c r="FH86" i="65"/>
  <c r="FI86" i="65" s="1"/>
  <c r="FE87" i="65"/>
  <c r="FL87" i="65" s="1"/>
  <c r="FK87" i="65" s="1"/>
  <c r="FH87" i="65"/>
  <c r="FI87" i="65" s="1"/>
  <c r="FE88" i="65"/>
  <c r="FH88" i="65"/>
  <c r="FI88" i="65" s="1"/>
  <c r="FE89" i="65"/>
  <c r="FH89" i="65"/>
  <c r="FI89" i="65" s="1"/>
  <c r="FE90" i="65"/>
  <c r="FH90" i="65"/>
  <c r="FI90" i="65" s="1"/>
  <c r="FE91" i="65"/>
  <c r="FH91" i="65"/>
  <c r="FI91" i="65" s="1"/>
  <c r="FE92" i="65"/>
  <c r="FH92" i="65"/>
  <c r="FI92" i="65" s="1"/>
  <c r="FE93" i="65"/>
  <c r="FH93" i="65"/>
  <c r="FI93" i="65" s="1"/>
  <c r="FE94" i="65"/>
  <c r="FH94" i="65"/>
  <c r="FI94" i="65" s="1"/>
  <c r="FL136" i="65" l="1"/>
  <c r="FK136" i="65" s="1"/>
  <c r="FI134" i="65"/>
  <c r="FF87" i="65"/>
  <c r="FI148" i="65"/>
  <c r="FJ139" i="65"/>
  <c r="DE331" i="54"/>
  <c r="HZ48" i="54"/>
  <c r="HS48" i="54"/>
  <c r="HU48" i="54"/>
  <c r="HT48" i="54"/>
  <c r="HS47" i="54"/>
  <c r="HU47" i="54"/>
  <c r="IA47" i="54"/>
  <c r="HZ47" i="54"/>
  <c r="BD430" i="54"/>
  <c r="HW52" i="54"/>
  <c r="HW51" i="54"/>
  <c r="HW53" i="54"/>
  <c r="HY47" i="54"/>
  <c r="HN52" i="54"/>
  <c r="HQ56" i="54"/>
  <c r="HX56" i="54" s="1"/>
  <c r="IA48" i="54"/>
  <c r="HY46" i="54"/>
  <c r="IA46" i="54"/>
  <c r="HT46" i="54"/>
  <c r="HZ46" i="54"/>
  <c r="HS46" i="54"/>
  <c r="HU46" i="54"/>
  <c r="DE744" i="54"/>
  <c r="HB54" i="54"/>
  <c r="EB292" i="54"/>
  <c r="HF61" i="54"/>
  <c r="HL52" i="54"/>
  <c r="GP53" i="54"/>
  <c r="GV53" i="54" s="1"/>
  <c r="GP54" i="54"/>
  <c r="GV54" i="54" s="1"/>
  <c r="GP55" i="54"/>
  <c r="GV55" i="54" s="1"/>
  <c r="GP52" i="54"/>
  <c r="GV52" i="54" s="1"/>
  <c r="HM52" i="54" s="1"/>
  <c r="GY53" i="54"/>
  <c r="HM53" i="54" s="1"/>
  <c r="HZ45" i="54"/>
  <c r="HS45" i="54"/>
  <c r="HT45" i="54"/>
  <c r="HY45" i="54"/>
  <c r="IA45" i="54"/>
  <c r="HU45" i="54"/>
  <c r="HU44" i="54"/>
  <c r="HZ44" i="54"/>
  <c r="HS44" i="54"/>
  <c r="HY44" i="54"/>
  <c r="HT44" i="54"/>
  <c r="IA44" i="54"/>
  <c r="GY51" i="54"/>
  <c r="HM51" i="54" s="1"/>
  <c r="HR51" i="54" s="1"/>
  <c r="HY51" i="54" s="1"/>
  <c r="GY50" i="54"/>
  <c r="HM50" i="54" s="1"/>
  <c r="HR50" i="54" s="1"/>
  <c r="HY50" i="54" s="1"/>
  <c r="HL53" i="54"/>
  <c r="HR49" i="54"/>
  <c r="HS49" i="54" s="1"/>
  <c r="BC389" i="54"/>
  <c r="BD389" i="54"/>
  <c r="BE389" i="54"/>
  <c r="BD429" i="54"/>
  <c r="BE429" i="54"/>
  <c r="BF429" i="54"/>
  <c r="BC430" i="54"/>
  <c r="BF430" i="54"/>
  <c r="AM11" i="67"/>
  <c r="DJ122" i="54"/>
  <c r="DK122" i="54" s="1"/>
  <c r="DJ383" i="54"/>
  <c r="EA52" i="54"/>
  <c r="EL53" i="54" s="1"/>
  <c r="DS29" i="66"/>
  <c r="DG382" i="54"/>
  <c r="DH382" i="54" s="1"/>
  <c r="DG331" i="54"/>
  <c r="DG383" i="54"/>
  <c r="O11" i="67"/>
  <c r="S11" i="67" s="1"/>
  <c r="BF390" i="54"/>
  <c r="BE390" i="54"/>
  <c r="BD390" i="54"/>
  <c r="BF350" i="54"/>
  <c r="BD388" i="54"/>
  <c r="BE350" i="54"/>
  <c r="BC428" i="54"/>
  <c r="BE388" i="54"/>
  <c r="BD350" i="54"/>
  <c r="BF388" i="54"/>
  <c r="BF428" i="54"/>
  <c r="BD428" i="54"/>
  <c r="DE30" i="66"/>
  <c r="AM429" i="54" s="1"/>
  <c r="AP429" i="54" s="1"/>
  <c r="BU53" i="66"/>
  <c r="BA54" i="66" s="1"/>
  <c r="CH553" i="54" s="1"/>
  <c r="DQ29" i="66"/>
  <c r="DJ330" i="54"/>
  <c r="DK330" i="54" s="1"/>
  <c r="X11" i="67"/>
  <c r="AO11" i="67" s="1"/>
  <c r="DE51" i="66"/>
  <c r="AM330" i="54" s="1"/>
  <c r="BZ53" i="66"/>
  <c r="EA152" i="54"/>
  <c r="EL153" i="54" s="1"/>
  <c r="DQ50" i="66"/>
  <c r="DJ331" i="54"/>
  <c r="EA132" i="54"/>
  <c r="EM133" i="54" s="1"/>
  <c r="DJ382" i="54"/>
  <c r="AM409" i="54"/>
  <c r="AO409" i="54" s="1"/>
  <c r="DG30" i="66"/>
  <c r="AW429" i="54" s="1"/>
  <c r="CD153" i="54"/>
  <c r="DE799" i="54"/>
  <c r="DE383" i="54"/>
  <c r="BP54" i="66"/>
  <c r="BR54" i="66" s="1"/>
  <c r="CD133" i="54"/>
  <c r="EE313" i="54"/>
  <c r="BJ54" i="66"/>
  <c r="DD333" i="54" s="1"/>
  <c r="EB313" i="54"/>
  <c r="DG330" i="54"/>
  <c r="CD53" i="54"/>
  <c r="CD313" i="54"/>
  <c r="EF313" i="54"/>
  <c r="EC313" i="54"/>
  <c r="ED153" i="54"/>
  <c r="EF153" i="54"/>
  <c r="EE153" i="54"/>
  <c r="EB153" i="54"/>
  <c r="DG799" i="54"/>
  <c r="DH799" i="54" s="1"/>
  <c r="BT53" i="66"/>
  <c r="DJ799" i="54"/>
  <c r="DJ798" i="54"/>
  <c r="DZ312" i="54"/>
  <c r="EI313" i="54" s="1"/>
  <c r="W11" i="67"/>
  <c r="DZ132" i="54"/>
  <c r="EI133" i="54" s="1"/>
  <c r="DZ152" i="54"/>
  <c r="EH153" i="54" s="1"/>
  <c r="DJ1006" i="54"/>
  <c r="DK1006" i="54" s="1"/>
  <c r="DF30" i="66"/>
  <c r="AR349" i="54" s="1"/>
  <c r="DF50" i="66"/>
  <c r="AR409" i="54" s="1"/>
  <c r="DS49" i="66"/>
  <c r="DN10" i="66"/>
  <c r="BB369" i="54"/>
  <c r="AW329" i="54"/>
  <c r="AW409" i="54"/>
  <c r="BP389" i="54"/>
  <c r="BM389" i="54"/>
  <c r="BO389" i="54"/>
  <c r="BN389" i="54"/>
  <c r="BP409" i="54"/>
  <c r="BN409" i="54"/>
  <c r="BM409" i="54"/>
  <c r="BO409" i="54"/>
  <c r="BH408" i="54"/>
  <c r="BK408" i="54"/>
  <c r="BJ408" i="54"/>
  <c r="BI408" i="54"/>
  <c r="BN350" i="54"/>
  <c r="BO350" i="54"/>
  <c r="BM350" i="54"/>
  <c r="BP350" i="54"/>
  <c r="DO30" i="66"/>
  <c r="BG389" i="54"/>
  <c r="BG349" i="54"/>
  <c r="BG429" i="54"/>
  <c r="AN329" i="54"/>
  <c r="AO329" i="54"/>
  <c r="AQ329" i="54"/>
  <c r="AP329" i="54"/>
  <c r="BO328" i="54"/>
  <c r="BM328" i="54"/>
  <c r="BN328" i="54"/>
  <c r="BP328" i="54"/>
  <c r="BN429" i="54"/>
  <c r="BM429" i="54"/>
  <c r="BP429" i="54"/>
  <c r="BO429" i="54"/>
  <c r="BO329" i="54"/>
  <c r="BN329" i="54"/>
  <c r="BM329" i="54"/>
  <c r="BP329" i="54"/>
  <c r="BJ428" i="54"/>
  <c r="BK428" i="54"/>
  <c r="BI428" i="54"/>
  <c r="BH428" i="54"/>
  <c r="BN428" i="54"/>
  <c r="BO428" i="54"/>
  <c r="BM428" i="54"/>
  <c r="BP428" i="54"/>
  <c r="BH410" i="54"/>
  <c r="BI410" i="54"/>
  <c r="BJ410" i="54"/>
  <c r="BK410" i="54"/>
  <c r="BO430" i="54"/>
  <c r="BM430" i="54"/>
  <c r="BN430" i="54"/>
  <c r="BP430" i="54"/>
  <c r="DN11" i="66"/>
  <c r="BB370" i="54"/>
  <c r="BO410" i="54"/>
  <c r="BP410" i="54"/>
  <c r="BM410" i="54"/>
  <c r="BN410" i="54"/>
  <c r="BP408" i="54"/>
  <c r="BO408" i="54"/>
  <c r="BN408" i="54"/>
  <c r="BM408" i="54"/>
  <c r="BO349" i="54"/>
  <c r="BN349" i="54"/>
  <c r="BM349" i="54"/>
  <c r="BP349" i="54"/>
  <c r="BI409" i="54"/>
  <c r="BK409" i="54"/>
  <c r="BJ409" i="54"/>
  <c r="BH409" i="54"/>
  <c r="BH348" i="54"/>
  <c r="BJ348" i="54"/>
  <c r="BK348" i="54"/>
  <c r="BI348" i="54"/>
  <c r="BM348" i="54"/>
  <c r="BO348" i="54"/>
  <c r="BP348" i="54"/>
  <c r="BN348" i="54"/>
  <c r="BH330" i="54"/>
  <c r="BK330" i="54"/>
  <c r="BJ330" i="54"/>
  <c r="BI330" i="54"/>
  <c r="BO390" i="54"/>
  <c r="BN390" i="54"/>
  <c r="BM390" i="54"/>
  <c r="BP390" i="54"/>
  <c r="DN9" i="66"/>
  <c r="DQ9" i="66" s="1"/>
  <c r="BB368" i="54"/>
  <c r="DO31" i="66"/>
  <c r="BG390" i="54"/>
  <c r="BG430" i="54"/>
  <c r="BG350" i="54"/>
  <c r="BO330" i="54"/>
  <c r="BM330" i="54"/>
  <c r="BN330" i="54"/>
  <c r="BP330" i="54"/>
  <c r="BK328" i="54"/>
  <c r="BH328" i="54"/>
  <c r="BI328" i="54"/>
  <c r="BJ328" i="54"/>
  <c r="BH329" i="54"/>
  <c r="BJ329" i="54"/>
  <c r="BI329" i="54"/>
  <c r="BK329" i="54"/>
  <c r="BK388" i="54"/>
  <c r="BI388" i="54"/>
  <c r="BH388" i="54"/>
  <c r="BJ388" i="54"/>
  <c r="BO388" i="54"/>
  <c r="BP388" i="54"/>
  <c r="BN388" i="54"/>
  <c r="BM388" i="54"/>
  <c r="DJ227" i="54"/>
  <c r="EL313" i="54"/>
  <c r="AT10" i="67"/>
  <c r="AW10" i="67" s="1"/>
  <c r="DJ1058" i="54"/>
  <c r="DK1058" i="54" s="1"/>
  <c r="DJ1059" i="54"/>
  <c r="DJ71" i="54"/>
  <c r="DJ70" i="54"/>
  <c r="DK70" i="54" s="1"/>
  <c r="DJ226" i="54"/>
  <c r="DK226" i="54" s="1"/>
  <c r="EN313" i="54"/>
  <c r="EO313" i="54"/>
  <c r="EM313" i="54"/>
  <c r="EP313" i="54"/>
  <c r="DQ71" i="66"/>
  <c r="DE72" i="66"/>
  <c r="DS50" i="66"/>
  <c r="DG51" i="66"/>
  <c r="T11" i="67"/>
  <c r="DG71" i="66"/>
  <c r="DS70" i="66"/>
  <c r="EE273" i="54"/>
  <c r="BP13" i="66"/>
  <c r="DY372" i="54" s="1"/>
  <c r="CD432" i="54"/>
  <c r="CD372" i="54"/>
  <c r="CD252" i="54"/>
  <c r="CD292" i="54"/>
  <c r="CD352" i="54"/>
  <c r="CD72" i="54"/>
  <c r="CD114" i="54"/>
  <c r="CD194" i="54"/>
  <c r="CD14" i="54"/>
  <c r="CD214" i="54"/>
  <c r="CD234" i="54"/>
  <c r="DZ13" i="54"/>
  <c r="EI14" i="54" s="1"/>
  <c r="DZ113" i="54"/>
  <c r="EI114" i="54" s="1"/>
  <c r="DZ193" i="54"/>
  <c r="EJ194" i="54" s="1"/>
  <c r="DZ213" i="54"/>
  <c r="EI214" i="54" s="1"/>
  <c r="DZ233" i="54"/>
  <c r="EK234" i="54" s="1"/>
  <c r="EA13" i="54"/>
  <c r="EM14" i="54" s="1"/>
  <c r="EA213" i="54"/>
  <c r="EP214" i="54" s="1"/>
  <c r="EA113" i="54"/>
  <c r="EL114" i="54" s="1"/>
  <c r="EA233" i="54"/>
  <c r="EP234" i="54" s="1"/>
  <c r="EA193" i="54"/>
  <c r="EP194" i="54" s="1"/>
  <c r="DZ32" i="54"/>
  <c r="EJ33" i="54" s="1"/>
  <c r="DZ92" i="54"/>
  <c r="DZ172" i="54"/>
  <c r="EG173" i="54" s="1"/>
  <c r="DZ272" i="54"/>
  <c r="EG273" i="54" s="1"/>
  <c r="DZ332" i="54"/>
  <c r="EK333" i="54" s="1"/>
  <c r="DZ392" i="54"/>
  <c r="EK393" i="54" s="1"/>
  <c r="DZ412" i="54"/>
  <c r="EH413" i="54" s="1"/>
  <c r="EA92" i="54"/>
  <c r="EN93" i="54" s="1"/>
  <c r="EA272" i="54"/>
  <c r="EA392" i="54"/>
  <c r="EM393" i="54" s="1"/>
  <c r="EA412" i="54"/>
  <c r="EL413" i="54" s="1"/>
  <c r="EA32" i="54"/>
  <c r="EL33" i="54" s="1"/>
  <c r="EA172" i="54"/>
  <c r="EA332" i="54"/>
  <c r="EN333" i="54" s="1"/>
  <c r="BS12" i="67"/>
  <c r="BX12" i="67" s="1"/>
  <c r="CB12" i="67" s="1"/>
  <c r="DZ71" i="54"/>
  <c r="DZ251" i="54"/>
  <c r="DZ291" i="54"/>
  <c r="EI292" i="54" s="1"/>
  <c r="DZ351" i="54"/>
  <c r="EJ352" i="54" s="1"/>
  <c r="DZ371" i="54"/>
  <c r="EI372" i="54" s="1"/>
  <c r="DZ431" i="54"/>
  <c r="BU12" i="66"/>
  <c r="BA13" i="66" s="1"/>
  <c r="CH452" i="54" s="1"/>
  <c r="EA251" i="54"/>
  <c r="EN252" i="54" s="1"/>
  <c r="EA351" i="54"/>
  <c r="EA71" i="54"/>
  <c r="EO72" i="54" s="1"/>
  <c r="EA291" i="54"/>
  <c r="EL292" i="54" s="1"/>
  <c r="GQ59" i="54" s="1"/>
  <c r="GW59" i="54" s="1"/>
  <c r="EA371" i="54"/>
  <c r="EO372" i="54" s="1"/>
  <c r="EA431" i="54"/>
  <c r="EP432" i="54" s="1"/>
  <c r="BS11" i="67"/>
  <c r="BX11" i="67" s="1"/>
  <c r="CI11" i="67" s="1"/>
  <c r="GQ56" i="54"/>
  <c r="GW56" i="54" s="1"/>
  <c r="GP56" i="54"/>
  <c r="GV56" i="54" s="1"/>
  <c r="BS10" i="67"/>
  <c r="BX10" i="67" s="1"/>
  <c r="CI10" i="67" s="1"/>
  <c r="BS9" i="67"/>
  <c r="BX9" i="67" s="1"/>
  <c r="CI9" i="67" s="1"/>
  <c r="DK1109" i="54"/>
  <c r="DE173" i="54"/>
  <c r="EB173" i="54"/>
  <c r="ED53" i="54"/>
  <c r="EF352" i="54"/>
  <c r="EB273" i="54"/>
  <c r="ED352" i="54"/>
  <c r="EE93" i="54"/>
  <c r="FI140" i="65"/>
  <c r="FI136" i="65"/>
  <c r="DE434" i="54"/>
  <c r="DE435" i="54"/>
  <c r="EF173" i="54"/>
  <c r="DE1059" i="54"/>
  <c r="EC333" i="54"/>
  <c r="EB333" i="54"/>
  <c r="EC273" i="54"/>
  <c r="EE333" i="54"/>
  <c r="ED173" i="54"/>
  <c r="EF273" i="54"/>
  <c r="FF85" i="65"/>
  <c r="DE851" i="54"/>
  <c r="DE850" i="54"/>
  <c r="FF84" i="65"/>
  <c r="DJ850" i="54"/>
  <c r="DJ435" i="54"/>
  <c r="DJ434" i="54"/>
  <c r="DJ851" i="54"/>
  <c r="DJ695" i="54"/>
  <c r="DJ694" i="54"/>
  <c r="FL148" i="65"/>
  <c r="FK148" i="65" s="1"/>
  <c r="ED292" i="54"/>
  <c r="ED333" i="54"/>
  <c r="ED273" i="54"/>
  <c r="DE694" i="54"/>
  <c r="DE695" i="54"/>
  <c r="EE173" i="54"/>
  <c r="BT74" i="66"/>
  <c r="AZ75" i="66" s="1"/>
  <c r="CF514" i="54" s="1"/>
  <c r="DE123" i="54"/>
  <c r="DG694" i="54"/>
  <c r="DG851" i="54"/>
  <c r="DG695" i="54"/>
  <c r="DG434" i="54"/>
  <c r="DG435" i="54"/>
  <c r="DG850" i="54"/>
  <c r="EF333" i="54"/>
  <c r="FF77" i="65"/>
  <c r="FL144" i="65"/>
  <c r="FK144" i="65" s="1"/>
  <c r="FL128" i="65"/>
  <c r="FK128" i="65" s="1"/>
  <c r="FL124" i="65"/>
  <c r="FK124" i="65" s="1"/>
  <c r="FL118" i="65"/>
  <c r="FK118" i="65" s="1"/>
  <c r="FL116" i="65"/>
  <c r="FK116" i="65" s="1"/>
  <c r="FL96" i="65"/>
  <c r="FK96" i="65" s="1"/>
  <c r="FF93" i="65"/>
  <c r="FI77" i="65"/>
  <c r="FI144" i="65"/>
  <c r="FL131" i="65"/>
  <c r="FK131" i="65" s="1"/>
  <c r="FL129" i="65"/>
  <c r="FK129" i="65" s="1"/>
  <c r="FL123" i="65"/>
  <c r="FK123" i="65" s="1"/>
  <c r="FF92" i="65"/>
  <c r="FF90" i="65"/>
  <c r="FF88" i="65"/>
  <c r="FF83" i="65"/>
  <c r="FF81" i="65"/>
  <c r="FL147" i="65"/>
  <c r="FK147" i="65" s="1"/>
  <c r="FL143" i="65"/>
  <c r="FK143" i="65" s="1"/>
  <c r="FL133" i="65"/>
  <c r="FK133" i="65" s="1"/>
  <c r="FL120" i="65"/>
  <c r="FK120" i="65" s="1"/>
  <c r="FL111" i="65"/>
  <c r="FK111" i="65" s="1"/>
  <c r="FL107" i="65"/>
  <c r="FK107" i="65" s="1"/>
  <c r="FL99" i="65"/>
  <c r="FK99" i="65" s="1"/>
  <c r="FL95" i="65"/>
  <c r="FK95" i="65" s="1"/>
  <c r="FL92" i="65"/>
  <c r="FK92" i="65" s="1"/>
  <c r="FF91" i="65"/>
  <c r="FF89" i="65"/>
  <c r="FL83" i="65"/>
  <c r="FK83" i="65" s="1"/>
  <c r="FF80" i="65"/>
  <c r="FF78" i="65"/>
  <c r="FJ147" i="65"/>
  <c r="FJ143" i="65"/>
  <c r="FL140" i="65"/>
  <c r="FK140" i="65" s="1"/>
  <c r="FI138" i="65"/>
  <c r="FF135" i="65"/>
  <c r="FL132" i="65"/>
  <c r="FK132" i="65" s="1"/>
  <c r="FL122" i="65"/>
  <c r="FK122" i="65" s="1"/>
  <c r="FL119" i="65"/>
  <c r="FK119" i="65" s="1"/>
  <c r="FF112" i="65"/>
  <c r="FL110" i="65"/>
  <c r="FK110" i="65" s="1"/>
  <c r="FL108" i="65"/>
  <c r="FK108" i="65" s="1"/>
  <c r="FF104" i="65"/>
  <c r="FL98" i="65"/>
  <c r="FK98" i="65" s="1"/>
  <c r="EC53" i="54"/>
  <c r="AY34" i="66"/>
  <c r="BU33" i="66"/>
  <c r="FL135" i="65"/>
  <c r="FK135" i="65" s="1"/>
  <c r="FL85" i="65"/>
  <c r="FK85" i="65" s="1"/>
  <c r="FL81" i="65"/>
  <c r="FK81" i="65" s="1"/>
  <c r="FG148" i="65"/>
  <c r="FI146" i="65"/>
  <c r="FJ145" i="65"/>
  <c r="FL145" i="65"/>
  <c r="FK145" i="65" s="1"/>
  <c r="FG144" i="65"/>
  <c r="FI142" i="65"/>
  <c r="FJ141" i="65"/>
  <c r="FL141" i="65"/>
  <c r="FK141" i="65" s="1"/>
  <c r="FJ137" i="65"/>
  <c r="FF137" i="65"/>
  <c r="FL104" i="65"/>
  <c r="FK104" i="65" s="1"/>
  <c r="FL94" i="65"/>
  <c r="FK94" i="65" s="1"/>
  <c r="FL86" i="65"/>
  <c r="FK86" i="65" s="1"/>
  <c r="FL82" i="65"/>
  <c r="FK82" i="65" s="1"/>
  <c r="FG147" i="65"/>
  <c r="FG143" i="65"/>
  <c r="FG135" i="65"/>
  <c r="FL130" i="65"/>
  <c r="FK130" i="65" s="1"/>
  <c r="FL121" i="65"/>
  <c r="FK121" i="65" s="1"/>
  <c r="FL117" i="65"/>
  <c r="FK117" i="65" s="1"/>
  <c r="FF96" i="65"/>
  <c r="FF94" i="65"/>
  <c r="FL88" i="65"/>
  <c r="FK88" i="65" s="1"/>
  <c r="FF86" i="65"/>
  <c r="FL84" i="65"/>
  <c r="FK84" i="65" s="1"/>
  <c r="FF82" i="65"/>
  <c r="FL80" i="65"/>
  <c r="FK80" i="65" s="1"/>
  <c r="FF79" i="65"/>
  <c r="FL146" i="65"/>
  <c r="FK146" i="65" s="1"/>
  <c r="FG145" i="65"/>
  <c r="FL142" i="65"/>
  <c r="FK142" i="65" s="1"/>
  <c r="FG141" i="65"/>
  <c r="FG137" i="65"/>
  <c r="FI135" i="65"/>
  <c r="FL134" i="65"/>
  <c r="FK134" i="65" s="1"/>
  <c r="FI115" i="65"/>
  <c r="FF108" i="65"/>
  <c r="FF100" i="65"/>
  <c r="DF71" i="66"/>
  <c r="DR70" i="66"/>
  <c r="EC352" i="54"/>
  <c r="EE393" i="54"/>
  <c r="DE953" i="54"/>
  <c r="EE33" i="54"/>
  <c r="EB33" i="54"/>
  <c r="EF53" i="54"/>
  <c r="DE745" i="54"/>
  <c r="EF413" i="54"/>
  <c r="EC33" i="54"/>
  <c r="DE489" i="54"/>
  <c r="DK901" i="54"/>
  <c r="EF72" i="54"/>
  <c r="EB393" i="54"/>
  <c r="ED72" i="54"/>
  <c r="DE641" i="54"/>
  <c r="DE22" i="54"/>
  <c r="EE53" i="54"/>
  <c r="ED234" i="54"/>
  <c r="DK953" i="54"/>
  <c r="ED93" i="54"/>
  <c r="EE352" i="54"/>
  <c r="DE227" i="54"/>
  <c r="EE234" i="54"/>
  <c r="EF14" i="54"/>
  <c r="EB214" i="54"/>
  <c r="EC234" i="54"/>
  <c r="ED14" i="54"/>
  <c r="EB234" i="54"/>
  <c r="ED214" i="54"/>
  <c r="DE541" i="54"/>
  <c r="DK123" i="54"/>
  <c r="DE594" i="54"/>
  <c r="DK900" i="54"/>
  <c r="DK1108" i="54"/>
  <c r="EE114" i="54"/>
  <c r="EE413" i="54"/>
  <c r="EF393" i="54"/>
  <c r="EF292" i="54"/>
  <c r="EF214" i="54"/>
  <c r="DE71" i="54"/>
  <c r="EF432" i="54"/>
  <c r="EC432" i="54"/>
  <c r="EB432" i="54"/>
  <c r="EC214" i="54"/>
  <c r="ED33" i="54"/>
  <c r="EE14" i="54"/>
  <c r="EE292" i="54"/>
  <c r="DJ9" i="66"/>
  <c r="DJ11" i="66"/>
  <c r="DJ10" i="66"/>
  <c r="DI9" i="66"/>
  <c r="DI11" i="66"/>
  <c r="DI10" i="66"/>
  <c r="DM9" i="66"/>
  <c r="DM11" i="66"/>
  <c r="DM10" i="66"/>
  <c r="BR13" i="66"/>
  <c r="BQ13" i="66"/>
  <c r="EF114" i="54"/>
  <c r="EB14" i="54"/>
  <c r="EC194" i="54"/>
  <c r="EE194" i="54"/>
  <c r="DE542" i="54"/>
  <c r="DE21" i="54"/>
  <c r="DK173" i="54"/>
  <c r="DK172" i="54"/>
  <c r="DK640" i="54"/>
  <c r="DK641" i="54"/>
  <c r="BZ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BJ13" i="66"/>
  <c r="BX13" i="66" s="1"/>
  <c r="EB114" i="54"/>
  <c r="EE432" i="54"/>
  <c r="ED194" i="54"/>
  <c r="DE282" i="54"/>
  <c r="DG490" i="54"/>
  <c r="DG21" i="54"/>
  <c r="DG594" i="54"/>
  <c r="DG593" i="54"/>
  <c r="DG489" i="54"/>
  <c r="DG282" i="54"/>
  <c r="DG488" i="54"/>
  <c r="DH488" i="54" s="1"/>
  <c r="DG281" i="54"/>
  <c r="DG280" i="54"/>
  <c r="DH280" i="54" s="1"/>
  <c r="DG541" i="54"/>
  <c r="DG540" i="54"/>
  <c r="DH540" i="54" s="1"/>
  <c r="DG20" i="54"/>
  <c r="DH20" i="54" s="1"/>
  <c r="DG592" i="54"/>
  <c r="DH592" i="54" s="1"/>
  <c r="DG542" i="54"/>
  <c r="DG22" i="54"/>
  <c r="BY74" i="66"/>
  <c r="CI33" i="66" s="1"/>
  <c r="DK952" i="54"/>
  <c r="DG640" i="54"/>
  <c r="DH640" i="54" s="1"/>
  <c r="DG1108" i="54"/>
  <c r="DH1108" i="54" s="1"/>
  <c r="DG744" i="54"/>
  <c r="DG172" i="54"/>
  <c r="DH172" i="54" s="1"/>
  <c r="DG900" i="54"/>
  <c r="DH900" i="54" s="1"/>
  <c r="DG745" i="54"/>
  <c r="HC56" i="54" s="1"/>
  <c r="HP56" i="54" s="1"/>
  <c r="DG901" i="54"/>
  <c r="DG173" i="54"/>
  <c r="DG1109" i="54"/>
  <c r="DG953" i="54"/>
  <c r="DG641" i="54"/>
  <c r="DG952" i="54"/>
  <c r="DH952" i="54" s="1"/>
  <c r="BT12" i="66"/>
  <c r="AZ13" i="66" s="1"/>
  <c r="CF452" i="54" s="1"/>
  <c r="BY12" i="66"/>
  <c r="EB413" i="54"/>
  <c r="DJ490" i="54"/>
  <c r="DJ541" i="54"/>
  <c r="DJ592" i="54"/>
  <c r="DK592" i="54" s="1"/>
  <c r="DJ22" i="54"/>
  <c r="DJ540" i="54"/>
  <c r="DK540" i="54" s="1"/>
  <c r="DJ594" i="54"/>
  <c r="DJ593" i="54"/>
  <c r="DJ282" i="54"/>
  <c r="DJ489" i="54"/>
  <c r="DJ21" i="54"/>
  <c r="DJ488" i="54"/>
  <c r="DK488" i="54" s="1"/>
  <c r="DJ281" i="54"/>
  <c r="DJ280" i="54"/>
  <c r="DK280" i="54" s="1"/>
  <c r="DJ542" i="54"/>
  <c r="DJ20" i="54"/>
  <c r="DK20" i="54" s="1"/>
  <c r="EC292" i="54"/>
  <c r="DE281" i="54"/>
  <c r="DE593" i="54"/>
  <c r="DE490" i="54"/>
  <c r="CR33" i="66"/>
  <c r="CT33" i="66" s="1"/>
  <c r="CN33" i="66"/>
  <c r="CP33" i="66" s="1"/>
  <c r="DK744" i="54"/>
  <c r="GZ55" i="54" s="1"/>
  <c r="HN55" i="54" s="1"/>
  <c r="DK745" i="54"/>
  <c r="GZ56" i="54" s="1"/>
  <c r="EB19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Y33" i="66"/>
  <c r="EK53" i="54"/>
  <c r="BT33" i="66"/>
  <c r="AZ34" i="66" s="1"/>
  <c r="DL10" i="66"/>
  <c r="DL9" i="66"/>
  <c r="DL11" i="66"/>
  <c r="DE1109" i="54"/>
  <c r="EC72" i="54"/>
  <c r="EE72" i="54"/>
  <c r="AZ54" i="66"/>
  <c r="CF553" i="54" s="1"/>
  <c r="BV53" i="66"/>
  <c r="BY53" i="66"/>
  <c r="BU74" i="66"/>
  <c r="BA75" i="66" s="1"/>
  <c r="CH514" i="54" s="1"/>
  <c r="BZ74" i="66"/>
  <c r="CJ33" i="66" s="1"/>
  <c r="BZ12" i="66"/>
  <c r="BJ75" i="66"/>
  <c r="BP75" i="66"/>
  <c r="FI109" i="65"/>
  <c r="FJ109" i="65"/>
  <c r="FI105" i="65"/>
  <c r="FJ105" i="65"/>
  <c r="FI97" i="65"/>
  <c r="FJ97" i="65"/>
  <c r="FF148" i="65"/>
  <c r="FF147" i="65"/>
  <c r="FF146" i="65"/>
  <c r="FF145" i="65"/>
  <c r="FF144" i="65"/>
  <c r="FF143" i="65"/>
  <c r="FF142" i="65"/>
  <c r="FF141" i="65"/>
  <c r="FF140" i="65"/>
  <c r="FF139" i="65"/>
  <c r="FF138" i="65"/>
  <c r="FI133" i="65"/>
  <c r="FI132" i="65"/>
  <c r="FI131" i="65"/>
  <c r="FI130" i="65"/>
  <c r="FI129" i="65"/>
  <c r="FI128" i="65"/>
  <c r="FI127" i="65"/>
  <c r="FI126" i="65"/>
  <c r="FI125" i="65"/>
  <c r="FI124" i="65"/>
  <c r="FI123" i="65"/>
  <c r="FI122" i="65"/>
  <c r="FI121" i="65"/>
  <c r="FI120" i="65"/>
  <c r="FI119" i="65"/>
  <c r="FI118" i="65"/>
  <c r="FI117" i="65"/>
  <c r="FI116" i="65"/>
  <c r="FI114" i="65"/>
  <c r="FJ114" i="65"/>
  <c r="FF113" i="65"/>
  <c r="FI110" i="65"/>
  <c r="FJ110" i="65"/>
  <c r="FF109" i="65"/>
  <c r="FI106" i="65"/>
  <c r="FJ106" i="65"/>
  <c r="FF105" i="65"/>
  <c r="FI102" i="65"/>
  <c r="FJ102" i="65"/>
  <c r="FF101" i="65"/>
  <c r="FI98" i="65"/>
  <c r="FJ98" i="65"/>
  <c r="FF97" i="65"/>
  <c r="FI101" i="65"/>
  <c r="FJ101" i="65"/>
  <c r="FF114" i="65"/>
  <c r="FI111" i="65"/>
  <c r="FJ111" i="65"/>
  <c r="FF110" i="65"/>
  <c r="FI107" i="65"/>
  <c r="FJ107" i="65"/>
  <c r="FF106" i="65"/>
  <c r="FI103" i="65"/>
  <c r="FJ103" i="65"/>
  <c r="FF102" i="65"/>
  <c r="FI99" i="65"/>
  <c r="FJ99" i="65"/>
  <c r="FF98" i="65"/>
  <c r="FI95" i="65"/>
  <c r="FJ95" i="65"/>
  <c r="FI113" i="65"/>
  <c r="FJ113" i="65"/>
  <c r="FF136" i="65"/>
  <c r="FF134" i="65"/>
  <c r="FF133" i="65"/>
  <c r="FG133" i="65"/>
  <c r="FF132" i="65"/>
  <c r="FG132" i="65"/>
  <c r="FF131" i="65"/>
  <c r="FG131" i="65"/>
  <c r="FF130" i="65"/>
  <c r="FG130" i="65"/>
  <c r="FF129" i="65"/>
  <c r="FG129" i="65"/>
  <c r="FF128" i="65"/>
  <c r="FG128" i="65"/>
  <c r="FF127" i="65"/>
  <c r="FG127" i="65"/>
  <c r="FF126" i="65"/>
  <c r="FG126" i="65"/>
  <c r="FF125" i="65"/>
  <c r="FG125" i="65"/>
  <c r="FF124" i="65"/>
  <c r="FG124" i="65"/>
  <c r="FF123" i="65"/>
  <c r="FG123" i="65"/>
  <c r="FF122" i="65"/>
  <c r="FG122" i="65"/>
  <c r="FF121" i="65"/>
  <c r="FG121" i="65"/>
  <c r="FF120" i="65"/>
  <c r="FG120" i="65"/>
  <c r="FF119" i="65"/>
  <c r="FG119" i="65"/>
  <c r="FF118" i="65"/>
  <c r="FG118" i="65"/>
  <c r="FF117" i="65"/>
  <c r="FG117" i="65"/>
  <c r="FF116" i="65"/>
  <c r="FG116" i="65"/>
  <c r="FF115" i="65"/>
  <c r="FI112" i="65"/>
  <c r="FJ112" i="65"/>
  <c r="FF111" i="65"/>
  <c r="FL109" i="65"/>
  <c r="FK109" i="65" s="1"/>
  <c r="FI108" i="65"/>
  <c r="FJ108" i="65"/>
  <c r="FF107" i="65"/>
  <c r="FL105" i="65"/>
  <c r="FK105" i="65" s="1"/>
  <c r="FI104" i="65"/>
  <c r="FJ104" i="65"/>
  <c r="FF103" i="65"/>
  <c r="FI100" i="65"/>
  <c r="FJ100" i="65"/>
  <c r="FF99" i="65"/>
  <c r="FL97" i="65"/>
  <c r="FK97" i="65" s="1"/>
  <c r="FI96" i="65"/>
  <c r="FJ96" i="65"/>
  <c r="FF95" i="65"/>
  <c r="FG115" i="65"/>
  <c r="FG114" i="65"/>
  <c r="FG113" i="65"/>
  <c r="FG112" i="65"/>
  <c r="FG111" i="65"/>
  <c r="FG110" i="65"/>
  <c r="FG109" i="65"/>
  <c r="FG108" i="65"/>
  <c r="FG107" i="65"/>
  <c r="FG106" i="65"/>
  <c r="FG105" i="65"/>
  <c r="FG104" i="65"/>
  <c r="FG103" i="65"/>
  <c r="FG102" i="65"/>
  <c r="FG101" i="65"/>
  <c r="FG100" i="65"/>
  <c r="FG99" i="65"/>
  <c r="FG98" i="65"/>
  <c r="FG97" i="65"/>
  <c r="FG96" i="65"/>
  <c r="FG95" i="65"/>
  <c r="FL93" i="65"/>
  <c r="FK93" i="65" s="1"/>
  <c r="FG94" i="65"/>
  <c r="FG93" i="65"/>
  <c r="FG92" i="65"/>
  <c r="FG91" i="65"/>
  <c r="FG90" i="65"/>
  <c r="FG89" i="65"/>
  <c r="FG88" i="65"/>
  <c r="FG87" i="65"/>
  <c r="FG86" i="65"/>
  <c r="FG85" i="65"/>
  <c r="FG84" i="65"/>
  <c r="FG83" i="65"/>
  <c r="FG82" i="65"/>
  <c r="FG81" i="65"/>
  <c r="FG80" i="65"/>
  <c r="FG79" i="65"/>
  <c r="FG78" i="65"/>
  <c r="FG77" i="65"/>
  <c r="FJ94" i="65"/>
  <c r="FJ93" i="65"/>
  <c r="FJ92" i="65"/>
  <c r="FJ91" i="65"/>
  <c r="FJ90" i="65"/>
  <c r="FJ89" i="65"/>
  <c r="FJ88" i="65"/>
  <c r="FJ87" i="65"/>
  <c r="FJ86" i="65"/>
  <c r="FJ85" i="65"/>
  <c r="FJ84" i="65"/>
  <c r="FJ83" i="65"/>
  <c r="FJ82" i="65"/>
  <c r="FJ81" i="65"/>
  <c r="FJ80" i="65"/>
  <c r="FJ79" i="65"/>
  <c r="FJ78" i="65"/>
  <c r="CH53" i="54" l="1"/>
  <c r="CH153" i="54"/>
  <c r="HX57" i="54"/>
  <c r="HY49" i="54"/>
  <c r="HT49" i="54"/>
  <c r="HX60" i="54"/>
  <c r="HX59" i="54"/>
  <c r="DS30" i="66"/>
  <c r="HX58" i="54"/>
  <c r="DK1007" i="54"/>
  <c r="HR52" i="54"/>
  <c r="HZ52" i="54" s="1"/>
  <c r="HS50" i="54"/>
  <c r="HR53" i="54"/>
  <c r="IA53" i="54" s="1"/>
  <c r="HU49" i="54"/>
  <c r="IA49" i="54"/>
  <c r="GQ60" i="54"/>
  <c r="GW60" i="54" s="1"/>
  <c r="GQ57" i="54"/>
  <c r="GW57" i="54" s="1"/>
  <c r="GQ58" i="54"/>
  <c r="GW58" i="54" s="1"/>
  <c r="IA50" i="54"/>
  <c r="HZ49" i="54"/>
  <c r="GX58" i="54"/>
  <c r="GX57" i="54"/>
  <c r="GX56" i="54"/>
  <c r="HL56" i="54" s="1"/>
  <c r="GZ54" i="54"/>
  <c r="HN54" i="54" s="1"/>
  <c r="HT50" i="54"/>
  <c r="GO60" i="54"/>
  <c r="GU60" i="54" s="1"/>
  <c r="GO57" i="54"/>
  <c r="GU57" i="54" s="1"/>
  <c r="GO59" i="54"/>
  <c r="GU59" i="54" s="1"/>
  <c r="GO58" i="54"/>
  <c r="GU58" i="54" s="1"/>
  <c r="HL58" i="54" s="1"/>
  <c r="DH744" i="54"/>
  <c r="HC54" i="54"/>
  <c r="GZ57" i="54"/>
  <c r="HU50" i="54"/>
  <c r="HZ50" i="54"/>
  <c r="HP54" i="54"/>
  <c r="GZ58" i="54"/>
  <c r="GX54" i="54"/>
  <c r="HL54" i="54" s="1"/>
  <c r="GX55" i="54"/>
  <c r="HL55" i="54" s="1"/>
  <c r="HG61" i="54"/>
  <c r="DG31" i="66"/>
  <c r="AW350" i="54" s="1"/>
  <c r="DH331" i="54"/>
  <c r="DK383" i="54"/>
  <c r="CH133" i="54"/>
  <c r="CH313" i="54"/>
  <c r="DY53" i="54"/>
  <c r="DH383" i="54"/>
  <c r="V12" i="67"/>
  <c r="DY313" i="54"/>
  <c r="EB314" i="54" s="1"/>
  <c r="AM410" i="54"/>
  <c r="AP410" i="54" s="1"/>
  <c r="DD384" i="54"/>
  <c r="DE384" i="54" s="1"/>
  <c r="Q11" i="67"/>
  <c r="AN11" i="67"/>
  <c r="AP11" i="67" s="1"/>
  <c r="DE52" i="66"/>
  <c r="AM331" i="54" s="1"/>
  <c r="DQ51" i="66"/>
  <c r="HS51" i="54"/>
  <c r="EO133" i="54"/>
  <c r="DK382" i="54"/>
  <c r="EM153" i="54"/>
  <c r="EN153" i="54"/>
  <c r="AM389" i="54"/>
  <c r="AN389" i="54" s="1"/>
  <c r="EN133" i="54"/>
  <c r="DK331" i="54"/>
  <c r="HT51" i="54"/>
  <c r="IA51" i="54"/>
  <c r="EL133" i="54"/>
  <c r="HU51" i="54"/>
  <c r="HZ51" i="54"/>
  <c r="EP133" i="54"/>
  <c r="DH330" i="54"/>
  <c r="EP153" i="54"/>
  <c r="AQ429" i="54"/>
  <c r="AO429" i="54"/>
  <c r="DQ30" i="66"/>
  <c r="DE31" i="66"/>
  <c r="AM390" i="54" s="1"/>
  <c r="AP390" i="54" s="1"/>
  <c r="AN429" i="54"/>
  <c r="EO153" i="54"/>
  <c r="AM349" i="54"/>
  <c r="AP349" i="54" s="1"/>
  <c r="AN409" i="54"/>
  <c r="AP409" i="54"/>
  <c r="AQ409" i="54"/>
  <c r="DY133" i="54"/>
  <c r="EE134" i="54" s="1"/>
  <c r="BQ54" i="66"/>
  <c r="W12" i="67" s="1"/>
  <c r="DY153" i="54"/>
  <c r="EE154" i="54" s="1"/>
  <c r="BX54" i="66"/>
  <c r="CH25" i="66" s="1"/>
  <c r="CN25" i="66" s="1"/>
  <c r="AW349" i="54"/>
  <c r="AZ349" i="54" s="1"/>
  <c r="DD332" i="54"/>
  <c r="DE332" i="54" s="1"/>
  <c r="EJ313" i="54"/>
  <c r="AW389" i="54"/>
  <c r="BA389" i="54" s="1"/>
  <c r="AX10" i="67"/>
  <c r="DD386" i="54"/>
  <c r="DD385" i="54"/>
  <c r="N12" i="67"/>
  <c r="R12" i="67" s="1"/>
  <c r="BK54" i="66"/>
  <c r="DG332" i="54" s="1"/>
  <c r="DD334" i="54"/>
  <c r="DE334" i="54" s="1"/>
  <c r="BS54" i="66"/>
  <c r="AY55" i="66" s="1"/>
  <c r="CD314" i="54" s="1"/>
  <c r="BL54" i="66"/>
  <c r="DJ801" i="54" s="1"/>
  <c r="DD800" i="54"/>
  <c r="DD802" i="54"/>
  <c r="DD801" i="54"/>
  <c r="Y11" i="67"/>
  <c r="EK313" i="54"/>
  <c r="DK799" i="54"/>
  <c r="DK798" i="54"/>
  <c r="EG313" i="54"/>
  <c r="EH313" i="54"/>
  <c r="DE32" i="66"/>
  <c r="AM431" i="54" s="1"/>
  <c r="DE10" i="66"/>
  <c r="AM369" i="54" s="1"/>
  <c r="AN369" i="54" s="1"/>
  <c r="DR50" i="66"/>
  <c r="DF51" i="66"/>
  <c r="AR330" i="54" s="1"/>
  <c r="AR329" i="54"/>
  <c r="AV329" i="54" s="1"/>
  <c r="AR389" i="54"/>
  <c r="AV389" i="54" s="1"/>
  <c r="AR429" i="54"/>
  <c r="AU429" i="54" s="1"/>
  <c r="DF31" i="66"/>
  <c r="AR430" i="54" s="1"/>
  <c r="DR30" i="66"/>
  <c r="CF533" i="54"/>
  <c r="CF473" i="54"/>
  <c r="CF493" i="54"/>
  <c r="CD533" i="54"/>
  <c r="CD473" i="54"/>
  <c r="CD493" i="54"/>
  <c r="DP10" i="66"/>
  <c r="BL369" i="54"/>
  <c r="AW330" i="54"/>
  <c r="AW410" i="54"/>
  <c r="BI390" i="54"/>
  <c r="BK390" i="54"/>
  <c r="BJ390" i="54"/>
  <c r="BH390" i="54"/>
  <c r="AU409" i="54"/>
  <c r="AT409" i="54"/>
  <c r="AV409" i="54"/>
  <c r="AS409" i="54"/>
  <c r="AV349" i="54"/>
  <c r="AU349" i="54"/>
  <c r="AS349" i="54"/>
  <c r="AT349" i="54"/>
  <c r="DO10" i="66"/>
  <c r="BG369" i="54"/>
  <c r="DO11" i="66"/>
  <c r="BG370" i="54"/>
  <c r="DP11" i="66"/>
  <c r="BL370" i="54"/>
  <c r="AP330" i="54"/>
  <c r="AO330" i="54"/>
  <c r="AN330" i="54"/>
  <c r="AQ330" i="54"/>
  <c r="BD370" i="54"/>
  <c r="BE370" i="54"/>
  <c r="BC370" i="54"/>
  <c r="BF370" i="54"/>
  <c r="BK429" i="54"/>
  <c r="BH429" i="54"/>
  <c r="BI429" i="54"/>
  <c r="BJ429" i="54"/>
  <c r="AY409" i="54"/>
  <c r="AZ409" i="54"/>
  <c r="BA409" i="54"/>
  <c r="AX409" i="54"/>
  <c r="DO9" i="66"/>
  <c r="DF10" i="66" s="1"/>
  <c r="AR369" i="54" s="1"/>
  <c r="BG368" i="54"/>
  <c r="DP9" i="66"/>
  <c r="DG10" i="66" s="1"/>
  <c r="AW369" i="54" s="1"/>
  <c r="BL368" i="54"/>
  <c r="BI350" i="54"/>
  <c r="BK350" i="54"/>
  <c r="BH350" i="54"/>
  <c r="BJ350" i="54"/>
  <c r="BF368" i="54"/>
  <c r="BD368" i="54"/>
  <c r="BC368" i="54"/>
  <c r="BE368" i="54"/>
  <c r="BI349" i="54"/>
  <c r="BJ349" i="54"/>
  <c r="BK349" i="54"/>
  <c r="BH349" i="54"/>
  <c r="AY329" i="54"/>
  <c r="BA329" i="54"/>
  <c r="AZ329" i="54"/>
  <c r="AX329" i="54"/>
  <c r="BJ430" i="54"/>
  <c r="BI430" i="54"/>
  <c r="BH430" i="54"/>
  <c r="BK430" i="54"/>
  <c r="BI389" i="54"/>
  <c r="BK389" i="54"/>
  <c r="BH389" i="54"/>
  <c r="BJ389" i="54"/>
  <c r="BD369" i="54"/>
  <c r="BC369" i="54"/>
  <c r="BE369" i="54"/>
  <c r="BF369" i="54"/>
  <c r="AZ429" i="54"/>
  <c r="BA429" i="54"/>
  <c r="AX429" i="54"/>
  <c r="AY429" i="54"/>
  <c r="CH10" i="67"/>
  <c r="CK10" i="67" s="1"/>
  <c r="AY10" i="67"/>
  <c r="AU10" i="67"/>
  <c r="AV10" i="67"/>
  <c r="EM33" i="54"/>
  <c r="DK227" i="54"/>
  <c r="DK1059" i="54"/>
  <c r="DK71" i="54"/>
  <c r="U11" i="67"/>
  <c r="DS51" i="66"/>
  <c r="DG52" i="66"/>
  <c r="DG72" i="66"/>
  <c r="DS71" i="66"/>
  <c r="EA133" i="54"/>
  <c r="EA153" i="54"/>
  <c r="EL154" i="54" s="1"/>
  <c r="X12" i="67"/>
  <c r="EA313" i="54"/>
  <c r="EO314" i="54" s="1"/>
  <c r="EA53" i="54"/>
  <c r="DY72" i="54"/>
  <c r="EE73" i="54" s="1"/>
  <c r="EP33" i="54"/>
  <c r="EN33" i="54"/>
  <c r="EO33" i="54"/>
  <c r="DY432" i="54"/>
  <c r="ED433" i="54" s="1"/>
  <c r="DY352" i="54"/>
  <c r="DY292" i="54"/>
  <c r="DY252" i="54"/>
  <c r="EE253" i="54" s="1"/>
  <c r="CH114" i="54"/>
  <c r="CH194" i="54"/>
  <c r="CH14" i="54"/>
  <c r="CH234" i="54"/>
  <c r="CH214" i="54"/>
  <c r="CF333" i="54"/>
  <c r="CF393" i="54"/>
  <c r="CF173" i="54"/>
  <c r="CF273" i="54"/>
  <c r="CF413" i="54"/>
  <c r="CF33" i="54"/>
  <c r="CF93" i="54"/>
  <c r="CF53" i="54"/>
  <c r="CF153" i="54"/>
  <c r="CF313" i="54"/>
  <c r="CF133" i="54"/>
  <c r="CF372" i="54"/>
  <c r="CF432" i="54"/>
  <c r="CF252" i="54"/>
  <c r="CF292" i="54"/>
  <c r="CF72" i="54"/>
  <c r="CF352" i="54"/>
  <c r="BP34" i="66"/>
  <c r="DY93" i="54" s="1"/>
  <c r="CD333" i="54"/>
  <c r="CD33" i="54"/>
  <c r="CD273" i="54"/>
  <c r="CD173" i="54"/>
  <c r="CD393" i="54"/>
  <c r="CD413" i="54"/>
  <c r="CD93" i="54"/>
  <c r="CF114" i="54"/>
  <c r="CF194" i="54"/>
  <c r="CF234" i="54"/>
  <c r="CF14" i="54"/>
  <c r="CF214" i="54"/>
  <c r="CH432" i="54"/>
  <c r="CH372" i="54"/>
  <c r="CH252" i="54"/>
  <c r="CH292" i="54"/>
  <c r="CH352" i="54"/>
  <c r="CH72" i="54"/>
  <c r="DY194" i="54"/>
  <c r="EF195" i="54" s="1"/>
  <c r="DY214" i="54"/>
  <c r="EC215" i="54" s="1"/>
  <c r="DY14" i="54"/>
  <c r="EB15" i="54" s="1"/>
  <c r="DY234" i="54"/>
  <c r="DY114" i="54"/>
  <c r="ED115" i="54" s="1"/>
  <c r="BS13" i="66"/>
  <c r="AY14" i="66" s="1"/>
  <c r="CD453" i="54" s="1"/>
  <c r="DZ72" i="54"/>
  <c r="DZ252" i="54"/>
  <c r="DZ292" i="54"/>
  <c r="DZ352" i="54"/>
  <c r="DZ372" i="54"/>
  <c r="DZ432" i="54"/>
  <c r="EA72" i="54"/>
  <c r="EA252" i="54"/>
  <c r="EA292" i="54"/>
  <c r="EA352" i="54"/>
  <c r="EA372" i="54"/>
  <c r="EA432" i="54"/>
  <c r="BY12" i="67"/>
  <c r="CI12" i="67"/>
  <c r="HN56" i="54"/>
  <c r="GO61" i="54"/>
  <c r="GU61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M252" i="54"/>
  <c r="EO53" i="54"/>
  <c r="EP53" i="54"/>
  <c r="EN53" i="54"/>
  <c r="EM53" i="54"/>
  <c r="BJ34" i="66"/>
  <c r="BL34" i="66" s="1"/>
  <c r="DJ696" i="54" s="1"/>
  <c r="EN393" i="54"/>
  <c r="EN292" i="54"/>
  <c r="EL393" i="54"/>
  <c r="EO393" i="54"/>
  <c r="EP393" i="54"/>
  <c r="EP333" i="54"/>
  <c r="DH173" i="54"/>
  <c r="EM273" i="54"/>
  <c r="EL273" i="54"/>
  <c r="EN173" i="54"/>
  <c r="EO173" i="54"/>
  <c r="EP173" i="54"/>
  <c r="DH694" i="54"/>
  <c r="DH695" i="54"/>
  <c r="DK850" i="54"/>
  <c r="DK851" i="54"/>
  <c r="EP273" i="54"/>
  <c r="EL173" i="54"/>
  <c r="EL333" i="54"/>
  <c r="EM333" i="54"/>
  <c r="DH434" i="54"/>
  <c r="DH435" i="54"/>
  <c r="DK694" i="54"/>
  <c r="DK695" i="54"/>
  <c r="EO333" i="54"/>
  <c r="DH22" i="54"/>
  <c r="EN273" i="54"/>
  <c r="DH850" i="54"/>
  <c r="DH851" i="54"/>
  <c r="EO273" i="54"/>
  <c r="EM173" i="54"/>
  <c r="DK434" i="54"/>
  <c r="DK435" i="54"/>
  <c r="BA34" i="66"/>
  <c r="DF72" i="66"/>
  <c r="DR71" i="66"/>
  <c r="EK214" i="54"/>
  <c r="EO252" i="54"/>
  <c r="EM413" i="54"/>
  <c r="EP72" i="54"/>
  <c r="EM72" i="54"/>
  <c r="EM114" i="54"/>
  <c r="EP252" i="54"/>
  <c r="EL72" i="54"/>
  <c r="EL252" i="54"/>
  <c r="EN72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DK21" i="54"/>
  <c r="EK413" i="54"/>
  <c r="DK542" i="54"/>
  <c r="EG214" i="54"/>
  <c r="DH541" i="54"/>
  <c r="EL234" i="54"/>
  <c r="DH123" i="54"/>
  <c r="DK541" i="54"/>
  <c r="DH594" i="54"/>
  <c r="EG33" i="54"/>
  <c r="EH393" i="54"/>
  <c r="DH1059" i="54"/>
  <c r="EI352" i="54"/>
  <c r="DK594" i="54"/>
  <c r="DH641" i="54"/>
  <c r="DH901" i="54"/>
  <c r="EG93" i="54"/>
  <c r="EK93" i="54"/>
  <c r="EI93" i="54"/>
  <c r="BR75" i="66"/>
  <c r="BQ75" i="66"/>
  <c r="BK13" i="66"/>
  <c r="BT13" i="66" s="1"/>
  <c r="AZ14" i="66" s="1"/>
  <c r="CF453" i="54" s="1"/>
  <c r="EB373" i="54"/>
  <c r="DD955" i="54"/>
  <c r="DD903" i="54"/>
  <c r="DD643" i="54"/>
  <c r="DD746" i="54"/>
  <c r="DD174" i="54"/>
  <c r="DE174" i="54" s="1"/>
  <c r="DD642" i="54"/>
  <c r="DE642" i="54" s="1"/>
  <c r="DD902" i="54"/>
  <c r="DE902" i="54" s="1"/>
  <c r="DD175" i="54"/>
  <c r="DD747" i="54"/>
  <c r="HB61" i="54" s="1"/>
  <c r="DD1110" i="54"/>
  <c r="DE1110" i="54" s="1"/>
  <c r="DD954" i="54"/>
  <c r="DE954" i="54" s="1"/>
  <c r="DD1111" i="54"/>
  <c r="BL13" i="66"/>
  <c r="EN372" i="54"/>
  <c r="EN352" i="54"/>
  <c r="EP352" i="54"/>
  <c r="EO352" i="54"/>
  <c r="EL352" i="54"/>
  <c r="EM352" i="54"/>
  <c r="EL14" i="54"/>
  <c r="EN114" i="54"/>
  <c r="EJ53" i="54"/>
  <c r="EI413" i="54"/>
  <c r="EP93" i="54"/>
  <c r="DD126" i="54"/>
  <c r="DD125" i="54"/>
  <c r="DD124" i="54"/>
  <c r="DE124" i="54" s="1"/>
  <c r="EG53" i="54"/>
  <c r="EM194" i="54"/>
  <c r="EL194" i="54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EO114" i="54"/>
  <c r="EO234" i="54"/>
  <c r="EI53" i="54"/>
  <c r="EL93" i="54"/>
  <c r="EG234" i="54"/>
  <c r="EH72" i="54"/>
  <c r="EK194" i="54"/>
  <c r="EK14" i="54"/>
  <c r="EJ234" i="54"/>
  <c r="EH53" i="54"/>
  <c r="EP372" i="54"/>
  <c r="EM372" i="54"/>
  <c r="EM214" i="54"/>
  <c r="EO214" i="54"/>
  <c r="EJ372" i="54"/>
  <c r="EG372" i="54"/>
  <c r="EH372" i="54"/>
  <c r="BK75" i="66"/>
  <c r="DD543" i="54"/>
  <c r="DE543" i="54" s="1"/>
  <c r="DD596" i="54"/>
  <c r="DD492" i="54"/>
  <c r="DD493" i="54"/>
  <c r="DD283" i="54"/>
  <c r="DE283" i="54" s="1"/>
  <c r="DD595" i="54"/>
  <c r="DE595" i="54" s="1"/>
  <c r="DD544" i="54"/>
  <c r="DD545" i="54"/>
  <c r="DD284" i="54"/>
  <c r="DD491" i="54"/>
  <c r="DE491" i="54" s="1"/>
  <c r="DD25" i="54"/>
  <c r="DD597" i="54"/>
  <c r="DD24" i="54"/>
  <c r="DD23" i="54"/>
  <c r="DE23" i="54" s="1"/>
  <c r="DD285" i="54"/>
  <c r="EG413" i="54"/>
  <c r="EJ413" i="54"/>
  <c r="EJ393" i="54"/>
  <c r="EG393" i="54"/>
  <c r="EJ114" i="54"/>
  <c r="DK282" i="54"/>
  <c r="DK490" i="54"/>
  <c r="EI33" i="54"/>
  <c r="EG352" i="54"/>
  <c r="EK352" i="54"/>
  <c r="EH252" i="54"/>
  <c r="EJ252" i="54"/>
  <c r="EG252" i="54"/>
  <c r="EI252" i="54"/>
  <c r="EK252" i="54"/>
  <c r="CS33" i="66"/>
  <c r="CO33" i="66"/>
  <c r="DH281" i="54"/>
  <c r="DH489" i="54"/>
  <c r="DH490" i="54"/>
  <c r="EH234" i="54"/>
  <c r="EH33" i="54"/>
  <c r="EN214" i="54"/>
  <c r="EG114" i="54"/>
  <c r="EM432" i="54"/>
  <c r="EK372" i="54"/>
  <c r="EH214" i="54"/>
  <c r="EH114" i="54"/>
  <c r="EP292" i="54"/>
  <c r="EG194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GP61" i="54" s="1"/>
  <c r="GV61" i="54" s="1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BL75" i="66"/>
  <c r="BX75" i="66"/>
  <c r="BS75" i="66"/>
  <c r="AY76" i="66" s="1"/>
  <c r="CD515" i="54" s="1"/>
  <c r="FH6" i="65"/>
  <c r="FJ6" i="65" s="1"/>
  <c r="FH7" i="65"/>
  <c r="FI7" i="65" s="1"/>
  <c r="FH8" i="65"/>
  <c r="FI8" i="65" s="1"/>
  <c r="FH9" i="65"/>
  <c r="FI9" i="65" s="1"/>
  <c r="FH10" i="65"/>
  <c r="FJ10" i="65" s="1"/>
  <c r="FH11" i="65"/>
  <c r="FI11" i="65" s="1"/>
  <c r="FH12" i="65"/>
  <c r="FI12" i="65" s="1"/>
  <c r="FH13" i="65"/>
  <c r="FI13" i="65" s="1"/>
  <c r="FH14" i="65"/>
  <c r="FJ14" i="65" s="1"/>
  <c r="FH15" i="65"/>
  <c r="FI15" i="65" s="1"/>
  <c r="FH16" i="65"/>
  <c r="FI16" i="65" s="1"/>
  <c r="FH17" i="65"/>
  <c r="FI17" i="65" s="1"/>
  <c r="FH18" i="65"/>
  <c r="FJ18" i="65" s="1"/>
  <c r="FH19" i="65"/>
  <c r="FI19" i="65" s="1"/>
  <c r="FH20" i="65"/>
  <c r="FI20" i="65" s="1"/>
  <c r="FH21" i="65"/>
  <c r="FI21" i="65" s="1"/>
  <c r="FH22" i="65"/>
  <c r="FJ22" i="65" s="1"/>
  <c r="FH23" i="65"/>
  <c r="FI23" i="65" s="1"/>
  <c r="FH24" i="65"/>
  <c r="FI24" i="65" s="1"/>
  <c r="FH25" i="65"/>
  <c r="FI25" i="65" s="1"/>
  <c r="FH26" i="65"/>
  <c r="FJ26" i="65" s="1"/>
  <c r="FH27" i="65"/>
  <c r="FI27" i="65" s="1"/>
  <c r="FH28" i="65"/>
  <c r="FI28" i="65" s="1"/>
  <c r="FH29" i="65"/>
  <c r="FI29" i="65" s="1"/>
  <c r="FH30" i="65"/>
  <c r="FJ30" i="65" s="1"/>
  <c r="FH31" i="65"/>
  <c r="FI31" i="65" s="1"/>
  <c r="FH32" i="65"/>
  <c r="FI32" i="65" s="1"/>
  <c r="FH33" i="65"/>
  <c r="FI33" i="65" s="1"/>
  <c r="FH34" i="65"/>
  <c r="FJ34" i="65" s="1"/>
  <c r="FH35" i="65"/>
  <c r="FI35" i="65" s="1"/>
  <c r="FH36" i="65"/>
  <c r="FI36" i="65" s="1"/>
  <c r="FH37" i="65"/>
  <c r="FI37" i="65" s="1"/>
  <c r="FH38" i="65"/>
  <c r="FJ38" i="65" s="1"/>
  <c r="FH39" i="65"/>
  <c r="FI39" i="65" s="1"/>
  <c r="FH40" i="65"/>
  <c r="FI40" i="65" s="1"/>
  <c r="FH41" i="65"/>
  <c r="FI41" i="65" s="1"/>
  <c r="FH42" i="65"/>
  <c r="FJ42" i="65" s="1"/>
  <c r="FH43" i="65"/>
  <c r="FI43" i="65" s="1"/>
  <c r="FH44" i="65"/>
  <c r="FI44" i="65" s="1"/>
  <c r="FH45" i="65"/>
  <c r="FI45" i="65" s="1"/>
  <c r="FH46" i="65"/>
  <c r="FJ46" i="65" s="1"/>
  <c r="FH47" i="65"/>
  <c r="FI47" i="65" s="1"/>
  <c r="FH48" i="65"/>
  <c r="FI48" i="65" s="1"/>
  <c r="FH49" i="65"/>
  <c r="FI49" i="65" s="1"/>
  <c r="FH50" i="65"/>
  <c r="FJ50" i="65" s="1"/>
  <c r="FH51" i="65"/>
  <c r="FI51" i="65" s="1"/>
  <c r="FH52" i="65"/>
  <c r="FI52" i="65" s="1"/>
  <c r="FH53" i="65"/>
  <c r="FI53" i="65" s="1"/>
  <c r="FH54" i="65"/>
  <c r="FJ54" i="65" s="1"/>
  <c r="FH55" i="65"/>
  <c r="FI55" i="65" s="1"/>
  <c r="FH56" i="65"/>
  <c r="FI56" i="65" s="1"/>
  <c r="FH57" i="65"/>
  <c r="FI57" i="65" s="1"/>
  <c r="FH58" i="65"/>
  <c r="FJ58" i="65" s="1"/>
  <c r="FH59" i="65"/>
  <c r="FI59" i="65" s="1"/>
  <c r="FH60" i="65"/>
  <c r="FI60" i="65" s="1"/>
  <c r="FH61" i="65"/>
  <c r="FI61" i="65" s="1"/>
  <c r="FH62" i="65"/>
  <c r="FJ62" i="65" s="1"/>
  <c r="FH63" i="65"/>
  <c r="FI63" i="65" s="1"/>
  <c r="FH64" i="65"/>
  <c r="FI64" i="65" s="1"/>
  <c r="FH65" i="65"/>
  <c r="FI65" i="65" s="1"/>
  <c r="FH66" i="65"/>
  <c r="FJ66" i="65" s="1"/>
  <c r="FH67" i="65"/>
  <c r="FI67" i="65" s="1"/>
  <c r="FH68" i="65"/>
  <c r="FI68" i="65" s="1"/>
  <c r="FH69" i="65"/>
  <c r="FI69" i="65" s="1"/>
  <c r="FH70" i="65"/>
  <c r="FJ70" i="65" s="1"/>
  <c r="FH71" i="65"/>
  <c r="FI71" i="65" s="1"/>
  <c r="FH72" i="65"/>
  <c r="FI72" i="65" s="1"/>
  <c r="FH73" i="65"/>
  <c r="FI73" i="65" s="1"/>
  <c r="FH74" i="65"/>
  <c r="FJ74" i="65" s="1"/>
  <c r="FH75" i="65"/>
  <c r="FI75" i="65" s="1"/>
  <c r="FH76" i="65"/>
  <c r="FI76" i="65" s="1"/>
  <c r="FE6" i="65"/>
  <c r="FE7" i="65"/>
  <c r="FE8" i="65"/>
  <c r="FE9" i="65"/>
  <c r="FL9" i="65" s="1"/>
  <c r="FK9" i="65" s="1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L21" i="65" s="1"/>
  <c r="FK21" i="65" s="1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L33" i="65" s="1"/>
  <c r="FK33" i="65" s="1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L45" i="65" s="1"/>
  <c r="FK45" i="65" s="1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L57" i="65" s="1"/>
  <c r="FK57" i="65" s="1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L69" i="65" s="1"/>
  <c r="FK69" i="65" s="1"/>
  <c r="FE70" i="65"/>
  <c r="FE71" i="65"/>
  <c r="FE72" i="65"/>
  <c r="FE73" i="65"/>
  <c r="FE74" i="65"/>
  <c r="FE75" i="65"/>
  <c r="FE76" i="65"/>
  <c r="FH5" i="65"/>
  <c r="FJ5" i="65" s="1"/>
  <c r="FE5" i="65"/>
  <c r="FJ69" i="65" l="1"/>
  <c r="FJ37" i="65"/>
  <c r="HT53" i="54"/>
  <c r="DG32" i="66"/>
  <c r="HY53" i="54"/>
  <c r="IA52" i="54"/>
  <c r="HT52" i="54"/>
  <c r="HY52" i="54"/>
  <c r="HU52" i="54"/>
  <c r="HS52" i="54"/>
  <c r="HS53" i="54"/>
  <c r="HU53" i="54"/>
  <c r="HZ53" i="54"/>
  <c r="HN57" i="54"/>
  <c r="HL57" i="54"/>
  <c r="HN58" i="54"/>
  <c r="DG333" i="54"/>
  <c r="O12" i="67"/>
  <c r="S12" i="67" s="1"/>
  <c r="DG386" i="54"/>
  <c r="DG802" i="54"/>
  <c r="HH61" i="54"/>
  <c r="HQ61" i="54" s="1"/>
  <c r="HW54" i="54"/>
  <c r="HW58" i="54"/>
  <c r="HW56" i="54"/>
  <c r="HW55" i="54"/>
  <c r="HW57" i="54"/>
  <c r="GY57" i="54"/>
  <c r="GY58" i="54"/>
  <c r="GY56" i="54"/>
  <c r="HM56" i="54" s="1"/>
  <c r="HR56" i="54" s="1"/>
  <c r="GY54" i="54"/>
  <c r="HM54" i="54" s="1"/>
  <c r="HR54" i="54" s="1"/>
  <c r="HY54" i="54" s="1"/>
  <c r="GY55" i="54"/>
  <c r="HM55" i="54" s="1"/>
  <c r="HR55" i="54" s="1"/>
  <c r="HT55" i="54" s="1"/>
  <c r="GP59" i="54"/>
  <c r="GV59" i="54" s="1"/>
  <c r="GP58" i="54"/>
  <c r="GV58" i="54" s="1"/>
  <c r="GP57" i="54"/>
  <c r="GV57" i="54" s="1"/>
  <c r="GP60" i="54"/>
  <c r="GV60" i="54" s="1"/>
  <c r="DE746" i="54"/>
  <c r="HB59" i="54"/>
  <c r="EC293" i="54"/>
  <c r="HF69" i="54"/>
  <c r="HG69" i="54" s="1"/>
  <c r="HH69" i="54" s="1"/>
  <c r="DG334" i="54"/>
  <c r="AW430" i="54"/>
  <c r="BA430" i="54" s="1"/>
  <c r="AW390" i="54"/>
  <c r="AX390" i="54" s="1"/>
  <c r="DS31" i="66"/>
  <c r="DZ313" i="54"/>
  <c r="EK314" i="54" s="1"/>
  <c r="AO410" i="54"/>
  <c r="AQ410" i="54"/>
  <c r="AN410" i="54"/>
  <c r="DG385" i="54"/>
  <c r="DG384" i="54"/>
  <c r="DH384" i="54" s="1"/>
  <c r="DJ125" i="54"/>
  <c r="DJ126" i="54"/>
  <c r="EF314" i="54"/>
  <c r="ED314" i="54"/>
  <c r="DJ124" i="54"/>
  <c r="DK124" i="54" s="1"/>
  <c r="DZ133" i="54"/>
  <c r="EI134" i="54" s="1"/>
  <c r="DZ153" i="54"/>
  <c r="EH154" i="54" s="1"/>
  <c r="DZ53" i="54"/>
  <c r="EI54" i="54" s="1"/>
  <c r="BT54" i="66"/>
  <c r="BV54" i="66" s="1"/>
  <c r="P12" i="67"/>
  <c r="T12" i="67" s="1"/>
  <c r="EC314" i="54"/>
  <c r="EE314" i="54"/>
  <c r="DJ334" i="54"/>
  <c r="DJ332" i="54"/>
  <c r="DK332" i="54" s="1"/>
  <c r="DJ333" i="54"/>
  <c r="AM411" i="54"/>
  <c r="AQ411" i="54" s="1"/>
  <c r="EL134" i="54"/>
  <c r="EB134" i="54"/>
  <c r="AO349" i="54"/>
  <c r="CR25" i="66"/>
  <c r="DH52" i="66" s="1"/>
  <c r="AQ389" i="54"/>
  <c r="AO389" i="54"/>
  <c r="AP389" i="54"/>
  <c r="EF154" i="54"/>
  <c r="AN390" i="54"/>
  <c r="BA349" i="54"/>
  <c r="EF134" i="54"/>
  <c r="EC134" i="54"/>
  <c r="AN349" i="54"/>
  <c r="AY349" i="54"/>
  <c r="AX349" i="54"/>
  <c r="AQ349" i="54"/>
  <c r="AM430" i="54"/>
  <c r="AP430" i="54" s="1"/>
  <c r="DE333" i="54"/>
  <c r="AO390" i="54"/>
  <c r="DQ31" i="66"/>
  <c r="AQ390" i="54"/>
  <c r="AM350" i="54"/>
  <c r="AQ350" i="54" s="1"/>
  <c r="ED154" i="54"/>
  <c r="ED134" i="54"/>
  <c r="AM12" i="67"/>
  <c r="DE386" i="54"/>
  <c r="DE385" i="54"/>
  <c r="EC154" i="54"/>
  <c r="EB154" i="54"/>
  <c r="CD154" i="54"/>
  <c r="BU54" i="66"/>
  <c r="BA55" i="66" s="1"/>
  <c r="CH554" i="54" s="1"/>
  <c r="DJ800" i="54"/>
  <c r="DK800" i="54" s="1"/>
  <c r="AY389" i="54"/>
  <c r="DJ386" i="54"/>
  <c r="DJ385" i="54"/>
  <c r="AZ389" i="54"/>
  <c r="BZ54" i="66"/>
  <c r="CJ25" i="66" s="1"/>
  <c r="DJ384" i="54"/>
  <c r="DK384" i="54" s="1"/>
  <c r="AX389" i="54"/>
  <c r="DJ802" i="54"/>
  <c r="DK802" i="54" s="1"/>
  <c r="BJ55" i="66"/>
  <c r="DD387" i="54" s="1"/>
  <c r="DE387" i="54" s="1"/>
  <c r="CD554" i="54"/>
  <c r="CD134" i="54"/>
  <c r="BP55" i="66"/>
  <c r="DY134" i="54" s="1"/>
  <c r="EC135" i="54" s="1"/>
  <c r="CD54" i="54"/>
  <c r="DG801" i="54"/>
  <c r="DG800" i="54"/>
  <c r="AT11" i="67"/>
  <c r="AV11" i="67" s="1"/>
  <c r="DE11" i="66"/>
  <c r="AM370" i="54" s="1"/>
  <c r="AQ370" i="54" s="1"/>
  <c r="DE800" i="54"/>
  <c r="DE802" i="54"/>
  <c r="DE801" i="54"/>
  <c r="DQ10" i="66"/>
  <c r="AM391" i="54"/>
  <c r="AP391" i="54" s="1"/>
  <c r="AM351" i="54"/>
  <c r="AN351" i="54" s="1"/>
  <c r="AP369" i="54"/>
  <c r="AO369" i="54"/>
  <c r="AQ369" i="54"/>
  <c r="DR51" i="66"/>
  <c r="DF52" i="66"/>
  <c r="AR411" i="54" s="1"/>
  <c r="AR410" i="54"/>
  <c r="AV410" i="54" s="1"/>
  <c r="AT389" i="54"/>
  <c r="AU329" i="54"/>
  <c r="AV429" i="54"/>
  <c r="AS429" i="54"/>
  <c r="DS9" i="66"/>
  <c r="BR34" i="66"/>
  <c r="EA93" i="54" s="1"/>
  <c r="EN94" i="54" s="1"/>
  <c r="DR9" i="66"/>
  <c r="BQ34" i="66"/>
  <c r="DZ93" i="54" s="1"/>
  <c r="AT429" i="54"/>
  <c r="AT329" i="54"/>
  <c r="AR350" i="54"/>
  <c r="AU350" i="54" s="1"/>
  <c r="AS389" i="54"/>
  <c r="AS329" i="54"/>
  <c r="AU389" i="54"/>
  <c r="DF32" i="66"/>
  <c r="AR431" i="54" s="1"/>
  <c r="AR390" i="54"/>
  <c r="AT390" i="54" s="1"/>
  <c r="DR31" i="66"/>
  <c r="CH533" i="54"/>
  <c r="CH473" i="54"/>
  <c r="CH493" i="54"/>
  <c r="AT430" i="54"/>
  <c r="AV430" i="54"/>
  <c r="AS430" i="54"/>
  <c r="AU430" i="54"/>
  <c r="AO331" i="54"/>
  <c r="AN331" i="54"/>
  <c r="AP331" i="54"/>
  <c r="AQ331" i="54"/>
  <c r="AW431" i="54"/>
  <c r="AW391" i="54"/>
  <c r="AW351" i="54"/>
  <c r="BK368" i="54"/>
  <c r="BJ368" i="54"/>
  <c r="BH368" i="54"/>
  <c r="BI368" i="54"/>
  <c r="BH370" i="54"/>
  <c r="BJ370" i="54"/>
  <c r="BI370" i="54"/>
  <c r="BK370" i="54"/>
  <c r="AX410" i="54"/>
  <c r="BA410" i="54"/>
  <c r="AY410" i="54"/>
  <c r="AZ410" i="54"/>
  <c r="AW331" i="54"/>
  <c r="AW411" i="54"/>
  <c r="AY330" i="54"/>
  <c r="AZ330" i="54"/>
  <c r="BA330" i="54"/>
  <c r="AX330" i="54"/>
  <c r="AV330" i="54"/>
  <c r="AT330" i="54"/>
  <c r="AS330" i="54"/>
  <c r="AU330" i="54"/>
  <c r="BN369" i="54"/>
  <c r="BO369" i="54"/>
  <c r="BP369" i="54"/>
  <c r="BM369" i="54"/>
  <c r="BO368" i="54"/>
  <c r="BM368" i="54"/>
  <c r="BN368" i="54"/>
  <c r="BP368" i="54"/>
  <c r="BN370" i="54"/>
  <c r="BP370" i="54"/>
  <c r="BM370" i="54"/>
  <c r="BO370" i="54"/>
  <c r="BI369" i="54"/>
  <c r="BK369" i="54"/>
  <c r="BJ369" i="54"/>
  <c r="BH369" i="54"/>
  <c r="AY350" i="54"/>
  <c r="AZ350" i="54"/>
  <c r="AX350" i="54"/>
  <c r="BA350" i="54"/>
  <c r="AY369" i="54"/>
  <c r="AZ369" i="54"/>
  <c r="AX369" i="54"/>
  <c r="BA369" i="54"/>
  <c r="AU369" i="54"/>
  <c r="AT369" i="54"/>
  <c r="AS369" i="54"/>
  <c r="AV369" i="54"/>
  <c r="AO431" i="54"/>
  <c r="AQ431" i="54"/>
  <c r="AP431" i="54"/>
  <c r="AN431" i="54"/>
  <c r="DY413" i="54"/>
  <c r="EE414" i="54" s="1"/>
  <c r="EL314" i="54"/>
  <c r="EN314" i="54"/>
  <c r="EM314" i="54"/>
  <c r="EP314" i="54"/>
  <c r="EP134" i="54"/>
  <c r="EM154" i="54"/>
  <c r="EP154" i="54"/>
  <c r="EN134" i="54"/>
  <c r="EM134" i="54"/>
  <c r="EN154" i="54"/>
  <c r="Y12" i="67"/>
  <c r="EO154" i="54"/>
  <c r="DH332" i="54"/>
  <c r="EO134" i="54"/>
  <c r="DK74" i="66"/>
  <c r="DN74" i="66" s="1"/>
  <c r="DK52" i="66"/>
  <c r="DK73" i="66"/>
  <c r="DN73" i="66" s="1"/>
  <c r="DK54" i="66"/>
  <c r="DK53" i="66"/>
  <c r="DK72" i="66"/>
  <c r="DN72" i="66" s="1"/>
  <c r="CP25" i="66"/>
  <c r="DY333" i="54"/>
  <c r="EF334" i="54" s="1"/>
  <c r="DY393" i="54"/>
  <c r="DY33" i="54"/>
  <c r="EC34" i="54" s="1"/>
  <c r="DY273" i="54"/>
  <c r="DY173" i="54"/>
  <c r="ED174" i="54" s="1"/>
  <c r="CD215" i="54"/>
  <c r="CD15" i="54"/>
  <c r="CD115" i="54"/>
  <c r="CD235" i="54"/>
  <c r="CD195" i="54"/>
  <c r="CF253" i="54"/>
  <c r="CF433" i="54"/>
  <c r="CF373" i="54"/>
  <c r="CF353" i="54"/>
  <c r="CF293" i="54"/>
  <c r="CF73" i="54"/>
  <c r="CH333" i="54"/>
  <c r="CH173" i="54"/>
  <c r="CH273" i="54"/>
  <c r="CH393" i="54"/>
  <c r="CH413" i="54"/>
  <c r="CH33" i="54"/>
  <c r="CH93" i="54"/>
  <c r="BJ14" i="66"/>
  <c r="BL14" i="66" s="1"/>
  <c r="DJ178" i="54" s="1"/>
  <c r="CD253" i="54"/>
  <c r="CD433" i="54"/>
  <c r="CD373" i="54"/>
  <c r="CD353" i="54"/>
  <c r="CD293" i="54"/>
  <c r="CD73" i="54"/>
  <c r="DZ114" i="54"/>
  <c r="EI115" i="54" s="1"/>
  <c r="DZ214" i="54"/>
  <c r="EJ215" i="54" s="1"/>
  <c r="DZ14" i="54"/>
  <c r="EH15" i="54" s="1"/>
  <c r="DZ194" i="54"/>
  <c r="EG195" i="54" s="1"/>
  <c r="DZ234" i="54"/>
  <c r="EK235" i="54" s="1"/>
  <c r="EA14" i="54"/>
  <c r="EO15" i="54" s="1"/>
  <c r="EA114" i="54"/>
  <c r="EN115" i="54" s="1"/>
  <c r="EA194" i="54"/>
  <c r="EO195" i="54" s="1"/>
  <c r="EA214" i="54"/>
  <c r="EM215" i="54" s="1"/>
  <c r="EA234" i="54"/>
  <c r="EN235" i="54" s="1"/>
  <c r="BP14" i="66"/>
  <c r="DY433" i="54" s="1"/>
  <c r="DK696" i="54"/>
  <c r="GQ61" i="54"/>
  <c r="GW61" i="54" s="1"/>
  <c r="EM54" i="54"/>
  <c r="BS34" i="66"/>
  <c r="AY35" i="66" s="1"/>
  <c r="EC433" i="54"/>
  <c r="DD853" i="54"/>
  <c r="DD1010" i="54"/>
  <c r="DJ229" i="54"/>
  <c r="DJ1009" i="54"/>
  <c r="DD74" i="54"/>
  <c r="DJ73" i="54"/>
  <c r="BX34" i="66"/>
  <c r="CH17" i="66" s="1"/>
  <c r="CN17" i="66" s="1"/>
  <c r="BK34" i="66"/>
  <c r="DG437" i="54" s="1"/>
  <c r="DJ1008" i="54"/>
  <c r="DK1008" i="54" s="1"/>
  <c r="DJ1010" i="54"/>
  <c r="DJ74" i="54"/>
  <c r="DJ697" i="54"/>
  <c r="EB94" i="54"/>
  <c r="DJ1061" i="54"/>
  <c r="DD1060" i="54"/>
  <c r="DE1060" i="54" s="1"/>
  <c r="BU75" i="66"/>
  <c r="BA76" i="66" s="1"/>
  <c r="CH515" i="54" s="1"/>
  <c r="DD230" i="54"/>
  <c r="DD852" i="54"/>
  <c r="DD697" i="54"/>
  <c r="DJ854" i="54"/>
  <c r="DJ1062" i="54"/>
  <c r="DJ72" i="54"/>
  <c r="DK72" i="54" s="1"/>
  <c r="DD1008" i="54"/>
  <c r="DE1008" i="54" s="1"/>
  <c r="DD437" i="54"/>
  <c r="DD1061" i="54"/>
  <c r="DD854" i="54"/>
  <c r="DJ852" i="54"/>
  <c r="DK852" i="54" s="1"/>
  <c r="DJ228" i="54"/>
  <c r="DK228" i="54" s="1"/>
  <c r="DJ1060" i="54"/>
  <c r="DK1060" i="54" s="1"/>
  <c r="DD1062" i="54"/>
  <c r="DD72" i="54"/>
  <c r="DE72" i="54" s="1"/>
  <c r="DJ438" i="54"/>
  <c r="DD698" i="54"/>
  <c r="DJ698" i="54"/>
  <c r="DD436" i="54"/>
  <c r="DE436" i="54" s="1"/>
  <c r="DJ436" i="54"/>
  <c r="DK436" i="54" s="1"/>
  <c r="DD1009" i="54"/>
  <c r="DJ230" i="54"/>
  <c r="DD229" i="54"/>
  <c r="DD696" i="54"/>
  <c r="DJ437" i="54"/>
  <c r="DD228" i="54"/>
  <c r="DE228" i="54" s="1"/>
  <c r="DD438" i="54"/>
  <c r="DJ853" i="54"/>
  <c r="DD73" i="54"/>
  <c r="EE293" i="54"/>
  <c r="BU34" i="66"/>
  <c r="BA35" i="66" s="1"/>
  <c r="EF253" i="54"/>
  <c r="EF293" i="54"/>
  <c r="FL73" i="65"/>
  <c r="FK73" i="65" s="1"/>
  <c r="FL61" i="65"/>
  <c r="FK61" i="65" s="1"/>
  <c r="FL49" i="65"/>
  <c r="FK49" i="65" s="1"/>
  <c r="FL37" i="65"/>
  <c r="FK37" i="65" s="1"/>
  <c r="FL25" i="65"/>
  <c r="FK25" i="65" s="1"/>
  <c r="FL13" i="65"/>
  <c r="FK13" i="65" s="1"/>
  <c r="FL50" i="65"/>
  <c r="FK50" i="65" s="1"/>
  <c r="FL46" i="65"/>
  <c r="FK46" i="65" s="1"/>
  <c r="FI50" i="65"/>
  <c r="FL76" i="65"/>
  <c r="FK76" i="65" s="1"/>
  <c r="FL64" i="65"/>
  <c r="FK64" i="65" s="1"/>
  <c r="FL60" i="65"/>
  <c r="FK60" i="65" s="1"/>
  <c r="FL56" i="65"/>
  <c r="FK56" i="65" s="1"/>
  <c r="FL52" i="65"/>
  <c r="FK52" i="65" s="1"/>
  <c r="FL48" i="65"/>
  <c r="FK48" i="65" s="1"/>
  <c r="FL44" i="65"/>
  <c r="FK44" i="65" s="1"/>
  <c r="FL40" i="65"/>
  <c r="FK40" i="65" s="1"/>
  <c r="FL36" i="65"/>
  <c r="FK36" i="65" s="1"/>
  <c r="FL32" i="65"/>
  <c r="FK32" i="65" s="1"/>
  <c r="FL28" i="65"/>
  <c r="FK28" i="65" s="1"/>
  <c r="FL24" i="65"/>
  <c r="FK24" i="65" s="1"/>
  <c r="FL20" i="65"/>
  <c r="FK20" i="65" s="1"/>
  <c r="FL16" i="65"/>
  <c r="FK16" i="65" s="1"/>
  <c r="FL12" i="65"/>
  <c r="FK12" i="65" s="1"/>
  <c r="FL8" i="65"/>
  <c r="FK8" i="65" s="1"/>
  <c r="FI34" i="65"/>
  <c r="FJ57" i="65"/>
  <c r="FJ25" i="65"/>
  <c r="FL68" i="65"/>
  <c r="FK68" i="65" s="1"/>
  <c r="FI18" i="65"/>
  <c r="FJ53" i="65"/>
  <c r="FJ21" i="65"/>
  <c r="FL72" i="65"/>
  <c r="FK72" i="65" s="1"/>
  <c r="FI66" i="65"/>
  <c r="FJ73" i="65"/>
  <c r="FJ41" i="65"/>
  <c r="FJ9" i="65"/>
  <c r="FL71" i="65"/>
  <c r="FK71" i="65" s="1"/>
  <c r="FL63" i="65"/>
  <c r="FK63" i="65" s="1"/>
  <c r="FL47" i="65"/>
  <c r="FK47" i="65" s="1"/>
  <c r="FL23" i="65"/>
  <c r="FK23" i="65" s="1"/>
  <c r="FL11" i="65"/>
  <c r="FK11" i="65" s="1"/>
  <c r="FI62" i="65"/>
  <c r="FI30" i="65"/>
  <c r="FL74" i="65"/>
  <c r="FK74" i="65" s="1"/>
  <c r="FL70" i="65"/>
  <c r="FK70" i="65" s="1"/>
  <c r="FL62" i="65"/>
  <c r="FK62" i="65" s="1"/>
  <c r="FL58" i="65"/>
  <c r="FK58" i="65" s="1"/>
  <c r="FL38" i="65"/>
  <c r="FK38" i="65" s="1"/>
  <c r="FL34" i="65"/>
  <c r="FK34" i="65" s="1"/>
  <c r="FL26" i="65"/>
  <c r="FK26" i="65" s="1"/>
  <c r="FL22" i="65"/>
  <c r="FK22" i="65" s="1"/>
  <c r="FL14" i="65"/>
  <c r="FK14" i="65" s="1"/>
  <c r="FL10" i="65"/>
  <c r="FK10" i="65" s="1"/>
  <c r="FI74" i="65"/>
  <c r="FI58" i="65"/>
  <c r="FI42" i="65"/>
  <c r="FI26" i="65"/>
  <c r="FI10" i="65"/>
  <c r="FJ65" i="65"/>
  <c r="FJ49" i="65"/>
  <c r="FJ33" i="65"/>
  <c r="FJ17" i="65"/>
  <c r="FL75" i="65"/>
  <c r="FK75" i="65" s="1"/>
  <c r="FL59" i="65"/>
  <c r="FK59" i="65" s="1"/>
  <c r="FL51" i="65"/>
  <c r="FK51" i="65" s="1"/>
  <c r="FL27" i="65"/>
  <c r="FK27" i="65" s="1"/>
  <c r="FL15" i="65"/>
  <c r="FK15" i="65" s="1"/>
  <c r="FI46" i="65"/>
  <c r="FI14" i="65"/>
  <c r="FI70" i="65"/>
  <c r="FI54" i="65"/>
  <c r="FI38" i="65"/>
  <c r="FI22" i="65"/>
  <c r="FI6" i="65"/>
  <c r="FJ61" i="65"/>
  <c r="FJ45" i="65"/>
  <c r="FJ29" i="65"/>
  <c r="FJ13" i="65"/>
  <c r="ED253" i="54"/>
  <c r="EC253" i="54"/>
  <c r="FJ76" i="65"/>
  <c r="FJ72" i="65"/>
  <c r="FJ68" i="65"/>
  <c r="FJ64" i="65"/>
  <c r="FJ60" i="65"/>
  <c r="FJ56" i="65"/>
  <c r="FJ52" i="65"/>
  <c r="FJ48" i="65"/>
  <c r="FJ44" i="65"/>
  <c r="FJ40" i="65"/>
  <c r="FJ36" i="65"/>
  <c r="FJ32" i="65"/>
  <c r="FJ28" i="65"/>
  <c r="FJ24" i="65"/>
  <c r="FJ20" i="65"/>
  <c r="FJ16" i="65"/>
  <c r="FJ12" i="65"/>
  <c r="FJ8" i="65"/>
  <c r="FL39" i="65"/>
  <c r="FK39" i="65" s="1"/>
  <c r="FL35" i="65"/>
  <c r="FK35" i="65" s="1"/>
  <c r="FJ75" i="65"/>
  <c r="FJ71" i="65"/>
  <c r="FJ67" i="65"/>
  <c r="FJ63" i="65"/>
  <c r="FJ59" i="65"/>
  <c r="FJ55" i="65"/>
  <c r="FJ51" i="65"/>
  <c r="FJ47" i="65"/>
  <c r="FJ43" i="65"/>
  <c r="FJ39" i="65"/>
  <c r="FJ35" i="65"/>
  <c r="FJ31" i="65"/>
  <c r="FJ27" i="65"/>
  <c r="FJ23" i="65"/>
  <c r="FJ19" i="65"/>
  <c r="FJ15" i="65"/>
  <c r="FJ11" i="65"/>
  <c r="FJ7" i="65"/>
  <c r="DF11" i="66"/>
  <c r="AR370" i="54" s="1"/>
  <c r="DR10" i="66"/>
  <c r="DG11" i="66"/>
  <c r="AW370" i="54" s="1"/>
  <c r="DS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DE175" i="54"/>
  <c r="DE545" i="54"/>
  <c r="EB115" i="54"/>
  <c r="DE285" i="54"/>
  <c r="EB195" i="54"/>
  <c r="EC195" i="54"/>
  <c r="DE597" i="54"/>
  <c r="DE903" i="54"/>
  <c r="EN54" i="54"/>
  <c r="EL54" i="54"/>
  <c r="DE24" i="54"/>
  <c r="DE544" i="54"/>
  <c r="BZ75" i="66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23" i="54"/>
  <c r="DK23" i="54" s="1"/>
  <c r="DJ545" i="54"/>
  <c r="DJ284" i="54"/>
  <c r="DJ491" i="54"/>
  <c r="DK491" i="54" s="1"/>
  <c r="DJ25" i="54"/>
  <c r="DJ597" i="54"/>
  <c r="DJ24" i="54"/>
  <c r="DJ1113" i="54"/>
  <c r="DJ1112" i="54"/>
  <c r="DJ957" i="54"/>
  <c r="DE492" i="54"/>
  <c r="EE215" i="54"/>
  <c r="EB215" i="54"/>
  <c r="ED215" i="54"/>
  <c r="EP54" i="54"/>
  <c r="EB73" i="54"/>
  <c r="EF73" i="54"/>
  <c r="ED73" i="54"/>
  <c r="ED19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25" i="54"/>
  <c r="DG597" i="54"/>
  <c r="DG285" i="54"/>
  <c r="DG23" i="54"/>
  <c r="DH23" i="54" s="1"/>
  <c r="DG24" i="54"/>
  <c r="BY75" i="66"/>
  <c r="BT75" i="66"/>
  <c r="AZ76" i="66" s="1"/>
  <c r="CF515" i="54" s="1"/>
  <c r="EC115" i="54"/>
  <c r="DE126" i="54"/>
  <c r="EB54" i="54"/>
  <c r="EC54" i="54"/>
  <c r="EE54" i="54"/>
  <c r="ED54" i="54"/>
  <c r="EF54" i="54"/>
  <c r="DE643" i="54"/>
  <c r="ED353" i="54"/>
  <c r="EE353" i="54"/>
  <c r="EC353" i="54"/>
  <c r="EF353" i="54"/>
  <c r="EB353" i="54"/>
  <c r="ED15" i="54"/>
  <c r="EC15" i="54"/>
  <c r="EF15" i="54"/>
  <c r="ED94" i="54"/>
  <c r="DG125" i="54"/>
  <c r="DG126" i="54"/>
  <c r="DG124" i="54"/>
  <c r="DH124" i="54" s="1"/>
  <c r="EF215" i="54"/>
  <c r="EB293" i="54"/>
  <c r="ED293" i="54"/>
  <c r="DG955" i="54"/>
  <c r="DG746" i="54"/>
  <c r="DG903" i="54"/>
  <c r="DG643" i="54"/>
  <c r="DG174" i="54"/>
  <c r="DH174" i="54" s="1"/>
  <c r="DG642" i="54"/>
  <c r="DH642" i="54" s="1"/>
  <c r="DG902" i="54"/>
  <c r="DH902" i="54" s="1"/>
  <c r="DG175" i="54"/>
  <c r="DG747" i="54"/>
  <c r="HC61" i="54" s="1"/>
  <c r="DG1110" i="54"/>
  <c r="DH1110" i="54" s="1"/>
  <c r="DG954" i="54"/>
  <c r="DH954" i="54" s="1"/>
  <c r="DG1111" i="54"/>
  <c r="EG353" i="54"/>
  <c r="EJ433" i="54"/>
  <c r="BY13" i="66"/>
  <c r="EH293" i="54"/>
  <c r="EI373" i="54"/>
  <c r="EI253" i="54"/>
  <c r="EI73" i="54"/>
  <c r="EC73" i="54"/>
  <c r="EE15" i="54"/>
  <c r="DE25" i="54"/>
  <c r="DE493" i="54"/>
  <c r="EE235" i="54"/>
  <c r="EC235" i="54"/>
  <c r="EF235" i="54"/>
  <c r="EB235" i="54"/>
  <c r="ED235" i="54"/>
  <c r="EE195" i="54"/>
  <c r="EO54" i="54"/>
  <c r="DD906" i="54"/>
  <c r="DD177" i="54"/>
  <c r="DD646" i="54"/>
  <c r="DD905" i="54"/>
  <c r="DD1114" i="54"/>
  <c r="DE125" i="54"/>
  <c r="BZ13" i="66"/>
  <c r="EL353" i="54"/>
  <c r="EO373" i="54"/>
  <c r="DJ903" i="54"/>
  <c r="DJ643" i="54"/>
  <c r="DJ746" i="54"/>
  <c r="DJ955" i="54"/>
  <c r="DJ174" i="54"/>
  <c r="DJ642" i="54"/>
  <c r="DK642" i="54" s="1"/>
  <c r="DJ902" i="54"/>
  <c r="DK902" i="54" s="1"/>
  <c r="DJ175" i="54"/>
  <c r="DJ747" i="54"/>
  <c r="HD61" i="54" s="1"/>
  <c r="DJ1110" i="54"/>
  <c r="DK1110" i="54" s="1"/>
  <c r="DJ954" i="54"/>
  <c r="DK954" i="54" s="1"/>
  <c r="DJ1111" i="54"/>
  <c r="EP433" i="54"/>
  <c r="EP293" i="54"/>
  <c r="BU13" i="66"/>
  <c r="BA14" i="66" s="1"/>
  <c r="CH453" i="54" s="1"/>
  <c r="DE955" i="54"/>
  <c r="EE433" i="54"/>
  <c r="BY54" i="66"/>
  <c r="CI25" i="66" s="1"/>
  <c r="BJ76" i="66"/>
  <c r="BP76" i="66"/>
  <c r="FI5" i="65"/>
  <c r="EA273" i="54" l="1"/>
  <c r="EN274" i="54" s="1"/>
  <c r="HU54" i="54"/>
  <c r="EJ314" i="54"/>
  <c r="HU55" i="54"/>
  <c r="IA55" i="54"/>
  <c r="HS55" i="54"/>
  <c r="HY55" i="54"/>
  <c r="AZ430" i="54"/>
  <c r="AX430" i="54"/>
  <c r="AP411" i="54"/>
  <c r="HT54" i="54"/>
  <c r="AN12" i="67"/>
  <c r="AZ390" i="54"/>
  <c r="AU410" i="54"/>
  <c r="CH314" i="54"/>
  <c r="HZ54" i="54"/>
  <c r="DH334" i="54"/>
  <c r="AZ55" i="66"/>
  <c r="CF554" i="54" s="1"/>
  <c r="AY390" i="54"/>
  <c r="HS54" i="54"/>
  <c r="IA54" i="54"/>
  <c r="DH333" i="54"/>
  <c r="BA390" i="54"/>
  <c r="AY430" i="54"/>
  <c r="U12" i="67"/>
  <c r="HM57" i="54"/>
  <c r="HR57" i="54" s="1"/>
  <c r="HS57" i="54" s="1"/>
  <c r="HM58" i="54"/>
  <c r="HR58" i="54" s="1"/>
  <c r="HZ55" i="54"/>
  <c r="HP61" i="54"/>
  <c r="HY57" i="54"/>
  <c r="HX64" i="54"/>
  <c r="HX66" i="54"/>
  <c r="HX63" i="54"/>
  <c r="HX61" i="54"/>
  <c r="HX62" i="54"/>
  <c r="HX65" i="54"/>
  <c r="HX67" i="54"/>
  <c r="HX68" i="54"/>
  <c r="GO62" i="54"/>
  <c r="GU62" i="54" s="1"/>
  <c r="GO67" i="54"/>
  <c r="GU67" i="54" s="1"/>
  <c r="GO66" i="54"/>
  <c r="GU66" i="54" s="1"/>
  <c r="GO63" i="54"/>
  <c r="GU63" i="54" s="1"/>
  <c r="GO68" i="54"/>
  <c r="GU68" i="54" s="1"/>
  <c r="GO65" i="54"/>
  <c r="GU65" i="54" s="1"/>
  <c r="GO64" i="54"/>
  <c r="GU64" i="54" s="1"/>
  <c r="DH746" i="54"/>
  <c r="HC59" i="54"/>
  <c r="GX61" i="54"/>
  <c r="HL61" i="54" s="1"/>
  <c r="GX63" i="54"/>
  <c r="GX62" i="54"/>
  <c r="DK746" i="54"/>
  <c r="HD59" i="54"/>
  <c r="GX60" i="54"/>
  <c r="HL60" i="54" s="1"/>
  <c r="GX59" i="54"/>
  <c r="HL59" i="54" s="1"/>
  <c r="EG314" i="54"/>
  <c r="EH314" i="54"/>
  <c r="EI314" i="54"/>
  <c r="DK125" i="54"/>
  <c r="DK126" i="54"/>
  <c r="AO12" i="67"/>
  <c r="AP12" i="67" s="1"/>
  <c r="DH386" i="54"/>
  <c r="Q12" i="67"/>
  <c r="DD335" i="54"/>
  <c r="DE335" i="54" s="1"/>
  <c r="N13" i="67"/>
  <c r="R13" i="67" s="1"/>
  <c r="DH385" i="54"/>
  <c r="DK333" i="54"/>
  <c r="DK334" i="54"/>
  <c r="CH134" i="54"/>
  <c r="CT25" i="66"/>
  <c r="DJ54" i="66" s="1"/>
  <c r="AN411" i="54"/>
  <c r="CH54" i="54"/>
  <c r="DH54" i="66"/>
  <c r="AO411" i="54"/>
  <c r="CH154" i="54"/>
  <c r="DD337" i="54"/>
  <c r="BL55" i="66"/>
  <c r="P13" i="67" s="1"/>
  <c r="T13" i="67" s="1"/>
  <c r="DD388" i="54"/>
  <c r="DE388" i="54" s="1"/>
  <c r="DD389" i="54"/>
  <c r="DD336" i="54"/>
  <c r="DH53" i="66"/>
  <c r="AP370" i="54"/>
  <c r="DE12" i="66"/>
  <c r="AM371" i="54" s="1"/>
  <c r="AP371" i="54" s="1"/>
  <c r="DQ11" i="66"/>
  <c r="AQ430" i="54"/>
  <c r="DH74" i="66"/>
  <c r="DH73" i="66"/>
  <c r="DH72" i="66"/>
  <c r="DQ72" i="66" s="1"/>
  <c r="AN370" i="54"/>
  <c r="AN430" i="54"/>
  <c r="AO430" i="54"/>
  <c r="AN350" i="54"/>
  <c r="AO350" i="54"/>
  <c r="DK385" i="54"/>
  <c r="AO370" i="54"/>
  <c r="AO351" i="54"/>
  <c r="DK801" i="54"/>
  <c r="AQ391" i="54"/>
  <c r="AP350" i="54"/>
  <c r="EB135" i="54"/>
  <c r="ED135" i="54"/>
  <c r="DK386" i="54"/>
  <c r="EE135" i="54"/>
  <c r="EF135" i="54"/>
  <c r="AX11" i="67"/>
  <c r="BQ55" i="66"/>
  <c r="DZ154" i="54" s="1"/>
  <c r="DH802" i="54"/>
  <c r="DY54" i="54"/>
  <c r="EE55" i="54" s="1"/>
  <c r="CH11" i="67"/>
  <c r="CK11" i="67" s="1"/>
  <c r="AW11" i="67"/>
  <c r="AU11" i="67"/>
  <c r="AY11" i="67"/>
  <c r="DY314" i="54"/>
  <c r="EB315" i="54" s="1"/>
  <c r="DY154" i="54"/>
  <c r="EE155" i="54" s="1"/>
  <c r="BR55" i="66"/>
  <c r="EA134" i="54" s="1"/>
  <c r="EM135" i="54" s="1"/>
  <c r="BX55" i="66"/>
  <c r="BS55" i="66"/>
  <c r="AY56" i="66" s="1"/>
  <c r="CD55" i="54" s="1"/>
  <c r="V13" i="67"/>
  <c r="BK55" i="66"/>
  <c r="DD805" i="54"/>
  <c r="DD803" i="54"/>
  <c r="DD804" i="54"/>
  <c r="DH800" i="54"/>
  <c r="DH801" i="54"/>
  <c r="DJ805" i="54"/>
  <c r="AO391" i="54"/>
  <c r="AP351" i="54"/>
  <c r="AN391" i="54"/>
  <c r="AQ351" i="54"/>
  <c r="EA333" i="54"/>
  <c r="EO334" i="54" s="1"/>
  <c r="EA33" i="54"/>
  <c r="EN34" i="54" s="1"/>
  <c r="EA413" i="54"/>
  <c r="EL414" i="54" s="1"/>
  <c r="EA173" i="54"/>
  <c r="EN174" i="54" s="1"/>
  <c r="BZ34" i="66"/>
  <c r="EA393" i="54"/>
  <c r="EO394" i="54" s="1"/>
  <c r="AR331" i="54"/>
  <c r="AT331" i="54" s="1"/>
  <c r="AT410" i="54"/>
  <c r="AS410" i="54"/>
  <c r="AT350" i="54"/>
  <c r="DZ333" i="54"/>
  <c r="EJ334" i="54" s="1"/>
  <c r="DZ273" i="54"/>
  <c r="EG274" i="54" s="1"/>
  <c r="DZ33" i="54"/>
  <c r="EG34" i="54" s="1"/>
  <c r="DZ413" i="54"/>
  <c r="EI414" i="54" s="1"/>
  <c r="DZ173" i="54"/>
  <c r="EG174" i="54" s="1"/>
  <c r="DZ393" i="54"/>
  <c r="EJ394" i="54" s="1"/>
  <c r="AS350" i="54"/>
  <c r="AV350" i="54"/>
  <c r="AR351" i="54"/>
  <c r="AV351" i="54" s="1"/>
  <c r="AS390" i="54"/>
  <c r="AV390" i="54"/>
  <c r="AU390" i="54"/>
  <c r="AR391" i="54"/>
  <c r="AV391" i="54" s="1"/>
  <c r="BR14" i="66"/>
  <c r="EA253" i="54" s="1"/>
  <c r="BJ35" i="66"/>
  <c r="BL35" i="66" s="1"/>
  <c r="DJ440" i="54" s="1"/>
  <c r="CD474" i="54"/>
  <c r="CD494" i="54"/>
  <c r="CD534" i="54"/>
  <c r="CH474" i="54"/>
  <c r="CH494" i="54"/>
  <c r="CH534" i="54"/>
  <c r="BA411" i="54"/>
  <c r="AY411" i="54"/>
  <c r="AZ411" i="54"/>
  <c r="AX411" i="54"/>
  <c r="AS431" i="54"/>
  <c r="AT431" i="54"/>
  <c r="AV431" i="54"/>
  <c r="AU431" i="54"/>
  <c r="DN53" i="66"/>
  <c r="BB412" i="54"/>
  <c r="BB332" i="54"/>
  <c r="AY331" i="54"/>
  <c r="AZ331" i="54"/>
  <c r="BA331" i="54"/>
  <c r="AX331" i="54"/>
  <c r="AY351" i="54"/>
  <c r="AX351" i="54"/>
  <c r="BA351" i="54"/>
  <c r="AZ351" i="54"/>
  <c r="DN52" i="66"/>
  <c r="DQ52" i="66" s="1"/>
  <c r="BB331" i="54"/>
  <c r="BB411" i="54"/>
  <c r="DN54" i="66"/>
  <c r="BB413" i="54"/>
  <c r="BB333" i="54"/>
  <c r="AV411" i="54"/>
  <c r="AS411" i="54"/>
  <c r="AT411" i="54"/>
  <c r="AU411" i="54"/>
  <c r="AX391" i="54"/>
  <c r="AY391" i="54"/>
  <c r="AZ391" i="54"/>
  <c r="BA391" i="54"/>
  <c r="AY431" i="54"/>
  <c r="BA431" i="54"/>
  <c r="AX431" i="54"/>
  <c r="AZ431" i="54"/>
  <c r="AV370" i="54"/>
  <c r="AU370" i="54"/>
  <c r="AT370" i="54"/>
  <c r="AS370" i="54"/>
  <c r="AZ370" i="54"/>
  <c r="BA370" i="54"/>
  <c r="AY370" i="54"/>
  <c r="AX370" i="54"/>
  <c r="ED34" i="54"/>
  <c r="BP35" i="66"/>
  <c r="DY34" i="54" s="1"/>
  <c r="EB34" i="54"/>
  <c r="DD645" i="54"/>
  <c r="DD644" i="54"/>
  <c r="DE644" i="54" s="1"/>
  <c r="DD749" i="54"/>
  <c r="HB66" i="54" s="1"/>
  <c r="DD1113" i="54"/>
  <c r="BK14" i="66"/>
  <c r="DJ958" i="54"/>
  <c r="DJ749" i="54"/>
  <c r="HD66" i="54" s="1"/>
  <c r="DJ177" i="54"/>
  <c r="DD956" i="54"/>
  <c r="DE956" i="54" s="1"/>
  <c r="DD958" i="54"/>
  <c r="DD904" i="54"/>
  <c r="DE904" i="54" s="1"/>
  <c r="DD178" i="54"/>
  <c r="DJ645" i="54"/>
  <c r="DJ176" i="54"/>
  <c r="DJ748" i="54"/>
  <c r="DJ750" i="54"/>
  <c r="HD69" i="54" s="1"/>
  <c r="DD748" i="54"/>
  <c r="DE748" i="54" s="1"/>
  <c r="DD957" i="54"/>
  <c r="DD176" i="54"/>
  <c r="DE176" i="54" s="1"/>
  <c r="DD1112" i="54"/>
  <c r="DE1112" i="54" s="1"/>
  <c r="DD750" i="54"/>
  <c r="HB69" i="54" s="1"/>
  <c r="DJ956" i="54"/>
  <c r="DK957" i="54" s="1"/>
  <c r="DJ904" i="54"/>
  <c r="DK904" i="54" s="1"/>
  <c r="DJ644" i="54"/>
  <c r="DJ906" i="54"/>
  <c r="DJ905" i="54"/>
  <c r="DJ646" i="54"/>
  <c r="DJ1114" i="54"/>
  <c r="DK1114" i="54" s="1"/>
  <c r="DM73" i="66"/>
  <c r="DP73" i="66" s="1"/>
  <c r="DM74" i="66"/>
  <c r="DP74" i="66" s="1"/>
  <c r="DM52" i="66"/>
  <c r="DM54" i="66"/>
  <c r="DM53" i="66"/>
  <c r="DM72" i="66"/>
  <c r="DP72" i="66" s="1"/>
  <c r="EB274" i="54"/>
  <c r="HS56" i="54"/>
  <c r="HY56" i="54"/>
  <c r="IA56" i="54"/>
  <c r="HZ56" i="54"/>
  <c r="CH253" i="54"/>
  <c r="CH433" i="54"/>
  <c r="CH373" i="54"/>
  <c r="CH353" i="54"/>
  <c r="CH293" i="54"/>
  <c r="CH73" i="54"/>
  <c r="CH174" i="54"/>
  <c r="CH334" i="54"/>
  <c r="CH94" i="54"/>
  <c r="CH414" i="54"/>
  <c r="CH34" i="54"/>
  <c r="CH394" i="54"/>
  <c r="CH274" i="54"/>
  <c r="CH215" i="54"/>
  <c r="CH15" i="54"/>
  <c r="CH235" i="54"/>
  <c r="CH115" i="54"/>
  <c r="CH195" i="54"/>
  <c r="CD334" i="54"/>
  <c r="CD174" i="54"/>
  <c r="CD34" i="54"/>
  <c r="CD94" i="54"/>
  <c r="CD414" i="54"/>
  <c r="CD394" i="54"/>
  <c r="CD274" i="54"/>
  <c r="CF215" i="54"/>
  <c r="CF15" i="54"/>
  <c r="CF235" i="54"/>
  <c r="CF115" i="54"/>
  <c r="CF195" i="54"/>
  <c r="DY353" i="54"/>
  <c r="EE354" i="54" s="1"/>
  <c r="DY15" i="54"/>
  <c r="EB16" i="54" s="1"/>
  <c r="DY235" i="54"/>
  <c r="EC236" i="54" s="1"/>
  <c r="DY195" i="54"/>
  <c r="EE196" i="54" s="1"/>
  <c r="DY115" i="54"/>
  <c r="EC116" i="54" s="1"/>
  <c r="DY215" i="54"/>
  <c r="EC216" i="54" s="1"/>
  <c r="DK1061" i="54"/>
  <c r="HQ69" i="54"/>
  <c r="DY253" i="54"/>
  <c r="EB254" i="54" s="1"/>
  <c r="DY293" i="54"/>
  <c r="DY373" i="54"/>
  <c r="EB374" i="54" s="1"/>
  <c r="DY73" i="54"/>
  <c r="EE74" i="54" s="1"/>
  <c r="BS14" i="66"/>
  <c r="AY15" i="66" s="1"/>
  <c r="CD454" i="54" s="1"/>
  <c r="BX14" i="66"/>
  <c r="CH9" i="66" s="1"/>
  <c r="CR9" i="66" s="1"/>
  <c r="BQ14" i="66"/>
  <c r="DZ253" i="54" s="1"/>
  <c r="HT56" i="54"/>
  <c r="HU56" i="54"/>
  <c r="EA73" i="54"/>
  <c r="EA373" i="54"/>
  <c r="EO374" i="54" s="1"/>
  <c r="DK697" i="54"/>
  <c r="DE696" i="54"/>
  <c r="DK698" i="54"/>
  <c r="EE34" i="54"/>
  <c r="EF34" i="54"/>
  <c r="DE1061" i="54"/>
  <c r="EE94" i="54"/>
  <c r="DK230" i="54"/>
  <c r="EC94" i="54"/>
  <c r="DE853" i="54"/>
  <c r="EF94" i="54"/>
  <c r="EH94" i="54"/>
  <c r="DG1009" i="54"/>
  <c r="DG698" i="54"/>
  <c r="DG228" i="54"/>
  <c r="DH228" i="54" s="1"/>
  <c r="DG229" i="54"/>
  <c r="DG230" i="54"/>
  <c r="DG1008" i="54"/>
  <c r="DH1008" i="54" s="1"/>
  <c r="DE230" i="54"/>
  <c r="DG854" i="54"/>
  <c r="BT34" i="66"/>
  <c r="AZ35" i="66" s="1"/>
  <c r="DG1060" i="54"/>
  <c r="DH1060" i="54" s="1"/>
  <c r="DG436" i="54"/>
  <c r="DH436" i="54" s="1"/>
  <c r="DG73" i="54"/>
  <c r="DK229" i="54"/>
  <c r="DG696" i="54"/>
  <c r="DG438" i="54"/>
  <c r="DG1010" i="54"/>
  <c r="BY34" i="66"/>
  <c r="DG1061" i="54"/>
  <c r="DG1062" i="54"/>
  <c r="DG74" i="54"/>
  <c r="DG72" i="54"/>
  <c r="DH72" i="54" s="1"/>
  <c r="DG852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DE438" i="54"/>
  <c r="EB174" i="54"/>
  <c r="DE697" i="54"/>
  <c r="EC334" i="54"/>
  <c r="DE1010" i="54"/>
  <c r="EB334" i="54"/>
  <c r="DE437" i="54"/>
  <c r="EE334" i="54"/>
  <c r="EF414" i="54"/>
  <c r="EC274" i="54"/>
  <c r="EO115" i="54"/>
  <c r="EE274" i="54"/>
  <c r="EE174" i="54"/>
  <c r="EO94" i="54"/>
  <c r="EK195" i="54"/>
  <c r="CR17" i="66"/>
  <c r="DH32" i="66" s="1"/>
  <c r="EC414" i="54"/>
  <c r="EP115" i="54"/>
  <c r="ED414" i="54"/>
  <c r="ED334" i="54"/>
  <c r="DE74" i="54"/>
  <c r="EM94" i="54"/>
  <c r="ED274" i="54"/>
  <c r="EF274" i="54"/>
  <c r="DE1062" i="54"/>
  <c r="EB414" i="54"/>
  <c r="DK853" i="54"/>
  <c r="EF174" i="54"/>
  <c r="EC174" i="54"/>
  <c r="EC394" i="54"/>
  <c r="EF394" i="54"/>
  <c r="DK438" i="54"/>
  <c r="DK854" i="54"/>
  <c r="EB394" i="54"/>
  <c r="DK437" i="54"/>
  <c r="EE394" i="54"/>
  <c r="ED394" i="54"/>
  <c r="EI235" i="54"/>
  <c r="EO215" i="54"/>
  <c r="DK24" i="54"/>
  <c r="EH235" i="54"/>
  <c r="EP274" i="54"/>
  <c r="EO274" i="54"/>
  <c r="EJ115" i="54"/>
  <c r="EM235" i="54"/>
  <c r="EL274" i="54"/>
  <c r="EM274" i="54"/>
  <c r="DJ701" i="54"/>
  <c r="DD856" i="54"/>
  <c r="EG235" i="54"/>
  <c r="EF434" i="54"/>
  <c r="DH545" i="54"/>
  <c r="DG12" i="66"/>
  <c r="AW371" i="54" s="1"/>
  <c r="DS11" i="66"/>
  <c r="DF12" i="66"/>
  <c r="AR371" i="54" s="1"/>
  <c r="DR11" i="66"/>
  <c r="DH493" i="54"/>
  <c r="EN215" i="54"/>
  <c r="DH285" i="54"/>
  <c r="DK596" i="54"/>
  <c r="EH73" i="54"/>
  <c r="EJ54" i="54"/>
  <c r="EG253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EH433" i="54"/>
  <c r="DH175" i="54"/>
  <c r="DH643" i="54"/>
  <c r="EM195" i="54"/>
  <c r="DH24" i="54"/>
  <c r="EL195" i="54"/>
  <c r="DK545" i="54"/>
  <c r="ED434" i="54"/>
  <c r="EH115" i="54"/>
  <c r="DH544" i="54"/>
  <c r="DK544" i="54"/>
  <c r="BK76" i="66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494" i="54"/>
  <c r="DE494" i="54" s="1"/>
  <c r="EM353" i="54"/>
  <c r="EG433" i="54"/>
  <c r="BK35" i="66"/>
  <c r="DD128" i="54"/>
  <c r="DD127" i="54"/>
  <c r="DE127" i="54" s="1"/>
  <c r="DD129" i="54"/>
  <c r="DD231" i="54"/>
  <c r="DE231" i="54" s="1"/>
  <c r="DD76" i="54"/>
  <c r="EK353" i="54"/>
  <c r="EI353" i="54"/>
  <c r="EJ353" i="54"/>
  <c r="DH955" i="54"/>
  <c r="EP353" i="54"/>
  <c r="EG73" i="54"/>
  <c r="EC434" i="54"/>
  <c r="EJ195" i="54"/>
  <c r="EH195" i="54"/>
  <c r="DH597" i="54"/>
  <c r="DH596" i="54"/>
  <c r="EH253" i="54"/>
  <c r="EJ15" i="54"/>
  <c r="EP15" i="54"/>
  <c r="EM15" i="54"/>
  <c r="DJ1065" i="54"/>
  <c r="DJ1013" i="54"/>
  <c r="DJ1063" i="54"/>
  <c r="DK1063" i="54" s="1"/>
  <c r="EO73" i="54"/>
  <c r="EN73" i="54"/>
  <c r="EP73" i="54"/>
  <c r="EL73" i="54"/>
  <c r="EM73" i="54"/>
  <c r="EN293" i="54"/>
  <c r="EO293" i="54"/>
  <c r="EL293" i="54"/>
  <c r="DK643" i="54"/>
  <c r="EK73" i="54"/>
  <c r="EK293" i="54"/>
  <c r="EI293" i="54"/>
  <c r="DH125" i="54"/>
  <c r="EP373" i="54"/>
  <c r="EG94" i="54"/>
  <c r="EO433" i="54"/>
  <c r="EM373" i="54"/>
  <c r="DH25" i="54"/>
  <c r="EK94" i="54"/>
  <c r="EK253" i="54"/>
  <c r="EH353" i="54"/>
  <c r="EP195" i="54"/>
  <c r="EN195" i="54"/>
  <c r="DK285" i="54"/>
  <c r="EL235" i="54"/>
  <c r="EP235" i="54"/>
  <c r="DK175" i="54"/>
  <c r="DK174" i="54"/>
  <c r="DK32" i="66"/>
  <c r="DK34" i="66"/>
  <c r="DK33" i="66"/>
  <c r="CP17" i="66"/>
  <c r="DH903" i="54"/>
  <c r="EG54" i="54"/>
  <c r="EK54" i="54"/>
  <c r="EJ373" i="54"/>
  <c r="EO353" i="54"/>
  <c r="EJ73" i="54"/>
  <c r="EB434" i="54"/>
  <c r="EG373" i="54"/>
  <c r="EK15" i="54"/>
  <c r="EI15" i="54"/>
  <c r="EG15" i="54"/>
  <c r="EG215" i="54"/>
  <c r="EI215" i="54"/>
  <c r="EK215" i="54"/>
  <c r="EH373" i="54"/>
  <c r="EM433" i="54"/>
  <c r="EI433" i="54"/>
  <c r="EL373" i="54"/>
  <c r="DK1112" i="54"/>
  <c r="DK25" i="54"/>
  <c r="DK493" i="54"/>
  <c r="EL215" i="54"/>
  <c r="EP215" i="54"/>
  <c r="EL433" i="54"/>
  <c r="BR76" i="66"/>
  <c r="BQ76" i="66"/>
  <c r="EN253" i="54"/>
  <c r="EP253" i="54"/>
  <c r="EO253" i="54"/>
  <c r="EL253" i="54"/>
  <c r="EM253" i="54"/>
  <c r="DK955" i="54"/>
  <c r="EN353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H126" i="54"/>
  <c r="EN433" i="54"/>
  <c r="EJ235" i="54"/>
  <c r="DH492" i="54"/>
  <c r="EH54" i="54"/>
  <c r="EK373" i="54"/>
  <c r="EG293" i="54"/>
  <c r="EK433" i="54"/>
  <c r="DK1113" i="54"/>
  <c r="EI195" i="54"/>
  <c r="EM293" i="54"/>
  <c r="EL115" i="54"/>
  <c r="EM115" i="54"/>
  <c r="DK492" i="54"/>
  <c r="EK154" i="54"/>
  <c r="EH134" i="54"/>
  <c r="EJ134" i="54"/>
  <c r="EG134" i="54"/>
  <c r="EI154" i="54"/>
  <c r="EG154" i="54"/>
  <c r="CO25" i="66"/>
  <c r="CS25" i="66"/>
  <c r="EK134" i="54"/>
  <c r="EJ154" i="54"/>
  <c r="BX76" i="66"/>
  <c r="BL76" i="66"/>
  <c r="BS76" i="66"/>
  <c r="AY77" i="66" s="1"/>
  <c r="CD516" i="54" s="1"/>
  <c r="DJ1064" i="54" l="1"/>
  <c r="DK1064" i="54" s="1"/>
  <c r="DJ1012" i="54"/>
  <c r="DD1012" i="54"/>
  <c r="DD75" i="54"/>
  <c r="DE75" i="54" s="1"/>
  <c r="DD440" i="54"/>
  <c r="DJ699" i="54"/>
  <c r="DJ77" i="54"/>
  <c r="DJ232" i="54"/>
  <c r="DD1063" i="54"/>
  <c r="DE1063" i="54" s="1"/>
  <c r="DD1065" i="54"/>
  <c r="DD701" i="54"/>
  <c r="DD441" i="54"/>
  <c r="DJ439" i="54"/>
  <c r="DK439" i="54" s="1"/>
  <c r="DJ76" i="54"/>
  <c r="DJ75" i="54"/>
  <c r="DK75" i="54" s="1"/>
  <c r="DJ1011" i="54"/>
  <c r="DK1011" i="54" s="1"/>
  <c r="DD1064" i="54"/>
  <c r="DD232" i="54"/>
  <c r="DD1011" i="54"/>
  <c r="DE1011" i="54" s="1"/>
  <c r="DD855" i="54"/>
  <c r="DE855" i="54" s="1"/>
  <c r="DJ855" i="54"/>
  <c r="DK855" i="54" s="1"/>
  <c r="DJ857" i="54"/>
  <c r="CJ17" i="66"/>
  <c r="HB64" i="54"/>
  <c r="CF154" i="54"/>
  <c r="CF134" i="54"/>
  <c r="CF314" i="54"/>
  <c r="CF54" i="54"/>
  <c r="DJ53" i="66"/>
  <c r="HZ57" i="54"/>
  <c r="HU57" i="54"/>
  <c r="IA57" i="54"/>
  <c r="HT57" i="54"/>
  <c r="HY58" i="54"/>
  <c r="IA58" i="54"/>
  <c r="HZ58" i="54"/>
  <c r="HS58" i="54"/>
  <c r="HU58" i="54"/>
  <c r="HT58" i="54"/>
  <c r="HP59" i="54"/>
  <c r="HW61" i="54" s="1"/>
  <c r="GP66" i="54"/>
  <c r="GV66" i="54" s="1"/>
  <c r="GP65" i="54"/>
  <c r="GV65" i="54" s="1"/>
  <c r="GP63" i="54"/>
  <c r="GV63" i="54" s="1"/>
  <c r="GP68" i="54"/>
  <c r="GV68" i="54" s="1"/>
  <c r="GP62" i="54"/>
  <c r="GV62" i="54" s="1"/>
  <c r="GP67" i="54"/>
  <c r="GV67" i="54" s="1"/>
  <c r="GP64" i="54"/>
  <c r="GV64" i="54" s="1"/>
  <c r="HC69" i="54"/>
  <c r="HP69" i="54" s="1"/>
  <c r="GZ60" i="54"/>
  <c r="HN60" i="54" s="1"/>
  <c r="GZ59" i="54"/>
  <c r="HN59" i="54" s="1"/>
  <c r="GY59" i="54"/>
  <c r="HM59" i="54" s="1"/>
  <c r="GY60" i="54"/>
  <c r="HM60" i="54" s="1"/>
  <c r="HL62" i="54"/>
  <c r="GQ65" i="54"/>
  <c r="GW65" i="54" s="1"/>
  <c r="GQ68" i="54"/>
  <c r="GW68" i="54" s="1"/>
  <c r="GQ63" i="54"/>
  <c r="GW63" i="54" s="1"/>
  <c r="GQ66" i="54"/>
  <c r="GW66" i="54" s="1"/>
  <c r="GQ67" i="54"/>
  <c r="GW67" i="54" s="1"/>
  <c r="GQ64" i="54"/>
  <c r="GW64" i="54" s="1"/>
  <c r="GQ62" i="54"/>
  <c r="GW62" i="54" s="1"/>
  <c r="HC66" i="54"/>
  <c r="HP66" i="54" s="1"/>
  <c r="EF294" i="54"/>
  <c r="HF76" i="54"/>
  <c r="HL63" i="54"/>
  <c r="GZ63" i="54"/>
  <c r="GZ61" i="54"/>
  <c r="HN61" i="54" s="1"/>
  <c r="GZ62" i="54"/>
  <c r="GY62" i="54"/>
  <c r="GY61" i="54"/>
  <c r="HM61" i="54" s="1"/>
  <c r="GY63" i="54"/>
  <c r="GX64" i="54"/>
  <c r="HL64" i="54" s="1"/>
  <c r="DK749" i="54"/>
  <c r="GZ66" i="54" s="1"/>
  <c r="HD64" i="54"/>
  <c r="DZ54" i="54"/>
  <c r="AM13" i="67"/>
  <c r="DJ73" i="66"/>
  <c r="DJ52" i="66"/>
  <c r="DJ72" i="66"/>
  <c r="DS72" i="66" s="1"/>
  <c r="AT12" i="67"/>
  <c r="CH12" i="67" s="1"/>
  <c r="CK12" i="67" s="1"/>
  <c r="DJ74" i="66"/>
  <c r="DE337" i="54"/>
  <c r="DJ337" i="54"/>
  <c r="DE336" i="54"/>
  <c r="DE73" i="66"/>
  <c r="DQ73" i="66" s="1"/>
  <c r="AS331" i="54"/>
  <c r="BT55" i="66"/>
  <c r="DE389" i="54"/>
  <c r="BJ56" i="66"/>
  <c r="DD392" i="54" s="1"/>
  <c r="CD155" i="54"/>
  <c r="DJ129" i="54"/>
  <c r="DJ128" i="54"/>
  <c r="DD807" i="54"/>
  <c r="CD315" i="54"/>
  <c r="DJ387" i="54"/>
  <c r="DK387" i="54" s="1"/>
  <c r="CD555" i="54"/>
  <c r="DJ803" i="54"/>
  <c r="DK803" i="54" s="1"/>
  <c r="DJ127" i="54"/>
  <c r="DK127" i="54" s="1"/>
  <c r="BP56" i="66"/>
  <c r="BR56" i="66" s="1"/>
  <c r="DJ388" i="54"/>
  <c r="DJ336" i="54"/>
  <c r="DJ335" i="54"/>
  <c r="DK335" i="54" s="1"/>
  <c r="CD135" i="54"/>
  <c r="DJ389" i="54"/>
  <c r="DJ804" i="54"/>
  <c r="DZ134" i="54"/>
  <c r="EK135" i="54" s="1"/>
  <c r="DZ314" i="54"/>
  <c r="EH315" i="54" s="1"/>
  <c r="W13" i="67"/>
  <c r="BZ55" i="66"/>
  <c r="X13" i="67"/>
  <c r="AO13" i="67" s="1"/>
  <c r="EA314" i="54"/>
  <c r="EL315" i="54" s="1"/>
  <c r="AQ371" i="54"/>
  <c r="AO371" i="54"/>
  <c r="AN371" i="54"/>
  <c r="EL135" i="54"/>
  <c r="EP135" i="54"/>
  <c r="EN414" i="54"/>
  <c r="EN135" i="54"/>
  <c r="EO135" i="54"/>
  <c r="EF315" i="54"/>
  <c r="EF155" i="54"/>
  <c r="EC315" i="54"/>
  <c r="EN334" i="54"/>
  <c r="EE315" i="54"/>
  <c r="EI34" i="54"/>
  <c r="ED315" i="54"/>
  <c r="EA54" i="54"/>
  <c r="BU55" i="66"/>
  <c r="BA56" i="66" s="1"/>
  <c r="CH315" i="54" s="1"/>
  <c r="EA154" i="54"/>
  <c r="EM155" i="54" s="1"/>
  <c r="EC155" i="54"/>
  <c r="EB155" i="54"/>
  <c r="ED155" i="54"/>
  <c r="DK805" i="54"/>
  <c r="DE803" i="54"/>
  <c r="DE804" i="54"/>
  <c r="DE805" i="54"/>
  <c r="O13" i="67"/>
  <c r="DG388" i="54"/>
  <c r="DG804" i="54"/>
  <c r="DG335" i="54"/>
  <c r="DG389" i="54"/>
  <c r="DG803" i="54"/>
  <c r="DG336" i="54"/>
  <c r="DG337" i="54"/>
  <c r="DG805" i="54"/>
  <c r="DG387" i="54"/>
  <c r="EP414" i="54"/>
  <c r="DY55" i="54"/>
  <c r="EM414" i="54"/>
  <c r="EO414" i="54"/>
  <c r="V14" i="67"/>
  <c r="EM334" i="54"/>
  <c r="EM34" i="54"/>
  <c r="EO34" i="54"/>
  <c r="EN394" i="54"/>
  <c r="AV331" i="54"/>
  <c r="EP334" i="54"/>
  <c r="EL334" i="54"/>
  <c r="EP34" i="54"/>
  <c r="EL34" i="54"/>
  <c r="EM394" i="54"/>
  <c r="BR35" i="66"/>
  <c r="EP394" i="54"/>
  <c r="EL394" i="54"/>
  <c r="EM174" i="54"/>
  <c r="EL174" i="54"/>
  <c r="EO174" i="54"/>
  <c r="EP174" i="54"/>
  <c r="AU331" i="54"/>
  <c r="EG334" i="54"/>
  <c r="EH334" i="54"/>
  <c r="EK334" i="54"/>
  <c r="EJ34" i="54"/>
  <c r="EH34" i="54"/>
  <c r="DD700" i="54"/>
  <c r="DD857" i="54"/>
  <c r="DJ856" i="54"/>
  <c r="DJ441" i="54"/>
  <c r="DK441" i="54" s="1"/>
  <c r="EK34" i="54"/>
  <c r="DJ233" i="54"/>
  <c r="DJ231" i="54"/>
  <c r="DK231" i="54" s="1"/>
  <c r="DD1013" i="54"/>
  <c r="DD233" i="54"/>
  <c r="DE233" i="54" s="1"/>
  <c r="DD77" i="54"/>
  <c r="DD439" i="54"/>
  <c r="DE439" i="54" s="1"/>
  <c r="DD699" i="54"/>
  <c r="DJ700" i="54"/>
  <c r="BQ35" i="66"/>
  <c r="DZ334" i="54" s="1"/>
  <c r="EJ335" i="54" s="1"/>
  <c r="DY414" i="54"/>
  <c r="ED415" i="54" s="1"/>
  <c r="BS35" i="66"/>
  <c r="AY36" i="66" s="1"/>
  <c r="CD475" i="54" s="1"/>
  <c r="BX35" i="66"/>
  <c r="AS351" i="54"/>
  <c r="AU391" i="54"/>
  <c r="AU351" i="54"/>
  <c r="AT351" i="54"/>
  <c r="AS391" i="54"/>
  <c r="AT391" i="54"/>
  <c r="DY394" i="54"/>
  <c r="EB395" i="54" s="1"/>
  <c r="DY334" i="54"/>
  <c r="ED335" i="54" s="1"/>
  <c r="DY274" i="54"/>
  <c r="DY174" i="54"/>
  <c r="ED175" i="54" s="1"/>
  <c r="DY94" i="54"/>
  <c r="EF95" i="54" s="1"/>
  <c r="CI17" i="66"/>
  <c r="CO17" i="66" s="1"/>
  <c r="DL34" i="66" s="1"/>
  <c r="BP15" i="66"/>
  <c r="EA353" i="54"/>
  <c r="EL354" i="54" s="1"/>
  <c r="BJ15" i="66"/>
  <c r="BK15" i="66" s="1"/>
  <c r="BU14" i="66"/>
  <c r="BA15" i="66" s="1"/>
  <c r="CH454" i="54" s="1"/>
  <c r="BZ14" i="66"/>
  <c r="CJ9" i="66" s="1"/>
  <c r="EA293" i="54"/>
  <c r="EP294" i="54" s="1"/>
  <c r="EA433" i="54"/>
  <c r="EP434" i="54" s="1"/>
  <c r="ED35" i="54"/>
  <c r="DE53" i="66"/>
  <c r="AM412" i="54" s="1"/>
  <c r="BT14" i="66"/>
  <c r="AZ15" i="66" s="1"/>
  <c r="CF454" i="54" s="1"/>
  <c r="CF474" i="54"/>
  <c r="CF494" i="54"/>
  <c r="CF534" i="54"/>
  <c r="DN34" i="66"/>
  <c r="BB433" i="54"/>
  <c r="BB353" i="54"/>
  <c r="BB393" i="54"/>
  <c r="DP54" i="66"/>
  <c r="BL413" i="54"/>
  <c r="BL333" i="54"/>
  <c r="BC413" i="54"/>
  <c r="BE413" i="54"/>
  <c r="BD413" i="54"/>
  <c r="BF413" i="54"/>
  <c r="DN32" i="66"/>
  <c r="DQ32" i="66" s="1"/>
  <c r="BB431" i="54"/>
  <c r="BB351" i="54"/>
  <c r="BB391" i="54"/>
  <c r="DP52" i="66"/>
  <c r="BL331" i="54"/>
  <c r="BL411" i="54"/>
  <c r="BE332" i="54"/>
  <c r="BC332" i="54"/>
  <c r="BF332" i="54"/>
  <c r="BD332" i="54"/>
  <c r="BC411" i="54"/>
  <c r="BE411" i="54"/>
  <c r="BD411" i="54"/>
  <c r="BF411" i="54"/>
  <c r="BC412" i="54"/>
  <c r="BF412" i="54"/>
  <c r="BE412" i="54"/>
  <c r="BD412" i="54"/>
  <c r="DN33" i="66"/>
  <c r="BB432" i="54"/>
  <c r="BB352" i="54"/>
  <c r="BB392" i="54"/>
  <c r="DP53" i="66"/>
  <c r="BL332" i="54"/>
  <c r="BL412" i="54"/>
  <c r="CH135" i="54"/>
  <c r="BF333" i="54"/>
  <c r="BE333" i="54"/>
  <c r="BD333" i="54"/>
  <c r="BC333" i="54"/>
  <c r="BE331" i="54"/>
  <c r="BF331" i="54"/>
  <c r="BD331" i="54"/>
  <c r="BC331" i="54"/>
  <c r="AS371" i="54"/>
  <c r="AT371" i="54"/>
  <c r="AU371" i="54"/>
  <c r="AV371" i="54"/>
  <c r="BA371" i="54"/>
  <c r="AY371" i="54"/>
  <c r="AX371" i="54"/>
  <c r="AZ371" i="54"/>
  <c r="DE1114" i="54"/>
  <c r="DK645" i="54"/>
  <c r="DK644" i="54"/>
  <c r="DE1113" i="54"/>
  <c r="DE905" i="54"/>
  <c r="BK56" i="66"/>
  <c r="DG340" i="54" s="1"/>
  <c r="DY135" i="54"/>
  <c r="ED136" i="54" s="1"/>
  <c r="DY315" i="54"/>
  <c r="BQ56" i="66"/>
  <c r="DZ315" i="54" s="1"/>
  <c r="DY155" i="54"/>
  <c r="DE750" i="54"/>
  <c r="GX69" i="54" s="1"/>
  <c r="DK906" i="54"/>
  <c r="DK750" i="54"/>
  <c r="GZ69" i="54" s="1"/>
  <c r="DK177" i="54"/>
  <c r="DK956" i="54"/>
  <c r="EF354" i="54"/>
  <c r="DK176" i="54"/>
  <c r="DK178" i="54"/>
  <c r="CN9" i="66"/>
  <c r="DK13" i="66" s="1"/>
  <c r="DK905" i="54"/>
  <c r="DK958" i="54"/>
  <c r="ED354" i="54"/>
  <c r="EC354" i="54"/>
  <c r="DE645" i="54"/>
  <c r="DE646" i="54"/>
  <c r="DE177" i="54"/>
  <c r="DE749" i="54"/>
  <c r="GX67" i="54" s="1"/>
  <c r="HL67" i="54" s="1"/>
  <c r="DE957" i="54"/>
  <c r="DE958" i="54"/>
  <c r="EC254" i="54"/>
  <c r="EE374" i="54"/>
  <c r="ED74" i="54"/>
  <c r="DK646" i="54"/>
  <c r="BY14" i="66"/>
  <c r="CI9" i="66" s="1"/>
  <c r="CO9" i="66" s="1"/>
  <c r="DE906" i="54"/>
  <c r="EF374" i="54"/>
  <c r="DE178" i="54"/>
  <c r="DK748" i="54"/>
  <c r="ED374" i="54"/>
  <c r="EC374" i="54"/>
  <c r="GO69" i="54"/>
  <c r="GU69" i="54" s="1"/>
  <c r="EA155" i="54"/>
  <c r="EA135" i="54"/>
  <c r="EA315" i="54"/>
  <c r="X14" i="67"/>
  <c r="EA55" i="54"/>
  <c r="HX71" i="54"/>
  <c r="HX72" i="54"/>
  <c r="HX73" i="54"/>
  <c r="HX69" i="54"/>
  <c r="HX75" i="54"/>
  <c r="HX74" i="54"/>
  <c r="HX70" i="54"/>
  <c r="EB354" i="54"/>
  <c r="EF254" i="54"/>
  <c r="EE294" i="54"/>
  <c r="ED294" i="54"/>
  <c r="EB294" i="54"/>
  <c r="GO70" i="54" s="1"/>
  <c r="GU70" i="54" s="1"/>
  <c r="EC294" i="54"/>
  <c r="CF174" i="54"/>
  <c r="CF334" i="54"/>
  <c r="CF34" i="54"/>
  <c r="CF414" i="54"/>
  <c r="CF94" i="54"/>
  <c r="CF394" i="54"/>
  <c r="CF274" i="54"/>
  <c r="CD74" i="54"/>
  <c r="CD434" i="54"/>
  <c r="CD374" i="54"/>
  <c r="CD254" i="54"/>
  <c r="CD354" i="54"/>
  <c r="CD294" i="54"/>
  <c r="CD236" i="54"/>
  <c r="CD216" i="54"/>
  <c r="CD16" i="54"/>
  <c r="CD196" i="54"/>
  <c r="CD116" i="54"/>
  <c r="CD95" i="54"/>
  <c r="CF74" i="54"/>
  <c r="CF254" i="54"/>
  <c r="DZ433" i="54"/>
  <c r="EJ434" i="54" s="1"/>
  <c r="EA195" i="54"/>
  <c r="EP196" i="54" s="1"/>
  <c r="EA235" i="54"/>
  <c r="EL236" i="54" s="1"/>
  <c r="EA15" i="54"/>
  <c r="EA215" i="54"/>
  <c r="EP216" i="54" s="1"/>
  <c r="EA115" i="54"/>
  <c r="EL116" i="54" s="1"/>
  <c r="DZ15" i="54"/>
  <c r="EK16" i="54" s="1"/>
  <c r="DZ215" i="54"/>
  <c r="EG216" i="54" s="1"/>
  <c r="DZ235" i="54"/>
  <c r="DZ115" i="54"/>
  <c r="DZ195" i="54"/>
  <c r="EB74" i="54"/>
  <c r="EA34" i="54"/>
  <c r="EA94" i="54"/>
  <c r="EA174" i="54"/>
  <c r="EA274" i="54"/>
  <c r="EM275" i="54" s="1"/>
  <c r="EA334" i="54"/>
  <c r="EA394" i="54"/>
  <c r="EA414" i="54"/>
  <c r="EC74" i="54"/>
  <c r="EF74" i="54"/>
  <c r="DZ353" i="54"/>
  <c r="EG354" i="54" s="1"/>
  <c r="DZ293" i="54"/>
  <c r="EJ294" i="54" s="1"/>
  <c r="DZ373" i="54"/>
  <c r="EI374" i="54" s="1"/>
  <c r="DZ73" i="54"/>
  <c r="EK74" i="54" s="1"/>
  <c r="EE254" i="54"/>
  <c r="ED254" i="54"/>
  <c r="DY74" i="54"/>
  <c r="EE75" i="54" s="1"/>
  <c r="DY254" i="54"/>
  <c r="DY294" i="54"/>
  <c r="DY354" i="54"/>
  <c r="DY374" i="54"/>
  <c r="EB375" i="54" s="1"/>
  <c r="DY434" i="54"/>
  <c r="GX65" i="54"/>
  <c r="HL65" i="54" s="1"/>
  <c r="DH696" i="54"/>
  <c r="GY64" i="54" s="1"/>
  <c r="HC64" i="54"/>
  <c r="GQ69" i="54"/>
  <c r="GW69" i="54" s="1"/>
  <c r="GP69" i="54"/>
  <c r="GV69" i="54" s="1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Z35" i="66"/>
  <c r="EI394" i="54"/>
  <c r="EK414" i="54"/>
  <c r="DH33" i="66"/>
  <c r="DH74" i="54"/>
  <c r="EK174" i="54"/>
  <c r="DH437" i="54"/>
  <c r="DH73" i="54"/>
  <c r="EH174" i="54"/>
  <c r="CT17" i="66"/>
  <c r="DJ32" i="66" s="1"/>
  <c r="EJ174" i="54"/>
  <c r="DH438" i="54"/>
  <c r="EI174" i="54"/>
  <c r="DH230" i="54"/>
  <c r="DH853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P254" i="54"/>
  <c r="EF55" i="54"/>
  <c r="BU35" i="66"/>
  <c r="BA36" i="66" s="1"/>
  <c r="DH34" i="66"/>
  <c r="EL254" i="54"/>
  <c r="EO254" i="54"/>
  <c r="DK76" i="54"/>
  <c r="EN74" i="54"/>
  <c r="ED216" i="54"/>
  <c r="EM74" i="54"/>
  <c r="EL74" i="54"/>
  <c r="EP74" i="54"/>
  <c r="EF236" i="54"/>
  <c r="EF216" i="54"/>
  <c r="ED196" i="54"/>
  <c r="EB35" i="54"/>
  <c r="EB236" i="54"/>
  <c r="EC35" i="54"/>
  <c r="DH1114" i="54"/>
  <c r="BT76" i="66"/>
  <c r="AZ77" i="66" s="1"/>
  <c r="CF516" i="54" s="1"/>
  <c r="ED236" i="54"/>
  <c r="ED16" i="54"/>
  <c r="EE236" i="54"/>
  <c r="EF16" i="54"/>
  <c r="DE288" i="54"/>
  <c r="EF35" i="54"/>
  <c r="DG855" i="54"/>
  <c r="DG441" i="54"/>
  <c r="DG857" i="54"/>
  <c r="DG440" i="54"/>
  <c r="DG439" i="54"/>
  <c r="DG700" i="54"/>
  <c r="DG699" i="54"/>
  <c r="DG856" i="54"/>
  <c r="DG701" i="54"/>
  <c r="EE216" i="54"/>
  <c r="DK699" i="54"/>
  <c r="EC55" i="54"/>
  <c r="EB55" i="54"/>
  <c r="DE495" i="54"/>
  <c r="EC16" i="54"/>
  <c r="EE16" i="54"/>
  <c r="DE548" i="54"/>
  <c r="DE496" i="54"/>
  <c r="DH957" i="54"/>
  <c r="EM374" i="54"/>
  <c r="DK77" i="54"/>
  <c r="EG254" i="54"/>
  <c r="EJ254" i="54"/>
  <c r="DH905" i="54"/>
  <c r="DH958" i="54"/>
  <c r="DH646" i="54"/>
  <c r="DH177" i="54"/>
  <c r="EN374" i="54"/>
  <c r="EK254" i="54"/>
  <c r="EH254" i="54"/>
  <c r="DE128" i="54"/>
  <c r="DE547" i="54"/>
  <c r="DE600" i="54"/>
  <c r="EB116" i="54"/>
  <c r="EE116" i="54"/>
  <c r="EF116" i="54"/>
  <c r="ED116" i="54"/>
  <c r="DH12" i="66"/>
  <c r="DH14" i="66"/>
  <c r="CT9" i="66"/>
  <c r="DH13" i="66"/>
  <c r="DD647" i="54"/>
  <c r="DE647" i="54" s="1"/>
  <c r="DH749" i="54"/>
  <c r="DH906" i="54"/>
  <c r="EL374" i="54"/>
  <c r="EB216" i="54"/>
  <c r="ED55" i="54"/>
  <c r="DE76" i="54"/>
  <c r="DE129" i="54"/>
  <c r="EE35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495" i="54"/>
  <c r="BY76" i="66"/>
  <c r="DH178" i="54"/>
  <c r="BR15" i="66"/>
  <c r="BQ15" i="66"/>
  <c r="DH645" i="54"/>
  <c r="DJ600" i="54"/>
  <c r="DJ287" i="54"/>
  <c r="DJ496" i="54"/>
  <c r="DJ27" i="54"/>
  <c r="DJ495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H1113" i="54"/>
  <c r="DH750" i="54"/>
  <c r="DM33" i="66"/>
  <c r="DM32" i="66"/>
  <c r="DM34" i="66"/>
  <c r="EP374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EK55" i="54"/>
  <c r="EC196" i="54"/>
  <c r="EF196" i="54"/>
  <c r="EB196" i="54"/>
  <c r="DE599" i="54"/>
  <c r="DE28" i="54"/>
  <c r="DE27" i="54"/>
  <c r="EI254" i="54"/>
  <c r="DI52" i="66"/>
  <c r="DI54" i="66"/>
  <c r="DI74" i="66"/>
  <c r="DI53" i="66"/>
  <c r="DI73" i="66"/>
  <c r="DI72" i="66"/>
  <c r="AZ56" i="66"/>
  <c r="CF555" i="54" s="1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J155" i="54"/>
  <c r="BU76" i="66"/>
  <c r="BA77" i="66" s="1"/>
  <c r="CH516" i="54" s="1"/>
  <c r="BZ76" i="66"/>
  <c r="BP77" i="66"/>
  <c r="BJ77" i="66"/>
  <c r="DD390" i="54" l="1"/>
  <c r="DE390" i="54" s="1"/>
  <c r="DD340" i="54"/>
  <c r="DK440" i="54"/>
  <c r="DK1013" i="54"/>
  <c r="DE856" i="54"/>
  <c r="DE1064" i="54"/>
  <c r="DK857" i="54"/>
  <c r="DS52" i="66"/>
  <c r="DK1065" i="54"/>
  <c r="DE1065" i="54"/>
  <c r="DK1012" i="54"/>
  <c r="DE77" i="54"/>
  <c r="DE857" i="54"/>
  <c r="DE1013" i="54"/>
  <c r="DE1012" i="54"/>
  <c r="BT35" i="66"/>
  <c r="AZ36" i="66" s="1"/>
  <c r="GZ68" i="54"/>
  <c r="HN68" i="54" s="1"/>
  <c r="DZ94" i="54"/>
  <c r="EH95" i="54" s="1"/>
  <c r="CD535" i="54"/>
  <c r="DG73" i="66"/>
  <c r="DS73" i="66" s="1"/>
  <c r="GZ67" i="54"/>
  <c r="HN67" i="54" s="1"/>
  <c r="HP64" i="54"/>
  <c r="HW66" i="54" s="1"/>
  <c r="BX56" i="66"/>
  <c r="BL56" i="66"/>
  <c r="DJ392" i="54" s="1"/>
  <c r="DD391" i="54"/>
  <c r="DE392" i="54" s="1"/>
  <c r="N14" i="67"/>
  <c r="R14" i="67" s="1"/>
  <c r="DD338" i="54"/>
  <c r="DE338" i="54" s="1"/>
  <c r="BS56" i="66"/>
  <c r="AY57" i="66" s="1"/>
  <c r="CD556" i="54" s="1"/>
  <c r="DD806" i="54"/>
  <c r="DE806" i="54" s="1"/>
  <c r="DD808" i="54"/>
  <c r="HM64" i="54"/>
  <c r="HN66" i="54"/>
  <c r="GX70" i="54"/>
  <c r="HW60" i="54"/>
  <c r="GZ70" i="54"/>
  <c r="HW62" i="54"/>
  <c r="HR59" i="54"/>
  <c r="HW63" i="54"/>
  <c r="HM62" i="54"/>
  <c r="HW59" i="54"/>
  <c r="HM63" i="54"/>
  <c r="HR61" i="54"/>
  <c r="GO71" i="54"/>
  <c r="GU71" i="54" s="1"/>
  <c r="HR60" i="54"/>
  <c r="GX66" i="54"/>
  <c r="HL66" i="54" s="1"/>
  <c r="GO74" i="54"/>
  <c r="GU74" i="54" s="1"/>
  <c r="HN62" i="54"/>
  <c r="HR62" i="54" s="1"/>
  <c r="HN63" i="54"/>
  <c r="HL70" i="54"/>
  <c r="HG76" i="54"/>
  <c r="HH76" i="54" s="1"/>
  <c r="GZ65" i="54"/>
  <c r="HN65" i="54" s="1"/>
  <c r="GZ64" i="54"/>
  <c r="HN64" i="54" s="1"/>
  <c r="HN69" i="54"/>
  <c r="GX68" i="54"/>
  <c r="HL68" i="54" s="1"/>
  <c r="GO73" i="54"/>
  <c r="GU73" i="54" s="1"/>
  <c r="GO75" i="54"/>
  <c r="GU75" i="54" s="1"/>
  <c r="EF295" i="54"/>
  <c r="HF84" i="54"/>
  <c r="GO72" i="54"/>
  <c r="GU72" i="54" s="1"/>
  <c r="EM315" i="54"/>
  <c r="EM316" i="54" s="1"/>
  <c r="EM294" i="54"/>
  <c r="EH316" i="54"/>
  <c r="EP315" i="54"/>
  <c r="EP316" i="54" s="1"/>
  <c r="EN315" i="54"/>
  <c r="EN316" i="54" s="1"/>
  <c r="EJ315" i="54"/>
  <c r="EJ316" i="54" s="1"/>
  <c r="EG315" i="54"/>
  <c r="EG316" i="54" s="1"/>
  <c r="EK315" i="54"/>
  <c r="EK316" i="54" s="1"/>
  <c r="EO315" i="54"/>
  <c r="EO316" i="54" s="1"/>
  <c r="EI315" i="54"/>
  <c r="EI316" i="54" s="1"/>
  <c r="DK388" i="54"/>
  <c r="DK129" i="54"/>
  <c r="AU12" i="67"/>
  <c r="AX12" i="67"/>
  <c r="AW12" i="67"/>
  <c r="AY12" i="67"/>
  <c r="AV12" i="67"/>
  <c r="DK389" i="54"/>
  <c r="DE74" i="66"/>
  <c r="DQ74" i="66" s="1"/>
  <c r="DK128" i="54"/>
  <c r="DK804" i="54"/>
  <c r="DK337" i="54"/>
  <c r="Y13" i="67"/>
  <c r="ED316" i="54"/>
  <c r="DD339" i="54"/>
  <c r="EC156" i="54"/>
  <c r="DK336" i="54"/>
  <c r="CH555" i="54"/>
  <c r="EN155" i="54"/>
  <c r="EN156" i="54" s="1"/>
  <c r="EP155" i="54"/>
  <c r="EP156" i="54" s="1"/>
  <c r="EO155" i="54"/>
  <c r="EO156" i="54" s="1"/>
  <c r="EL155" i="54"/>
  <c r="EL156" i="54" s="1"/>
  <c r="CH55" i="54"/>
  <c r="CH155" i="54"/>
  <c r="DH337" i="54"/>
  <c r="DH336" i="54"/>
  <c r="DH335" i="54"/>
  <c r="DH388" i="54"/>
  <c r="DH389" i="54"/>
  <c r="DH387" i="54"/>
  <c r="DH803" i="54"/>
  <c r="DH804" i="54"/>
  <c r="DH805" i="54"/>
  <c r="S13" i="67"/>
  <c r="U13" i="67" s="1"/>
  <c r="Q13" i="67"/>
  <c r="AN13" i="67"/>
  <c r="AP13" i="67" s="1"/>
  <c r="EP415" i="54"/>
  <c r="O14" i="67"/>
  <c r="S14" i="67" s="1"/>
  <c r="DG806" i="54"/>
  <c r="DH806" i="54" s="1"/>
  <c r="DJ808" i="54"/>
  <c r="P14" i="67"/>
  <c r="AO14" i="67" s="1"/>
  <c r="DJ806" i="54"/>
  <c r="DK806" i="54" s="1"/>
  <c r="EP335" i="54"/>
  <c r="CD316" i="54"/>
  <c r="BJ57" i="66"/>
  <c r="DD341" i="54" s="1"/>
  <c r="BP57" i="66"/>
  <c r="DY316" i="54" s="1"/>
  <c r="CD156" i="54"/>
  <c r="CD136" i="54"/>
  <c r="CD56" i="54"/>
  <c r="EE395" i="54"/>
  <c r="CD415" i="54"/>
  <c r="EB175" i="54"/>
  <c r="DZ174" i="54"/>
  <c r="EG175" i="54" s="1"/>
  <c r="DZ394" i="54"/>
  <c r="EK395" i="54" s="1"/>
  <c r="DZ34" i="54"/>
  <c r="EI35" i="54" s="1"/>
  <c r="BY35" i="66"/>
  <c r="DZ414" i="54"/>
  <c r="EK415" i="54" s="1"/>
  <c r="DZ274" i="54"/>
  <c r="EK275" i="54" s="1"/>
  <c r="ED275" i="54"/>
  <c r="EC275" i="54"/>
  <c r="EF275" i="54"/>
  <c r="EB275" i="54"/>
  <c r="EE275" i="54"/>
  <c r="EB415" i="54"/>
  <c r="EC175" i="54"/>
  <c r="EB95" i="54"/>
  <c r="ED95" i="54"/>
  <c r="DE699" i="54"/>
  <c r="DE700" i="54"/>
  <c r="DL33" i="66"/>
  <c r="DO33" i="66" s="1"/>
  <c r="DK701" i="54"/>
  <c r="DE701" i="54"/>
  <c r="DK700" i="54"/>
  <c r="DE440" i="54"/>
  <c r="EE175" i="54"/>
  <c r="DK856" i="54"/>
  <c r="EF415" i="54"/>
  <c r="EC415" i="54"/>
  <c r="DE441" i="54"/>
  <c r="EF175" i="54"/>
  <c r="DK233" i="54"/>
  <c r="DK232" i="54"/>
  <c r="EE415" i="54"/>
  <c r="DL32" i="66"/>
  <c r="DO32" i="66" s="1"/>
  <c r="EE335" i="54"/>
  <c r="EF335" i="54"/>
  <c r="EC95" i="54"/>
  <c r="CD335" i="54"/>
  <c r="CD35" i="54"/>
  <c r="EE95" i="54"/>
  <c r="CD495" i="54"/>
  <c r="BJ36" i="66"/>
  <c r="DD859" i="54" s="1"/>
  <c r="EC395" i="54"/>
  <c r="EP354" i="54"/>
  <c r="CD395" i="54"/>
  <c r="BP36" i="66"/>
  <c r="DY175" i="54" s="1"/>
  <c r="EF395" i="54"/>
  <c r="ED395" i="54"/>
  <c r="CD175" i="54"/>
  <c r="CD275" i="54"/>
  <c r="EB335" i="54"/>
  <c r="CS17" i="66"/>
  <c r="DI33" i="66" s="1"/>
  <c r="EC335" i="54"/>
  <c r="EO354" i="54"/>
  <c r="EM354" i="54"/>
  <c r="EN354" i="54"/>
  <c r="DQ53" i="66"/>
  <c r="DE54" i="66"/>
  <c r="AM333" i="54" s="1"/>
  <c r="EN294" i="54"/>
  <c r="EO294" i="54"/>
  <c r="EL294" i="54"/>
  <c r="CH254" i="54"/>
  <c r="CH434" i="54"/>
  <c r="BS15" i="66"/>
  <c r="AY16" i="66" s="1"/>
  <c r="CD455" i="54" s="1"/>
  <c r="BX15" i="66"/>
  <c r="DD908" i="54"/>
  <c r="BL15" i="66"/>
  <c r="DJ909" i="54" s="1"/>
  <c r="DD1116" i="54"/>
  <c r="EL434" i="54"/>
  <c r="DD181" i="54"/>
  <c r="DD959" i="54"/>
  <c r="DE959" i="54" s="1"/>
  <c r="DD753" i="54"/>
  <c r="HB76" i="54" s="1"/>
  <c r="DD907" i="54"/>
  <c r="DE907" i="54" s="1"/>
  <c r="DD1115" i="54"/>
  <c r="DE1115" i="54" s="1"/>
  <c r="DD909" i="54"/>
  <c r="EO434" i="54"/>
  <c r="DD648" i="54"/>
  <c r="DE648" i="54" s="1"/>
  <c r="DD752" i="54"/>
  <c r="HB74" i="54" s="1"/>
  <c r="DD960" i="54"/>
  <c r="DD751" i="54"/>
  <c r="DE751" i="54" s="1"/>
  <c r="DD179" i="54"/>
  <c r="DE179" i="54" s="1"/>
  <c r="EN434" i="54"/>
  <c r="DD649" i="54"/>
  <c r="DD180" i="54"/>
  <c r="DD961" i="54"/>
  <c r="DD1117" i="54"/>
  <c r="EM434" i="54"/>
  <c r="DE33" i="66"/>
  <c r="AM432" i="54" s="1"/>
  <c r="CH294" i="54"/>
  <c r="CH74" i="54"/>
  <c r="CH354" i="54"/>
  <c r="DG53" i="66"/>
  <c r="AW412" i="54" s="1"/>
  <c r="CH374" i="54"/>
  <c r="AM332" i="54"/>
  <c r="AP332" i="54" s="1"/>
  <c r="CF294" i="54"/>
  <c r="CF374" i="54"/>
  <c r="CF354" i="54"/>
  <c r="CF434" i="54"/>
  <c r="BU56" i="66"/>
  <c r="BA57" i="66" s="1"/>
  <c r="CH556" i="54" s="1"/>
  <c r="DJ807" i="54"/>
  <c r="DJ340" i="54"/>
  <c r="DJ390" i="54"/>
  <c r="DK390" i="54" s="1"/>
  <c r="DH495" i="54"/>
  <c r="DG808" i="54"/>
  <c r="DG807" i="54"/>
  <c r="DG392" i="54"/>
  <c r="CF495" i="54"/>
  <c r="CF535" i="54"/>
  <c r="CF475" i="54"/>
  <c r="CH535" i="54"/>
  <c r="CH495" i="54"/>
  <c r="CH475" i="54"/>
  <c r="DO53" i="66"/>
  <c r="BG412" i="54"/>
  <c r="BG332" i="54"/>
  <c r="BF432" i="54"/>
  <c r="BC432" i="54"/>
  <c r="BD432" i="54"/>
  <c r="BE432" i="54"/>
  <c r="BE393" i="54"/>
  <c r="BD393" i="54"/>
  <c r="BF393" i="54"/>
  <c r="BC393" i="54"/>
  <c r="DP33" i="66"/>
  <c r="BL432" i="54"/>
  <c r="BL352" i="54"/>
  <c r="BL392" i="54"/>
  <c r="DO34" i="66"/>
  <c r="BG433" i="54"/>
  <c r="BG353" i="54"/>
  <c r="BG393" i="54"/>
  <c r="DN13" i="66"/>
  <c r="BB372" i="54"/>
  <c r="BP412" i="54"/>
  <c r="BN412" i="54"/>
  <c r="BO412" i="54"/>
  <c r="BM412" i="54"/>
  <c r="AQ412" i="54"/>
  <c r="AP412" i="54"/>
  <c r="AN412" i="54"/>
  <c r="AO412" i="54"/>
  <c r="BE391" i="54"/>
  <c r="BD391" i="54"/>
  <c r="BC391" i="54"/>
  <c r="BF391" i="54"/>
  <c r="BO333" i="54"/>
  <c r="BP333" i="54"/>
  <c r="BN333" i="54"/>
  <c r="BM333" i="54"/>
  <c r="BD353" i="54"/>
  <c r="BC353" i="54"/>
  <c r="BF353" i="54"/>
  <c r="BE353" i="54"/>
  <c r="AM413" i="54"/>
  <c r="BO332" i="54"/>
  <c r="BP332" i="54"/>
  <c r="BN332" i="54"/>
  <c r="BM332" i="54"/>
  <c r="BD392" i="54"/>
  <c r="BE392" i="54"/>
  <c r="BC392" i="54"/>
  <c r="BF392" i="54"/>
  <c r="BM411" i="54"/>
  <c r="BO411" i="54"/>
  <c r="BP411" i="54"/>
  <c r="BN411" i="54"/>
  <c r="BD351" i="54"/>
  <c r="BE351" i="54"/>
  <c r="BF351" i="54"/>
  <c r="BC351" i="54"/>
  <c r="BP413" i="54"/>
  <c r="BN413" i="54"/>
  <c r="BO413" i="54"/>
  <c r="BM413" i="54"/>
  <c r="BF433" i="54"/>
  <c r="BC433" i="54"/>
  <c r="BE433" i="54"/>
  <c r="BD433" i="54"/>
  <c r="DP32" i="66"/>
  <c r="DS32" i="66" s="1"/>
  <c r="BL431" i="54"/>
  <c r="BL351" i="54"/>
  <c r="BL391" i="54"/>
  <c r="DO54" i="66"/>
  <c r="BG413" i="54"/>
  <c r="BG333" i="54"/>
  <c r="DO52" i="66"/>
  <c r="DR52" i="66" s="1"/>
  <c r="BG331" i="54"/>
  <c r="BG411" i="54"/>
  <c r="DP34" i="66"/>
  <c r="BL433" i="54"/>
  <c r="BL353" i="54"/>
  <c r="BL393" i="54"/>
  <c r="BD352" i="54"/>
  <c r="BF352" i="54"/>
  <c r="BC352" i="54"/>
  <c r="BE352" i="54"/>
  <c r="BO331" i="54"/>
  <c r="BM331" i="54"/>
  <c r="BN331" i="54"/>
  <c r="BP331" i="54"/>
  <c r="BC431" i="54"/>
  <c r="BF431" i="54"/>
  <c r="BE431" i="54"/>
  <c r="BD431" i="54"/>
  <c r="EF316" i="54"/>
  <c r="EC316" i="54"/>
  <c r="DG390" i="54"/>
  <c r="DG338" i="54"/>
  <c r="DH338" i="54" s="1"/>
  <c r="DG391" i="54"/>
  <c r="DG339" i="54"/>
  <c r="CP9" i="66"/>
  <c r="DM13" i="66" s="1"/>
  <c r="DK14" i="66"/>
  <c r="DK12" i="66"/>
  <c r="CS9" i="66"/>
  <c r="DI13" i="66" s="1"/>
  <c r="EB316" i="54"/>
  <c r="EG294" i="54"/>
  <c r="EC355" i="54"/>
  <c r="EE316" i="54"/>
  <c r="EF136" i="54"/>
  <c r="EE136" i="54"/>
  <c r="EB156" i="54"/>
  <c r="EB136" i="54"/>
  <c r="EC136" i="54"/>
  <c r="ED156" i="54"/>
  <c r="EE156" i="54"/>
  <c r="EF156" i="54"/>
  <c r="DJ391" i="54"/>
  <c r="DJ338" i="54"/>
  <c r="DK338" i="54" s="1"/>
  <c r="W14" i="67"/>
  <c r="Y14" i="67" s="1"/>
  <c r="DJ339" i="54"/>
  <c r="DZ155" i="54"/>
  <c r="DZ55" i="54"/>
  <c r="DZ135" i="54"/>
  <c r="EC255" i="54"/>
  <c r="EH354" i="54"/>
  <c r="EK354" i="54"/>
  <c r="EH434" i="54"/>
  <c r="HL69" i="54"/>
  <c r="EM156" i="54"/>
  <c r="DD342" i="54"/>
  <c r="DD395" i="54"/>
  <c r="EN136" i="54"/>
  <c r="EP136" i="54"/>
  <c r="EM136" i="54"/>
  <c r="EL136" i="54"/>
  <c r="EO136" i="54"/>
  <c r="EG434" i="54"/>
  <c r="EK434" i="54"/>
  <c r="EH294" i="54"/>
  <c r="EI294" i="54"/>
  <c r="EI434" i="54"/>
  <c r="EK294" i="54"/>
  <c r="EI354" i="54"/>
  <c r="EO415" i="54"/>
  <c r="EJ354" i="54"/>
  <c r="EN415" i="54"/>
  <c r="EJ374" i="54"/>
  <c r="EK374" i="54"/>
  <c r="EG374" i="54"/>
  <c r="EH374" i="54"/>
  <c r="CF315" i="54"/>
  <c r="CF155" i="54"/>
  <c r="CF55" i="54"/>
  <c r="CF135" i="54"/>
  <c r="CF35" i="54"/>
  <c r="CF95" i="54"/>
  <c r="CF175" i="54"/>
  <c r="CF275" i="54"/>
  <c r="CF335" i="54"/>
  <c r="CF395" i="54"/>
  <c r="CF415" i="54"/>
  <c r="CD295" i="54"/>
  <c r="CD435" i="54"/>
  <c r="CD75" i="54"/>
  <c r="CD255" i="54"/>
  <c r="CD355" i="54"/>
  <c r="CD375" i="54"/>
  <c r="CH236" i="54"/>
  <c r="CH216" i="54"/>
  <c r="CH16" i="54"/>
  <c r="CH196" i="54"/>
  <c r="CH116" i="54"/>
  <c r="CF236" i="54"/>
  <c r="CF216" i="54"/>
  <c r="CF16" i="54"/>
  <c r="CF116" i="54"/>
  <c r="CF196" i="54"/>
  <c r="CH95" i="54"/>
  <c r="CH35" i="54"/>
  <c r="CH395" i="54"/>
  <c r="CH415" i="54"/>
  <c r="CH175" i="54"/>
  <c r="CH275" i="54"/>
  <c r="CH335" i="54"/>
  <c r="DY16" i="54"/>
  <c r="DY116" i="54"/>
  <c r="EC117" i="54" s="1"/>
  <c r="DY196" i="54"/>
  <c r="EF197" i="54" s="1"/>
  <c r="DY216" i="54"/>
  <c r="DY236" i="54"/>
  <c r="EI74" i="54"/>
  <c r="EG74" i="54"/>
  <c r="EM415" i="54"/>
  <c r="EL415" i="54"/>
  <c r="EH74" i="54"/>
  <c r="EJ74" i="54"/>
  <c r="DZ254" i="54"/>
  <c r="DZ354" i="54"/>
  <c r="DZ374" i="54"/>
  <c r="DZ434" i="54"/>
  <c r="DZ74" i="54"/>
  <c r="DZ294" i="54"/>
  <c r="EA254" i="54"/>
  <c r="EA354" i="54"/>
  <c r="EA74" i="54"/>
  <c r="EA434" i="54"/>
  <c r="EA294" i="54"/>
  <c r="EA374" i="54"/>
  <c r="EO375" i="54" s="1"/>
  <c r="GY65" i="54"/>
  <c r="HM65" i="54" s="1"/>
  <c r="GY66" i="54"/>
  <c r="HM66" i="54" s="1"/>
  <c r="GY68" i="54"/>
  <c r="HM68" i="54" s="1"/>
  <c r="GY67" i="54"/>
  <c r="HM67" i="54" s="1"/>
  <c r="GY70" i="54"/>
  <c r="GY69" i="54"/>
  <c r="HM69" i="54" s="1"/>
  <c r="DJ33" i="66"/>
  <c r="DJ34" i="66"/>
  <c r="ED355" i="54"/>
  <c r="EF375" i="54"/>
  <c r="EC75" i="54"/>
  <c r="EC295" i="54"/>
  <c r="EL275" i="54"/>
  <c r="EE255" i="54"/>
  <c r="DH76" i="54"/>
  <c r="DR72" i="66"/>
  <c r="EB355" i="54"/>
  <c r="EE355" i="54"/>
  <c r="EF355" i="54"/>
  <c r="EN175" i="54"/>
  <c r="EM175" i="54"/>
  <c r="EL175" i="54"/>
  <c r="EO175" i="54"/>
  <c r="EP175" i="54"/>
  <c r="EN335" i="54"/>
  <c r="EO335" i="54"/>
  <c r="EL335" i="54"/>
  <c r="EM335" i="54"/>
  <c r="DH699" i="54"/>
  <c r="DH701" i="54"/>
  <c r="DH700" i="54"/>
  <c r="EN275" i="54"/>
  <c r="EP275" i="54"/>
  <c r="EO275" i="54"/>
  <c r="DH439" i="54"/>
  <c r="DH441" i="54"/>
  <c r="DH440" i="54"/>
  <c r="DH855" i="54"/>
  <c r="DH856" i="54"/>
  <c r="DH857" i="54"/>
  <c r="DH1012" i="54"/>
  <c r="DH129" i="54"/>
  <c r="DH128" i="54"/>
  <c r="DK288" i="54"/>
  <c r="DH1064" i="54"/>
  <c r="DH232" i="54"/>
  <c r="DH1013" i="54"/>
  <c r="DH1065" i="54"/>
  <c r="DK287" i="54"/>
  <c r="DK599" i="54"/>
  <c r="DK495" i="54"/>
  <c r="DH547" i="54"/>
  <c r="DH496" i="54"/>
  <c r="EB295" i="54"/>
  <c r="DK547" i="54"/>
  <c r="EP116" i="54"/>
  <c r="EN116" i="54"/>
  <c r="EO116" i="54"/>
  <c r="EI116" i="54"/>
  <c r="EK116" i="54"/>
  <c r="EG116" i="54"/>
  <c r="EJ116" i="54"/>
  <c r="EH116" i="54"/>
  <c r="EJ16" i="54"/>
  <c r="EH16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HC74" i="54" s="1"/>
  <c r="DG753" i="54"/>
  <c r="HC76" i="54" s="1"/>
  <c r="DG647" i="54"/>
  <c r="DH647" i="54" s="1"/>
  <c r="DG959" i="54"/>
  <c r="DH959" i="54" s="1"/>
  <c r="DG648" i="54"/>
  <c r="DG751" i="54"/>
  <c r="DH751" i="54" s="1"/>
  <c r="DG181" i="54"/>
  <c r="DG649" i="54"/>
  <c r="BT15" i="66"/>
  <c r="AZ16" i="66" s="1"/>
  <c r="CF455" i="54" s="1"/>
  <c r="BY15" i="66"/>
  <c r="ED375" i="54"/>
  <c r="EC375" i="54"/>
  <c r="EF75" i="54"/>
  <c r="BQ36" i="66"/>
  <c r="EG55" i="54"/>
  <c r="EJ55" i="54"/>
  <c r="EI55" i="54"/>
  <c r="EM216" i="54"/>
  <c r="EN216" i="54"/>
  <c r="EO216" i="54"/>
  <c r="DK600" i="54"/>
  <c r="EJ216" i="54"/>
  <c r="EH216" i="54"/>
  <c r="EM55" i="54"/>
  <c r="EL55" i="54"/>
  <c r="EN55" i="54"/>
  <c r="EP55" i="54"/>
  <c r="EO55" i="54"/>
  <c r="ED435" i="54"/>
  <c r="EE435" i="54"/>
  <c r="EF435" i="54"/>
  <c r="DJ13" i="66"/>
  <c r="DJ12" i="66"/>
  <c r="DJ14" i="66"/>
  <c r="EM395" i="54"/>
  <c r="EO395" i="54"/>
  <c r="EN395" i="54"/>
  <c r="EP395" i="54"/>
  <c r="EL395" i="54"/>
  <c r="EN196" i="54"/>
  <c r="EB435" i="54"/>
  <c r="EL216" i="54"/>
  <c r="EE375" i="54"/>
  <c r="ED295" i="54"/>
  <c r="DJ131" i="54"/>
  <c r="DJ130" i="54"/>
  <c r="DK130" i="54" s="1"/>
  <c r="DJ132" i="54"/>
  <c r="BR77" i="66"/>
  <c r="BQ77" i="66"/>
  <c r="DJ960" i="54"/>
  <c r="EN95" i="54"/>
  <c r="EM95" i="54"/>
  <c r="EO95" i="54"/>
  <c r="EP95" i="54"/>
  <c r="EL95" i="54"/>
  <c r="DH77" i="54"/>
  <c r="EI216" i="54"/>
  <c r="EL16" i="54"/>
  <c r="EN16" i="54"/>
  <c r="EO16" i="54"/>
  <c r="DK548" i="54"/>
  <c r="DK27" i="54"/>
  <c r="EL316" i="54"/>
  <c r="ED56" i="54"/>
  <c r="DD131" i="54"/>
  <c r="DD1066" i="54"/>
  <c r="DE1066" i="54" s="1"/>
  <c r="DD130" i="54"/>
  <c r="DE130" i="54" s="1"/>
  <c r="DD1016" i="54"/>
  <c r="DD1014" i="54"/>
  <c r="DE1014" i="54" s="1"/>
  <c r="DD132" i="54"/>
  <c r="DH288" i="54"/>
  <c r="DH599" i="54"/>
  <c r="DH28" i="54"/>
  <c r="DH287" i="54"/>
  <c r="EI16" i="54"/>
  <c r="DL12" i="66"/>
  <c r="DL13" i="66"/>
  <c r="DL14" i="66"/>
  <c r="EM116" i="54"/>
  <c r="EC435" i="54"/>
  <c r="ED255" i="54"/>
  <c r="EG16" i="54"/>
  <c r="EF255" i="54"/>
  <c r="EB75" i="54"/>
  <c r="ED75" i="54"/>
  <c r="BK77" i="66"/>
  <c r="DD30" i="54"/>
  <c r="DD31" i="54"/>
  <c r="DD809" i="54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H233" i="54"/>
  <c r="EM196" i="54"/>
  <c r="EL196" i="54"/>
  <c r="EO196" i="54"/>
  <c r="DK28" i="54"/>
  <c r="DK496" i="54"/>
  <c r="EO236" i="54"/>
  <c r="EM236" i="54"/>
  <c r="EN236" i="54"/>
  <c r="EK196" i="54"/>
  <c r="EG196" i="54"/>
  <c r="EI236" i="54"/>
  <c r="EK236" i="54"/>
  <c r="EH236" i="54"/>
  <c r="EG236" i="54"/>
  <c r="DH548" i="54"/>
  <c r="DH600" i="54"/>
  <c r="EP16" i="54"/>
  <c r="EP236" i="54"/>
  <c r="EK216" i="54"/>
  <c r="EJ196" i="54"/>
  <c r="EM16" i="54"/>
  <c r="EB255" i="54"/>
  <c r="EJ236" i="54"/>
  <c r="EI196" i="54"/>
  <c r="EH196" i="54"/>
  <c r="EP35" i="54"/>
  <c r="EM35" i="54"/>
  <c r="EN35" i="54"/>
  <c r="EL35" i="54"/>
  <c r="EO35" i="54"/>
  <c r="EE295" i="54"/>
  <c r="EH55" i="54"/>
  <c r="EG335" i="54"/>
  <c r="EK335" i="54"/>
  <c r="EH335" i="54"/>
  <c r="EG155" i="54"/>
  <c r="EI155" i="54"/>
  <c r="EI135" i="54"/>
  <c r="EG135" i="54"/>
  <c r="EH135" i="54"/>
  <c r="EJ135" i="54"/>
  <c r="EH155" i="54"/>
  <c r="EK155" i="54"/>
  <c r="EI335" i="54"/>
  <c r="DF73" i="66"/>
  <c r="BX77" i="66"/>
  <c r="CH34" i="66" s="1"/>
  <c r="BL77" i="66"/>
  <c r="BS77" i="66"/>
  <c r="AY78" i="66" s="1"/>
  <c r="CD517" i="54" s="1"/>
  <c r="BJ16" i="66"/>
  <c r="BP16" i="66"/>
  <c r="DG74" i="66" l="1"/>
  <c r="DJ1117" i="54"/>
  <c r="DJ181" i="54"/>
  <c r="BZ15" i="66"/>
  <c r="DJ752" i="54"/>
  <c r="HD74" i="54" s="1"/>
  <c r="HP74" i="54" s="1"/>
  <c r="EK95" i="54"/>
  <c r="EG95" i="54"/>
  <c r="EJ95" i="54"/>
  <c r="EI95" i="54"/>
  <c r="AM14" i="67"/>
  <c r="HW69" i="54"/>
  <c r="BZ56" i="66"/>
  <c r="DE339" i="54"/>
  <c r="HR67" i="54"/>
  <c r="IA67" i="54" s="1"/>
  <c r="DE809" i="54"/>
  <c r="HW70" i="54"/>
  <c r="HW65" i="54"/>
  <c r="HW68" i="54"/>
  <c r="HW64" i="54"/>
  <c r="HW67" i="54"/>
  <c r="HR68" i="54"/>
  <c r="HS68" i="54" s="1"/>
  <c r="DE391" i="54"/>
  <c r="DE807" i="54"/>
  <c r="DE808" i="54"/>
  <c r="HR66" i="54"/>
  <c r="HY66" i="54" s="1"/>
  <c r="HR64" i="54"/>
  <c r="IA64" i="54" s="1"/>
  <c r="HR63" i="54"/>
  <c r="HU63" i="54" s="1"/>
  <c r="HZ59" i="54"/>
  <c r="HQ76" i="54"/>
  <c r="HX79" i="54" s="1"/>
  <c r="HU59" i="54"/>
  <c r="HY59" i="54"/>
  <c r="HT59" i="54"/>
  <c r="IA59" i="54"/>
  <c r="HS59" i="54"/>
  <c r="HZ60" i="54"/>
  <c r="HS60" i="54"/>
  <c r="HT60" i="54"/>
  <c r="HY60" i="54"/>
  <c r="HU60" i="54"/>
  <c r="IA60" i="54"/>
  <c r="HZ61" i="54"/>
  <c r="IA61" i="54"/>
  <c r="HS61" i="54"/>
  <c r="HU61" i="54"/>
  <c r="HT61" i="54"/>
  <c r="HY61" i="54"/>
  <c r="HR65" i="54"/>
  <c r="HY65" i="54" s="1"/>
  <c r="HT62" i="54"/>
  <c r="HY62" i="54"/>
  <c r="IA62" i="54"/>
  <c r="HZ62" i="54"/>
  <c r="HS62" i="54"/>
  <c r="HU62" i="54"/>
  <c r="GX73" i="54"/>
  <c r="HL73" i="54" s="1"/>
  <c r="HB71" i="54"/>
  <c r="HC71" i="54"/>
  <c r="GP71" i="54"/>
  <c r="GV71" i="54" s="1"/>
  <c r="GP74" i="54"/>
  <c r="GV74" i="54" s="1"/>
  <c r="GP72" i="54"/>
  <c r="GV72" i="54" s="1"/>
  <c r="GP70" i="54"/>
  <c r="GV70" i="54" s="1"/>
  <c r="HM70" i="54" s="1"/>
  <c r="GP75" i="54"/>
  <c r="GV75" i="54" s="1"/>
  <c r="GP73" i="54"/>
  <c r="GV73" i="54" s="1"/>
  <c r="GQ71" i="54"/>
  <c r="GW71" i="54" s="1"/>
  <c r="GQ74" i="54"/>
  <c r="GW74" i="54" s="1"/>
  <c r="GQ75" i="54"/>
  <c r="GW75" i="54" s="1"/>
  <c r="GQ70" i="54"/>
  <c r="GW70" i="54" s="1"/>
  <c r="HN70" i="54" s="1"/>
  <c r="GQ73" i="54"/>
  <c r="GW73" i="54" s="1"/>
  <c r="GQ72" i="54"/>
  <c r="GW72" i="54" s="1"/>
  <c r="HG84" i="54"/>
  <c r="HH84" i="54" s="1"/>
  <c r="GO79" i="54"/>
  <c r="GU79" i="54" s="1"/>
  <c r="DE75" i="66"/>
  <c r="DE340" i="54"/>
  <c r="DD343" i="54"/>
  <c r="DE343" i="54" s="1"/>
  <c r="DD394" i="54"/>
  <c r="BL57" i="66"/>
  <c r="DJ343" i="54" s="1"/>
  <c r="DD393" i="54"/>
  <c r="DE393" i="54" s="1"/>
  <c r="N15" i="67"/>
  <c r="R15" i="67" s="1"/>
  <c r="DD810" i="54"/>
  <c r="DE811" i="54" s="1"/>
  <c r="BK57" i="66"/>
  <c r="DG394" i="54" s="1"/>
  <c r="EH275" i="54"/>
  <c r="EG395" i="54"/>
  <c r="GO78" i="54"/>
  <c r="GU78" i="54" s="1"/>
  <c r="V15" i="67"/>
  <c r="AT13" i="67"/>
  <c r="AU13" i="67" s="1"/>
  <c r="EH395" i="54"/>
  <c r="GO82" i="54"/>
  <c r="GU82" i="54" s="1"/>
  <c r="EI275" i="54"/>
  <c r="EJ275" i="54"/>
  <c r="GO81" i="54"/>
  <c r="GU81" i="54" s="1"/>
  <c r="EG275" i="54"/>
  <c r="EJ395" i="54"/>
  <c r="EI395" i="54"/>
  <c r="GO76" i="54"/>
  <c r="GU76" i="54" s="1"/>
  <c r="Q14" i="67"/>
  <c r="T14" i="67"/>
  <c r="U14" i="67" s="1"/>
  <c r="BQ57" i="66"/>
  <c r="DZ136" i="54" s="1"/>
  <c r="DK808" i="54"/>
  <c r="DY56" i="54"/>
  <c r="DY156" i="54"/>
  <c r="EC157" i="54" s="1"/>
  <c r="BR57" i="66"/>
  <c r="EA156" i="54" s="1"/>
  <c r="DY136" i="54"/>
  <c r="EF137" i="54" s="1"/>
  <c r="BS57" i="66"/>
  <c r="AY58" i="66" s="1"/>
  <c r="CD557" i="54" s="1"/>
  <c r="BX57" i="66"/>
  <c r="CH26" i="66" s="1"/>
  <c r="CN26" i="66" s="1"/>
  <c r="CH156" i="54"/>
  <c r="CH136" i="54"/>
  <c r="CH316" i="54"/>
  <c r="DD704" i="54"/>
  <c r="DY395" i="54"/>
  <c r="EE396" i="54" s="1"/>
  <c r="DD702" i="54"/>
  <c r="DY95" i="54"/>
  <c r="EF96" i="54" s="1"/>
  <c r="DD860" i="54"/>
  <c r="EH175" i="54"/>
  <c r="EI415" i="54"/>
  <c r="EJ35" i="54"/>
  <c r="EG35" i="54"/>
  <c r="EK175" i="54"/>
  <c r="EI175" i="54"/>
  <c r="EG415" i="54"/>
  <c r="EJ175" i="54"/>
  <c r="EJ415" i="54"/>
  <c r="EH415" i="54"/>
  <c r="EK35" i="54"/>
  <c r="EH35" i="54"/>
  <c r="EF176" i="54"/>
  <c r="BX36" i="66"/>
  <c r="DD1067" i="54"/>
  <c r="DE1067" i="54" s="1"/>
  <c r="DD78" i="54"/>
  <c r="DE78" i="54" s="1"/>
  <c r="DD1068" i="54"/>
  <c r="DD236" i="54"/>
  <c r="BK36" i="66"/>
  <c r="BR36" i="66"/>
  <c r="EA335" i="54" s="1"/>
  <c r="EO336" i="54" s="1"/>
  <c r="DD703" i="54"/>
  <c r="DD443" i="54"/>
  <c r="BL36" i="66"/>
  <c r="DJ1015" i="54" s="1"/>
  <c r="DY335" i="54"/>
  <c r="EE336" i="54" s="1"/>
  <c r="DY35" i="54"/>
  <c r="EE36" i="54" s="1"/>
  <c r="DD79" i="54"/>
  <c r="DD858" i="54"/>
  <c r="DD444" i="54"/>
  <c r="DY275" i="54"/>
  <c r="HQ84" i="54" s="1"/>
  <c r="BS36" i="66"/>
  <c r="DD234" i="54"/>
  <c r="DE234" i="54" s="1"/>
  <c r="DD80" i="54"/>
  <c r="DD235" i="54"/>
  <c r="DD1015" i="54"/>
  <c r="DE1015" i="54" s="1"/>
  <c r="DD442" i="54"/>
  <c r="DE442" i="54" s="1"/>
  <c r="DY415" i="54"/>
  <c r="EC416" i="54" s="1"/>
  <c r="CH56" i="54"/>
  <c r="GO77" i="54"/>
  <c r="GU77" i="54" s="1"/>
  <c r="GO83" i="54"/>
  <c r="GU83" i="54" s="1"/>
  <c r="GO80" i="54"/>
  <c r="GU80" i="54" s="1"/>
  <c r="BG392" i="54"/>
  <c r="BH392" i="54" s="1"/>
  <c r="GX72" i="54"/>
  <c r="HL72" i="54" s="1"/>
  <c r="GX71" i="54"/>
  <c r="HL71" i="54" s="1"/>
  <c r="BG352" i="54"/>
  <c r="BI352" i="54" s="1"/>
  <c r="BG432" i="54"/>
  <c r="BI432" i="54" s="1"/>
  <c r="DI34" i="66"/>
  <c r="DI32" i="66"/>
  <c r="DF33" i="66" s="1"/>
  <c r="BG351" i="54"/>
  <c r="BH351" i="54" s="1"/>
  <c r="EF396" i="54"/>
  <c r="BG391" i="54"/>
  <c r="BI391" i="54" s="1"/>
  <c r="BG431" i="54"/>
  <c r="BI431" i="54" s="1"/>
  <c r="DE961" i="54"/>
  <c r="DQ54" i="66"/>
  <c r="DE55" i="66"/>
  <c r="AM334" i="54" s="1"/>
  <c r="DG54" i="66"/>
  <c r="DS54" i="66" s="1"/>
  <c r="DE34" i="66"/>
  <c r="AM433" i="54" s="1"/>
  <c r="AM352" i="54"/>
  <c r="AQ352" i="54" s="1"/>
  <c r="DG33" i="66"/>
  <c r="AW352" i="54" s="1"/>
  <c r="DH808" i="54"/>
  <c r="DK807" i="54"/>
  <c r="DS53" i="66"/>
  <c r="AM392" i="54"/>
  <c r="AP392" i="54" s="1"/>
  <c r="DQ33" i="66"/>
  <c r="AW332" i="54"/>
  <c r="BA332" i="54" s="1"/>
  <c r="DE1117" i="54"/>
  <c r="DE752" i="54"/>
  <c r="GX74" i="54" s="1"/>
  <c r="HL74" i="54" s="1"/>
  <c r="DE908" i="54"/>
  <c r="DM14" i="66"/>
  <c r="DP14" i="66" s="1"/>
  <c r="DE180" i="54"/>
  <c r="DE909" i="54"/>
  <c r="DE753" i="54"/>
  <c r="GX77" i="54" s="1"/>
  <c r="DE1116" i="54"/>
  <c r="DH807" i="54"/>
  <c r="DE649" i="54"/>
  <c r="DE181" i="54"/>
  <c r="BU15" i="66"/>
  <c r="BA16" i="66" s="1"/>
  <c r="CH455" i="54" s="1"/>
  <c r="DJ751" i="54"/>
  <c r="DJ180" i="54"/>
  <c r="DJ961" i="54"/>
  <c r="DJ179" i="54"/>
  <c r="DK179" i="54" s="1"/>
  <c r="DJ959" i="54"/>
  <c r="DK959" i="54" s="1"/>
  <c r="DJ753" i="54"/>
  <c r="HD76" i="54" s="1"/>
  <c r="HP76" i="54" s="1"/>
  <c r="DJ1115" i="54"/>
  <c r="DK1115" i="54" s="1"/>
  <c r="DJ908" i="54"/>
  <c r="DJ1116" i="54"/>
  <c r="DE960" i="54"/>
  <c r="DJ649" i="54"/>
  <c r="DJ647" i="54"/>
  <c r="DK647" i="54" s="1"/>
  <c r="DJ907" i="54"/>
  <c r="DK907" i="54" s="1"/>
  <c r="DJ648" i="54"/>
  <c r="AO332" i="54"/>
  <c r="AQ332" i="54"/>
  <c r="AN332" i="54"/>
  <c r="DF53" i="66"/>
  <c r="AR332" i="54" s="1"/>
  <c r="DK392" i="54"/>
  <c r="DO13" i="66"/>
  <c r="BG372" i="54"/>
  <c r="DN12" i="66"/>
  <c r="DQ12" i="66" s="1"/>
  <c r="BB371" i="54"/>
  <c r="BN353" i="54"/>
  <c r="BO353" i="54"/>
  <c r="BM353" i="54"/>
  <c r="BP353" i="54"/>
  <c r="BH331" i="54"/>
  <c r="BI331" i="54"/>
  <c r="BJ331" i="54"/>
  <c r="BK331" i="54"/>
  <c r="DO12" i="66"/>
  <c r="BG371" i="54"/>
  <c r="DN14" i="66"/>
  <c r="BB373" i="54"/>
  <c r="AY412" i="54"/>
  <c r="AX412" i="54"/>
  <c r="BA412" i="54"/>
  <c r="AZ412" i="54"/>
  <c r="BO433" i="54"/>
  <c r="BP433" i="54"/>
  <c r="BM433" i="54"/>
  <c r="BN433" i="54"/>
  <c r="BO391" i="54"/>
  <c r="BP391" i="54"/>
  <c r="BM391" i="54"/>
  <c r="BN391" i="54"/>
  <c r="AQ333" i="54"/>
  <c r="AP333" i="54"/>
  <c r="AN333" i="54"/>
  <c r="AO333" i="54"/>
  <c r="BI393" i="54"/>
  <c r="BJ393" i="54"/>
  <c r="BH393" i="54"/>
  <c r="BK393" i="54"/>
  <c r="BP392" i="54"/>
  <c r="BM392" i="54"/>
  <c r="BO392" i="54"/>
  <c r="BN392" i="54"/>
  <c r="BI332" i="54"/>
  <c r="BJ332" i="54"/>
  <c r="BK332" i="54"/>
  <c r="BH332" i="54"/>
  <c r="BK333" i="54"/>
  <c r="BI333" i="54"/>
  <c r="BH333" i="54"/>
  <c r="BJ333" i="54"/>
  <c r="BN351" i="54"/>
  <c r="BP351" i="54"/>
  <c r="BO351" i="54"/>
  <c r="BM351" i="54"/>
  <c r="AO413" i="54"/>
  <c r="AQ413" i="54"/>
  <c r="AN413" i="54"/>
  <c r="AP413" i="54"/>
  <c r="BJ353" i="54"/>
  <c r="BI353" i="54"/>
  <c r="BH353" i="54"/>
  <c r="BK353" i="54"/>
  <c r="BM352" i="54"/>
  <c r="BO352" i="54"/>
  <c r="BN352" i="54"/>
  <c r="BP352" i="54"/>
  <c r="BJ412" i="54"/>
  <c r="BI412" i="54"/>
  <c r="BK412" i="54"/>
  <c r="BH412" i="54"/>
  <c r="DO14" i="66"/>
  <c r="BG373" i="54"/>
  <c r="DP13" i="66"/>
  <c r="BL372" i="54"/>
  <c r="BN393" i="54"/>
  <c r="BM393" i="54"/>
  <c r="BO393" i="54"/>
  <c r="BP393" i="54"/>
  <c r="BJ411" i="54"/>
  <c r="BH411" i="54"/>
  <c r="BK411" i="54"/>
  <c r="BI411" i="54"/>
  <c r="BJ413" i="54"/>
  <c r="BK413" i="54"/>
  <c r="BH413" i="54"/>
  <c r="BI413" i="54"/>
  <c r="BN431" i="54"/>
  <c r="BM431" i="54"/>
  <c r="BP431" i="54"/>
  <c r="BO431" i="54"/>
  <c r="BE372" i="54"/>
  <c r="BF372" i="54"/>
  <c r="BC372" i="54"/>
  <c r="BD372" i="54"/>
  <c r="BK433" i="54"/>
  <c r="BI433" i="54"/>
  <c r="BJ433" i="54"/>
  <c r="BH433" i="54"/>
  <c r="BP432" i="54"/>
  <c r="BM432" i="54"/>
  <c r="BO432" i="54"/>
  <c r="BN432" i="54"/>
  <c r="DH392" i="54"/>
  <c r="AQ432" i="54"/>
  <c r="AO432" i="54"/>
  <c r="AN432" i="54"/>
  <c r="AP432" i="54"/>
  <c r="EC317" i="54"/>
  <c r="DH391" i="54"/>
  <c r="DH390" i="54"/>
  <c r="DH340" i="54"/>
  <c r="DH339" i="54"/>
  <c r="DM12" i="66"/>
  <c r="DI14" i="66"/>
  <c r="DI12" i="66"/>
  <c r="DK339" i="54"/>
  <c r="EH355" i="54"/>
  <c r="DK340" i="54"/>
  <c r="DK391" i="54"/>
  <c r="AN14" i="67"/>
  <c r="AP14" i="67" s="1"/>
  <c r="HR69" i="54"/>
  <c r="HY69" i="54" s="1"/>
  <c r="P15" i="67"/>
  <c r="DJ395" i="54"/>
  <c r="DJ341" i="54"/>
  <c r="DE341" i="54"/>
  <c r="DE342" i="54"/>
  <c r="DG75" i="66"/>
  <c r="DS74" i="66"/>
  <c r="O15" i="67"/>
  <c r="S15" i="67" s="1"/>
  <c r="DG343" i="54"/>
  <c r="DG342" i="54"/>
  <c r="CD317" i="54"/>
  <c r="DJ236" i="54"/>
  <c r="CH75" i="54"/>
  <c r="CD197" i="54"/>
  <c r="CD237" i="54"/>
  <c r="CD217" i="54"/>
  <c r="CD17" i="54"/>
  <c r="CD117" i="54"/>
  <c r="CF435" i="54"/>
  <c r="CF295" i="54"/>
  <c r="CF75" i="54"/>
  <c r="CF255" i="54"/>
  <c r="CF355" i="54"/>
  <c r="CF375" i="54"/>
  <c r="DZ16" i="54"/>
  <c r="EK17" i="54" s="1"/>
  <c r="DZ116" i="54"/>
  <c r="EH117" i="54" s="1"/>
  <c r="DZ196" i="54"/>
  <c r="EI197" i="54" s="1"/>
  <c r="DZ216" i="54"/>
  <c r="EG217" i="54" s="1"/>
  <c r="DZ236" i="54"/>
  <c r="EI237" i="54" s="1"/>
  <c r="EA236" i="54"/>
  <c r="EL237" i="54" s="1"/>
  <c r="EA116" i="54"/>
  <c r="EL117" i="54" s="1"/>
  <c r="EA16" i="54"/>
  <c r="EP17" i="54" s="1"/>
  <c r="EA196" i="54"/>
  <c r="EP197" i="54" s="1"/>
  <c r="EA216" i="54"/>
  <c r="EP217" i="54" s="1"/>
  <c r="DZ95" i="54"/>
  <c r="EJ96" i="54" s="1"/>
  <c r="DZ275" i="54"/>
  <c r="DZ395" i="54"/>
  <c r="DZ415" i="54"/>
  <c r="EK416" i="54" s="1"/>
  <c r="DZ35" i="54"/>
  <c r="EI36" i="54" s="1"/>
  <c r="DZ175" i="54"/>
  <c r="DZ335" i="54"/>
  <c r="EA395" i="54"/>
  <c r="EM396" i="54" s="1"/>
  <c r="BZ36" i="66"/>
  <c r="DY75" i="54"/>
  <c r="ED76" i="54" s="1"/>
  <c r="DY255" i="54"/>
  <c r="EB256" i="54" s="1"/>
  <c r="DY295" i="54"/>
  <c r="DY355" i="54"/>
  <c r="DY375" i="54"/>
  <c r="ED376" i="54" s="1"/>
  <c r="DY435" i="54"/>
  <c r="EC436" i="54" s="1"/>
  <c r="GY71" i="54"/>
  <c r="GY73" i="54"/>
  <c r="GY72" i="54"/>
  <c r="GQ76" i="54"/>
  <c r="GW76" i="54" s="1"/>
  <c r="DJ234" i="54"/>
  <c r="DK234" i="54" s="1"/>
  <c r="BT36" i="66"/>
  <c r="AZ37" i="66" s="1"/>
  <c r="DJ80" i="54"/>
  <c r="DJ1067" i="54"/>
  <c r="DJ79" i="54"/>
  <c r="DJ235" i="54"/>
  <c r="DJ1016" i="54"/>
  <c r="DJ1066" i="54"/>
  <c r="DK1066" i="54" s="1"/>
  <c r="DJ1068" i="54"/>
  <c r="DJ1014" i="54"/>
  <c r="DK1014" i="54" s="1"/>
  <c r="DJ78" i="54"/>
  <c r="DK78" i="54" s="1"/>
  <c r="BU36" i="66"/>
  <c r="BA37" i="66" s="1"/>
  <c r="ED176" i="54"/>
  <c r="EE176" i="54"/>
  <c r="EC176" i="54"/>
  <c r="EB176" i="54"/>
  <c r="DG442" i="54"/>
  <c r="DG860" i="54"/>
  <c r="DG704" i="54"/>
  <c r="DG703" i="54"/>
  <c r="DG858" i="54"/>
  <c r="DG859" i="54"/>
  <c r="DG444" i="54"/>
  <c r="DG443" i="54"/>
  <c r="DG702" i="54"/>
  <c r="DE550" i="54"/>
  <c r="DJ702" i="54"/>
  <c r="DJ860" i="54"/>
  <c r="DJ442" i="54"/>
  <c r="DJ703" i="54"/>
  <c r="DJ859" i="54"/>
  <c r="DJ444" i="54"/>
  <c r="DJ704" i="54"/>
  <c r="DJ858" i="54"/>
  <c r="DJ443" i="54"/>
  <c r="AY37" i="66"/>
  <c r="DF74" i="66"/>
  <c r="DR73" i="66"/>
  <c r="DH180" i="54"/>
  <c r="DH649" i="54"/>
  <c r="DH1116" i="54"/>
  <c r="DE131" i="54"/>
  <c r="EP56" i="54"/>
  <c r="EN375" i="54"/>
  <c r="EL56" i="54"/>
  <c r="DK132" i="54"/>
  <c r="DE602" i="54"/>
  <c r="DE499" i="54"/>
  <c r="EE117" i="54"/>
  <c r="EB117" i="54"/>
  <c r="DE498" i="54"/>
  <c r="DH181" i="54"/>
  <c r="DE551" i="54"/>
  <c r="EO56" i="54"/>
  <c r="EM56" i="54"/>
  <c r="DH648" i="54"/>
  <c r="DH752" i="54"/>
  <c r="GY74" i="54" s="1"/>
  <c r="BR16" i="66"/>
  <c r="BQ16" i="66"/>
  <c r="EE197" i="54"/>
  <c r="ED197" i="54"/>
  <c r="DE603" i="54"/>
  <c r="DE31" i="54"/>
  <c r="DE132" i="54"/>
  <c r="EB56" i="54"/>
  <c r="EE56" i="54"/>
  <c r="EF56" i="54"/>
  <c r="EC56" i="54"/>
  <c r="EB317" i="54"/>
  <c r="EN255" i="54"/>
  <c r="EO255" i="54"/>
  <c r="EP255" i="54"/>
  <c r="EL255" i="54"/>
  <c r="EM255" i="54"/>
  <c r="EF117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BK16" i="66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CN34" i="66"/>
  <c r="CP34" i="66" s="1"/>
  <c r="CR34" i="66"/>
  <c r="CT34" i="66" s="1"/>
  <c r="DE290" i="54"/>
  <c r="DE30" i="54"/>
  <c r="EF217" i="54"/>
  <c r="EC217" i="54"/>
  <c r="EE217" i="54"/>
  <c r="ED217" i="54"/>
  <c r="EB217" i="54"/>
  <c r="EM75" i="54"/>
  <c r="EO75" i="54"/>
  <c r="EL75" i="54"/>
  <c r="EP75" i="54"/>
  <c r="EN75" i="54"/>
  <c r="DK131" i="54"/>
  <c r="EM375" i="54"/>
  <c r="EH375" i="54"/>
  <c r="EK375" i="54"/>
  <c r="EJ375" i="54"/>
  <c r="EI375" i="54"/>
  <c r="EG375" i="54"/>
  <c r="EP375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Y77" i="66"/>
  <c r="CI34" i="66" s="1"/>
  <c r="BT77" i="66"/>
  <c r="AZ78" i="66" s="1"/>
  <c r="CF517" i="54" s="1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EI56" i="54"/>
  <c r="BY36" i="66"/>
  <c r="EC197" i="54"/>
  <c r="EP435" i="54"/>
  <c r="EN435" i="54"/>
  <c r="EO435" i="54"/>
  <c r="EL435" i="54"/>
  <c r="EM435" i="54"/>
  <c r="EP295" i="54"/>
  <c r="EL295" i="54"/>
  <c r="GQ81" i="54" s="1"/>
  <c r="GW81" i="54" s="1"/>
  <c r="EO295" i="54"/>
  <c r="EM295" i="54"/>
  <c r="EN295" i="54"/>
  <c r="EL375" i="54"/>
  <c r="EI355" i="54"/>
  <c r="EJ355" i="54"/>
  <c r="EK355" i="54"/>
  <c r="EG355" i="54"/>
  <c r="DH960" i="54"/>
  <c r="DH909" i="54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F317" i="54"/>
  <c r="ED317" i="54"/>
  <c r="EE317" i="54"/>
  <c r="DE291" i="54"/>
  <c r="EB237" i="54"/>
  <c r="EF237" i="54"/>
  <c r="EC237" i="54"/>
  <c r="ED237" i="54"/>
  <c r="EE237" i="54"/>
  <c r="EB197" i="54"/>
  <c r="EL355" i="54"/>
  <c r="EM355" i="54"/>
  <c r="EN355" i="54"/>
  <c r="EO355" i="54"/>
  <c r="EP355" i="54"/>
  <c r="EN5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GY78" i="54" s="1"/>
  <c r="DH961" i="54"/>
  <c r="EI255" i="54"/>
  <c r="BY56" i="66"/>
  <c r="EI156" i="54"/>
  <c r="EK136" i="54"/>
  <c r="BT56" i="66"/>
  <c r="BU77" i="66"/>
  <c r="BA78" i="66" s="1"/>
  <c r="CH517" i="54" s="1"/>
  <c r="BZ77" i="66"/>
  <c r="CJ34" i="66" s="1"/>
  <c r="BX16" i="66"/>
  <c r="BP78" i="66"/>
  <c r="BJ78" i="66"/>
  <c r="BL16" i="66"/>
  <c r="BS16" i="66"/>
  <c r="AY17" i="66" s="1"/>
  <c r="CD456" i="54" s="1"/>
  <c r="DZ316" i="54" l="1"/>
  <c r="EH317" i="54" s="1"/>
  <c r="HY67" i="54"/>
  <c r="HX76" i="54"/>
  <c r="HZ67" i="54"/>
  <c r="HS67" i="54"/>
  <c r="HX82" i="54"/>
  <c r="IA66" i="54"/>
  <c r="HX77" i="54"/>
  <c r="IA68" i="54"/>
  <c r="HX83" i="54"/>
  <c r="HU68" i="54"/>
  <c r="HX80" i="54"/>
  <c r="HX78" i="54"/>
  <c r="HT68" i="54"/>
  <c r="HY68" i="54"/>
  <c r="HT66" i="54"/>
  <c r="HS66" i="54"/>
  <c r="HZ66" i="54"/>
  <c r="DG395" i="54"/>
  <c r="DG341" i="54"/>
  <c r="DH343" i="54" s="1"/>
  <c r="DJ342" i="54"/>
  <c r="DK342" i="54" s="1"/>
  <c r="DJ394" i="54"/>
  <c r="HM72" i="54"/>
  <c r="DG393" i="54"/>
  <c r="DH394" i="54" s="1"/>
  <c r="DJ393" i="54"/>
  <c r="DK393" i="54" s="1"/>
  <c r="HU66" i="54"/>
  <c r="HX81" i="54"/>
  <c r="HU65" i="54"/>
  <c r="HU67" i="54"/>
  <c r="HT67" i="54"/>
  <c r="HM73" i="54"/>
  <c r="HS65" i="54"/>
  <c r="HZ65" i="54"/>
  <c r="IA65" i="54"/>
  <c r="HT65" i="54"/>
  <c r="HZ68" i="54"/>
  <c r="HZ63" i="54"/>
  <c r="HZ64" i="54"/>
  <c r="HS64" i="54"/>
  <c r="BZ57" i="66"/>
  <c r="CJ26" i="66" s="1"/>
  <c r="EA136" i="54"/>
  <c r="EM137" i="54" s="1"/>
  <c r="W15" i="67"/>
  <c r="EA316" i="54"/>
  <c r="EP317" i="54" s="1"/>
  <c r="EA56" i="54"/>
  <c r="DZ156" i="54"/>
  <c r="BU57" i="66"/>
  <c r="BA58" i="66" s="1"/>
  <c r="CH557" i="54" s="1"/>
  <c r="X15" i="67"/>
  <c r="AO15" i="67" s="1"/>
  <c r="DZ56" i="54"/>
  <c r="HU64" i="54"/>
  <c r="HT63" i="54"/>
  <c r="HT64" i="54"/>
  <c r="HY64" i="54"/>
  <c r="HS63" i="54"/>
  <c r="HY63" i="54"/>
  <c r="IA63" i="54"/>
  <c r="HM74" i="54"/>
  <c r="HM71" i="54"/>
  <c r="HR70" i="54"/>
  <c r="HY70" i="54" s="1"/>
  <c r="GQ82" i="54"/>
  <c r="GW82" i="54" s="1"/>
  <c r="GQ80" i="54"/>
  <c r="GW80" i="54" s="1"/>
  <c r="GY75" i="54"/>
  <c r="HM75" i="54" s="1"/>
  <c r="GY76" i="54"/>
  <c r="GX76" i="54"/>
  <c r="HL76" i="54" s="1"/>
  <c r="HB84" i="54"/>
  <c r="GX78" i="54"/>
  <c r="HL78" i="54" s="1"/>
  <c r="GQ78" i="54"/>
  <c r="GW78" i="54" s="1"/>
  <c r="GQ77" i="54"/>
  <c r="GW77" i="54" s="1"/>
  <c r="GY77" i="54"/>
  <c r="EE296" i="54"/>
  <c r="HF91" i="54"/>
  <c r="GX75" i="54"/>
  <c r="HL75" i="54" s="1"/>
  <c r="DE860" i="54"/>
  <c r="GQ83" i="54"/>
  <c r="GW83" i="54" s="1"/>
  <c r="GQ79" i="54"/>
  <c r="GW79" i="54" s="1"/>
  <c r="DK751" i="54"/>
  <c r="HD71" i="54"/>
  <c r="HP71" i="54" s="1"/>
  <c r="HB79" i="54"/>
  <c r="GP83" i="54"/>
  <c r="GV83" i="54" s="1"/>
  <c r="HB81" i="54"/>
  <c r="AX13" i="67"/>
  <c r="AM15" i="67"/>
  <c r="DE395" i="54"/>
  <c r="DE394" i="54"/>
  <c r="DE810" i="54"/>
  <c r="GP80" i="54"/>
  <c r="GV80" i="54" s="1"/>
  <c r="BP58" i="66"/>
  <c r="V16" i="67" s="1"/>
  <c r="DE1016" i="54"/>
  <c r="GP76" i="54"/>
  <c r="GV76" i="54" s="1"/>
  <c r="CD57" i="54"/>
  <c r="BJ58" i="66"/>
  <c r="DD396" i="54" s="1"/>
  <c r="GP78" i="54"/>
  <c r="GV78" i="54" s="1"/>
  <c r="HM78" i="54" s="1"/>
  <c r="GP82" i="54"/>
  <c r="GV82" i="54" s="1"/>
  <c r="CD157" i="54"/>
  <c r="GP77" i="54"/>
  <c r="GV77" i="54" s="1"/>
  <c r="GP79" i="54"/>
  <c r="GV79" i="54" s="1"/>
  <c r="CD137" i="54"/>
  <c r="CH13" i="67"/>
  <c r="CK13" i="67" s="1"/>
  <c r="AY13" i="67"/>
  <c r="AV13" i="67"/>
  <c r="GP81" i="54"/>
  <c r="GV81" i="54" s="1"/>
  <c r="AW13" i="67"/>
  <c r="EC96" i="54"/>
  <c r="EI276" i="54"/>
  <c r="ED157" i="54"/>
  <c r="EE96" i="54"/>
  <c r="EB96" i="54"/>
  <c r="EB157" i="54"/>
  <c r="EJ396" i="54"/>
  <c r="DR32" i="66"/>
  <c r="EB396" i="54"/>
  <c r="EC396" i="54"/>
  <c r="ED396" i="54"/>
  <c r="EE416" i="54"/>
  <c r="EB137" i="54"/>
  <c r="EE157" i="54"/>
  <c r="ED96" i="54"/>
  <c r="EF157" i="54"/>
  <c r="CR26" i="66"/>
  <c r="DH56" i="66" s="1"/>
  <c r="EE137" i="54"/>
  <c r="ED137" i="54"/>
  <c r="EC137" i="54"/>
  <c r="DE1068" i="54"/>
  <c r="DE236" i="54"/>
  <c r="DE702" i="54"/>
  <c r="GX80" i="54" s="1"/>
  <c r="HL80" i="54" s="1"/>
  <c r="BK352" i="54"/>
  <c r="EI176" i="54"/>
  <c r="BH432" i="54"/>
  <c r="HL77" i="54"/>
  <c r="DE858" i="54"/>
  <c r="DE79" i="54"/>
  <c r="EB416" i="54"/>
  <c r="EF416" i="54"/>
  <c r="DE703" i="54"/>
  <c r="ED36" i="54"/>
  <c r="EC36" i="54"/>
  <c r="DE704" i="54"/>
  <c r="ED416" i="54"/>
  <c r="EF36" i="54"/>
  <c r="EB36" i="54"/>
  <c r="EB276" i="54"/>
  <c r="EE276" i="54"/>
  <c r="EF276" i="54"/>
  <c r="EC276" i="54"/>
  <c r="ED276" i="54"/>
  <c r="DE235" i="54"/>
  <c r="EC336" i="54"/>
  <c r="EF336" i="54"/>
  <c r="EB336" i="54"/>
  <c r="DE444" i="54"/>
  <c r="EA175" i="54"/>
  <c r="EL176" i="54" s="1"/>
  <c r="EA275" i="54"/>
  <c r="EP276" i="54" s="1"/>
  <c r="DE859" i="54"/>
  <c r="ED336" i="54"/>
  <c r="DE443" i="54"/>
  <c r="EA35" i="54"/>
  <c r="EP36" i="54" s="1"/>
  <c r="EA95" i="54"/>
  <c r="EM96" i="54" s="1"/>
  <c r="DE80" i="54"/>
  <c r="EA415" i="54"/>
  <c r="EM416" i="54" s="1"/>
  <c r="BH391" i="54"/>
  <c r="BK392" i="54"/>
  <c r="BJ392" i="54"/>
  <c r="BJ432" i="54"/>
  <c r="BJ352" i="54"/>
  <c r="BK391" i="54"/>
  <c r="BI392" i="54"/>
  <c r="BK432" i="54"/>
  <c r="BH352" i="54"/>
  <c r="BJ391" i="54"/>
  <c r="AM393" i="54"/>
  <c r="AP393" i="54" s="1"/>
  <c r="BH431" i="54"/>
  <c r="AO392" i="54"/>
  <c r="BK351" i="54"/>
  <c r="AP352" i="54"/>
  <c r="BI351" i="54"/>
  <c r="BJ351" i="54"/>
  <c r="DK960" i="54"/>
  <c r="AX332" i="54"/>
  <c r="DK909" i="54"/>
  <c r="AZ332" i="54"/>
  <c r="BK431" i="54"/>
  <c r="DE35" i="66"/>
  <c r="AM394" i="54" s="1"/>
  <c r="AM353" i="54"/>
  <c r="AO353" i="54" s="1"/>
  <c r="AY332" i="54"/>
  <c r="BJ431" i="54"/>
  <c r="DQ34" i="66"/>
  <c r="DK648" i="54"/>
  <c r="DG34" i="66"/>
  <c r="AW393" i="54" s="1"/>
  <c r="DK1117" i="54"/>
  <c r="AN392" i="54"/>
  <c r="AW392" i="54"/>
  <c r="AY392" i="54" s="1"/>
  <c r="AW432" i="54"/>
  <c r="AX432" i="54" s="1"/>
  <c r="DK1116" i="54"/>
  <c r="AM414" i="54"/>
  <c r="AO414" i="54" s="1"/>
  <c r="DK908" i="54"/>
  <c r="DK752" i="54"/>
  <c r="DG55" i="66"/>
  <c r="AW414" i="54" s="1"/>
  <c r="DS33" i="66"/>
  <c r="AW333" i="54"/>
  <c r="AY333" i="54" s="1"/>
  <c r="AR412" i="54"/>
  <c r="AU412" i="54" s="1"/>
  <c r="AW413" i="54"/>
  <c r="BA413" i="54" s="1"/>
  <c r="BL373" i="54"/>
  <c r="BM373" i="54" s="1"/>
  <c r="AQ392" i="54"/>
  <c r="AN352" i="54"/>
  <c r="AO352" i="54"/>
  <c r="DK753" i="54"/>
  <c r="DK181" i="54"/>
  <c r="CH375" i="54"/>
  <c r="CH295" i="54"/>
  <c r="DK649" i="54"/>
  <c r="CH355" i="54"/>
  <c r="CH435" i="54"/>
  <c r="DK180" i="54"/>
  <c r="CH255" i="54"/>
  <c r="DR12" i="66"/>
  <c r="DK961" i="54"/>
  <c r="DR53" i="66"/>
  <c r="DF54" i="66"/>
  <c r="AR413" i="54" s="1"/>
  <c r="DE13" i="66"/>
  <c r="DE14" i="66" s="1"/>
  <c r="AM373" i="54" s="1"/>
  <c r="DF13" i="66"/>
  <c r="AR372" i="54" s="1"/>
  <c r="AS372" i="54" s="1"/>
  <c r="BJ37" i="66"/>
  <c r="DD446" i="54" s="1"/>
  <c r="CD536" i="54"/>
  <c r="CD496" i="54"/>
  <c r="CD476" i="54"/>
  <c r="CF536" i="54"/>
  <c r="CF496" i="54"/>
  <c r="CF476" i="54"/>
  <c r="CH536" i="54"/>
  <c r="CH476" i="54"/>
  <c r="CH496" i="54"/>
  <c r="DR33" i="66"/>
  <c r="AR432" i="54"/>
  <c r="AR352" i="54"/>
  <c r="AR392" i="54"/>
  <c r="BF371" i="54"/>
  <c r="BE371" i="54"/>
  <c r="BD371" i="54"/>
  <c r="BC371" i="54"/>
  <c r="BM372" i="54"/>
  <c r="BN372" i="54"/>
  <c r="BO372" i="54"/>
  <c r="BP372" i="54"/>
  <c r="AU332" i="54"/>
  <c r="AT332" i="54"/>
  <c r="AV332" i="54"/>
  <c r="AS332" i="54"/>
  <c r="AZ352" i="54"/>
  <c r="BA352" i="54"/>
  <c r="AY352" i="54"/>
  <c r="AX352" i="54"/>
  <c r="DP12" i="66"/>
  <c r="BL371" i="54"/>
  <c r="BJ371" i="54"/>
  <c r="BH371" i="54"/>
  <c r="BK371" i="54"/>
  <c r="BI371" i="54"/>
  <c r="AQ334" i="54"/>
  <c r="AN334" i="54"/>
  <c r="AO334" i="54"/>
  <c r="AP334" i="54"/>
  <c r="BK372" i="54"/>
  <c r="BI372" i="54"/>
  <c r="BJ372" i="54"/>
  <c r="BH372" i="54"/>
  <c r="BI373" i="54"/>
  <c r="BJ373" i="54"/>
  <c r="BH373" i="54"/>
  <c r="BK373" i="54"/>
  <c r="BE373" i="54"/>
  <c r="BC373" i="54"/>
  <c r="BD373" i="54"/>
  <c r="BF373" i="54"/>
  <c r="AO433" i="54"/>
  <c r="AQ433" i="54"/>
  <c r="AN433" i="54"/>
  <c r="AP433" i="54"/>
  <c r="HT69" i="54"/>
  <c r="HS69" i="54"/>
  <c r="IA69" i="54"/>
  <c r="HU69" i="54"/>
  <c r="HZ69" i="54"/>
  <c r="Q15" i="67"/>
  <c r="HS70" i="54"/>
  <c r="DK341" i="54"/>
  <c r="T15" i="67"/>
  <c r="U15" i="67" s="1"/>
  <c r="EM157" i="54"/>
  <c r="EL157" i="54"/>
  <c r="EN157" i="54"/>
  <c r="EP157" i="54"/>
  <c r="EO157" i="54"/>
  <c r="AT14" i="67"/>
  <c r="AY14" i="67" s="1"/>
  <c r="BQ58" i="66"/>
  <c r="CH317" i="54"/>
  <c r="DK56" i="66"/>
  <c r="DK77" i="66"/>
  <c r="DN77" i="66" s="1"/>
  <c r="CP26" i="66"/>
  <c r="DK75" i="66"/>
  <c r="DN75" i="66" s="1"/>
  <c r="DK76" i="66"/>
  <c r="DN76" i="66" s="1"/>
  <c r="DK55" i="66"/>
  <c r="DK57" i="66"/>
  <c r="HX87" i="54"/>
  <c r="HX89" i="54"/>
  <c r="HX90" i="54"/>
  <c r="HX84" i="54"/>
  <c r="HX86" i="54"/>
  <c r="HX88" i="54"/>
  <c r="HX85" i="54"/>
  <c r="DF34" i="66"/>
  <c r="CD376" i="54"/>
  <c r="CD256" i="54"/>
  <c r="CD436" i="54"/>
  <c r="CD296" i="54"/>
  <c r="CD76" i="54"/>
  <c r="CD356" i="54"/>
  <c r="CH217" i="54"/>
  <c r="CH197" i="54"/>
  <c r="CH237" i="54"/>
  <c r="CH17" i="54"/>
  <c r="CH117" i="54"/>
  <c r="CF197" i="54"/>
  <c r="CF17" i="54"/>
  <c r="CF217" i="54"/>
  <c r="CF237" i="54"/>
  <c r="CF117" i="54"/>
  <c r="CD396" i="54"/>
  <c r="CD416" i="54"/>
  <c r="CD96" i="54"/>
  <c r="CD276" i="54"/>
  <c r="CD176" i="54"/>
  <c r="CD336" i="54"/>
  <c r="CD36" i="54"/>
  <c r="CH416" i="54"/>
  <c r="CH96" i="54"/>
  <c r="CH396" i="54"/>
  <c r="CH276" i="54"/>
  <c r="CH176" i="54"/>
  <c r="CH336" i="54"/>
  <c r="CH36" i="54"/>
  <c r="CF396" i="54"/>
  <c r="CF96" i="54"/>
  <c r="CF416" i="54"/>
  <c r="CF276" i="54"/>
  <c r="CF176" i="54"/>
  <c r="CF336" i="54"/>
  <c r="CF36" i="54"/>
  <c r="DY217" i="54"/>
  <c r="EC218" i="54" s="1"/>
  <c r="DY117" i="54"/>
  <c r="EF118" i="54" s="1"/>
  <c r="DY17" i="54"/>
  <c r="EB18" i="54" s="1"/>
  <c r="DY237" i="54"/>
  <c r="EC238" i="54" s="1"/>
  <c r="DY197" i="54"/>
  <c r="EF198" i="54" s="1"/>
  <c r="DK1067" i="54"/>
  <c r="DK1068" i="54"/>
  <c r="DZ75" i="54"/>
  <c r="DZ255" i="54"/>
  <c r="DZ295" i="54"/>
  <c r="EH296" i="54" s="1"/>
  <c r="DZ355" i="54"/>
  <c r="EK356" i="54" s="1"/>
  <c r="DZ375" i="54"/>
  <c r="DZ435" i="54"/>
  <c r="EA75" i="54"/>
  <c r="EL76" i="54" s="1"/>
  <c r="EA295" i="54"/>
  <c r="EO296" i="54" s="1"/>
  <c r="EA355" i="54"/>
  <c r="EO356" i="54" s="1"/>
  <c r="EA375" i="54"/>
  <c r="EL376" i="54" s="1"/>
  <c r="EA255" i="54"/>
  <c r="EP256" i="54" s="1"/>
  <c r="EA435" i="54"/>
  <c r="EL436" i="54" s="1"/>
  <c r="DK80" i="54"/>
  <c r="DK235" i="54"/>
  <c r="DK236" i="54"/>
  <c r="DK79" i="54"/>
  <c r="BP37" i="66"/>
  <c r="BQ37" i="66" s="1"/>
  <c r="DK1016" i="54"/>
  <c r="DK1015" i="54"/>
  <c r="EL396" i="54"/>
  <c r="EO396" i="54"/>
  <c r="EP396" i="54"/>
  <c r="DK859" i="54"/>
  <c r="EB436" i="54"/>
  <c r="EN396" i="54"/>
  <c r="EB76" i="54"/>
  <c r="EF76" i="54"/>
  <c r="EM336" i="54"/>
  <c r="EN336" i="54"/>
  <c r="EG17" i="54"/>
  <c r="EF256" i="54"/>
  <c r="DK498" i="54"/>
  <c r="DK442" i="54"/>
  <c r="DK443" i="54"/>
  <c r="DK444" i="54"/>
  <c r="DH702" i="54"/>
  <c r="DH704" i="54"/>
  <c r="DH703" i="54"/>
  <c r="DK702" i="54"/>
  <c r="DK704" i="54"/>
  <c r="DK703" i="54"/>
  <c r="EL336" i="54"/>
  <c r="EP336" i="54"/>
  <c r="DH858" i="54"/>
  <c r="DH860" i="54"/>
  <c r="DH859" i="54"/>
  <c r="DK858" i="54"/>
  <c r="DK860" i="54"/>
  <c r="DH442" i="54"/>
  <c r="DH444" i="54"/>
  <c r="DH443" i="54"/>
  <c r="DF75" i="66"/>
  <c r="DR74" i="66"/>
  <c r="EI217" i="54"/>
  <c r="ED436" i="54"/>
  <c r="DH602" i="54"/>
  <c r="EH17" i="54"/>
  <c r="EE436" i="54"/>
  <c r="DE652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J36" i="54"/>
  <c r="EN237" i="54"/>
  <c r="EH197" i="54"/>
  <c r="EG396" i="54"/>
  <c r="EK396" i="54"/>
  <c r="DH132" i="54"/>
  <c r="DJ650" i="54"/>
  <c r="DK650" i="54" s="1"/>
  <c r="DJ964" i="54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HD84" i="54" s="1"/>
  <c r="DJ755" i="54"/>
  <c r="HD81" i="54" s="1"/>
  <c r="DJ1118" i="54"/>
  <c r="DK1118" i="54" s="1"/>
  <c r="DJ754" i="54"/>
  <c r="DK754" i="54" s="1"/>
  <c r="DJ911" i="54"/>
  <c r="DJ962" i="54"/>
  <c r="DK962" i="54" s="1"/>
  <c r="DJ963" i="54"/>
  <c r="BK78" i="66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500" i="54"/>
  <c r="DE500" i="54" s="1"/>
  <c r="EM197" i="54"/>
  <c r="DD134" i="54"/>
  <c r="DD1017" i="54"/>
  <c r="DE1017" i="54" s="1"/>
  <c r="DD135" i="54"/>
  <c r="DD133" i="54"/>
  <c r="DE133" i="54" s="1"/>
  <c r="ED57" i="54"/>
  <c r="BR78" i="66"/>
  <c r="BQ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CO34" i="66"/>
  <c r="CS34" i="66"/>
  <c r="DH31" i="54"/>
  <c r="EL197" i="54"/>
  <c r="EH36" i="54"/>
  <c r="EG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HC84" i="54" s="1"/>
  <c r="DG1118" i="54"/>
  <c r="DH1118" i="54" s="1"/>
  <c r="DG755" i="54"/>
  <c r="HC81" i="54" s="1"/>
  <c r="DG754" i="54"/>
  <c r="DH754" i="54" s="1"/>
  <c r="DG911" i="54"/>
  <c r="DG962" i="54"/>
  <c r="DH962" i="54" s="1"/>
  <c r="DG963" i="54"/>
  <c r="DG910" i="54"/>
  <c r="DH910" i="54" s="1"/>
  <c r="DG651" i="54"/>
  <c r="DG652" i="54"/>
  <c r="BY16" i="66"/>
  <c r="BT16" i="66"/>
  <c r="AZ17" i="66" s="1"/>
  <c r="CF45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Z57" i="66"/>
  <c r="CF556" i="54" s="1"/>
  <c r="BV56" i="66"/>
  <c r="EG336" i="54"/>
  <c r="EK336" i="54"/>
  <c r="EJ336" i="54"/>
  <c r="EH336" i="54"/>
  <c r="EG276" i="54"/>
  <c r="EI336" i="54"/>
  <c r="EG156" i="54"/>
  <c r="EJ156" i="54"/>
  <c r="BL78" i="66"/>
  <c r="BX78" i="66"/>
  <c r="BU16" i="66"/>
  <c r="BA17" i="66" s="1"/>
  <c r="CH456" i="54" s="1"/>
  <c r="BZ16" i="66"/>
  <c r="BS78" i="66"/>
  <c r="AY79" i="66" s="1"/>
  <c r="CD518" i="54" s="1"/>
  <c r="BJ17" i="66"/>
  <c r="BP17" i="66"/>
  <c r="DD83" i="54" l="1"/>
  <c r="DD1069" i="54"/>
  <c r="DE1069" i="54" s="1"/>
  <c r="DH342" i="54"/>
  <c r="DH393" i="54"/>
  <c r="DK343" i="54"/>
  <c r="DH341" i="54"/>
  <c r="DH395" i="54"/>
  <c r="EO317" i="54"/>
  <c r="EL317" i="54"/>
  <c r="EM317" i="54"/>
  <c r="EN317" i="54"/>
  <c r="EN137" i="54"/>
  <c r="DK394" i="54"/>
  <c r="DK395" i="54"/>
  <c r="HT70" i="54"/>
  <c r="CH57" i="54"/>
  <c r="BR58" i="66"/>
  <c r="DY57" i="54"/>
  <c r="DD345" i="54"/>
  <c r="DD812" i="54"/>
  <c r="DE812" i="54" s="1"/>
  <c r="CH157" i="54"/>
  <c r="DY137" i="54"/>
  <c r="EC138" i="54" s="1"/>
  <c r="DY157" i="54"/>
  <c r="EB158" i="54" s="1"/>
  <c r="CH137" i="54"/>
  <c r="DY317" i="54"/>
  <c r="EC318" i="54" s="1"/>
  <c r="Y15" i="67"/>
  <c r="AN15" i="67"/>
  <c r="AP15" i="67" s="1"/>
  <c r="HZ70" i="54"/>
  <c r="IA70" i="54"/>
  <c r="HU70" i="54"/>
  <c r="EN416" i="54"/>
  <c r="HM76" i="54"/>
  <c r="EL137" i="54"/>
  <c r="HP84" i="54"/>
  <c r="EO137" i="54"/>
  <c r="EP137" i="54"/>
  <c r="HP81" i="54"/>
  <c r="HM77" i="54"/>
  <c r="GZ73" i="54"/>
  <c r="HN73" i="54" s="1"/>
  <c r="HR73" i="54" s="1"/>
  <c r="GZ72" i="54"/>
  <c r="HN72" i="54" s="1"/>
  <c r="HR72" i="54" s="1"/>
  <c r="HT72" i="54" s="1"/>
  <c r="GZ71" i="54"/>
  <c r="HN71" i="54" s="1"/>
  <c r="HR71" i="54" s="1"/>
  <c r="HU71" i="54" s="1"/>
  <c r="HC79" i="54"/>
  <c r="HG91" i="54"/>
  <c r="HH91" i="54" s="1"/>
  <c r="GZ75" i="54"/>
  <c r="HN75" i="54" s="1"/>
  <c r="HR75" i="54" s="1"/>
  <c r="HU75" i="54" s="1"/>
  <c r="GZ74" i="54"/>
  <c r="HN74" i="54" s="1"/>
  <c r="HR74" i="54" s="1"/>
  <c r="GX82" i="54"/>
  <c r="HL82" i="54" s="1"/>
  <c r="HD79" i="54"/>
  <c r="GZ76" i="54"/>
  <c r="HN76" i="54" s="1"/>
  <c r="HR76" i="54" s="1"/>
  <c r="IA76" i="54" s="1"/>
  <c r="GZ78" i="54"/>
  <c r="HN78" i="54" s="1"/>
  <c r="HR78" i="54" s="1"/>
  <c r="GZ77" i="54"/>
  <c r="HN77" i="54" s="1"/>
  <c r="GO86" i="54"/>
  <c r="GU86" i="54" s="1"/>
  <c r="GX84" i="54"/>
  <c r="HW72" i="54"/>
  <c r="HW71" i="54"/>
  <c r="HW76" i="54"/>
  <c r="HW73" i="54"/>
  <c r="HW77" i="54"/>
  <c r="HW74" i="54"/>
  <c r="HW78" i="54"/>
  <c r="HW75" i="54"/>
  <c r="HZ75" i="54" s="1"/>
  <c r="AN353" i="54"/>
  <c r="AN414" i="54"/>
  <c r="AZ333" i="54"/>
  <c r="EN96" i="54"/>
  <c r="EO96" i="54"/>
  <c r="BS58" i="66"/>
  <c r="AY59" i="66" s="1"/>
  <c r="CD558" i="54" s="1"/>
  <c r="DD813" i="54"/>
  <c r="N16" i="67"/>
  <c r="AM16" i="67" s="1"/>
  <c r="DD344" i="54"/>
  <c r="DE344" i="54" s="1"/>
  <c r="BL58" i="66"/>
  <c r="DJ396" i="54" s="1"/>
  <c r="BK58" i="66"/>
  <c r="DG345" i="54" s="1"/>
  <c r="DD814" i="54"/>
  <c r="DD346" i="54"/>
  <c r="BX58" i="66"/>
  <c r="DD398" i="54"/>
  <c r="DD397" i="54"/>
  <c r="DE397" i="54" s="1"/>
  <c r="GX79" i="54"/>
  <c r="HL79" i="54" s="1"/>
  <c r="CT26" i="66"/>
  <c r="DJ57" i="66" s="1"/>
  <c r="DH75" i="66"/>
  <c r="DQ75" i="66" s="1"/>
  <c r="DH77" i="66"/>
  <c r="DH76" i="66"/>
  <c r="DH57" i="66"/>
  <c r="DH55" i="66"/>
  <c r="GX85" i="54"/>
  <c r="GO85" i="54"/>
  <c r="GU85" i="54" s="1"/>
  <c r="GO89" i="54"/>
  <c r="GU89" i="54" s="1"/>
  <c r="EP176" i="54"/>
  <c r="EM176" i="54"/>
  <c r="EN176" i="54"/>
  <c r="GO84" i="54"/>
  <c r="GU84" i="54" s="1"/>
  <c r="GO90" i="54"/>
  <c r="GU90" i="54" s="1"/>
  <c r="GX83" i="54"/>
  <c r="HL83" i="54" s="1"/>
  <c r="EO176" i="54"/>
  <c r="GO87" i="54"/>
  <c r="GU87" i="54" s="1"/>
  <c r="GO88" i="54"/>
  <c r="GU88" i="54" s="1"/>
  <c r="GX81" i="54"/>
  <c r="HL81" i="54" s="1"/>
  <c r="EP416" i="54"/>
  <c r="EL416" i="54"/>
  <c r="EO416" i="54"/>
  <c r="EO276" i="54"/>
  <c r="EP96" i="54"/>
  <c r="EL96" i="54"/>
  <c r="EM276" i="54"/>
  <c r="EL36" i="54"/>
  <c r="EL276" i="54"/>
  <c r="EO36" i="54"/>
  <c r="EN36" i="54"/>
  <c r="EN276" i="54"/>
  <c r="EM36" i="54"/>
  <c r="BS37" i="66"/>
  <c r="AY38" i="66" s="1"/>
  <c r="CD497" i="54" s="1"/>
  <c r="BX37" i="66"/>
  <c r="DD1070" i="54"/>
  <c r="DD1019" i="54"/>
  <c r="DD237" i="54"/>
  <c r="DE237" i="54" s="1"/>
  <c r="BL37" i="66"/>
  <c r="DJ706" i="54" s="1"/>
  <c r="AW353" i="54"/>
  <c r="AX353" i="54" s="1"/>
  <c r="AO393" i="54"/>
  <c r="AN393" i="54"/>
  <c r="AQ393" i="54"/>
  <c r="DS34" i="66"/>
  <c r="AW433" i="54"/>
  <c r="AY433" i="54" s="1"/>
  <c r="DG35" i="66"/>
  <c r="AW434" i="54" s="1"/>
  <c r="AM434" i="54"/>
  <c r="AN434" i="54" s="1"/>
  <c r="AP353" i="54"/>
  <c r="AQ353" i="54"/>
  <c r="AX392" i="54"/>
  <c r="AZ392" i="54"/>
  <c r="AP414" i="54"/>
  <c r="AM354" i="54"/>
  <c r="AN354" i="54" s="1"/>
  <c r="AQ414" i="54"/>
  <c r="BA392" i="54"/>
  <c r="BA432" i="54"/>
  <c r="AY432" i="54"/>
  <c r="AZ432" i="54"/>
  <c r="DD705" i="54"/>
  <c r="DD707" i="54"/>
  <c r="DD81" i="54"/>
  <c r="DE81" i="54" s="1"/>
  <c r="DD1018" i="54"/>
  <c r="DE1018" i="54" s="1"/>
  <c r="BK37" i="66"/>
  <c r="DG446" i="54" s="1"/>
  <c r="DD863" i="54"/>
  <c r="DD706" i="54"/>
  <c r="DD239" i="54"/>
  <c r="DD238" i="54"/>
  <c r="DD82" i="54"/>
  <c r="DD1071" i="54"/>
  <c r="DD861" i="54"/>
  <c r="DD862" i="54"/>
  <c r="DD447" i="54"/>
  <c r="DD445" i="54"/>
  <c r="DE445" i="54" s="1"/>
  <c r="AV412" i="54"/>
  <c r="AX413" i="54"/>
  <c r="BA333" i="54"/>
  <c r="AX333" i="54"/>
  <c r="AT412" i="54"/>
  <c r="AS412" i="54"/>
  <c r="DE15" i="66"/>
  <c r="AM374" i="54" s="1"/>
  <c r="AQ374" i="54" s="1"/>
  <c r="BN373" i="54"/>
  <c r="BO373" i="54"/>
  <c r="AZ413" i="54"/>
  <c r="AW334" i="54"/>
  <c r="AY334" i="54" s="1"/>
  <c r="BP373" i="54"/>
  <c r="AY413" i="54"/>
  <c r="DR13" i="66"/>
  <c r="DQ14" i="66"/>
  <c r="DF55" i="66"/>
  <c r="AR334" i="54" s="1"/>
  <c r="DR54" i="66"/>
  <c r="AM372" i="54"/>
  <c r="AQ372" i="54" s="1"/>
  <c r="DQ13" i="66"/>
  <c r="AR333" i="54"/>
  <c r="AU333" i="54" s="1"/>
  <c r="AU372" i="54"/>
  <c r="DF14" i="66"/>
  <c r="AR373" i="54" s="1"/>
  <c r="AV373" i="54" s="1"/>
  <c r="AT372" i="54"/>
  <c r="AV372" i="54"/>
  <c r="CD477" i="54"/>
  <c r="DR34" i="66"/>
  <c r="AR433" i="54"/>
  <c r="AR353" i="54"/>
  <c r="AR393" i="54"/>
  <c r="AV432" i="54"/>
  <c r="AU432" i="54"/>
  <c r="AS432" i="54"/>
  <c r="AT432" i="54"/>
  <c r="DN57" i="66"/>
  <c r="BB416" i="54"/>
  <c r="BB336" i="54"/>
  <c r="AX414" i="54"/>
  <c r="AZ414" i="54"/>
  <c r="AY414" i="54"/>
  <c r="BA414" i="54"/>
  <c r="DN55" i="66"/>
  <c r="BB414" i="54"/>
  <c r="BB334" i="54"/>
  <c r="AY393" i="54"/>
  <c r="AZ393" i="54"/>
  <c r="AX393" i="54"/>
  <c r="BA393" i="54"/>
  <c r="BM371" i="54"/>
  <c r="BO371" i="54"/>
  <c r="BN371" i="54"/>
  <c r="BP371" i="54"/>
  <c r="AV392" i="54"/>
  <c r="AT392" i="54"/>
  <c r="AS392" i="54"/>
  <c r="AU392" i="54"/>
  <c r="DN56" i="66"/>
  <c r="BB335" i="54"/>
  <c r="BB415" i="54"/>
  <c r="AY353" i="54"/>
  <c r="DG13" i="66"/>
  <c r="DS12" i="66"/>
  <c r="AU352" i="54"/>
  <c r="AS352" i="54"/>
  <c r="AV352" i="54"/>
  <c r="AT352" i="54"/>
  <c r="AU413" i="54"/>
  <c r="AT413" i="54"/>
  <c r="AS413" i="54"/>
  <c r="AV413" i="54"/>
  <c r="AO373" i="54"/>
  <c r="AP373" i="54"/>
  <c r="AQ373" i="54"/>
  <c r="AN373" i="54"/>
  <c r="AO394" i="54"/>
  <c r="AP394" i="54"/>
  <c r="AN394" i="54"/>
  <c r="AQ394" i="54"/>
  <c r="BR37" i="66"/>
  <c r="EA36" i="54" s="1"/>
  <c r="DF35" i="66"/>
  <c r="DJ397" i="54"/>
  <c r="DJ346" i="54"/>
  <c r="DM77" i="66"/>
  <c r="DP77" i="66" s="1"/>
  <c r="DM55" i="66"/>
  <c r="DM56" i="66"/>
  <c r="DM57" i="66"/>
  <c r="DM76" i="66"/>
  <c r="DP76" i="66" s="1"/>
  <c r="DM75" i="66"/>
  <c r="DP75" i="66" s="1"/>
  <c r="DZ157" i="54"/>
  <c r="W16" i="67"/>
  <c r="DZ317" i="54"/>
  <c r="EG318" i="54" s="1"/>
  <c r="DZ57" i="54"/>
  <c r="DZ137" i="54"/>
  <c r="EA157" i="54"/>
  <c r="EP158" i="54" s="1"/>
  <c r="EA317" i="54"/>
  <c r="EP318" i="54" s="1"/>
  <c r="EA57" i="54"/>
  <c r="EA137" i="54"/>
  <c r="X16" i="67"/>
  <c r="CH14" i="67"/>
  <c r="CK14" i="67" s="1"/>
  <c r="AV14" i="67"/>
  <c r="AX14" i="67"/>
  <c r="AU14" i="67"/>
  <c r="AW14" i="67"/>
  <c r="DE396" i="54"/>
  <c r="CD417" i="54"/>
  <c r="CH376" i="54"/>
  <c r="CH436" i="54"/>
  <c r="CH256" i="54"/>
  <c r="CH296" i="54"/>
  <c r="CH76" i="54"/>
  <c r="CH356" i="54"/>
  <c r="CF56" i="54"/>
  <c r="CF156" i="54"/>
  <c r="CF316" i="54"/>
  <c r="CF136" i="54"/>
  <c r="CD118" i="54"/>
  <c r="CD198" i="54"/>
  <c r="CD218" i="54"/>
  <c r="CD18" i="54"/>
  <c r="CD238" i="54"/>
  <c r="CF376" i="54"/>
  <c r="CF256" i="54"/>
  <c r="CF296" i="54"/>
  <c r="CF436" i="54"/>
  <c r="CF76" i="54"/>
  <c r="CF356" i="54"/>
  <c r="EA17" i="54"/>
  <c r="EO18" i="54" s="1"/>
  <c r="EA197" i="54"/>
  <c r="EP198" i="54" s="1"/>
  <c r="EA217" i="54"/>
  <c r="EL218" i="54" s="1"/>
  <c r="EA237" i="54"/>
  <c r="EP238" i="54" s="1"/>
  <c r="EA117" i="54"/>
  <c r="EP118" i="54" s="1"/>
  <c r="DZ17" i="54"/>
  <c r="DZ117" i="54"/>
  <c r="EI118" i="54" s="1"/>
  <c r="DZ197" i="54"/>
  <c r="EG198" i="54" s="1"/>
  <c r="DZ217" i="54"/>
  <c r="EK218" i="54" s="1"/>
  <c r="DZ237" i="54"/>
  <c r="EG238" i="54" s="1"/>
  <c r="DZ36" i="54"/>
  <c r="EJ37" i="54" s="1"/>
  <c r="DZ96" i="54"/>
  <c r="EK97" i="54" s="1"/>
  <c r="DZ176" i="54"/>
  <c r="DZ276" i="54"/>
  <c r="DZ336" i="54"/>
  <c r="DZ396" i="54"/>
  <c r="EK397" i="54" s="1"/>
  <c r="DZ416" i="54"/>
  <c r="EK417" i="54" s="1"/>
  <c r="DY36" i="54"/>
  <c r="EE37" i="54" s="1"/>
  <c r="DY96" i="54"/>
  <c r="EB97" i="54" s="1"/>
  <c r="DY176" i="54"/>
  <c r="ED177" i="54" s="1"/>
  <c r="DY276" i="54"/>
  <c r="EB277" i="54" s="1"/>
  <c r="DY336" i="54"/>
  <c r="EE337" i="54" s="1"/>
  <c r="DY396" i="54"/>
  <c r="EF397" i="54" s="1"/>
  <c r="DY416" i="54"/>
  <c r="EB417" i="54" s="1"/>
  <c r="DY76" i="54"/>
  <c r="DY296" i="54"/>
  <c r="DY256" i="54"/>
  <c r="EE257" i="54" s="1"/>
  <c r="DY376" i="54"/>
  <c r="ED377" i="54" s="1"/>
  <c r="DY436" i="54"/>
  <c r="DY356" i="54"/>
  <c r="EC357" i="54" s="1"/>
  <c r="GY79" i="54"/>
  <c r="HM79" i="54" s="1"/>
  <c r="GY80" i="54"/>
  <c r="HM80" i="54" s="1"/>
  <c r="GZ80" i="54"/>
  <c r="HN80" i="54" s="1"/>
  <c r="GZ79" i="54"/>
  <c r="HN79" i="54" s="1"/>
  <c r="GP84" i="54"/>
  <c r="GV84" i="54" s="1"/>
  <c r="EL256" i="54"/>
  <c r="EF18" i="54"/>
  <c r="EM436" i="54"/>
  <c r="EM356" i="54"/>
  <c r="EM296" i="54"/>
  <c r="BU78" i="66"/>
  <c r="BA79" i="66" s="1"/>
  <c r="CH518" i="54" s="1"/>
  <c r="EM376" i="54"/>
  <c r="ED118" i="54"/>
  <c r="EE238" i="54"/>
  <c r="EP376" i="54"/>
  <c r="EM256" i="54"/>
  <c r="EN296" i="54"/>
  <c r="EN256" i="54"/>
  <c r="EM76" i="54"/>
  <c r="EP76" i="54"/>
  <c r="EE198" i="54"/>
  <c r="EP436" i="54"/>
  <c r="EC57" i="54"/>
  <c r="EB218" i="54"/>
  <c r="EP296" i="54"/>
  <c r="EB238" i="54"/>
  <c r="EN76" i="54"/>
  <c r="DH652" i="54"/>
  <c r="ED218" i="54"/>
  <c r="EN436" i="54"/>
  <c r="ED18" i="54"/>
  <c r="EF238" i="54"/>
  <c r="EF57" i="54"/>
  <c r="EL296" i="54"/>
  <c r="DK652" i="54"/>
  <c r="DK911" i="54"/>
  <c r="DH1120" i="54"/>
  <c r="DE135" i="54"/>
  <c r="DH911" i="54"/>
  <c r="DH756" i="54"/>
  <c r="GY84" i="54" s="1"/>
  <c r="EF218" i="54"/>
  <c r="EC198" i="54"/>
  <c r="EO436" i="54"/>
  <c r="DE605" i="54"/>
  <c r="DE34" i="54"/>
  <c r="DK755" i="54"/>
  <c r="GZ83" i="54" s="1"/>
  <c r="HN83" i="54" s="1"/>
  <c r="DK1120" i="54"/>
  <c r="EO256" i="54"/>
  <c r="DE501" i="54"/>
  <c r="BR17" i="66"/>
  <c r="BQ17" i="66"/>
  <c r="DJ134" i="54"/>
  <c r="DJ81" i="54"/>
  <c r="DK81" i="54" s="1"/>
  <c r="DJ135" i="54"/>
  <c r="DJ133" i="54"/>
  <c r="DK133" i="54" s="1"/>
  <c r="EG256" i="54"/>
  <c r="EK256" i="54"/>
  <c r="EH256" i="54"/>
  <c r="EJ256" i="54"/>
  <c r="DH964" i="54"/>
  <c r="DG134" i="54"/>
  <c r="DG135" i="54"/>
  <c r="DG133" i="54"/>
  <c r="DH133" i="54" s="1"/>
  <c r="EH57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500" i="54"/>
  <c r="DH500" i="54" s="1"/>
  <c r="BY78" i="66"/>
  <c r="DK756" i="54"/>
  <c r="GZ85" i="54" s="1"/>
  <c r="DK912" i="54"/>
  <c r="ED238" i="54"/>
  <c r="EL356" i="54"/>
  <c r="EE218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B198" i="54"/>
  <c r="EP356" i="54"/>
  <c r="EJ296" i="54"/>
  <c r="BK17" i="66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H651" i="54"/>
  <c r="BZ78" i="66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G376" i="54"/>
  <c r="EJ376" i="54"/>
  <c r="EH376" i="54"/>
  <c r="EK376" i="54"/>
  <c r="EI376" i="54"/>
  <c r="DH963" i="54"/>
  <c r="DH755" i="54"/>
  <c r="GY81" i="54" s="1"/>
  <c r="HM81" i="54" s="1"/>
  <c r="DH183" i="54"/>
  <c r="DH912" i="54"/>
  <c r="EC18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BT78" i="66"/>
  <c r="AZ79" i="66" s="1"/>
  <c r="CF518" i="54" s="1"/>
  <c r="EK436" i="54"/>
  <c r="EI296" i="54"/>
  <c r="EK296" i="54"/>
  <c r="EG296" i="54"/>
  <c r="GP86" i="54" s="1"/>
  <c r="GV86" i="54" s="1"/>
  <c r="EI356" i="54"/>
  <c r="EG356" i="54"/>
  <c r="EJ356" i="54"/>
  <c r="EH356" i="54"/>
  <c r="DE293" i="54"/>
  <c r="DK964" i="54"/>
  <c r="ED198" i="54"/>
  <c r="EE18" i="54"/>
  <c r="EE57" i="54"/>
  <c r="EI256" i="54"/>
  <c r="BT57" i="66"/>
  <c r="BX17" i="66"/>
  <c r="CH10" i="66" s="1"/>
  <c r="BP79" i="66"/>
  <c r="BJ79" i="66"/>
  <c r="BL17" i="66"/>
  <c r="BS17" i="66"/>
  <c r="AY18" i="66" s="1"/>
  <c r="CD457" i="54" s="1"/>
  <c r="BP59" i="66" l="1"/>
  <c r="BP38" i="66"/>
  <c r="DY37" i="54" s="1"/>
  <c r="DE1070" i="54"/>
  <c r="EB318" i="54"/>
  <c r="EE318" i="54"/>
  <c r="ED318" i="54"/>
  <c r="EF318" i="54"/>
  <c r="EC158" i="54"/>
  <c r="ED158" i="54"/>
  <c r="EE158" i="54"/>
  <c r="EF158" i="54"/>
  <c r="DE813" i="54"/>
  <c r="EE138" i="54"/>
  <c r="EF138" i="54"/>
  <c r="BJ59" i="66"/>
  <c r="DJ398" i="54"/>
  <c r="DK398" i="54" s="1"/>
  <c r="EB138" i="54"/>
  <c r="ED138" i="54"/>
  <c r="CD158" i="54"/>
  <c r="P16" i="67"/>
  <c r="AO16" i="67" s="1"/>
  <c r="AT15" i="67"/>
  <c r="CH15" i="67" s="1"/>
  <c r="CK15" i="67" s="1"/>
  <c r="HR77" i="54"/>
  <c r="HZ77" i="54" s="1"/>
  <c r="HZ73" i="54"/>
  <c r="IA75" i="54"/>
  <c r="HY72" i="54"/>
  <c r="HU72" i="54"/>
  <c r="HT75" i="54"/>
  <c r="HY75" i="54"/>
  <c r="IA72" i="54"/>
  <c r="HS75" i="54"/>
  <c r="HL84" i="54"/>
  <c r="HS72" i="54"/>
  <c r="HZ78" i="54"/>
  <c r="HT71" i="54"/>
  <c r="HY71" i="54"/>
  <c r="IA71" i="54"/>
  <c r="HS71" i="54"/>
  <c r="HZ74" i="54"/>
  <c r="HP79" i="54"/>
  <c r="GP85" i="54"/>
  <c r="GV85" i="54" s="1"/>
  <c r="GY83" i="54"/>
  <c r="HM83" i="54" s="1"/>
  <c r="HR83" i="54" s="1"/>
  <c r="EB297" i="54"/>
  <c r="GO94" i="54" s="1"/>
  <c r="GU94" i="54" s="1"/>
  <c r="HF99" i="54"/>
  <c r="HB86" i="54"/>
  <c r="GP87" i="54"/>
  <c r="GV87" i="54" s="1"/>
  <c r="GP90" i="54"/>
  <c r="GV90" i="54" s="1"/>
  <c r="GY82" i="54"/>
  <c r="HM82" i="54" s="1"/>
  <c r="GZ84" i="54"/>
  <c r="GZ81" i="54"/>
  <c r="HN81" i="54" s="1"/>
  <c r="HR81" i="54" s="1"/>
  <c r="HU74" i="54"/>
  <c r="HY74" i="54"/>
  <c r="HT74" i="54"/>
  <c r="HS74" i="54"/>
  <c r="IA74" i="54"/>
  <c r="HZ71" i="54"/>
  <c r="GP89" i="54"/>
  <c r="GV89" i="54" s="1"/>
  <c r="GY85" i="54"/>
  <c r="GZ82" i="54"/>
  <c r="HN82" i="54" s="1"/>
  <c r="HB89" i="54"/>
  <c r="HZ72" i="54"/>
  <c r="GP88" i="54"/>
  <c r="GV88" i="54" s="1"/>
  <c r="HB91" i="54"/>
  <c r="GQ88" i="54"/>
  <c r="GW88" i="54" s="1"/>
  <c r="IA73" i="54"/>
  <c r="HT73" i="54"/>
  <c r="HY73" i="54"/>
  <c r="HU73" i="54"/>
  <c r="HS73" i="54"/>
  <c r="R16" i="67"/>
  <c r="O16" i="67"/>
  <c r="S16" i="67" s="1"/>
  <c r="CD138" i="54"/>
  <c r="DJ344" i="54"/>
  <c r="DK344" i="54" s="1"/>
  <c r="CD58" i="54"/>
  <c r="BZ58" i="66"/>
  <c r="DJ345" i="54"/>
  <c r="CD318" i="54"/>
  <c r="DJ77" i="66"/>
  <c r="BU58" i="66"/>
  <c r="BA59" i="66" s="1"/>
  <c r="CH558" i="54" s="1"/>
  <c r="DG812" i="54"/>
  <c r="DH812" i="54" s="1"/>
  <c r="DG397" i="54"/>
  <c r="DE76" i="66"/>
  <c r="DQ76" i="66" s="1"/>
  <c r="DG813" i="54"/>
  <c r="DG398" i="54"/>
  <c r="DG814" i="54"/>
  <c r="DG346" i="54"/>
  <c r="DG396" i="54"/>
  <c r="DH396" i="54" s="1"/>
  <c r="DG344" i="54"/>
  <c r="DH345" i="54" s="1"/>
  <c r="DQ55" i="66"/>
  <c r="DE814" i="54"/>
  <c r="HT77" i="54"/>
  <c r="DE345" i="54"/>
  <c r="DE346" i="54"/>
  <c r="DE398" i="54"/>
  <c r="DJ56" i="66"/>
  <c r="DJ75" i="66"/>
  <c r="DS75" i="66" s="1"/>
  <c r="DJ55" i="66"/>
  <c r="DJ76" i="66"/>
  <c r="GQ90" i="54"/>
  <c r="GW90" i="54" s="1"/>
  <c r="GQ86" i="54"/>
  <c r="GW86" i="54" s="1"/>
  <c r="HS76" i="54"/>
  <c r="GQ84" i="54"/>
  <c r="GW84" i="54" s="1"/>
  <c r="HU76" i="54"/>
  <c r="GQ87" i="54"/>
  <c r="GW87" i="54" s="1"/>
  <c r="HZ76" i="54"/>
  <c r="HT78" i="54"/>
  <c r="HL85" i="54"/>
  <c r="DE1071" i="54"/>
  <c r="GQ85" i="54"/>
  <c r="GW85" i="54" s="1"/>
  <c r="HN85" i="54" s="1"/>
  <c r="GQ89" i="54"/>
  <c r="GW89" i="54" s="1"/>
  <c r="HY76" i="54"/>
  <c r="HT76" i="54"/>
  <c r="EA176" i="54"/>
  <c r="EP177" i="54" s="1"/>
  <c r="BJ38" i="66"/>
  <c r="DD865" i="54" s="1"/>
  <c r="CD97" i="54"/>
  <c r="CD37" i="54"/>
  <c r="CD337" i="54"/>
  <c r="CD177" i="54"/>
  <c r="CD397" i="54"/>
  <c r="CD537" i="54"/>
  <c r="DE238" i="54"/>
  <c r="DG82" i="54"/>
  <c r="DJ1019" i="54"/>
  <c r="DJ1018" i="54"/>
  <c r="DJ705" i="54"/>
  <c r="BY37" i="66"/>
  <c r="DJ237" i="54"/>
  <c r="DK237" i="54" s="1"/>
  <c r="DJ1071" i="54"/>
  <c r="DJ447" i="54"/>
  <c r="BU37" i="66"/>
  <c r="BA38" i="66" s="1"/>
  <c r="CH537" i="54" s="1"/>
  <c r="DJ238" i="54"/>
  <c r="DJ1070" i="54"/>
  <c r="DJ1017" i="54"/>
  <c r="DK1017" i="54" s="1"/>
  <c r="DJ239" i="54"/>
  <c r="BZ37" i="66"/>
  <c r="DJ861" i="54"/>
  <c r="DK861" i="54" s="1"/>
  <c r="DJ863" i="54"/>
  <c r="DJ446" i="54"/>
  <c r="CH18" i="66"/>
  <c r="CN18" i="66" s="1"/>
  <c r="DK37" i="66" s="1"/>
  <c r="DJ862" i="54"/>
  <c r="DJ707" i="54"/>
  <c r="DG862" i="54"/>
  <c r="DG1018" i="54"/>
  <c r="DJ82" i="54"/>
  <c r="DJ83" i="54"/>
  <c r="DJ1069" i="54"/>
  <c r="DK1069" i="54" s="1"/>
  <c r="DJ445" i="54"/>
  <c r="DG707" i="54"/>
  <c r="CD277" i="54"/>
  <c r="HY78" i="54"/>
  <c r="HS78" i="54"/>
  <c r="HU78" i="54"/>
  <c r="IA78" i="54"/>
  <c r="BA353" i="54"/>
  <c r="AZ353" i="54"/>
  <c r="AW394" i="54"/>
  <c r="AY394" i="54" s="1"/>
  <c r="AP434" i="54"/>
  <c r="AZ433" i="54"/>
  <c r="AO434" i="54"/>
  <c r="AX433" i="54"/>
  <c r="AQ434" i="54"/>
  <c r="AW354" i="54"/>
  <c r="BA354" i="54" s="1"/>
  <c r="BA433" i="54"/>
  <c r="DE862" i="54"/>
  <c r="DE239" i="54"/>
  <c r="DE861" i="54"/>
  <c r="DE83" i="54"/>
  <c r="DE446" i="54"/>
  <c r="AO354" i="54"/>
  <c r="AP354" i="54"/>
  <c r="AQ354" i="54"/>
  <c r="DE447" i="54"/>
  <c r="DE1019" i="54"/>
  <c r="DE82" i="54"/>
  <c r="DE706" i="54"/>
  <c r="DE863" i="54"/>
  <c r="DG239" i="54"/>
  <c r="DG238" i="54"/>
  <c r="DG237" i="54"/>
  <c r="DH237" i="54" s="1"/>
  <c r="DG1071" i="54"/>
  <c r="DE705" i="54"/>
  <c r="GX86" i="54" s="1"/>
  <c r="HL86" i="54" s="1"/>
  <c r="DG447" i="54"/>
  <c r="DG445" i="54"/>
  <c r="DH445" i="54" s="1"/>
  <c r="DG706" i="54"/>
  <c r="BT37" i="66"/>
  <c r="AZ38" i="66" s="1"/>
  <c r="CF477" i="54" s="1"/>
  <c r="DG1017" i="54"/>
  <c r="DH1017" i="54" s="1"/>
  <c r="DG1070" i="54"/>
  <c r="DG861" i="54"/>
  <c r="DH861" i="54" s="1"/>
  <c r="DG705" i="54"/>
  <c r="DG83" i="54"/>
  <c r="DG81" i="54"/>
  <c r="DH81" i="54" s="1"/>
  <c r="DG1019" i="54"/>
  <c r="DG1069" i="54"/>
  <c r="DH1069" i="54" s="1"/>
  <c r="DE707" i="54"/>
  <c r="DG863" i="54"/>
  <c r="AO374" i="54"/>
  <c r="AN374" i="54"/>
  <c r="AP374" i="54"/>
  <c r="EA396" i="54"/>
  <c r="EN397" i="54" s="1"/>
  <c r="EA276" i="54"/>
  <c r="EL277" i="54" s="1"/>
  <c r="GQ91" i="54" s="1"/>
  <c r="GW91" i="54" s="1"/>
  <c r="EA416" i="54"/>
  <c r="EP417" i="54" s="1"/>
  <c r="EA336" i="54"/>
  <c r="EO337" i="54" s="1"/>
  <c r="AX334" i="54"/>
  <c r="AZ334" i="54"/>
  <c r="AR414" i="54"/>
  <c r="AS414" i="54" s="1"/>
  <c r="BA334" i="54"/>
  <c r="EF97" i="54"/>
  <c r="DR14" i="66"/>
  <c r="DF15" i="66"/>
  <c r="AR374" i="54" s="1"/>
  <c r="AV374" i="54" s="1"/>
  <c r="AS333" i="54"/>
  <c r="AU373" i="54"/>
  <c r="AN372" i="54"/>
  <c r="AT373" i="54"/>
  <c r="AO372" i="54"/>
  <c r="AS373" i="54"/>
  <c r="AP372" i="54"/>
  <c r="AV333" i="54"/>
  <c r="AT333" i="54"/>
  <c r="DE56" i="66"/>
  <c r="AM335" i="54" s="1"/>
  <c r="EA96" i="54"/>
  <c r="EL97" i="54" s="1"/>
  <c r="CF537" i="54"/>
  <c r="CH477" i="54"/>
  <c r="DP57" i="66"/>
  <c r="BL336" i="54"/>
  <c r="BL416" i="54"/>
  <c r="BF336" i="54"/>
  <c r="BD336" i="54"/>
  <c r="BC336" i="54"/>
  <c r="BE336" i="54"/>
  <c r="AS393" i="54"/>
  <c r="AT393" i="54"/>
  <c r="AV393" i="54"/>
  <c r="AU393" i="54"/>
  <c r="DP56" i="66"/>
  <c r="BL335" i="54"/>
  <c r="BL415" i="54"/>
  <c r="AW372" i="54"/>
  <c r="DG14" i="66"/>
  <c r="DS13" i="66"/>
  <c r="BC334" i="54"/>
  <c r="BF334" i="54"/>
  <c r="BE334" i="54"/>
  <c r="BD334" i="54"/>
  <c r="BF416" i="54"/>
  <c r="BE416" i="54"/>
  <c r="BC416" i="54"/>
  <c r="BD416" i="54"/>
  <c r="AS353" i="54"/>
  <c r="AT353" i="54"/>
  <c r="AU353" i="54"/>
  <c r="AV353" i="54"/>
  <c r="DP55" i="66"/>
  <c r="BL414" i="54"/>
  <c r="BL334" i="54"/>
  <c r="AR354" i="54"/>
  <c r="AR394" i="54"/>
  <c r="AR434" i="54"/>
  <c r="BD415" i="54"/>
  <c r="BF415" i="54"/>
  <c r="BC415" i="54"/>
  <c r="BE415" i="54"/>
  <c r="BD414" i="54"/>
  <c r="BF414" i="54"/>
  <c r="BC414" i="54"/>
  <c r="BE414" i="54"/>
  <c r="AV334" i="54"/>
  <c r="AS334" i="54"/>
  <c r="AU334" i="54"/>
  <c r="AT334" i="54"/>
  <c r="AU433" i="54"/>
  <c r="AV433" i="54"/>
  <c r="AS433" i="54"/>
  <c r="AT433" i="54"/>
  <c r="BE335" i="54"/>
  <c r="BD335" i="54"/>
  <c r="BC335" i="54"/>
  <c r="BF335" i="54"/>
  <c r="AZ434" i="54"/>
  <c r="BA434" i="54"/>
  <c r="AX434" i="54"/>
  <c r="AY434" i="54"/>
  <c r="EE417" i="54"/>
  <c r="EC97" i="54"/>
  <c r="ED97" i="54"/>
  <c r="EC397" i="54"/>
  <c r="EE97" i="54"/>
  <c r="ED397" i="54"/>
  <c r="EI37" i="54"/>
  <c r="EE397" i="54"/>
  <c r="EG397" i="54"/>
  <c r="EF417" i="54"/>
  <c r="ED277" i="54"/>
  <c r="EC417" i="54"/>
  <c r="EF177" i="54"/>
  <c r="EB397" i="54"/>
  <c r="CH138" i="54"/>
  <c r="DK396" i="54"/>
  <c r="DK397" i="54"/>
  <c r="EM158" i="54"/>
  <c r="EL158" i="54"/>
  <c r="EO158" i="54"/>
  <c r="EN158" i="54"/>
  <c r="EM138" i="54"/>
  <c r="EP138" i="54"/>
  <c r="EN138" i="54"/>
  <c r="EL138" i="54"/>
  <c r="EO138" i="54"/>
  <c r="N17" i="67"/>
  <c r="DD347" i="54"/>
  <c r="BK59" i="66"/>
  <c r="DD400" i="54"/>
  <c r="BL59" i="66"/>
  <c r="DD399" i="54"/>
  <c r="DD401" i="54"/>
  <c r="DD349" i="54"/>
  <c r="DD348" i="54"/>
  <c r="BX59" i="66"/>
  <c r="BS59" i="66"/>
  <c r="AY60" i="66" s="1"/>
  <c r="CD559" i="54" s="1"/>
  <c r="Y16" i="67"/>
  <c r="DY158" i="54"/>
  <c r="BR59" i="66"/>
  <c r="V17" i="67"/>
  <c r="DY318" i="54"/>
  <c r="BQ59" i="66"/>
  <c r="DY58" i="54"/>
  <c r="DY138" i="54"/>
  <c r="EF277" i="54"/>
  <c r="EC277" i="54"/>
  <c r="ED37" i="54"/>
  <c r="EF37" i="54"/>
  <c r="EE177" i="54"/>
  <c r="EC337" i="54"/>
  <c r="EF337" i="54"/>
  <c r="ED337" i="54"/>
  <c r="EC37" i="54"/>
  <c r="EB37" i="54"/>
  <c r="EB337" i="54"/>
  <c r="CD377" i="54"/>
  <c r="CD257" i="54"/>
  <c r="CD357" i="54"/>
  <c r="CD437" i="54"/>
  <c r="CD297" i="54"/>
  <c r="CD77" i="54"/>
  <c r="CF118" i="54"/>
  <c r="CF198" i="54"/>
  <c r="CF18" i="54"/>
  <c r="CF238" i="54"/>
  <c r="CF218" i="54"/>
  <c r="CH118" i="54"/>
  <c r="CH198" i="54"/>
  <c r="CH218" i="54"/>
  <c r="CH18" i="54"/>
  <c r="CH238" i="54"/>
  <c r="CH277" i="54"/>
  <c r="CH337" i="54"/>
  <c r="CH397" i="54"/>
  <c r="DY18" i="54"/>
  <c r="EC19" i="54" s="1"/>
  <c r="DY118" i="54"/>
  <c r="EB119" i="54" s="1"/>
  <c r="DY218" i="54"/>
  <c r="EE219" i="54" s="1"/>
  <c r="DY198" i="54"/>
  <c r="ED199" i="54" s="1"/>
  <c r="DY238" i="54"/>
  <c r="ED239" i="54" s="1"/>
  <c r="EB177" i="54"/>
  <c r="EC177" i="54"/>
  <c r="ED417" i="54"/>
  <c r="EE277" i="54"/>
  <c r="DY277" i="54"/>
  <c r="DY417" i="54"/>
  <c r="HM84" i="54"/>
  <c r="HR80" i="54"/>
  <c r="HR79" i="54"/>
  <c r="DZ76" i="54"/>
  <c r="DZ256" i="54"/>
  <c r="EI257" i="54" s="1"/>
  <c r="DZ296" i="54"/>
  <c r="EG297" i="54" s="1"/>
  <c r="DZ356" i="54"/>
  <c r="EH357" i="54" s="1"/>
  <c r="DZ376" i="54"/>
  <c r="EG377" i="54" s="1"/>
  <c r="DZ436" i="54"/>
  <c r="EK437" i="54" s="1"/>
  <c r="EA76" i="54"/>
  <c r="EO77" i="54" s="1"/>
  <c r="EA256" i="54"/>
  <c r="EA296" i="54"/>
  <c r="EA356" i="54"/>
  <c r="EP357" i="54" s="1"/>
  <c r="EA376" i="54"/>
  <c r="EO377" i="54" s="1"/>
  <c r="EA436" i="54"/>
  <c r="GO91" i="54"/>
  <c r="GU91" i="54" s="1"/>
  <c r="EG37" i="54"/>
  <c r="BT17" i="66"/>
  <c r="AZ18" i="66" s="1"/>
  <c r="CF457" i="54" s="1"/>
  <c r="DH294" i="54"/>
  <c r="EJ198" i="54"/>
  <c r="EH417" i="54"/>
  <c r="EK318" i="54"/>
  <c r="EG417" i="54"/>
  <c r="DK605" i="54"/>
  <c r="EH198" i="54"/>
  <c r="EK37" i="54"/>
  <c r="DH605" i="54"/>
  <c r="EJ417" i="54"/>
  <c r="EH37" i="54"/>
  <c r="CI18" i="66"/>
  <c r="CS18" i="66" s="1"/>
  <c r="DD866" i="54"/>
  <c r="DD449" i="54"/>
  <c r="DD448" i="54"/>
  <c r="DD864" i="54"/>
  <c r="DD708" i="54"/>
  <c r="DD710" i="54"/>
  <c r="DD450" i="54"/>
  <c r="EH397" i="54"/>
  <c r="CJ18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E967" i="54"/>
  <c r="EO198" i="54"/>
  <c r="DE759" i="54"/>
  <c r="EG57" i="54"/>
  <c r="DK606" i="54"/>
  <c r="EE377" i="54"/>
  <c r="DE186" i="54"/>
  <c r="EF297" i="54"/>
  <c r="DH34" i="54"/>
  <c r="DH293" i="54"/>
  <c r="DK294" i="54"/>
  <c r="DE187" i="54"/>
  <c r="DK135" i="54"/>
  <c r="DK34" i="54"/>
  <c r="DK501" i="54"/>
  <c r="DJ654" i="54"/>
  <c r="DJ966" i="54"/>
  <c r="DJ965" i="54"/>
  <c r="DK965" i="54" s="1"/>
  <c r="DJ913" i="54"/>
  <c r="DK913" i="54" s="1"/>
  <c r="DJ185" i="54"/>
  <c r="DK185" i="54" s="1"/>
  <c r="DJ758" i="54"/>
  <c r="HD89" i="54" s="1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BK79" i="66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BR79" i="66"/>
  <c r="BQ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DH134" i="54"/>
  <c r="EJ318" i="54"/>
  <c r="BK38" i="66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EE58" i="54"/>
  <c r="CN10" i="66"/>
  <c r="CR10" i="66"/>
  <c r="EP18" i="54"/>
  <c r="EL18" i="54"/>
  <c r="DK33" i="54"/>
  <c r="DK553" i="54"/>
  <c r="EO238" i="54"/>
  <c r="EL238" i="54"/>
  <c r="DE758" i="54"/>
  <c r="DE655" i="54"/>
  <c r="DE654" i="54"/>
  <c r="EM218" i="54"/>
  <c r="EB357" i="54"/>
  <c r="EI218" i="54"/>
  <c r="EJ218" i="54"/>
  <c r="EG218" i="54"/>
  <c r="DH554" i="54"/>
  <c r="EI397" i="54"/>
  <c r="EJ397" i="54"/>
  <c r="EJ97" i="54"/>
  <c r="EI97" i="54"/>
  <c r="EG97" i="54"/>
  <c r="EH97" i="54"/>
  <c r="EH218" i="54"/>
  <c r="EI417" i="54"/>
  <c r="EE77" i="54"/>
  <c r="EM37" i="54"/>
  <c r="EL37" i="54"/>
  <c r="EN37" i="54"/>
  <c r="EO37" i="54"/>
  <c r="EP37" i="54"/>
  <c r="EN18" i="54"/>
  <c r="DK814" i="54"/>
  <c r="DK293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K134" i="54"/>
  <c r="EN218" i="54"/>
  <c r="DK554" i="54"/>
  <c r="EO118" i="54"/>
  <c r="EN118" i="54"/>
  <c r="EL118" i="54"/>
  <c r="EM118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BY17" i="66"/>
  <c r="CI10" i="66" s="1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Z58" i="66"/>
  <c r="CF557" i="54" s="1"/>
  <c r="BV57" i="66"/>
  <c r="BY57" i="66"/>
  <c r="CI26" i="66" s="1"/>
  <c r="BL38" i="66"/>
  <c r="BX38" i="66"/>
  <c r="BL79" i="66"/>
  <c r="BX79" i="66"/>
  <c r="BU17" i="66"/>
  <c r="BA18" i="66" s="1"/>
  <c r="CH457" i="54" s="1"/>
  <c r="BZ17" i="66"/>
  <c r="CJ10" i="66" s="1"/>
  <c r="BS79" i="66"/>
  <c r="AY80" i="66" s="1"/>
  <c r="CD519" i="54" s="1"/>
  <c r="BS38" i="66"/>
  <c r="AY39" i="66" s="1"/>
  <c r="BJ18" i="66"/>
  <c r="BP18" i="66"/>
  <c r="BQ38" i="66" l="1"/>
  <c r="DY337" i="54"/>
  <c r="EE338" i="54" s="1"/>
  <c r="DY97" i="54"/>
  <c r="BR38" i="66"/>
  <c r="GO98" i="54"/>
  <c r="GU98" i="54" s="1"/>
  <c r="DY177" i="54"/>
  <c r="DY397" i="54"/>
  <c r="DD709" i="54"/>
  <c r="DE709" i="54" s="1"/>
  <c r="EE319" i="54"/>
  <c r="CH37" i="54"/>
  <c r="CH177" i="54"/>
  <c r="CH497" i="54"/>
  <c r="AZ394" i="54"/>
  <c r="CH97" i="54"/>
  <c r="CH417" i="54"/>
  <c r="AX15" i="67"/>
  <c r="AV15" i="67"/>
  <c r="AY15" i="67"/>
  <c r="AU15" i="67"/>
  <c r="AW15" i="67"/>
  <c r="HS77" i="54"/>
  <c r="T16" i="67"/>
  <c r="U16" i="67" s="1"/>
  <c r="IA77" i="54"/>
  <c r="HU77" i="54"/>
  <c r="HY77" i="54"/>
  <c r="DH344" i="54"/>
  <c r="HR82" i="54"/>
  <c r="HS82" i="54" s="1"/>
  <c r="GO97" i="54"/>
  <c r="GU97" i="54" s="1"/>
  <c r="GO95" i="54"/>
  <c r="GU95" i="54" s="1"/>
  <c r="GO96" i="54"/>
  <c r="GU96" i="54" s="1"/>
  <c r="CH58" i="54"/>
  <c r="GO93" i="54"/>
  <c r="GU93" i="54" s="1"/>
  <c r="CH318" i="54"/>
  <c r="Q16" i="67"/>
  <c r="GO92" i="54"/>
  <c r="GU92" i="54" s="1"/>
  <c r="CH158" i="54"/>
  <c r="HM85" i="54"/>
  <c r="HR85" i="54" s="1"/>
  <c r="HN84" i="54"/>
  <c r="HR84" i="54" s="1"/>
  <c r="HW81" i="54"/>
  <c r="HZ81" i="54" s="1"/>
  <c r="HW85" i="54"/>
  <c r="HW82" i="54"/>
  <c r="HW80" i="54"/>
  <c r="HZ80" i="54" s="1"/>
  <c r="HW83" i="54"/>
  <c r="HZ83" i="54" s="1"/>
  <c r="HW79" i="54"/>
  <c r="HZ79" i="54" s="1"/>
  <c r="HW84" i="54"/>
  <c r="GX90" i="54"/>
  <c r="HL90" i="54" s="1"/>
  <c r="HG99" i="54"/>
  <c r="HH99" i="54" s="1"/>
  <c r="GX92" i="54"/>
  <c r="HC86" i="54"/>
  <c r="HD91" i="54"/>
  <c r="HD86" i="54"/>
  <c r="HC89" i="54"/>
  <c r="HP89" i="54" s="1"/>
  <c r="HC91" i="54"/>
  <c r="DH397" i="54"/>
  <c r="AN16" i="67"/>
  <c r="AP16" i="67" s="1"/>
  <c r="DH398" i="54"/>
  <c r="DH814" i="54"/>
  <c r="DG76" i="66"/>
  <c r="DS76" i="66" s="1"/>
  <c r="DK345" i="54"/>
  <c r="DK346" i="54"/>
  <c r="DH813" i="54"/>
  <c r="DE77" i="66"/>
  <c r="DE78" i="66" s="1"/>
  <c r="DH346" i="54"/>
  <c r="DS55" i="66"/>
  <c r="DK238" i="54"/>
  <c r="EN177" i="54"/>
  <c r="EO177" i="54"/>
  <c r="EM177" i="54"/>
  <c r="EL177" i="54"/>
  <c r="DK447" i="54"/>
  <c r="DK83" i="54"/>
  <c r="DK239" i="54"/>
  <c r="DK82" i="54"/>
  <c r="DK36" i="66"/>
  <c r="BB355" i="54" s="1"/>
  <c r="DK35" i="66"/>
  <c r="DN35" i="66" s="1"/>
  <c r="DK1070" i="54"/>
  <c r="AZ354" i="54"/>
  <c r="DH1018" i="54"/>
  <c r="DK863" i="54"/>
  <c r="CP18" i="66"/>
  <c r="DM35" i="66" s="1"/>
  <c r="DK1071" i="54"/>
  <c r="CR18" i="66"/>
  <c r="DH36" i="66" s="1"/>
  <c r="DK862" i="54"/>
  <c r="DK705" i="54"/>
  <c r="GZ88" i="54" s="1"/>
  <c r="HN88" i="54" s="1"/>
  <c r="DK445" i="54"/>
  <c r="DK706" i="54"/>
  <c r="DK707" i="54"/>
  <c r="DK1019" i="54"/>
  <c r="DK1018" i="54"/>
  <c r="DK446" i="54"/>
  <c r="DH1019" i="54"/>
  <c r="AX394" i="54"/>
  <c r="BA394" i="54"/>
  <c r="DH862" i="54"/>
  <c r="CF177" i="54"/>
  <c r="CF277" i="54"/>
  <c r="CF337" i="54"/>
  <c r="CF397" i="54"/>
  <c r="AX354" i="54"/>
  <c r="EM417" i="54"/>
  <c r="GX88" i="54"/>
  <c r="HL88" i="54" s="1"/>
  <c r="AY354" i="54"/>
  <c r="DH446" i="54"/>
  <c r="EL397" i="54"/>
  <c r="GX89" i="54"/>
  <c r="HL89" i="54" s="1"/>
  <c r="EP397" i="54"/>
  <c r="DH863" i="54"/>
  <c r="DH447" i="54"/>
  <c r="DH238" i="54"/>
  <c r="DH82" i="54"/>
  <c r="DH706" i="54"/>
  <c r="DH83" i="54"/>
  <c r="EP277" i="54"/>
  <c r="EL337" i="54"/>
  <c r="GX93" i="54"/>
  <c r="DH239" i="54"/>
  <c r="EN417" i="54"/>
  <c r="DH1071" i="54"/>
  <c r="DH707" i="54"/>
  <c r="EL417" i="54"/>
  <c r="DH1070" i="54"/>
  <c r="DH705" i="54"/>
  <c r="GY86" i="54" s="1"/>
  <c r="HM86" i="54" s="1"/>
  <c r="GX87" i="54"/>
  <c r="HL87" i="54" s="1"/>
  <c r="EO417" i="54"/>
  <c r="GX91" i="54"/>
  <c r="HL91" i="54" s="1"/>
  <c r="CF417" i="54"/>
  <c r="CF97" i="54"/>
  <c r="CF37" i="54"/>
  <c r="CF497" i="54"/>
  <c r="EN277" i="54"/>
  <c r="EO97" i="54"/>
  <c r="EO277" i="54"/>
  <c r="EM397" i="54"/>
  <c r="EO397" i="54"/>
  <c r="EM277" i="54"/>
  <c r="AV414" i="54"/>
  <c r="EP337" i="54"/>
  <c r="EN337" i="54"/>
  <c r="EM337" i="54"/>
  <c r="AU414" i="54"/>
  <c r="AT414" i="54"/>
  <c r="AS374" i="54"/>
  <c r="AU374" i="54"/>
  <c r="AT374" i="54"/>
  <c r="DE57" i="66"/>
  <c r="AM416" i="54" s="1"/>
  <c r="DQ56" i="66"/>
  <c r="AM415" i="54"/>
  <c r="AP415" i="54" s="1"/>
  <c r="DG56" i="66"/>
  <c r="AW415" i="54" s="1"/>
  <c r="EM97" i="54"/>
  <c r="EN97" i="54"/>
  <c r="EP97" i="54"/>
  <c r="CD498" i="54"/>
  <c r="CD478" i="54"/>
  <c r="CD538" i="54"/>
  <c r="AP335" i="54"/>
  <c r="AO335" i="54"/>
  <c r="AN335" i="54"/>
  <c r="AQ335" i="54"/>
  <c r="BN334" i="54"/>
  <c r="BP334" i="54"/>
  <c r="BM334" i="54"/>
  <c r="BO334" i="54"/>
  <c r="AW373" i="54"/>
  <c r="DS14" i="66"/>
  <c r="DG15" i="66"/>
  <c r="AW374" i="54" s="1"/>
  <c r="DN37" i="66"/>
  <c r="BB356" i="54"/>
  <c r="BB436" i="54"/>
  <c r="BB396" i="54"/>
  <c r="AV434" i="54"/>
  <c r="AT434" i="54"/>
  <c r="AU434" i="54"/>
  <c r="AS434" i="54"/>
  <c r="BN414" i="54"/>
  <c r="BO414" i="54"/>
  <c r="BP414" i="54"/>
  <c r="BM414" i="54"/>
  <c r="AY372" i="54"/>
  <c r="BA372" i="54"/>
  <c r="AZ372" i="54"/>
  <c r="AX372" i="54"/>
  <c r="BN416" i="54"/>
  <c r="BO416" i="54"/>
  <c r="BM416" i="54"/>
  <c r="BP416" i="54"/>
  <c r="AU394" i="54"/>
  <c r="AV394" i="54"/>
  <c r="AS394" i="54"/>
  <c r="AT394" i="54"/>
  <c r="BP415" i="54"/>
  <c r="BN415" i="54"/>
  <c r="BM415" i="54"/>
  <c r="BO415" i="54"/>
  <c r="BO336" i="54"/>
  <c r="BP336" i="54"/>
  <c r="BN336" i="54"/>
  <c r="BM336" i="54"/>
  <c r="AT354" i="54"/>
  <c r="AU354" i="54"/>
  <c r="AS354" i="54"/>
  <c r="AV354" i="54"/>
  <c r="BM335" i="54"/>
  <c r="BO335" i="54"/>
  <c r="BN335" i="54"/>
  <c r="BP335" i="54"/>
  <c r="ED98" i="54"/>
  <c r="EC418" i="54"/>
  <c r="EF139" i="54"/>
  <c r="EC139" i="54"/>
  <c r="EB139" i="54"/>
  <c r="EE139" i="54"/>
  <c r="ED139" i="54"/>
  <c r="EA58" i="54"/>
  <c r="EA138" i="54"/>
  <c r="EA158" i="54"/>
  <c r="X17" i="67"/>
  <c r="EA318" i="54"/>
  <c r="EM319" i="54" s="1"/>
  <c r="CD59" i="54"/>
  <c r="BP60" i="66"/>
  <c r="BJ60" i="66"/>
  <c r="CD159" i="54"/>
  <c r="CD319" i="54"/>
  <c r="CD139" i="54"/>
  <c r="O17" i="67"/>
  <c r="S17" i="67" s="1"/>
  <c r="DG348" i="54"/>
  <c r="DG399" i="54"/>
  <c r="DG401" i="54"/>
  <c r="DG349" i="54"/>
  <c r="DG400" i="54"/>
  <c r="DG347" i="54"/>
  <c r="DZ318" i="54"/>
  <c r="EI319" i="54" s="1"/>
  <c r="DZ158" i="54"/>
  <c r="W17" i="67"/>
  <c r="DZ58" i="54"/>
  <c r="DZ138" i="54"/>
  <c r="EF159" i="54"/>
  <c r="ED159" i="54"/>
  <c r="EE159" i="54"/>
  <c r="EC159" i="54"/>
  <c r="EB159" i="54"/>
  <c r="DE399" i="54"/>
  <c r="DE400" i="54"/>
  <c r="DE401" i="54"/>
  <c r="DE347" i="54"/>
  <c r="DE348" i="54"/>
  <c r="DE349" i="54"/>
  <c r="P17" i="67"/>
  <c r="T17" i="67" s="1"/>
  <c r="DJ349" i="54"/>
  <c r="BZ59" i="66"/>
  <c r="DJ399" i="54"/>
  <c r="DJ347" i="54"/>
  <c r="DJ401" i="54"/>
  <c r="DJ400" i="54"/>
  <c r="DJ348" i="54"/>
  <c r="BU59" i="66"/>
  <c r="BA60" i="66" s="1"/>
  <c r="CH559" i="54" s="1"/>
  <c r="R17" i="67"/>
  <c r="AM17" i="67"/>
  <c r="HU83" i="54"/>
  <c r="HY83" i="54"/>
  <c r="IA83" i="54"/>
  <c r="HS79" i="54"/>
  <c r="HY79" i="54"/>
  <c r="IA79" i="54"/>
  <c r="HT80" i="54"/>
  <c r="HY80" i="54"/>
  <c r="IA80" i="54"/>
  <c r="HT81" i="54"/>
  <c r="HY81" i="54"/>
  <c r="IA81" i="54"/>
  <c r="EB178" i="54"/>
  <c r="EC38" i="54"/>
  <c r="EE278" i="54"/>
  <c r="CF57" i="54"/>
  <c r="CF317" i="54"/>
  <c r="CF137" i="54"/>
  <c r="CF157" i="54"/>
  <c r="CD19" i="54"/>
  <c r="CD219" i="54"/>
  <c r="CD239" i="54"/>
  <c r="CD119" i="54"/>
  <c r="CD199" i="54"/>
  <c r="CD38" i="54"/>
  <c r="CD178" i="54"/>
  <c r="CD398" i="54"/>
  <c r="CD98" i="54"/>
  <c r="CD418" i="54"/>
  <c r="CD338" i="54"/>
  <c r="CD278" i="54"/>
  <c r="CH377" i="54"/>
  <c r="CH257" i="54"/>
  <c r="CH357" i="54"/>
  <c r="CH437" i="54"/>
  <c r="CH297" i="54"/>
  <c r="CH77" i="54"/>
  <c r="CF377" i="54"/>
  <c r="CF357" i="54"/>
  <c r="CF437" i="54"/>
  <c r="CF257" i="54"/>
  <c r="CF77" i="54"/>
  <c r="CF297" i="54"/>
  <c r="EA18" i="54"/>
  <c r="EN19" i="54" s="1"/>
  <c r="EA118" i="54"/>
  <c r="EP119" i="54" s="1"/>
  <c r="EA198" i="54"/>
  <c r="EA218" i="54"/>
  <c r="EL219" i="54" s="1"/>
  <c r="EA238" i="54"/>
  <c r="EL239" i="54" s="1"/>
  <c r="DZ238" i="54"/>
  <c r="EI239" i="54" s="1"/>
  <c r="DZ198" i="54"/>
  <c r="EK199" i="54" s="1"/>
  <c r="DZ18" i="54"/>
  <c r="EJ19" i="54" s="1"/>
  <c r="DZ118" i="54"/>
  <c r="EI119" i="54" s="1"/>
  <c r="DZ218" i="54"/>
  <c r="EK219" i="54" s="1"/>
  <c r="DZ37" i="54"/>
  <c r="DZ97" i="54"/>
  <c r="EK98" i="54" s="1"/>
  <c r="DZ177" i="54"/>
  <c r="DZ277" i="54"/>
  <c r="DZ337" i="54"/>
  <c r="DZ397" i="54"/>
  <c r="EI398" i="54" s="1"/>
  <c r="DZ417" i="54"/>
  <c r="EI418" i="54" s="1"/>
  <c r="EA37" i="54"/>
  <c r="EL38" i="54" s="1"/>
  <c r="EA97" i="54"/>
  <c r="EA177" i="54"/>
  <c r="EA277" i="54"/>
  <c r="EA337" i="54"/>
  <c r="EO338" i="54" s="1"/>
  <c r="EA397" i="54"/>
  <c r="EN398" i="54" s="1"/>
  <c r="EA417" i="54"/>
  <c r="HQ91" i="54"/>
  <c r="CO18" i="66"/>
  <c r="DL35" i="66" s="1"/>
  <c r="HS81" i="54"/>
  <c r="HT83" i="54"/>
  <c r="HS83" i="54"/>
  <c r="HU80" i="54"/>
  <c r="HS80" i="54"/>
  <c r="HU81" i="54"/>
  <c r="HT79" i="54"/>
  <c r="HU79" i="54"/>
  <c r="DY257" i="54"/>
  <c r="EE258" i="54" s="1"/>
  <c r="DY357" i="54"/>
  <c r="EF358" i="54" s="1"/>
  <c r="DY437" i="54"/>
  <c r="EC438" i="54" s="1"/>
  <c r="DY77" i="54"/>
  <c r="EF78" i="54" s="1"/>
  <c r="DY297" i="54"/>
  <c r="DY377" i="54"/>
  <c r="EB378" i="54" s="1"/>
  <c r="EN357" i="54"/>
  <c r="EE418" i="54"/>
  <c r="BT79" i="66"/>
  <c r="AZ80" i="66" s="1"/>
  <c r="CF519" i="54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BU79" i="66"/>
  <c r="BA80" i="66" s="1"/>
  <c r="CH519" i="54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ED338" i="54"/>
  <c r="EF178" i="54"/>
  <c r="DJ708" i="54"/>
  <c r="DJ864" i="54"/>
  <c r="DJ450" i="54"/>
  <c r="DJ709" i="54"/>
  <c r="DJ710" i="54"/>
  <c r="DJ865" i="54"/>
  <c r="DJ448" i="54"/>
  <c r="DJ866" i="54"/>
  <c r="DJ449" i="54"/>
  <c r="EF338" i="54"/>
  <c r="DE85" i="54"/>
  <c r="DE708" i="54"/>
  <c r="EB338" i="54"/>
  <c r="DE864" i="54"/>
  <c r="DE865" i="54"/>
  <c r="DE866" i="54"/>
  <c r="ED278" i="54"/>
  <c r="DE609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DH16" i="66"/>
  <c r="DH17" i="66"/>
  <c r="CT10" i="66"/>
  <c r="DH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DH655" i="54"/>
  <c r="DH1122" i="54"/>
  <c r="CP10" i="66"/>
  <c r="DK16" i="66"/>
  <c r="DK17" i="66"/>
  <c r="DK15" i="66"/>
  <c r="DE1021" i="54"/>
  <c r="DE1073" i="54"/>
  <c r="ED418" i="54"/>
  <c r="EB418" i="54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BR18" i="66"/>
  <c r="BQ18" i="66"/>
  <c r="EH257" i="54"/>
  <c r="EK257" i="54"/>
  <c r="EJ257" i="54"/>
  <c r="EG257" i="54"/>
  <c r="BK18" i="66"/>
  <c r="DD916" i="54"/>
  <c r="DE916" i="54" s="1"/>
  <c r="DD970" i="54"/>
  <c r="DD969" i="54"/>
  <c r="DD968" i="54"/>
  <c r="DE968" i="54" s="1"/>
  <c r="DD762" i="54"/>
  <c r="HB99" i="54" s="1"/>
  <c r="DD917" i="54"/>
  <c r="DD188" i="54"/>
  <c r="DE188" i="54" s="1"/>
  <c r="DD1126" i="54"/>
  <c r="DD1125" i="54"/>
  <c r="DD761" i="54"/>
  <c r="HB96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BJ80" i="66"/>
  <c r="BL80" i="66" s="1"/>
  <c r="BZ38" i="66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M58" i="54"/>
  <c r="DH75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EK58" i="54"/>
  <c r="BY38" i="66"/>
  <c r="DI37" i="66"/>
  <c r="DI35" i="66"/>
  <c r="DI36" i="66"/>
  <c r="BT38" i="66"/>
  <c r="AZ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BY79" i="66"/>
  <c r="DK915" i="54"/>
  <c r="EO437" i="54"/>
  <c r="EL437" i="54"/>
  <c r="EP437" i="54"/>
  <c r="EN437" i="54"/>
  <c r="EM437" i="54"/>
  <c r="EO297" i="54"/>
  <c r="EN297" i="54"/>
  <c r="EM297" i="54"/>
  <c r="EP297" i="54"/>
  <c r="EL297" i="54"/>
  <c r="GQ93" i="54" s="1"/>
  <c r="GW93" i="54" s="1"/>
  <c r="EH297" i="54"/>
  <c r="EJ297" i="54"/>
  <c r="EK297" i="54"/>
  <c r="EI297" i="54"/>
  <c r="CS10" i="66"/>
  <c r="CO10" i="66"/>
  <c r="EK377" i="54"/>
  <c r="EJ377" i="54"/>
  <c r="EH377" i="54"/>
  <c r="EI377" i="54"/>
  <c r="EK357" i="54"/>
  <c r="EG357" i="54"/>
  <c r="EI357" i="54"/>
  <c r="BZ79" i="66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G437" i="54"/>
  <c r="EH437" i="54"/>
  <c r="EJ437" i="54"/>
  <c r="EI437" i="54"/>
  <c r="DH759" i="54"/>
  <c r="DH967" i="54"/>
  <c r="DH187" i="54"/>
  <c r="DH966" i="54"/>
  <c r="EF38" i="54"/>
  <c r="ED38" i="54"/>
  <c r="EE38" i="54"/>
  <c r="DE13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CS26" i="66"/>
  <c r="CO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BU38" i="66"/>
  <c r="BA39" i="66" s="1"/>
  <c r="BX18" i="66"/>
  <c r="BP80" i="66"/>
  <c r="BP39" i="66"/>
  <c r="BJ39" i="66"/>
  <c r="BL18" i="66"/>
  <c r="BS18" i="66"/>
  <c r="AY19" i="66" s="1"/>
  <c r="CD458" i="54" s="1"/>
  <c r="DE710" i="54" l="1"/>
  <c r="HY82" i="54"/>
  <c r="HU82" i="54"/>
  <c r="HQ99" i="54"/>
  <c r="HX103" i="54" s="1"/>
  <c r="EN178" i="54"/>
  <c r="IA82" i="54"/>
  <c r="HL92" i="54"/>
  <c r="HT82" i="54"/>
  <c r="HL93" i="54"/>
  <c r="HZ82" i="54"/>
  <c r="HP86" i="54"/>
  <c r="HW86" i="54" s="1"/>
  <c r="AT16" i="67"/>
  <c r="AY16" i="67" s="1"/>
  <c r="HZ85" i="54"/>
  <c r="BB354" i="54"/>
  <c r="BC354" i="54" s="1"/>
  <c r="HP91" i="54"/>
  <c r="HW92" i="54" s="1"/>
  <c r="EE298" i="54"/>
  <c r="HF106" i="54"/>
  <c r="GQ96" i="54"/>
  <c r="GW96" i="54" s="1"/>
  <c r="GQ92" i="54"/>
  <c r="GW92" i="54" s="1"/>
  <c r="GQ98" i="54"/>
  <c r="GW98" i="54" s="1"/>
  <c r="GQ97" i="54"/>
  <c r="GW97" i="54" s="1"/>
  <c r="GZ90" i="54"/>
  <c r="HN90" i="54" s="1"/>
  <c r="GQ95" i="54"/>
  <c r="GW95" i="54" s="1"/>
  <c r="GY91" i="54"/>
  <c r="GQ94" i="54"/>
  <c r="GW94" i="54" s="1"/>
  <c r="GY90" i="54"/>
  <c r="HM90" i="54" s="1"/>
  <c r="GZ91" i="54"/>
  <c r="HN91" i="54" s="1"/>
  <c r="HB94" i="54"/>
  <c r="DG77" i="66"/>
  <c r="DS77" i="66" s="1"/>
  <c r="DQ77" i="66"/>
  <c r="HS85" i="54"/>
  <c r="HY85" i="54"/>
  <c r="HT85" i="54"/>
  <c r="HU85" i="54"/>
  <c r="IA85" i="54"/>
  <c r="BB394" i="54"/>
  <c r="BC394" i="54" s="1"/>
  <c r="BB434" i="54"/>
  <c r="BD434" i="54" s="1"/>
  <c r="EN418" i="54"/>
  <c r="DN36" i="66"/>
  <c r="BB435" i="54"/>
  <c r="BD435" i="54" s="1"/>
  <c r="BB395" i="54"/>
  <c r="BD395" i="54" s="1"/>
  <c r="GZ93" i="54"/>
  <c r="HN93" i="54" s="1"/>
  <c r="DM36" i="66"/>
  <c r="BL395" i="54" s="1"/>
  <c r="GZ86" i="54"/>
  <c r="HN86" i="54" s="1"/>
  <c r="HR86" i="54" s="1"/>
  <c r="GZ92" i="54"/>
  <c r="GZ87" i="54"/>
  <c r="HN87" i="54" s="1"/>
  <c r="DM37" i="66"/>
  <c r="BL356" i="54" s="1"/>
  <c r="DE58" i="66"/>
  <c r="AM337" i="54" s="1"/>
  <c r="GZ89" i="54"/>
  <c r="HN89" i="54" s="1"/>
  <c r="DH37" i="66"/>
  <c r="DH35" i="66"/>
  <c r="DQ35" i="66" s="1"/>
  <c r="CT18" i="66"/>
  <c r="DJ35" i="66" s="1"/>
  <c r="GY92" i="54"/>
  <c r="GY93" i="54"/>
  <c r="EO98" i="54"/>
  <c r="GY89" i="54"/>
  <c r="HM89" i="54" s="1"/>
  <c r="EP278" i="54"/>
  <c r="GY88" i="54"/>
  <c r="HM88" i="54" s="1"/>
  <c r="HR88" i="54" s="1"/>
  <c r="GY87" i="54"/>
  <c r="HM87" i="54" s="1"/>
  <c r="AW335" i="54"/>
  <c r="AZ335" i="54" s="1"/>
  <c r="DQ57" i="66"/>
  <c r="AM336" i="54"/>
  <c r="AN336" i="54" s="1"/>
  <c r="AQ415" i="54"/>
  <c r="AO415" i="54"/>
  <c r="AN415" i="54"/>
  <c r="DG57" i="66"/>
  <c r="AW416" i="54" s="1"/>
  <c r="DS56" i="66"/>
  <c r="CF498" i="54"/>
  <c r="CF538" i="54"/>
  <c r="CF478" i="54"/>
  <c r="CH498" i="54"/>
  <c r="CH538" i="54"/>
  <c r="CH478" i="54"/>
  <c r="DN15" i="66"/>
  <c r="DE16" i="66" s="1"/>
  <c r="BB374" i="54"/>
  <c r="AP416" i="54"/>
  <c r="AO416" i="54"/>
  <c r="AN416" i="54"/>
  <c r="AQ416" i="54"/>
  <c r="BC355" i="54"/>
  <c r="BD355" i="54"/>
  <c r="BF355" i="54"/>
  <c r="BE355" i="54"/>
  <c r="DN17" i="66"/>
  <c r="BB376" i="54"/>
  <c r="AY415" i="54"/>
  <c r="BA415" i="54"/>
  <c r="AX415" i="54"/>
  <c r="AZ415" i="54"/>
  <c r="BF396" i="54"/>
  <c r="BC396" i="54"/>
  <c r="BD396" i="54"/>
  <c r="BE396" i="54"/>
  <c r="AZ374" i="54"/>
  <c r="BA374" i="54"/>
  <c r="AX374" i="54"/>
  <c r="AY374" i="54"/>
  <c r="DP35" i="66"/>
  <c r="BL434" i="54"/>
  <c r="BL354" i="54"/>
  <c r="BL394" i="54"/>
  <c r="DN16" i="66"/>
  <c r="BB375" i="54"/>
  <c r="DO35" i="66"/>
  <c r="DR35" i="66" s="1"/>
  <c r="BG394" i="54"/>
  <c r="BG434" i="54"/>
  <c r="BG354" i="54"/>
  <c r="BF436" i="54"/>
  <c r="BC436" i="54"/>
  <c r="BD436" i="54"/>
  <c r="BE436" i="54"/>
  <c r="BE356" i="54"/>
  <c r="BC356" i="54"/>
  <c r="BF356" i="54"/>
  <c r="BD356" i="54"/>
  <c r="AZ373" i="54"/>
  <c r="AX373" i="54"/>
  <c r="AY373" i="54"/>
  <c r="BA373" i="54"/>
  <c r="Q17" i="67"/>
  <c r="U17" i="67"/>
  <c r="DK399" i="54"/>
  <c r="DK400" i="54"/>
  <c r="DK401" i="54"/>
  <c r="DH347" i="54"/>
  <c r="DH348" i="54"/>
  <c r="DH349" i="54"/>
  <c r="DH399" i="54"/>
  <c r="DH400" i="54"/>
  <c r="DH401" i="54"/>
  <c r="EM139" i="54"/>
  <c r="EL139" i="54"/>
  <c r="EP139" i="54"/>
  <c r="EO139" i="54"/>
  <c r="EN139" i="54"/>
  <c r="N18" i="67"/>
  <c r="DD404" i="54"/>
  <c r="BX60" i="66"/>
  <c r="CH27" i="66" s="1"/>
  <c r="DD351" i="54"/>
  <c r="DD352" i="54"/>
  <c r="DD403" i="54"/>
  <c r="DD402" i="54"/>
  <c r="BS60" i="66"/>
  <c r="AY61" i="66" s="1"/>
  <c r="CD560" i="54" s="1"/>
  <c r="BK60" i="66"/>
  <c r="DD350" i="54"/>
  <c r="BL60" i="66"/>
  <c r="DJ819" i="54" s="1"/>
  <c r="AO17" i="67"/>
  <c r="CH16" i="67"/>
  <c r="CK16" i="67" s="1"/>
  <c r="CH319" i="54"/>
  <c r="CH139" i="54"/>
  <c r="CH159" i="54"/>
  <c r="CH59" i="54"/>
  <c r="DK347" i="54"/>
  <c r="DK349" i="54"/>
  <c r="DK348" i="54"/>
  <c r="AN17" i="67"/>
  <c r="Y17" i="67"/>
  <c r="DY159" i="54"/>
  <c r="V18" i="67"/>
  <c r="DY319" i="54"/>
  <c r="EE320" i="54" s="1"/>
  <c r="DY59" i="54"/>
  <c r="DY139" i="54"/>
  <c r="BR60" i="66"/>
  <c r="BQ60" i="66"/>
  <c r="EP159" i="54"/>
  <c r="EL159" i="54"/>
  <c r="EO159" i="54"/>
  <c r="EN159" i="54"/>
  <c r="EM159" i="54"/>
  <c r="HX93" i="54"/>
  <c r="HX96" i="54"/>
  <c r="HX92" i="54"/>
  <c r="HX94" i="54"/>
  <c r="HX98" i="54"/>
  <c r="HX91" i="54"/>
  <c r="HX95" i="54"/>
  <c r="HX97" i="54"/>
  <c r="HS84" i="54"/>
  <c r="HY84" i="54"/>
  <c r="IA84" i="54"/>
  <c r="HZ84" i="54"/>
  <c r="DL37" i="66"/>
  <c r="DL36" i="66"/>
  <c r="HT84" i="54"/>
  <c r="CD78" i="54"/>
  <c r="CD358" i="54"/>
  <c r="CD298" i="54"/>
  <c r="CD438" i="54"/>
  <c r="CD258" i="54"/>
  <c r="CD378" i="54"/>
  <c r="CH178" i="54"/>
  <c r="CH398" i="54"/>
  <c r="CH418" i="54"/>
  <c r="CH98" i="54"/>
  <c r="CH38" i="54"/>
  <c r="CH338" i="54"/>
  <c r="CH278" i="54"/>
  <c r="CF38" i="54"/>
  <c r="CF178" i="54"/>
  <c r="CF398" i="54"/>
  <c r="CF98" i="54"/>
  <c r="CF418" i="54"/>
  <c r="CF338" i="54"/>
  <c r="CF278" i="54"/>
  <c r="CH219" i="54"/>
  <c r="CH19" i="54"/>
  <c r="CH119" i="54"/>
  <c r="CH239" i="54"/>
  <c r="CH199" i="54"/>
  <c r="CF19" i="54"/>
  <c r="CF219" i="54"/>
  <c r="CF119" i="54"/>
  <c r="CF239" i="54"/>
  <c r="CF199" i="54"/>
  <c r="DY19" i="54"/>
  <c r="EB20" i="54" s="1"/>
  <c r="DY219" i="54"/>
  <c r="EE220" i="54" s="1"/>
  <c r="DY239" i="54"/>
  <c r="ED240" i="54" s="1"/>
  <c r="DY119" i="54"/>
  <c r="ED120" i="54" s="1"/>
  <c r="DY199" i="54"/>
  <c r="EC200" i="54" s="1"/>
  <c r="DY98" i="54"/>
  <c r="EF99" i="54" s="1"/>
  <c r="DY278" i="54"/>
  <c r="DY398" i="54"/>
  <c r="EB399" i="54" s="1"/>
  <c r="DY418" i="54"/>
  <c r="EB419" i="54" s="1"/>
  <c r="DY38" i="54"/>
  <c r="EE39" i="54" s="1"/>
  <c r="DY178" i="54"/>
  <c r="EF179" i="54" s="1"/>
  <c r="DY338" i="54"/>
  <c r="HU84" i="54"/>
  <c r="EA77" i="54"/>
  <c r="EO78" i="54" s="1"/>
  <c r="EA257" i="54"/>
  <c r="EL258" i="54" s="1"/>
  <c r="EA297" i="54"/>
  <c r="EP298" i="54" s="1"/>
  <c r="EA357" i="54"/>
  <c r="EM358" i="54" s="1"/>
  <c r="EA377" i="54"/>
  <c r="EA437" i="54"/>
  <c r="EM438" i="54" s="1"/>
  <c r="DZ257" i="54"/>
  <c r="DZ357" i="54"/>
  <c r="DZ297" i="54"/>
  <c r="DZ377" i="54"/>
  <c r="DZ437" i="54"/>
  <c r="DZ77" i="54"/>
  <c r="GX94" i="54"/>
  <c r="HL94" i="54" s="1"/>
  <c r="GX95" i="54"/>
  <c r="HL95" i="54" s="1"/>
  <c r="GP91" i="54"/>
  <c r="GV91" i="54" s="1"/>
  <c r="GP98" i="54"/>
  <c r="GV98" i="54" s="1"/>
  <c r="GP95" i="54"/>
  <c r="GV95" i="54" s="1"/>
  <c r="GP92" i="54"/>
  <c r="GV92" i="54" s="1"/>
  <c r="GP97" i="54"/>
  <c r="GV97" i="54" s="1"/>
  <c r="GP93" i="54"/>
  <c r="GV93" i="54" s="1"/>
  <c r="GP94" i="54"/>
  <c r="GV94" i="54" s="1"/>
  <c r="GP96" i="54"/>
  <c r="GV96" i="54" s="1"/>
  <c r="GO99" i="54"/>
  <c r="GU99" i="54" s="1"/>
  <c r="EM98" i="54"/>
  <c r="EB438" i="54"/>
  <c r="EP418" i="54"/>
  <c r="EM398" i="54"/>
  <c r="EM338" i="54"/>
  <c r="EO398" i="54"/>
  <c r="EL398" i="54"/>
  <c r="DE761" i="54"/>
  <c r="GX96" i="54" s="1"/>
  <c r="HL96" i="54" s="1"/>
  <c r="EL338" i="54"/>
  <c r="EB78" i="54"/>
  <c r="EO178" i="54"/>
  <c r="EN338" i="54"/>
  <c r="EF438" i="54"/>
  <c r="EL178" i="54"/>
  <c r="EP338" i="54"/>
  <c r="EN278" i="54"/>
  <c r="DH864" i="54"/>
  <c r="DH865" i="54"/>
  <c r="DH866" i="54"/>
  <c r="DK864" i="54"/>
  <c r="DK866" i="54"/>
  <c r="DK865" i="54"/>
  <c r="DH708" i="54"/>
  <c r="DH710" i="54"/>
  <c r="DH709" i="54"/>
  <c r="DK137" i="54"/>
  <c r="DK708" i="54"/>
  <c r="DK710" i="54"/>
  <c r="DK709" i="54"/>
  <c r="DD868" i="54"/>
  <c r="DD712" i="54"/>
  <c r="DD452" i="54"/>
  <c r="DD711" i="54"/>
  <c r="DD451" i="54"/>
  <c r="DD713" i="54"/>
  <c r="DD869" i="54"/>
  <c r="DD453" i="54"/>
  <c r="DD867" i="54"/>
  <c r="EC258" i="54"/>
  <c r="ED358" i="54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DE917" i="54"/>
  <c r="EO38" i="54"/>
  <c r="EB358" i="54"/>
  <c r="DK1073" i="54"/>
  <c r="DE918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H239" i="54"/>
  <c r="EK19" i="54"/>
  <c r="DH85" i="54"/>
  <c r="DH1074" i="54"/>
  <c r="EF258" i="54"/>
  <c r="DK1021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BR80" i="66"/>
  <c r="BQ80" i="66"/>
  <c r="EM199" i="54"/>
  <c r="EP199" i="54"/>
  <c r="EN199" i="54"/>
  <c r="EO199" i="54"/>
  <c r="DK505" i="54"/>
  <c r="DL17" i="66"/>
  <c r="DL16" i="66"/>
  <c r="DL15" i="66"/>
  <c r="DH505" i="54"/>
  <c r="DH817" i="54"/>
  <c r="EH58" i="54"/>
  <c r="EG58" i="54"/>
  <c r="DH242" i="54"/>
  <c r="DH1022" i="54"/>
  <c r="EL19" i="54"/>
  <c r="EI219" i="54"/>
  <c r="EL98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HC99" i="54" s="1"/>
  <c r="DG917" i="54"/>
  <c r="DG188" i="54"/>
  <c r="DH188" i="54" s="1"/>
  <c r="DG1126" i="54"/>
  <c r="DG1125" i="54"/>
  <c r="DG761" i="54"/>
  <c r="HC96" i="54" s="1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BT18" i="66"/>
  <c r="AZ19" i="66" s="1"/>
  <c r="CF458" i="54" s="1"/>
  <c r="BY18" i="66"/>
  <c r="ED78" i="54"/>
  <c r="EP398" i="54"/>
  <c r="EH98" i="54"/>
  <c r="DJ15" i="66"/>
  <c r="DJ17" i="66"/>
  <c r="DJ16" i="66"/>
  <c r="EP98" i="54"/>
  <c r="EO119" i="54"/>
  <c r="DJ916" i="54"/>
  <c r="DK916" i="54" s="1"/>
  <c r="DJ970" i="54"/>
  <c r="DJ969" i="54"/>
  <c r="DJ968" i="54"/>
  <c r="DK968" i="54" s="1"/>
  <c r="DJ762" i="54"/>
  <c r="HD99" i="54" s="1"/>
  <c r="DJ657" i="54"/>
  <c r="DJ760" i="54"/>
  <c r="DK760" i="54" s="1"/>
  <c r="DJ918" i="54"/>
  <c r="DJ917" i="54"/>
  <c r="DJ188" i="54"/>
  <c r="DK188" i="54" s="1"/>
  <c r="DJ1126" i="54"/>
  <c r="DJ1125" i="54"/>
  <c r="DJ761" i="54"/>
  <c r="HD96" i="54" s="1"/>
  <c r="DJ656" i="54"/>
  <c r="DK656" i="54" s="1"/>
  <c r="DJ1124" i="54"/>
  <c r="DK1124" i="54" s="1"/>
  <c r="DJ658" i="54"/>
  <c r="DJ190" i="54"/>
  <c r="DJ189" i="54"/>
  <c r="DJ300" i="54"/>
  <c r="DJ298" i="54"/>
  <c r="DK298" i="54" s="1"/>
  <c r="DJ558" i="54"/>
  <c r="DK558" i="54" s="1"/>
  <c r="DJ612" i="54"/>
  <c r="DJ506" i="54"/>
  <c r="DK506" i="54" s="1"/>
  <c r="DJ560" i="54"/>
  <c r="DJ299" i="54"/>
  <c r="DJ508" i="54"/>
  <c r="DJ610" i="54"/>
  <c r="DK610" i="54" s="1"/>
  <c r="DJ40" i="54"/>
  <c r="DJ559" i="54"/>
  <c r="DJ38" i="54"/>
  <c r="DK38" i="54" s="1"/>
  <c r="DJ507" i="54"/>
  <c r="DJ611" i="54"/>
  <c r="DJ39" i="54"/>
  <c r="BK39" i="66"/>
  <c r="EF59" i="54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BR39" i="66"/>
  <c r="BQ39" i="66"/>
  <c r="BX80" i="66"/>
  <c r="CH35" i="66" s="1"/>
  <c r="DK556" i="54"/>
  <c r="DK608" i="54"/>
  <c r="DK817" i="54"/>
  <c r="EP319" i="54"/>
  <c r="EN319" i="54"/>
  <c r="DI17" i="66"/>
  <c r="DI16" i="66"/>
  <c r="DI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GO104" i="54" s="1"/>
  <c r="GU104" i="54" s="1"/>
  <c r="EF298" i="54"/>
  <c r="EL319" i="54"/>
  <c r="EC78" i="54"/>
  <c r="DM15" i="66"/>
  <c r="DM17" i="66"/>
  <c r="DM16" i="66"/>
  <c r="EE78" i="54"/>
  <c r="EJ119" i="54"/>
  <c r="ED258" i="54"/>
  <c r="EM219" i="54"/>
  <c r="EN98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EG398" i="54"/>
  <c r="EK398" i="54"/>
  <c r="EH398" i="54"/>
  <c r="DH138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H504" i="54"/>
  <c r="EJ38" i="54"/>
  <c r="EH38" i="54"/>
  <c r="EI38" i="54"/>
  <c r="EG38" i="54"/>
  <c r="EK38" i="54"/>
  <c r="DH86" i="54"/>
  <c r="EH119" i="54"/>
  <c r="BK80" i="66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E190" i="54"/>
  <c r="DE762" i="54"/>
  <c r="GX99" i="54" s="1"/>
  <c r="EI58" i="54"/>
  <c r="EI199" i="54"/>
  <c r="EJ398" i="54"/>
  <c r="ED438" i="54"/>
  <c r="EM119" i="54"/>
  <c r="EH319" i="54"/>
  <c r="EJ98" i="54"/>
  <c r="BY58" i="66"/>
  <c r="EH138" i="54"/>
  <c r="EK278" i="54"/>
  <c r="EI338" i="54"/>
  <c r="EK158" i="54"/>
  <c r="EK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H458" i="54" s="1"/>
  <c r="BZ18" i="66"/>
  <c r="BS80" i="66"/>
  <c r="AY81" i="66" s="1"/>
  <c r="CD520" i="54" s="1"/>
  <c r="BS39" i="66"/>
  <c r="AY40" i="66" s="1"/>
  <c r="BJ19" i="66"/>
  <c r="BP19" i="66"/>
  <c r="HX100" i="54" l="1"/>
  <c r="HX105" i="54"/>
  <c r="HX102" i="54"/>
  <c r="HX104" i="54"/>
  <c r="HX99" i="54"/>
  <c r="HX101" i="54"/>
  <c r="AU16" i="67"/>
  <c r="AW16" i="67"/>
  <c r="AX16" i="67"/>
  <c r="AV16" i="67"/>
  <c r="HW89" i="54"/>
  <c r="HZ86" i="54"/>
  <c r="HR90" i="54"/>
  <c r="HT90" i="54" s="1"/>
  <c r="HW87" i="54"/>
  <c r="HW90" i="54"/>
  <c r="HW88" i="54"/>
  <c r="HZ88" i="54" s="1"/>
  <c r="BD354" i="54"/>
  <c r="HN92" i="54"/>
  <c r="HW93" i="54"/>
  <c r="HM91" i="54"/>
  <c r="HR91" i="54" s="1"/>
  <c r="HY91" i="54" s="1"/>
  <c r="HW91" i="54"/>
  <c r="BE354" i="54"/>
  <c r="BF354" i="54"/>
  <c r="GX98" i="54"/>
  <c r="HL98" i="54" s="1"/>
  <c r="HP96" i="54"/>
  <c r="HP99" i="54"/>
  <c r="GO103" i="54"/>
  <c r="GU103" i="54" s="1"/>
  <c r="GO105" i="54"/>
  <c r="GU105" i="54" s="1"/>
  <c r="GO102" i="54"/>
  <c r="GU102" i="54" s="1"/>
  <c r="GX100" i="54"/>
  <c r="DG78" i="66"/>
  <c r="HD94" i="54"/>
  <c r="HG106" i="54"/>
  <c r="HH106" i="54" s="1"/>
  <c r="GO101" i="54"/>
  <c r="GU101" i="54" s="1"/>
  <c r="GX97" i="54"/>
  <c r="HL97" i="54" s="1"/>
  <c r="GO100" i="54"/>
  <c r="GU100" i="54" s="1"/>
  <c r="HC94" i="54"/>
  <c r="BE434" i="54"/>
  <c r="BC395" i="54"/>
  <c r="BF394" i="54"/>
  <c r="DG58" i="66"/>
  <c r="AW417" i="54" s="1"/>
  <c r="BF434" i="54"/>
  <c r="BE395" i="54"/>
  <c r="BC434" i="54"/>
  <c r="BE394" i="54"/>
  <c r="BD394" i="54"/>
  <c r="BE435" i="54"/>
  <c r="BC435" i="54"/>
  <c r="BF435" i="54"/>
  <c r="HR89" i="54"/>
  <c r="HY89" i="54" s="1"/>
  <c r="DP37" i="66"/>
  <c r="AM417" i="54"/>
  <c r="AQ417" i="54" s="1"/>
  <c r="BL436" i="54"/>
  <c r="BM436" i="54" s="1"/>
  <c r="DP36" i="66"/>
  <c r="BL355" i="54"/>
  <c r="BN355" i="54" s="1"/>
  <c r="BL396" i="54"/>
  <c r="BP396" i="54" s="1"/>
  <c r="BL435" i="54"/>
  <c r="BN435" i="54" s="1"/>
  <c r="DJ36" i="66"/>
  <c r="DS35" i="66"/>
  <c r="DJ37" i="66"/>
  <c r="BF395" i="54"/>
  <c r="HR87" i="54"/>
  <c r="DE36" i="66"/>
  <c r="AM435" i="54" s="1"/>
  <c r="HM93" i="54"/>
  <c r="HR93" i="54" s="1"/>
  <c r="HY93" i="54" s="1"/>
  <c r="HM92" i="54"/>
  <c r="HS86" i="54"/>
  <c r="AY335" i="54"/>
  <c r="AX335" i="54"/>
  <c r="AO336" i="54"/>
  <c r="AP336" i="54"/>
  <c r="BA335" i="54"/>
  <c r="AQ336" i="54"/>
  <c r="DG36" i="66"/>
  <c r="DS57" i="66"/>
  <c r="AW336" i="54"/>
  <c r="AY336" i="54" s="1"/>
  <c r="DQ15" i="66"/>
  <c r="DJ818" i="54"/>
  <c r="DK818" i="54" s="1"/>
  <c r="DF36" i="66"/>
  <c r="AR395" i="54" s="1"/>
  <c r="CD539" i="54"/>
  <c r="CD499" i="54"/>
  <c r="CD479" i="54"/>
  <c r="DP17" i="66"/>
  <c r="BL376" i="54"/>
  <c r="DO57" i="66"/>
  <c r="BG416" i="54"/>
  <c r="BG336" i="54"/>
  <c r="DP15" i="66"/>
  <c r="DS15" i="66" s="1"/>
  <c r="BL374" i="54"/>
  <c r="DO15" i="66"/>
  <c r="DR15" i="66" s="1"/>
  <c r="BG374" i="54"/>
  <c r="BI354" i="54"/>
  <c r="BJ354" i="54"/>
  <c r="BK354" i="54"/>
  <c r="BH354" i="54"/>
  <c r="BC375" i="54"/>
  <c r="BE375" i="54"/>
  <c r="BF375" i="54"/>
  <c r="BD375" i="54"/>
  <c r="BP434" i="54"/>
  <c r="BN434" i="54"/>
  <c r="BM434" i="54"/>
  <c r="BO434" i="54"/>
  <c r="DO56" i="66"/>
  <c r="BG335" i="54"/>
  <c r="BG415" i="54"/>
  <c r="DO55" i="66"/>
  <c r="DR55" i="66" s="1"/>
  <c r="BG414" i="54"/>
  <c r="BG334" i="54"/>
  <c r="DO16" i="66"/>
  <c r="BG375" i="54"/>
  <c r="BI434" i="54"/>
  <c r="BH434" i="54"/>
  <c r="BK434" i="54"/>
  <c r="BJ434" i="54"/>
  <c r="AX416" i="54"/>
  <c r="AZ416" i="54"/>
  <c r="BA416" i="54"/>
  <c r="AY416" i="54"/>
  <c r="DO17" i="66"/>
  <c r="BG376" i="54"/>
  <c r="DO36" i="66"/>
  <c r="BG435" i="54"/>
  <c r="BG355" i="54"/>
  <c r="BG395" i="54"/>
  <c r="AQ337" i="54"/>
  <c r="AO337" i="54"/>
  <c r="AN337" i="54"/>
  <c r="AP337" i="54"/>
  <c r="BI394" i="54"/>
  <c r="BK394" i="54"/>
  <c r="BJ394" i="54"/>
  <c r="BH394" i="54"/>
  <c r="BO394" i="54"/>
  <c r="BP394" i="54"/>
  <c r="BN394" i="54"/>
  <c r="BM394" i="54"/>
  <c r="BF376" i="54"/>
  <c r="BD376" i="54"/>
  <c r="BE376" i="54"/>
  <c r="BC376" i="54"/>
  <c r="BM356" i="54"/>
  <c r="BN356" i="54"/>
  <c r="BP356" i="54"/>
  <c r="BO356" i="54"/>
  <c r="BP395" i="54"/>
  <c r="BM395" i="54"/>
  <c r="BO395" i="54"/>
  <c r="BN395" i="54"/>
  <c r="BC374" i="54"/>
  <c r="BF374" i="54"/>
  <c r="BE374" i="54"/>
  <c r="BD374" i="54"/>
  <c r="DP16" i="66"/>
  <c r="BL375" i="54"/>
  <c r="DO37" i="66"/>
  <c r="BG356" i="54"/>
  <c r="BG436" i="54"/>
  <c r="BG396" i="54"/>
  <c r="BM354" i="54"/>
  <c r="BN354" i="54"/>
  <c r="BO354" i="54"/>
  <c r="BP354" i="54"/>
  <c r="DQ16" i="66"/>
  <c r="AM375" i="54"/>
  <c r="DJ820" i="54"/>
  <c r="AM18" i="67"/>
  <c r="AP17" i="67"/>
  <c r="AT17" i="67" s="1"/>
  <c r="X18" i="67"/>
  <c r="EA319" i="54"/>
  <c r="EM320" i="54" s="1"/>
  <c r="EA159" i="54"/>
  <c r="EA139" i="54"/>
  <c r="EM140" i="54" s="1"/>
  <c r="EA59" i="54"/>
  <c r="CD140" i="54"/>
  <c r="CD160" i="54"/>
  <c r="BJ61" i="66"/>
  <c r="CD320" i="54"/>
  <c r="CD60" i="54"/>
  <c r="BP61" i="66"/>
  <c r="EF140" i="54"/>
  <c r="EB140" i="54"/>
  <c r="EC140" i="54"/>
  <c r="EE140" i="54"/>
  <c r="ED140" i="54"/>
  <c r="EE160" i="54"/>
  <c r="EC160" i="54"/>
  <c r="EF160" i="54"/>
  <c r="ED160" i="54"/>
  <c r="EB160" i="54"/>
  <c r="P18" i="67"/>
  <c r="T18" i="67" s="1"/>
  <c r="DJ350" i="54"/>
  <c r="BZ60" i="66"/>
  <c r="CJ27" i="66" s="1"/>
  <c r="DJ351" i="54"/>
  <c r="DJ402" i="54"/>
  <c r="DJ404" i="54"/>
  <c r="DJ403" i="54"/>
  <c r="DJ352" i="54"/>
  <c r="BU60" i="66"/>
  <c r="BA61" i="66" s="1"/>
  <c r="CH560" i="54" s="1"/>
  <c r="DE402" i="54"/>
  <c r="DE404" i="54"/>
  <c r="DE403" i="54"/>
  <c r="CN27" i="66"/>
  <c r="CR27" i="66"/>
  <c r="DE350" i="54"/>
  <c r="DE351" i="54"/>
  <c r="DE352" i="54"/>
  <c r="DZ139" i="54"/>
  <c r="DZ159" i="54"/>
  <c r="DZ59" i="54"/>
  <c r="W18" i="67"/>
  <c r="DZ319" i="54"/>
  <c r="EI320" i="54" s="1"/>
  <c r="O18" i="67"/>
  <c r="S18" i="67" s="1"/>
  <c r="DG351" i="54"/>
  <c r="DG402" i="54"/>
  <c r="DG404" i="54"/>
  <c r="DG352" i="54"/>
  <c r="DG403" i="54"/>
  <c r="DG350" i="54"/>
  <c r="R18" i="67"/>
  <c r="HT88" i="54"/>
  <c r="HY88" i="54"/>
  <c r="IA88" i="54"/>
  <c r="HU86" i="54"/>
  <c r="HY86" i="54"/>
  <c r="IA86" i="54"/>
  <c r="HY90" i="54"/>
  <c r="CD240" i="54"/>
  <c r="CD20" i="54"/>
  <c r="CD220" i="54"/>
  <c r="CD120" i="54"/>
  <c r="CD200" i="54"/>
  <c r="CD39" i="54"/>
  <c r="CD99" i="54"/>
  <c r="CD279" i="54"/>
  <c r="CD399" i="54"/>
  <c r="CD339" i="54"/>
  <c r="CD179" i="54"/>
  <c r="CD419" i="54"/>
  <c r="CH78" i="54"/>
  <c r="CH358" i="54"/>
  <c r="CH298" i="54"/>
  <c r="CH258" i="54"/>
  <c r="CH378" i="54"/>
  <c r="CH438" i="54"/>
  <c r="CF78" i="54"/>
  <c r="CF358" i="54"/>
  <c r="CF378" i="54"/>
  <c r="CF438" i="54"/>
  <c r="CF298" i="54"/>
  <c r="CF258" i="54"/>
  <c r="EF279" i="54"/>
  <c r="EA119" i="54"/>
  <c r="EP120" i="54" s="1"/>
  <c r="EA199" i="54"/>
  <c r="EL200" i="54" s="1"/>
  <c r="EA219" i="54"/>
  <c r="EL220" i="54" s="1"/>
  <c r="EA19" i="54"/>
  <c r="EN20" i="54" s="1"/>
  <c r="EA239" i="54"/>
  <c r="EO240" i="54" s="1"/>
  <c r="DZ199" i="54"/>
  <c r="EH200" i="54" s="1"/>
  <c r="DZ19" i="54"/>
  <c r="EI20" i="54" s="1"/>
  <c r="DZ239" i="54"/>
  <c r="EG240" i="54" s="1"/>
  <c r="DZ219" i="54"/>
  <c r="DZ119" i="54"/>
  <c r="EA38" i="54"/>
  <c r="EN39" i="54" s="1"/>
  <c r="EA98" i="54"/>
  <c r="EN99" i="54" s="1"/>
  <c r="EA178" i="54"/>
  <c r="EM179" i="54" s="1"/>
  <c r="EA278" i="54"/>
  <c r="EP279" i="54" s="1"/>
  <c r="EA338" i="54"/>
  <c r="EA398" i="54"/>
  <c r="EA418" i="54"/>
  <c r="DZ38" i="54"/>
  <c r="EK39" i="54" s="1"/>
  <c r="DZ178" i="54"/>
  <c r="DZ98" i="54"/>
  <c r="EJ99" i="54" s="1"/>
  <c r="DZ278" i="54"/>
  <c r="DZ398" i="54"/>
  <c r="EG399" i="54" s="1"/>
  <c r="DZ418" i="54"/>
  <c r="EJ419" i="54" s="1"/>
  <c r="DZ338" i="54"/>
  <c r="HT86" i="54"/>
  <c r="HS88" i="54"/>
  <c r="HU88" i="54"/>
  <c r="DY78" i="54"/>
  <c r="ED79" i="54" s="1"/>
  <c r="DY258" i="54"/>
  <c r="ED259" i="54" s="1"/>
  <c r="DY298" i="54"/>
  <c r="DY358" i="54"/>
  <c r="EE359" i="54" s="1"/>
  <c r="DY378" i="54"/>
  <c r="EF379" i="54" s="1"/>
  <c r="DY438" i="54"/>
  <c r="ED439" i="54" s="1"/>
  <c r="HL99" i="54"/>
  <c r="GZ94" i="54"/>
  <c r="HN94" i="54" s="1"/>
  <c r="GZ95" i="54"/>
  <c r="HN95" i="54" s="1"/>
  <c r="GY95" i="54"/>
  <c r="HM95" i="54" s="1"/>
  <c r="GY94" i="54"/>
  <c r="HM94" i="54" s="1"/>
  <c r="GQ99" i="54"/>
  <c r="GW99" i="54" s="1"/>
  <c r="BU80" i="66"/>
  <c r="BA81" i="66" s="1"/>
  <c r="CH520" i="54" s="1"/>
  <c r="BZ80" i="66"/>
  <c r="CJ35" i="66" s="1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GQ102" i="54" s="1"/>
  <c r="GW102" i="54" s="1"/>
  <c r="EC399" i="54"/>
  <c r="DK508" i="54"/>
  <c r="DK189" i="54"/>
  <c r="EN298" i="54"/>
  <c r="DR75" i="66"/>
  <c r="EE279" i="54"/>
  <c r="EC279" i="54"/>
  <c r="EB279" i="54"/>
  <c r="EN258" i="54"/>
  <c r="DJ712" i="54"/>
  <c r="DJ868" i="54"/>
  <c r="DJ452" i="54"/>
  <c r="DJ867" i="54"/>
  <c r="DJ711" i="54"/>
  <c r="DJ451" i="54"/>
  <c r="DJ713" i="54"/>
  <c r="DJ869" i="54"/>
  <c r="DJ453" i="54"/>
  <c r="EP258" i="54"/>
  <c r="EM258" i="54"/>
  <c r="DE867" i="54"/>
  <c r="DE869" i="54"/>
  <c r="DE868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BT39" i="66"/>
  <c r="AZ40" i="66" s="1"/>
  <c r="DG711" i="54"/>
  <c r="DG451" i="54"/>
  <c r="DG713" i="54"/>
  <c r="DG869" i="54"/>
  <c r="DG453" i="54"/>
  <c r="DG868" i="54"/>
  <c r="DG867" i="54"/>
  <c r="DG712" i="54"/>
  <c r="DG452" i="54"/>
  <c r="DH658" i="54"/>
  <c r="EF20" i="54"/>
  <c r="EM298" i="54"/>
  <c r="DE17" i="66"/>
  <c r="AM376" i="54" s="1"/>
  <c r="EF39" i="54"/>
  <c r="EL78" i="54"/>
  <c r="EK338" i="54"/>
  <c r="EH338" i="54"/>
  <c r="DE507" i="54"/>
  <c r="BU39" i="66"/>
  <c r="BA40" i="66" s="1"/>
  <c r="DE1025" i="54"/>
  <c r="ED59" i="54"/>
  <c r="EM78" i="54"/>
  <c r="EC59" i="54"/>
  <c r="EH158" i="54"/>
  <c r="DE88" i="54"/>
  <c r="DE245" i="54"/>
  <c r="EI158" i="54"/>
  <c r="DK507" i="54"/>
  <c r="DK918" i="54"/>
  <c r="DE820" i="54"/>
  <c r="EF220" i="54"/>
  <c r="EP78" i="54"/>
  <c r="DK560" i="54"/>
  <c r="DK969" i="54"/>
  <c r="DH189" i="54"/>
  <c r="DE299" i="54"/>
  <c r="DE560" i="54"/>
  <c r="EJ338" i="54"/>
  <c r="DE39" i="54"/>
  <c r="DE612" i="54"/>
  <c r="DH657" i="54"/>
  <c r="EN78" i="54"/>
  <c r="EF200" i="54"/>
  <c r="EF120" i="54"/>
  <c r="DE1077" i="54"/>
  <c r="DE1076" i="54"/>
  <c r="DH969" i="54"/>
  <c r="EG158" i="54"/>
  <c r="EE240" i="54"/>
  <c r="DE508" i="54"/>
  <c r="DE140" i="54"/>
  <c r="DK658" i="54"/>
  <c r="DH917" i="54"/>
  <c r="DH970" i="54"/>
  <c r="DK1126" i="54"/>
  <c r="EO258" i="54"/>
  <c r="BK19" i="66"/>
  <c r="DD191" i="54"/>
  <c r="DE191" i="54" s="1"/>
  <c r="DD765" i="54"/>
  <c r="HB106" i="54" s="1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HB104" i="54" s="1"/>
  <c r="DD660" i="54"/>
  <c r="DD919" i="54"/>
  <c r="DE919" i="54" s="1"/>
  <c r="DD763" i="54"/>
  <c r="DE763" i="54" s="1"/>
  <c r="EH438" i="54"/>
  <c r="EI438" i="54"/>
  <c r="EJ438" i="54"/>
  <c r="EG438" i="54"/>
  <c r="EK438" i="54"/>
  <c r="EJ78" i="54"/>
  <c r="EK78" i="54"/>
  <c r="EH78" i="54"/>
  <c r="EI78" i="54"/>
  <c r="EG78" i="54"/>
  <c r="DH761" i="54"/>
  <c r="GY96" i="54" s="1"/>
  <c r="HM96" i="54" s="1"/>
  <c r="EO378" i="54"/>
  <c r="EN378" i="54"/>
  <c r="ED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EI59" i="54"/>
  <c r="BY39" i="66"/>
  <c r="DK39" i="54"/>
  <c r="DK657" i="54"/>
  <c r="DK970" i="54"/>
  <c r="EN358" i="54"/>
  <c r="EL358" i="54"/>
  <c r="EP358" i="54"/>
  <c r="EG298" i="54"/>
  <c r="EI298" i="54"/>
  <c r="EJ298" i="54"/>
  <c r="EK298" i="54"/>
  <c r="EH298" i="54"/>
  <c r="DH190" i="54"/>
  <c r="DH1125" i="54"/>
  <c r="DH762" i="54"/>
  <c r="GY100" i="54" s="1"/>
  <c r="EO438" i="54"/>
  <c r="ED39" i="54"/>
  <c r="EF320" i="54"/>
  <c r="BZ39" i="66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BY80" i="66"/>
  <c r="CI35" i="66" s="1"/>
  <c r="BT80" i="66"/>
  <c r="AZ81" i="66" s="1"/>
  <c r="CF520" i="54" s="1"/>
  <c r="EM378" i="54"/>
  <c r="EB240" i="54"/>
  <c r="CN35" i="66"/>
  <c r="CP35" i="66" s="1"/>
  <c r="CR35" i="66"/>
  <c r="CT35" i="66" s="1"/>
  <c r="EB99" i="54"/>
  <c r="ED99" i="54"/>
  <c r="EC99" i="54"/>
  <c r="EE99" i="54"/>
  <c r="EC320" i="54"/>
  <c r="DK611" i="54"/>
  <c r="DK559" i="54"/>
  <c r="DK300" i="54"/>
  <c r="DK190" i="54"/>
  <c r="DK761" i="54"/>
  <c r="GZ98" i="54" s="1"/>
  <c r="HN98" i="54" s="1"/>
  <c r="DK762" i="54"/>
  <c r="GZ99" i="54" s="1"/>
  <c r="EC240" i="54"/>
  <c r="ED220" i="54"/>
  <c r="EG378" i="54"/>
  <c r="EI378" i="54"/>
  <c r="EJ378" i="54"/>
  <c r="EK378" i="54"/>
  <c r="EH378" i="54"/>
  <c r="DH1126" i="54"/>
  <c r="EB320" i="54"/>
  <c r="DE300" i="54"/>
  <c r="EC39" i="54"/>
  <c r="EB39" i="54"/>
  <c r="BP81" i="66"/>
  <c r="DE40" i="54"/>
  <c r="ED200" i="54"/>
  <c r="EB200" i="54"/>
  <c r="EF240" i="54"/>
  <c r="BR19" i="66"/>
  <c r="BQ19" i="66"/>
  <c r="EE20" i="54"/>
  <c r="EC20" i="54"/>
  <c r="ED20" i="54"/>
  <c r="EB220" i="54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Z59" i="66"/>
  <c r="CF558" i="54" s="1"/>
  <c r="BV58" i="66"/>
  <c r="EJ158" i="54"/>
  <c r="DF76" i="66"/>
  <c r="BX19" i="66"/>
  <c r="BJ81" i="66"/>
  <c r="BJ40" i="66"/>
  <c r="BP40" i="66"/>
  <c r="BL19" i="66"/>
  <c r="BS19" i="66"/>
  <c r="AY20" i="66" s="1"/>
  <c r="CD459" i="54" s="1"/>
  <c r="HS90" i="54" l="1"/>
  <c r="IA90" i="54"/>
  <c r="HU90" i="54"/>
  <c r="HZ87" i="54"/>
  <c r="HZ90" i="54"/>
  <c r="HL100" i="54"/>
  <c r="HT91" i="54"/>
  <c r="HU91" i="54"/>
  <c r="IA91" i="54"/>
  <c r="HS91" i="54"/>
  <c r="HR92" i="54"/>
  <c r="HZ92" i="54" s="1"/>
  <c r="HP94" i="54"/>
  <c r="HW96" i="54" s="1"/>
  <c r="HZ91" i="54"/>
  <c r="GQ100" i="54"/>
  <c r="GW100" i="54" s="1"/>
  <c r="GQ101" i="54"/>
  <c r="GW101" i="54" s="1"/>
  <c r="GQ104" i="54"/>
  <c r="GW104" i="54" s="1"/>
  <c r="GQ105" i="54"/>
  <c r="GW105" i="54" s="1"/>
  <c r="GQ103" i="54"/>
  <c r="GW103" i="54" s="1"/>
  <c r="GZ96" i="54"/>
  <c r="HN96" i="54" s="1"/>
  <c r="HR96" i="54" s="1"/>
  <c r="GY98" i="54"/>
  <c r="HM98" i="54" s="1"/>
  <c r="HR98" i="54" s="1"/>
  <c r="GZ100" i="54"/>
  <c r="HB101" i="54"/>
  <c r="GY99" i="54"/>
  <c r="GY97" i="54"/>
  <c r="HM97" i="54" s="1"/>
  <c r="GZ97" i="54"/>
  <c r="HN97" i="54" s="1"/>
  <c r="EC299" i="54"/>
  <c r="HF114" i="54"/>
  <c r="DK819" i="54"/>
  <c r="BP435" i="54"/>
  <c r="HS89" i="54"/>
  <c r="HU89" i="54"/>
  <c r="AW337" i="54"/>
  <c r="AZ337" i="54" s="1"/>
  <c r="BN396" i="54"/>
  <c r="HT87" i="54"/>
  <c r="HT89" i="54"/>
  <c r="IA89" i="54"/>
  <c r="HS87" i="54"/>
  <c r="HZ89" i="54"/>
  <c r="BM355" i="54"/>
  <c r="AN417" i="54"/>
  <c r="BM396" i="54"/>
  <c r="AO417" i="54"/>
  <c r="BN436" i="54"/>
  <c r="BM435" i="54"/>
  <c r="BO436" i="54"/>
  <c r="BO435" i="54"/>
  <c r="BP436" i="54"/>
  <c r="HU87" i="54"/>
  <c r="HY87" i="54"/>
  <c r="IA87" i="54"/>
  <c r="AP417" i="54"/>
  <c r="BO396" i="54"/>
  <c r="AM355" i="54"/>
  <c r="AP355" i="54" s="1"/>
  <c r="DS36" i="66"/>
  <c r="AX336" i="54"/>
  <c r="DQ36" i="66"/>
  <c r="BP355" i="54"/>
  <c r="AM395" i="54"/>
  <c r="AN395" i="54" s="1"/>
  <c r="BO355" i="54"/>
  <c r="DE37" i="66"/>
  <c r="AM436" i="54" s="1"/>
  <c r="DF56" i="66"/>
  <c r="AR335" i="54" s="1"/>
  <c r="IA93" i="54"/>
  <c r="HZ93" i="54"/>
  <c r="HT93" i="54"/>
  <c r="HU93" i="54"/>
  <c r="HS93" i="54"/>
  <c r="DG37" i="66"/>
  <c r="AW396" i="54" s="1"/>
  <c r="AW355" i="54"/>
  <c r="BA355" i="54" s="1"/>
  <c r="AW435" i="54"/>
  <c r="AX435" i="54" s="1"/>
  <c r="AW395" i="54"/>
  <c r="BA395" i="54" s="1"/>
  <c r="BA336" i="54"/>
  <c r="AZ336" i="54"/>
  <c r="AR435" i="54"/>
  <c r="AT435" i="54" s="1"/>
  <c r="DK820" i="54"/>
  <c r="DG16" i="66"/>
  <c r="DS16" i="66" s="1"/>
  <c r="AR355" i="54"/>
  <c r="AV355" i="54" s="1"/>
  <c r="DF37" i="66"/>
  <c r="DR37" i="66" s="1"/>
  <c r="CF499" i="54"/>
  <c r="CF479" i="54"/>
  <c r="CF539" i="54"/>
  <c r="CH539" i="54"/>
  <c r="CH499" i="54"/>
  <c r="CH479" i="54"/>
  <c r="DR36" i="66"/>
  <c r="DF16" i="66"/>
  <c r="DR16" i="66" s="1"/>
  <c r="BJ436" i="54"/>
  <c r="BI436" i="54"/>
  <c r="BH436" i="54"/>
  <c r="BK436" i="54"/>
  <c r="BA417" i="54"/>
  <c r="AY417" i="54"/>
  <c r="AZ417" i="54"/>
  <c r="AX417" i="54"/>
  <c r="BI375" i="54"/>
  <c r="BJ375" i="54"/>
  <c r="BK375" i="54"/>
  <c r="BH375" i="54"/>
  <c r="AT395" i="54"/>
  <c r="AV395" i="54"/>
  <c r="AU395" i="54"/>
  <c r="AS395" i="54"/>
  <c r="BJ415" i="54"/>
  <c r="BK415" i="54"/>
  <c r="BI415" i="54"/>
  <c r="BH415" i="54"/>
  <c r="BJ416" i="54"/>
  <c r="BI416" i="54"/>
  <c r="BH416" i="54"/>
  <c r="BK416" i="54"/>
  <c r="BJ356" i="54"/>
  <c r="BK356" i="54"/>
  <c r="BI356" i="54"/>
  <c r="BH356" i="54"/>
  <c r="BH395" i="54"/>
  <c r="BK395" i="54"/>
  <c r="BI395" i="54"/>
  <c r="BJ395" i="54"/>
  <c r="BI376" i="54"/>
  <c r="BJ376" i="54"/>
  <c r="BK376" i="54"/>
  <c r="BH376" i="54"/>
  <c r="BJ334" i="54"/>
  <c r="BI334" i="54"/>
  <c r="BH334" i="54"/>
  <c r="BK334" i="54"/>
  <c r="BI335" i="54"/>
  <c r="BJ335" i="54"/>
  <c r="BH335" i="54"/>
  <c r="BK335" i="54"/>
  <c r="BP374" i="54"/>
  <c r="BN374" i="54"/>
  <c r="BM374" i="54"/>
  <c r="BO374" i="54"/>
  <c r="BJ355" i="54"/>
  <c r="BH355" i="54"/>
  <c r="BI355" i="54"/>
  <c r="BK355" i="54"/>
  <c r="BJ414" i="54"/>
  <c r="BH414" i="54"/>
  <c r="BI414" i="54"/>
  <c r="BK414" i="54"/>
  <c r="BO376" i="54"/>
  <c r="BM376" i="54"/>
  <c r="BP376" i="54"/>
  <c r="BN376" i="54"/>
  <c r="BJ396" i="54"/>
  <c r="BH396" i="54"/>
  <c r="BK396" i="54"/>
  <c r="BI396" i="54"/>
  <c r="BP375" i="54"/>
  <c r="BN375" i="54"/>
  <c r="BM375" i="54"/>
  <c r="BO375" i="54"/>
  <c r="BK435" i="54"/>
  <c r="BJ435" i="54"/>
  <c r="BI435" i="54"/>
  <c r="BH435" i="54"/>
  <c r="BH374" i="54"/>
  <c r="BI374" i="54"/>
  <c r="BJ374" i="54"/>
  <c r="BK374" i="54"/>
  <c r="BI336" i="54"/>
  <c r="BK336" i="54"/>
  <c r="BJ336" i="54"/>
  <c r="BH336" i="54"/>
  <c r="AO435" i="54"/>
  <c r="AQ435" i="54"/>
  <c r="AP435" i="54"/>
  <c r="AN435" i="54"/>
  <c r="AP376" i="54"/>
  <c r="AN376" i="54"/>
  <c r="AO376" i="54"/>
  <c r="AQ376" i="54"/>
  <c r="AQ375" i="54"/>
  <c r="AO375" i="54"/>
  <c r="AN375" i="54"/>
  <c r="AP375" i="54"/>
  <c r="EP320" i="54"/>
  <c r="EP200" i="54"/>
  <c r="EN200" i="54"/>
  <c r="EO200" i="54"/>
  <c r="Q18" i="67"/>
  <c r="EL320" i="54"/>
  <c r="EO320" i="54"/>
  <c r="AV17" i="67"/>
  <c r="CH17" i="67"/>
  <c r="CK17" i="67" s="1"/>
  <c r="AW17" i="67"/>
  <c r="AX17" i="67"/>
  <c r="AU17" i="67"/>
  <c r="AY17" i="67"/>
  <c r="EN320" i="54"/>
  <c r="DK78" i="66"/>
  <c r="DN78" i="66" s="1"/>
  <c r="DK79" i="66"/>
  <c r="DN79" i="66" s="1"/>
  <c r="DK80" i="66"/>
  <c r="DN80" i="66" s="1"/>
  <c r="DK58" i="66"/>
  <c r="DK59" i="66"/>
  <c r="DK60" i="66"/>
  <c r="CP27" i="66"/>
  <c r="CH320" i="54"/>
  <c r="CH140" i="54"/>
  <c r="CH160" i="54"/>
  <c r="CH60" i="54"/>
  <c r="DK402" i="54"/>
  <c r="DK404" i="54"/>
  <c r="DK403" i="54"/>
  <c r="DY60" i="54"/>
  <c r="DY140" i="54"/>
  <c r="DY160" i="54"/>
  <c r="EF161" i="54" s="1"/>
  <c r="BR61" i="66"/>
  <c r="V19" i="67"/>
  <c r="DY320" i="54"/>
  <c r="EE321" i="54" s="1"/>
  <c r="BQ61" i="66"/>
  <c r="EP160" i="54"/>
  <c r="EO160" i="54"/>
  <c r="EN160" i="54"/>
  <c r="EL160" i="54"/>
  <c r="EM160" i="54"/>
  <c r="U18" i="67"/>
  <c r="AO18" i="67"/>
  <c r="DH350" i="54"/>
  <c r="DH352" i="54"/>
  <c r="DH351" i="54"/>
  <c r="DH402" i="54"/>
  <c r="DH404" i="54"/>
  <c r="DH403" i="54"/>
  <c r="AN18" i="67"/>
  <c r="Y18" i="67"/>
  <c r="CT27" i="66"/>
  <c r="DH80" i="66"/>
  <c r="DH58" i="66"/>
  <c r="DH59" i="66"/>
  <c r="DH60" i="66"/>
  <c r="DH79" i="66"/>
  <c r="DH78" i="66"/>
  <c r="DK350" i="54"/>
  <c r="DK352" i="54"/>
  <c r="DK351" i="54"/>
  <c r="BL61" i="66"/>
  <c r="BK61" i="66"/>
  <c r="DD407" i="54"/>
  <c r="BX61" i="66"/>
  <c r="BS61" i="66"/>
  <c r="AY62" i="66" s="1"/>
  <c r="CD561" i="54" s="1"/>
  <c r="N19" i="67"/>
  <c r="DD405" i="54"/>
  <c r="DD406" i="54"/>
  <c r="DD353" i="54"/>
  <c r="DD355" i="54"/>
  <c r="DD354" i="54"/>
  <c r="EP140" i="54"/>
  <c r="EN140" i="54"/>
  <c r="EO140" i="54"/>
  <c r="EL140" i="54"/>
  <c r="EM200" i="54"/>
  <c r="CH240" i="54"/>
  <c r="CH220" i="54"/>
  <c r="CH200" i="54"/>
  <c r="CH20" i="54"/>
  <c r="CH120" i="54"/>
  <c r="CD79" i="54"/>
  <c r="CD299" i="54"/>
  <c r="CD439" i="54"/>
  <c r="CD259" i="54"/>
  <c r="CD379" i="54"/>
  <c r="CD359" i="54"/>
  <c r="CF138" i="54"/>
  <c r="CF158" i="54"/>
  <c r="CF58" i="54"/>
  <c r="CF318" i="54"/>
  <c r="CF240" i="54"/>
  <c r="CF220" i="54"/>
  <c r="CF120" i="54"/>
  <c r="CF200" i="54"/>
  <c r="CF20" i="54"/>
  <c r="CH39" i="54"/>
  <c r="CH99" i="54"/>
  <c r="CH279" i="54"/>
  <c r="CH399" i="54"/>
  <c r="CH179" i="54"/>
  <c r="CH419" i="54"/>
  <c r="CH339" i="54"/>
  <c r="CF39" i="54"/>
  <c r="CF99" i="54"/>
  <c r="CF279" i="54"/>
  <c r="CF179" i="54"/>
  <c r="CF419" i="54"/>
  <c r="CF399" i="54"/>
  <c r="CF339" i="54"/>
  <c r="DY20" i="54"/>
  <c r="DY120" i="54"/>
  <c r="EC121" i="54" s="1"/>
  <c r="DY200" i="54"/>
  <c r="EE201" i="54" s="1"/>
  <c r="DY220" i="54"/>
  <c r="EC221" i="54" s="1"/>
  <c r="DY240" i="54"/>
  <c r="EF241" i="54" s="1"/>
  <c r="DY39" i="54"/>
  <c r="ED40" i="54" s="1"/>
  <c r="DY99" i="54"/>
  <c r="EF100" i="54" s="1"/>
  <c r="DY179" i="54"/>
  <c r="EF180" i="54" s="1"/>
  <c r="DY279" i="54"/>
  <c r="DY339" i="54"/>
  <c r="EC340" i="54" s="1"/>
  <c r="DY399" i="54"/>
  <c r="DY419" i="54"/>
  <c r="EF420" i="54" s="1"/>
  <c r="HQ106" i="54"/>
  <c r="HR94" i="54"/>
  <c r="HS94" i="54" s="1"/>
  <c r="HR95" i="54"/>
  <c r="DZ78" i="54"/>
  <c r="EJ79" i="54" s="1"/>
  <c r="DZ298" i="54"/>
  <c r="EG299" i="54" s="1"/>
  <c r="DZ358" i="54"/>
  <c r="EG359" i="54" s="1"/>
  <c r="DZ378" i="54"/>
  <c r="EJ379" i="54" s="1"/>
  <c r="DZ258" i="54"/>
  <c r="EG259" i="54" s="1"/>
  <c r="DZ438" i="54"/>
  <c r="EK439" i="54" s="1"/>
  <c r="EA78" i="54"/>
  <c r="EA298" i="54"/>
  <c r="EA358" i="54"/>
  <c r="EM359" i="54" s="1"/>
  <c r="EA378" i="54"/>
  <c r="EM379" i="54" s="1"/>
  <c r="EA438" i="54"/>
  <c r="EO439" i="54" s="1"/>
  <c r="EA258" i="54"/>
  <c r="HN99" i="54"/>
  <c r="GX101" i="54"/>
  <c r="HL101" i="54" s="1"/>
  <c r="GX103" i="54"/>
  <c r="HL103" i="54" s="1"/>
  <c r="GX102" i="54"/>
  <c r="HL102" i="54" s="1"/>
  <c r="GP105" i="54"/>
  <c r="GV105" i="54" s="1"/>
  <c r="GP103" i="54"/>
  <c r="GV103" i="54" s="1"/>
  <c r="GP104" i="54"/>
  <c r="GV104" i="54" s="1"/>
  <c r="GP100" i="54"/>
  <c r="GV100" i="54" s="1"/>
  <c r="HM100" i="54" s="1"/>
  <c r="GP99" i="54"/>
  <c r="GV99" i="54" s="1"/>
  <c r="GP101" i="54"/>
  <c r="GV101" i="54" s="1"/>
  <c r="GP102" i="54"/>
  <c r="GV102" i="54" s="1"/>
  <c r="GO106" i="54"/>
  <c r="GU106" i="54" s="1"/>
  <c r="EM240" i="54"/>
  <c r="EL240" i="54"/>
  <c r="EP240" i="54"/>
  <c r="DE1128" i="54"/>
  <c r="EO120" i="54"/>
  <c r="EL120" i="54"/>
  <c r="EM120" i="54"/>
  <c r="EN240" i="54"/>
  <c r="EO220" i="54"/>
  <c r="EL279" i="54"/>
  <c r="EN120" i="54"/>
  <c r="EP220" i="54"/>
  <c r="EM220" i="54"/>
  <c r="EC79" i="54"/>
  <c r="EK399" i="54"/>
  <c r="EE79" i="54"/>
  <c r="EE379" i="54"/>
  <c r="EN220" i="54"/>
  <c r="EO279" i="54"/>
  <c r="DH140" i="54"/>
  <c r="EH320" i="54"/>
  <c r="EP20" i="54"/>
  <c r="EL20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BT19" i="66"/>
  <c r="AZ20" i="66" s="1"/>
  <c r="CF45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DD715" i="54"/>
  <c r="DD870" i="54"/>
  <c r="DD872" i="54"/>
  <c r="DD871" i="54"/>
  <c r="DD454" i="54"/>
  <c r="DD714" i="54"/>
  <c r="DD716" i="54"/>
  <c r="DD456" i="54"/>
  <c r="DD455" i="54"/>
  <c r="EB299" i="54"/>
  <c r="GO107" i="54" s="1"/>
  <c r="GU107" i="54" s="1"/>
  <c r="EF299" i="54"/>
  <c r="EN179" i="54"/>
  <c r="EL179" i="54"/>
  <c r="EO179" i="54"/>
  <c r="EM20" i="54"/>
  <c r="EK419" i="54"/>
  <c r="DF77" i="66"/>
  <c r="DR76" i="66"/>
  <c r="DQ17" i="66"/>
  <c r="DE18" i="66"/>
  <c r="AM377" i="54" s="1"/>
  <c r="EJ39" i="54"/>
  <c r="EI39" i="54"/>
  <c r="EG39" i="54"/>
  <c r="EH59" i="54"/>
  <c r="DE192" i="54"/>
  <c r="EJ320" i="54"/>
  <c r="EH99" i="54"/>
  <c r="DH141" i="54"/>
  <c r="EP99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E660" i="54"/>
  <c r="EG200" i="54"/>
  <c r="DH1024" i="54"/>
  <c r="DH1076" i="54"/>
  <c r="EG320" i="54"/>
  <c r="DH39" i="54"/>
  <c r="DK141" i="54"/>
  <c r="DK1024" i="54"/>
  <c r="DE973" i="54"/>
  <c r="BK40" i="66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EB6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ED299" i="54"/>
  <c r="EE299" i="54"/>
  <c r="DE764" i="54"/>
  <c r="GX105" i="54" s="1"/>
  <c r="HL105" i="54" s="1"/>
  <c r="DE1129" i="54"/>
  <c r="EB259" i="54"/>
  <c r="EF259" i="54"/>
  <c r="EE259" i="54"/>
  <c r="EC259" i="54"/>
  <c r="DG765" i="54"/>
  <c r="HC106" i="54" s="1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HC104" i="54" s="1"/>
  <c r="DG973" i="54"/>
  <c r="DG972" i="54"/>
  <c r="DG1128" i="54"/>
  <c r="BY19" i="66"/>
  <c r="DJ191" i="54"/>
  <c r="DK191" i="54" s="1"/>
  <c r="DJ765" i="54"/>
  <c r="HD106" i="54" s="1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HD104" i="54" s="1"/>
  <c r="DJ973" i="54"/>
  <c r="DJ972" i="54"/>
  <c r="DJ763" i="54"/>
  <c r="DK763" i="54" s="1"/>
  <c r="BK81" i="66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EG120" i="54"/>
  <c r="EH120" i="54"/>
  <c r="CO35" i="66"/>
  <c r="CS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GX106" i="54" s="1"/>
  <c r="EC379" i="54"/>
  <c r="EB379" i="54"/>
  <c r="BR40" i="66"/>
  <c r="BQ40" i="66"/>
  <c r="BR81" i="66"/>
  <c r="BQ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BT59" i="66"/>
  <c r="BL40" i="66"/>
  <c r="BX40" i="66"/>
  <c r="BL81" i="66"/>
  <c r="BX81" i="66"/>
  <c r="BU19" i="66"/>
  <c r="BA20" i="66" s="1"/>
  <c r="CH459" i="54" s="1"/>
  <c r="BZ19" i="66"/>
  <c r="BS81" i="66"/>
  <c r="AY82" i="66" s="1"/>
  <c r="CD521" i="54" s="1"/>
  <c r="BS40" i="66"/>
  <c r="BJ20" i="66"/>
  <c r="BP20" i="66"/>
  <c r="HM99" i="54" l="1"/>
  <c r="HR99" i="54" s="1"/>
  <c r="HT92" i="54"/>
  <c r="HS92" i="54"/>
  <c r="HU92" i="54"/>
  <c r="HY92" i="54"/>
  <c r="IA92" i="54"/>
  <c r="HW95" i="54"/>
  <c r="HZ95" i="54" s="1"/>
  <c r="HR97" i="54"/>
  <c r="HS97" i="54" s="1"/>
  <c r="HW100" i="54"/>
  <c r="HW98" i="54"/>
  <c r="HZ98" i="54" s="1"/>
  <c r="HW97" i="54"/>
  <c r="HW94" i="54"/>
  <c r="HW99" i="54"/>
  <c r="HN100" i="54"/>
  <c r="HR100" i="54" s="1"/>
  <c r="HP104" i="54"/>
  <c r="HP106" i="54"/>
  <c r="GO113" i="54"/>
  <c r="GU113" i="54" s="1"/>
  <c r="GX104" i="54"/>
  <c r="HL104" i="54" s="1"/>
  <c r="GO109" i="54"/>
  <c r="GU109" i="54" s="1"/>
  <c r="GO111" i="54"/>
  <c r="GU111" i="54" s="1"/>
  <c r="GX107" i="54"/>
  <c r="HL107" i="54" s="1"/>
  <c r="HG114" i="54"/>
  <c r="HH114" i="54" s="1"/>
  <c r="HD101" i="54"/>
  <c r="GO108" i="54"/>
  <c r="GU108" i="54" s="1"/>
  <c r="GO110" i="54"/>
  <c r="GU110" i="54" s="1"/>
  <c r="GX108" i="54"/>
  <c r="GO112" i="54"/>
  <c r="GU112" i="54" s="1"/>
  <c r="HC101" i="54"/>
  <c r="DF57" i="66"/>
  <c r="AR336" i="54" s="1"/>
  <c r="DR56" i="66"/>
  <c r="AR415" i="54"/>
  <c r="AT415" i="54" s="1"/>
  <c r="AY337" i="54"/>
  <c r="AX337" i="54"/>
  <c r="BA337" i="54"/>
  <c r="AY355" i="54"/>
  <c r="AN355" i="54"/>
  <c r="AP395" i="54"/>
  <c r="AQ355" i="54"/>
  <c r="AO395" i="54"/>
  <c r="AO355" i="54"/>
  <c r="AQ395" i="54"/>
  <c r="AM356" i="54"/>
  <c r="AP356" i="54" s="1"/>
  <c r="DQ37" i="66"/>
  <c r="DE38" i="66"/>
  <c r="AM357" i="54" s="1"/>
  <c r="AM396" i="54"/>
  <c r="AO396" i="54" s="1"/>
  <c r="AW356" i="54"/>
  <c r="AX356" i="54" s="1"/>
  <c r="AW436" i="54"/>
  <c r="AX436" i="54" s="1"/>
  <c r="DG38" i="66"/>
  <c r="AW437" i="54" s="1"/>
  <c r="DS37" i="66"/>
  <c r="AZ435" i="54"/>
  <c r="AX355" i="54"/>
  <c r="AZ355" i="54"/>
  <c r="AY435" i="54"/>
  <c r="AZ395" i="54"/>
  <c r="AX395" i="54"/>
  <c r="AY395" i="54"/>
  <c r="BA435" i="54"/>
  <c r="DG17" i="66"/>
  <c r="DG18" i="66" s="1"/>
  <c r="AW377" i="54" s="1"/>
  <c r="AS435" i="54"/>
  <c r="AV435" i="54"/>
  <c r="AU435" i="54"/>
  <c r="DF17" i="66"/>
  <c r="DF18" i="66" s="1"/>
  <c r="AR377" i="54" s="1"/>
  <c r="DF38" i="66"/>
  <c r="AR397" i="54" s="1"/>
  <c r="AR375" i="54"/>
  <c r="AU375" i="54" s="1"/>
  <c r="AW375" i="54"/>
  <c r="AY375" i="54" s="1"/>
  <c r="AR356" i="54"/>
  <c r="AU356" i="54" s="1"/>
  <c r="AS355" i="54"/>
  <c r="AR396" i="54"/>
  <c r="AV396" i="54" s="1"/>
  <c r="AR436" i="54"/>
  <c r="AS436" i="54" s="1"/>
  <c r="AT355" i="54"/>
  <c r="AU355" i="54"/>
  <c r="DN60" i="66"/>
  <c r="BB339" i="54"/>
  <c r="BB419" i="54"/>
  <c r="DN59" i="66"/>
  <c r="BB418" i="54"/>
  <c r="BB338" i="54"/>
  <c r="DN58" i="66"/>
  <c r="DQ58" i="66" s="1"/>
  <c r="BB337" i="54"/>
  <c r="BB417" i="54"/>
  <c r="AZ396" i="54"/>
  <c r="BA396" i="54"/>
  <c r="AX396" i="54"/>
  <c r="AY396" i="54"/>
  <c r="AT335" i="54"/>
  <c r="AU335" i="54"/>
  <c r="AS335" i="54"/>
  <c r="AV335" i="54"/>
  <c r="AP436" i="54"/>
  <c r="AN436" i="54"/>
  <c r="AQ436" i="54"/>
  <c r="AO436" i="54"/>
  <c r="AQ377" i="54"/>
  <c r="AO377" i="54"/>
  <c r="AP377" i="54"/>
  <c r="AN377" i="54"/>
  <c r="EE280" i="54"/>
  <c r="DE353" i="54"/>
  <c r="DE355" i="54"/>
  <c r="DE354" i="54"/>
  <c r="CD161" i="54"/>
  <c r="BJ62" i="66"/>
  <c r="CD61" i="54"/>
  <c r="BP62" i="66"/>
  <c r="CD321" i="54"/>
  <c r="CD141" i="54"/>
  <c r="P19" i="67"/>
  <c r="DJ407" i="54"/>
  <c r="DJ353" i="54"/>
  <c r="DJ354" i="54"/>
  <c r="DJ355" i="54"/>
  <c r="DJ405" i="54"/>
  <c r="DJ406" i="54"/>
  <c r="BU61" i="66"/>
  <c r="BA62" i="66" s="1"/>
  <c r="CH561" i="54" s="1"/>
  <c r="BZ61" i="66"/>
  <c r="ED141" i="54"/>
  <c r="EE141" i="54"/>
  <c r="EC141" i="54"/>
  <c r="EB141" i="54"/>
  <c r="EF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E405" i="54"/>
  <c r="DE406" i="54"/>
  <c r="DE407" i="54"/>
  <c r="EA140" i="54"/>
  <c r="EP141" i="54" s="1"/>
  <c r="EA160" i="54"/>
  <c r="X19" i="67"/>
  <c r="EA320" i="54"/>
  <c r="EA60" i="54"/>
  <c r="R19" i="67"/>
  <c r="AM19" i="67"/>
  <c r="O19" i="67"/>
  <c r="S19" i="67" s="1"/>
  <c r="DG355" i="54"/>
  <c r="DG353" i="54"/>
  <c r="DG406" i="54"/>
  <c r="DG354" i="54"/>
  <c r="DG405" i="54"/>
  <c r="DG407" i="54"/>
  <c r="DJ59" i="66"/>
  <c r="DJ78" i="66"/>
  <c r="DJ79" i="66"/>
  <c r="DJ80" i="66"/>
  <c r="DJ60" i="66"/>
  <c r="DJ58" i="66"/>
  <c r="DZ60" i="54"/>
  <c r="DZ140" i="54"/>
  <c r="DZ160" i="54"/>
  <c r="W19" i="67"/>
  <c r="DZ320" i="54"/>
  <c r="ED161" i="54"/>
  <c r="EE161" i="54"/>
  <c r="EC161" i="54"/>
  <c r="EB161" i="54"/>
  <c r="HT98" i="54"/>
  <c r="HY98" i="54"/>
  <c r="IA98" i="54"/>
  <c r="HT94" i="54"/>
  <c r="HY94" i="54"/>
  <c r="IA94" i="54"/>
  <c r="HZ94" i="54"/>
  <c r="HU95" i="54"/>
  <c r="HY95" i="54"/>
  <c r="IA95" i="54"/>
  <c r="HS96" i="54"/>
  <c r="HY96" i="54"/>
  <c r="IA96" i="54"/>
  <c r="HX106" i="54"/>
  <c r="HX112" i="54"/>
  <c r="HX108" i="54"/>
  <c r="HX110" i="54"/>
  <c r="HX107" i="54"/>
  <c r="HX111" i="54"/>
  <c r="HX113" i="54"/>
  <c r="HX109" i="54"/>
  <c r="HZ96" i="54"/>
  <c r="CD201" i="54"/>
  <c r="CD21" i="54"/>
  <c r="CD221" i="54"/>
  <c r="CD241" i="54"/>
  <c r="CD121" i="54"/>
  <c r="CH299" i="54"/>
  <c r="CH79" i="54"/>
  <c r="CH439" i="54"/>
  <c r="CH259" i="54"/>
  <c r="CH379" i="54"/>
  <c r="CH359" i="54"/>
  <c r="CF299" i="54"/>
  <c r="CF79" i="54"/>
  <c r="CF439" i="54"/>
  <c r="CF259" i="54"/>
  <c r="CF379" i="54"/>
  <c r="CF359" i="54"/>
  <c r="EA220" i="54"/>
  <c r="EA120" i="54"/>
  <c r="EA20" i="54"/>
  <c r="EA240" i="54"/>
  <c r="EA200" i="54"/>
  <c r="DZ20" i="54"/>
  <c r="EK21" i="54" s="1"/>
  <c r="DZ240" i="54"/>
  <c r="EI241" i="54" s="1"/>
  <c r="DZ120" i="54"/>
  <c r="EJ121" i="54" s="1"/>
  <c r="DZ200" i="54"/>
  <c r="EK201" i="54" s="1"/>
  <c r="DZ220" i="54"/>
  <c r="EG221" i="54" s="1"/>
  <c r="DZ39" i="54"/>
  <c r="DZ179" i="54"/>
  <c r="DZ339" i="54"/>
  <c r="DZ399" i="54"/>
  <c r="EI400" i="54" s="1"/>
  <c r="DZ419" i="54"/>
  <c r="EI420" i="54" s="1"/>
  <c r="DZ99" i="54"/>
  <c r="EG100" i="54" s="1"/>
  <c r="DZ279" i="54"/>
  <c r="EA39" i="54"/>
  <c r="EN40" i="54" s="1"/>
  <c r="EA179" i="54"/>
  <c r="EO180" i="54" s="1"/>
  <c r="EA339" i="54"/>
  <c r="EL340" i="54" s="1"/>
  <c r="EA399" i="54"/>
  <c r="EM400" i="54" s="1"/>
  <c r="EA419" i="54"/>
  <c r="EN420" i="54" s="1"/>
  <c r="EA99" i="54"/>
  <c r="EO100" i="54" s="1"/>
  <c r="EA279" i="54"/>
  <c r="HT96" i="54"/>
  <c r="HU96" i="54"/>
  <c r="HU94" i="54"/>
  <c r="HS95" i="54"/>
  <c r="HU98" i="54"/>
  <c r="HS98" i="54"/>
  <c r="HT95" i="54"/>
  <c r="DY79" i="54"/>
  <c r="EB80" i="54" s="1"/>
  <c r="DY259" i="54"/>
  <c r="ED260" i="54" s="1"/>
  <c r="DY299" i="54"/>
  <c r="DY359" i="54"/>
  <c r="ED360" i="54" s="1"/>
  <c r="DY379" i="54"/>
  <c r="EC380" i="54" s="1"/>
  <c r="DY439" i="54"/>
  <c r="ED440" i="54" s="1"/>
  <c r="HL106" i="54"/>
  <c r="GZ101" i="54"/>
  <c r="HN101" i="54" s="1"/>
  <c r="GZ103" i="54"/>
  <c r="HN103" i="54" s="1"/>
  <c r="GZ102" i="54"/>
  <c r="HN102" i="54" s="1"/>
  <c r="GY102" i="54"/>
  <c r="HM102" i="54" s="1"/>
  <c r="GY103" i="54"/>
  <c r="HM103" i="54" s="1"/>
  <c r="GY101" i="54"/>
  <c r="HM101" i="54" s="1"/>
  <c r="GQ106" i="54"/>
  <c r="GW106" i="54" s="1"/>
  <c r="ED100" i="54"/>
  <c r="EB100" i="54"/>
  <c r="EH379" i="54"/>
  <c r="EE60" i="54"/>
  <c r="DH764" i="54"/>
  <c r="GY105" i="54" s="1"/>
  <c r="HM105" i="54" s="1"/>
  <c r="EI359" i="54"/>
  <c r="EC100" i="54"/>
  <c r="EE420" i="54"/>
  <c r="EJ259" i="54"/>
  <c r="EI259" i="54"/>
  <c r="EH359" i="54"/>
  <c r="ED180" i="54"/>
  <c r="EE180" i="54"/>
  <c r="CH19" i="66"/>
  <c r="CR19" i="66" s="1"/>
  <c r="DE714" i="54"/>
  <c r="DE715" i="54"/>
  <c r="DE716" i="54"/>
  <c r="EB280" i="54"/>
  <c r="DE454" i="54"/>
  <c r="DE455" i="54"/>
  <c r="DE456" i="54"/>
  <c r="EC180" i="54"/>
  <c r="EE340" i="54"/>
  <c r="EC280" i="54"/>
  <c r="BU40" i="66"/>
  <c r="BA41" i="66" s="1"/>
  <c r="DJ716" i="54"/>
  <c r="DJ456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EC40" i="54"/>
  <c r="AY41" i="66"/>
  <c r="EK379" i="54"/>
  <c r="EG379" i="54"/>
  <c r="DF78" i="66"/>
  <c r="DR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EF321" i="54"/>
  <c r="EC321" i="54"/>
  <c r="DH920" i="54"/>
  <c r="DE43" i="54"/>
  <c r="DE42" i="54"/>
  <c r="DE563" i="54"/>
  <c r="DK764" i="54"/>
  <c r="GZ105" i="54" s="1"/>
  <c r="HN105" i="54" s="1"/>
  <c r="DE247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BY81" i="66"/>
  <c r="DK973" i="54"/>
  <c r="DK193" i="54"/>
  <c r="EO259" i="54"/>
  <c r="EM259" i="54"/>
  <c r="EL259" i="54"/>
  <c r="EP259" i="54"/>
  <c r="EN259" i="54"/>
  <c r="DH765" i="54"/>
  <c r="GY108" i="54" s="1"/>
  <c r="ED321" i="54"/>
  <c r="EB121" i="54"/>
  <c r="EI379" i="54"/>
  <c r="EB420" i="54"/>
  <c r="ED420" i="54"/>
  <c r="BK20" i="66"/>
  <c r="DD767" i="54"/>
  <c r="HB111" i="54" s="1"/>
  <c r="DD196" i="54"/>
  <c r="DD975" i="54"/>
  <c r="DD1131" i="54"/>
  <c r="DD974" i="54"/>
  <c r="DE974" i="54" s="1"/>
  <c r="DD768" i="54"/>
  <c r="HB114" i="54" s="1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BP82" i="66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BZ40" i="66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L60" i="54"/>
  <c r="EE121" i="54"/>
  <c r="EE241" i="54"/>
  <c r="ED241" i="54"/>
  <c r="DE303" i="54"/>
  <c r="DE823" i="54"/>
  <c r="DE614" i="54"/>
  <c r="DE511" i="54"/>
  <c r="EM299" i="54"/>
  <c r="EO299" i="54"/>
  <c r="EL299" i="54"/>
  <c r="GQ108" i="54" s="1"/>
  <c r="GW108" i="54" s="1"/>
  <c r="EN299" i="54"/>
  <c r="EP299" i="54"/>
  <c r="DK1129" i="54"/>
  <c r="EN79" i="54"/>
  <c r="EM79" i="54"/>
  <c r="EO79" i="54"/>
  <c r="EL79" i="54"/>
  <c r="EP79" i="54"/>
  <c r="EE21" i="54"/>
  <c r="EO359" i="54"/>
  <c r="DH973" i="54"/>
  <c r="DH193" i="54"/>
  <c r="EH439" i="54"/>
  <c r="EK299" i="54"/>
  <c r="BT81" i="66"/>
  <c r="AZ82" i="66" s="1"/>
  <c r="CF521" i="54" s="1"/>
  <c r="EC21" i="54"/>
  <c r="DE91" i="54"/>
  <c r="DE143" i="54"/>
  <c r="EF40" i="54"/>
  <c r="EE40" i="54"/>
  <c r="BR20" i="66"/>
  <c r="BQ20" i="66"/>
  <c r="EE221" i="54"/>
  <c r="EF221" i="54"/>
  <c r="DE302" i="54"/>
  <c r="DE562" i="54"/>
  <c r="DK192" i="54"/>
  <c r="DK765" i="54"/>
  <c r="GZ107" i="54" s="1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BY40" i="66"/>
  <c r="EJ60" i="54"/>
  <c r="BT40" i="66"/>
  <c r="AZ41" i="66" s="1"/>
  <c r="EC201" i="54"/>
  <c r="EF201" i="54"/>
  <c r="ED121" i="54"/>
  <c r="EF121" i="54"/>
  <c r="EL379" i="54"/>
  <c r="DH1129" i="54"/>
  <c r="EI79" i="54"/>
  <c r="EN379" i="54"/>
  <c r="ED21" i="54"/>
  <c r="EB400" i="54"/>
  <c r="EF400" i="54"/>
  <c r="EE400" i="54"/>
  <c r="EC400" i="54"/>
  <c r="ED400" i="54"/>
  <c r="AZ60" i="66"/>
  <c r="CF559" i="54" s="1"/>
  <c r="BV59" i="66"/>
  <c r="BY59" i="66"/>
  <c r="BU81" i="66"/>
  <c r="BA82" i="66" s="1"/>
  <c r="CH521" i="54" s="1"/>
  <c r="BZ81" i="66"/>
  <c r="BX20" i="66"/>
  <c r="CH11" i="66" s="1"/>
  <c r="BJ82" i="66"/>
  <c r="BL20" i="66"/>
  <c r="BS20" i="66"/>
  <c r="AY21" i="66" s="1"/>
  <c r="CD460" i="54" s="1"/>
  <c r="IA97" i="54" l="1"/>
  <c r="HU97" i="54"/>
  <c r="HY97" i="54"/>
  <c r="HT97" i="54"/>
  <c r="HZ97" i="54"/>
  <c r="HZ100" i="54"/>
  <c r="HY100" i="54"/>
  <c r="IA100" i="54"/>
  <c r="HS100" i="54"/>
  <c r="HU100" i="54"/>
  <c r="HT100" i="54"/>
  <c r="HR101" i="54"/>
  <c r="HS101" i="54" s="1"/>
  <c r="HL108" i="54"/>
  <c r="GQ109" i="54"/>
  <c r="GW109" i="54" s="1"/>
  <c r="GQ110" i="54"/>
  <c r="GW110" i="54" s="1"/>
  <c r="GZ104" i="54"/>
  <c r="HN104" i="54" s="1"/>
  <c r="GY106" i="54"/>
  <c r="EE300" i="54"/>
  <c r="HF121" i="54"/>
  <c r="GQ111" i="54"/>
  <c r="GW111" i="54" s="1"/>
  <c r="GQ112" i="54"/>
  <c r="GW112" i="54" s="1"/>
  <c r="GZ108" i="54"/>
  <c r="HN108" i="54" s="1"/>
  <c r="GY107" i="54"/>
  <c r="GY104" i="54"/>
  <c r="HM104" i="54" s="1"/>
  <c r="HR104" i="54" s="1"/>
  <c r="HB109" i="54"/>
  <c r="GQ113" i="54"/>
  <c r="GW113" i="54" s="1"/>
  <c r="GQ107" i="54"/>
  <c r="GW107" i="54" s="1"/>
  <c r="HN107" i="54" s="1"/>
  <c r="GZ106" i="54"/>
  <c r="HN106" i="54" s="1"/>
  <c r="HP101" i="54"/>
  <c r="DR57" i="66"/>
  <c r="DF58" i="66"/>
  <c r="AR417" i="54" s="1"/>
  <c r="AR416" i="54"/>
  <c r="AU416" i="54" s="1"/>
  <c r="AS415" i="54"/>
  <c r="AV415" i="54"/>
  <c r="AU415" i="54"/>
  <c r="AM437" i="54"/>
  <c r="AQ437" i="54" s="1"/>
  <c r="AQ356" i="54"/>
  <c r="AN356" i="54"/>
  <c r="AO356" i="54"/>
  <c r="AQ396" i="54"/>
  <c r="AM397" i="54"/>
  <c r="AN397" i="54" s="1"/>
  <c r="AP396" i="54"/>
  <c r="AN396" i="54"/>
  <c r="AW397" i="54"/>
  <c r="AY397" i="54" s="1"/>
  <c r="DS17" i="66"/>
  <c r="AZ356" i="54"/>
  <c r="AW357" i="54"/>
  <c r="BA357" i="54" s="1"/>
  <c r="AT356" i="54"/>
  <c r="BA356" i="54"/>
  <c r="BA436" i="54"/>
  <c r="AY356" i="54"/>
  <c r="AY436" i="54"/>
  <c r="AZ436" i="54"/>
  <c r="AW376" i="54"/>
  <c r="AX376" i="54" s="1"/>
  <c r="DR17" i="66"/>
  <c r="AR376" i="54"/>
  <c r="AT376" i="54" s="1"/>
  <c r="AS375" i="54"/>
  <c r="AR437" i="54"/>
  <c r="AT437" i="54" s="1"/>
  <c r="AR357" i="54"/>
  <c r="AS357" i="54" s="1"/>
  <c r="AV375" i="54"/>
  <c r="AT375" i="54"/>
  <c r="AX375" i="54"/>
  <c r="AZ375" i="54"/>
  <c r="BA375" i="54"/>
  <c r="AS356" i="54"/>
  <c r="AV356" i="54"/>
  <c r="AS396" i="54"/>
  <c r="AV436" i="54"/>
  <c r="AT396" i="54"/>
  <c r="AT436" i="54"/>
  <c r="AU436" i="54"/>
  <c r="AU396" i="54"/>
  <c r="CF480" i="54"/>
  <c r="CF540" i="54"/>
  <c r="CF500" i="54"/>
  <c r="CD480" i="54"/>
  <c r="CD540" i="54"/>
  <c r="CD500" i="54"/>
  <c r="DE59" i="66"/>
  <c r="AM418" i="54" s="1"/>
  <c r="CH480" i="54"/>
  <c r="CH500" i="54"/>
  <c r="CH540" i="54"/>
  <c r="AM338" i="54"/>
  <c r="AZ397" i="54"/>
  <c r="BD339" i="54"/>
  <c r="BF339" i="54"/>
  <c r="BC339" i="54"/>
  <c r="BE339" i="54"/>
  <c r="DP58" i="66"/>
  <c r="DS58" i="66" s="1"/>
  <c r="BL337" i="54"/>
  <c r="BL417" i="54"/>
  <c r="DP59" i="66"/>
  <c r="BL338" i="54"/>
  <c r="BL418" i="54"/>
  <c r="BE338" i="54"/>
  <c r="BC338" i="54"/>
  <c r="BD338" i="54"/>
  <c r="BF338" i="54"/>
  <c r="BA437" i="54"/>
  <c r="AX437" i="54"/>
  <c r="AY437" i="54"/>
  <c r="AZ437" i="54"/>
  <c r="AR337" i="54"/>
  <c r="DP60" i="66"/>
  <c r="BL339" i="54"/>
  <c r="BL419" i="54"/>
  <c r="BF417" i="54"/>
  <c r="BC417" i="54"/>
  <c r="BD417" i="54"/>
  <c r="BE417" i="54"/>
  <c r="BD418" i="54"/>
  <c r="BE418" i="54"/>
  <c r="BF418" i="54"/>
  <c r="BC418" i="54"/>
  <c r="AV397" i="54"/>
  <c r="AU397" i="54"/>
  <c r="AT397" i="54"/>
  <c r="AS397" i="54"/>
  <c r="BC337" i="54"/>
  <c r="BE337" i="54"/>
  <c r="BD337" i="54"/>
  <c r="BF337" i="54"/>
  <c r="BF419" i="54"/>
  <c r="BE419" i="54"/>
  <c r="BC419" i="54"/>
  <c r="BD419" i="54"/>
  <c r="AT336" i="54"/>
  <c r="AV336" i="54"/>
  <c r="AS336" i="54"/>
  <c r="AU336" i="54"/>
  <c r="AU377" i="54"/>
  <c r="AV377" i="54"/>
  <c r="AT377" i="54"/>
  <c r="AS377" i="54"/>
  <c r="AP357" i="54"/>
  <c r="AQ357" i="54"/>
  <c r="AN357" i="54"/>
  <c r="AO357" i="54"/>
  <c r="AY377" i="54"/>
  <c r="AZ377" i="54"/>
  <c r="BA377" i="54"/>
  <c r="AX377" i="54"/>
  <c r="HR102" i="54"/>
  <c r="HU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L141" i="54"/>
  <c r="EN141" i="54"/>
  <c r="EO141" i="54"/>
  <c r="EM141" i="54"/>
  <c r="DK353" i="54"/>
  <c r="DK354" i="54"/>
  <c r="DK355" i="54"/>
  <c r="DK405" i="54"/>
  <c r="DK407" i="54"/>
  <c r="DK406" i="54"/>
  <c r="DY321" i="54"/>
  <c r="ED322" i="54" s="1"/>
  <c r="BR62" i="66"/>
  <c r="BQ62" i="66"/>
  <c r="DY161" i="54"/>
  <c r="EE162" i="54" s="1"/>
  <c r="DY141" i="54"/>
  <c r="V20" i="67"/>
  <c r="DY61" i="54"/>
  <c r="DH353" i="54"/>
  <c r="DH354" i="54"/>
  <c r="DH355" i="54"/>
  <c r="AY18" i="67"/>
  <c r="DE80" i="66"/>
  <c r="DQ79" i="66"/>
  <c r="T19" i="67"/>
  <c r="U19" i="67" s="1"/>
  <c r="AO19" i="67"/>
  <c r="DH405" i="54"/>
  <c r="DH406" i="54"/>
  <c r="DH407" i="54"/>
  <c r="EM161" i="54"/>
  <c r="EP161" i="54"/>
  <c r="EN161" i="54"/>
  <c r="EL161" i="54"/>
  <c r="EO161" i="54"/>
  <c r="CH61" i="54"/>
  <c r="CH321" i="54"/>
  <c r="CH141" i="54"/>
  <c r="CH161" i="54"/>
  <c r="N20" i="67"/>
  <c r="DD408" i="54"/>
  <c r="DD409" i="54"/>
  <c r="BS62" i="66"/>
  <c r="AY63" i="66" s="1"/>
  <c r="CD562" i="54" s="1"/>
  <c r="BK62" i="66"/>
  <c r="DD410" i="54"/>
  <c r="DD357" i="54"/>
  <c r="BL62" i="66"/>
  <c r="DD358" i="54"/>
  <c r="DD356" i="54"/>
  <c r="BX62" i="66"/>
  <c r="HT99" i="54"/>
  <c r="HY99" i="54"/>
  <c r="IA99" i="54"/>
  <c r="HZ99" i="54"/>
  <c r="CF400" i="54"/>
  <c r="CF420" i="54"/>
  <c r="CF280" i="54"/>
  <c r="CF100" i="54"/>
  <c r="CF340" i="54"/>
  <c r="CF180" i="54"/>
  <c r="CF40" i="54"/>
  <c r="CF201" i="54"/>
  <c r="CF221" i="54"/>
  <c r="CF241" i="54"/>
  <c r="CF21" i="54"/>
  <c r="CF121" i="54"/>
  <c r="BJ41" i="66"/>
  <c r="DD875" i="54" s="1"/>
  <c r="CD400" i="54"/>
  <c r="CD420" i="54"/>
  <c r="CD280" i="54"/>
  <c r="CD100" i="54"/>
  <c r="CD340" i="54"/>
  <c r="CD180" i="54"/>
  <c r="CD40" i="54"/>
  <c r="CF159" i="54"/>
  <c r="CF319" i="54"/>
  <c r="CF139" i="54"/>
  <c r="CF59" i="54"/>
  <c r="CD380" i="54"/>
  <c r="CD300" i="54"/>
  <c r="CD80" i="54"/>
  <c r="CD360" i="54"/>
  <c r="CD440" i="54"/>
  <c r="CD260" i="54"/>
  <c r="CH201" i="54"/>
  <c r="CH21" i="54"/>
  <c r="CH221" i="54"/>
  <c r="CH241" i="54"/>
  <c r="CH121" i="54"/>
  <c r="CH420" i="54"/>
  <c r="CH400" i="54"/>
  <c r="CH280" i="54"/>
  <c r="CH100" i="54"/>
  <c r="CH180" i="54"/>
  <c r="CH340" i="54"/>
  <c r="CH40" i="54"/>
  <c r="DY201" i="54"/>
  <c r="EE202" i="54" s="1"/>
  <c r="DY221" i="54"/>
  <c r="EF222" i="54" s="1"/>
  <c r="DY21" i="54"/>
  <c r="EC22" i="54" s="1"/>
  <c r="DY241" i="54"/>
  <c r="ED242" i="54" s="1"/>
  <c r="DY121" i="54"/>
  <c r="EC122" i="54" s="1"/>
  <c r="HQ114" i="54"/>
  <c r="HU99" i="54"/>
  <c r="HS99" i="54"/>
  <c r="HR103" i="54"/>
  <c r="HR105" i="54"/>
  <c r="DZ79" i="54"/>
  <c r="DZ259" i="54"/>
  <c r="DZ299" i="54"/>
  <c r="EK300" i="54" s="1"/>
  <c r="DZ359" i="54"/>
  <c r="DZ379" i="54"/>
  <c r="DZ439" i="54"/>
  <c r="EH440" i="54" s="1"/>
  <c r="EA259" i="54"/>
  <c r="EP260" i="54" s="1"/>
  <c r="EA359" i="54"/>
  <c r="EO360" i="54" s="1"/>
  <c r="EA379" i="54"/>
  <c r="EN380" i="54" s="1"/>
  <c r="EA79" i="54"/>
  <c r="EM80" i="54" s="1"/>
  <c r="EA299" i="54"/>
  <c r="EN300" i="54" s="1"/>
  <c r="EA439" i="54"/>
  <c r="EO440" i="54" s="1"/>
  <c r="GX110" i="54"/>
  <c r="HL110" i="54" s="1"/>
  <c r="GX109" i="54"/>
  <c r="HL109" i="54" s="1"/>
  <c r="GO114" i="54"/>
  <c r="GU114" i="54" s="1"/>
  <c r="CN19" i="66"/>
  <c r="DK38" i="66" s="1"/>
  <c r="BP41" i="66"/>
  <c r="BR41" i="66" s="1"/>
  <c r="EK221" i="54"/>
  <c r="EH21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K870" i="54"/>
  <c r="DK872" i="54"/>
  <c r="DK871" i="54"/>
  <c r="CI19" i="66"/>
  <c r="CS19" i="66" s="1"/>
  <c r="DH870" i="54"/>
  <c r="DH871" i="54"/>
  <c r="DH872" i="54"/>
  <c r="CJ19" i="66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J21" i="54"/>
  <c r="DH563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1027" i="54"/>
  <c r="EO420" i="54"/>
  <c r="DH248" i="54"/>
  <c r="DH144" i="54"/>
  <c r="DK248" i="54"/>
  <c r="EM201" i="54"/>
  <c r="EL201" i="54"/>
  <c r="EO201" i="54"/>
  <c r="EP201" i="54"/>
  <c r="EN201" i="54"/>
  <c r="DE924" i="54"/>
  <c r="DE767" i="54"/>
  <c r="GX111" i="54" s="1"/>
  <c r="HL111" i="54" s="1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BR82" i="66"/>
  <c r="BQ82" i="66"/>
  <c r="DE1132" i="54"/>
  <c r="DE923" i="54"/>
  <c r="DE1131" i="54"/>
  <c r="EC80" i="54"/>
  <c r="EE80" i="54"/>
  <c r="ED80" i="54"/>
  <c r="EE360" i="54"/>
  <c r="EC360" i="54"/>
  <c r="CT19" i="66"/>
  <c r="DH38" i="66"/>
  <c r="DH40" i="66"/>
  <c r="DH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D145" i="54"/>
  <c r="DE145" i="54" s="1"/>
  <c r="DD147" i="54"/>
  <c r="DD146" i="54"/>
  <c r="ED61" i="54"/>
  <c r="DJ974" i="54"/>
  <c r="DK974" i="54" s="1"/>
  <c r="DJ768" i="54"/>
  <c r="HD114" i="54" s="1"/>
  <c r="DJ975" i="54"/>
  <c r="DJ1130" i="54"/>
  <c r="DK1130" i="54" s="1"/>
  <c r="DJ196" i="54"/>
  <c r="DJ767" i="54"/>
  <c r="HD111" i="54" s="1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BK82" i="66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HC114" i="54" s="1"/>
  <c r="DG767" i="54"/>
  <c r="HC111" i="54" s="1"/>
  <c r="HP111" i="54" s="1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BY20" i="66"/>
  <c r="CI11" i="66" s="1"/>
  <c r="BT20" i="66"/>
  <c r="AZ21" i="66" s="1"/>
  <c r="CF460" i="54" s="1"/>
  <c r="DH511" i="54"/>
  <c r="EP400" i="54"/>
  <c r="EK321" i="54"/>
  <c r="EC440" i="54"/>
  <c r="CR11" i="66"/>
  <c r="CN11" i="66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GX114" i="54" s="1"/>
  <c r="DE196" i="54"/>
  <c r="EB300" i="54"/>
  <c r="GO118" i="54" s="1"/>
  <c r="GU118" i="54" s="1"/>
  <c r="EF300" i="54"/>
  <c r="EC300" i="54"/>
  <c r="EN60" i="54"/>
  <c r="EF360" i="54"/>
  <c r="EB360" i="54"/>
  <c r="ED300" i="54"/>
  <c r="EJ241" i="54"/>
  <c r="EG241" i="54"/>
  <c r="EB380" i="54"/>
  <c r="EH241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BL82" i="66"/>
  <c r="BX82" i="66"/>
  <c r="BU20" i="66"/>
  <c r="BA21" i="66" s="1"/>
  <c r="CH460" i="54" s="1"/>
  <c r="BZ20" i="66"/>
  <c r="CJ11" i="66" s="1"/>
  <c r="BS82" i="66"/>
  <c r="AY83" i="66" s="1"/>
  <c r="CD522" i="54" s="1"/>
  <c r="BJ21" i="66"/>
  <c r="BP21" i="66"/>
  <c r="HP114" i="54" l="1"/>
  <c r="IA101" i="54"/>
  <c r="HU101" i="54"/>
  <c r="HY101" i="54"/>
  <c r="HT101" i="54"/>
  <c r="GO120" i="54"/>
  <c r="GU120" i="54" s="1"/>
  <c r="GO115" i="54"/>
  <c r="GU115" i="54" s="1"/>
  <c r="GX115" i="54"/>
  <c r="HD109" i="54"/>
  <c r="HC109" i="54"/>
  <c r="GO119" i="54"/>
  <c r="GU119" i="54" s="1"/>
  <c r="GO117" i="54"/>
  <c r="GU117" i="54" s="1"/>
  <c r="GX112" i="54"/>
  <c r="HL112" i="54" s="1"/>
  <c r="HG121" i="54"/>
  <c r="HH121" i="54" s="1"/>
  <c r="GO116" i="54"/>
  <c r="GU116" i="54" s="1"/>
  <c r="GX113" i="54"/>
  <c r="HL113" i="54" s="1"/>
  <c r="HW106" i="54"/>
  <c r="HW104" i="54"/>
  <c r="HZ104" i="54" s="1"/>
  <c r="HW103" i="54"/>
  <c r="HZ103" i="54" s="1"/>
  <c r="HW105" i="54"/>
  <c r="HZ105" i="54" s="1"/>
  <c r="HW107" i="54"/>
  <c r="HW101" i="54"/>
  <c r="HZ101" i="54" s="1"/>
  <c r="HW108" i="54"/>
  <c r="HW102" i="54"/>
  <c r="HZ102" i="54" s="1"/>
  <c r="AT416" i="54"/>
  <c r="AO437" i="54"/>
  <c r="AV416" i="54"/>
  <c r="AS416" i="54"/>
  <c r="AP437" i="54"/>
  <c r="AN437" i="54"/>
  <c r="AP397" i="54"/>
  <c r="AO397" i="54"/>
  <c r="AQ397" i="54"/>
  <c r="BA397" i="54"/>
  <c r="AX357" i="54"/>
  <c r="AX397" i="54"/>
  <c r="AZ357" i="54"/>
  <c r="AY357" i="54"/>
  <c r="BA376" i="54"/>
  <c r="AZ376" i="54"/>
  <c r="AY376" i="54"/>
  <c r="AU376" i="54"/>
  <c r="DG59" i="66"/>
  <c r="AW418" i="54" s="1"/>
  <c r="AS376" i="54"/>
  <c r="AV376" i="54"/>
  <c r="DQ59" i="66"/>
  <c r="AV357" i="54"/>
  <c r="AU357" i="54"/>
  <c r="AV437" i="54"/>
  <c r="AU437" i="54"/>
  <c r="AT357" i="54"/>
  <c r="AS437" i="54"/>
  <c r="IA102" i="54"/>
  <c r="DE60" i="66"/>
  <c r="AM339" i="54" s="1"/>
  <c r="BM339" i="54"/>
  <c r="BO339" i="54"/>
  <c r="BN339" i="54"/>
  <c r="BP339" i="54"/>
  <c r="BN418" i="54"/>
  <c r="BP418" i="54"/>
  <c r="BO418" i="54"/>
  <c r="BM418" i="54"/>
  <c r="BO337" i="54"/>
  <c r="BM337" i="54"/>
  <c r="BP337" i="54"/>
  <c r="BN337" i="54"/>
  <c r="AW338" i="54"/>
  <c r="BP338" i="54"/>
  <c r="BO338" i="54"/>
  <c r="BM338" i="54"/>
  <c r="BN338" i="54"/>
  <c r="AV417" i="54"/>
  <c r="AU417" i="54"/>
  <c r="AS417" i="54"/>
  <c r="AT417" i="54"/>
  <c r="AQ418" i="54"/>
  <c r="AN418" i="54"/>
  <c r="AO418" i="54"/>
  <c r="AP418" i="54"/>
  <c r="DN38" i="66"/>
  <c r="DQ38" i="66" s="1"/>
  <c r="BB397" i="54"/>
  <c r="BB357" i="54"/>
  <c r="BB437" i="54"/>
  <c r="BN419" i="54"/>
  <c r="BM419" i="54"/>
  <c r="BO419" i="54"/>
  <c r="BP419" i="54"/>
  <c r="AV337" i="54"/>
  <c r="AU337" i="54"/>
  <c r="AT337" i="54"/>
  <c r="AS337" i="54"/>
  <c r="BN417" i="54"/>
  <c r="BO417" i="54"/>
  <c r="BP417" i="54"/>
  <c r="BM417" i="54"/>
  <c r="AP338" i="54"/>
  <c r="AN338" i="54"/>
  <c r="AO338" i="54"/>
  <c r="AQ338" i="54"/>
  <c r="HS102" i="54"/>
  <c r="HY102" i="54"/>
  <c r="HT102" i="54"/>
  <c r="BS41" i="66"/>
  <c r="AY42" i="66" s="1"/>
  <c r="CD281" i="54" s="1"/>
  <c r="BX41" i="66"/>
  <c r="DD95" i="54"/>
  <c r="DD251" i="54"/>
  <c r="DD719" i="54"/>
  <c r="BQ41" i="66"/>
  <c r="DZ180" i="54" s="1"/>
  <c r="DD1031" i="54"/>
  <c r="DD873" i="54"/>
  <c r="DE873" i="54" s="1"/>
  <c r="AP19" i="67"/>
  <c r="AT19" i="67" s="1"/>
  <c r="BL41" i="66"/>
  <c r="DJ457" i="54" s="1"/>
  <c r="DD1082" i="54"/>
  <c r="DD93" i="54"/>
  <c r="DE93" i="54" s="1"/>
  <c r="BK41" i="66"/>
  <c r="DG457" i="54" s="1"/>
  <c r="DD717" i="54"/>
  <c r="DD458" i="54"/>
  <c r="DD1029" i="54"/>
  <c r="DE1029" i="54" s="1"/>
  <c r="DD249" i="54"/>
  <c r="DE249" i="54" s="1"/>
  <c r="DD1083" i="54"/>
  <c r="DD718" i="54"/>
  <c r="DD457" i="54"/>
  <c r="DE457" i="54" s="1"/>
  <c r="DD874" i="54"/>
  <c r="DD1081" i="54"/>
  <c r="DE1081" i="54" s="1"/>
  <c r="DD1030" i="54"/>
  <c r="DD94" i="54"/>
  <c r="DD250" i="54"/>
  <c r="DD459" i="54"/>
  <c r="P20" i="67"/>
  <c r="T20" i="67" s="1"/>
  <c r="DJ357" i="54"/>
  <c r="BZ62" i="66"/>
  <c r="DJ358" i="54"/>
  <c r="DJ356" i="54"/>
  <c r="DJ410" i="54"/>
  <c r="DJ408" i="54"/>
  <c r="DJ409" i="54"/>
  <c r="BU62" i="66"/>
  <c r="BA63" i="66" s="1"/>
  <c r="CH562" i="54" s="1"/>
  <c r="CD62" i="54"/>
  <c r="CD322" i="54"/>
  <c r="CD142" i="54"/>
  <c r="BJ63" i="66"/>
  <c r="BP63" i="66"/>
  <c r="CD162" i="54"/>
  <c r="AM20" i="67"/>
  <c r="EA141" i="54"/>
  <c r="EA161" i="54"/>
  <c r="X20" i="67"/>
  <c r="EA321" i="54"/>
  <c r="EL322" i="54" s="1"/>
  <c r="EA61" i="54"/>
  <c r="EC142" i="54"/>
  <c r="ED142" i="54"/>
  <c r="EE142" i="54"/>
  <c r="EF142" i="54"/>
  <c r="EB142" i="54"/>
  <c r="DS79" i="66"/>
  <c r="DG80" i="66"/>
  <c r="DE356" i="54"/>
  <c r="DE358" i="54"/>
  <c r="DE357" i="54"/>
  <c r="DE408" i="54"/>
  <c r="DE410" i="54"/>
  <c r="DE409" i="54"/>
  <c r="DQ80" i="66"/>
  <c r="DE81" i="66"/>
  <c r="EC162" i="54"/>
  <c r="EF162" i="54"/>
  <c r="ED162" i="54"/>
  <c r="EB162" i="54"/>
  <c r="O20" i="67"/>
  <c r="S20" i="67" s="1"/>
  <c r="DG357" i="54"/>
  <c r="DG358" i="54"/>
  <c r="DG356" i="54"/>
  <c r="DG408" i="54"/>
  <c r="DG409" i="54"/>
  <c r="DG410" i="54"/>
  <c r="R20" i="67"/>
  <c r="DZ161" i="54"/>
  <c r="W20" i="67"/>
  <c r="DZ321" i="54"/>
  <c r="EI322" i="54" s="1"/>
  <c r="DZ61" i="54"/>
  <c r="DZ141" i="54"/>
  <c r="HT103" i="54"/>
  <c r="HY103" i="54"/>
  <c r="IA103" i="54"/>
  <c r="HX118" i="54"/>
  <c r="HX114" i="54"/>
  <c r="HX120" i="54"/>
  <c r="HX119" i="54"/>
  <c r="HX115" i="54"/>
  <c r="HX117" i="54"/>
  <c r="HX116" i="54"/>
  <c r="HS105" i="54"/>
  <c r="HY105" i="54"/>
  <c r="IA105" i="54"/>
  <c r="HS104" i="54"/>
  <c r="HY104" i="54"/>
  <c r="IA104" i="54"/>
  <c r="CF380" i="54"/>
  <c r="CF300" i="54"/>
  <c r="CF360" i="54"/>
  <c r="CF260" i="54"/>
  <c r="CF80" i="54"/>
  <c r="CF440" i="54"/>
  <c r="CD122" i="54"/>
  <c r="CD202" i="54"/>
  <c r="CD22" i="54"/>
  <c r="CD222" i="54"/>
  <c r="CD242" i="54"/>
  <c r="CH380" i="54"/>
  <c r="CH300" i="54"/>
  <c r="CH260" i="54"/>
  <c r="CH360" i="54"/>
  <c r="CH440" i="54"/>
  <c r="CH80" i="54"/>
  <c r="DZ21" i="54"/>
  <c r="EG22" i="54" s="1"/>
  <c r="DZ121" i="54"/>
  <c r="EG122" i="54" s="1"/>
  <c r="DZ201" i="54"/>
  <c r="EH202" i="54" s="1"/>
  <c r="DZ221" i="54"/>
  <c r="EH222" i="54" s="1"/>
  <c r="DZ241" i="54"/>
  <c r="EG242" i="54" s="1"/>
  <c r="EA121" i="54"/>
  <c r="EO122" i="54" s="1"/>
  <c r="EA221" i="54"/>
  <c r="EL222" i="54" s="1"/>
  <c r="EA21" i="54"/>
  <c r="EP22" i="54" s="1"/>
  <c r="EA201" i="54"/>
  <c r="EL202" i="54" s="1"/>
  <c r="EA241" i="54"/>
  <c r="EM242" i="54" s="1"/>
  <c r="EA100" i="54"/>
  <c r="EO101" i="54" s="1"/>
  <c r="EA280" i="54"/>
  <c r="EP281" i="54" s="1"/>
  <c r="EA400" i="54"/>
  <c r="EN401" i="54" s="1"/>
  <c r="EA420" i="54"/>
  <c r="EM421" i="54" s="1"/>
  <c r="EA40" i="54"/>
  <c r="EA180" i="54"/>
  <c r="EA340" i="54"/>
  <c r="EM341" i="54" s="1"/>
  <c r="DY40" i="54"/>
  <c r="EB41" i="54" s="1"/>
  <c r="DY100" i="54"/>
  <c r="EF101" i="54" s="1"/>
  <c r="DY180" i="54"/>
  <c r="EC181" i="54" s="1"/>
  <c r="DY280" i="54"/>
  <c r="EF281" i="54" s="1"/>
  <c r="DY340" i="54"/>
  <c r="EE341" i="54" s="1"/>
  <c r="DY400" i="54"/>
  <c r="ED401" i="54" s="1"/>
  <c r="DY420" i="54"/>
  <c r="ED421" i="54" s="1"/>
  <c r="HS103" i="54"/>
  <c r="HU103" i="54"/>
  <c r="HL114" i="54"/>
  <c r="HT104" i="54"/>
  <c r="HT105" i="54"/>
  <c r="HU104" i="54"/>
  <c r="HU105" i="54"/>
  <c r="DY260" i="54"/>
  <c r="EB261" i="54" s="1"/>
  <c r="DY360" i="54"/>
  <c r="ED361" i="54" s="1"/>
  <c r="DY440" i="54"/>
  <c r="EC441" i="54" s="1"/>
  <c r="DY80" i="54"/>
  <c r="ED81" i="54" s="1"/>
  <c r="DY380" i="54"/>
  <c r="EC381" i="54" s="1"/>
  <c r="DY300" i="54"/>
  <c r="GY110" i="54"/>
  <c r="GY109" i="54"/>
  <c r="GZ109" i="54"/>
  <c r="HN109" i="54" s="1"/>
  <c r="GZ110" i="54"/>
  <c r="HN110" i="54" s="1"/>
  <c r="GP107" i="54"/>
  <c r="GV107" i="54" s="1"/>
  <c r="HM107" i="54" s="1"/>
  <c r="HR107" i="54" s="1"/>
  <c r="GP111" i="54"/>
  <c r="GV111" i="54" s="1"/>
  <c r="GP113" i="54"/>
  <c r="GV113" i="54" s="1"/>
  <c r="GP109" i="54"/>
  <c r="GV109" i="54" s="1"/>
  <c r="GP112" i="54"/>
  <c r="GV112" i="54" s="1"/>
  <c r="GP106" i="54"/>
  <c r="GV106" i="54" s="1"/>
  <c r="HM106" i="54" s="1"/>
  <c r="HR106" i="54" s="1"/>
  <c r="GP110" i="54"/>
  <c r="GV110" i="54" s="1"/>
  <c r="GP108" i="54"/>
  <c r="GV108" i="54" s="1"/>
  <c r="HM108" i="54" s="1"/>
  <c r="HR108" i="54" s="1"/>
  <c r="GQ114" i="54"/>
  <c r="GW114" i="54" s="1"/>
  <c r="DK39" i="66"/>
  <c r="CP19" i="66"/>
  <c r="DM40" i="66" s="1"/>
  <c r="DK40" i="66"/>
  <c r="EO80" i="54"/>
  <c r="DH975" i="54"/>
  <c r="EL80" i="54"/>
  <c r="CO19" i="66"/>
  <c r="DL40" i="66" s="1"/>
  <c r="EM300" i="54"/>
  <c r="EP440" i="54"/>
  <c r="EL440" i="54"/>
  <c r="EB122" i="54"/>
  <c r="DE565" i="54"/>
  <c r="DK923" i="54"/>
  <c r="DE825" i="54"/>
  <c r="DK1131" i="54"/>
  <c r="EL260" i="54"/>
  <c r="EF61" i="54"/>
  <c r="EM260" i="54"/>
  <c r="EP300" i="54"/>
  <c r="DK975" i="54"/>
  <c r="ED22" i="54"/>
  <c r="ED122" i="54"/>
  <c r="EO300" i="54"/>
  <c r="EB22" i="54"/>
  <c r="EF122" i="54"/>
  <c r="DK1132" i="54"/>
  <c r="DE146" i="54"/>
  <c r="DK767" i="54"/>
  <c r="GZ113" i="54" s="1"/>
  <c r="HN113" i="54" s="1"/>
  <c r="DH195" i="54"/>
  <c r="DH976" i="54"/>
  <c r="DH924" i="54"/>
  <c r="DE147" i="54"/>
  <c r="DH664" i="54"/>
  <c r="DH1132" i="54"/>
  <c r="DH923" i="54"/>
  <c r="DE513" i="54"/>
  <c r="DK18" i="66"/>
  <c r="DK20" i="66"/>
  <c r="DK19" i="66"/>
  <c r="CP11" i="66"/>
  <c r="EJ80" i="54"/>
  <c r="EH80" i="54"/>
  <c r="EG80" i="54"/>
  <c r="EK80" i="54"/>
  <c r="EG440" i="54"/>
  <c r="EI440" i="54"/>
  <c r="EJ440" i="54"/>
  <c r="EK440" i="54"/>
  <c r="DH767" i="54"/>
  <c r="GY111" i="54" s="1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BY82" i="66"/>
  <c r="DK924" i="54"/>
  <c r="DK664" i="54"/>
  <c r="EM360" i="54"/>
  <c r="EN360" i="54"/>
  <c r="EL360" i="54"/>
  <c r="EP360" i="54"/>
  <c r="EF22" i="54"/>
  <c r="EL300" i="54"/>
  <c r="GQ118" i="54" s="1"/>
  <c r="GW118" i="54" s="1"/>
  <c r="EC6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GY115" i="54" s="1"/>
  <c r="DE617" i="54"/>
  <c r="DE46" i="54"/>
  <c r="EB242" i="54"/>
  <c r="EC242" i="54"/>
  <c r="EF242" i="54"/>
  <c r="EO380" i="54"/>
  <c r="EM380" i="54"/>
  <c r="EP380" i="54"/>
  <c r="DK195" i="54"/>
  <c r="EL380" i="54"/>
  <c r="ED202" i="54"/>
  <c r="EE122" i="54"/>
  <c r="EN80" i="54"/>
  <c r="BT82" i="66"/>
  <c r="AZ83" i="66" s="1"/>
  <c r="CF522" i="54" s="1"/>
  <c r="EM440" i="54"/>
  <c r="EC202" i="54"/>
  <c r="EO260" i="54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GZ115" i="54" s="1"/>
  <c r="EI80" i="54"/>
  <c r="DG145" i="54"/>
  <c r="DH145" i="54" s="1"/>
  <c r="DG147" i="54"/>
  <c r="DG146" i="54"/>
  <c r="EI61" i="54"/>
  <c r="DJ39" i="66"/>
  <c r="DJ38" i="66"/>
  <c r="DJ40" i="66"/>
  <c r="EP80" i="54"/>
  <c r="EN260" i="54"/>
  <c r="EI380" i="54"/>
  <c r="DI38" i="66"/>
  <c r="DI40" i="66"/>
  <c r="DI39" i="66"/>
  <c r="BR21" i="66"/>
  <c r="BQ21" i="66"/>
  <c r="BJ83" i="66"/>
  <c r="BL83" i="66" s="1"/>
  <c r="DJ145" i="54"/>
  <c r="DK145" i="54" s="1"/>
  <c r="DJ147" i="54"/>
  <c r="DJ146" i="54"/>
  <c r="EN61" i="54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H18" i="66"/>
  <c r="DH20" i="66"/>
  <c r="DH19" i="66"/>
  <c r="CT11" i="66"/>
  <c r="BK21" i="66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S11" i="66"/>
  <c r="CO11" i="66"/>
  <c r="DH663" i="54"/>
  <c r="DH1131" i="54"/>
  <c r="DE45" i="54"/>
  <c r="DE826" i="54"/>
  <c r="DE566" i="54"/>
  <c r="DE306" i="54"/>
  <c r="DK976" i="54"/>
  <c r="DK663" i="54"/>
  <c r="DK196" i="54"/>
  <c r="EE61" i="54"/>
  <c r="EB61" i="54"/>
  <c r="EB202" i="54"/>
  <c r="EE242" i="54"/>
  <c r="EE22" i="54"/>
  <c r="EE222" i="54"/>
  <c r="BY60" i="66"/>
  <c r="CI27" i="66" s="1"/>
  <c r="EK140" i="54"/>
  <c r="EH160" i="54"/>
  <c r="EH180" i="54"/>
  <c r="EI340" i="54"/>
  <c r="EI280" i="54"/>
  <c r="BT60" i="66"/>
  <c r="BU82" i="66"/>
  <c r="BA83" i="66" s="1"/>
  <c r="CH522" i="54" s="1"/>
  <c r="BZ82" i="66"/>
  <c r="BL21" i="66"/>
  <c r="BX21" i="66"/>
  <c r="BP83" i="66"/>
  <c r="BS21" i="66"/>
  <c r="AY22" i="66" s="1"/>
  <c r="CD461" i="54" s="1"/>
  <c r="DG60" i="66" l="1"/>
  <c r="AW419" i="54" s="1"/>
  <c r="HM109" i="54"/>
  <c r="HR109" i="54" s="1"/>
  <c r="HM110" i="54"/>
  <c r="HR110" i="54" s="1"/>
  <c r="GQ117" i="54"/>
  <c r="GW117" i="54" s="1"/>
  <c r="GY114" i="54"/>
  <c r="GY112" i="54"/>
  <c r="HM112" i="54" s="1"/>
  <c r="GZ114" i="54"/>
  <c r="HN114" i="54" s="1"/>
  <c r="GQ115" i="54"/>
  <c r="GW115" i="54" s="1"/>
  <c r="HN115" i="54" s="1"/>
  <c r="GQ116" i="54"/>
  <c r="GW116" i="54" s="1"/>
  <c r="GY113" i="54"/>
  <c r="GZ111" i="54"/>
  <c r="HN111" i="54" s="1"/>
  <c r="HB119" i="54"/>
  <c r="GQ119" i="54"/>
  <c r="GW119" i="54" s="1"/>
  <c r="GQ120" i="54"/>
  <c r="GW120" i="54" s="1"/>
  <c r="GZ112" i="54"/>
  <c r="HN112" i="54" s="1"/>
  <c r="EE301" i="54"/>
  <c r="HF129" i="54"/>
  <c r="HB116" i="54"/>
  <c r="HP109" i="54"/>
  <c r="HL115" i="54"/>
  <c r="HB121" i="54"/>
  <c r="HM113" i="54"/>
  <c r="HR113" i="54" s="1"/>
  <c r="DG250" i="54"/>
  <c r="DG875" i="54"/>
  <c r="DJ1030" i="54"/>
  <c r="DJ1031" i="54"/>
  <c r="DJ1083" i="54"/>
  <c r="BY41" i="66"/>
  <c r="DJ94" i="54"/>
  <c r="BZ41" i="66"/>
  <c r="DK146" i="54"/>
  <c r="BU41" i="66"/>
  <c r="BA42" i="66" s="1"/>
  <c r="CH541" i="54" s="1"/>
  <c r="DJ1082" i="54"/>
  <c r="DJ93" i="54"/>
  <c r="DK93" i="54" s="1"/>
  <c r="DJ1081" i="54"/>
  <c r="DK1081" i="54" s="1"/>
  <c r="DJ95" i="54"/>
  <c r="DJ718" i="54"/>
  <c r="DE1082" i="54"/>
  <c r="DJ251" i="54"/>
  <c r="DJ1029" i="54"/>
  <c r="DK1029" i="54" s="1"/>
  <c r="DJ249" i="54"/>
  <c r="DK249" i="54" s="1"/>
  <c r="DJ250" i="54"/>
  <c r="DG94" i="54"/>
  <c r="DG874" i="54"/>
  <c r="CD41" i="54"/>
  <c r="DJ719" i="54"/>
  <c r="DZ400" i="54"/>
  <c r="EI401" i="54" s="1"/>
  <c r="DJ717" i="54"/>
  <c r="DJ459" i="54"/>
  <c r="DJ875" i="54"/>
  <c r="DJ874" i="54"/>
  <c r="DZ280" i="54"/>
  <c r="DZ100" i="54"/>
  <c r="EJ101" i="54" s="1"/>
  <c r="DJ458" i="54"/>
  <c r="DK458" i="54" s="1"/>
  <c r="DZ340" i="54"/>
  <c r="DZ40" i="54"/>
  <c r="EH41" i="54" s="1"/>
  <c r="DJ873" i="54"/>
  <c r="DK873" i="54" s="1"/>
  <c r="DZ420" i="54"/>
  <c r="EJ421" i="54" s="1"/>
  <c r="BP42" i="66"/>
  <c r="DY401" i="54" s="1"/>
  <c r="Q20" i="67"/>
  <c r="DS59" i="66"/>
  <c r="AO20" i="67"/>
  <c r="DE39" i="66"/>
  <c r="AM398" i="54" s="1"/>
  <c r="AM419" i="54"/>
  <c r="AO419" i="54" s="1"/>
  <c r="DE61" i="66"/>
  <c r="AM340" i="54" s="1"/>
  <c r="DQ60" i="66"/>
  <c r="CD421" i="54"/>
  <c r="CD541" i="54"/>
  <c r="CD481" i="54"/>
  <c r="CD501" i="54"/>
  <c r="DN18" i="66"/>
  <c r="DQ18" i="66" s="1"/>
  <c r="BB377" i="54"/>
  <c r="BD397" i="54"/>
  <c r="BC397" i="54"/>
  <c r="BF397" i="54"/>
  <c r="BE397" i="54"/>
  <c r="DO40" i="66"/>
  <c r="BG439" i="54"/>
  <c r="BG399" i="54"/>
  <c r="BG359" i="54"/>
  <c r="DN40" i="66"/>
  <c r="BB439" i="54"/>
  <c r="BB399" i="54"/>
  <c r="BB359" i="54"/>
  <c r="AQ339" i="54"/>
  <c r="AP339" i="54"/>
  <c r="AO339" i="54"/>
  <c r="AN339" i="54"/>
  <c r="DN19" i="66"/>
  <c r="BB378" i="54"/>
  <c r="DP40" i="66"/>
  <c r="BL439" i="54"/>
  <c r="BL399" i="54"/>
  <c r="BL359" i="54"/>
  <c r="BE437" i="54"/>
  <c r="BD437" i="54"/>
  <c r="BF437" i="54"/>
  <c r="BC437" i="54"/>
  <c r="AY418" i="54"/>
  <c r="AX418" i="54"/>
  <c r="AZ418" i="54"/>
  <c r="BA418" i="54"/>
  <c r="DN20" i="66"/>
  <c r="BB379" i="54"/>
  <c r="DN39" i="66"/>
  <c r="BB398" i="54"/>
  <c r="BB438" i="54"/>
  <c r="BB358" i="54"/>
  <c r="BF357" i="54"/>
  <c r="BC357" i="54"/>
  <c r="BD357" i="54"/>
  <c r="BE357" i="54"/>
  <c r="BA338" i="54"/>
  <c r="AZ338" i="54"/>
  <c r="AY338" i="54"/>
  <c r="AX338" i="54"/>
  <c r="EE101" i="54"/>
  <c r="BT41" i="66"/>
  <c r="AZ42" i="66" s="1"/>
  <c r="CF401" i="54" s="1"/>
  <c r="DG251" i="54"/>
  <c r="DG1082" i="54"/>
  <c r="DG1031" i="54"/>
  <c r="DG459" i="54"/>
  <c r="DG719" i="54"/>
  <c r="CD341" i="54"/>
  <c r="CD181" i="54"/>
  <c r="DG1029" i="54"/>
  <c r="DH1029" i="54" s="1"/>
  <c r="DG93" i="54"/>
  <c r="DH93" i="54" s="1"/>
  <c r="DG1083" i="54"/>
  <c r="DG458" i="54"/>
  <c r="DG717" i="54"/>
  <c r="CD401" i="54"/>
  <c r="BJ42" i="66"/>
  <c r="DD877" i="54" s="1"/>
  <c r="DG1081" i="54"/>
  <c r="DH1081" i="54" s="1"/>
  <c r="DG1030" i="54"/>
  <c r="DG249" i="54"/>
  <c r="DH249" i="54" s="1"/>
  <c r="DG95" i="54"/>
  <c r="DG718" i="54"/>
  <c r="DG873" i="54"/>
  <c r="CD101" i="54"/>
  <c r="DE875" i="54"/>
  <c r="ED101" i="54"/>
  <c r="EB401" i="54"/>
  <c r="EE401" i="54"/>
  <c r="DE719" i="54"/>
  <c r="EC101" i="54"/>
  <c r="EC401" i="54"/>
  <c r="DE717" i="54"/>
  <c r="GX116" i="54" s="1"/>
  <c r="HL116" i="54" s="1"/>
  <c r="EB101" i="54"/>
  <c r="DE1030" i="54"/>
  <c r="DE458" i="54"/>
  <c r="EE421" i="54"/>
  <c r="DE95" i="54"/>
  <c r="DE874" i="54"/>
  <c r="DE251" i="54"/>
  <c r="EC281" i="54"/>
  <c r="DE250" i="54"/>
  <c r="DE1083" i="54"/>
  <c r="DE94" i="54"/>
  <c r="DE459" i="54"/>
  <c r="DE718" i="54"/>
  <c r="DE1031" i="54"/>
  <c r="EM142" i="54"/>
  <c r="EO142" i="54"/>
  <c r="EL142" i="54"/>
  <c r="EP142" i="54"/>
  <c r="EN142" i="54"/>
  <c r="DK408" i="54"/>
  <c r="DK409" i="54"/>
  <c r="DK410" i="54"/>
  <c r="DH408" i="54"/>
  <c r="DH410" i="54"/>
  <c r="DH409" i="54"/>
  <c r="DY62" i="54"/>
  <c r="V21" i="67"/>
  <c r="DY322" i="54"/>
  <c r="ED323" i="54" s="1"/>
  <c r="BR63" i="66"/>
  <c r="DY142" i="54"/>
  <c r="EF143" i="54" s="1"/>
  <c r="BQ63" i="66"/>
  <c r="DY162" i="54"/>
  <c r="U20" i="67"/>
  <c r="DH356" i="54"/>
  <c r="DH357" i="54"/>
  <c r="DH358" i="54"/>
  <c r="CH19" i="67"/>
  <c r="CK19" i="67" s="1"/>
  <c r="AU19" i="67"/>
  <c r="AW19" i="67"/>
  <c r="AV19" i="67"/>
  <c r="AX19" i="67"/>
  <c r="AY19" i="67"/>
  <c r="N21" i="67"/>
  <c r="DD412" i="54"/>
  <c r="DD413" i="54"/>
  <c r="DD360" i="54"/>
  <c r="BK63" i="66"/>
  <c r="DD359" i="54"/>
  <c r="BL63" i="66"/>
  <c r="DJ828" i="54" s="1"/>
  <c r="DD411" i="54"/>
  <c r="DD361" i="54"/>
  <c r="BX63" i="66"/>
  <c r="CH28" i="66" s="1"/>
  <c r="BS63" i="66"/>
  <c r="AY64" i="66" s="1"/>
  <c r="CD563" i="54" s="1"/>
  <c r="CH322" i="54"/>
  <c r="CH142" i="54"/>
  <c r="CH162" i="54"/>
  <c r="CH62" i="54"/>
  <c r="DK356" i="54"/>
  <c r="DK357" i="54"/>
  <c r="DK358" i="54"/>
  <c r="AN20" i="67"/>
  <c r="Y20" i="67"/>
  <c r="DG81" i="66"/>
  <c r="DS80" i="66"/>
  <c r="EN162" i="54"/>
  <c r="EM162" i="54"/>
  <c r="EL162" i="54"/>
  <c r="EP162" i="54"/>
  <c r="EO162" i="54"/>
  <c r="HY106" i="54"/>
  <c r="HZ106" i="54"/>
  <c r="IA106" i="54"/>
  <c r="HY107" i="54"/>
  <c r="IA107" i="54"/>
  <c r="HZ107" i="54"/>
  <c r="HY108" i="54"/>
  <c r="IA108" i="54"/>
  <c r="HZ108" i="54"/>
  <c r="DL38" i="66"/>
  <c r="EB421" i="54"/>
  <c r="DL39" i="66"/>
  <c r="EF421" i="54"/>
  <c r="EC421" i="54"/>
  <c r="EC41" i="54"/>
  <c r="ED41" i="54"/>
  <c r="EF41" i="54"/>
  <c r="EE41" i="54"/>
  <c r="EC341" i="54"/>
  <c r="EB341" i="54"/>
  <c r="EF401" i="54"/>
  <c r="CH122" i="54"/>
  <c r="CH202" i="54"/>
  <c r="CH22" i="54"/>
  <c r="CH222" i="54"/>
  <c r="CH242" i="54"/>
  <c r="CD261" i="54"/>
  <c r="CD361" i="54"/>
  <c r="CD381" i="54"/>
  <c r="CD301" i="54"/>
  <c r="CD81" i="54"/>
  <c r="CD441" i="54"/>
  <c r="CF122" i="54"/>
  <c r="CF202" i="54"/>
  <c r="CF22" i="54"/>
  <c r="CF242" i="54"/>
  <c r="CF222" i="54"/>
  <c r="DY22" i="54"/>
  <c r="EE23" i="54" s="1"/>
  <c r="DY242" i="54"/>
  <c r="ED243" i="54" s="1"/>
  <c r="DY202" i="54"/>
  <c r="EE203" i="54" s="1"/>
  <c r="DY122" i="54"/>
  <c r="EE123" i="54" s="1"/>
  <c r="DY222" i="54"/>
  <c r="EF223" i="54" s="1"/>
  <c r="ED281" i="54"/>
  <c r="EB281" i="54"/>
  <c r="GO121" i="54" s="1"/>
  <c r="GU121" i="54" s="1"/>
  <c r="ED341" i="54"/>
  <c r="EE281" i="54"/>
  <c r="EF341" i="54"/>
  <c r="HS107" i="54"/>
  <c r="HU107" i="54"/>
  <c r="HT107" i="54"/>
  <c r="DZ80" i="54"/>
  <c r="EI81" i="54" s="1"/>
  <c r="DZ260" i="54"/>
  <c r="EH261" i="54" s="1"/>
  <c r="DZ300" i="54"/>
  <c r="EH301" i="54" s="1"/>
  <c r="DZ360" i="54"/>
  <c r="EI361" i="54" s="1"/>
  <c r="DZ380" i="54"/>
  <c r="EK381" i="54" s="1"/>
  <c r="DZ440" i="54"/>
  <c r="EH441" i="54" s="1"/>
  <c r="EA80" i="54"/>
  <c r="EN81" i="54" s="1"/>
  <c r="EA260" i="54"/>
  <c r="EN261" i="54" s="1"/>
  <c r="EA300" i="54"/>
  <c r="EL301" i="54" s="1"/>
  <c r="EA360" i="54"/>
  <c r="EO361" i="54" s="1"/>
  <c r="EA380" i="54"/>
  <c r="EN381" i="54" s="1"/>
  <c r="EA440" i="54"/>
  <c r="EN441" i="54" s="1"/>
  <c r="HS108" i="54"/>
  <c r="HT108" i="54"/>
  <c r="HU108" i="54"/>
  <c r="HS106" i="54"/>
  <c r="HU106" i="54"/>
  <c r="HT106" i="54"/>
  <c r="HM111" i="54"/>
  <c r="DM38" i="66"/>
  <c r="DM39" i="66"/>
  <c r="EH322" i="54"/>
  <c r="EB181" i="54"/>
  <c r="EE181" i="54"/>
  <c r="ED181" i="54"/>
  <c r="EF181" i="54"/>
  <c r="DH825" i="54"/>
  <c r="EC81" i="54"/>
  <c r="BT21" i="66"/>
  <c r="AZ22" i="66" s="1"/>
  <c r="CF461" i="54" s="1"/>
  <c r="EJ242" i="54"/>
  <c r="EM202" i="54"/>
  <c r="EO242" i="54"/>
  <c r="EN202" i="54"/>
  <c r="EP181" i="54"/>
  <c r="EO181" i="54"/>
  <c r="EN181" i="54"/>
  <c r="EM281" i="54"/>
  <c r="BX83" i="66"/>
  <c r="CH36" i="66" s="1"/>
  <c r="CN36" i="66" s="1"/>
  <c r="CP36" i="66" s="1"/>
  <c r="EG322" i="54"/>
  <c r="EO281" i="54"/>
  <c r="EL281" i="54"/>
  <c r="EP341" i="54"/>
  <c r="EN322" i="54"/>
  <c r="EM181" i="54"/>
  <c r="DK457" i="54"/>
  <c r="EO341" i="54"/>
  <c r="EL181" i="54"/>
  <c r="DH457" i="54"/>
  <c r="EN341" i="54"/>
  <c r="EL341" i="54"/>
  <c r="EN281" i="54"/>
  <c r="EH242" i="54"/>
  <c r="DH146" i="54"/>
  <c r="DH45" i="54"/>
  <c r="EP401" i="54"/>
  <c r="EP61" i="54"/>
  <c r="DH565" i="54"/>
  <c r="EF301" i="54"/>
  <c r="EP101" i="54"/>
  <c r="EN222" i="54"/>
  <c r="EO222" i="54"/>
  <c r="EL22" i="54"/>
  <c r="EG202" i="54"/>
  <c r="EC361" i="54"/>
  <c r="EN22" i="54"/>
  <c r="EO22" i="54"/>
  <c r="DE666" i="54"/>
  <c r="EB361" i="54"/>
  <c r="EN122" i="54"/>
  <c r="EL122" i="54"/>
  <c r="DE198" i="54"/>
  <c r="DE927" i="54"/>
  <c r="DE926" i="54"/>
  <c r="DE1135" i="54"/>
  <c r="ED381" i="54"/>
  <c r="EC301" i="54"/>
  <c r="DK825" i="54"/>
  <c r="EK322" i="54"/>
  <c r="DK826" i="54"/>
  <c r="DK514" i="54"/>
  <c r="EJ322" i="54"/>
  <c r="DH305" i="54"/>
  <c r="DK566" i="54"/>
  <c r="EM22" i="54"/>
  <c r="DH513" i="54"/>
  <c r="DH566" i="54"/>
  <c r="BZ21" i="66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49" i="54"/>
  <c r="DJ47" i="54"/>
  <c r="DK47" i="54" s="1"/>
  <c r="DJ619" i="54"/>
  <c r="DK619" i="54" s="1"/>
  <c r="DJ515" i="54"/>
  <c r="DK515" i="54" s="1"/>
  <c r="DJ516" i="54"/>
  <c r="DJ309" i="54"/>
  <c r="DJ307" i="54"/>
  <c r="DK307" i="54" s="1"/>
  <c r="DJ308" i="54"/>
  <c r="DJ620" i="54"/>
  <c r="DJ517" i="54"/>
  <c r="DE979" i="54"/>
  <c r="DE199" i="54"/>
  <c r="DK618" i="54"/>
  <c r="EO61" i="54"/>
  <c r="EL61" i="54"/>
  <c r="EM61" i="54"/>
  <c r="EB441" i="54"/>
  <c r="EL242" i="54"/>
  <c r="EP222" i="54"/>
  <c r="EM122" i="54"/>
  <c r="EP122" i="54"/>
  <c r="EL101" i="54"/>
  <c r="EM322" i="54"/>
  <c r="EP202" i="54"/>
  <c r="EE361" i="54"/>
  <c r="EM101" i="54"/>
  <c r="EI202" i="54"/>
  <c r="EJ202" i="54"/>
  <c r="EK202" i="54"/>
  <c r="DH618" i="54"/>
  <c r="EP322" i="54"/>
  <c r="DL20" i="66"/>
  <c r="DL18" i="66"/>
  <c r="DL19" i="66"/>
  <c r="BJ22" i="66"/>
  <c r="BL22" i="66" s="1"/>
  <c r="BR83" i="66"/>
  <c r="BQ83" i="66"/>
  <c r="DI18" i="66"/>
  <c r="DI20" i="66"/>
  <c r="DI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BY21" i="66"/>
  <c r="DJ19" i="66"/>
  <c r="DJ18" i="66"/>
  <c r="DJ20" i="66"/>
  <c r="DK45" i="54"/>
  <c r="DK306" i="54"/>
  <c r="DK147" i="54"/>
  <c r="EP41" i="54"/>
  <c r="EL41" i="54"/>
  <c r="EO41" i="54"/>
  <c r="EN41" i="54"/>
  <c r="EE81" i="54"/>
  <c r="EK61" i="54"/>
  <c r="EJ61" i="54"/>
  <c r="EG61" i="54"/>
  <c r="EO322" i="54"/>
  <c r="EO202" i="54"/>
  <c r="EP242" i="54"/>
  <c r="EI22" i="54"/>
  <c r="EH22" i="54"/>
  <c r="EJ22" i="54"/>
  <c r="EK22" i="54"/>
  <c r="DH514" i="54"/>
  <c r="DH306" i="54"/>
  <c r="EF381" i="54"/>
  <c r="DM19" i="66"/>
  <c r="DM18" i="66"/>
  <c r="DM20" i="66"/>
  <c r="EB301" i="54"/>
  <c r="EB381" i="54"/>
  <c r="DE770" i="54"/>
  <c r="DE667" i="54"/>
  <c r="DE1134" i="54"/>
  <c r="DK565" i="54"/>
  <c r="DK617" i="54"/>
  <c r="DK513" i="54"/>
  <c r="DK46" i="54"/>
  <c r="EP421" i="54"/>
  <c r="EN421" i="54"/>
  <c r="EO421" i="54"/>
  <c r="BK83" i="66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H147" i="54"/>
  <c r="EE381" i="54"/>
  <c r="EH61" i="54"/>
  <c r="EL421" i="54"/>
  <c r="EN242" i="54"/>
  <c r="EG222" i="54"/>
  <c r="EJ222" i="54"/>
  <c r="EI222" i="54"/>
  <c r="EK222" i="54"/>
  <c r="DH617" i="54"/>
  <c r="DH46" i="54"/>
  <c r="EF361" i="54"/>
  <c r="DD149" i="54"/>
  <c r="DD150" i="54"/>
  <c r="DD148" i="54"/>
  <c r="DE148" i="54" s="1"/>
  <c r="EE62" i="54"/>
  <c r="EF441" i="54"/>
  <c r="EE441" i="54"/>
  <c r="ED441" i="54"/>
  <c r="EF81" i="54"/>
  <c r="EB81" i="54"/>
  <c r="DK305" i="54"/>
  <c r="EO401" i="54"/>
  <c r="EL401" i="54"/>
  <c r="EM401" i="54"/>
  <c r="EN101" i="54"/>
  <c r="EM41" i="54"/>
  <c r="EM222" i="54"/>
  <c r="EI242" i="54"/>
  <c r="EK242" i="54"/>
  <c r="EJ122" i="54"/>
  <c r="EI122" i="54"/>
  <c r="EK122" i="54"/>
  <c r="EH122" i="54"/>
  <c r="DH826" i="54"/>
  <c r="ED301" i="54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Z61" i="66"/>
  <c r="CF560" i="54" s="1"/>
  <c r="BV60" i="66"/>
  <c r="EI180" i="54"/>
  <c r="CO27" i="66"/>
  <c r="CS27" i="66"/>
  <c r="BU21" i="66"/>
  <c r="BA22" i="66" s="1"/>
  <c r="CH461" i="54" s="1"/>
  <c r="BS83" i="66"/>
  <c r="AY84" i="66" s="1"/>
  <c r="CD523" i="54" s="1"/>
  <c r="BP22" i="66"/>
  <c r="DG61" i="66" l="1"/>
  <c r="BQ42" i="66"/>
  <c r="HR111" i="54"/>
  <c r="HS111" i="54" s="1"/>
  <c r="DY101" i="54"/>
  <c r="DD98" i="54"/>
  <c r="DD1032" i="54"/>
  <c r="DE1032" i="54" s="1"/>
  <c r="DD1033" i="54"/>
  <c r="BK42" i="66"/>
  <c r="DG878" i="54" s="1"/>
  <c r="DD253" i="54"/>
  <c r="DD1084" i="54"/>
  <c r="DE1084" i="54" s="1"/>
  <c r="DD254" i="54"/>
  <c r="DD252" i="54"/>
  <c r="DE252" i="54" s="1"/>
  <c r="DD96" i="54"/>
  <c r="DE96" i="54" s="1"/>
  <c r="AW339" i="54"/>
  <c r="AZ339" i="54" s="1"/>
  <c r="DS60" i="66"/>
  <c r="HR112" i="54"/>
  <c r="IA112" i="54" s="1"/>
  <c r="CH281" i="54"/>
  <c r="HC119" i="54"/>
  <c r="HW109" i="54"/>
  <c r="HZ109" i="54" s="1"/>
  <c r="HW111" i="54"/>
  <c r="HW112" i="54"/>
  <c r="HW115" i="54"/>
  <c r="HW110" i="54"/>
  <c r="HZ110" i="54" s="1"/>
  <c r="HW113" i="54"/>
  <c r="HZ113" i="54" s="1"/>
  <c r="HW114" i="54"/>
  <c r="GX120" i="54"/>
  <c r="HL120" i="54" s="1"/>
  <c r="GX121" i="54"/>
  <c r="HL121" i="54" s="1"/>
  <c r="HD121" i="54"/>
  <c r="HC121" i="54"/>
  <c r="HD119" i="54"/>
  <c r="HG129" i="54"/>
  <c r="HH129" i="54" s="1"/>
  <c r="HC116" i="54"/>
  <c r="HD116" i="54"/>
  <c r="HP119" i="54"/>
  <c r="EH421" i="54"/>
  <c r="EI101" i="54"/>
  <c r="EG421" i="54"/>
  <c r="DK1030" i="54"/>
  <c r="DK717" i="54"/>
  <c r="GZ117" i="54" s="1"/>
  <c r="HN117" i="54" s="1"/>
  <c r="DK1031" i="54"/>
  <c r="EI421" i="54"/>
  <c r="EG401" i="54"/>
  <c r="EK41" i="54"/>
  <c r="DK95" i="54"/>
  <c r="EJ41" i="54"/>
  <c r="EJ401" i="54"/>
  <c r="DK1083" i="54"/>
  <c r="EH401" i="54"/>
  <c r="DK1082" i="54"/>
  <c r="EK401" i="54"/>
  <c r="DK874" i="54"/>
  <c r="DH875" i="54"/>
  <c r="CH101" i="54"/>
  <c r="DK875" i="54"/>
  <c r="EK421" i="54"/>
  <c r="CF341" i="54"/>
  <c r="CH421" i="54"/>
  <c r="CH401" i="54"/>
  <c r="CH41" i="54"/>
  <c r="CH181" i="54"/>
  <c r="CH501" i="54"/>
  <c r="DK718" i="54"/>
  <c r="CH341" i="54"/>
  <c r="CH481" i="54"/>
  <c r="DK250" i="54"/>
  <c r="EG41" i="54"/>
  <c r="DK251" i="54"/>
  <c r="AM420" i="54"/>
  <c r="AO420" i="54" s="1"/>
  <c r="AP419" i="54"/>
  <c r="EI41" i="54"/>
  <c r="EH101" i="54"/>
  <c r="DK94" i="54"/>
  <c r="EG101" i="54"/>
  <c r="EK101" i="54"/>
  <c r="DK719" i="54"/>
  <c r="DK459" i="54"/>
  <c r="DY181" i="54"/>
  <c r="EE182" i="54" s="1"/>
  <c r="DY41" i="54"/>
  <c r="EB42" i="54" s="1"/>
  <c r="BX42" i="66"/>
  <c r="DD97" i="54"/>
  <c r="DD1085" i="54"/>
  <c r="BR42" i="66"/>
  <c r="EA181" i="54" s="1"/>
  <c r="EM182" i="54" s="1"/>
  <c r="DY281" i="54"/>
  <c r="DY421" i="54"/>
  <c r="EB422" i="54" s="1"/>
  <c r="DY341" i="54"/>
  <c r="EB342" i="54" s="1"/>
  <c r="DQ39" i="66"/>
  <c r="AP20" i="67"/>
  <c r="AT20" i="67" s="1"/>
  <c r="AM358" i="54"/>
  <c r="AP358" i="54" s="1"/>
  <c r="AM438" i="54"/>
  <c r="AN438" i="54" s="1"/>
  <c r="DE40" i="66"/>
  <c r="AM399" i="54" s="1"/>
  <c r="AN419" i="54"/>
  <c r="AQ419" i="54"/>
  <c r="DE19" i="66"/>
  <c r="DE20" i="66" s="1"/>
  <c r="CF281" i="54"/>
  <c r="CF481" i="54"/>
  <c r="CF541" i="54"/>
  <c r="CF501" i="54"/>
  <c r="DP20" i="66"/>
  <c r="BL379" i="54"/>
  <c r="DO20" i="66"/>
  <c r="BG379" i="54"/>
  <c r="BF398" i="54"/>
  <c r="BC398" i="54"/>
  <c r="BE398" i="54"/>
  <c r="BD398" i="54"/>
  <c r="AO340" i="54"/>
  <c r="AQ340" i="54"/>
  <c r="AN340" i="54"/>
  <c r="AP340" i="54"/>
  <c r="BP359" i="54"/>
  <c r="BM359" i="54"/>
  <c r="BO359" i="54"/>
  <c r="BN359" i="54"/>
  <c r="BE378" i="54"/>
  <c r="BC378" i="54"/>
  <c r="BD378" i="54"/>
  <c r="BF378" i="54"/>
  <c r="BC439" i="54"/>
  <c r="BE439" i="54"/>
  <c r="BF439" i="54"/>
  <c r="BD439" i="54"/>
  <c r="BK439" i="54"/>
  <c r="BI439" i="54"/>
  <c r="BJ439" i="54"/>
  <c r="BH439" i="54"/>
  <c r="DP18" i="66"/>
  <c r="DS18" i="66" s="1"/>
  <c r="BL377" i="54"/>
  <c r="DP39" i="66"/>
  <c r="BL398" i="54"/>
  <c r="BL438" i="54"/>
  <c r="BL358" i="54"/>
  <c r="DO39" i="66"/>
  <c r="BG398" i="54"/>
  <c r="BG438" i="54"/>
  <c r="BG358" i="54"/>
  <c r="BM399" i="54"/>
  <c r="BO399" i="54"/>
  <c r="BP399" i="54"/>
  <c r="BN399" i="54"/>
  <c r="DP19" i="66"/>
  <c r="BL378" i="54"/>
  <c r="DO19" i="66"/>
  <c r="BG378" i="54"/>
  <c r="DP38" i="66"/>
  <c r="DS38" i="66" s="1"/>
  <c r="BL397" i="54"/>
  <c r="BL357" i="54"/>
  <c r="BL437" i="54"/>
  <c r="BE358" i="54"/>
  <c r="BF358" i="54"/>
  <c r="BC358" i="54"/>
  <c r="BD358" i="54"/>
  <c r="BE379" i="54"/>
  <c r="BD379" i="54"/>
  <c r="BC379" i="54"/>
  <c r="BF379" i="54"/>
  <c r="AZ419" i="54"/>
  <c r="BA419" i="54"/>
  <c r="AX419" i="54"/>
  <c r="AY419" i="54"/>
  <c r="BN439" i="54"/>
  <c r="BP439" i="54"/>
  <c r="BO439" i="54"/>
  <c r="BM439" i="54"/>
  <c r="BF359" i="54"/>
  <c r="BD359" i="54"/>
  <c r="BE359" i="54"/>
  <c r="BC359" i="54"/>
  <c r="BJ359" i="54"/>
  <c r="BI359" i="54"/>
  <c r="BK359" i="54"/>
  <c r="BH359" i="54"/>
  <c r="BC377" i="54"/>
  <c r="BE377" i="54"/>
  <c r="BD377" i="54"/>
  <c r="BF377" i="54"/>
  <c r="DO18" i="66"/>
  <c r="DR18" i="66" s="1"/>
  <c r="BG377" i="54"/>
  <c r="DO38" i="66"/>
  <c r="DR38" i="66" s="1"/>
  <c r="BG357" i="54"/>
  <c r="BG437" i="54"/>
  <c r="BG397" i="54"/>
  <c r="AW420" i="54"/>
  <c r="AW340" i="54"/>
  <c r="BE438" i="54"/>
  <c r="BC438" i="54"/>
  <c r="BD438" i="54"/>
  <c r="BF438" i="54"/>
  <c r="BC399" i="54"/>
  <c r="BE399" i="54"/>
  <c r="BD399" i="54"/>
  <c r="BF399" i="54"/>
  <c r="BJ399" i="54"/>
  <c r="BI399" i="54"/>
  <c r="BK399" i="54"/>
  <c r="BH399" i="54"/>
  <c r="AP398" i="54"/>
  <c r="AQ398" i="54"/>
  <c r="AO398" i="54"/>
  <c r="AN398" i="54"/>
  <c r="BS42" i="66"/>
  <c r="AY43" i="66" s="1"/>
  <c r="CD422" i="54" s="1"/>
  <c r="BL42" i="66"/>
  <c r="DJ460" i="54" s="1"/>
  <c r="DD1086" i="54"/>
  <c r="DD1034" i="54"/>
  <c r="DD722" i="54"/>
  <c r="DD461" i="54"/>
  <c r="DD720" i="54"/>
  <c r="DD876" i="54"/>
  <c r="DE876" i="54" s="1"/>
  <c r="DD462" i="54"/>
  <c r="DD878" i="54"/>
  <c r="DD721" i="54"/>
  <c r="DD460" i="54"/>
  <c r="DE460" i="54" s="1"/>
  <c r="DH94" i="54"/>
  <c r="DJ829" i="54"/>
  <c r="DJ827" i="54"/>
  <c r="DK827" i="54" s="1"/>
  <c r="DH1031" i="54"/>
  <c r="DH250" i="54"/>
  <c r="DH251" i="54"/>
  <c r="DH95" i="54"/>
  <c r="DH873" i="54"/>
  <c r="DH717" i="54"/>
  <c r="GY117" i="54" s="1"/>
  <c r="CF421" i="54"/>
  <c r="CF181" i="54"/>
  <c r="DH459" i="54"/>
  <c r="DH1030" i="54"/>
  <c r="DH874" i="54"/>
  <c r="CF41" i="54"/>
  <c r="CF101" i="54"/>
  <c r="DH1083" i="54"/>
  <c r="DH1082" i="54"/>
  <c r="DH719" i="54"/>
  <c r="DH458" i="54"/>
  <c r="DH718" i="54"/>
  <c r="GX122" i="54"/>
  <c r="GX117" i="54"/>
  <c r="HL117" i="54" s="1"/>
  <c r="GX118" i="54"/>
  <c r="HL118" i="54" s="1"/>
  <c r="GX123" i="54"/>
  <c r="EB102" i="54"/>
  <c r="GX119" i="54"/>
  <c r="HL119" i="54" s="1"/>
  <c r="O21" i="67"/>
  <c r="S21" i="67" s="1"/>
  <c r="DG359" i="54"/>
  <c r="DG412" i="54"/>
  <c r="DG361" i="54"/>
  <c r="DG411" i="54"/>
  <c r="DG413" i="54"/>
  <c r="DG360" i="54"/>
  <c r="R21" i="67"/>
  <c r="EE163" i="54"/>
  <c r="EC163" i="54"/>
  <c r="EF163" i="54"/>
  <c r="ED163" i="54"/>
  <c r="EB163" i="54"/>
  <c r="DE411" i="54"/>
  <c r="DE412" i="54"/>
  <c r="DE413" i="54"/>
  <c r="DZ62" i="54"/>
  <c r="DZ162" i="54"/>
  <c r="DZ322" i="54"/>
  <c r="W21" i="67"/>
  <c r="DZ142" i="54"/>
  <c r="AM21" i="67"/>
  <c r="CD163" i="54"/>
  <c r="CD323" i="54"/>
  <c r="CD63" i="54"/>
  <c r="CD143" i="54"/>
  <c r="BP64" i="66"/>
  <c r="BJ64" i="66"/>
  <c r="P21" i="67"/>
  <c r="DJ411" i="54"/>
  <c r="DJ361" i="54"/>
  <c r="DJ412" i="54"/>
  <c r="DJ413" i="54"/>
  <c r="BU63" i="66"/>
  <c r="BA64" i="66" s="1"/>
  <c r="CH563" i="54" s="1"/>
  <c r="DJ359" i="54"/>
  <c r="DJ360" i="54"/>
  <c r="BZ63" i="66"/>
  <c r="CJ28" i="66" s="1"/>
  <c r="ED143" i="54"/>
  <c r="EE143" i="54"/>
  <c r="EB143" i="54"/>
  <c r="EC143" i="54"/>
  <c r="CN28" i="66"/>
  <c r="CR28" i="66"/>
  <c r="DE359" i="54"/>
  <c r="DE361" i="54"/>
  <c r="DE360" i="54"/>
  <c r="X21" i="67"/>
  <c r="EA322" i="54"/>
  <c r="EM323" i="54" s="1"/>
  <c r="EA62" i="54"/>
  <c r="EA142" i="54"/>
  <c r="EA162" i="54"/>
  <c r="HY112" i="54"/>
  <c r="HS110" i="54"/>
  <c r="HY110" i="54"/>
  <c r="IA110" i="54"/>
  <c r="IA111" i="54"/>
  <c r="HS109" i="54"/>
  <c r="HY109" i="54"/>
  <c r="IA109" i="54"/>
  <c r="HU113" i="54"/>
  <c r="HY113" i="54"/>
  <c r="IA113" i="54"/>
  <c r="GO123" i="54"/>
  <c r="GU123" i="54" s="1"/>
  <c r="GO125" i="54"/>
  <c r="GU125" i="54" s="1"/>
  <c r="CD123" i="54"/>
  <c r="CD223" i="54"/>
  <c r="CD23" i="54"/>
  <c r="CD243" i="54"/>
  <c r="CD203" i="54"/>
  <c r="CH261" i="54"/>
  <c r="CH381" i="54"/>
  <c r="CH361" i="54"/>
  <c r="CH301" i="54"/>
  <c r="CH81" i="54"/>
  <c r="CH441" i="54"/>
  <c r="CF261" i="54"/>
  <c r="CF381" i="54"/>
  <c r="CF301" i="54"/>
  <c r="CF361" i="54"/>
  <c r="CF81" i="54"/>
  <c r="CF441" i="54"/>
  <c r="CF160" i="54"/>
  <c r="CF60" i="54"/>
  <c r="CF140" i="54"/>
  <c r="CF320" i="54"/>
  <c r="GO122" i="54"/>
  <c r="GU122" i="54" s="1"/>
  <c r="GO127" i="54"/>
  <c r="GU127" i="54" s="1"/>
  <c r="GO124" i="54"/>
  <c r="GU124" i="54" s="1"/>
  <c r="GO126" i="54"/>
  <c r="GU126" i="54" s="1"/>
  <c r="GO128" i="54"/>
  <c r="GU128" i="54" s="1"/>
  <c r="BU83" i="66"/>
  <c r="BA84" i="66" s="1"/>
  <c r="CH523" i="54" s="1"/>
  <c r="EA22" i="54"/>
  <c r="EA122" i="54"/>
  <c r="EM123" i="54" s="1"/>
  <c r="EA202" i="54"/>
  <c r="EP203" i="54" s="1"/>
  <c r="EA222" i="54"/>
  <c r="EP223" i="54" s="1"/>
  <c r="EA242" i="54"/>
  <c r="EP243" i="54" s="1"/>
  <c r="DZ222" i="54"/>
  <c r="EH223" i="54" s="1"/>
  <c r="DZ22" i="54"/>
  <c r="DZ242" i="54"/>
  <c r="EK243" i="54" s="1"/>
  <c r="DZ122" i="54"/>
  <c r="EG123" i="54" s="1"/>
  <c r="DZ202" i="54"/>
  <c r="EK203" i="54" s="1"/>
  <c r="DZ41" i="54"/>
  <c r="DZ101" i="54"/>
  <c r="DZ181" i="54"/>
  <c r="DZ281" i="54"/>
  <c r="DZ341" i="54"/>
  <c r="DZ401" i="54"/>
  <c r="DZ421" i="54"/>
  <c r="HS113" i="54"/>
  <c r="HT110" i="54"/>
  <c r="HT113" i="54"/>
  <c r="HU110" i="54"/>
  <c r="HT109" i="54"/>
  <c r="HU109" i="54"/>
  <c r="DY81" i="54"/>
  <c r="EE82" i="54" s="1"/>
  <c r="DY301" i="54"/>
  <c r="DY381" i="54"/>
  <c r="DY261" i="54"/>
  <c r="EB262" i="54" s="1"/>
  <c r="DY361" i="54"/>
  <c r="DY441" i="54"/>
  <c r="EC442" i="54" s="1"/>
  <c r="GQ122" i="54"/>
  <c r="GW122" i="54" s="1"/>
  <c r="GQ128" i="54"/>
  <c r="GW128" i="54" s="1"/>
  <c r="GQ126" i="54"/>
  <c r="GW126" i="54" s="1"/>
  <c r="GQ121" i="54"/>
  <c r="GW121" i="54" s="1"/>
  <c r="GQ124" i="54"/>
  <c r="GW124" i="54" s="1"/>
  <c r="GQ123" i="54"/>
  <c r="GW123" i="54" s="1"/>
  <c r="GQ127" i="54"/>
  <c r="GW127" i="54" s="1"/>
  <c r="GQ125" i="54"/>
  <c r="GW125" i="54" s="1"/>
  <c r="GP115" i="54"/>
  <c r="GV115" i="54" s="1"/>
  <c r="HM115" i="54" s="1"/>
  <c r="HR115" i="54" s="1"/>
  <c r="GP114" i="54"/>
  <c r="GV114" i="54" s="1"/>
  <c r="HM114" i="54" s="1"/>
  <c r="HR114" i="54" s="1"/>
  <c r="GP119" i="54"/>
  <c r="GV119" i="54" s="1"/>
  <c r="GP118" i="54"/>
  <c r="GV118" i="54" s="1"/>
  <c r="GP120" i="54"/>
  <c r="GV120" i="54" s="1"/>
  <c r="GP116" i="54"/>
  <c r="GV116" i="54" s="1"/>
  <c r="GP117" i="54"/>
  <c r="GV117" i="54" s="1"/>
  <c r="EN361" i="54"/>
  <c r="EM361" i="54"/>
  <c r="EP361" i="54"/>
  <c r="DK979" i="54"/>
  <c r="CR36" i="66"/>
  <c r="CT36" i="66" s="1"/>
  <c r="EG441" i="54"/>
  <c r="EK261" i="54"/>
  <c r="EM441" i="54"/>
  <c r="DH978" i="54"/>
  <c r="EJ81" i="54"/>
  <c r="EL361" i="54"/>
  <c r="BZ83" i="66"/>
  <c r="CJ36" i="66" s="1"/>
  <c r="BT83" i="66"/>
  <c r="AZ84" i="66" s="1"/>
  <c r="CF523" i="54" s="1"/>
  <c r="EI261" i="54"/>
  <c r="EG261" i="54"/>
  <c r="EI381" i="54"/>
  <c r="BT42" i="66"/>
  <c r="AZ43" i="66" s="1"/>
  <c r="DG721" i="54"/>
  <c r="DG462" i="54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DH926" i="54"/>
  <c r="EJ381" i="54"/>
  <c r="EG301" i="54"/>
  <c r="EG381" i="54"/>
  <c r="EM381" i="54"/>
  <c r="EL381" i="54"/>
  <c r="DK1135" i="54"/>
  <c r="DE620" i="54"/>
  <c r="DE828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309" i="54"/>
  <c r="DK309" i="54"/>
  <c r="ED102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D62" i="54"/>
  <c r="EF62" i="54"/>
  <c r="DE149" i="54"/>
  <c r="EC102" i="54"/>
  <c r="DE308" i="54"/>
  <c r="DE49" i="54"/>
  <c r="DE621" i="54"/>
  <c r="EB62" i="54"/>
  <c r="EF203" i="54"/>
  <c r="DH1135" i="54"/>
  <c r="DH666" i="54"/>
  <c r="EE243" i="54"/>
  <c r="EC323" i="54"/>
  <c r="EH381" i="54"/>
  <c r="EB243" i="54"/>
  <c r="EJ301" i="54"/>
  <c r="EE102" i="54"/>
  <c r="EE223" i="54"/>
  <c r="DK569" i="54"/>
  <c r="DK978" i="54"/>
  <c r="EO301" i="54"/>
  <c r="EN301" i="54"/>
  <c r="EP301" i="54"/>
  <c r="EM301" i="54"/>
  <c r="BR22" i="66"/>
  <c r="BQ22" i="66"/>
  <c r="BJ84" i="66"/>
  <c r="BL84" i="66" s="1"/>
  <c r="DJ1084" i="54"/>
  <c r="DK1084" i="54" s="1"/>
  <c r="DJ253" i="54"/>
  <c r="DJ150" i="54"/>
  <c r="DJ96" i="54"/>
  <c r="DK96" i="54" s="1"/>
  <c r="DJ254" i="54"/>
  <c r="DJ1085" i="54"/>
  <c r="DJ149" i="54"/>
  <c r="DJ252" i="54"/>
  <c r="DK252" i="54" s="1"/>
  <c r="DJ97" i="54"/>
  <c r="DJ1086" i="54"/>
  <c r="DJ148" i="54"/>
  <c r="DK148" i="54" s="1"/>
  <c r="EL62" i="54"/>
  <c r="ED223" i="54"/>
  <c r="EF402" i="54"/>
  <c r="EE402" i="54"/>
  <c r="EC402" i="54"/>
  <c r="ED402" i="54"/>
  <c r="EB402" i="54"/>
  <c r="DE568" i="54"/>
  <c r="ED123" i="54"/>
  <c r="EF123" i="54"/>
  <c r="EC123" i="54"/>
  <c r="EB123" i="54"/>
  <c r="EB323" i="54"/>
  <c r="EB223" i="54"/>
  <c r="DH199" i="54"/>
  <c r="EK81" i="54"/>
  <c r="EJ261" i="54"/>
  <c r="EJ361" i="54"/>
  <c r="DK49" i="54"/>
  <c r="DK48" i="54"/>
  <c r="DK666" i="54"/>
  <c r="DK667" i="54"/>
  <c r="DK199" i="54"/>
  <c r="EL261" i="54"/>
  <c r="EM261" i="54"/>
  <c r="EP261" i="54"/>
  <c r="EM81" i="54"/>
  <c r="EO81" i="54"/>
  <c r="EL81" i="54"/>
  <c r="DG1034" i="54"/>
  <c r="DG96" i="54"/>
  <c r="DH96" i="54" s="1"/>
  <c r="DG254" i="54"/>
  <c r="DG149" i="54"/>
  <c r="DG252" i="54"/>
  <c r="DH252" i="54" s="1"/>
  <c r="DG97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EH62" i="54"/>
  <c r="BY42" i="66"/>
  <c r="EC223" i="54"/>
  <c r="DE517" i="54"/>
  <c r="DE829" i="54"/>
  <c r="DH770" i="54"/>
  <c r="DH771" i="54"/>
  <c r="EK441" i="54"/>
  <c r="EC62" i="54"/>
  <c r="DK621" i="54"/>
  <c r="DK771" i="54"/>
  <c r="EP441" i="54"/>
  <c r="EL441" i="54"/>
  <c r="EO441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BY83" i="66"/>
  <c r="CI36" i="66" s="1"/>
  <c r="ED203" i="54"/>
  <c r="EI301" i="54"/>
  <c r="EK301" i="54"/>
  <c r="DH1134" i="54"/>
  <c r="BK22" i="66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K568" i="54"/>
  <c r="DK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D462" i="54" s="1"/>
  <c r="DE1085" i="54" l="1"/>
  <c r="DE1033" i="54"/>
  <c r="HT111" i="54"/>
  <c r="HY111" i="54"/>
  <c r="AX339" i="54"/>
  <c r="AY339" i="54"/>
  <c r="EF422" i="54"/>
  <c r="AQ358" i="54"/>
  <c r="HU111" i="54"/>
  <c r="BA339" i="54"/>
  <c r="HZ111" i="54"/>
  <c r="DE97" i="54"/>
  <c r="DG461" i="54"/>
  <c r="DG877" i="54"/>
  <c r="HU112" i="54"/>
  <c r="DG1086" i="54"/>
  <c r="DH1086" i="54" s="1"/>
  <c r="DG1085" i="54"/>
  <c r="DE254" i="54"/>
  <c r="DE253" i="54"/>
  <c r="DG876" i="54"/>
  <c r="DG722" i="54"/>
  <c r="HT112" i="54"/>
  <c r="DG720" i="54"/>
  <c r="DH720" i="54" s="1"/>
  <c r="DG460" i="54"/>
  <c r="DH460" i="54" s="1"/>
  <c r="HS112" i="54"/>
  <c r="DE1034" i="54"/>
  <c r="HZ112" i="54"/>
  <c r="HP116" i="54"/>
  <c r="HW117" i="54" s="1"/>
  <c r="HP121" i="54"/>
  <c r="EB302" i="54"/>
  <c r="HF136" i="54"/>
  <c r="GY122" i="54"/>
  <c r="HB126" i="54"/>
  <c r="HB124" i="54"/>
  <c r="GZ123" i="54"/>
  <c r="HN123" i="54" s="1"/>
  <c r="GY119" i="54"/>
  <c r="HM119" i="54" s="1"/>
  <c r="HB129" i="54"/>
  <c r="GZ120" i="54"/>
  <c r="HN120" i="54" s="1"/>
  <c r="GZ119" i="54"/>
  <c r="HN119" i="54" s="1"/>
  <c r="GZ118" i="54"/>
  <c r="HN118" i="54" s="1"/>
  <c r="EF282" i="54"/>
  <c r="GZ116" i="54"/>
  <c r="HN116" i="54" s="1"/>
  <c r="EE342" i="54"/>
  <c r="EB182" i="54"/>
  <c r="EJ42" i="54"/>
  <c r="DJ1033" i="54"/>
  <c r="DJ877" i="54"/>
  <c r="DJ721" i="54"/>
  <c r="HD126" i="54" s="1"/>
  <c r="EF182" i="54"/>
  <c r="EF342" i="54"/>
  <c r="EC342" i="54"/>
  <c r="ED342" i="54"/>
  <c r="DE1086" i="54"/>
  <c r="EC182" i="54"/>
  <c r="ED182" i="54"/>
  <c r="EG102" i="54"/>
  <c r="DJ876" i="54"/>
  <c r="DK876" i="54" s="1"/>
  <c r="EA421" i="54"/>
  <c r="EM422" i="54" s="1"/>
  <c r="EA101" i="54"/>
  <c r="EL102" i="54" s="1"/>
  <c r="DJ720" i="54"/>
  <c r="HD124" i="54" s="1"/>
  <c r="DE98" i="54"/>
  <c r="AQ420" i="54"/>
  <c r="AP420" i="54"/>
  <c r="AN420" i="54"/>
  <c r="EE42" i="54"/>
  <c r="BZ42" i="66"/>
  <c r="GZ122" i="54"/>
  <c r="HN122" i="54" s="1"/>
  <c r="EA341" i="54"/>
  <c r="EM342" i="54" s="1"/>
  <c r="EA41" i="54"/>
  <c r="EP42" i="54" s="1"/>
  <c r="ED42" i="54"/>
  <c r="EF42" i="54"/>
  <c r="EC42" i="54"/>
  <c r="GZ121" i="54"/>
  <c r="HN121" i="54" s="1"/>
  <c r="EA281" i="54"/>
  <c r="EP282" i="54" s="1"/>
  <c r="EA401" i="54"/>
  <c r="EM402" i="54" s="1"/>
  <c r="ED282" i="54"/>
  <c r="EE282" i="54"/>
  <c r="EB282" i="54"/>
  <c r="EC282" i="54"/>
  <c r="ED422" i="54"/>
  <c r="EE422" i="54"/>
  <c r="EC422" i="54"/>
  <c r="DJ1032" i="54"/>
  <c r="DK1032" i="54" s="1"/>
  <c r="DJ98" i="54"/>
  <c r="DK98" i="54" s="1"/>
  <c r="DJ1034" i="54"/>
  <c r="DJ878" i="54"/>
  <c r="DJ461" i="54"/>
  <c r="DK461" i="54" s="1"/>
  <c r="DJ722" i="54"/>
  <c r="HD129" i="54" s="1"/>
  <c r="BU42" i="66"/>
  <c r="BA43" i="66" s="1"/>
  <c r="CH502" i="54" s="1"/>
  <c r="DJ462" i="54"/>
  <c r="CD342" i="54"/>
  <c r="CD42" i="54"/>
  <c r="BJ43" i="66"/>
  <c r="DD881" i="54" s="1"/>
  <c r="CD402" i="54"/>
  <c r="CD102" i="54"/>
  <c r="CD182" i="54"/>
  <c r="BP43" i="66"/>
  <c r="DY402" i="54" s="1"/>
  <c r="EF403" i="54" s="1"/>
  <c r="CD282" i="54"/>
  <c r="DE41" i="66"/>
  <c r="AM400" i="54" s="1"/>
  <c r="AN358" i="54"/>
  <c r="HL122" i="54"/>
  <c r="HL123" i="54"/>
  <c r="AQ438" i="54"/>
  <c r="AO358" i="54"/>
  <c r="AP438" i="54"/>
  <c r="DE721" i="54"/>
  <c r="AM359" i="54"/>
  <c r="AQ359" i="54" s="1"/>
  <c r="AM439" i="54"/>
  <c r="AP439" i="54" s="1"/>
  <c r="AO438" i="54"/>
  <c r="DQ40" i="66"/>
  <c r="DG19" i="66"/>
  <c r="AW378" i="54" s="1"/>
  <c r="DF39" i="66"/>
  <c r="AR398" i="54" s="1"/>
  <c r="AM378" i="54"/>
  <c r="AP378" i="54" s="1"/>
  <c r="DF19" i="66"/>
  <c r="AR378" i="54" s="1"/>
  <c r="AV378" i="54" s="1"/>
  <c r="DG39" i="66"/>
  <c r="AW358" i="54" s="1"/>
  <c r="DQ19" i="66"/>
  <c r="DE461" i="54"/>
  <c r="DE462" i="54"/>
  <c r="DE722" i="54"/>
  <c r="DE720" i="54"/>
  <c r="GX125" i="54" s="1"/>
  <c r="HL125" i="54" s="1"/>
  <c r="CF502" i="54"/>
  <c r="CF482" i="54"/>
  <c r="CF542" i="54"/>
  <c r="CD502" i="54"/>
  <c r="CD542" i="54"/>
  <c r="CD482" i="54"/>
  <c r="DO60" i="66"/>
  <c r="BG339" i="54"/>
  <c r="BG419" i="54"/>
  <c r="BI397" i="54"/>
  <c r="BJ397" i="54"/>
  <c r="BK397" i="54"/>
  <c r="BH397" i="54"/>
  <c r="BI377" i="54"/>
  <c r="BK377" i="54"/>
  <c r="BH377" i="54"/>
  <c r="BJ377" i="54"/>
  <c r="BO397" i="54"/>
  <c r="BP397" i="54"/>
  <c r="BM397" i="54"/>
  <c r="BN397" i="54"/>
  <c r="BN378" i="54"/>
  <c r="BP378" i="54"/>
  <c r="BO378" i="54"/>
  <c r="BM378" i="54"/>
  <c r="BK398" i="54"/>
  <c r="BI398" i="54"/>
  <c r="BJ398" i="54"/>
  <c r="BH398" i="54"/>
  <c r="BN398" i="54"/>
  <c r="BP398" i="54"/>
  <c r="BO398" i="54"/>
  <c r="BM398" i="54"/>
  <c r="BK379" i="54"/>
  <c r="BI379" i="54"/>
  <c r="BH379" i="54"/>
  <c r="BJ379" i="54"/>
  <c r="BI437" i="54"/>
  <c r="BJ437" i="54"/>
  <c r="BK437" i="54"/>
  <c r="BH437" i="54"/>
  <c r="AX340" i="54"/>
  <c r="AY340" i="54"/>
  <c r="AZ340" i="54"/>
  <c r="BA340" i="54"/>
  <c r="BI357" i="54"/>
  <c r="BK357" i="54"/>
  <c r="BH357" i="54"/>
  <c r="BJ357" i="54"/>
  <c r="BO437" i="54"/>
  <c r="BP437" i="54"/>
  <c r="BM437" i="54"/>
  <c r="BN437" i="54"/>
  <c r="BH378" i="54"/>
  <c r="BJ378" i="54"/>
  <c r="BI378" i="54"/>
  <c r="BK378" i="54"/>
  <c r="BK358" i="54"/>
  <c r="BJ358" i="54"/>
  <c r="BH358" i="54"/>
  <c r="BI358" i="54"/>
  <c r="BO358" i="54"/>
  <c r="BP358" i="54"/>
  <c r="BM358" i="54"/>
  <c r="BN358" i="54"/>
  <c r="BN377" i="54"/>
  <c r="BO377" i="54"/>
  <c r="BM377" i="54"/>
  <c r="BP377" i="54"/>
  <c r="BO379" i="54"/>
  <c r="BP379" i="54"/>
  <c r="BN379" i="54"/>
  <c r="BM379" i="54"/>
  <c r="DO59" i="66"/>
  <c r="BG418" i="54"/>
  <c r="BG338" i="54"/>
  <c r="DO58" i="66"/>
  <c r="DF59" i="66" s="1"/>
  <c r="BG337" i="54"/>
  <c r="BG417" i="54"/>
  <c r="AX420" i="54"/>
  <c r="AZ420" i="54"/>
  <c r="BA420" i="54"/>
  <c r="AY420" i="54"/>
  <c r="BO357" i="54"/>
  <c r="BN357" i="54"/>
  <c r="BM357" i="54"/>
  <c r="BP357" i="54"/>
  <c r="BK438" i="54"/>
  <c r="BJ438" i="54"/>
  <c r="BI438" i="54"/>
  <c r="BH438" i="54"/>
  <c r="BN438" i="54"/>
  <c r="BM438" i="54"/>
  <c r="BO438" i="54"/>
  <c r="BP438" i="54"/>
  <c r="AQ399" i="54"/>
  <c r="AP399" i="54"/>
  <c r="AO399" i="54"/>
  <c r="AN399" i="54"/>
  <c r="DQ20" i="66"/>
  <c r="AM379" i="54"/>
  <c r="DE878" i="54"/>
  <c r="DE877" i="54"/>
  <c r="GY116" i="54"/>
  <c r="HM116" i="54" s="1"/>
  <c r="GY118" i="54"/>
  <c r="HM118" i="54" s="1"/>
  <c r="GY123" i="54"/>
  <c r="DK828" i="54"/>
  <c r="DK829" i="54"/>
  <c r="GY121" i="54"/>
  <c r="GY120" i="54"/>
  <c r="HM120" i="54" s="1"/>
  <c r="CH20" i="67"/>
  <c r="CK20" i="67" s="1"/>
  <c r="AX20" i="67"/>
  <c r="AV20" i="67"/>
  <c r="AU20" i="67"/>
  <c r="T21" i="67"/>
  <c r="AO21" i="67"/>
  <c r="AW20" i="67"/>
  <c r="EP163" i="54"/>
  <c r="EL163" i="54"/>
  <c r="EO163" i="54"/>
  <c r="EM163" i="54"/>
  <c r="EN163" i="54"/>
  <c r="DH82" i="66"/>
  <c r="DH63" i="66"/>
  <c r="DH81" i="66"/>
  <c r="CT28" i="66"/>
  <c r="DH83" i="66"/>
  <c r="DH62" i="66"/>
  <c r="DH61" i="66"/>
  <c r="N22" i="67"/>
  <c r="DD363" i="54"/>
  <c r="BS64" i="66"/>
  <c r="AY65" i="66" s="1"/>
  <c r="CD564" i="54" s="1"/>
  <c r="DD415" i="54"/>
  <c r="DD364" i="54"/>
  <c r="BK64" i="66"/>
  <c r="DD362" i="54"/>
  <c r="DD416" i="54"/>
  <c r="BL64" i="66"/>
  <c r="DJ832" i="54" s="1"/>
  <c r="BX64" i="66"/>
  <c r="DD414" i="54"/>
  <c r="AN21" i="67"/>
  <c r="Y21" i="67"/>
  <c r="DH359" i="54"/>
  <c r="DH361" i="54"/>
  <c r="DH360" i="54"/>
  <c r="EO143" i="54"/>
  <c r="EM143" i="54"/>
  <c r="EP143" i="54"/>
  <c r="EL143" i="54"/>
  <c r="DK81" i="66"/>
  <c r="DN81" i="66" s="1"/>
  <c r="DK62" i="66"/>
  <c r="DK63" i="66"/>
  <c r="CP28" i="66"/>
  <c r="DK83" i="66"/>
  <c r="DN83" i="66" s="1"/>
  <c r="DK82" i="66"/>
  <c r="DN82" i="66" s="1"/>
  <c r="DK61" i="66"/>
  <c r="DK359" i="54"/>
  <c r="DK360" i="54"/>
  <c r="DK361" i="54"/>
  <c r="V22" i="67"/>
  <c r="DY323" i="54"/>
  <c r="BQ64" i="66"/>
  <c r="BR64" i="66"/>
  <c r="DY63" i="54"/>
  <c r="DY143" i="54"/>
  <c r="DY163" i="54"/>
  <c r="EF164" i="54" s="1"/>
  <c r="Q21" i="67"/>
  <c r="DH411" i="54"/>
  <c r="DH412" i="54"/>
  <c r="DH413" i="54"/>
  <c r="EN143" i="54"/>
  <c r="CH143" i="54"/>
  <c r="CH163" i="54"/>
  <c r="CH323" i="54"/>
  <c r="CH63" i="54"/>
  <c r="DK411" i="54"/>
  <c r="DK413" i="54"/>
  <c r="DK412" i="54"/>
  <c r="U21" i="67"/>
  <c r="AY20" i="67"/>
  <c r="HY114" i="54"/>
  <c r="IA114" i="54"/>
  <c r="HZ114" i="54"/>
  <c r="HY115" i="54"/>
  <c r="IA115" i="54"/>
  <c r="HZ115" i="54"/>
  <c r="CD82" i="54"/>
  <c r="CD442" i="54"/>
  <c r="CD362" i="54"/>
  <c r="CD382" i="54"/>
  <c r="CD262" i="54"/>
  <c r="CD302" i="54"/>
  <c r="CH342" i="54"/>
  <c r="CF42" i="54"/>
  <c r="CF182" i="54"/>
  <c r="CF102" i="54"/>
  <c r="CF402" i="54"/>
  <c r="CF342" i="54"/>
  <c r="CF422" i="54"/>
  <c r="CF282" i="54"/>
  <c r="CH123" i="54"/>
  <c r="CH223" i="54"/>
  <c r="CH243" i="54"/>
  <c r="CH23" i="54"/>
  <c r="CH203" i="54"/>
  <c r="CF123" i="54"/>
  <c r="CF223" i="54"/>
  <c r="CF243" i="54"/>
  <c r="CF23" i="54"/>
  <c r="CF203" i="54"/>
  <c r="DY203" i="54"/>
  <c r="ED204" i="54" s="1"/>
  <c r="DY23" i="54"/>
  <c r="EB24" i="54" s="1"/>
  <c r="DY243" i="54"/>
  <c r="EB244" i="54" s="1"/>
  <c r="DY223" i="54"/>
  <c r="EF224" i="54" s="1"/>
  <c r="DY123" i="54"/>
  <c r="EE124" i="54" s="1"/>
  <c r="HQ129" i="54"/>
  <c r="HQ121" i="54"/>
  <c r="HS114" i="54"/>
  <c r="HU114" i="54"/>
  <c r="HT114" i="54"/>
  <c r="DZ81" i="54"/>
  <c r="DZ301" i="54"/>
  <c r="EK302" i="54" s="1"/>
  <c r="DZ381" i="54"/>
  <c r="EH382" i="54" s="1"/>
  <c r="DZ361" i="54"/>
  <c r="DZ261" i="54"/>
  <c r="EJ262" i="54" s="1"/>
  <c r="DZ441" i="54"/>
  <c r="EK442" i="54" s="1"/>
  <c r="EA81" i="54"/>
  <c r="EL82" i="54" s="1"/>
  <c r="EA261" i="54"/>
  <c r="EM262" i="54" s="1"/>
  <c r="EA301" i="54"/>
  <c r="EL302" i="54" s="1"/>
  <c r="EA361" i="54"/>
  <c r="EA381" i="54"/>
  <c r="EL382" i="54" s="1"/>
  <c r="EA441" i="54"/>
  <c r="EL442" i="54" s="1"/>
  <c r="HS115" i="54"/>
  <c r="HU115" i="54"/>
  <c r="HT115" i="54"/>
  <c r="HM117" i="54"/>
  <c r="HR117" i="54" s="1"/>
  <c r="BU22" i="66"/>
  <c r="BA23" i="66" s="1"/>
  <c r="CH462" i="54" s="1"/>
  <c r="EM223" i="54"/>
  <c r="DE21" i="66"/>
  <c r="AM380" i="54" s="1"/>
  <c r="EO182" i="54"/>
  <c r="DH620" i="54"/>
  <c r="EN182" i="54"/>
  <c r="DK1137" i="54"/>
  <c r="EP182" i="54"/>
  <c r="DK460" i="54"/>
  <c r="EL182" i="54"/>
  <c r="BZ22" i="66"/>
  <c r="DE201" i="54"/>
  <c r="DH253" i="54"/>
  <c r="DR78" i="66"/>
  <c r="EM62" i="54"/>
  <c r="EJ203" i="54"/>
  <c r="DK1138" i="54"/>
  <c r="DK773" i="54"/>
  <c r="EO203" i="54"/>
  <c r="DH308" i="54"/>
  <c r="DK201" i="54"/>
  <c r="EI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5" i="54"/>
  <c r="EO62" i="54"/>
  <c r="EP323" i="54"/>
  <c r="DH97" i="54"/>
  <c r="DH254" i="54"/>
  <c r="DE929" i="54"/>
  <c r="DE1138" i="54"/>
  <c r="DE202" i="54"/>
  <c r="EK62" i="54"/>
  <c r="DK97" i="54"/>
  <c r="DK669" i="54"/>
  <c r="DK1086" i="54"/>
  <c r="DK1085" i="54"/>
  <c r="BJ23" i="66"/>
  <c r="BL23" i="66" s="1"/>
  <c r="BR84" i="66"/>
  <c r="BQ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N223" i="54"/>
  <c r="EL223" i="54"/>
  <c r="EO223" i="54"/>
  <c r="EJ23" i="54"/>
  <c r="ED262" i="54"/>
  <c r="EK23" i="54"/>
  <c r="DK981" i="54"/>
  <c r="DK929" i="54"/>
  <c r="DK202" i="54"/>
  <c r="DD152" i="54"/>
  <c r="DD153" i="54"/>
  <c r="DD99" i="54"/>
  <c r="DE99" i="54" s="1"/>
  <c r="DD151" i="54"/>
  <c r="DE151" i="54" s="1"/>
  <c r="EE63" i="54"/>
  <c r="EP123" i="54"/>
  <c r="EG42" i="54"/>
  <c r="EH42" i="54"/>
  <c r="EH123" i="54"/>
  <c r="EL23" i="54"/>
  <c r="EN23" i="54"/>
  <c r="EP23" i="54"/>
  <c r="EM23" i="54"/>
  <c r="EO23" i="54"/>
  <c r="EI102" i="54"/>
  <c r="BK84" i="66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EG223" i="54"/>
  <c r="EB442" i="54"/>
  <c r="EF382" i="54"/>
  <c r="EE382" i="54"/>
  <c r="EH422" i="54"/>
  <c r="DK930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HC129" i="54" s="1"/>
  <c r="DG773" i="54"/>
  <c r="HC126" i="54" s="1"/>
  <c r="DG1137" i="54"/>
  <c r="DG982" i="54"/>
  <c r="DG981" i="54"/>
  <c r="DG670" i="54"/>
  <c r="DG929" i="54"/>
  <c r="DG928" i="54"/>
  <c r="DH928" i="54" s="1"/>
  <c r="DG980" i="54"/>
  <c r="DH980" i="54" s="1"/>
  <c r="BY22" i="66"/>
  <c r="BT22" i="66"/>
  <c r="AZ23" i="66" s="1"/>
  <c r="CF462" i="54" s="1"/>
  <c r="EG243" i="54"/>
  <c r="EJ243" i="54"/>
  <c r="EH243" i="54"/>
  <c r="CO36" i="66"/>
  <c r="CS36" i="66"/>
  <c r="DJ50" i="54"/>
  <c r="DK50" i="54" s="1"/>
  <c r="DJ310" i="54"/>
  <c r="DK310" i="54" s="1"/>
  <c r="DJ311" i="54"/>
  <c r="DJ624" i="54"/>
  <c r="DJ571" i="54"/>
  <c r="DJ518" i="54"/>
  <c r="DK518" i="54" s="1"/>
  <c r="DJ51" i="54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DK150" i="54"/>
  <c r="EL203" i="54"/>
  <c r="EM203" i="54"/>
  <c r="EN203" i="54"/>
  <c r="EJ402" i="54"/>
  <c r="EK223" i="54"/>
  <c r="EI243" i="54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K42" i="54"/>
  <c r="EI422" i="54"/>
  <c r="EG402" i="54"/>
  <c r="EF82" i="54"/>
  <c r="EK123" i="54"/>
  <c r="DF79" i="66"/>
  <c r="AZ62" i="66"/>
  <c r="CF561" i="54" s="1"/>
  <c r="BV61" i="66"/>
  <c r="BY61" i="66"/>
  <c r="BX43" i="66"/>
  <c r="BX84" i="66"/>
  <c r="BS84" i="66"/>
  <c r="AY85" i="66" s="1"/>
  <c r="CD524" i="54" s="1"/>
  <c r="BP23" i="66"/>
  <c r="DH877" i="54" l="1"/>
  <c r="DH461" i="54"/>
  <c r="DH876" i="54"/>
  <c r="DH462" i="54"/>
  <c r="DH878" i="54"/>
  <c r="HW123" i="54"/>
  <c r="DH722" i="54"/>
  <c r="DH721" i="54"/>
  <c r="HR120" i="54"/>
  <c r="IA120" i="54" s="1"/>
  <c r="HW116" i="54"/>
  <c r="HW118" i="54"/>
  <c r="HW119" i="54"/>
  <c r="HW122" i="54"/>
  <c r="HW120" i="54"/>
  <c r="GO134" i="54"/>
  <c r="GU134" i="54" s="1"/>
  <c r="HW121" i="54"/>
  <c r="GX130" i="54"/>
  <c r="HG136" i="54"/>
  <c r="HH136" i="54" s="1"/>
  <c r="GX128" i="54"/>
  <c r="HL128" i="54" s="1"/>
  <c r="DK878" i="54"/>
  <c r="HP126" i="54"/>
  <c r="HP129" i="54"/>
  <c r="HC124" i="54"/>
  <c r="HP124" i="54" s="1"/>
  <c r="HR116" i="54"/>
  <c r="HU116" i="54" s="1"/>
  <c r="HR119" i="54"/>
  <c r="HS119" i="54" s="1"/>
  <c r="DJ831" i="54"/>
  <c r="HR118" i="54"/>
  <c r="IA118" i="54" s="1"/>
  <c r="DK877" i="54"/>
  <c r="DJ830" i="54"/>
  <c r="DK830" i="54" s="1"/>
  <c r="DK720" i="54"/>
  <c r="GZ124" i="54" s="1"/>
  <c r="HN124" i="54" s="1"/>
  <c r="DK721" i="54"/>
  <c r="GZ128" i="54" s="1"/>
  <c r="HN128" i="54" s="1"/>
  <c r="EN342" i="54"/>
  <c r="EO422" i="54"/>
  <c r="EP422" i="54"/>
  <c r="EO342" i="54"/>
  <c r="EP342" i="54"/>
  <c r="EL342" i="54"/>
  <c r="EL422" i="54"/>
  <c r="EL402" i="54"/>
  <c r="EN422" i="54"/>
  <c r="DK1033" i="54"/>
  <c r="EO102" i="54"/>
  <c r="EM42" i="54"/>
  <c r="EP102" i="54"/>
  <c r="EM102" i="54"/>
  <c r="EL42" i="54"/>
  <c r="EN42" i="54"/>
  <c r="EN102" i="54"/>
  <c r="EO42" i="54"/>
  <c r="EN282" i="54"/>
  <c r="EO282" i="54"/>
  <c r="CH42" i="54"/>
  <c r="BR43" i="66"/>
  <c r="DD1089" i="54"/>
  <c r="EM282" i="54"/>
  <c r="EL282" i="54"/>
  <c r="GQ132" i="54" s="1"/>
  <c r="GW132" i="54" s="1"/>
  <c r="DK722" i="54"/>
  <c r="GZ129" i="54" s="1"/>
  <c r="CH542" i="54"/>
  <c r="EP402" i="54"/>
  <c r="EO402" i="54"/>
  <c r="EN402" i="54"/>
  <c r="GO130" i="54"/>
  <c r="GU130" i="54" s="1"/>
  <c r="GO131" i="54"/>
  <c r="GU131" i="54" s="1"/>
  <c r="GO132" i="54"/>
  <c r="GU132" i="54" s="1"/>
  <c r="GO135" i="54"/>
  <c r="GU135" i="54" s="1"/>
  <c r="GO129" i="54"/>
  <c r="GU129" i="54" s="1"/>
  <c r="GO133" i="54"/>
  <c r="GU133" i="54" s="1"/>
  <c r="DD257" i="54"/>
  <c r="DD1037" i="54"/>
  <c r="DD1087" i="54"/>
  <c r="DE1087" i="54" s="1"/>
  <c r="DD723" i="54"/>
  <c r="DY182" i="54"/>
  <c r="EB183" i="54" s="1"/>
  <c r="CH282" i="54"/>
  <c r="CH102" i="54"/>
  <c r="DD100" i="54"/>
  <c r="DE100" i="54" s="1"/>
  <c r="DD1036" i="54"/>
  <c r="DD255" i="54"/>
  <c r="DE255" i="54" s="1"/>
  <c r="CH402" i="54"/>
  <c r="CH182" i="54"/>
  <c r="CH482" i="54"/>
  <c r="BS43" i="66"/>
  <c r="AY44" i="66" s="1"/>
  <c r="BL43" i="66"/>
  <c r="DJ723" i="54" s="1"/>
  <c r="BQ43" i="66"/>
  <c r="DZ402" i="54" s="1"/>
  <c r="EH403" i="54" s="1"/>
  <c r="DD1035" i="54"/>
  <c r="DE1035" i="54" s="1"/>
  <c r="DD256" i="54"/>
  <c r="DD463" i="54"/>
  <c r="DY102" i="54"/>
  <c r="EE103" i="54" s="1"/>
  <c r="CH422" i="54"/>
  <c r="DK1034" i="54"/>
  <c r="DK462" i="54"/>
  <c r="DD1088" i="54"/>
  <c r="DD101" i="54"/>
  <c r="BK43" i="66"/>
  <c r="DG464" i="54" s="1"/>
  <c r="DD465" i="54"/>
  <c r="DD464" i="54"/>
  <c r="DY282" i="54"/>
  <c r="DY342" i="54"/>
  <c r="EB343" i="54" s="1"/>
  <c r="DD879" i="54"/>
  <c r="DE879" i="54" s="1"/>
  <c r="DD725" i="54"/>
  <c r="DY422" i="54"/>
  <c r="EC423" i="54" s="1"/>
  <c r="DY42" i="54"/>
  <c r="EB43" i="54" s="1"/>
  <c r="DD724" i="54"/>
  <c r="DD880" i="54"/>
  <c r="AO378" i="54"/>
  <c r="AW438" i="54"/>
  <c r="BA438" i="54" s="1"/>
  <c r="AM440" i="54"/>
  <c r="AO440" i="54" s="1"/>
  <c r="DS19" i="66"/>
  <c r="AW398" i="54"/>
  <c r="AY398" i="54" s="1"/>
  <c r="AM360" i="54"/>
  <c r="AP360" i="54" s="1"/>
  <c r="AP359" i="54"/>
  <c r="DR58" i="66"/>
  <c r="DF20" i="66"/>
  <c r="AR379" i="54" s="1"/>
  <c r="AU379" i="54" s="1"/>
  <c r="GX127" i="54"/>
  <c r="HL127" i="54" s="1"/>
  <c r="AO439" i="54"/>
  <c r="DF40" i="66"/>
  <c r="DR40" i="66" s="1"/>
  <c r="DR39" i="66"/>
  <c r="DR19" i="66"/>
  <c r="AS378" i="54"/>
  <c r="GX126" i="54"/>
  <c r="HL126" i="54" s="1"/>
  <c r="AN359" i="54"/>
  <c r="AQ439" i="54"/>
  <c r="AR358" i="54"/>
  <c r="AU358" i="54" s="1"/>
  <c r="GX129" i="54"/>
  <c r="AN439" i="54"/>
  <c r="AO359" i="54"/>
  <c r="AR438" i="54"/>
  <c r="AT438" i="54" s="1"/>
  <c r="DG40" i="66"/>
  <c r="AW399" i="54" s="1"/>
  <c r="DG20" i="66"/>
  <c r="DS20" i="66" s="1"/>
  <c r="DS39" i="66"/>
  <c r="AU378" i="54"/>
  <c r="AT378" i="54"/>
  <c r="AN378" i="54"/>
  <c r="AQ378" i="54"/>
  <c r="GX124" i="54"/>
  <c r="HL124" i="54" s="1"/>
  <c r="BI337" i="54"/>
  <c r="BK337" i="54"/>
  <c r="BH337" i="54"/>
  <c r="BJ337" i="54"/>
  <c r="DN61" i="66"/>
  <c r="DE62" i="66" s="1"/>
  <c r="BB420" i="54"/>
  <c r="BB340" i="54"/>
  <c r="DN63" i="66"/>
  <c r="BB422" i="54"/>
  <c r="BB342" i="54"/>
  <c r="AT398" i="54"/>
  <c r="AU398" i="54"/>
  <c r="AS398" i="54"/>
  <c r="AV398" i="54"/>
  <c r="BA358" i="54"/>
  <c r="AY358" i="54"/>
  <c r="AZ358" i="54"/>
  <c r="AX358" i="54"/>
  <c r="BI419" i="54"/>
  <c r="BH419" i="54"/>
  <c r="BJ419" i="54"/>
  <c r="BK419" i="54"/>
  <c r="AR418" i="54"/>
  <c r="AR338" i="54"/>
  <c r="DN62" i="66"/>
  <c r="BB341" i="54"/>
  <c r="BB421" i="54"/>
  <c r="BH338" i="54"/>
  <c r="BJ338" i="54"/>
  <c r="BI338" i="54"/>
  <c r="BK338" i="54"/>
  <c r="BI339" i="54"/>
  <c r="BJ339" i="54"/>
  <c r="BH339" i="54"/>
  <c r="BK339" i="54"/>
  <c r="BJ417" i="54"/>
  <c r="BK417" i="54"/>
  <c r="BH417" i="54"/>
  <c r="BI417" i="54"/>
  <c r="BI418" i="54"/>
  <c r="BH418" i="54"/>
  <c r="BJ418" i="54"/>
  <c r="BK418" i="54"/>
  <c r="AN400" i="54"/>
  <c r="AQ400" i="54"/>
  <c r="AO400" i="54"/>
  <c r="AP400" i="54"/>
  <c r="AO379" i="54"/>
  <c r="AQ379" i="54"/>
  <c r="AN379" i="54"/>
  <c r="AP379" i="54"/>
  <c r="AZ378" i="54"/>
  <c r="AY378" i="54"/>
  <c r="BA378" i="54"/>
  <c r="AX378" i="54"/>
  <c r="AN380" i="54"/>
  <c r="AO380" i="54"/>
  <c r="AP380" i="54"/>
  <c r="AQ380" i="54"/>
  <c r="EB144" i="54"/>
  <c r="ED144" i="54"/>
  <c r="EE144" i="54"/>
  <c r="EF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E414" i="54"/>
  <c r="DE416" i="54"/>
  <c r="DE415" i="54"/>
  <c r="DE362" i="54"/>
  <c r="DE363" i="54"/>
  <c r="DE364" i="54"/>
  <c r="CD144" i="54"/>
  <c r="BP65" i="66"/>
  <c r="CD164" i="54"/>
  <c r="CD324" i="54"/>
  <c r="CD64" i="54"/>
  <c r="BJ65" i="66"/>
  <c r="AP21" i="67"/>
  <c r="X22" i="67"/>
  <c r="EA163" i="54"/>
  <c r="EA143" i="54"/>
  <c r="EA323" i="54"/>
  <c r="EP324" i="54" s="1"/>
  <c r="EA63" i="54"/>
  <c r="O22" i="67"/>
  <c r="S22" i="67" s="1"/>
  <c r="DG414" i="54"/>
  <c r="DG363" i="54"/>
  <c r="DG415" i="54"/>
  <c r="DG364" i="54"/>
  <c r="DG362" i="54"/>
  <c r="DG416" i="54"/>
  <c r="ED164" i="54"/>
  <c r="EC164" i="54"/>
  <c r="EB164" i="54"/>
  <c r="EE164" i="54"/>
  <c r="DZ63" i="54"/>
  <c r="DZ143" i="54"/>
  <c r="DZ163" i="54"/>
  <c r="W22" i="67"/>
  <c r="DZ323" i="54"/>
  <c r="EG324" i="54" s="1"/>
  <c r="P22" i="67"/>
  <c r="T22" i="67" s="1"/>
  <c r="DJ415" i="54"/>
  <c r="DJ364" i="54"/>
  <c r="BU64" i="66"/>
  <c r="BA65" i="66" s="1"/>
  <c r="CH564" i="54" s="1"/>
  <c r="BZ64" i="66"/>
  <c r="DJ362" i="54"/>
  <c r="DJ416" i="54"/>
  <c r="DJ414" i="54"/>
  <c r="DJ363" i="54"/>
  <c r="R22" i="67"/>
  <c r="AM22" i="67"/>
  <c r="DJ61" i="66"/>
  <c r="DJ62" i="66"/>
  <c r="DJ82" i="66"/>
  <c r="DJ83" i="66"/>
  <c r="DJ63" i="66"/>
  <c r="DJ81" i="66"/>
  <c r="EC144" i="54"/>
  <c r="HX132" i="54"/>
  <c r="HX133" i="54"/>
  <c r="HX134" i="54"/>
  <c r="HX131" i="54"/>
  <c r="HX130" i="54"/>
  <c r="HX129" i="54"/>
  <c r="HX135" i="54"/>
  <c r="HY117" i="54"/>
  <c r="IA117" i="54"/>
  <c r="HZ117" i="54"/>
  <c r="HT120" i="54"/>
  <c r="HY120" i="54"/>
  <c r="HX127" i="54"/>
  <c r="HX126" i="54"/>
  <c r="HX123" i="54"/>
  <c r="HX128" i="54"/>
  <c r="HX121" i="54"/>
  <c r="HX122" i="54"/>
  <c r="HX124" i="54"/>
  <c r="HX125" i="54"/>
  <c r="CF82" i="54"/>
  <c r="CF362" i="54"/>
  <c r="CF442" i="54"/>
  <c r="CF382" i="54"/>
  <c r="CF302" i="54"/>
  <c r="CF262" i="54"/>
  <c r="CH442" i="54"/>
  <c r="CH82" i="54"/>
  <c r="CH362" i="54"/>
  <c r="CH382" i="54"/>
  <c r="CH262" i="54"/>
  <c r="CH302" i="54"/>
  <c r="CD224" i="54"/>
  <c r="CD244" i="54"/>
  <c r="CD124" i="54"/>
  <c r="CD204" i="54"/>
  <c r="CD24" i="54"/>
  <c r="CF161" i="54"/>
  <c r="CF61" i="54"/>
  <c r="CF321" i="54"/>
  <c r="CF141" i="54"/>
  <c r="DZ123" i="54"/>
  <c r="EG124" i="54" s="1"/>
  <c r="DZ203" i="54"/>
  <c r="EG204" i="54" s="1"/>
  <c r="DZ223" i="54"/>
  <c r="EH224" i="54" s="1"/>
  <c r="DZ23" i="54"/>
  <c r="EJ24" i="54" s="1"/>
  <c r="DZ243" i="54"/>
  <c r="EH244" i="54" s="1"/>
  <c r="BZ84" i="66"/>
  <c r="EA23" i="54"/>
  <c r="EO24" i="54" s="1"/>
  <c r="EA243" i="54"/>
  <c r="EN244" i="54" s="1"/>
  <c r="EA123" i="54"/>
  <c r="EM124" i="54" s="1"/>
  <c r="EA203" i="54"/>
  <c r="EP204" i="54" s="1"/>
  <c r="EA223" i="54"/>
  <c r="EP224" i="54" s="1"/>
  <c r="DZ182" i="54"/>
  <c r="DZ102" i="54"/>
  <c r="EK103" i="54" s="1"/>
  <c r="EA42" i="54"/>
  <c r="EA102" i="54"/>
  <c r="EL103" i="54" s="1"/>
  <c r="EA182" i="54"/>
  <c r="EA282" i="54"/>
  <c r="EA342" i="54"/>
  <c r="EA402" i="54"/>
  <c r="EM403" i="54" s="1"/>
  <c r="EA422" i="54"/>
  <c r="EO382" i="54"/>
  <c r="HS120" i="54"/>
  <c r="DY82" i="54"/>
  <c r="EE83" i="54" s="1"/>
  <c r="DY262" i="54"/>
  <c r="EB263" i="54" s="1"/>
  <c r="DY302" i="54"/>
  <c r="DY362" i="54"/>
  <c r="EB363" i="54" s="1"/>
  <c r="DY382" i="54"/>
  <c r="EB383" i="54" s="1"/>
  <c r="DY442" i="54"/>
  <c r="EC443" i="54" s="1"/>
  <c r="EM382" i="54"/>
  <c r="EP382" i="54"/>
  <c r="HS117" i="54"/>
  <c r="HU117" i="54"/>
  <c r="HT117" i="54"/>
  <c r="EN382" i="54"/>
  <c r="GY125" i="54"/>
  <c r="GY124" i="54"/>
  <c r="EP262" i="54"/>
  <c r="BU84" i="66"/>
  <c r="BA85" i="66" s="1"/>
  <c r="CH524" i="54" s="1"/>
  <c r="DE51" i="54"/>
  <c r="EC224" i="54"/>
  <c r="EL262" i="54"/>
  <c r="CH20" i="66"/>
  <c r="CR20" i="66" s="1"/>
  <c r="EM82" i="54"/>
  <c r="DE52" i="54"/>
  <c r="EO82" i="54"/>
  <c r="EC403" i="54"/>
  <c r="EB124" i="54"/>
  <c r="EF63" i="54"/>
  <c r="DF60" i="66"/>
  <c r="DR59" i="66"/>
  <c r="DF80" i="66"/>
  <c r="DR79" i="66"/>
  <c r="EC24" i="54"/>
  <c r="EC63" i="54"/>
  <c r="DH1137" i="54"/>
  <c r="EB63" i="54"/>
  <c r="EC124" i="54"/>
  <c r="EJ302" i="54"/>
  <c r="EE244" i="54"/>
  <c r="EE224" i="54"/>
  <c r="EE403" i="54"/>
  <c r="ED224" i="54"/>
  <c r="DH774" i="54"/>
  <c r="GY129" i="54" s="1"/>
  <c r="DH201" i="54"/>
  <c r="DH773" i="54"/>
  <c r="GY128" i="54" s="1"/>
  <c r="EP442" i="54"/>
  <c r="EI302" i="54"/>
  <c r="DH1138" i="54"/>
  <c r="DK51" i="54"/>
  <c r="DH670" i="54"/>
  <c r="ED403" i="54"/>
  <c r="DK52" i="54"/>
  <c r="DE520" i="54"/>
  <c r="DE311" i="54"/>
  <c r="EJ382" i="54"/>
  <c r="EI382" i="54"/>
  <c r="EG382" i="54"/>
  <c r="EK382" i="54"/>
  <c r="DH981" i="54"/>
  <c r="EM302" i="54"/>
  <c r="DE571" i="54"/>
  <c r="DE831" i="54"/>
  <c r="DE152" i="54"/>
  <c r="ED63" i="54"/>
  <c r="EB403" i="54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C324" i="54"/>
  <c r="EF124" i="54"/>
  <c r="EO442" i="54"/>
  <c r="BR23" i="66"/>
  <c r="BQ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BY84" i="66"/>
  <c r="BT84" i="66"/>
  <c r="AZ85" i="66" s="1"/>
  <c r="CF524" i="54" s="1"/>
  <c r="EB224" i="54"/>
  <c r="EO262" i="54"/>
  <c r="EN262" i="54"/>
  <c r="EN82" i="54"/>
  <c r="EP82" i="54"/>
  <c r="EO302" i="54"/>
  <c r="ED24" i="54"/>
  <c r="BP85" i="66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Z43" i="66"/>
  <c r="DJ152" i="54"/>
  <c r="DJ1036" i="54"/>
  <c r="DJ151" i="54"/>
  <c r="DK151" i="54" s="1"/>
  <c r="DJ101" i="54"/>
  <c r="DJ153" i="54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DE153" i="54"/>
  <c r="DG152" i="54"/>
  <c r="DG1036" i="54"/>
  <c r="DG255" i="54"/>
  <c r="DH255" i="54" s="1"/>
  <c r="DG1035" i="54"/>
  <c r="DH1035" i="54" s="1"/>
  <c r="DG1037" i="54"/>
  <c r="DG101" i="54"/>
  <c r="DG1089" i="54"/>
  <c r="DG257" i="54"/>
  <c r="DG1088" i="54"/>
  <c r="DG153" i="54"/>
  <c r="DG151" i="54"/>
  <c r="DH151" i="54" s="1"/>
  <c r="DG99" i="54"/>
  <c r="DH99" i="54" s="1"/>
  <c r="BY43" i="66"/>
  <c r="EF204" i="54"/>
  <c r="EJ362" i="54"/>
  <c r="BK23" i="66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EG141" i="54"/>
  <c r="EK141" i="54"/>
  <c r="EI141" i="54"/>
  <c r="EJ141" i="54"/>
  <c r="EH141" i="54"/>
  <c r="BT62" i="66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X23" i="66"/>
  <c r="CH12" i="66" s="1"/>
  <c r="BJ85" i="66"/>
  <c r="BS23" i="66"/>
  <c r="AY24" i="66" s="1"/>
  <c r="CD463" i="54" s="1"/>
  <c r="DJ257" i="54" l="1"/>
  <c r="DJ1037" i="54"/>
  <c r="DJ1088" i="54"/>
  <c r="DK1088" i="54" s="1"/>
  <c r="DJ1089" i="54"/>
  <c r="DJ1087" i="54"/>
  <c r="DK1087" i="54" s="1"/>
  <c r="DJ256" i="54"/>
  <c r="DJ99" i="54"/>
  <c r="DK99" i="54" s="1"/>
  <c r="DJ100" i="54"/>
  <c r="DJ1035" i="54"/>
  <c r="DK1035" i="54" s="1"/>
  <c r="DJ255" i="54"/>
  <c r="DK255" i="54" s="1"/>
  <c r="DJ881" i="54"/>
  <c r="DZ282" i="54"/>
  <c r="DZ342" i="54"/>
  <c r="DZ422" i="54"/>
  <c r="EJ423" i="54" s="1"/>
  <c r="DZ42" i="54"/>
  <c r="EK43" i="54" s="1"/>
  <c r="HZ120" i="54"/>
  <c r="HU120" i="54"/>
  <c r="HY119" i="54"/>
  <c r="HT116" i="54"/>
  <c r="HZ116" i="54"/>
  <c r="IA116" i="54"/>
  <c r="DK832" i="54"/>
  <c r="IA119" i="54"/>
  <c r="HL130" i="54"/>
  <c r="HY116" i="54"/>
  <c r="HS116" i="54"/>
  <c r="GY126" i="54"/>
  <c r="GY127" i="54"/>
  <c r="HW124" i="54"/>
  <c r="HW125" i="54"/>
  <c r="HW128" i="54"/>
  <c r="HW127" i="54"/>
  <c r="HW129" i="54"/>
  <c r="HW126" i="54"/>
  <c r="HW130" i="54"/>
  <c r="GY130" i="54"/>
  <c r="HB136" i="54"/>
  <c r="HB131" i="54"/>
  <c r="HB134" i="54"/>
  <c r="HD131" i="54"/>
  <c r="EB303" i="54"/>
  <c r="HF144" i="54"/>
  <c r="HT119" i="54"/>
  <c r="HZ119" i="54"/>
  <c r="HU119" i="54"/>
  <c r="GZ125" i="54"/>
  <c r="HN125" i="54" s="1"/>
  <c r="HY118" i="54"/>
  <c r="HU118" i="54"/>
  <c r="GZ126" i="54"/>
  <c r="HN126" i="54" s="1"/>
  <c r="HS118" i="54"/>
  <c r="GZ127" i="54"/>
  <c r="HN127" i="54" s="1"/>
  <c r="HZ118" i="54"/>
  <c r="HT118" i="54"/>
  <c r="EM283" i="54"/>
  <c r="DK831" i="54"/>
  <c r="EO423" i="54"/>
  <c r="EB103" i="54"/>
  <c r="DE723" i="54"/>
  <c r="GX133" i="54" s="1"/>
  <c r="HL133" i="54" s="1"/>
  <c r="DE465" i="54"/>
  <c r="DE464" i="54"/>
  <c r="GZ130" i="54"/>
  <c r="EC103" i="54"/>
  <c r="EF103" i="54"/>
  <c r="ED103" i="54"/>
  <c r="DE101" i="54"/>
  <c r="DE463" i="54"/>
  <c r="DE1036" i="54"/>
  <c r="ED183" i="54"/>
  <c r="GQ135" i="54"/>
  <c r="GW135" i="54" s="1"/>
  <c r="GQ129" i="54"/>
  <c r="GW129" i="54" s="1"/>
  <c r="HN129" i="54" s="1"/>
  <c r="GQ131" i="54"/>
  <c r="GW131" i="54" s="1"/>
  <c r="GQ134" i="54"/>
  <c r="GW134" i="54" s="1"/>
  <c r="GQ133" i="54"/>
  <c r="GW133" i="54" s="1"/>
  <c r="GQ130" i="54"/>
  <c r="GW130" i="54" s="1"/>
  <c r="DG881" i="54"/>
  <c r="BT43" i="66"/>
  <c r="AZ44" i="66" s="1"/>
  <c r="CF543" i="54" s="1"/>
  <c r="DG100" i="54"/>
  <c r="DH101" i="54" s="1"/>
  <c r="DG1087" i="54"/>
  <c r="DH1087" i="54" s="1"/>
  <c r="DG256" i="54"/>
  <c r="DH256" i="54" s="1"/>
  <c r="EC43" i="54"/>
  <c r="ED43" i="54"/>
  <c r="EE343" i="54"/>
  <c r="DG725" i="54"/>
  <c r="EF43" i="54"/>
  <c r="EC343" i="54"/>
  <c r="DG465" i="54"/>
  <c r="DE256" i="54"/>
  <c r="EF343" i="54"/>
  <c r="DG879" i="54"/>
  <c r="DH879" i="54" s="1"/>
  <c r="ED343" i="54"/>
  <c r="DG463" i="54"/>
  <c r="DH464" i="54" s="1"/>
  <c r="DG880" i="54"/>
  <c r="DG724" i="54"/>
  <c r="DG723" i="54"/>
  <c r="EE43" i="54"/>
  <c r="DJ463" i="54"/>
  <c r="DK463" i="54" s="1"/>
  <c r="DJ724" i="54"/>
  <c r="HD134" i="54" s="1"/>
  <c r="BU43" i="66"/>
  <c r="BA44" i="66" s="1"/>
  <c r="CH503" i="54" s="1"/>
  <c r="DJ880" i="54"/>
  <c r="DJ465" i="54"/>
  <c r="HL129" i="54"/>
  <c r="DE1089" i="54"/>
  <c r="DJ725" i="54"/>
  <c r="HD136" i="54" s="1"/>
  <c r="DJ879" i="54"/>
  <c r="DK879" i="54" s="1"/>
  <c r="DE1088" i="54"/>
  <c r="DJ464" i="54"/>
  <c r="DE257" i="54"/>
  <c r="EE183" i="54"/>
  <c r="DE1037" i="54"/>
  <c r="EC183" i="54"/>
  <c r="EF183" i="54"/>
  <c r="EC283" i="54"/>
  <c r="EF423" i="54"/>
  <c r="EB423" i="54"/>
  <c r="ED423" i="54"/>
  <c r="EE423" i="54"/>
  <c r="EE283" i="54"/>
  <c r="EB283" i="54"/>
  <c r="ED283" i="54"/>
  <c r="EF283" i="54"/>
  <c r="DE724" i="54"/>
  <c r="DE881" i="54"/>
  <c r="DE880" i="54"/>
  <c r="DE725" i="54"/>
  <c r="AX438" i="54"/>
  <c r="AP440" i="54"/>
  <c r="AQ440" i="54"/>
  <c r="AN440" i="54"/>
  <c r="AZ438" i="54"/>
  <c r="AQ360" i="54"/>
  <c r="AY438" i="54"/>
  <c r="AN360" i="54"/>
  <c r="DR20" i="66"/>
  <c r="BA398" i="54"/>
  <c r="AZ398" i="54"/>
  <c r="AO360" i="54"/>
  <c r="AX398" i="54"/>
  <c r="AV379" i="54"/>
  <c r="DF21" i="66"/>
  <c r="AR380" i="54" s="1"/>
  <c r="AS380" i="54" s="1"/>
  <c r="AT379" i="54"/>
  <c r="AS379" i="54"/>
  <c r="AR439" i="54"/>
  <c r="AU439" i="54" s="1"/>
  <c r="DF41" i="66"/>
  <c r="AR400" i="54" s="1"/>
  <c r="AS400" i="54" s="1"/>
  <c r="AR359" i="54"/>
  <c r="AS359" i="54" s="1"/>
  <c r="AV358" i="54"/>
  <c r="AR399" i="54"/>
  <c r="AT399" i="54" s="1"/>
  <c r="DG21" i="66"/>
  <c r="AW380" i="54" s="1"/>
  <c r="AX380" i="54" s="1"/>
  <c r="AW379" i="54"/>
  <c r="AZ379" i="54" s="1"/>
  <c r="AS358" i="54"/>
  <c r="AT358" i="54"/>
  <c r="AU438" i="54"/>
  <c r="AS438" i="54"/>
  <c r="AV438" i="54"/>
  <c r="DS40" i="66"/>
  <c r="DG41" i="66"/>
  <c r="AW439" i="54"/>
  <c r="AY439" i="54" s="1"/>
  <c r="AW359" i="54"/>
  <c r="AY359" i="54" s="1"/>
  <c r="DQ61" i="66"/>
  <c r="BJ44" i="66"/>
  <c r="DD467" i="54" s="1"/>
  <c r="CD543" i="54"/>
  <c r="CD503" i="54"/>
  <c r="CD483" i="54"/>
  <c r="AM421" i="54"/>
  <c r="AM341" i="54"/>
  <c r="DP63" i="66"/>
  <c r="BL422" i="54"/>
  <c r="BL342" i="54"/>
  <c r="BF421" i="54"/>
  <c r="BC421" i="54"/>
  <c r="BE421" i="54"/>
  <c r="BD421" i="54"/>
  <c r="BC342" i="54"/>
  <c r="BD342" i="54"/>
  <c r="BE342" i="54"/>
  <c r="BF342" i="54"/>
  <c r="BF420" i="54"/>
  <c r="BC420" i="54"/>
  <c r="BE420" i="54"/>
  <c r="BD420" i="54"/>
  <c r="DP62" i="66"/>
  <c r="BL341" i="54"/>
  <c r="BL421" i="54"/>
  <c r="BE341" i="54"/>
  <c r="BC341" i="54"/>
  <c r="BD341" i="54"/>
  <c r="BF341" i="54"/>
  <c r="BC422" i="54"/>
  <c r="BE422" i="54"/>
  <c r="BD422" i="54"/>
  <c r="BF422" i="54"/>
  <c r="DP61" i="66"/>
  <c r="DS61" i="66" s="1"/>
  <c r="BL340" i="54"/>
  <c r="BL420" i="54"/>
  <c r="AV338" i="54"/>
  <c r="AT338" i="54"/>
  <c r="AU338" i="54"/>
  <c r="AS338" i="54"/>
  <c r="AR339" i="54"/>
  <c r="AR419" i="54"/>
  <c r="AV418" i="54"/>
  <c r="AT418" i="54"/>
  <c r="AU418" i="54"/>
  <c r="AS418" i="54"/>
  <c r="BC340" i="54"/>
  <c r="BE340" i="54"/>
  <c r="BD340" i="54"/>
  <c r="BF340" i="54"/>
  <c r="AY399" i="54"/>
  <c r="AZ399" i="54"/>
  <c r="BA399" i="54"/>
  <c r="AX399" i="54"/>
  <c r="EN324" i="54"/>
  <c r="EO324" i="54"/>
  <c r="EL324" i="54"/>
  <c r="EM324" i="54"/>
  <c r="EL24" i="54"/>
  <c r="U22" i="67"/>
  <c r="DS81" i="66"/>
  <c r="DG82" i="66"/>
  <c r="DK362" i="54"/>
  <c r="DK363" i="54"/>
  <c r="DK364" i="54"/>
  <c r="AN22" i="67"/>
  <c r="Y22" i="67"/>
  <c r="DH362" i="54"/>
  <c r="DH363" i="54"/>
  <c r="DH364" i="54"/>
  <c r="DH414" i="54"/>
  <c r="DH416" i="54"/>
  <c r="DH415" i="54"/>
  <c r="EN144" i="54"/>
  <c r="EL144" i="54"/>
  <c r="EM144" i="54"/>
  <c r="EP144" i="54"/>
  <c r="EO144" i="54"/>
  <c r="AT21" i="67"/>
  <c r="AY21" i="67" s="1"/>
  <c r="DQ62" i="66"/>
  <c r="DE63" i="66"/>
  <c r="Q22" i="67"/>
  <c r="DK414" i="54"/>
  <c r="DK415" i="54"/>
  <c r="DK416" i="54"/>
  <c r="CH164" i="54"/>
  <c r="CH324" i="54"/>
  <c r="CH144" i="54"/>
  <c r="CH64" i="54"/>
  <c r="EP164" i="54"/>
  <c r="EM164" i="54"/>
  <c r="EO164" i="54"/>
  <c r="EN164" i="54"/>
  <c r="EL164" i="54"/>
  <c r="N23" i="67"/>
  <c r="BK65" i="66"/>
  <c r="DD420" i="54"/>
  <c r="DD417" i="54"/>
  <c r="DD366" i="54"/>
  <c r="DD365" i="54"/>
  <c r="BL65" i="66"/>
  <c r="BX65" i="66"/>
  <c r="CH29" i="66" s="1"/>
  <c r="BS65" i="66"/>
  <c r="DD419" i="54"/>
  <c r="DD368" i="54"/>
  <c r="DD418" i="54"/>
  <c r="DD367" i="54"/>
  <c r="V23" i="67"/>
  <c r="DY324" i="54"/>
  <c r="BQ65" i="66"/>
  <c r="DY64" i="54"/>
  <c r="DY144" i="54"/>
  <c r="DY164" i="54"/>
  <c r="BR65" i="66"/>
  <c r="DE83" i="66"/>
  <c r="DQ82" i="66"/>
  <c r="AO22" i="67"/>
  <c r="CD303" i="54"/>
  <c r="CD83" i="54"/>
  <c r="CD263" i="54"/>
  <c r="CD443" i="54"/>
  <c r="CD363" i="54"/>
  <c r="CD383" i="54"/>
  <c r="CD103" i="54"/>
  <c r="CD43" i="54"/>
  <c r="CD283" i="54"/>
  <c r="CD423" i="54"/>
  <c r="CD343" i="54"/>
  <c r="CD183" i="54"/>
  <c r="CD403" i="54"/>
  <c r="CH224" i="54"/>
  <c r="CH244" i="54"/>
  <c r="CH124" i="54"/>
  <c r="CH204" i="54"/>
  <c r="CH24" i="54"/>
  <c r="CH43" i="54"/>
  <c r="CF244" i="54"/>
  <c r="CF224" i="54"/>
  <c r="CF204" i="54"/>
  <c r="CF124" i="54"/>
  <c r="CF24" i="54"/>
  <c r="DY24" i="54"/>
  <c r="DY124" i="54"/>
  <c r="DY204" i="54"/>
  <c r="DY224" i="54"/>
  <c r="DY244" i="54"/>
  <c r="HQ136" i="54"/>
  <c r="DZ262" i="54"/>
  <c r="EG263" i="54" s="1"/>
  <c r="DZ362" i="54"/>
  <c r="EG363" i="54" s="1"/>
  <c r="DZ382" i="54"/>
  <c r="EJ383" i="54" s="1"/>
  <c r="DZ82" i="54"/>
  <c r="EH83" i="54" s="1"/>
  <c r="DZ302" i="54"/>
  <c r="DZ442" i="54"/>
  <c r="EH443" i="54" s="1"/>
  <c r="EA262" i="54"/>
  <c r="EP263" i="54" s="1"/>
  <c r="EA382" i="54"/>
  <c r="EL383" i="54" s="1"/>
  <c r="EA442" i="54"/>
  <c r="EL443" i="54" s="1"/>
  <c r="EA302" i="54"/>
  <c r="EL303" i="54" s="1"/>
  <c r="EA362" i="54"/>
  <c r="EP363" i="54" s="1"/>
  <c r="EA82" i="54"/>
  <c r="EL83" i="54" s="1"/>
  <c r="EO204" i="54"/>
  <c r="GP126" i="54"/>
  <c r="GV126" i="54" s="1"/>
  <c r="GP123" i="54"/>
  <c r="GV123" i="54" s="1"/>
  <c r="HM123" i="54" s="1"/>
  <c r="HR123" i="54" s="1"/>
  <c r="IA123" i="54" s="1"/>
  <c r="GP127" i="54"/>
  <c r="GV127" i="54" s="1"/>
  <c r="GP121" i="54"/>
  <c r="GV121" i="54" s="1"/>
  <c r="HM121" i="54" s="1"/>
  <c r="HR121" i="54" s="1"/>
  <c r="GP124" i="54"/>
  <c r="GV124" i="54" s="1"/>
  <c r="HM124" i="54" s="1"/>
  <c r="HR124" i="54" s="1"/>
  <c r="GP128" i="54"/>
  <c r="GV128" i="54" s="1"/>
  <c r="HM128" i="54" s="1"/>
  <c r="HR128" i="54" s="1"/>
  <c r="HY128" i="54" s="1"/>
  <c r="GP122" i="54"/>
  <c r="GV122" i="54" s="1"/>
  <c r="HM122" i="54" s="1"/>
  <c r="HR122" i="54" s="1"/>
  <c r="IA122" i="54" s="1"/>
  <c r="GP125" i="54"/>
  <c r="GV125" i="54" s="1"/>
  <c r="HM125" i="54" s="1"/>
  <c r="EP24" i="54"/>
  <c r="EN24" i="54"/>
  <c r="EM24" i="54"/>
  <c r="EM224" i="54"/>
  <c r="EO124" i="54"/>
  <c r="EL124" i="54"/>
  <c r="EP124" i="54"/>
  <c r="CN20" i="66"/>
  <c r="DK41" i="66" s="1"/>
  <c r="EN124" i="54"/>
  <c r="BP44" i="66"/>
  <c r="ER25" i="66" s="1"/>
  <c r="EL204" i="54"/>
  <c r="DE984" i="54"/>
  <c r="EH24" i="54"/>
  <c r="BU23" i="66"/>
  <c r="BA24" i="66" s="1"/>
  <c r="CH463" i="54" s="1"/>
  <c r="EL224" i="54"/>
  <c r="EM244" i="54"/>
  <c r="EN224" i="54"/>
  <c r="EO224" i="54"/>
  <c r="EO244" i="54"/>
  <c r="EP244" i="54"/>
  <c r="DK1140" i="54"/>
  <c r="EN204" i="54"/>
  <c r="EM204" i="54"/>
  <c r="EH124" i="54"/>
  <c r="EI124" i="54"/>
  <c r="EJ124" i="54"/>
  <c r="DK672" i="54"/>
  <c r="EL244" i="54"/>
  <c r="EO283" i="54"/>
  <c r="BZ23" i="66"/>
  <c r="CJ12" i="66" s="1"/>
  <c r="EM343" i="54"/>
  <c r="EP343" i="54"/>
  <c r="EN343" i="54"/>
  <c r="EL343" i="54"/>
  <c r="EN283" i="54"/>
  <c r="EL283" i="54"/>
  <c r="EP283" i="54"/>
  <c r="CI20" i="66"/>
  <c r="CS20" i="66" s="1"/>
  <c r="EO343" i="54"/>
  <c r="EN183" i="54"/>
  <c r="EM183" i="54"/>
  <c r="EP183" i="54"/>
  <c r="EO183" i="54"/>
  <c r="DK723" i="54"/>
  <c r="CJ20" i="66"/>
  <c r="EL183" i="54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F81" i="66"/>
  <c r="DR80" i="66"/>
  <c r="DF61" i="66"/>
  <c r="DR60" i="66"/>
  <c r="DE777" i="54"/>
  <c r="EK324" i="54"/>
  <c r="DH519" i="54"/>
  <c r="DH51" i="54"/>
  <c r="DE1141" i="54"/>
  <c r="DE204" i="54"/>
  <c r="EJ324" i="54"/>
  <c r="DE673" i="54"/>
  <c r="DE1140" i="54"/>
  <c r="DH1037" i="54"/>
  <c r="DH1036" i="54"/>
  <c r="DK984" i="54"/>
  <c r="EI224" i="54"/>
  <c r="EI403" i="54"/>
  <c r="EJ224" i="54"/>
  <c r="DK153" i="54"/>
  <c r="DK152" i="54"/>
  <c r="DH520" i="54"/>
  <c r="DH623" i="54"/>
  <c r="DK933" i="54"/>
  <c r="DK777" i="54"/>
  <c r="DE672" i="54"/>
  <c r="DE933" i="54"/>
  <c r="DK204" i="54"/>
  <c r="DH311" i="54"/>
  <c r="DH832" i="54"/>
  <c r="ED64" i="54"/>
  <c r="DD155" i="54"/>
  <c r="DD154" i="54"/>
  <c r="DE154" i="54" s="1"/>
  <c r="DD156" i="54"/>
  <c r="CR12" i="66"/>
  <c r="CN12" i="66"/>
  <c r="BP24" i="66"/>
  <c r="BK85" i="66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BY23" i="66"/>
  <c r="CI12" i="66" s="1"/>
  <c r="EG63" i="54"/>
  <c r="EK63" i="54"/>
  <c r="EH63" i="54"/>
  <c r="DH153" i="54"/>
  <c r="EI103" i="54"/>
  <c r="ED363" i="54"/>
  <c r="EL63" i="54"/>
  <c r="EM63" i="54"/>
  <c r="EO63" i="54"/>
  <c r="DK1036" i="54"/>
  <c r="EP423" i="54"/>
  <c r="EN423" i="54"/>
  <c r="EM423" i="54"/>
  <c r="DK1141" i="54"/>
  <c r="DK776" i="54"/>
  <c r="EF303" i="54"/>
  <c r="BR85" i="66"/>
  <c r="BQ85" i="66"/>
  <c r="EC383" i="54"/>
  <c r="EO403" i="54"/>
  <c r="EK24" i="54"/>
  <c r="EJ204" i="54"/>
  <c r="EK204" i="54"/>
  <c r="DH624" i="54"/>
  <c r="EE383" i="54"/>
  <c r="EE363" i="54"/>
  <c r="EI423" i="54"/>
  <c r="EE443" i="54"/>
  <c r="EJ63" i="54"/>
  <c r="EG224" i="54"/>
  <c r="EC83" i="54"/>
  <c r="EI204" i="54"/>
  <c r="EG24" i="54"/>
  <c r="EC363" i="54"/>
  <c r="DE932" i="54"/>
  <c r="DE205" i="54"/>
  <c r="EI43" i="54"/>
  <c r="EP403" i="54"/>
  <c r="EP43" i="54"/>
  <c r="EL43" i="54"/>
  <c r="EN43" i="54"/>
  <c r="EO43" i="54"/>
  <c r="EM43" i="54"/>
  <c r="EL423" i="54"/>
  <c r="EP63" i="54"/>
  <c r="DH42" i="66"/>
  <c r="DH41" i="66"/>
  <c r="DH43" i="66"/>
  <c r="CT20" i="66"/>
  <c r="DH571" i="54"/>
  <c r="EN63" i="54"/>
  <c r="EK124" i="54"/>
  <c r="ED443" i="54"/>
  <c r="EM103" i="54"/>
  <c r="ED383" i="54"/>
  <c r="EF383" i="54"/>
  <c r="EP103" i="54"/>
  <c r="EN403" i="54"/>
  <c r="ED303" i="54"/>
  <c r="EH103" i="54"/>
  <c r="EG103" i="54"/>
  <c r="EB443" i="54"/>
  <c r="EF263" i="54"/>
  <c r="EN103" i="54"/>
  <c r="DK932" i="54"/>
  <c r="DK205" i="54"/>
  <c r="EF363" i="54"/>
  <c r="EL403" i="54"/>
  <c r="EI244" i="54"/>
  <c r="EK244" i="54"/>
  <c r="DH572" i="54"/>
  <c r="ED83" i="54"/>
  <c r="EF83" i="54"/>
  <c r="EB83" i="54"/>
  <c r="EO103" i="54"/>
  <c r="EG403" i="54"/>
  <c r="EI24" i="54"/>
  <c r="EG244" i="54"/>
  <c r="EC303" i="54"/>
  <c r="EI63" i="54"/>
  <c r="EK403" i="54"/>
  <c r="ED263" i="54"/>
  <c r="BT23" i="66"/>
  <c r="AZ24" i="66" s="1"/>
  <c r="CF463" i="54" s="1"/>
  <c r="EC263" i="54"/>
  <c r="DE985" i="54"/>
  <c r="DH152" i="54"/>
  <c r="EE303" i="54"/>
  <c r="EJ403" i="54"/>
  <c r="DK1089" i="54"/>
  <c r="DK673" i="54"/>
  <c r="DK985" i="54"/>
  <c r="DH312" i="54"/>
  <c r="DH52" i="54"/>
  <c r="DH831" i="54"/>
  <c r="EJ103" i="54"/>
  <c r="EE263" i="54"/>
  <c r="EH204" i="54"/>
  <c r="EH43" i="54"/>
  <c r="EF443" i="54"/>
  <c r="EH324" i="54"/>
  <c r="EK224" i="54"/>
  <c r="EI324" i="54"/>
  <c r="EJ244" i="54"/>
  <c r="AZ63" i="66"/>
  <c r="CF562" i="54" s="1"/>
  <c r="BV62" i="66"/>
  <c r="EG342" i="54"/>
  <c r="EI142" i="54"/>
  <c r="EJ282" i="54"/>
  <c r="EJ162" i="54"/>
  <c r="EI182" i="54"/>
  <c r="BY62" i="66"/>
  <c r="BL85" i="66"/>
  <c r="BX85" i="66"/>
  <c r="BS85" i="66"/>
  <c r="BJ24" i="66"/>
  <c r="DK1037" i="54" l="1"/>
  <c r="EH423" i="54"/>
  <c r="EK423" i="54"/>
  <c r="DK257" i="54"/>
  <c r="EG423" i="54"/>
  <c r="DK256" i="54"/>
  <c r="EJ43" i="54"/>
  <c r="EG43" i="54"/>
  <c r="DD468" i="54"/>
  <c r="DK101" i="54"/>
  <c r="CF483" i="54"/>
  <c r="CF423" i="54"/>
  <c r="DK100" i="54"/>
  <c r="CH403" i="54"/>
  <c r="CH423" i="54"/>
  <c r="CH283" i="54"/>
  <c r="CH543" i="54"/>
  <c r="CF403" i="54"/>
  <c r="CF283" i="54"/>
  <c r="CF503" i="54"/>
  <c r="CF183" i="54"/>
  <c r="CF103" i="54"/>
  <c r="CF343" i="54"/>
  <c r="CF43" i="54"/>
  <c r="DD258" i="54"/>
  <c r="DE258" i="54" s="1"/>
  <c r="DD1092" i="54"/>
  <c r="DD1040" i="54"/>
  <c r="HM127" i="54"/>
  <c r="HR127" i="54" s="1"/>
  <c r="HY127" i="54" s="1"/>
  <c r="HM126" i="54"/>
  <c r="HR126" i="54" s="1"/>
  <c r="GO143" i="54"/>
  <c r="GU143" i="54" s="1"/>
  <c r="GX138" i="54"/>
  <c r="HC136" i="54"/>
  <c r="HP136" i="54" s="1"/>
  <c r="HC131" i="54"/>
  <c r="HP131" i="54" s="1"/>
  <c r="HW133" i="54" s="1"/>
  <c r="HG144" i="54"/>
  <c r="HH144" i="54" s="1"/>
  <c r="GX135" i="54"/>
  <c r="HL135" i="54" s="1"/>
  <c r="HC134" i="54"/>
  <c r="HP134" i="54" s="1"/>
  <c r="HR125" i="54"/>
  <c r="HS125" i="54" s="1"/>
  <c r="GX132" i="54"/>
  <c r="HL132" i="54" s="1"/>
  <c r="DH1089" i="54"/>
  <c r="GX131" i="54"/>
  <c r="HL131" i="54" s="1"/>
  <c r="DH100" i="54"/>
  <c r="DH257" i="54"/>
  <c r="DH1088" i="54"/>
  <c r="DH723" i="54"/>
  <c r="GY133" i="54" s="1"/>
  <c r="HN130" i="54"/>
  <c r="DH880" i="54"/>
  <c r="DK724" i="54"/>
  <c r="GZ135" i="54" s="1"/>
  <c r="HN135" i="54" s="1"/>
  <c r="DH725" i="54"/>
  <c r="DH463" i="54"/>
  <c r="DH465" i="54"/>
  <c r="DH881" i="54"/>
  <c r="DK465" i="54"/>
  <c r="DK464" i="54"/>
  <c r="CH343" i="54"/>
  <c r="CH103" i="54"/>
  <c r="GO141" i="54"/>
  <c r="GU141" i="54" s="1"/>
  <c r="CH183" i="54"/>
  <c r="CH483" i="54"/>
  <c r="AT380" i="54"/>
  <c r="AV439" i="54"/>
  <c r="DK880" i="54"/>
  <c r="DH724" i="54"/>
  <c r="DK725" i="54"/>
  <c r="GZ137" i="54" s="1"/>
  <c r="DK881" i="54"/>
  <c r="DD103" i="54"/>
  <c r="BL44" i="66"/>
  <c r="DJ467" i="54" s="1"/>
  <c r="DD104" i="54"/>
  <c r="DD1039" i="54"/>
  <c r="DD1090" i="54"/>
  <c r="DE1090" i="54" s="1"/>
  <c r="DD1038" i="54"/>
  <c r="DE1038" i="54" s="1"/>
  <c r="DD260" i="54"/>
  <c r="BK44" i="66"/>
  <c r="DG884" i="54" s="1"/>
  <c r="EN25" i="66"/>
  <c r="GX134" i="54"/>
  <c r="HL134" i="54" s="1"/>
  <c r="GO137" i="54"/>
  <c r="GU137" i="54" s="1"/>
  <c r="GO142" i="54"/>
  <c r="GU142" i="54" s="1"/>
  <c r="GO136" i="54"/>
  <c r="GU136" i="54" s="1"/>
  <c r="GO140" i="54"/>
  <c r="GU140" i="54" s="1"/>
  <c r="GO139" i="54"/>
  <c r="GU139" i="54" s="1"/>
  <c r="GO138" i="54"/>
  <c r="GU138" i="54" s="1"/>
  <c r="DD884" i="54"/>
  <c r="GX137" i="54"/>
  <c r="GX136" i="54"/>
  <c r="DD466" i="54"/>
  <c r="DE466" i="54" s="1"/>
  <c r="DD726" i="54"/>
  <c r="DD882" i="54"/>
  <c r="DD728" i="54"/>
  <c r="DD883" i="54"/>
  <c r="DD259" i="54"/>
  <c r="DD102" i="54"/>
  <c r="DE102" i="54" s="1"/>
  <c r="DD1091" i="54"/>
  <c r="DD727" i="54"/>
  <c r="AV380" i="54"/>
  <c r="AU380" i="54"/>
  <c r="AT439" i="54"/>
  <c r="AS439" i="54"/>
  <c r="AU400" i="54"/>
  <c r="AV359" i="54"/>
  <c r="AV399" i="54"/>
  <c r="AV400" i="54"/>
  <c r="AR440" i="54"/>
  <c r="AV440" i="54" s="1"/>
  <c r="AU399" i="54"/>
  <c r="AT400" i="54"/>
  <c r="AR360" i="54"/>
  <c r="AT360" i="54" s="1"/>
  <c r="AU359" i="54"/>
  <c r="AT359" i="54"/>
  <c r="AZ380" i="54"/>
  <c r="AY380" i="54"/>
  <c r="BA380" i="54"/>
  <c r="AX379" i="54"/>
  <c r="AS399" i="54"/>
  <c r="AY379" i="54"/>
  <c r="BA379" i="54"/>
  <c r="AZ359" i="54"/>
  <c r="BA439" i="54"/>
  <c r="AX439" i="54"/>
  <c r="AX359" i="54"/>
  <c r="BA359" i="54"/>
  <c r="AZ439" i="54"/>
  <c r="AW440" i="54"/>
  <c r="AW400" i="54"/>
  <c r="AW360" i="54"/>
  <c r="DG62" i="66"/>
  <c r="AW341" i="54" s="1"/>
  <c r="AR420" i="54"/>
  <c r="AR340" i="54"/>
  <c r="AU339" i="54"/>
  <c r="AS339" i="54"/>
  <c r="AV339" i="54"/>
  <c r="AT339" i="54"/>
  <c r="BM421" i="54"/>
  <c r="BO421" i="54"/>
  <c r="BP421" i="54"/>
  <c r="BN421" i="54"/>
  <c r="BO422" i="54"/>
  <c r="BP422" i="54"/>
  <c r="BN422" i="54"/>
  <c r="BM422" i="54"/>
  <c r="BM420" i="54"/>
  <c r="BP420" i="54"/>
  <c r="BO420" i="54"/>
  <c r="BN420" i="54"/>
  <c r="BM341" i="54"/>
  <c r="BN341" i="54"/>
  <c r="BP341" i="54"/>
  <c r="BO341" i="54"/>
  <c r="DN41" i="66"/>
  <c r="DQ41" i="66" s="1"/>
  <c r="BB440" i="54"/>
  <c r="BB400" i="54"/>
  <c r="BB360" i="54"/>
  <c r="AM422" i="54"/>
  <c r="AM342" i="54"/>
  <c r="BM340" i="54"/>
  <c r="BN340" i="54"/>
  <c r="BO340" i="54"/>
  <c r="BP340" i="54"/>
  <c r="AO341" i="54"/>
  <c r="AQ341" i="54"/>
  <c r="AP341" i="54"/>
  <c r="AN341" i="54"/>
  <c r="AS419" i="54"/>
  <c r="AV419" i="54"/>
  <c r="AT419" i="54"/>
  <c r="AU419" i="54"/>
  <c r="BP342" i="54"/>
  <c r="BM342" i="54"/>
  <c r="BN342" i="54"/>
  <c r="BO342" i="54"/>
  <c r="AP421" i="54"/>
  <c r="AQ421" i="54"/>
  <c r="AO421" i="54"/>
  <c r="AN421" i="54"/>
  <c r="BR44" i="66"/>
  <c r="EA103" i="54" s="1"/>
  <c r="EL104" i="54" s="1"/>
  <c r="BS44" i="66"/>
  <c r="AY45" i="66" s="1"/>
  <c r="CD44" i="54" s="1"/>
  <c r="BX44" i="66"/>
  <c r="BQ44" i="66"/>
  <c r="DZ403" i="54" s="1"/>
  <c r="EG404" i="54" s="1"/>
  <c r="EN263" i="54"/>
  <c r="AP22" i="67"/>
  <c r="AT22" i="67" s="1"/>
  <c r="AV22" i="67" s="1"/>
  <c r="P23" i="67"/>
  <c r="T23" i="67" s="1"/>
  <c r="DJ420" i="54"/>
  <c r="DJ366" i="54"/>
  <c r="DJ419" i="54"/>
  <c r="DJ368" i="54"/>
  <c r="BZ65" i="66"/>
  <c r="CJ29" i="66" s="1"/>
  <c r="DJ367" i="54"/>
  <c r="DJ418" i="54"/>
  <c r="BU65" i="66"/>
  <c r="DJ417" i="54"/>
  <c r="DJ365" i="54"/>
  <c r="DE64" i="66"/>
  <c r="DQ63" i="66"/>
  <c r="DE365" i="54"/>
  <c r="DE368" i="54"/>
  <c r="DE366" i="54"/>
  <c r="DE367" i="54"/>
  <c r="O23" i="67"/>
  <c r="S23" i="67" s="1"/>
  <c r="DG365" i="54"/>
  <c r="DG368" i="54"/>
  <c r="DG419" i="54"/>
  <c r="DG367" i="54"/>
  <c r="DG366" i="54"/>
  <c r="DG418" i="54"/>
  <c r="DG420" i="54"/>
  <c r="DG417" i="54"/>
  <c r="DQ83" i="66"/>
  <c r="DE84" i="66"/>
  <c r="R23" i="67"/>
  <c r="AM23" i="67"/>
  <c r="DS82" i="66"/>
  <c r="DG83" i="66"/>
  <c r="X23" i="67"/>
  <c r="AO23" i="67" s="1"/>
  <c r="EA324" i="54"/>
  <c r="EA164" i="54"/>
  <c r="EA64" i="54"/>
  <c r="EA144" i="54"/>
  <c r="DZ64" i="54"/>
  <c r="DZ144" i="54"/>
  <c r="DZ164" i="54"/>
  <c r="W23" i="67"/>
  <c r="DZ324" i="54"/>
  <c r="CN29" i="66"/>
  <c r="CR29" i="66"/>
  <c r="DE417" i="54"/>
  <c r="DE418" i="54"/>
  <c r="DE419" i="54"/>
  <c r="DE420" i="54"/>
  <c r="AX21" i="67"/>
  <c r="CH21" i="67"/>
  <c r="CK21" i="67" s="1"/>
  <c r="AU21" i="67"/>
  <c r="AW21" i="67"/>
  <c r="AV21" i="67"/>
  <c r="DS62" i="66"/>
  <c r="DK43" i="66"/>
  <c r="HY124" i="54"/>
  <c r="HZ124" i="54"/>
  <c r="IA128" i="54"/>
  <c r="HY121" i="54"/>
  <c r="HZ121" i="54"/>
  <c r="IA121" i="54"/>
  <c r="HY122" i="54"/>
  <c r="HZ122" i="54"/>
  <c r="HY123" i="54"/>
  <c r="HZ123" i="54"/>
  <c r="HX143" i="54"/>
  <c r="HX136" i="54"/>
  <c r="HX141" i="54"/>
  <c r="HX138" i="54"/>
  <c r="HX140" i="54"/>
  <c r="HX142" i="54"/>
  <c r="HX137" i="54"/>
  <c r="HX139" i="54"/>
  <c r="HZ128" i="54"/>
  <c r="IA124" i="54"/>
  <c r="EO363" i="54"/>
  <c r="EN363" i="54"/>
  <c r="EO263" i="54"/>
  <c r="EL363" i="54"/>
  <c r="EM363" i="54"/>
  <c r="CH303" i="54"/>
  <c r="CH83" i="54"/>
  <c r="CH263" i="54"/>
  <c r="CH443" i="54"/>
  <c r="CH383" i="54"/>
  <c r="CH363" i="54"/>
  <c r="CF142" i="54"/>
  <c r="CF162" i="54"/>
  <c r="CF62" i="54"/>
  <c r="CF322" i="54"/>
  <c r="CF303" i="54"/>
  <c r="CF83" i="54"/>
  <c r="CF263" i="54"/>
  <c r="CF383" i="54"/>
  <c r="CF363" i="54"/>
  <c r="CF443" i="54"/>
  <c r="DZ224" i="54"/>
  <c r="DZ124" i="54"/>
  <c r="DZ24" i="54"/>
  <c r="DZ244" i="54"/>
  <c r="DZ204" i="54"/>
  <c r="EA204" i="54"/>
  <c r="EA224" i="54"/>
  <c r="EA24" i="54"/>
  <c r="EA244" i="54"/>
  <c r="EA124" i="54"/>
  <c r="DY43" i="54"/>
  <c r="EC44" i="54" s="1"/>
  <c r="DY103" i="54"/>
  <c r="EE104" i="54" s="1"/>
  <c r="DY183" i="54"/>
  <c r="ED184" i="54" s="1"/>
  <c r="DY283" i="54"/>
  <c r="DY343" i="54"/>
  <c r="EB344" i="54" s="1"/>
  <c r="DY403" i="54"/>
  <c r="EB404" i="54" s="1"/>
  <c r="DY423" i="54"/>
  <c r="EB424" i="54" s="1"/>
  <c r="CO20" i="66"/>
  <c r="DL42" i="66" s="1"/>
  <c r="DK42" i="66"/>
  <c r="CP20" i="66"/>
  <c r="DM41" i="66" s="1"/>
  <c r="HS122" i="54"/>
  <c r="HU122" i="54"/>
  <c r="HT122" i="54"/>
  <c r="HS128" i="54"/>
  <c r="HU128" i="54"/>
  <c r="HT128" i="54"/>
  <c r="HS123" i="54"/>
  <c r="HU123" i="54"/>
  <c r="HT123" i="54"/>
  <c r="HS124" i="54"/>
  <c r="HU124" i="54"/>
  <c r="HT124" i="54"/>
  <c r="DY83" i="54"/>
  <c r="EE84" i="54" s="1"/>
  <c r="DY263" i="54"/>
  <c r="EB264" i="54" s="1"/>
  <c r="DY303" i="54"/>
  <c r="DY363" i="54"/>
  <c r="EB364" i="54" s="1"/>
  <c r="DY383" i="54"/>
  <c r="EB384" i="54" s="1"/>
  <c r="DY443" i="54"/>
  <c r="EC444" i="54" s="1"/>
  <c r="HS121" i="54"/>
  <c r="HU121" i="54"/>
  <c r="HT121" i="54"/>
  <c r="GZ133" i="54"/>
  <c r="HN133" i="54" s="1"/>
  <c r="GZ131" i="54"/>
  <c r="HN131" i="54" s="1"/>
  <c r="GZ132" i="54"/>
  <c r="HN132" i="54" s="1"/>
  <c r="GQ138" i="54"/>
  <c r="GW138" i="54" s="1"/>
  <c r="GQ136" i="54"/>
  <c r="GW136" i="54" s="1"/>
  <c r="GQ142" i="54"/>
  <c r="GW142" i="54" s="1"/>
  <c r="GQ137" i="54"/>
  <c r="GW137" i="54" s="1"/>
  <c r="GQ143" i="54"/>
  <c r="GW143" i="54" s="1"/>
  <c r="GQ139" i="54"/>
  <c r="GW139" i="54" s="1"/>
  <c r="GQ140" i="54"/>
  <c r="GW140" i="54" s="1"/>
  <c r="GQ141" i="54"/>
  <c r="GW141" i="54" s="1"/>
  <c r="EO83" i="54"/>
  <c r="EM83" i="54"/>
  <c r="EO303" i="54"/>
  <c r="EN303" i="54"/>
  <c r="EM303" i="54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DH672" i="54"/>
  <c r="AV15" i="65"/>
  <c r="F11" i="65"/>
  <c r="AV9" i="65"/>
  <c r="AV11" i="65"/>
  <c r="AV10" i="65"/>
  <c r="AV8" i="65"/>
  <c r="AV18" i="65"/>
  <c r="AV16" i="65"/>
  <c r="AV17" i="65"/>
  <c r="F15" i="65"/>
  <c r="F18" i="65"/>
  <c r="F17" i="65"/>
  <c r="F8" i="65"/>
  <c r="F10" i="65"/>
  <c r="F9" i="65"/>
  <c r="F16" i="65"/>
  <c r="DE574" i="54"/>
  <c r="EG83" i="54"/>
  <c r="EK263" i="54"/>
  <c r="BT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H37" i="66"/>
  <c r="CR37" i="66" s="1"/>
  <c r="CT37" i="66" s="1"/>
  <c r="DX17" i="66"/>
  <c r="DX18" i="66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G383" i="54"/>
  <c r="DE54" i="54"/>
  <c r="EI383" i="54"/>
  <c r="DE626" i="54"/>
  <c r="DH1140" i="54"/>
  <c r="EO443" i="54"/>
  <c r="EJ83" i="54"/>
  <c r="EP443" i="54"/>
  <c r="DE314" i="54"/>
  <c r="DE836" i="54"/>
  <c r="EN443" i="54"/>
  <c r="EM443" i="54"/>
  <c r="EH363" i="54"/>
  <c r="EI83" i="54"/>
  <c r="EK83" i="54"/>
  <c r="DE523" i="54"/>
  <c r="EJ363" i="54"/>
  <c r="DE156" i="54"/>
  <c r="EI263" i="54"/>
  <c r="DH777" i="54"/>
  <c r="DH933" i="54"/>
  <c r="DH984" i="54"/>
  <c r="DE576" i="54"/>
  <c r="DI43" i="66"/>
  <c r="DI41" i="66"/>
  <c r="DI42" i="66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BY85" i="66"/>
  <c r="DG155" i="54"/>
  <c r="DG154" i="54"/>
  <c r="DH154" i="54" s="1"/>
  <c r="DG156" i="54"/>
  <c r="DG1040" i="54"/>
  <c r="EG6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M64" i="54"/>
  <c r="DJ155" i="54"/>
  <c r="DJ156" i="54"/>
  <c r="DJ258" i="54"/>
  <c r="DK258" i="54" s="1"/>
  <c r="DJ154" i="54"/>
  <c r="DK154" i="54" s="1"/>
  <c r="BK24" i="66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EG443" i="54"/>
  <c r="EG303" i="54"/>
  <c r="EH263" i="54"/>
  <c r="EJ263" i="54"/>
  <c r="DH1141" i="54"/>
  <c r="DH204" i="54"/>
  <c r="DH776" i="54"/>
  <c r="DE834" i="54"/>
  <c r="DE55" i="54"/>
  <c r="DE56" i="54"/>
  <c r="DE522" i="54"/>
  <c r="BR24" i="66"/>
  <c r="BQ24" i="66"/>
  <c r="CO12" i="66"/>
  <c r="CS12" i="66"/>
  <c r="DE627" i="54"/>
  <c r="DE575" i="54"/>
  <c r="DK22" i="66"/>
  <c r="DK23" i="66"/>
  <c r="DK21" i="66"/>
  <c r="CP12" i="66"/>
  <c r="DE155" i="54"/>
  <c r="DJ41" i="66"/>
  <c r="DJ43" i="66"/>
  <c r="DJ42" i="66"/>
  <c r="EJ443" i="54"/>
  <c r="EK443" i="54"/>
  <c r="DH205" i="54"/>
  <c r="DE315" i="54"/>
  <c r="DE628" i="54"/>
  <c r="DH22" i="66"/>
  <c r="DH23" i="66"/>
  <c r="DH21" i="66"/>
  <c r="CT12" i="66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BU85" i="66"/>
  <c r="BZ85" i="66"/>
  <c r="BL24" i="66"/>
  <c r="BX24" i="66"/>
  <c r="BS24" i="66"/>
  <c r="AY25" i="66" s="1"/>
  <c r="CD464" i="54" s="1"/>
  <c r="DJ1039" i="54" l="1"/>
  <c r="DJ883" i="54"/>
  <c r="DJ1038" i="54"/>
  <c r="DK1038" i="54" s="1"/>
  <c r="DJ260" i="54"/>
  <c r="DJ884" i="54"/>
  <c r="DK884" i="54" s="1"/>
  <c r="DJ259" i="54"/>
  <c r="DJ1090" i="54"/>
  <c r="DK1090" i="54" s="1"/>
  <c r="DJ102" i="54"/>
  <c r="DK102" i="54" s="1"/>
  <c r="DJ468" i="54"/>
  <c r="DJ727" i="54"/>
  <c r="DJ1040" i="54"/>
  <c r="DJ1092" i="54"/>
  <c r="DK1092" i="54" s="1"/>
  <c r="DJ466" i="54"/>
  <c r="DK466" i="54" s="1"/>
  <c r="DJ882" i="54"/>
  <c r="DJ726" i="54"/>
  <c r="DJ104" i="54"/>
  <c r="DJ103" i="54"/>
  <c r="DJ1091" i="54"/>
  <c r="EP25" i="66"/>
  <c r="DJ728" i="54"/>
  <c r="DG103" i="54"/>
  <c r="HL138" i="54"/>
  <c r="HY126" i="54"/>
  <c r="IA126" i="54"/>
  <c r="HT125" i="54"/>
  <c r="HZ125" i="54"/>
  <c r="HW131" i="54"/>
  <c r="HW134" i="54"/>
  <c r="HU125" i="54"/>
  <c r="IA125" i="54"/>
  <c r="HY125" i="54"/>
  <c r="HW132" i="54"/>
  <c r="GY135" i="54"/>
  <c r="HB139" i="54"/>
  <c r="HB141" i="54"/>
  <c r="EB304" i="54"/>
  <c r="GO154" i="54" s="1"/>
  <c r="GU154" i="54" s="1"/>
  <c r="HF154" i="54"/>
  <c r="HB144" i="54"/>
  <c r="GY138" i="54"/>
  <c r="HZ127" i="54"/>
  <c r="HT126" i="54"/>
  <c r="HS127" i="54"/>
  <c r="HW135" i="54"/>
  <c r="GY136" i="54"/>
  <c r="GY131" i="54"/>
  <c r="HU126" i="54"/>
  <c r="GY132" i="54"/>
  <c r="HS126" i="54"/>
  <c r="HZ126" i="54"/>
  <c r="HT127" i="54"/>
  <c r="HU127" i="54"/>
  <c r="IA127" i="54"/>
  <c r="GY137" i="54"/>
  <c r="GY134" i="54"/>
  <c r="GZ134" i="54"/>
  <c r="HN134" i="54" s="1"/>
  <c r="DE1040" i="54"/>
  <c r="DG259" i="54"/>
  <c r="DG1039" i="54"/>
  <c r="DG883" i="54"/>
  <c r="DE103" i="54"/>
  <c r="HW136" i="54"/>
  <c r="DG727" i="54"/>
  <c r="DG468" i="54"/>
  <c r="GZ138" i="54"/>
  <c r="HN138" i="54" s="1"/>
  <c r="DE1039" i="54"/>
  <c r="DG104" i="54"/>
  <c r="DG1092" i="54"/>
  <c r="DG258" i="54"/>
  <c r="DH258" i="54" s="1"/>
  <c r="DG260" i="54"/>
  <c r="DG882" i="54"/>
  <c r="DH882" i="54" s="1"/>
  <c r="DG466" i="54"/>
  <c r="DH466" i="54" s="1"/>
  <c r="DG1090" i="54"/>
  <c r="DH1090" i="54" s="1"/>
  <c r="DG1038" i="54"/>
  <c r="DH1038" i="54" s="1"/>
  <c r="DG1091" i="54"/>
  <c r="EO25" i="66"/>
  <c r="EQ25" i="66" s="1"/>
  <c r="DG726" i="54"/>
  <c r="DG467" i="54"/>
  <c r="DG102" i="54"/>
  <c r="DH102" i="54" s="1"/>
  <c r="DG728" i="54"/>
  <c r="CD424" i="54"/>
  <c r="HW137" i="54"/>
  <c r="DE1091" i="54"/>
  <c r="HW138" i="54"/>
  <c r="GZ136" i="54"/>
  <c r="HN136" i="54" s="1"/>
  <c r="DE260" i="54"/>
  <c r="DE883" i="54"/>
  <c r="DE726" i="54"/>
  <c r="GX140" i="54" s="1"/>
  <c r="HL140" i="54" s="1"/>
  <c r="HL137" i="54"/>
  <c r="HL136" i="54"/>
  <c r="DE259" i="54"/>
  <c r="DE727" i="54"/>
  <c r="GX142" i="54" s="1"/>
  <c r="HL142" i="54" s="1"/>
  <c r="DE467" i="54"/>
  <c r="DE468" i="54"/>
  <c r="DE884" i="54"/>
  <c r="DE882" i="54"/>
  <c r="DE104" i="54"/>
  <c r="DE1092" i="54"/>
  <c r="DE728" i="54"/>
  <c r="ET25" i="66"/>
  <c r="EA423" i="54"/>
  <c r="EO424" i="54" s="1"/>
  <c r="EA343" i="54"/>
  <c r="EM344" i="54" s="1"/>
  <c r="AU440" i="54"/>
  <c r="AV360" i="54"/>
  <c r="DG63" i="66"/>
  <c r="AW342" i="54" s="1"/>
  <c r="AS440" i="54"/>
  <c r="AT440" i="54"/>
  <c r="AS360" i="54"/>
  <c r="AU360" i="54"/>
  <c r="DE42" i="66"/>
  <c r="AM401" i="54" s="1"/>
  <c r="AW421" i="54"/>
  <c r="AZ421" i="54" s="1"/>
  <c r="AY360" i="54"/>
  <c r="AZ360" i="54"/>
  <c r="BA360" i="54"/>
  <c r="AX360" i="54"/>
  <c r="AZ400" i="54"/>
  <c r="BA400" i="54"/>
  <c r="AX400" i="54"/>
  <c r="AY400" i="54"/>
  <c r="AX440" i="54"/>
  <c r="BA440" i="54"/>
  <c r="AZ440" i="54"/>
  <c r="AY440" i="54"/>
  <c r="CD104" i="54"/>
  <c r="CD544" i="54"/>
  <c r="CD504" i="54"/>
  <c r="CD484" i="54"/>
  <c r="DN21" i="66"/>
  <c r="DQ21" i="66" s="1"/>
  <c r="BB380" i="54"/>
  <c r="DP41" i="66"/>
  <c r="DG42" i="66" s="1"/>
  <c r="BL440" i="54"/>
  <c r="BL400" i="54"/>
  <c r="BL360" i="54"/>
  <c r="DN43" i="66"/>
  <c r="BB402" i="54"/>
  <c r="BB362" i="54"/>
  <c r="BB442" i="54"/>
  <c r="AM423" i="54"/>
  <c r="AM343" i="54"/>
  <c r="BE360" i="54"/>
  <c r="BD360" i="54"/>
  <c r="BC360" i="54"/>
  <c r="BF360" i="54"/>
  <c r="DN42" i="66"/>
  <c r="BB441" i="54"/>
  <c r="BB361" i="54"/>
  <c r="BB401" i="54"/>
  <c r="BF400" i="54"/>
  <c r="BD400" i="54"/>
  <c r="BE400" i="54"/>
  <c r="BC400" i="54"/>
  <c r="AZ341" i="54"/>
  <c r="AY341" i="54"/>
  <c r="AX341" i="54"/>
  <c r="BA341" i="54"/>
  <c r="DN22" i="66"/>
  <c r="BB381" i="54"/>
  <c r="DO42" i="66"/>
  <c r="BG441" i="54"/>
  <c r="BG401" i="54"/>
  <c r="BG361" i="54"/>
  <c r="AO342" i="54"/>
  <c r="AN342" i="54"/>
  <c r="AP342" i="54"/>
  <c r="AQ342" i="54"/>
  <c r="BD440" i="54"/>
  <c r="BE440" i="54"/>
  <c r="BC440" i="54"/>
  <c r="BF440" i="54"/>
  <c r="AS340" i="54"/>
  <c r="AT340" i="54"/>
  <c r="AV340" i="54"/>
  <c r="AU340" i="54"/>
  <c r="DN23" i="66"/>
  <c r="BB382" i="54"/>
  <c r="AO422" i="54"/>
  <c r="AN422" i="54"/>
  <c r="AQ422" i="54"/>
  <c r="AP422" i="54"/>
  <c r="AT420" i="54"/>
  <c r="AS420" i="54"/>
  <c r="AV420" i="54"/>
  <c r="AU420" i="54"/>
  <c r="BJ45" i="66"/>
  <c r="DD885" i="54" s="1"/>
  <c r="CD344" i="54"/>
  <c r="CD404" i="54"/>
  <c r="BP45" i="66"/>
  <c r="DY184" i="54" s="1"/>
  <c r="CD284" i="54"/>
  <c r="CD184" i="54"/>
  <c r="EF404" i="54"/>
  <c r="ES25" i="66"/>
  <c r="BY44" i="66"/>
  <c r="DZ183" i="54"/>
  <c r="DZ283" i="54"/>
  <c r="BT44" i="66"/>
  <c r="AZ45" i="66" s="1"/>
  <c r="DZ43" i="54"/>
  <c r="EH44" i="54" s="1"/>
  <c r="DZ103" i="54"/>
  <c r="EG104" i="54" s="1"/>
  <c r="DZ423" i="54"/>
  <c r="EI424" i="54" s="1"/>
  <c r="DZ343" i="54"/>
  <c r="BZ44" i="66"/>
  <c r="EA403" i="54"/>
  <c r="EM404" i="54" s="1"/>
  <c r="EA183" i="54"/>
  <c r="EN184" i="54" s="1"/>
  <c r="EA283" i="54"/>
  <c r="EL284" i="54" s="1"/>
  <c r="BU44" i="66"/>
  <c r="BA45" i="66" s="1"/>
  <c r="CH184" i="54" s="1"/>
  <c r="EA43" i="54"/>
  <c r="EO44" i="54" s="1"/>
  <c r="EC424" i="54"/>
  <c r="EC104" i="54"/>
  <c r="DM43" i="66"/>
  <c r="EF424" i="54"/>
  <c r="ED424" i="54"/>
  <c r="EE44" i="54"/>
  <c r="EE404" i="54"/>
  <c r="EC404" i="54"/>
  <c r="DM42" i="66"/>
  <c r="EB104" i="54"/>
  <c r="ED104" i="54"/>
  <c r="ED404" i="54"/>
  <c r="EF104" i="54"/>
  <c r="ED44" i="54"/>
  <c r="EB44" i="54"/>
  <c r="EF44" i="54"/>
  <c r="DL41" i="66"/>
  <c r="EF284" i="54"/>
  <c r="U23" i="67"/>
  <c r="CH22" i="67"/>
  <c r="CK22" i="67" s="1"/>
  <c r="AX22" i="67"/>
  <c r="AU22" i="67"/>
  <c r="AN23" i="67"/>
  <c r="AP23" i="67" s="1"/>
  <c r="Y23" i="67"/>
  <c r="AW22" i="67"/>
  <c r="DH365" i="54"/>
  <c r="DH367" i="54"/>
  <c r="DH366" i="54"/>
  <c r="DH368" i="54"/>
  <c r="DK365" i="54"/>
  <c r="DK368" i="54"/>
  <c r="DK367" i="54"/>
  <c r="DK366" i="54"/>
  <c r="DH64" i="66"/>
  <c r="DH84" i="66"/>
  <c r="DH65" i="66"/>
  <c r="CT29" i="66"/>
  <c r="DH85" i="66"/>
  <c r="DS83" i="66"/>
  <c r="DG84" i="66"/>
  <c r="DH417" i="54"/>
  <c r="DH419" i="54"/>
  <c r="DH420" i="54"/>
  <c r="DH418" i="54"/>
  <c r="DK417" i="54"/>
  <c r="DK419" i="54"/>
  <c r="DK420" i="54"/>
  <c r="DK418" i="54"/>
  <c r="DK84" i="66"/>
  <c r="DN84" i="66" s="1"/>
  <c r="DK85" i="66"/>
  <c r="DN85" i="66" s="1"/>
  <c r="DK65" i="66"/>
  <c r="CP29" i="66"/>
  <c r="DK64" i="66"/>
  <c r="Q23" i="67"/>
  <c r="AY22" i="67"/>
  <c r="EB284" i="54"/>
  <c r="GO151" i="54" s="1"/>
  <c r="GU151" i="54" s="1"/>
  <c r="ED284" i="54"/>
  <c r="EF184" i="54"/>
  <c r="EE284" i="54"/>
  <c r="EE344" i="54"/>
  <c r="ED344" i="54"/>
  <c r="EF344" i="54"/>
  <c r="EC344" i="54"/>
  <c r="EE424" i="54"/>
  <c r="CD364" i="54"/>
  <c r="CD384" i="54"/>
  <c r="CD304" i="54"/>
  <c r="CD264" i="54"/>
  <c r="CD84" i="54"/>
  <c r="CD444" i="54"/>
  <c r="EC284" i="54"/>
  <c r="DL43" i="66"/>
  <c r="DZ83" i="54"/>
  <c r="DZ263" i="54"/>
  <c r="EJ264" i="54" s="1"/>
  <c r="DZ303" i="54"/>
  <c r="EK304" i="54" s="1"/>
  <c r="DZ363" i="54"/>
  <c r="DZ383" i="54"/>
  <c r="EH384" i="54" s="1"/>
  <c r="DZ443" i="54"/>
  <c r="EG444" i="54" s="1"/>
  <c r="EA83" i="54"/>
  <c r="EA303" i="54"/>
  <c r="EA363" i="54"/>
  <c r="EA263" i="54"/>
  <c r="EA383" i="54"/>
  <c r="EA443" i="54"/>
  <c r="HN137" i="54"/>
  <c r="GP133" i="54"/>
  <c r="GV133" i="54" s="1"/>
  <c r="HM133" i="54" s="1"/>
  <c r="HR133" i="54" s="1"/>
  <c r="HZ133" i="54" s="1"/>
  <c r="GP134" i="54"/>
  <c r="GV134" i="54" s="1"/>
  <c r="GP132" i="54"/>
  <c r="GV132" i="54" s="1"/>
  <c r="GP131" i="54"/>
  <c r="GV131" i="54" s="1"/>
  <c r="GP130" i="54"/>
  <c r="GV130" i="54" s="1"/>
  <c r="HM130" i="54" s="1"/>
  <c r="HR130" i="54" s="1"/>
  <c r="GP135" i="54"/>
  <c r="GV135" i="54" s="1"/>
  <c r="GP129" i="54"/>
  <c r="GV129" i="54" s="1"/>
  <c r="HM129" i="54" s="1"/>
  <c r="HR129" i="54" s="1"/>
  <c r="EB184" i="54"/>
  <c r="BT17" i="67"/>
  <c r="BT16" i="67"/>
  <c r="BT18" i="67"/>
  <c r="BT23" i="67"/>
  <c r="BT22" i="67"/>
  <c r="BT21" i="67"/>
  <c r="BT19" i="67"/>
  <c r="BT20" i="67"/>
  <c r="BT13" i="67"/>
  <c r="BT15" i="67"/>
  <c r="BT14" i="67"/>
  <c r="EE184" i="54"/>
  <c r="EC184" i="54"/>
  <c r="CN37" i="66"/>
  <c r="CP37" i="66" s="1"/>
  <c r="EU21" i="66"/>
  <c r="EN64" i="54"/>
  <c r="EJ404" i="54"/>
  <c r="EQ13" i="66"/>
  <c r="BT24" i="66"/>
  <c r="AZ25" i="66" s="1"/>
  <c r="CF464" i="54" s="1"/>
  <c r="EB84" i="54"/>
  <c r="EU15" i="66"/>
  <c r="EQ15" i="66"/>
  <c r="EL64" i="54"/>
  <c r="EP64" i="54"/>
  <c r="EO64" i="54"/>
  <c r="ED364" i="54"/>
  <c r="EU20" i="66"/>
  <c r="EU12" i="66"/>
  <c r="EQ14" i="66"/>
  <c r="ED84" i="54"/>
  <c r="EQ22" i="66"/>
  <c r="DH156" i="54"/>
  <c r="EQ23" i="66"/>
  <c r="EU24" i="66"/>
  <c r="EU18" i="66"/>
  <c r="EQ18" i="66"/>
  <c r="DE207" i="54"/>
  <c r="EQ17" i="66"/>
  <c r="EU16" i="66"/>
  <c r="J16" i="65"/>
  <c r="M16" i="65" s="1"/>
  <c r="EQ16" i="66"/>
  <c r="EU19" i="66"/>
  <c r="DK882" i="54"/>
  <c r="DK883" i="54"/>
  <c r="J9" i="65"/>
  <c r="M9" i="65" s="1"/>
  <c r="P9" i="65" s="1"/>
  <c r="S9" i="65" s="1"/>
  <c r="BH9" i="65" s="1"/>
  <c r="AW9" i="65"/>
  <c r="AW11" i="65"/>
  <c r="AW8" i="65"/>
  <c r="AW16" i="65"/>
  <c r="AW10" i="65"/>
  <c r="AW17" i="65"/>
  <c r="AW15" i="65"/>
  <c r="AW18" i="65"/>
  <c r="H18" i="65"/>
  <c r="H15" i="65"/>
  <c r="H11" i="65"/>
  <c r="H9" i="65"/>
  <c r="H10" i="65"/>
  <c r="H16" i="65"/>
  <c r="H8" i="65"/>
  <c r="H17" i="65"/>
  <c r="G18" i="65"/>
  <c r="G16" i="65"/>
  <c r="G10" i="65"/>
  <c r="G8" i="65"/>
  <c r="G17" i="65"/>
  <c r="G9" i="65"/>
  <c r="G15" i="65"/>
  <c r="G11" i="65"/>
  <c r="EQ19" i="66"/>
  <c r="EU17" i="66"/>
  <c r="J10" i="65"/>
  <c r="M10" i="65" s="1"/>
  <c r="P10" i="65" s="1"/>
  <c r="S10" i="65" s="1"/>
  <c r="BH10" i="65" s="1"/>
  <c r="J11" i="65"/>
  <c r="M11" i="65" s="1"/>
  <c r="P11" i="65" s="1"/>
  <c r="S11" i="65" s="1"/>
  <c r="BH11" i="65" s="1"/>
  <c r="EU22" i="66"/>
  <c r="J8" i="65"/>
  <c r="M8" i="65" s="1"/>
  <c r="P8" i="65" s="1"/>
  <c r="S8" i="65" s="1"/>
  <c r="BH8" i="65" s="1"/>
  <c r="EQ20" i="66"/>
  <c r="J17" i="65"/>
  <c r="M17" i="65" s="1"/>
  <c r="EQ21" i="66"/>
  <c r="EQ12" i="66"/>
  <c r="EU14" i="66"/>
  <c r="DK726" i="54"/>
  <c r="DK727" i="54"/>
  <c r="J18" i="65"/>
  <c r="M18" i="65" s="1"/>
  <c r="J15" i="65"/>
  <c r="M15" i="65" s="1"/>
  <c r="EU23" i="66"/>
  <c r="EQ24" i="66"/>
  <c r="DK468" i="54"/>
  <c r="EU13" i="66"/>
  <c r="EB444" i="54"/>
  <c r="CJ37" i="66"/>
  <c r="DZ17" i="66"/>
  <c r="DZ18" i="66"/>
  <c r="CI37" i="66"/>
  <c r="CS37" i="66" s="1"/>
  <c r="DY18" i="66"/>
  <c r="EJ64" i="54"/>
  <c r="EI64" i="54"/>
  <c r="DH627" i="54"/>
  <c r="DH626" i="54"/>
  <c r="ED384" i="54"/>
  <c r="EE384" i="54"/>
  <c r="EF384" i="54"/>
  <c r="EC384" i="54"/>
  <c r="DH574" i="54"/>
  <c r="DK627" i="54"/>
  <c r="DH576" i="54"/>
  <c r="DH315" i="54"/>
  <c r="EF304" i="54"/>
  <c r="DK524" i="54"/>
  <c r="DK259" i="54"/>
  <c r="EO104" i="54"/>
  <c r="DE780" i="54"/>
  <c r="DK1040" i="54"/>
  <c r="DK626" i="54"/>
  <c r="EH64" i="54"/>
  <c r="EC304" i="54"/>
  <c r="EF264" i="54"/>
  <c r="EP104" i="54"/>
  <c r="DE208" i="54"/>
  <c r="DE987" i="54"/>
  <c r="ED264" i="54"/>
  <c r="EE444" i="54"/>
  <c r="EN104" i="54"/>
  <c r="EE364" i="54"/>
  <c r="EC84" i="54"/>
  <c r="ED444" i="54"/>
  <c r="EF364" i="54"/>
  <c r="DE935" i="54"/>
  <c r="EE264" i="54"/>
  <c r="DL22" i="66"/>
  <c r="DL23" i="66"/>
  <c r="DL21" i="66"/>
  <c r="DE1144" i="54"/>
  <c r="DK575" i="54"/>
  <c r="DH155" i="54"/>
  <c r="DH836" i="54"/>
  <c r="EK64" i="54"/>
  <c r="EM104" i="54"/>
  <c r="EF84" i="54"/>
  <c r="BJ25" i="66"/>
  <c r="BL25" i="66" s="1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HD144" i="54" s="1"/>
  <c r="DJ674" i="54"/>
  <c r="DK674" i="54" s="1"/>
  <c r="DJ987" i="54"/>
  <c r="DJ934" i="54"/>
  <c r="DK934" i="54" s="1"/>
  <c r="DJ1143" i="54"/>
  <c r="DJ207" i="54"/>
  <c r="DJ208" i="54"/>
  <c r="DJ779" i="54"/>
  <c r="HD141" i="54" s="1"/>
  <c r="DJ676" i="54"/>
  <c r="DJ935" i="54"/>
  <c r="DJ159" i="54"/>
  <c r="DJ158" i="54"/>
  <c r="DJ157" i="54"/>
  <c r="DK157" i="54" s="1"/>
  <c r="DJ160" i="54"/>
  <c r="DJ21" i="66"/>
  <c r="DJ23" i="66"/>
  <c r="DJ22" i="66"/>
  <c r="DE988" i="54"/>
  <c r="EF444" i="54"/>
  <c r="DK155" i="54"/>
  <c r="DK314" i="54"/>
  <c r="DK55" i="54"/>
  <c r="DK628" i="54"/>
  <c r="DK836" i="54"/>
  <c r="DH628" i="54"/>
  <c r="DH835" i="54"/>
  <c r="ED304" i="54"/>
  <c r="DM21" i="66"/>
  <c r="DM23" i="66"/>
  <c r="DM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BY24" i="66"/>
  <c r="DK156" i="54"/>
  <c r="DK1091" i="54"/>
  <c r="DK576" i="54"/>
  <c r="DK574" i="54"/>
  <c r="DK54" i="54"/>
  <c r="DK316" i="54"/>
  <c r="DK835" i="54"/>
  <c r="EH404" i="54"/>
  <c r="EI404" i="54"/>
  <c r="DH834" i="54"/>
  <c r="DH314" i="54"/>
  <c r="DH524" i="54"/>
  <c r="DH55" i="54"/>
  <c r="DH316" i="54"/>
  <c r="DH522" i="54"/>
  <c r="EC364" i="54"/>
  <c r="EK404" i="54"/>
  <c r="DI21" i="66"/>
  <c r="DI22" i="66"/>
  <c r="DI23" i="66"/>
  <c r="DD159" i="54"/>
  <c r="DD158" i="54"/>
  <c r="DD157" i="54"/>
  <c r="DE157" i="54" s="1"/>
  <c r="DD160" i="54"/>
  <c r="DE1143" i="54"/>
  <c r="DE936" i="54"/>
  <c r="DK1039" i="54"/>
  <c r="DK523" i="54"/>
  <c r="DK315" i="54"/>
  <c r="DK834" i="54"/>
  <c r="DK56" i="54"/>
  <c r="DK522" i="54"/>
  <c r="DH523" i="54"/>
  <c r="DH54" i="54"/>
  <c r="DH56" i="54"/>
  <c r="DH575" i="54"/>
  <c r="EC264" i="54"/>
  <c r="EE304" i="54"/>
  <c r="BY63" i="66"/>
  <c r="CI28" i="66" s="1"/>
  <c r="EG283" i="54"/>
  <c r="EJ343" i="54"/>
  <c r="EI163" i="54"/>
  <c r="EK143" i="54"/>
  <c r="BT63" i="66"/>
  <c r="BU24" i="66"/>
  <c r="BA25" i="66" s="1"/>
  <c r="CH464" i="54" s="1"/>
  <c r="BZ24" i="66"/>
  <c r="BP25" i="66"/>
  <c r="DK728" i="54" l="1"/>
  <c r="DK260" i="54"/>
  <c r="DK103" i="54"/>
  <c r="DK104" i="54"/>
  <c r="DK467" i="54"/>
  <c r="HM135" i="54"/>
  <c r="HR135" i="54" s="1"/>
  <c r="HZ135" i="54" s="1"/>
  <c r="HG154" i="54"/>
  <c r="HH154" i="54" s="1"/>
  <c r="HC139" i="54"/>
  <c r="HC144" i="54"/>
  <c r="HP144" i="54" s="1"/>
  <c r="GX145" i="54"/>
  <c r="HC141" i="54"/>
  <c r="HP141" i="54" s="1"/>
  <c r="HD139" i="54"/>
  <c r="DH103" i="54"/>
  <c r="HM131" i="54"/>
  <c r="HR131" i="54" s="1"/>
  <c r="HZ131" i="54" s="1"/>
  <c r="HM132" i="54"/>
  <c r="HR132" i="54" s="1"/>
  <c r="HS132" i="54" s="1"/>
  <c r="DH1091" i="54"/>
  <c r="DH104" i="54"/>
  <c r="HM134" i="54"/>
  <c r="HR134" i="54" s="1"/>
  <c r="DH1040" i="54"/>
  <c r="DH1039" i="54"/>
  <c r="DH884" i="54"/>
  <c r="DH883" i="54"/>
  <c r="EP424" i="54"/>
  <c r="DH260" i="54"/>
  <c r="DH1092" i="54"/>
  <c r="DH726" i="54"/>
  <c r="GY139" i="54" s="1"/>
  <c r="DH467" i="54"/>
  <c r="DH468" i="54"/>
  <c r="DE22" i="66"/>
  <c r="AM381" i="54" s="1"/>
  <c r="AO381" i="54" s="1"/>
  <c r="DD262" i="54"/>
  <c r="DH259" i="54"/>
  <c r="EM424" i="54"/>
  <c r="EN424" i="54"/>
  <c r="DH728" i="54"/>
  <c r="DH727" i="54"/>
  <c r="GX143" i="54"/>
  <c r="HL143" i="54" s="1"/>
  <c r="GX141" i="54"/>
  <c r="HL141" i="54" s="1"/>
  <c r="GX139" i="54"/>
  <c r="HL139" i="54" s="1"/>
  <c r="EL424" i="54"/>
  <c r="EP344" i="54"/>
  <c r="GX144" i="54"/>
  <c r="EN26" i="66"/>
  <c r="DD1042" i="54"/>
  <c r="EU25" i="66"/>
  <c r="EV25" i="66" s="1"/>
  <c r="EW25" i="66" s="1"/>
  <c r="EN344" i="54"/>
  <c r="DD472" i="54"/>
  <c r="DD261" i="54"/>
  <c r="DE261" i="54" s="1"/>
  <c r="DD1093" i="54"/>
  <c r="DE1093" i="54" s="1"/>
  <c r="DD731" i="54"/>
  <c r="DD105" i="54"/>
  <c r="DE105" i="54" s="1"/>
  <c r="BK45" i="66"/>
  <c r="DG729" i="54" s="1"/>
  <c r="EL344" i="54"/>
  <c r="DD469" i="54"/>
  <c r="DE469" i="54" s="1"/>
  <c r="EO344" i="54"/>
  <c r="DD1041" i="54"/>
  <c r="DE1041" i="54" s="1"/>
  <c r="DD1095" i="54"/>
  <c r="DD106" i="54"/>
  <c r="DD263" i="54"/>
  <c r="DD264" i="54"/>
  <c r="DD732" i="54"/>
  <c r="DD470" i="54"/>
  <c r="DD729" i="54"/>
  <c r="CH104" i="54"/>
  <c r="DG64" i="66"/>
  <c r="AW423" i="54" s="1"/>
  <c r="DD471" i="54"/>
  <c r="DD730" i="54"/>
  <c r="DD888" i="54"/>
  <c r="DD107" i="54"/>
  <c r="DD1094" i="54"/>
  <c r="DD1043" i="54"/>
  <c r="DD108" i="54"/>
  <c r="DD1044" i="54"/>
  <c r="DD1096" i="54"/>
  <c r="BL45" i="66"/>
  <c r="DJ264" i="54" s="1"/>
  <c r="DD886" i="54"/>
  <c r="DE886" i="54" s="1"/>
  <c r="DD887" i="54"/>
  <c r="AW422" i="54"/>
  <c r="AY422" i="54" s="1"/>
  <c r="DS63" i="66"/>
  <c r="EG44" i="54"/>
  <c r="AY421" i="54"/>
  <c r="BA421" i="54"/>
  <c r="AX421" i="54"/>
  <c r="AM361" i="54"/>
  <c r="AP361" i="54" s="1"/>
  <c r="DS41" i="66"/>
  <c r="DQ42" i="66"/>
  <c r="AM441" i="54"/>
  <c r="AP441" i="54" s="1"/>
  <c r="DE43" i="66"/>
  <c r="AM402" i="54" s="1"/>
  <c r="CF344" i="54"/>
  <c r="CF544" i="54"/>
  <c r="CF504" i="54"/>
  <c r="CF484" i="54"/>
  <c r="CH344" i="54"/>
  <c r="CH504" i="54"/>
  <c r="CH544" i="54"/>
  <c r="CH484" i="54"/>
  <c r="BH361" i="54"/>
  <c r="BJ361" i="54"/>
  <c r="BI361" i="54"/>
  <c r="BK361" i="54"/>
  <c r="BF381" i="54"/>
  <c r="BC381" i="54"/>
  <c r="BD381" i="54"/>
  <c r="BE381" i="54"/>
  <c r="BE401" i="54"/>
  <c r="BD401" i="54"/>
  <c r="BF401" i="54"/>
  <c r="BC401" i="54"/>
  <c r="AP343" i="54"/>
  <c r="AN343" i="54"/>
  <c r="AO343" i="54"/>
  <c r="AQ343" i="54"/>
  <c r="BC402" i="54"/>
  <c r="BE402" i="54"/>
  <c r="BF402" i="54"/>
  <c r="BD402" i="54"/>
  <c r="BN440" i="54"/>
  <c r="BM440" i="54"/>
  <c r="BP440" i="54"/>
  <c r="BO440" i="54"/>
  <c r="DP22" i="66"/>
  <c r="BL381" i="54"/>
  <c r="DO21" i="66"/>
  <c r="DF22" i="66" s="1"/>
  <c r="AR381" i="54" s="1"/>
  <c r="BG380" i="54"/>
  <c r="DN64" i="66"/>
  <c r="DE65" i="66" s="1"/>
  <c r="BB343" i="54"/>
  <c r="BB423" i="54"/>
  <c r="DP43" i="66"/>
  <c r="BL402" i="54"/>
  <c r="BL442" i="54"/>
  <c r="BL362" i="54"/>
  <c r="BJ401" i="54"/>
  <c r="BI401" i="54"/>
  <c r="BH401" i="54"/>
  <c r="BK401" i="54"/>
  <c r="BE361" i="54"/>
  <c r="BF361" i="54"/>
  <c r="BD361" i="54"/>
  <c r="BC361" i="54"/>
  <c r="AP423" i="54"/>
  <c r="AO423" i="54"/>
  <c r="AQ423" i="54"/>
  <c r="AN423" i="54"/>
  <c r="AW361" i="54"/>
  <c r="AW441" i="54"/>
  <c r="AW401" i="54"/>
  <c r="DP23" i="66"/>
  <c r="BL382" i="54"/>
  <c r="DO23" i="66"/>
  <c r="BG382" i="54"/>
  <c r="DO43" i="66"/>
  <c r="BG402" i="54"/>
  <c r="BG442" i="54"/>
  <c r="BG362" i="54"/>
  <c r="BD382" i="54"/>
  <c r="BF382" i="54"/>
  <c r="BC382" i="54"/>
  <c r="BE382" i="54"/>
  <c r="BK441" i="54"/>
  <c r="BH441" i="54"/>
  <c r="BI441" i="54"/>
  <c r="BJ441" i="54"/>
  <c r="BF441" i="54"/>
  <c r="BC441" i="54"/>
  <c r="BD441" i="54"/>
  <c r="BE441" i="54"/>
  <c r="BF442" i="54"/>
  <c r="BE442" i="54"/>
  <c r="BC442" i="54"/>
  <c r="BD442" i="54"/>
  <c r="BP360" i="54"/>
  <c r="BM360" i="54"/>
  <c r="BO360" i="54"/>
  <c r="BN360" i="54"/>
  <c r="BD380" i="54"/>
  <c r="BE380" i="54"/>
  <c r="BF380" i="54"/>
  <c r="BC380" i="54"/>
  <c r="DP21" i="66"/>
  <c r="DS21" i="66" s="1"/>
  <c r="BL380" i="54"/>
  <c r="DO22" i="66"/>
  <c r="BG381" i="54"/>
  <c r="DN65" i="66"/>
  <c r="BB344" i="54"/>
  <c r="BB424" i="54"/>
  <c r="DO41" i="66"/>
  <c r="DF42" i="66" s="1"/>
  <c r="DF43" i="66" s="1"/>
  <c r="BG440" i="54"/>
  <c r="BG400" i="54"/>
  <c r="BG360" i="54"/>
  <c r="DP42" i="66"/>
  <c r="DG43" i="66" s="1"/>
  <c r="BL441" i="54"/>
  <c r="BL401" i="54"/>
  <c r="BL361" i="54"/>
  <c r="BA342" i="54"/>
  <c r="AZ342" i="54"/>
  <c r="AY342" i="54"/>
  <c r="AX342" i="54"/>
  <c r="BF362" i="54"/>
  <c r="BE362" i="54"/>
  <c r="BC362" i="54"/>
  <c r="BD362" i="54"/>
  <c r="BN400" i="54"/>
  <c r="BM400" i="54"/>
  <c r="BP400" i="54"/>
  <c r="BO400" i="54"/>
  <c r="AP401" i="54"/>
  <c r="AQ401" i="54"/>
  <c r="AO401" i="54"/>
  <c r="AN401" i="54"/>
  <c r="DY404" i="54"/>
  <c r="CF44" i="54"/>
  <c r="BR45" i="66"/>
  <c r="EA404" i="54" s="1"/>
  <c r="DY104" i="54"/>
  <c r="CF424" i="54"/>
  <c r="EH424" i="54"/>
  <c r="EO184" i="54"/>
  <c r="EP184" i="54"/>
  <c r="EP44" i="54"/>
  <c r="EJ424" i="54"/>
  <c r="EG424" i="54"/>
  <c r="EK424" i="54"/>
  <c r="EM184" i="54"/>
  <c r="EL184" i="54"/>
  <c r="EN404" i="54"/>
  <c r="BS45" i="66"/>
  <c r="ER26" i="66"/>
  <c r="DY344" i="54"/>
  <c r="DY44" i="54"/>
  <c r="CF184" i="54"/>
  <c r="CF104" i="54"/>
  <c r="BX45" i="66"/>
  <c r="DY284" i="54"/>
  <c r="CF284" i="54"/>
  <c r="CF404" i="54"/>
  <c r="BQ45" i="66"/>
  <c r="DZ184" i="54" s="1"/>
  <c r="DY424" i="54"/>
  <c r="EI104" i="54"/>
  <c r="EL44" i="54"/>
  <c r="EJ104" i="54"/>
  <c r="EK104" i="54"/>
  <c r="EL404" i="54"/>
  <c r="EN44" i="54"/>
  <c r="EP404" i="54"/>
  <c r="EH104" i="54"/>
  <c r="EM44" i="54"/>
  <c r="EO404" i="54"/>
  <c r="EK44" i="54"/>
  <c r="CH44" i="54"/>
  <c r="CH424" i="54"/>
  <c r="CH284" i="54"/>
  <c r="CH404" i="54"/>
  <c r="EJ44" i="54"/>
  <c r="EI44" i="54"/>
  <c r="EP284" i="54"/>
  <c r="GQ144" i="54"/>
  <c r="GW144" i="54" s="1"/>
  <c r="EN284" i="54"/>
  <c r="EO284" i="54"/>
  <c r="EM284" i="54"/>
  <c r="GO148" i="54"/>
  <c r="GU148" i="54" s="1"/>
  <c r="GO145" i="54"/>
  <c r="GU145" i="54" s="1"/>
  <c r="GO153" i="54"/>
  <c r="GU153" i="54" s="1"/>
  <c r="GO150" i="54"/>
  <c r="GU150" i="54" s="1"/>
  <c r="GO146" i="54"/>
  <c r="GU146" i="54" s="1"/>
  <c r="GO152" i="54"/>
  <c r="GU152" i="54" s="1"/>
  <c r="GO147" i="54"/>
  <c r="GU147" i="54" s="1"/>
  <c r="GO149" i="54"/>
  <c r="GU149" i="54" s="1"/>
  <c r="GO144" i="54"/>
  <c r="GU144" i="54" s="1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HY129" i="54"/>
  <c r="IA129" i="54"/>
  <c r="HZ129" i="54"/>
  <c r="IA135" i="54"/>
  <c r="HY130" i="54"/>
  <c r="IA130" i="54"/>
  <c r="HZ130" i="54"/>
  <c r="HY133" i="54"/>
  <c r="IA133" i="54"/>
  <c r="CH384" i="54"/>
  <c r="CH364" i="54"/>
  <c r="CH304" i="54"/>
  <c r="CH264" i="54"/>
  <c r="CH84" i="54"/>
  <c r="CH444" i="54"/>
  <c r="CF364" i="54"/>
  <c r="CF384" i="54"/>
  <c r="CF264" i="54"/>
  <c r="CF304" i="54"/>
  <c r="CF84" i="54"/>
  <c r="CF444" i="54"/>
  <c r="HQ144" i="54"/>
  <c r="DY84" i="54"/>
  <c r="DY304" i="54"/>
  <c r="DY364" i="54"/>
  <c r="DY444" i="54"/>
  <c r="DY384" i="54"/>
  <c r="DY264" i="54"/>
  <c r="HS130" i="54"/>
  <c r="HU130" i="54"/>
  <c r="HT130" i="54"/>
  <c r="HS133" i="54"/>
  <c r="HU133" i="54"/>
  <c r="HT133" i="54"/>
  <c r="HS129" i="54"/>
  <c r="HU129" i="54"/>
  <c r="HT129" i="54"/>
  <c r="GZ139" i="54"/>
  <c r="HN139" i="54" s="1"/>
  <c r="GZ140" i="54"/>
  <c r="HN140" i="54" s="1"/>
  <c r="GP139" i="54"/>
  <c r="GV139" i="54" s="1"/>
  <c r="GP143" i="54"/>
  <c r="GV143" i="54" s="1"/>
  <c r="GP142" i="54"/>
  <c r="GV142" i="54" s="1"/>
  <c r="GP137" i="54"/>
  <c r="GV137" i="54" s="1"/>
  <c r="HM137" i="54" s="1"/>
  <c r="HR137" i="54" s="1"/>
  <c r="GP140" i="54"/>
  <c r="GV140" i="54" s="1"/>
  <c r="GP138" i="54"/>
  <c r="GV138" i="54" s="1"/>
  <c r="HM138" i="54" s="1"/>
  <c r="HR138" i="54" s="1"/>
  <c r="GP141" i="54"/>
  <c r="GV141" i="54" s="1"/>
  <c r="GP136" i="54"/>
  <c r="GV136" i="54" s="1"/>
  <c r="HM136" i="54" s="1"/>
  <c r="HR136" i="54" s="1"/>
  <c r="BV15" i="67"/>
  <c r="BW15" i="67" s="1"/>
  <c r="BV13" i="67"/>
  <c r="BW13" i="67" s="1"/>
  <c r="BV14" i="67"/>
  <c r="BW14" i="67" s="1"/>
  <c r="P17" i="65"/>
  <c r="S17" i="65" s="1"/>
  <c r="BC20" i="67"/>
  <c r="BC19" i="67"/>
  <c r="BC21" i="67"/>
  <c r="BV19" i="67"/>
  <c r="BW19" i="67" s="1"/>
  <c r="BV21" i="67"/>
  <c r="BW21" i="67" s="1"/>
  <c r="BV20" i="67"/>
  <c r="BW20" i="67" s="1"/>
  <c r="P15" i="65"/>
  <c r="S15" i="65" s="1"/>
  <c r="BC15" i="67"/>
  <c r="BC14" i="67"/>
  <c r="BC13" i="67"/>
  <c r="P16" i="65"/>
  <c r="S16" i="65" s="1"/>
  <c r="BC16" i="67"/>
  <c r="BC18" i="67"/>
  <c r="BC17" i="67"/>
  <c r="P18" i="65"/>
  <c r="S18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O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I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K384" i="54"/>
  <c r="DH675" i="54"/>
  <c r="DK935" i="54"/>
  <c r="DH207" i="54"/>
  <c r="K9" i="65"/>
  <c r="N9" i="65" s="1"/>
  <c r="Q9" i="65" s="1"/>
  <c r="T9" i="65" s="1"/>
  <c r="BI9" i="65" s="1"/>
  <c r="L10" i="65"/>
  <c r="O10" i="65" s="1"/>
  <c r="R10" i="65" s="1"/>
  <c r="U10" i="65" s="1"/>
  <c r="BJ10" i="65" s="1"/>
  <c r="K17" i="65"/>
  <c r="N17" i="65" s="1"/>
  <c r="L9" i="65"/>
  <c r="O9" i="65" s="1"/>
  <c r="R9" i="65" s="1"/>
  <c r="U9" i="65" s="1"/>
  <c r="BJ9" i="65" s="1"/>
  <c r="K8" i="65"/>
  <c r="N8" i="65" s="1"/>
  <c r="Q8" i="65" s="1"/>
  <c r="T8" i="65" s="1"/>
  <c r="BI8" i="65" s="1"/>
  <c r="L11" i="65"/>
  <c r="O11" i="65" s="1"/>
  <c r="R11" i="65" s="1"/>
  <c r="U11" i="65" s="1"/>
  <c r="BJ11" i="65" s="1"/>
  <c r="K10" i="65"/>
  <c r="N10" i="65" s="1"/>
  <c r="Q10" i="65" s="1"/>
  <c r="T10" i="65" s="1"/>
  <c r="BI10" i="65" s="1"/>
  <c r="L15" i="65"/>
  <c r="O15" i="65" s="1"/>
  <c r="DE885" i="54"/>
  <c r="K16" i="65"/>
  <c r="N16" i="65" s="1"/>
  <c r="L18" i="65"/>
  <c r="O18" i="65" s="1"/>
  <c r="K18" i="65"/>
  <c r="N18" i="65" s="1"/>
  <c r="EA18" i="66"/>
  <c r="L17" i="65"/>
  <c r="O17" i="65" s="1"/>
  <c r="K11" i="65"/>
  <c r="N11" i="65" s="1"/>
  <c r="Q11" i="65" s="1"/>
  <c r="T11" i="65" s="1"/>
  <c r="BI11" i="65" s="1"/>
  <c r="L8" i="65"/>
  <c r="O8" i="65" s="1"/>
  <c r="R8" i="65" s="1"/>
  <c r="U8" i="65" s="1"/>
  <c r="BJ8" i="65" s="1"/>
  <c r="K15" i="65"/>
  <c r="N15" i="65" s="1"/>
  <c r="L16" i="65"/>
  <c r="O16" i="65" s="1"/>
  <c r="DH676" i="54"/>
  <c r="DK780" i="54"/>
  <c r="GZ145" i="54" s="1"/>
  <c r="DH935" i="54"/>
  <c r="DH780" i="54"/>
  <c r="DK987" i="54"/>
  <c r="DH779" i="54"/>
  <c r="DK779" i="54"/>
  <c r="GZ143" i="54" s="1"/>
  <c r="HN143" i="54" s="1"/>
  <c r="DH1144" i="54"/>
  <c r="DK160" i="54"/>
  <c r="DK988" i="54"/>
  <c r="DH208" i="54"/>
  <c r="DH1143" i="54"/>
  <c r="DK676" i="54"/>
  <c r="DK1143" i="54"/>
  <c r="EI84" i="54"/>
  <c r="EG84" i="54"/>
  <c r="EH84" i="54"/>
  <c r="EJ84" i="54"/>
  <c r="EK84" i="54"/>
  <c r="DH988" i="54"/>
  <c r="EI44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BK25" i="66"/>
  <c r="DD1147" i="54"/>
  <c r="DD938" i="54"/>
  <c r="DD937" i="54"/>
  <c r="DE937" i="54" s="1"/>
  <c r="DD784" i="54"/>
  <c r="HB154" i="54" s="1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H936" i="54"/>
  <c r="EH304" i="54"/>
  <c r="DK159" i="54"/>
  <c r="DK207" i="54"/>
  <c r="EL304" i="54"/>
  <c r="GQ154" i="54" s="1"/>
  <c r="GW154" i="54" s="1"/>
  <c r="EP304" i="54"/>
  <c r="EM304" i="54"/>
  <c r="EO304" i="54"/>
  <c r="EN304" i="54"/>
  <c r="EJ304" i="54"/>
  <c r="DJ938" i="54"/>
  <c r="DJ937" i="54"/>
  <c r="DK937" i="54" s="1"/>
  <c r="DJ784" i="54"/>
  <c r="HD154" i="54" s="1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DG159" i="54"/>
  <c r="DG158" i="54"/>
  <c r="DG157" i="54"/>
  <c r="DH157" i="54" s="1"/>
  <c r="DG160" i="54"/>
  <c r="DG105" i="54"/>
  <c r="DH105" i="54" s="1"/>
  <c r="EH364" i="54"/>
  <c r="EK364" i="54"/>
  <c r="EJ364" i="54"/>
  <c r="EG364" i="54"/>
  <c r="EI364" i="54"/>
  <c r="EG384" i="54"/>
  <c r="EI384" i="54"/>
  <c r="EJ384" i="54"/>
  <c r="DH987" i="54"/>
  <c r="EG304" i="54"/>
  <c r="GP154" i="54" s="1"/>
  <c r="GV154" i="54" s="1"/>
  <c r="DK1144" i="54"/>
  <c r="EL384" i="54"/>
  <c r="EN384" i="54"/>
  <c r="EM384" i="54"/>
  <c r="EO384" i="54"/>
  <c r="EP384" i="54"/>
  <c r="BR25" i="66"/>
  <c r="BQ25" i="66"/>
  <c r="DE160" i="54"/>
  <c r="DE158" i="54"/>
  <c r="DE159" i="54"/>
  <c r="EJ444" i="54"/>
  <c r="EH444" i="54"/>
  <c r="EK264" i="54"/>
  <c r="EI264" i="54"/>
  <c r="EG264" i="54"/>
  <c r="EK444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CS28" i="66"/>
  <c r="CO28" i="66"/>
  <c r="AZ64" i="66"/>
  <c r="CF563" i="54" s="1"/>
  <c r="BV63" i="66"/>
  <c r="EG183" i="54"/>
  <c r="EK163" i="54"/>
  <c r="EH163" i="54"/>
  <c r="EG163" i="54"/>
  <c r="EJ163" i="54"/>
  <c r="EK283" i="54"/>
  <c r="BX25" i="66"/>
  <c r="BS25" i="66"/>
  <c r="DG1094" i="54" l="1"/>
  <c r="DG106" i="54"/>
  <c r="DG1041" i="54"/>
  <c r="DH1041" i="54" s="1"/>
  <c r="HY135" i="54"/>
  <c r="HT135" i="54"/>
  <c r="HU135" i="54"/>
  <c r="HS135" i="54"/>
  <c r="EA44" i="54"/>
  <c r="HY131" i="54"/>
  <c r="HL145" i="54"/>
  <c r="GZ142" i="54"/>
  <c r="HN142" i="54" s="1"/>
  <c r="GZ144" i="54"/>
  <c r="HN144" i="54" s="1"/>
  <c r="GY143" i="54"/>
  <c r="HM143" i="54" s="1"/>
  <c r="HR143" i="54" s="1"/>
  <c r="GZ141" i="54"/>
  <c r="HN141" i="54" s="1"/>
  <c r="GQ152" i="54"/>
  <c r="GW152" i="54" s="1"/>
  <c r="HB149" i="54"/>
  <c r="HB146" i="54"/>
  <c r="GY144" i="54"/>
  <c r="HP139" i="54"/>
  <c r="GQ145" i="54"/>
  <c r="GW145" i="54" s="1"/>
  <c r="HN145" i="54" s="1"/>
  <c r="GQ150" i="54"/>
  <c r="GW150" i="54" s="1"/>
  <c r="HB151" i="54"/>
  <c r="GQ146" i="54"/>
  <c r="GW146" i="54" s="1"/>
  <c r="GQ149" i="54"/>
  <c r="GW149" i="54" s="1"/>
  <c r="GQ147" i="54"/>
  <c r="GW147" i="54" s="1"/>
  <c r="GQ151" i="54"/>
  <c r="GW151" i="54" s="1"/>
  <c r="GQ148" i="54"/>
  <c r="GW148" i="54" s="1"/>
  <c r="GQ153" i="54"/>
  <c r="GW153" i="54" s="1"/>
  <c r="HQ154" i="54"/>
  <c r="HU131" i="54"/>
  <c r="HS131" i="54"/>
  <c r="IA131" i="54"/>
  <c r="HT131" i="54"/>
  <c r="HZ132" i="54"/>
  <c r="HU132" i="54"/>
  <c r="IA132" i="54"/>
  <c r="HT132" i="54"/>
  <c r="HY132" i="54"/>
  <c r="IA134" i="54"/>
  <c r="HY134" i="54"/>
  <c r="HT134" i="54"/>
  <c r="HU134" i="54"/>
  <c r="HZ134" i="54"/>
  <c r="HS134" i="54"/>
  <c r="DE23" i="66"/>
  <c r="DQ23" i="66" s="1"/>
  <c r="GY140" i="54"/>
  <c r="HM140" i="54" s="1"/>
  <c r="HR140" i="54" s="1"/>
  <c r="AN381" i="54"/>
  <c r="GY141" i="54"/>
  <c r="HM141" i="54" s="1"/>
  <c r="AP381" i="54"/>
  <c r="AQ381" i="54"/>
  <c r="DQ22" i="66"/>
  <c r="HL144" i="54"/>
  <c r="DJ888" i="54"/>
  <c r="GY145" i="54"/>
  <c r="DG1042" i="54"/>
  <c r="DH1042" i="54" s="1"/>
  <c r="GY142" i="54"/>
  <c r="HM142" i="54" s="1"/>
  <c r="DG107" i="54"/>
  <c r="DG1093" i="54"/>
  <c r="DH1093" i="54" s="1"/>
  <c r="DG263" i="54"/>
  <c r="DG262" i="54"/>
  <c r="DJ887" i="54"/>
  <c r="DE730" i="54"/>
  <c r="DE1042" i="54"/>
  <c r="DG470" i="54"/>
  <c r="DG1043" i="54"/>
  <c r="DG108" i="54"/>
  <c r="DG1044" i="54"/>
  <c r="DG1096" i="54"/>
  <c r="DE264" i="54"/>
  <c r="DG261" i="54"/>
  <c r="DH261" i="54" s="1"/>
  <c r="DG1095" i="54"/>
  <c r="DG264" i="54"/>
  <c r="DE262" i="54"/>
  <c r="DG888" i="54"/>
  <c r="DG469" i="54"/>
  <c r="DH469" i="54" s="1"/>
  <c r="DG472" i="54"/>
  <c r="DG887" i="54"/>
  <c r="DG730" i="54"/>
  <c r="DG731" i="54"/>
  <c r="DG732" i="54"/>
  <c r="DG885" i="54"/>
  <c r="DH885" i="54" s="1"/>
  <c r="EO26" i="66"/>
  <c r="DE263" i="54"/>
  <c r="DG471" i="54"/>
  <c r="DG886" i="54"/>
  <c r="DE888" i="54"/>
  <c r="DE108" i="54"/>
  <c r="DE887" i="54"/>
  <c r="BT45" i="66"/>
  <c r="ET26" i="66"/>
  <c r="BY45" i="66"/>
  <c r="DE106" i="54"/>
  <c r="DE44" i="66"/>
  <c r="AM363" i="54" s="1"/>
  <c r="DE1094" i="54"/>
  <c r="AW343" i="54"/>
  <c r="BA343" i="54" s="1"/>
  <c r="DE1044" i="54"/>
  <c r="DJ885" i="54"/>
  <c r="DK885" i="54" s="1"/>
  <c r="DE472" i="54"/>
  <c r="DE471" i="54"/>
  <c r="DE470" i="54"/>
  <c r="DE107" i="54"/>
  <c r="DE1095" i="54"/>
  <c r="DE1096" i="54"/>
  <c r="DJ105" i="54"/>
  <c r="DK105" i="54" s="1"/>
  <c r="DJ1044" i="54"/>
  <c r="DJ1096" i="54"/>
  <c r="DJ261" i="54"/>
  <c r="DK261" i="54" s="1"/>
  <c r="BA422" i="54"/>
  <c r="BZ45" i="66"/>
  <c r="DE1043" i="54"/>
  <c r="DJ731" i="54"/>
  <c r="HD151" i="54" s="1"/>
  <c r="DJ471" i="54"/>
  <c r="DJ732" i="54"/>
  <c r="DE732" i="54"/>
  <c r="DJ108" i="54"/>
  <c r="DJ1041" i="54"/>
  <c r="DK1041" i="54" s="1"/>
  <c r="DJ263" i="54"/>
  <c r="AX422" i="54"/>
  <c r="DJ469" i="54"/>
  <c r="DK469" i="54" s="1"/>
  <c r="DJ886" i="54"/>
  <c r="DJ729" i="54"/>
  <c r="HD146" i="54" s="1"/>
  <c r="EP26" i="66"/>
  <c r="DE729" i="54"/>
  <c r="GX148" i="54" s="1"/>
  <c r="HL148" i="54" s="1"/>
  <c r="DJ107" i="54"/>
  <c r="DJ262" i="54"/>
  <c r="DJ1093" i="54"/>
  <c r="DK1093" i="54" s="1"/>
  <c r="DJ1095" i="54"/>
  <c r="DJ106" i="54"/>
  <c r="DK107" i="54" s="1"/>
  <c r="AZ422" i="54"/>
  <c r="DJ472" i="54"/>
  <c r="DJ730" i="54"/>
  <c r="HD149" i="54" s="1"/>
  <c r="DJ470" i="54"/>
  <c r="DE731" i="54"/>
  <c r="DJ1042" i="54"/>
  <c r="DJ1043" i="54"/>
  <c r="DJ1094" i="54"/>
  <c r="BU45" i="66"/>
  <c r="EA104" i="54"/>
  <c r="EA424" i="54"/>
  <c r="EA184" i="54"/>
  <c r="DQ43" i="66"/>
  <c r="AN441" i="54"/>
  <c r="AQ361" i="54"/>
  <c r="AO361" i="54"/>
  <c r="AQ441" i="54"/>
  <c r="AO441" i="54"/>
  <c r="AN361" i="54"/>
  <c r="AM442" i="54"/>
  <c r="AO442" i="54" s="1"/>
  <c r="AM362" i="54"/>
  <c r="AO362" i="54" s="1"/>
  <c r="DR42" i="66"/>
  <c r="DS42" i="66"/>
  <c r="DQ64" i="66"/>
  <c r="DR21" i="66"/>
  <c r="DG22" i="66"/>
  <c r="AW381" i="54" s="1"/>
  <c r="DR41" i="66"/>
  <c r="AW402" i="54"/>
  <c r="AW362" i="54"/>
  <c r="AW442" i="54"/>
  <c r="AR402" i="54"/>
  <c r="AR362" i="54"/>
  <c r="AR442" i="54"/>
  <c r="DP65" i="66"/>
  <c r="BL344" i="54"/>
  <c r="BL424" i="54"/>
  <c r="AR361" i="54"/>
  <c r="AR441" i="54"/>
  <c r="AR401" i="54"/>
  <c r="BD344" i="54"/>
  <c r="BC344" i="54"/>
  <c r="BF344" i="54"/>
  <c r="BE344" i="54"/>
  <c r="BP380" i="54"/>
  <c r="BN380" i="54"/>
  <c r="BM380" i="54"/>
  <c r="BO380" i="54"/>
  <c r="BH402" i="54"/>
  <c r="BK402" i="54"/>
  <c r="BJ402" i="54"/>
  <c r="BI402" i="54"/>
  <c r="BN382" i="54"/>
  <c r="BO382" i="54"/>
  <c r="BP382" i="54"/>
  <c r="BM382" i="54"/>
  <c r="AZ361" i="54"/>
  <c r="AX361" i="54"/>
  <c r="BA361" i="54"/>
  <c r="AY361" i="54"/>
  <c r="BI380" i="54"/>
  <c r="BK380" i="54"/>
  <c r="BJ380" i="54"/>
  <c r="BH380" i="54"/>
  <c r="DP64" i="66"/>
  <c r="DG65" i="66" s="1"/>
  <c r="BL343" i="54"/>
  <c r="BL423" i="54"/>
  <c r="BP361" i="54"/>
  <c r="BM361" i="54"/>
  <c r="BO361" i="54"/>
  <c r="BN361" i="54"/>
  <c r="BI360" i="54"/>
  <c r="BJ360" i="54"/>
  <c r="BH360" i="54"/>
  <c r="BK360" i="54"/>
  <c r="AZ343" i="54"/>
  <c r="BP362" i="54"/>
  <c r="BO362" i="54"/>
  <c r="BM362" i="54"/>
  <c r="BN362" i="54"/>
  <c r="BE423" i="54"/>
  <c r="BD423" i="54"/>
  <c r="BF423" i="54"/>
  <c r="BC423" i="54"/>
  <c r="BN401" i="54"/>
  <c r="BM401" i="54"/>
  <c r="BP401" i="54"/>
  <c r="BO401" i="54"/>
  <c r="BK400" i="54"/>
  <c r="BH400" i="54"/>
  <c r="BI400" i="54"/>
  <c r="BJ400" i="54"/>
  <c r="BA423" i="54"/>
  <c r="AZ423" i="54"/>
  <c r="AY423" i="54"/>
  <c r="AX423" i="54"/>
  <c r="BH381" i="54"/>
  <c r="BK381" i="54"/>
  <c r="BI381" i="54"/>
  <c r="BJ381" i="54"/>
  <c r="BJ362" i="54"/>
  <c r="BK362" i="54"/>
  <c r="BH362" i="54"/>
  <c r="BI362" i="54"/>
  <c r="BI382" i="54"/>
  <c r="BJ382" i="54"/>
  <c r="BH382" i="54"/>
  <c r="BK382" i="54"/>
  <c r="AZ401" i="54"/>
  <c r="AY401" i="54"/>
  <c r="AX401" i="54"/>
  <c r="BA401" i="54"/>
  <c r="BP442" i="54"/>
  <c r="BM442" i="54"/>
  <c r="BN442" i="54"/>
  <c r="BO442" i="54"/>
  <c r="BC343" i="54"/>
  <c r="BF343" i="54"/>
  <c r="BE343" i="54"/>
  <c r="BD343" i="54"/>
  <c r="BM381" i="54"/>
  <c r="BO381" i="54"/>
  <c r="BP381" i="54"/>
  <c r="BN381" i="54"/>
  <c r="DQ65" i="66"/>
  <c r="AM344" i="54"/>
  <c r="AM424" i="54"/>
  <c r="BN441" i="54"/>
  <c r="BM441" i="54"/>
  <c r="BP441" i="54"/>
  <c r="BO441" i="54"/>
  <c r="BK440" i="54"/>
  <c r="BI440" i="54"/>
  <c r="BH440" i="54"/>
  <c r="BJ440" i="54"/>
  <c r="BF424" i="54"/>
  <c r="BC424" i="54"/>
  <c r="BD424" i="54"/>
  <c r="BE424" i="54"/>
  <c r="BK442" i="54"/>
  <c r="BJ442" i="54"/>
  <c r="BI442" i="54"/>
  <c r="BH442" i="54"/>
  <c r="AZ441" i="54"/>
  <c r="AY441" i="54"/>
  <c r="BA441" i="54"/>
  <c r="AX441" i="54"/>
  <c r="BP402" i="54"/>
  <c r="BM402" i="54"/>
  <c r="BN402" i="54"/>
  <c r="BO402" i="54"/>
  <c r="AS381" i="54"/>
  <c r="AV381" i="54"/>
  <c r="AT381" i="54"/>
  <c r="AU381" i="54"/>
  <c r="AO402" i="54"/>
  <c r="AQ402" i="54"/>
  <c r="AN402" i="54"/>
  <c r="AP402" i="54"/>
  <c r="EA284" i="54"/>
  <c r="EA344" i="54"/>
  <c r="DZ424" i="54"/>
  <c r="DZ104" i="54"/>
  <c r="DZ344" i="54"/>
  <c r="DZ44" i="54"/>
  <c r="DZ284" i="54"/>
  <c r="ES26" i="66"/>
  <c r="DZ404" i="54"/>
  <c r="DX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HY138" i="54"/>
  <c r="IA138" i="54"/>
  <c r="HZ138" i="54"/>
  <c r="HX151" i="54"/>
  <c r="HX146" i="54"/>
  <c r="HX152" i="54"/>
  <c r="HX153" i="54"/>
  <c r="HX149" i="54"/>
  <c r="HX150" i="54"/>
  <c r="HX148" i="54"/>
  <c r="HX145" i="54"/>
  <c r="HX144" i="54"/>
  <c r="HX147" i="54"/>
  <c r="HY136" i="54"/>
  <c r="IA136" i="54"/>
  <c r="HZ136" i="54"/>
  <c r="HY137" i="54"/>
  <c r="IA137" i="54"/>
  <c r="HZ137" i="54"/>
  <c r="CF323" i="54"/>
  <c r="CF63" i="54"/>
  <c r="CF143" i="54"/>
  <c r="CF163" i="54"/>
  <c r="HS138" i="54"/>
  <c r="HU138" i="54"/>
  <c r="HT138" i="54"/>
  <c r="DZ84" i="54"/>
  <c r="DZ264" i="54"/>
  <c r="DZ304" i="54"/>
  <c r="DZ364" i="54"/>
  <c r="DZ384" i="54"/>
  <c r="DZ444" i="54"/>
  <c r="EA84" i="54"/>
  <c r="EA264" i="54"/>
  <c r="EA304" i="54"/>
  <c r="EA364" i="54"/>
  <c r="EA384" i="54"/>
  <c r="EA444" i="54"/>
  <c r="HS136" i="54"/>
  <c r="HU136" i="54"/>
  <c r="HT136" i="54"/>
  <c r="HS137" i="54"/>
  <c r="HU137" i="54"/>
  <c r="HT137" i="54"/>
  <c r="HM139" i="54"/>
  <c r="HR139" i="54" s="1"/>
  <c r="R16" i="65"/>
  <c r="U16" i="65" s="1"/>
  <c r="BE17" i="67"/>
  <c r="BE16" i="67"/>
  <c r="BE18" i="67"/>
  <c r="R17" i="65"/>
  <c r="U17" i="65" s="1"/>
  <c r="BE21" i="67"/>
  <c r="BE19" i="67"/>
  <c r="BE20" i="67"/>
  <c r="Q18" i="65"/>
  <c r="T18" i="65" s="1"/>
  <c r="BD23" i="67"/>
  <c r="BD22" i="67"/>
  <c r="BH16" i="65"/>
  <c r="BG16" i="67"/>
  <c r="BG18" i="67"/>
  <c r="BG17" i="67"/>
  <c r="BH15" i="65"/>
  <c r="BG15" i="67"/>
  <c r="BG13" i="67"/>
  <c r="BG14" i="67"/>
  <c r="Q15" i="65"/>
  <c r="T15" i="65" s="1"/>
  <c r="BD15" i="67"/>
  <c r="BD13" i="67"/>
  <c r="BD14" i="67"/>
  <c r="R18" i="65"/>
  <c r="U18" i="65" s="1"/>
  <c r="BE23" i="67"/>
  <c r="BE22" i="67"/>
  <c r="R15" i="65"/>
  <c r="U15" i="65" s="1"/>
  <c r="BE13" i="67"/>
  <c r="BE14" i="67"/>
  <c r="BE15" i="67"/>
  <c r="BH18" i="65"/>
  <c r="BG23" i="67"/>
  <c r="BG22" i="67"/>
  <c r="Q16" i="65"/>
  <c r="T16" i="65" s="1"/>
  <c r="BD16" i="67"/>
  <c r="BF16" i="67" s="1"/>
  <c r="BD18" i="67"/>
  <c r="BD17" i="67"/>
  <c r="Q17" i="65"/>
  <c r="T17" i="65" s="1"/>
  <c r="BD21" i="67"/>
  <c r="BD20" i="67"/>
  <c r="BF20" i="67" s="1"/>
  <c r="BD19" i="67"/>
  <c r="BH17" i="65"/>
  <c r="BG21" i="67"/>
  <c r="BG19" i="67"/>
  <c r="BG20" i="67"/>
  <c r="EY13" i="66"/>
  <c r="BZ25" i="66"/>
  <c r="CJ13" i="66" s="1"/>
  <c r="EW13" i="66"/>
  <c r="EY19" i="66"/>
  <c r="EY21" i="66"/>
  <c r="EW19" i="66"/>
  <c r="EX21" i="66"/>
  <c r="EY22" i="66"/>
  <c r="EX25" i="66"/>
  <c r="EY25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U25" i="66"/>
  <c r="DH729" i="54"/>
  <c r="DE991" i="54"/>
  <c r="DE990" i="54"/>
  <c r="CH13" i="66"/>
  <c r="CR13" i="66" s="1"/>
  <c r="DX15" i="66"/>
  <c r="DF23" i="66"/>
  <c r="AR382" i="54" s="1"/>
  <c r="DR22" i="66"/>
  <c r="DG44" i="66"/>
  <c r="DS43" i="66"/>
  <c r="DF44" i="66"/>
  <c r="DR43" i="66"/>
  <c r="DK938" i="54"/>
  <c r="DK940" i="54"/>
  <c r="DK784" i="54"/>
  <c r="GZ154" i="54" s="1"/>
  <c r="HN154" i="54" s="1"/>
  <c r="DE940" i="54"/>
  <c r="DE939" i="54"/>
  <c r="DK991" i="54"/>
  <c r="DE992" i="54"/>
  <c r="DK939" i="54"/>
  <c r="DE1148" i="54"/>
  <c r="DE938" i="54"/>
  <c r="DH106" i="54"/>
  <c r="DK992" i="54"/>
  <c r="DK1147" i="54"/>
  <c r="DE1146" i="54"/>
  <c r="DH159" i="54"/>
  <c r="DK212" i="54"/>
  <c r="DK990" i="54"/>
  <c r="DK1148" i="54"/>
  <c r="DK679" i="54"/>
  <c r="DE678" i="54"/>
  <c r="DE211" i="54"/>
  <c r="DE679" i="54"/>
  <c r="DE782" i="54"/>
  <c r="DE1147" i="54"/>
  <c r="DK680" i="54"/>
  <c r="DK678" i="54"/>
  <c r="DK210" i="54"/>
  <c r="DK1146" i="54"/>
  <c r="DE680" i="54"/>
  <c r="DE210" i="54"/>
  <c r="DE784" i="54"/>
  <c r="GX154" i="54" s="1"/>
  <c r="HL154" i="54" s="1"/>
  <c r="DH160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HC154" i="54" s="1"/>
  <c r="HP154" i="54" s="1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DH107" i="54" l="1"/>
  <c r="HR142" i="54"/>
  <c r="HT142" i="54" s="1"/>
  <c r="HR141" i="54"/>
  <c r="HU141" i="54" s="1"/>
  <c r="HC151" i="54"/>
  <c r="HP151" i="54" s="1"/>
  <c r="HW142" i="54"/>
  <c r="HW144" i="54"/>
  <c r="HW139" i="54"/>
  <c r="HZ139" i="54" s="1"/>
  <c r="HW141" i="54"/>
  <c r="HW145" i="54"/>
  <c r="HW143" i="54"/>
  <c r="HZ143" i="54" s="1"/>
  <c r="HW140" i="54"/>
  <c r="HZ140" i="54" s="1"/>
  <c r="HC149" i="54"/>
  <c r="HP149" i="54" s="1"/>
  <c r="GX149" i="54"/>
  <c r="HL149" i="54" s="1"/>
  <c r="HC146" i="54"/>
  <c r="HP146" i="54" s="1"/>
  <c r="GX153" i="54"/>
  <c r="HL153" i="54" s="1"/>
  <c r="HX154" i="54"/>
  <c r="DE24" i="66"/>
  <c r="AM383" i="54" s="1"/>
  <c r="AQ383" i="54" s="1"/>
  <c r="AM382" i="54"/>
  <c r="AO382" i="54" s="1"/>
  <c r="DH1094" i="54"/>
  <c r="DH1095" i="54"/>
  <c r="DH1043" i="54"/>
  <c r="AQ362" i="54"/>
  <c r="DH1044" i="54"/>
  <c r="DH888" i="54"/>
  <c r="DH108" i="54"/>
  <c r="DH886" i="54"/>
  <c r="GX150" i="54"/>
  <c r="HL150" i="54" s="1"/>
  <c r="DH470" i="54"/>
  <c r="DH730" i="54"/>
  <c r="DH264" i="54"/>
  <c r="DH1096" i="54"/>
  <c r="DH263" i="54"/>
  <c r="DH262" i="54"/>
  <c r="EQ26" i="66"/>
  <c r="CI21" i="66"/>
  <c r="CS21" i="66" s="1"/>
  <c r="DI45" i="66" s="1"/>
  <c r="DH887" i="54"/>
  <c r="DH471" i="54"/>
  <c r="DS22" i="66"/>
  <c r="AY343" i="54"/>
  <c r="DH472" i="54"/>
  <c r="AX343" i="54"/>
  <c r="DY16" i="66"/>
  <c r="DH731" i="54"/>
  <c r="DH732" i="54"/>
  <c r="EU26" i="66"/>
  <c r="DZ16" i="66"/>
  <c r="AM403" i="54"/>
  <c r="AQ403" i="54" s="1"/>
  <c r="DK886" i="54"/>
  <c r="AM443" i="54"/>
  <c r="AO443" i="54" s="1"/>
  <c r="DK887" i="54"/>
  <c r="DK888" i="54"/>
  <c r="DK106" i="54"/>
  <c r="DK1042" i="54"/>
  <c r="DK1096" i="54"/>
  <c r="GX146" i="54"/>
  <c r="HL146" i="54" s="1"/>
  <c r="DK1094" i="54"/>
  <c r="DK1095" i="54"/>
  <c r="DK729" i="54"/>
  <c r="GZ146" i="54" s="1"/>
  <c r="HN146" i="54" s="1"/>
  <c r="CJ21" i="66"/>
  <c r="GX152" i="54"/>
  <c r="HL152" i="54" s="1"/>
  <c r="GX151" i="54"/>
  <c r="HL151" i="54" s="1"/>
  <c r="DK472" i="54"/>
  <c r="DK108" i="54"/>
  <c r="DK470" i="54"/>
  <c r="DK471" i="54"/>
  <c r="DK732" i="54"/>
  <c r="DK731" i="54"/>
  <c r="GZ151" i="54" s="1"/>
  <c r="HN151" i="54" s="1"/>
  <c r="DK263" i="54"/>
  <c r="DK262" i="54"/>
  <c r="GX147" i="54"/>
  <c r="HL147" i="54" s="1"/>
  <c r="DK730" i="54"/>
  <c r="GZ149" i="54" s="1"/>
  <c r="HN149" i="54" s="1"/>
  <c r="DK264" i="54"/>
  <c r="DK1043" i="54"/>
  <c r="DK1044" i="54"/>
  <c r="DG23" i="66"/>
  <c r="AW382" i="54" s="1"/>
  <c r="AX382" i="54" s="1"/>
  <c r="AP362" i="54"/>
  <c r="AQ442" i="54"/>
  <c r="AP442" i="54"/>
  <c r="AN362" i="54"/>
  <c r="AN442" i="54"/>
  <c r="DS64" i="66"/>
  <c r="AR443" i="54"/>
  <c r="AR363" i="54"/>
  <c r="AR403" i="54"/>
  <c r="DS65" i="66"/>
  <c r="AW344" i="54"/>
  <c r="AW424" i="54"/>
  <c r="AV401" i="54"/>
  <c r="AS401" i="54"/>
  <c r="AU401" i="54"/>
  <c r="AT401" i="54"/>
  <c r="BP344" i="54"/>
  <c r="BN344" i="54"/>
  <c r="BM344" i="54"/>
  <c r="BO344" i="54"/>
  <c r="AU402" i="54"/>
  <c r="AV402" i="54"/>
  <c r="AS402" i="54"/>
  <c r="AT402" i="54"/>
  <c r="DO61" i="66"/>
  <c r="DR61" i="66" s="1"/>
  <c r="BG420" i="54"/>
  <c r="BG340" i="54"/>
  <c r="BN423" i="54"/>
  <c r="BO423" i="54"/>
  <c r="BP423" i="54"/>
  <c r="BM423" i="54"/>
  <c r="AU441" i="54"/>
  <c r="AV441" i="54"/>
  <c r="AS441" i="54"/>
  <c r="AT441" i="54"/>
  <c r="AY442" i="54"/>
  <c r="AZ442" i="54"/>
  <c r="BA442" i="54"/>
  <c r="AX442" i="54"/>
  <c r="DO62" i="66"/>
  <c r="BG341" i="54"/>
  <c r="BG421" i="54"/>
  <c r="AW443" i="54"/>
  <c r="AW363" i="54"/>
  <c r="AW403" i="54"/>
  <c r="AQ424" i="54"/>
  <c r="AN424" i="54"/>
  <c r="AO424" i="54"/>
  <c r="AP424" i="54"/>
  <c r="BN343" i="54"/>
  <c r="BP343" i="54"/>
  <c r="BM343" i="54"/>
  <c r="BO343" i="54"/>
  <c r="AU361" i="54"/>
  <c r="AT361" i="54"/>
  <c r="AS361" i="54"/>
  <c r="AV361" i="54"/>
  <c r="AS442" i="54"/>
  <c r="AT442" i="54"/>
  <c r="AU442" i="54"/>
  <c r="AV442" i="54"/>
  <c r="AZ362" i="54"/>
  <c r="AY362" i="54"/>
  <c r="BA362" i="54"/>
  <c r="AX362" i="54"/>
  <c r="DO63" i="66"/>
  <c r="BG342" i="54"/>
  <c r="BG422" i="54"/>
  <c r="AN344" i="54"/>
  <c r="AQ344" i="54"/>
  <c r="AP344" i="54"/>
  <c r="AO344" i="54"/>
  <c r="BP424" i="54"/>
  <c r="BN424" i="54"/>
  <c r="BO424" i="54"/>
  <c r="BM424" i="54"/>
  <c r="AU362" i="54"/>
  <c r="AS362" i="54"/>
  <c r="AT362" i="54"/>
  <c r="AV362" i="54"/>
  <c r="BA402" i="54"/>
  <c r="AZ402" i="54"/>
  <c r="AY402" i="54"/>
  <c r="AX402" i="54"/>
  <c r="AT382" i="54"/>
  <c r="AV382" i="54"/>
  <c r="AS382" i="54"/>
  <c r="AU382" i="54"/>
  <c r="AZ381" i="54"/>
  <c r="AY381" i="54"/>
  <c r="AX381" i="54"/>
  <c r="BA381" i="54"/>
  <c r="AP363" i="54"/>
  <c r="AO363" i="54"/>
  <c r="AN363" i="54"/>
  <c r="AQ363" i="54"/>
  <c r="CN21" i="66"/>
  <c r="DK44" i="66" s="1"/>
  <c r="HY139" i="54"/>
  <c r="IA139" i="54"/>
  <c r="HS143" i="54"/>
  <c r="HY143" i="54"/>
  <c r="IA143" i="54"/>
  <c r="HY140" i="54"/>
  <c r="IA140" i="54"/>
  <c r="HU143" i="54"/>
  <c r="BF15" i="67"/>
  <c r="HT143" i="54"/>
  <c r="HS139" i="54"/>
  <c r="HU139" i="54"/>
  <c r="HT139" i="54"/>
  <c r="HS140" i="54"/>
  <c r="HT140" i="54"/>
  <c r="HU140" i="54"/>
  <c r="GY146" i="54"/>
  <c r="GY147" i="54"/>
  <c r="GY148" i="54"/>
  <c r="BF14" i="67"/>
  <c r="BF21" i="67"/>
  <c r="BF17" i="67"/>
  <c r="BF19" i="67"/>
  <c r="BF13" i="67"/>
  <c r="BF18" i="67"/>
  <c r="BF22" i="67"/>
  <c r="BF23" i="67"/>
  <c r="BJ15" i="65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I17" i="65"/>
  <c r="BH21" i="67"/>
  <c r="BH19" i="67"/>
  <c r="BH20" i="67"/>
  <c r="BI16" i="65"/>
  <c r="BH17" i="67"/>
  <c r="BH18" i="67"/>
  <c r="BH16" i="67"/>
  <c r="BK21" i="67"/>
  <c r="BK20" i="67"/>
  <c r="BK19" i="67"/>
  <c r="BP20" i="67"/>
  <c r="BP21" i="67"/>
  <c r="BP19" i="67"/>
  <c r="BI18" i="65"/>
  <c r="BH23" i="67"/>
  <c r="BH22" i="67"/>
  <c r="BJ17" i="65"/>
  <c r="BI20" i="67"/>
  <c r="BI21" i="67"/>
  <c r="BI19" i="67"/>
  <c r="BJ16" i="65"/>
  <c r="BI16" i="67"/>
  <c r="BI17" i="67"/>
  <c r="BI18" i="67"/>
  <c r="BK23" i="67"/>
  <c r="BK22" i="67"/>
  <c r="BP23" i="67"/>
  <c r="BP22" i="67"/>
  <c r="BJ18" i="65"/>
  <c r="BI22" i="67"/>
  <c r="BI23" i="67"/>
  <c r="BI15" i="65"/>
  <c r="BH13" i="67"/>
  <c r="BJ13" i="67" s="1"/>
  <c r="BH15" i="67"/>
  <c r="BH14" i="67"/>
  <c r="DZ15" i="66"/>
  <c r="CN13" i="66"/>
  <c r="DK25" i="66" s="1"/>
  <c r="DH939" i="54"/>
  <c r="DH45" i="66"/>
  <c r="CT21" i="66"/>
  <c r="DH44" i="66"/>
  <c r="CI13" i="66"/>
  <c r="CO13" i="66" s="1"/>
  <c r="DY15" i="66"/>
  <c r="DR81" i="66"/>
  <c r="DH782" i="54"/>
  <c r="DF24" i="66"/>
  <c r="AR383" i="54" s="1"/>
  <c r="DR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GY154" i="54" s="1"/>
  <c r="HM154" i="54" s="1"/>
  <c r="HR154" i="54" s="1"/>
  <c r="DH212" i="54"/>
  <c r="DH210" i="54"/>
  <c r="DH783" i="54"/>
  <c r="DH1146" i="54"/>
  <c r="DH24" i="66"/>
  <c r="DH25" i="66"/>
  <c r="CT13" i="66"/>
  <c r="AZ65" i="66"/>
  <c r="CF564" i="54" s="1"/>
  <c r="BV64" i="66"/>
  <c r="BY64" i="66"/>
  <c r="DF82" i="66"/>
  <c r="HS141" i="54" l="1"/>
  <c r="IA141" i="54"/>
  <c r="HY141" i="54"/>
  <c r="HS142" i="54"/>
  <c r="EV26" i="66"/>
  <c r="EY26" i="66" s="1"/>
  <c r="AN382" i="54"/>
  <c r="IA142" i="54"/>
  <c r="HU142" i="54"/>
  <c r="HY142" i="54"/>
  <c r="HT141" i="54"/>
  <c r="HZ141" i="54"/>
  <c r="HZ142" i="54"/>
  <c r="HW148" i="54"/>
  <c r="HW146" i="54"/>
  <c r="HW154" i="54"/>
  <c r="HZ154" i="54" s="1"/>
  <c r="HW147" i="54"/>
  <c r="HS154" i="54"/>
  <c r="HY154" i="54"/>
  <c r="HT154" i="54"/>
  <c r="HU154" i="54"/>
  <c r="GY150" i="54"/>
  <c r="IA154" i="54"/>
  <c r="GY151" i="54"/>
  <c r="HW149" i="54"/>
  <c r="GY149" i="54"/>
  <c r="AP383" i="54"/>
  <c r="AP382" i="54"/>
  <c r="AQ382" i="54"/>
  <c r="AN383" i="54"/>
  <c r="AO383" i="54"/>
  <c r="DI44" i="66"/>
  <c r="CO21" i="66"/>
  <c r="DL44" i="66" s="1"/>
  <c r="BG403" i="54" s="1"/>
  <c r="HW153" i="54"/>
  <c r="HW152" i="54"/>
  <c r="HW151" i="54"/>
  <c r="HW150" i="54"/>
  <c r="AQ443" i="54"/>
  <c r="AN403" i="54"/>
  <c r="EA16" i="66"/>
  <c r="GY152" i="54"/>
  <c r="GY153" i="54"/>
  <c r="GZ147" i="54"/>
  <c r="HN147" i="54" s="1"/>
  <c r="AN443" i="54"/>
  <c r="AP443" i="54"/>
  <c r="GZ148" i="54"/>
  <c r="HN148" i="54" s="1"/>
  <c r="DF62" i="66"/>
  <c r="AR421" i="54" s="1"/>
  <c r="AO403" i="54"/>
  <c r="AP403" i="54"/>
  <c r="DG24" i="66"/>
  <c r="AW383" i="54" s="1"/>
  <c r="BA383" i="54" s="1"/>
  <c r="GZ153" i="54"/>
  <c r="HN153" i="54" s="1"/>
  <c r="GZ152" i="54"/>
  <c r="HN152" i="54" s="1"/>
  <c r="GZ150" i="54"/>
  <c r="HN150" i="54" s="1"/>
  <c r="DS23" i="66"/>
  <c r="BA382" i="54"/>
  <c r="AZ382" i="54"/>
  <c r="AY382" i="54"/>
  <c r="DK45" i="66"/>
  <c r="BB444" i="54" s="1"/>
  <c r="CP21" i="66"/>
  <c r="DM44" i="66" s="1"/>
  <c r="BJ421" i="54"/>
  <c r="BH421" i="54"/>
  <c r="BK421" i="54"/>
  <c r="BI421" i="54"/>
  <c r="BH420" i="54"/>
  <c r="BI420" i="54"/>
  <c r="BJ420" i="54"/>
  <c r="BK420" i="54"/>
  <c r="DN25" i="66"/>
  <c r="BB384" i="54"/>
  <c r="AY403" i="54"/>
  <c r="BA403" i="54"/>
  <c r="AX403" i="54"/>
  <c r="AZ403" i="54"/>
  <c r="BJ341" i="54"/>
  <c r="BI341" i="54"/>
  <c r="BH341" i="54"/>
  <c r="BK341" i="54"/>
  <c r="AT403" i="54"/>
  <c r="AU403" i="54"/>
  <c r="AV403" i="54"/>
  <c r="AS403" i="54"/>
  <c r="BJ422" i="54"/>
  <c r="BK422" i="54"/>
  <c r="BH422" i="54"/>
  <c r="BI422" i="54"/>
  <c r="AZ363" i="54"/>
  <c r="AX363" i="54"/>
  <c r="BA363" i="54"/>
  <c r="AY363" i="54"/>
  <c r="AY424" i="54"/>
  <c r="AZ424" i="54"/>
  <c r="BA424" i="54"/>
  <c r="AX424" i="54"/>
  <c r="AU363" i="54"/>
  <c r="AV363" i="54"/>
  <c r="AS363" i="54"/>
  <c r="AT363" i="54"/>
  <c r="DN44" i="66"/>
  <c r="DE45" i="66" s="1"/>
  <c r="BB363" i="54"/>
  <c r="BB443" i="54"/>
  <c r="BB403" i="54"/>
  <c r="BK342" i="54"/>
  <c r="BH342" i="54"/>
  <c r="BJ342" i="54"/>
  <c r="BI342" i="54"/>
  <c r="AX443" i="54"/>
  <c r="BA443" i="54"/>
  <c r="AZ443" i="54"/>
  <c r="AY443" i="54"/>
  <c r="BH340" i="54"/>
  <c r="BJ340" i="54"/>
  <c r="BK340" i="54"/>
  <c r="BI340" i="54"/>
  <c r="AZ344" i="54"/>
  <c r="BA344" i="54"/>
  <c r="AX344" i="54"/>
  <c r="AY344" i="54"/>
  <c r="AS443" i="54"/>
  <c r="AV443" i="54"/>
  <c r="AT443" i="54"/>
  <c r="AU443" i="54"/>
  <c r="AU383" i="54"/>
  <c r="AT383" i="54"/>
  <c r="AV383" i="54"/>
  <c r="AS383" i="54"/>
  <c r="DK24" i="66"/>
  <c r="CF64" i="54"/>
  <c r="CF144" i="54"/>
  <c r="CF164" i="54"/>
  <c r="CF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EX26" i="66" l="1"/>
  <c r="EW26" i="66"/>
  <c r="BG443" i="54"/>
  <c r="BI443" i="54" s="1"/>
  <c r="BG363" i="54"/>
  <c r="BK363" i="54" s="1"/>
  <c r="DL45" i="66"/>
  <c r="BG364" i="54" s="1"/>
  <c r="DO44" i="66"/>
  <c r="DF45" i="66" s="1"/>
  <c r="AR364" i="54" s="1"/>
  <c r="AR341" i="54"/>
  <c r="AT341" i="54" s="1"/>
  <c r="DR62" i="66"/>
  <c r="DF63" i="66"/>
  <c r="AR422" i="54" s="1"/>
  <c r="AZ383" i="54"/>
  <c r="AX383" i="54"/>
  <c r="AY383" i="54"/>
  <c r="DM45" i="66"/>
  <c r="BL444" i="54" s="1"/>
  <c r="BB364" i="54"/>
  <c r="BF364" i="54" s="1"/>
  <c r="DQ44" i="66"/>
  <c r="BB404" i="54"/>
  <c r="BF404" i="54" s="1"/>
  <c r="DN45" i="66"/>
  <c r="DQ45" i="66" s="1"/>
  <c r="BE444" i="54"/>
  <c r="BC444" i="54"/>
  <c r="BD444" i="54"/>
  <c r="BF444" i="54"/>
  <c r="BK403" i="54"/>
  <c r="BH403" i="54"/>
  <c r="BI403" i="54"/>
  <c r="BJ403" i="54"/>
  <c r="DP25" i="66"/>
  <c r="BL384" i="54"/>
  <c r="BD443" i="54"/>
  <c r="BC443" i="54"/>
  <c r="BE443" i="54"/>
  <c r="BF443" i="54"/>
  <c r="AS421" i="54"/>
  <c r="AU421" i="54"/>
  <c r="AV421" i="54"/>
  <c r="AT421" i="54"/>
  <c r="DO25" i="66"/>
  <c r="BG384" i="54"/>
  <c r="BC403" i="54"/>
  <c r="BF403" i="54"/>
  <c r="BE403" i="54"/>
  <c r="BD403" i="54"/>
  <c r="BF363" i="54"/>
  <c r="BC363" i="54"/>
  <c r="BD363" i="54"/>
  <c r="BE363" i="54"/>
  <c r="BF384" i="54"/>
  <c r="BC384" i="54"/>
  <c r="BD384" i="54"/>
  <c r="BE384" i="54"/>
  <c r="DP44" i="66"/>
  <c r="DG45" i="66" s="1"/>
  <c r="BL443" i="54"/>
  <c r="BL363" i="54"/>
  <c r="BL403" i="54"/>
  <c r="DO24" i="66"/>
  <c r="BG383" i="54"/>
  <c r="DN24" i="66"/>
  <c r="DE25" i="66" s="1"/>
  <c r="DQ25" i="66" s="1"/>
  <c r="BB383" i="54"/>
  <c r="AM404" i="54"/>
  <c r="AM364" i="54"/>
  <c r="AM444" i="54"/>
  <c r="BS13" i="67"/>
  <c r="BX13" i="67" s="1"/>
  <c r="CI13" i="67" s="1"/>
  <c r="BS16" i="67"/>
  <c r="BX16" i="67" s="1"/>
  <c r="GP147" i="54"/>
  <c r="GV147" i="54" s="1"/>
  <c r="HM147" i="54" s="1"/>
  <c r="HR147" i="54" s="1"/>
  <c r="GP151" i="54"/>
  <c r="GV151" i="54" s="1"/>
  <c r="HM151" i="54" s="1"/>
  <c r="HR151" i="54" s="1"/>
  <c r="GP149" i="54"/>
  <c r="GV149" i="54" s="1"/>
  <c r="HM149" i="54" s="1"/>
  <c r="HR149" i="54" s="1"/>
  <c r="GP145" i="54"/>
  <c r="GV145" i="54" s="1"/>
  <c r="HM145" i="54" s="1"/>
  <c r="HR145" i="54" s="1"/>
  <c r="GP153" i="54"/>
  <c r="GV153" i="54" s="1"/>
  <c r="HM153" i="54" s="1"/>
  <c r="HR153" i="54" s="1"/>
  <c r="GP144" i="54"/>
  <c r="GV144" i="54" s="1"/>
  <c r="HM144" i="54" s="1"/>
  <c r="HR144" i="54" s="1"/>
  <c r="GP146" i="54"/>
  <c r="GV146" i="54" s="1"/>
  <c r="HM146" i="54" s="1"/>
  <c r="HR146" i="54" s="1"/>
  <c r="GP152" i="54"/>
  <c r="GV152" i="54" s="1"/>
  <c r="HM152" i="54" s="1"/>
  <c r="HR152" i="54" s="1"/>
  <c r="GP150" i="54"/>
  <c r="GV150" i="54" s="1"/>
  <c r="HM150" i="54" s="1"/>
  <c r="HR150" i="54" s="1"/>
  <c r="GP148" i="54"/>
  <c r="GV148" i="54" s="1"/>
  <c r="HM148" i="54" s="1"/>
  <c r="HR148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DO45" i="66" l="1"/>
  <c r="DR45" i="66" s="1"/>
  <c r="BJ363" i="54"/>
  <c r="BK443" i="54"/>
  <c r="BH363" i="54"/>
  <c r="AR444" i="54"/>
  <c r="AS444" i="54" s="1"/>
  <c r="AR404" i="54"/>
  <c r="AV404" i="54" s="1"/>
  <c r="BH443" i="54"/>
  <c r="BJ443" i="54"/>
  <c r="AS341" i="54"/>
  <c r="DR44" i="66"/>
  <c r="BG404" i="54"/>
  <c r="BI404" i="54" s="1"/>
  <c r="BI363" i="54"/>
  <c r="BG444" i="54"/>
  <c r="BJ444" i="54" s="1"/>
  <c r="AU341" i="54"/>
  <c r="AV341" i="54"/>
  <c r="DF64" i="66"/>
  <c r="AR423" i="54" s="1"/>
  <c r="DR63" i="66"/>
  <c r="AR342" i="54"/>
  <c r="AT342" i="54" s="1"/>
  <c r="DP45" i="66"/>
  <c r="DS45" i="66" s="1"/>
  <c r="BL404" i="54"/>
  <c r="BN404" i="54" s="1"/>
  <c r="BL364" i="54"/>
  <c r="BN364" i="54" s="1"/>
  <c r="BE364" i="54"/>
  <c r="BD364" i="54"/>
  <c r="BC364" i="54"/>
  <c r="BE404" i="54"/>
  <c r="BC404" i="54"/>
  <c r="BD404" i="54"/>
  <c r="DS44" i="66"/>
  <c r="DR24" i="66"/>
  <c r="DQ24" i="66"/>
  <c r="BO363" i="54"/>
  <c r="BP363" i="54"/>
  <c r="BN363" i="54"/>
  <c r="BM363" i="54"/>
  <c r="AW404" i="54"/>
  <c r="AW364" i="54"/>
  <c r="AW444" i="54"/>
  <c r="AM384" i="54"/>
  <c r="AQ384" i="54" s="1"/>
  <c r="BJ383" i="54"/>
  <c r="BH383" i="54"/>
  <c r="BI383" i="54"/>
  <c r="BK383" i="54"/>
  <c r="BO443" i="54"/>
  <c r="BN443" i="54"/>
  <c r="BM443" i="54"/>
  <c r="BP443" i="54"/>
  <c r="AV364" i="54"/>
  <c r="AS364" i="54"/>
  <c r="AU364" i="54"/>
  <c r="AT364" i="54"/>
  <c r="BO384" i="54"/>
  <c r="BP384" i="54"/>
  <c r="BN384" i="54"/>
  <c r="BM384" i="54"/>
  <c r="BJ404" i="54"/>
  <c r="BI384" i="54"/>
  <c r="BJ384" i="54"/>
  <c r="BH384" i="54"/>
  <c r="BK384" i="54"/>
  <c r="BN444" i="54"/>
  <c r="BP444" i="54"/>
  <c r="BO444" i="54"/>
  <c r="BM444" i="54"/>
  <c r="DP24" i="66"/>
  <c r="DS24" i="66" s="1"/>
  <c r="BL383" i="54"/>
  <c r="BE383" i="54"/>
  <c r="BC383" i="54"/>
  <c r="BF383" i="54"/>
  <c r="BD383" i="54"/>
  <c r="BK364" i="54"/>
  <c r="BI364" i="54"/>
  <c r="BH364" i="54"/>
  <c r="BJ364" i="54"/>
  <c r="BP403" i="54"/>
  <c r="BO403" i="54"/>
  <c r="BM403" i="54"/>
  <c r="BN403" i="54"/>
  <c r="AT422" i="54"/>
  <c r="AU422" i="54"/>
  <c r="AV422" i="54"/>
  <c r="AS422" i="54"/>
  <c r="AQ444" i="54"/>
  <c r="AO444" i="54"/>
  <c r="AN444" i="54"/>
  <c r="AP444" i="54"/>
  <c r="AP364" i="54"/>
  <c r="AQ364" i="54"/>
  <c r="AN364" i="54"/>
  <c r="AO364" i="54"/>
  <c r="AO404" i="54"/>
  <c r="AN404" i="54"/>
  <c r="AQ404" i="54"/>
  <c r="AP404" i="54"/>
  <c r="HY146" i="54"/>
  <c r="IA146" i="54"/>
  <c r="HZ146" i="54"/>
  <c r="HY149" i="54"/>
  <c r="IA149" i="54"/>
  <c r="HZ149" i="54"/>
  <c r="HY148" i="54"/>
  <c r="IA148" i="54"/>
  <c r="HZ148" i="54"/>
  <c r="HY144" i="54"/>
  <c r="HZ144" i="54"/>
  <c r="IA144" i="54"/>
  <c r="HY151" i="54"/>
  <c r="IA151" i="54"/>
  <c r="HZ151" i="54"/>
  <c r="HY153" i="54"/>
  <c r="IA153" i="54"/>
  <c r="HZ153" i="54"/>
  <c r="HY147" i="54"/>
  <c r="IA147" i="54"/>
  <c r="HZ147" i="54"/>
  <c r="HY150" i="54"/>
  <c r="IA150" i="54"/>
  <c r="HZ150" i="54"/>
  <c r="HY152" i="54"/>
  <c r="IA152" i="54"/>
  <c r="HZ152" i="54"/>
  <c r="HY145" i="54"/>
  <c r="HZ145" i="54"/>
  <c r="IA145" i="54"/>
  <c r="HS152" i="54"/>
  <c r="HU152" i="54"/>
  <c r="HT152" i="54"/>
  <c r="HS145" i="54"/>
  <c r="HU145" i="54"/>
  <c r="HT145" i="54"/>
  <c r="HS146" i="54"/>
  <c r="HU146" i="54"/>
  <c r="HT146" i="54"/>
  <c r="HS149" i="54"/>
  <c r="HU149" i="54"/>
  <c r="HT149" i="54"/>
  <c r="HS148" i="54"/>
  <c r="HU148" i="54"/>
  <c r="HT148" i="54"/>
  <c r="HS144" i="54"/>
  <c r="HU144" i="54"/>
  <c r="HT144" i="54"/>
  <c r="HS151" i="54"/>
  <c r="HU151" i="54"/>
  <c r="HT151" i="54"/>
  <c r="HS150" i="54"/>
  <c r="HU150" i="54"/>
  <c r="HT150" i="54"/>
  <c r="HS153" i="54"/>
  <c r="HU153" i="54"/>
  <c r="HT153" i="54"/>
  <c r="HS147" i="54"/>
  <c r="HU147" i="54"/>
  <c r="HT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Y17" i="66"/>
  <c r="AU444" i="54" l="1"/>
  <c r="AT444" i="54"/>
  <c r="AV444" i="54"/>
  <c r="AU404" i="54"/>
  <c r="AT404" i="54"/>
  <c r="AS404" i="54"/>
  <c r="BK404" i="54"/>
  <c r="BH444" i="54"/>
  <c r="BI444" i="54"/>
  <c r="BK444" i="54"/>
  <c r="BH404" i="54"/>
  <c r="AR343" i="54"/>
  <c r="AT343" i="54" s="1"/>
  <c r="AV342" i="54"/>
  <c r="AU342" i="54"/>
  <c r="AS342" i="54"/>
  <c r="BO404" i="54"/>
  <c r="BP404" i="54"/>
  <c r="BM404" i="54"/>
  <c r="BO364" i="54"/>
  <c r="BM364" i="54"/>
  <c r="BP364" i="54"/>
  <c r="DG25" i="66"/>
  <c r="DS25" i="66" s="1"/>
  <c r="AP384" i="54"/>
  <c r="AO384" i="54"/>
  <c r="AN384" i="54"/>
  <c r="BA364" i="54"/>
  <c r="AZ364" i="54"/>
  <c r="AX364" i="54"/>
  <c r="AY364" i="54"/>
  <c r="AS423" i="54"/>
  <c r="AT423" i="54"/>
  <c r="AV423" i="54"/>
  <c r="AU423" i="54"/>
  <c r="BA404" i="54"/>
  <c r="AY404" i="54"/>
  <c r="AX404" i="54"/>
  <c r="AZ404" i="54"/>
  <c r="BM383" i="54"/>
  <c r="BO383" i="54"/>
  <c r="BN383" i="54"/>
  <c r="BP383" i="54"/>
  <c r="BA444" i="54"/>
  <c r="AX444" i="54"/>
  <c r="AY444" i="54"/>
  <c r="AZ444" i="54"/>
  <c r="DR25" i="66"/>
  <c r="AR384" i="54"/>
  <c r="CO29" i="66"/>
  <c r="DL84" i="66" s="1"/>
  <c r="DO84" i="66" s="1"/>
  <c r="EA17" i="66"/>
  <c r="EB17" i="66" s="1"/>
  <c r="DI64" i="66"/>
  <c r="DI84" i="66"/>
  <c r="DI65" i="66"/>
  <c r="DI85" i="66"/>
  <c r="AS343" i="54" l="1"/>
  <c r="AU343" i="54"/>
  <c r="AV343" i="54"/>
  <c r="AW384" i="54"/>
  <c r="BA384" i="54" s="1"/>
  <c r="AT384" i="54"/>
  <c r="AS384" i="54"/>
  <c r="AV384" i="54"/>
  <c r="AU384" i="54"/>
  <c r="EC17" i="66"/>
  <c r="EC18" i="66"/>
  <c r="DL65" i="66"/>
  <c r="DL85" i="66"/>
  <c r="DO85" i="66" s="1"/>
  <c r="DL64" i="66"/>
  <c r="DR84" i="66"/>
  <c r="DF85" i="66"/>
  <c r="AX384" i="54" l="1"/>
  <c r="AZ384" i="54"/>
  <c r="AY384" i="54"/>
  <c r="DO65" i="66"/>
  <c r="BG344" i="54"/>
  <c r="BG424" i="54"/>
  <c r="DO64" i="66"/>
  <c r="DF65" i="66" s="1"/>
  <c r="BG343" i="54"/>
  <c r="BG423" i="54"/>
  <c r="DR85" i="66"/>
  <c r="DR65" i="66" l="1"/>
  <c r="DR64" i="66"/>
  <c r="BJ423" i="54"/>
  <c r="BK423" i="54"/>
  <c r="BI423" i="54"/>
  <c r="BH423" i="54"/>
  <c r="BI344" i="54"/>
  <c r="BH344" i="54"/>
  <c r="BK344" i="54"/>
  <c r="BJ344" i="54"/>
  <c r="AR344" i="54"/>
  <c r="AR424" i="54"/>
  <c r="BK424" i="54"/>
  <c r="BH424" i="54"/>
  <c r="BI424" i="54"/>
  <c r="BJ424" i="54"/>
  <c r="BJ343" i="54"/>
  <c r="BK343" i="54"/>
  <c r="BI343" i="54"/>
  <c r="BH343" i="54"/>
  <c r="AT424" i="54" l="1"/>
  <c r="AU424" i="54"/>
  <c r="AV424" i="54"/>
  <c r="AS424" i="54"/>
  <c r="AV344" i="54"/>
  <c r="AS344" i="54"/>
  <c r="AT344" i="54"/>
  <c r="AU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CM15" i="67" l="1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G7" i="65"/>
  <c r="FG8" i="65"/>
  <c r="FG9" i="65"/>
  <c r="FG16" i="65"/>
  <c r="FG19" i="65"/>
  <c r="FG21" i="65"/>
  <c r="FG23" i="65"/>
  <c r="FG24" i="65"/>
  <c r="FG27" i="65"/>
  <c r="FG35" i="65"/>
  <c r="FG37" i="65"/>
  <c r="FG39" i="65"/>
  <c r="FG48" i="65"/>
  <c r="FG51" i="65"/>
  <c r="FG56" i="65"/>
  <c r="FG59" i="65"/>
  <c r="FG64" i="65"/>
  <c r="FG67" i="65"/>
  <c r="FG69" i="65"/>
  <c r="FG71" i="65"/>
  <c r="FG72" i="65"/>
  <c r="FG73" i="65"/>
  <c r="FG5" i="65"/>
  <c r="G114" i="64" l="1"/>
  <c r="J114" i="64" s="1"/>
  <c r="FF36" i="65"/>
  <c r="FF53" i="65"/>
  <c r="FF49" i="65"/>
  <c r="FF41" i="65"/>
  <c r="FF33" i="65"/>
  <c r="FF17" i="65"/>
  <c r="FF68" i="65"/>
  <c r="FF60" i="65"/>
  <c r="FG52" i="65"/>
  <c r="FG44" i="65"/>
  <c r="FF44" i="65"/>
  <c r="FG40" i="65"/>
  <c r="FG28" i="65"/>
  <c r="FF28" i="65"/>
  <c r="FF20" i="65"/>
  <c r="FF12" i="65"/>
  <c r="FG36" i="65"/>
  <c r="FG20" i="65"/>
  <c r="FF64" i="65"/>
  <c r="FF75" i="65"/>
  <c r="FF63" i="65"/>
  <c r="FF55" i="65"/>
  <c r="FF47" i="65"/>
  <c r="FG43" i="65"/>
  <c r="FF43" i="65"/>
  <c r="FF31" i="65"/>
  <c r="FF15" i="65"/>
  <c r="FG15" i="65"/>
  <c r="FF11" i="65"/>
  <c r="FG68" i="65"/>
  <c r="FF59" i="65"/>
  <c r="FF23" i="65"/>
  <c r="FG63" i="65"/>
  <c r="FG47" i="65"/>
  <c r="FG31" i="65"/>
  <c r="FF73" i="65"/>
  <c r="FF52" i="65"/>
  <c r="FF16" i="65"/>
  <c r="FG65" i="65"/>
  <c r="FF65" i="65"/>
  <c r="FF25" i="65"/>
  <c r="FG25" i="65"/>
  <c r="FF9" i="65"/>
  <c r="FG57" i="65"/>
  <c r="FG41" i="65"/>
  <c r="FF71" i="65"/>
  <c r="FF37" i="65"/>
  <c r="FF7" i="65"/>
  <c r="FF61" i="65"/>
  <c r="FF45" i="65"/>
  <c r="FF29" i="65"/>
  <c r="FF13" i="65"/>
  <c r="FG45" i="65"/>
  <c r="FG29" i="65"/>
  <c r="FF72" i="65"/>
  <c r="FF56" i="65"/>
  <c r="FF40" i="65"/>
  <c r="FF24" i="65"/>
  <c r="FF8" i="65"/>
  <c r="FG76" i="65"/>
  <c r="FG60" i="65"/>
  <c r="FG55" i="65"/>
  <c r="FG49" i="65"/>
  <c r="FG33" i="65"/>
  <c r="FG17" i="65"/>
  <c r="FG12" i="65"/>
  <c r="FF76" i="65"/>
  <c r="FF69" i="65"/>
  <c r="FF48" i="65"/>
  <c r="FF27" i="65"/>
  <c r="FF5" i="65"/>
  <c r="FG61" i="65"/>
  <c r="FG13" i="65"/>
  <c r="FF57" i="65"/>
  <c r="FF21" i="65"/>
  <c r="FF67" i="65"/>
  <c r="FF51" i="65"/>
  <c r="FF35" i="65"/>
  <c r="FF19" i="65"/>
  <c r="FG75" i="65"/>
  <c r="FG53" i="65"/>
  <c r="FG32" i="65"/>
  <c r="FG11" i="65"/>
  <c r="FF39" i="65"/>
  <c r="FF32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FG74" i="65"/>
  <c r="FG70" i="65"/>
  <c r="FG66" i="65"/>
  <c r="FG62" i="65"/>
  <c r="FG58" i="65"/>
  <c r="FG54" i="65"/>
  <c r="FG50" i="65"/>
  <c r="FG46" i="65"/>
  <c r="FG42" i="65"/>
  <c r="FG38" i="65"/>
  <c r="FG34" i="65"/>
  <c r="FG30" i="65"/>
  <c r="FG26" i="65"/>
  <c r="FG22" i="65"/>
  <c r="FG18" i="65"/>
  <c r="FG14" i="65"/>
  <c r="FG10" i="65"/>
  <c r="FG6" i="65"/>
  <c r="EK20" i="65"/>
  <c r="EK21" i="65"/>
  <c r="EK22" i="65"/>
  <c r="EK23" i="65"/>
  <c r="EK24" i="65"/>
  <c r="EK25" i="65"/>
  <c r="EK26" i="65"/>
  <c r="EK27" i="65"/>
  <c r="EK28" i="65"/>
  <c r="EK29" i="65"/>
  <c r="EK30" i="65"/>
  <c r="EK31" i="65"/>
  <c r="EK32" i="65"/>
  <c r="EK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K7" i="65"/>
  <c r="CK8" i="65"/>
  <c r="CK9" i="65"/>
  <c r="CK10" i="65"/>
  <c r="CK11" i="65"/>
  <c r="CK12" i="65"/>
  <c r="CK13" i="65"/>
  <c r="CK14" i="65"/>
  <c r="CK15" i="65"/>
  <c r="CK16" i="65"/>
  <c r="CK17" i="65"/>
  <c r="CK18" i="65"/>
  <c r="CK19" i="65"/>
  <c r="CK20" i="65"/>
  <c r="CK21" i="65"/>
  <c r="CK22" i="65"/>
  <c r="CK23" i="65"/>
  <c r="CK24" i="65"/>
  <c r="CK25" i="65"/>
  <c r="CK26" i="65"/>
  <c r="CK27" i="65"/>
  <c r="CK38" i="65"/>
  <c r="CK39" i="65"/>
  <c r="CK40" i="65"/>
  <c r="CK41" i="65"/>
  <c r="CK42" i="65"/>
  <c r="CK43" i="65"/>
  <c r="CK44" i="65"/>
  <c r="CK45" i="65"/>
  <c r="CK46" i="65"/>
  <c r="CK47" i="65"/>
  <c r="CK48" i="65"/>
  <c r="CK49" i="65"/>
  <c r="CK50" i="65"/>
  <c r="CK51" i="65"/>
  <c r="CK52" i="65"/>
  <c r="CK53" i="65"/>
  <c r="CK54" i="65"/>
  <c r="CK55" i="65"/>
  <c r="CK56" i="65"/>
  <c r="CK57" i="65"/>
  <c r="CK58" i="65"/>
  <c r="CK59" i="65"/>
  <c r="CK60" i="65"/>
  <c r="CK61" i="65"/>
  <c r="CK62" i="65"/>
  <c r="CK63" i="65"/>
  <c r="CK64" i="65"/>
  <c r="CK65" i="65"/>
  <c r="CK66" i="65"/>
  <c r="CK67" i="65"/>
  <c r="CK68" i="65"/>
  <c r="CK69" i="65"/>
  <c r="CK70" i="65"/>
  <c r="CK71" i="65"/>
  <c r="CK72" i="65"/>
  <c r="CK73" i="65"/>
  <c r="CK74" i="65"/>
  <c r="CK75" i="65"/>
  <c r="CK76" i="65"/>
  <c r="CK77" i="65"/>
  <c r="CK78" i="65"/>
  <c r="CK79" i="65"/>
  <c r="CK80" i="65"/>
  <c r="CK81" i="65"/>
  <c r="CK82" i="65"/>
  <c r="CK83" i="65"/>
  <c r="CK84" i="65"/>
  <c r="CK85" i="65"/>
  <c r="CK86" i="65"/>
  <c r="CK87" i="65"/>
  <c r="CK88" i="65"/>
  <c r="CK89" i="65"/>
  <c r="CK90" i="65"/>
  <c r="CK91" i="65"/>
  <c r="CK6" i="65"/>
  <c r="CG7" i="65"/>
  <c r="CG8" i="65"/>
  <c r="CG9" i="65"/>
  <c r="CG10" i="65"/>
  <c r="CG11" i="65"/>
  <c r="CG12" i="65"/>
  <c r="CG13" i="65"/>
  <c r="CG14" i="65"/>
  <c r="CG15" i="65"/>
  <c r="CG16" i="65"/>
  <c r="CG17" i="65"/>
  <c r="CG18" i="65"/>
  <c r="CG19" i="65"/>
  <c r="CG20" i="65"/>
  <c r="CG21" i="65"/>
  <c r="CG22" i="65"/>
  <c r="CG23" i="65"/>
  <c r="CG24" i="65"/>
  <c r="CG25" i="65"/>
  <c r="CG26" i="65"/>
  <c r="CG27" i="65"/>
  <c r="CG6" i="65"/>
  <c r="CW546" i="65" l="1"/>
  <c r="G125" i="64"/>
  <c r="J125" i="64" s="1"/>
  <c r="I125" i="64"/>
  <c r="L125" i="64" s="1"/>
  <c r="CW7" i="65"/>
  <c r="DH7" i="65" s="1"/>
  <c r="CW11" i="65"/>
  <c r="DH11" i="65" s="1"/>
  <c r="CW15" i="65"/>
  <c r="DH15" i="65" s="1"/>
  <c r="CW19" i="65"/>
  <c r="DH19" i="65" s="1"/>
  <c r="CW23" i="65"/>
  <c r="DH23" i="65" s="1"/>
  <c r="CW27" i="65"/>
  <c r="DH27" i="65" s="1"/>
  <c r="CW31" i="65"/>
  <c r="DH31" i="65" s="1"/>
  <c r="CW35" i="65"/>
  <c r="DH35" i="65" s="1"/>
  <c r="CW39" i="65"/>
  <c r="DH39" i="65" s="1"/>
  <c r="CW43" i="65"/>
  <c r="DH43" i="65" s="1"/>
  <c r="CW47" i="65"/>
  <c r="DH47" i="65" s="1"/>
  <c r="CW51" i="65"/>
  <c r="DH51" i="65" s="1"/>
  <c r="CW55" i="65"/>
  <c r="DH55" i="65" s="1"/>
  <c r="CW59" i="65"/>
  <c r="DH59" i="65" s="1"/>
  <c r="CW63" i="65"/>
  <c r="DH63" i="65" s="1"/>
  <c r="CW67" i="65"/>
  <c r="DH67" i="65" s="1"/>
  <c r="CW71" i="65"/>
  <c r="CW75" i="65"/>
  <c r="CW79" i="65"/>
  <c r="CW83" i="65"/>
  <c r="CW87" i="65"/>
  <c r="CW91" i="65"/>
  <c r="CW95" i="65"/>
  <c r="CW99" i="65"/>
  <c r="CW103" i="65"/>
  <c r="CW107" i="65"/>
  <c r="CW111" i="65"/>
  <c r="CW115" i="65"/>
  <c r="CW119" i="65"/>
  <c r="CW123" i="65"/>
  <c r="CW127" i="65"/>
  <c r="CW131" i="65"/>
  <c r="CW135" i="65"/>
  <c r="CW139" i="65"/>
  <c r="CW143" i="65"/>
  <c r="CW147" i="65"/>
  <c r="CW151" i="65"/>
  <c r="CW155" i="65"/>
  <c r="CW159" i="65"/>
  <c r="CW163" i="65"/>
  <c r="CW167" i="65"/>
  <c r="CW171" i="65"/>
  <c r="CW175" i="65"/>
  <c r="CW179" i="65"/>
  <c r="CW183" i="65"/>
  <c r="CW187" i="65"/>
  <c r="CW191" i="65"/>
  <c r="CW195" i="65"/>
  <c r="CW199" i="65"/>
  <c r="CW203" i="65"/>
  <c r="CW207" i="65"/>
  <c r="CW211" i="65"/>
  <c r="CW215" i="65"/>
  <c r="CW219" i="65"/>
  <c r="CW223" i="65"/>
  <c r="CW227" i="65"/>
  <c r="CW231" i="65"/>
  <c r="CW235" i="65"/>
  <c r="CW239" i="65"/>
  <c r="CW243" i="65"/>
  <c r="CW247" i="65"/>
  <c r="CW251" i="65"/>
  <c r="CW255" i="65"/>
  <c r="CW259" i="65"/>
  <c r="CW263" i="65"/>
  <c r="CW267" i="65"/>
  <c r="CW271" i="65"/>
  <c r="CW275" i="65"/>
  <c r="CW279" i="65"/>
  <c r="CW283" i="65"/>
  <c r="CW287" i="65"/>
  <c r="CW291" i="65"/>
  <c r="CW295" i="65"/>
  <c r="CW299" i="65"/>
  <c r="CW303" i="65"/>
  <c r="CW307" i="65"/>
  <c r="CW311" i="65"/>
  <c r="CW315" i="65"/>
  <c r="CW319" i="65"/>
  <c r="CW323" i="65"/>
  <c r="CW327" i="65"/>
  <c r="CW331" i="65"/>
  <c r="CW335" i="65"/>
  <c r="CW339" i="65"/>
  <c r="CW343" i="65"/>
  <c r="CW8" i="65"/>
  <c r="DH8" i="65" s="1"/>
  <c r="CW12" i="65"/>
  <c r="DH12" i="65" s="1"/>
  <c r="CW16" i="65"/>
  <c r="DH16" i="65" s="1"/>
  <c r="CW20" i="65"/>
  <c r="DH20" i="65" s="1"/>
  <c r="CW24" i="65"/>
  <c r="DH24" i="65" s="1"/>
  <c r="CW28" i="65"/>
  <c r="DH28" i="65" s="1"/>
  <c r="CW32" i="65"/>
  <c r="DH32" i="65" s="1"/>
  <c r="CW36" i="65"/>
  <c r="DH36" i="65" s="1"/>
  <c r="CW40" i="65"/>
  <c r="DH40" i="65" s="1"/>
  <c r="CW44" i="65"/>
  <c r="DH44" i="65" s="1"/>
  <c r="CW48" i="65"/>
  <c r="DH48" i="65" s="1"/>
  <c r="CW52" i="65"/>
  <c r="DH52" i="65" s="1"/>
  <c r="CW56" i="65"/>
  <c r="DH56" i="65" s="1"/>
  <c r="CW60" i="65"/>
  <c r="DH60" i="65" s="1"/>
  <c r="CW64" i="65"/>
  <c r="DH64" i="65" s="1"/>
  <c r="CW68" i="65"/>
  <c r="CW72" i="65"/>
  <c r="CW76" i="65"/>
  <c r="CW80" i="65"/>
  <c r="CW84" i="65"/>
  <c r="CW88" i="65"/>
  <c r="CW92" i="65"/>
  <c r="CW96" i="65"/>
  <c r="CW100" i="65"/>
  <c r="CW104" i="65"/>
  <c r="CW108" i="65"/>
  <c r="CW112" i="65"/>
  <c r="CW116" i="65"/>
  <c r="CW120" i="65"/>
  <c r="CW124" i="65"/>
  <c r="CW128" i="65"/>
  <c r="CW132" i="65"/>
  <c r="CW136" i="65"/>
  <c r="CW140" i="65"/>
  <c r="CW144" i="65"/>
  <c r="CW148" i="65"/>
  <c r="CW152" i="65"/>
  <c r="CW156" i="65"/>
  <c r="CW160" i="65"/>
  <c r="CW164" i="65"/>
  <c r="CW168" i="65"/>
  <c r="CW172" i="65"/>
  <c r="CW176" i="65"/>
  <c r="CW180" i="65"/>
  <c r="CW184" i="65"/>
  <c r="CW188" i="65"/>
  <c r="CW192" i="65"/>
  <c r="CW196" i="65"/>
  <c r="CW200" i="65"/>
  <c r="CW204" i="65"/>
  <c r="CW208" i="65"/>
  <c r="CW212" i="65"/>
  <c r="CW216" i="65"/>
  <c r="CW220" i="65"/>
  <c r="CW224" i="65"/>
  <c r="CW228" i="65"/>
  <c r="CW232" i="65"/>
  <c r="CW236" i="65"/>
  <c r="CW240" i="65"/>
  <c r="CW244" i="65"/>
  <c r="CW248" i="65"/>
  <c r="CW252" i="65"/>
  <c r="CW256" i="65"/>
  <c r="CW260" i="65"/>
  <c r="CW264" i="65"/>
  <c r="CW268" i="65"/>
  <c r="CW272" i="65"/>
  <c r="CW276" i="65"/>
  <c r="CW280" i="65"/>
  <c r="CW284" i="65"/>
  <c r="CW288" i="65"/>
  <c r="CW292" i="65"/>
  <c r="CW296" i="65"/>
  <c r="CW300" i="65"/>
  <c r="CW304" i="65"/>
  <c r="CW308" i="65"/>
  <c r="CW312" i="65"/>
  <c r="CW316" i="65"/>
  <c r="CW320" i="65"/>
  <c r="CW324" i="65"/>
  <c r="CW328" i="65"/>
  <c r="CW332" i="65"/>
  <c r="CW336" i="65"/>
  <c r="CW340" i="65"/>
  <c r="CW344" i="65"/>
  <c r="CW9" i="65"/>
  <c r="DH9" i="65" s="1"/>
  <c r="CW6" i="65"/>
  <c r="CW10" i="65"/>
  <c r="DH10" i="65" s="1"/>
  <c r="CW14" i="65"/>
  <c r="DH14" i="65" s="1"/>
  <c r="CW18" i="65"/>
  <c r="DH18" i="65" s="1"/>
  <c r="CW22" i="65"/>
  <c r="DH22" i="65" s="1"/>
  <c r="CW26" i="65"/>
  <c r="DH26" i="65" s="1"/>
  <c r="CW30" i="65"/>
  <c r="DH30" i="65" s="1"/>
  <c r="CW34" i="65"/>
  <c r="DH34" i="65" s="1"/>
  <c r="CW38" i="65"/>
  <c r="DH38" i="65" s="1"/>
  <c r="CW42" i="65"/>
  <c r="DH42" i="65" s="1"/>
  <c r="CW46" i="65"/>
  <c r="DH46" i="65" s="1"/>
  <c r="CW50" i="65"/>
  <c r="DH50" i="65" s="1"/>
  <c r="CW54" i="65"/>
  <c r="DH54" i="65" s="1"/>
  <c r="CW58" i="65"/>
  <c r="DH58" i="65" s="1"/>
  <c r="CW62" i="65"/>
  <c r="DH62" i="65" s="1"/>
  <c r="CW66" i="65"/>
  <c r="DH66" i="65" s="1"/>
  <c r="CW70" i="65"/>
  <c r="CW74" i="65"/>
  <c r="CW78" i="65"/>
  <c r="CW82" i="65"/>
  <c r="CW86" i="65"/>
  <c r="CW90" i="65"/>
  <c r="CW94" i="65"/>
  <c r="CW98" i="65"/>
  <c r="CW102" i="65"/>
  <c r="CW106" i="65"/>
  <c r="CW110" i="65"/>
  <c r="CW114" i="65"/>
  <c r="CW118" i="65"/>
  <c r="CW122" i="65"/>
  <c r="CW126" i="65"/>
  <c r="CW130" i="65"/>
  <c r="CW134" i="65"/>
  <c r="CW138" i="65"/>
  <c r="CW142" i="65"/>
  <c r="CW146" i="65"/>
  <c r="CW150" i="65"/>
  <c r="CW154" i="65"/>
  <c r="CW158" i="65"/>
  <c r="CW162" i="65"/>
  <c r="CW166" i="65"/>
  <c r="CW170" i="65"/>
  <c r="CW174" i="65"/>
  <c r="CW178" i="65"/>
  <c r="CW182" i="65"/>
  <c r="CW186" i="65"/>
  <c r="CW190" i="65"/>
  <c r="CW194" i="65"/>
  <c r="CW198" i="65"/>
  <c r="CW202" i="65"/>
  <c r="CW206" i="65"/>
  <c r="CW210" i="65"/>
  <c r="CW214" i="65"/>
  <c r="CW218" i="65"/>
  <c r="CW222" i="65"/>
  <c r="CW226" i="65"/>
  <c r="CW17" i="65"/>
  <c r="DH17" i="65" s="1"/>
  <c r="CW33" i="65"/>
  <c r="DH33" i="65" s="1"/>
  <c r="CW49" i="65"/>
  <c r="DH49" i="65" s="1"/>
  <c r="CW65" i="65"/>
  <c r="DH65" i="65" s="1"/>
  <c r="CW81" i="65"/>
  <c r="CW97" i="65"/>
  <c r="CW113" i="65"/>
  <c r="CW129" i="65"/>
  <c r="CW145" i="65"/>
  <c r="CW161" i="65"/>
  <c r="CW177" i="65"/>
  <c r="CW193" i="65"/>
  <c r="CW209" i="65"/>
  <c r="CW225" i="65"/>
  <c r="CW234" i="65"/>
  <c r="CW242" i="65"/>
  <c r="CW250" i="65"/>
  <c r="CW258" i="65"/>
  <c r="CW266" i="65"/>
  <c r="CW274" i="65"/>
  <c r="CW282" i="65"/>
  <c r="CW290" i="65"/>
  <c r="CW298" i="65"/>
  <c r="CW306" i="65"/>
  <c r="CW314" i="65"/>
  <c r="CW322" i="65"/>
  <c r="CW330" i="65"/>
  <c r="CW338" i="65"/>
  <c r="CW346" i="65"/>
  <c r="CW350" i="65"/>
  <c r="CW21" i="65"/>
  <c r="DH21" i="65" s="1"/>
  <c r="CW37" i="65"/>
  <c r="DH37" i="65" s="1"/>
  <c r="CW53" i="65"/>
  <c r="DH53" i="65" s="1"/>
  <c r="CW69" i="65"/>
  <c r="CW85" i="65"/>
  <c r="CW101" i="65"/>
  <c r="CW117" i="65"/>
  <c r="CW133" i="65"/>
  <c r="CW149" i="65"/>
  <c r="CW165" i="65"/>
  <c r="CW181" i="65"/>
  <c r="CW197" i="65"/>
  <c r="CW213" i="65"/>
  <c r="CW229" i="65"/>
  <c r="CW237" i="65"/>
  <c r="CW245" i="65"/>
  <c r="CW253" i="65"/>
  <c r="CW261" i="65"/>
  <c r="CW269" i="65"/>
  <c r="CW277" i="65"/>
  <c r="CW285" i="65"/>
  <c r="CW293" i="65"/>
  <c r="CW301" i="65"/>
  <c r="CW309" i="65"/>
  <c r="CW317" i="65"/>
  <c r="CW325" i="65"/>
  <c r="CW333" i="65"/>
  <c r="CW341" i="65"/>
  <c r="CW347" i="65"/>
  <c r="CW351" i="65"/>
  <c r="CW355" i="65"/>
  <c r="CW359" i="65"/>
  <c r="CW363" i="65"/>
  <c r="CW367" i="65"/>
  <c r="CW371" i="65"/>
  <c r="CW375" i="65"/>
  <c r="CW379" i="65"/>
  <c r="CW383" i="65"/>
  <c r="CW387" i="65"/>
  <c r="CW391" i="65"/>
  <c r="CW395" i="65"/>
  <c r="CW399" i="65"/>
  <c r="CW403" i="65"/>
  <c r="CW407" i="65"/>
  <c r="CW411" i="65"/>
  <c r="CW415" i="65"/>
  <c r="CW419" i="65"/>
  <c r="CW423" i="65"/>
  <c r="CW427" i="65"/>
  <c r="CW431" i="65"/>
  <c r="CW435" i="65"/>
  <c r="CW439" i="65"/>
  <c r="CW443" i="65"/>
  <c r="CW447" i="65"/>
  <c r="CW451" i="65"/>
  <c r="CW455" i="65"/>
  <c r="CW459" i="65"/>
  <c r="CW463" i="65"/>
  <c r="CW467" i="65"/>
  <c r="CW471" i="65"/>
  <c r="CW475" i="65"/>
  <c r="CW479" i="65"/>
  <c r="CW483" i="65"/>
  <c r="CW487" i="65"/>
  <c r="CW491" i="65"/>
  <c r="CW495" i="65"/>
  <c r="CW499" i="65"/>
  <c r="CW503" i="65"/>
  <c r="CW507" i="65"/>
  <c r="CW511" i="65"/>
  <c r="CW515" i="65"/>
  <c r="CW519" i="65"/>
  <c r="CW523" i="65"/>
  <c r="CW527" i="65"/>
  <c r="CW531" i="65"/>
  <c r="CW535" i="65"/>
  <c r="CW539" i="65"/>
  <c r="CW543" i="65"/>
  <c r="CW29" i="65"/>
  <c r="DH29" i="65" s="1"/>
  <c r="CW45" i="65"/>
  <c r="DH45" i="65" s="1"/>
  <c r="CW77" i="65"/>
  <c r="CW109" i="65"/>
  <c r="CW141" i="65"/>
  <c r="CW173" i="65"/>
  <c r="CW205" i="65"/>
  <c r="CW25" i="65"/>
  <c r="DH25" i="65" s="1"/>
  <c r="CW41" i="65"/>
  <c r="DH41" i="65" s="1"/>
  <c r="CW57" i="65"/>
  <c r="DH57" i="65" s="1"/>
  <c r="CW73" i="65"/>
  <c r="CW89" i="65"/>
  <c r="CW105" i="65"/>
  <c r="CW121" i="65"/>
  <c r="CW137" i="65"/>
  <c r="CW153" i="65"/>
  <c r="CW169" i="65"/>
  <c r="CW185" i="65"/>
  <c r="CW201" i="65"/>
  <c r="CW217" i="65"/>
  <c r="CW230" i="65"/>
  <c r="CW238" i="65"/>
  <c r="CW246" i="65"/>
  <c r="CW254" i="65"/>
  <c r="CW262" i="65"/>
  <c r="CW270" i="65"/>
  <c r="CW278" i="65"/>
  <c r="CW286" i="65"/>
  <c r="CW294" i="65"/>
  <c r="CW302" i="65"/>
  <c r="CW310" i="65"/>
  <c r="CW318" i="65"/>
  <c r="CW326" i="65"/>
  <c r="CW334" i="65"/>
  <c r="CW342" i="65"/>
  <c r="CW348" i="65"/>
  <c r="CW352" i="65"/>
  <c r="CW356" i="65"/>
  <c r="CW360" i="65"/>
  <c r="CW364" i="65"/>
  <c r="CW368" i="65"/>
  <c r="CW372" i="65"/>
  <c r="CW376" i="65"/>
  <c r="CW380" i="65"/>
  <c r="CW384" i="65"/>
  <c r="CW388" i="65"/>
  <c r="CW392" i="65"/>
  <c r="CW396" i="65"/>
  <c r="CW400" i="65"/>
  <c r="CW404" i="65"/>
  <c r="CW408" i="65"/>
  <c r="CW412" i="65"/>
  <c r="CW416" i="65"/>
  <c r="CW420" i="65"/>
  <c r="CW424" i="65"/>
  <c r="CW428" i="65"/>
  <c r="CW432" i="65"/>
  <c r="CW436" i="65"/>
  <c r="CW440" i="65"/>
  <c r="CW444" i="65"/>
  <c r="CW448" i="65"/>
  <c r="CW452" i="65"/>
  <c r="CW456" i="65"/>
  <c r="CW460" i="65"/>
  <c r="CW464" i="65"/>
  <c r="CW468" i="65"/>
  <c r="CW472" i="65"/>
  <c r="CW476" i="65"/>
  <c r="CW480" i="65"/>
  <c r="CW484" i="65"/>
  <c r="CW488" i="65"/>
  <c r="CW492" i="65"/>
  <c r="CW496" i="65"/>
  <c r="CW500" i="65"/>
  <c r="CW504" i="65"/>
  <c r="CW508" i="65"/>
  <c r="CW512" i="65"/>
  <c r="CW516" i="65"/>
  <c r="CW520" i="65"/>
  <c r="CW524" i="65"/>
  <c r="CW528" i="65"/>
  <c r="CW532" i="65"/>
  <c r="CW536" i="65"/>
  <c r="CW540" i="65"/>
  <c r="CW544" i="65"/>
  <c r="CW13" i="65"/>
  <c r="DH13" i="65" s="1"/>
  <c r="CW61" i="65"/>
  <c r="DH61" i="65" s="1"/>
  <c r="CW93" i="65"/>
  <c r="CW125" i="65"/>
  <c r="CW157" i="65"/>
  <c r="CW189" i="65"/>
  <c r="CW221" i="65"/>
  <c r="CW241" i="65"/>
  <c r="CW273" i="65"/>
  <c r="CW305" i="65"/>
  <c r="CW337" i="65"/>
  <c r="CW354" i="65"/>
  <c r="CW362" i="65"/>
  <c r="CW370" i="65"/>
  <c r="CW378" i="65"/>
  <c r="CW386" i="65"/>
  <c r="CW394" i="65"/>
  <c r="CW402" i="65"/>
  <c r="CW410" i="65"/>
  <c r="CW418" i="65"/>
  <c r="CW426" i="65"/>
  <c r="CW434" i="65"/>
  <c r="CW442" i="65"/>
  <c r="CW450" i="65"/>
  <c r="CW458" i="65"/>
  <c r="CW466" i="65"/>
  <c r="CW474" i="65"/>
  <c r="CW482" i="65"/>
  <c r="CW490" i="65"/>
  <c r="CW498" i="65"/>
  <c r="CW506" i="65"/>
  <c r="CW514" i="65"/>
  <c r="CW522" i="65"/>
  <c r="CW530" i="65"/>
  <c r="CW538" i="65"/>
  <c r="CW297" i="65"/>
  <c r="CW361" i="65"/>
  <c r="CW385" i="65"/>
  <c r="CW409" i="65"/>
  <c r="CW433" i="65"/>
  <c r="CW449" i="65"/>
  <c r="CW465" i="65"/>
  <c r="CW489" i="65"/>
  <c r="CW513" i="65"/>
  <c r="CW537" i="65"/>
  <c r="CW249" i="65"/>
  <c r="CW281" i="65"/>
  <c r="CW313" i="65"/>
  <c r="CW345" i="65"/>
  <c r="CW357" i="65"/>
  <c r="CW365" i="65"/>
  <c r="CW373" i="65"/>
  <c r="CW381" i="65"/>
  <c r="CW389" i="65"/>
  <c r="CW397" i="65"/>
  <c r="CW405" i="65"/>
  <c r="CW413" i="65"/>
  <c r="CW421" i="65"/>
  <c r="CW429" i="65"/>
  <c r="CW437" i="65"/>
  <c r="CW445" i="65"/>
  <c r="CW453" i="65"/>
  <c r="CW461" i="65"/>
  <c r="CW469" i="65"/>
  <c r="CW477" i="65"/>
  <c r="CW485" i="65"/>
  <c r="CW493" i="65"/>
  <c r="CW501" i="65"/>
  <c r="CW509" i="65"/>
  <c r="CW517" i="65"/>
  <c r="CW525" i="65"/>
  <c r="CW533" i="65"/>
  <c r="CW541" i="65"/>
  <c r="CW265" i="65"/>
  <c r="CW353" i="65"/>
  <c r="CW377" i="65"/>
  <c r="CW401" i="65"/>
  <c r="CW425" i="65"/>
  <c r="CW457" i="65"/>
  <c r="CW481" i="65"/>
  <c r="CW497" i="65"/>
  <c r="CW521" i="65"/>
  <c r="CW545" i="65"/>
  <c r="CW257" i="65"/>
  <c r="CW289" i="65"/>
  <c r="CW321" i="65"/>
  <c r="CW349" i="65"/>
  <c r="CW358" i="65"/>
  <c r="CW366" i="65"/>
  <c r="CW374" i="65"/>
  <c r="CW382" i="65"/>
  <c r="CW390" i="65"/>
  <c r="CW398" i="65"/>
  <c r="CW406" i="65"/>
  <c r="CW414" i="65"/>
  <c r="CW422" i="65"/>
  <c r="CW430" i="65"/>
  <c r="CW438" i="65"/>
  <c r="CW446" i="65"/>
  <c r="CW454" i="65"/>
  <c r="CW462" i="65"/>
  <c r="CW470" i="65"/>
  <c r="CW478" i="65"/>
  <c r="CW486" i="65"/>
  <c r="CW494" i="65"/>
  <c r="CW502" i="65"/>
  <c r="CW510" i="65"/>
  <c r="CW518" i="65"/>
  <c r="CW526" i="65"/>
  <c r="CW534" i="65"/>
  <c r="CW542" i="65"/>
  <c r="CW233" i="65"/>
  <c r="CW329" i="65"/>
  <c r="CW369" i="65"/>
  <c r="CW393" i="65"/>
  <c r="CW417" i="65"/>
  <c r="CW441" i="65"/>
  <c r="CW473" i="65"/>
  <c r="CW505" i="65"/>
  <c r="CW529" i="65"/>
  <c r="DH5" i="65"/>
  <c r="DH6" i="65" l="1"/>
  <c r="X130" i="64"/>
  <c r="X133" i="64"/>
  <c r="X134" i="64"/>
  <c r="X126" i="64"/>
  <c r="X128" i="64"/>
  <c r="X132" i="64"/>
  <c r="X129" i="64"/>
  <c r="X125" i="64"/>
  <c r="X131" i="64"/>
  <c r="X135" i="64"/>
  <c r="X127" i="64"/>
  <c r="DH233" i="65"/>
  <c r="CY233" i="65"/>
  <c r="DG233" i="65" s="1"/>
  <c r="DH422" i="65"/>
  <c r="CY422" i="65"/>
  <c r="DG422" i="65" s="1"/>
  <c r="DH257" i="65"/>
  <c r="CY257" i="65"/>
  <c r="DG257" i="65" s="1"/>
  <c r="DH501" i="65"/>
  <c r="CY501" i="65"/>
  <c r="DG501" i="65" s="1"/>
  <c r="DH373" i="65"/>
  <c r="CY373" i="65"/>
  <c r="DG373" i="65" s="1"/>
  <c r="DH433" i="65"/>
  <c r="CY433" i="65"/>
  <c r="DG433" i="65" s="1"/>
  <c r="DH482" i="65"/>
  <c r="CY482" i="65"/>
  <c r="DG482" i="65" s="1"/>
  <c r="DH386" i="65"/>
  <c r="CY386" i="65"/>
  <c r="DG386" i="65" s="1"/>
  <c r="DH125" i="65"/>
  <c r="CY125" i="65"/>
  <c r="DG125" i="65" s="1"/>
  <c r="DH512" i="65"/>
  <c r="CY512" i="65"/>
  <c r="DG512" i="65" s="1"/>
  <c r="DH464" i="65"/>
  <c r="CY464" i="65"/>
  <c r="DG464" i="65" s="1"/>
  <c r="DH400" i="65"/>
  <c r="CY400" i="65"/>
  <c r="DG400" i="65" s="1"/>
  <c r="DH352" i="65"/>
  <c r="CY352" i="65"/>
  <c r="DG352" i="65" s="1"/>
  <c r="DH262" i="65"/>
  <c r="CY262" i="65"/>
  <c r="DG262" i="65" s="1"/>
  <c r="DH105" i="65"/>
  <c r="CY105" i="65"/>
  <c r="DG105" i="65" s="1"/>
  <c r="CY29" i="65"/>
  <c r="DG29" i="65" s="1"/>
  <c r="DH483" i="65"/>
  <c r="CY483" i="65"/>
  <c r="DG483" i="65" s="1"/>
  <c r="DH435" i="65"/>
  <c r="CY435" i="65"/>
  <c r="DG435" i="65" s="1"/>
  <c r="DH387" i="65"/>
  <c r="CY387" i="65"/>
  <c r="DG387" i="65" s="1"/>
  <c r="DH333" i="65"/>
  <c r="CY333" i="65"/>
  <c r="DG333" i="65" s="1"/>
  <c r="DH181" i="65"/>
  <c r="CY181" i="65"/>
  <c r="DG181" i="65" s="1"/>
  <c r="DH346" i="65"/>
  <c r="CY346" i="65"/>
  <c r="DG346" i="65" s="1"/>
  <c r="DH209" i="65"/>
  <c r="CY209" i="65"/>
  <c r="DG209" i="65" s="1"/>
  <c r="CY17" i="65"/>
  <c r="DG17" i="65" s="1"/>
  <c r="DH166" i="65"/>
  <c r="CY166" i="65"/>
  <c r="DG166" i="65" s="1"/>
  <c r="DH118" i="65"/>
  <c r="CY118" i="65"/>
  <c r="DG118" i="65" s="1"/>
  <c r="DH70" i="65"/>
  <c r="CY70" i="65"/>
  <c r="DG70" i="65" s="1"/>
  <c r="CY22" i="65"/>
  <c r="DG22" i="65" s="1"/>
  <c r="DH320" i="65"/>
  <c r="CY320" i="65"/>
  <c r="DG320" i="65" s="1"/>
  <c r="DH272" i="65"/>
  <c r="CY272" i="65"/>
  <c r="DG272" i="65" s="1"/>
  <c r="DH224" i="65"/>
  <c r="CY224" i="65"/>
  <c r="DG224" i="65" s="1"/>
  <c r="DH176" i="65"/>
  <c r="CY176" i="65"/>
  <c r="DG176" i="65" s="1"/>
  <c r="DH128" i="65"/>
  <c r="CY128" i="65"/>
  <c r="DG128" i="65" s="1"/>
  <c r="DH80" i="65"/>
  <c r="CY80" i="65"/>
  <c r="DG80" i="65" s="1"/>
  <c r="CY32" i="65"/>
  <c r="DG32" i="65" s="1"/>
  <c r="DH323" i="65"/>
  <c r="CY323" i="65"/>
  <c r="DG323" i="65" s="1"/>
  <c r="DH275" i="65"/>
  <c r="CY275" i="65"/>
  <c r="DG275" i="65" s="1"/>
  <c r="DH227" i="65"/>
  <c r="CY227" i="65"/>
  <c r="DG227" i="65" s="1"/>
  <c r="DH179" i="65"/>
  <c r="CY179" i="65"/>
  <c r="DG179" i="65" s="1"/>
  <c r="DH131" i="65"/>
  <c r="CY131" i="65"/>
  <c r="DG131" i="65" s="1"/>
  <c r="DH115" i="65"/>
  <c r="CY115" i="65"/>
  <c r="DG115" i="65" s="1"/>
  <c r="DH99" i="65"/>
  <c r="CY99" i="65"/>
  <c r="DG99" i="65" s="1"/>
  <c r="DH83" i="65"/>
  <c r="CY83" i="65"/>
  <c r="DG83" i="65" s="1"/>
  <c r="CY67" i="65"/>
  <c r="DG67" i="65" s="1"/>
  <c r="CY51" i="65"/>
  <c r="DG51" i="65" s="1"/>
  <c r="CY35" i="65"/>
  <c r="DG35" i="65" s="1"/>
  <c r="CY19" i="65"/>
  <c r="DG19" i="65" s="1"/>
  <c r="DH510" i="65"/>
  <c r="CY510" i="65"/>
  <c r="DG510" i="65" s="1"/>
  <c r="DH382" i="65"/>
  <c r="CY382" i="65"/>
  <c r="DG382" i="65" s="1"/>
  <c r="DH457" i="65"/>
  <c r="CY457" i="65"/>
  <c r="DG457" i="65" s="1"/>
  <c r="DH525" i="65"/>
  <c r="CY525" i="65"/>
  <c r="DG525" i="65" s="1"/>
  <c r="DH461" i="65"/>
  <c r="CY461" i="65"/>
  <c r="DG461" i="65" s="1"/>
  <c r="DH429" i="65"/>
  <c r="CY429" i="65"/>
  <c r="DG429" i="65" s="1"/>
  <c r="DH397" i="65"/>
  <c r="CY397" i="65"/>
  <c r="DG397" i="65" s="1"/>
  <c r="DH365" i="65"/>
  <c r="CY365" i="65"/>
  <c r="DG365" i="65" s="1"/>
  <c r="DH281" i="65"/>
  <c r="CY281" i="65"/>
  <c r="DG281" i="65" s="1"/>
  <c r="DH489" i="65"/>
  <c r="CY489" i="65"/>
  <c r="DG489" i="65" s="1"/>
  <c r="DH409" i="65"/>
  <c r="CY409" i="65"/>
  <c r="DG409" i="65" s="1"/>
  <c r="DH538" i="65"/>
  <c r="CY538" i="65"/>
  <c r="DG538" i="65" s="1"/>
  <c r="DH506" i="65"/>
  <c r="CY506" i="65"/>
  <c r="DG506" i="65" s="1"/>
  <c r="DH474" i="65"/>
  <c r="CY474" i="65"/>
  <c r="DG474" i="65" s="1"/>
  <c r="DH442" i="65"/>
  <c r="CY442" i="65"/>
  <c r="DG442" i="65" s="1"/>
  <c r="DH410" i="65"/>
  <c r="CY410" i="65"/>
  <c r="DG410" i="65" s="1"/>
  <c r="DH378" i="65"/>
  <c r="CY378" i="65"/>
  <c r="DG378" i="65" s="1"/>
  <c r="DH337" i="65"/>
  <c r="CY337" i="65"/>
  <c r="DG337" i="65" s="1"/>
  <c r="DH221" i="65"/>
  <c r="CY221" i="65"/>
  <c r="DG221" i="65" s="1"/>
  <c r="DH93" i="65"/>
  <c r="CY93" i="65"/>
  <c r="DG93" i="65" s="1"/>
  <c r="DH540" i="65"/>
  <c r="CY540" i="65"/>
  <c r="DG540" i="65" s="1"/>
  <c r="DH524" i="65"/>
  <c r="CY524" i="65"/>
  <c r="DG524" i="65" s="1"/>
  <c r="DH508" i="65"/>
  <c r="CY508" i="65"/>
  <c r="DG508" i="65" s="1"/>
  <c r="DH492" i="65"/>
  <c r="CY492" i="65"/>
  <c r="DG492" i="65" s="1"/>
  <c r="DH476" i="65"/>
  <c r="CY476" i="65"/>
  <c r="DG476" i="65" s="1"/>
  <c r="DH460" i="65"/>
  <c r="CY460" i="65"/>
  <c r="DG460" i="65" s="1"/>
  <c r="DH444" i="65"/>
  <c r="CY444" i="65"/>
  <c r="DG444" i="65" s="1"/>
  <c r="DH428" i="65"/>
  <c r="CY428" i="65"/>
  <c r="DG428" i="65" s="1"/>
  <c r="DH412" i="65"/>
  <c r="CY412" i="65"/>
  <c r="DG412" i="65" s="1"/>
  <c r="DH396" i="65"/>
  <c r="CY396" i="65"/>
  <c r="DG396" i="65" s="1"/>
  <c r="DH380" i="65"/>
  <c r="CY380" i="65"/>
  <c r="DG380" i="65" s="1"/>
  <c r="DH364" i="65"/>
  <c r="CY364" i="65"/>
  <c r="DG364" i="65" s="1"/>
  <c r="DH348" i="65"/>
  <c r="CY348" i="65"/>
  <c r="DG348" i="65" s="1"/>
  <c r="DH318" i="65"/>
  <c r="CY318" i="65"/>
  <c r="DG318" i="65" s="1"/>
  <c r="DH286" i="65"/>
  <c r="CY286" i="65"/>
  <c r="DG286" i="65" s="1"/>
  <c r="DH254" i="65"/>
  <c r="CY254" i="65"/>
  <c r="DG254" i="65" s="1"/>
  <c r="DH217" i="65"/>
  <c r="CY217" i="65"/>
  <c r="DG217" i="65" s="1"/>
  <c r="DH153" i="65"/>
  <c r="CY153" i="65"/>
  <c r="DG153" i="65" s="1"/>
  <c r="DH89" i="65"/>
  <c r="CY89" i="65"/>
  <c r="DG89" i="65" s="1"/>
  <c r="CY25" i="65"/>
  <c r="DG25" i="65" s="1"/>
  <c r="DH109" i="65"/>
  <c r="CY109" i="65"/>
  <c r="DG109" i="65" s="1"/>
  <c r="DH543" i="65"/>
  <c r="CY543" i="65"/>
  <c r="DG543" i="65" s="1"/>
  <c r="DH527" i="65"/>
  <c r="CY527" i="65"/>
  <c r="DG527" i="65" s="1"/>
  <c r="DH511" i="65"/>
  <c r="CY511" i="65"/>
  <c r="DG511" i="65" s="1"/>
  <c r="DH495" i="65"/>
  <c r="CY495" i="65"/>
  <c r="DG495" i="65" s="1"/>
  <c r="DH479" i="65"/>
  <c r="CY479" i="65"/>
  <c r="DG479" i="65" s="1"/>
  <c r="DH463" i="65"/>
  <c r="CY463" i="65"/>
  <c r="DG463" i="65" s="1"/>
  <c r="DH447" i="65"/>
  <c r="CY447" i="65"/>
  <c r="DG447" i="65" s="1"/>
  <c r="DH431" i="65"/>
  <c r="CY431" i="65"/>
  <c r="DG431" i="65" s="1"/>
  <c r="DH415" i="65"/>
  <c r="CY415" i="65"/>
  <c r="DG415" i="65" s="1"/>
  <c r="DH399" i="65"/>
  <c r="CY399" i="65"/>
  <c r="DG399" i="65" s="1"/>
  <c r="DH383" i="65"/>
  <c r="CY383" i="65"/>
  <c r="DG383" i="65" s="1"/>
  <c r="DH367" i="65"/>
  <c r="CY367" i="65"/>
  <c r="DG367" i="65" s="1"/>
  <c r="DH351" i="65"/>
  <c r="CY351" i="65"/>
  <c r="DG351" i="65" s="1"/>
  <c r="DH325" i="65"/>
  <c r="CY325" i="65"/>
  <c r="DG325" i="65" s="1"/>
  <c r="DH293" i="65"/>
  <c r="CY293" i="65"/>
  <c r="DG293" i="65" s="1"/>
  <c r="DH261" i="65"/>
  <c r="CY261" i="65"/>
  <c r="DG261" i="65" s="1"/>
  <c r="DH229" i="65"/>
  <c r="CY229" i="65"/>
  <c r="DG229" i="65" s="1"/>
  <c r="DH165" i="65"/>
  <c r="CY165" i="65"/>
  <c r="DG165" i="65" s="1"/>
  <c r="DH101" i="65"/>
  <c r="CY101" i="65"/>
  <c r="DG101" i="65" s="1"/>
  <c r="CY37" i="65"/>
  <c r="DG37" i="65" s="1"/>
  <c r="DH338" i="65"/>
  <c r="CY338" i="65"/>
  <c r="DG338" i="65" s="1"/>
  <c r="DH306" i="65"/>
  <c r="CY306" i="65"/>
  <c r="DG306" i="65" s="1"/>
  <c r="DH274" i="65"/>
  <c r="CY274" i="65"/>
  <c r="DG274" i="65" s="1"/>
  <c r="DH242" i="65"/>
  <c r="CY242" i="65"/>
  <c r="DG242" i="65" s="1"/>
  <c r="DH193" i="65"/>
  <c r="CY193" i="65"/>
  <c r="DG193" i="65" s="1"/>
  <c r="DH129" i="65"/>
  <c r="CY129" i="65"/>
  <c r="DG129" i="65" s="1"/>
  <c r="CY65" i="65"/>
  <c r="DG65" i="65" s="1"/>
  <c r="DH226" i="65"/>
  <c r="CY226" i="65"/>
  <c r="DG226" i="65" s="1"/>
  <c r="DH210" i="65"/>
  <c r="CY210" i="65"/>
  <c r="DG210" i="65" s="1"/>
  <c r="DH194" i="65"/>
  <c r="CY194" i="65"/>
  <c r="DG194" i="65" s="1"/>
  <c r="DH178" i="65"/>
  <c r="CY178" i="65"/>
  <c r="DG178" i="65" s="1"/>
  <c r="DH162" i="65"/>
  <c r="CY162" i="65"/>
  <c r="DG162" i="65" s="1"/>
  <c r="DH146" i="65"/>
  <c r="CY146" i="65"/>
  <c r="DG146" i="65" s="1"/>
  <c r="DH130" i="65"/>
  <c r="CY130" i="65"/>
  <c r="DG130" i="65" s="1"/>
  <c r="DH114" i="65"/>
  <c r="CY114" i="65"/>
  <c r="DG114" i="65" s="1"/>
  <c r="DH98" i="65"/>
  <c r="CY98" i="65"/>
  <c r="DG98" i="65" s="1"/>
  <c r="DH82" i="65"/>
  <c r="CY82" i="65"/>
  <c r="DG82" i="65" s="1"/>
  <c r="CY66" i="65"/>
  <c r="DG66" i="65" s="1"/>
  <c r="CY50" i="65"/>
  <c r="DG50" i="65" s="1"/>
  <c r="CY34" i="65"/>
  <c r="DG34" i="65" s="1"/>
  <c r="CY18" i="65"/>
  <c r="DG18" i="65" s="1"/>
  <c r="CY9" i="65"/>
  <c r="DG9" i="65" s="1"/>
  <c r="DH332" i="65"/>
  <c r="CY332" i="65"/>
  <c r="DG332" i="65" s="1"/>
  <c r="DH316" i="65"/>
  <c r="CY316" i="65"/>
  <c r="DG316" i="65" s="1"/>
  <c r="DH300" i="65"/>
  <c r="CY300" i="65"/>
  <c r="DG300" i="65" s="1"/>
  <c r="DH284" i="65"/>
  <c r="CY284" i="65"/>
  <c r="DG284" i="65" s="1"/>
  <c r="DH268" i="65"/>
  <c r="CY268" i="65"/>
  <c r="DG268" i="65" s="1"/>
  <c r="DH252" i="65"/>
  <c r="CY252" i="65"/>
  <c r="DG252" i="65" s="1"/>
  <c r="DH236" i="65"/>
  <c r="CY236" i="65"/>
  <c r="DG236" i="65" s="1"/>
  <c r="DH220" i="65"/>
  <c r="CY220" i="65"/>
  <c r="DG220" i="65" s="1"/>
  <c r="DH204" i="65"/>
  <c r="CY204" i="65"/>
  <c r="DG204" i="65" s="1"/>
  <c r="DH188" i="65"/>
  <c r="CY188" i="65"/>
  <c r="DG188" i="65" s="1"/>
  <c r="DH172" i="65"/>
  <c r="CY172" i="65"/>
  <c r="DG172" i="65" s="1"/>
  <c r="DH156" i="65"/>
  <c r="CY156" i="65"/>
  <c r="DG156" i="65" s="1"/>
  <c r="DH140" i="65"/>
  <c r="CY140" i="65"/>
  <c r="DG140" i="65" s="1"/>
  <c r="DH124" i="65"/>
  <c r="CY124" i="65"/>
  <c r="DG124" i="65" s="1"/>
  <c r="DH108" i="65"/>
  <c r="CY108" i="65"/>
  <c r="DG108" i="65" s="1"/>
  <c r="DH92" i="65"/>
  <c r="CY92" i="65"/>
  <c r="DG92" i="65" s="1"/>
  <c r="DH76" i="65"/>
  <c r="CY76" i="65"/>
  <c r="DG76" i="65" s="1"/>
  <c r="CY60" i="65"/>
  <c r="DG60" i="65" s="1"/>
  <c r="CY44" i="65"/>
  <c r="DG44" i="65" s="1"/>
  <c r="CY28" i="65"/>
  <c r="DG28" i="65" s="1"/>
  <c r="CY12" i="65"/>
  <c r="DG12" i="65" s="1"/>
  <c r="DH335" i="65"/>
  <c r="CY335" i="65"/>
  <c r="DG335" i="65" s="1"/>
  <c r="DH319" i="65"/>
  <c r="CY319" i="65"/>
  <c r="DG319" i="65" s="1"/>
  <c r="DH303" i="65"/>
  <c r="CY303" i="65"/>
  <c r="DG303" i="65" s="1"/>
  <c r="DH287" i="65"/>
  <c r="CY287" i="65"/>
  <c r="DG287" i="65" s="1"/>
  <c r="DH271" i="65"/>
  <c r="CY271" i="65"/>
  <c r="DG271" i="65" s="1"/>
  <c r="DH255" i="65"/>
  <c r="CY255" i="65"/>
  <c r="DG255" i="65" s="1"/>
  <c r="DH239" i="65"/>
  <c r="CY239" i="65"/>
  <c r="DG239" i="65" s="1"/>
  <c r="DH223" i="65"/>
  <c r="CY223" i="65"/>
  <c r="DG223" i="65" s="1"/>
  <c r="DH207" i="65"/>
  <c r="CY207" i="65"/>
  <c r="DG207" i="65" s="1"/>
  <c r="DH191" i="65"/>
  <c r="CY191" i="65"/>
  <c r="DG191" i="65" s="1"/>
  <c r="DH175" i="65"/>
  <c r="CY175" i="65"/>
  <c r="DG175" i="65" s="1"/>
  <c r="DH159" i="65"/>
  <c r="CY159" i="65"/>
  <c r="DG159" i="65" s="1"/>
  <c r="DH143" i="65"/>
  <c r="CY143" i="65"/>
  <c r="DG143" i="65" s="1"/>
  <c r="DH127" i="65"/>
  <c r="CY127" i="65"/>
  <c r="DG127" i="65" s="1"/>
  <c r="DH111" i="65"/>
  <c r="CY111" i="65"/>
  <c r="DG111" i="65" s="1"/>
  <c r="DH95" i="65"/>
  <c r="CY95" i="65"/>
  <c r="DG95" i="65" s="1"/>
  <c r="DH79" i="65"/>
  <c r="CY79" i="65"/>
  <c r="DG79" i="65" s="1"/>
  <c r="CY63" i="65"/>
  <c r="DG63" i="65" s="1"/>
  <c r="CY47" i="65"/>
  <c r="DG47" i="65" s="1"/>
  <c r="CY31" i="65"/>
  <c r="DG31" i="65" s="1"/>
  <c r="CY15" i="65"/>
  <c r="DG15" i="65" s="1"/>
  <c r="DH529" i="65"/>
  <c r="CY529" i="65"/>
  <c r="DG529" i="65" s="1"/>
  <c r="DH518" i="65"/>
  <c r="CY518" i="65"/>
  <c r="DG518" i="65" s="1"/>
  <c r="DH454" i="65"/>
  <c r="CY454" i="65"/>
  <c r="DG454" i="65" s="1"/>
  <c r="DH358" i="65"/>
  <c r="CY358" i="65"/>
  <c r="DG358" i="65" s="1"/>
  <c r="DH377" i="65"/>
  <c r="CY377" i="65"/>
  <c r="DG377" i="65" s="1"/>
  <c r="DH469" i="65"/>
  <c r="CY469" i="65"/>
  <c r="DG469" i="65" s="1"/>
  <c r="DH405" i="65"/>
  <c r="CY405" i="65"/>
  <c r="DG405" i="65" s="1"/>
  <c r="DH513" i="65"/>
  <c r="CY513" i="65"/>
  <c r="DG513" i="65" s="1"/>
  <c r="DH297" i="65"/>
  <c r="CY297" i="65"/>
  <c r="DG297" i="65" s="1"/>
  <c r="DH450" i="65"/>
  <c r="CY450" i="65"/>
  <c r="DG450" i="65" s="1"/>
  <c r="DH354" i="65"/>
  <c r="CY354" i="65"/>
  <c r="DG354" i="65" s="1"/>
  <c r="DH544" i="65"/>
  <c r="CY544" i="65"/>
  <c r="DG544" i="65" s="1"/>
  <c r="DH496" i="65"/>
  <c r="CY496" i="65"/>
  <c r="DG496" i="65" s="1"/>
  <c r="DH448" i="65"/>
  <c r="CY448" i="65"/>
  <c r="DG448" i="65" s="1"/>
  <c r="DH416" i="65"/>
  <c r="CY416" i="65"/>
  <c r="DG416" i="65" s="1"/>
  <c r="DH368" i="65"/>
  <c r="CY368" i="65"/>
  <c r="DG368" i="65" s="1"/>
  <c r="DH294" i="65"/>
  <c r="CY294" i="65"/>
  <c r="DG294" i="65" s="1"/>
  <c r="DH169" i="65"/>
  <c r="CY169" i="65"/>
  <c r="DG169" i="65" s="1"/>
  <c r="CY41" i="65"/>
  <c r="DG41" i="65" s="1"/>
  <c r="DH531" i="65"/>
  <c r="CY531" i="65"/>
  <c r="DG531" i="65" s="1"/>
  <c r="DH499" i="65"/>
  <c r="CY499" i="65"/>
  <c r="DG499" i="65" s="1"/>
  <c r="DH451" i="65"/>
  <c r="CY451" i="65"/>
  <c r="DG451" i="65" s="1"/>
  <c r="DH403" i="65"/>
  <c r="CY403" i="65"/>
  <c r="DG403" i="65" s="1"/>
  <c r="DH355" i="65"/>
  <c r="CY355" i="65"/>
  <c r="DG355" i="65" s="1"/>
  <c r="DH269" i="65"/>
  <c r="CY269" i="65"/>
  <c r="DG269" i="65" s="1"/>
  <c r="DH117" i="65"/>
  <c r="CY117" i="65"/>
  <c r="DG117" i="65" s="1"/>
  <c r="DH314" i="65"/>
  <c r="CY314" i="65"/>
  <c r="DG314" i="65" s="1"/>
  <c r="DH250" i="65"/>
  <c r="CY250" i="65"/>
  <c r="DG250" i="65" s="1"/>
  <c r="DH81" i="65"/>
  <c r="CY81" i="65"/>
  <c r="DG81" i="65" s="1"/>
  <c r="DH198" i="65"/>
  <c r="CY198" i="65"/>
  <c r="DG198" i="65" s="1"/>
  <c r="DH150" i="65"/>
  <c r="CY150" i="65"/>
  <c r="DG150" i="65" s="1"/>
  <c r="DH102" i="65"/>
  <c r="CY102" i="65"/>
  <c r="DG102" i="65" s="1"/>
  <c r="CY54" i="65"/>
  <c r="DG54" i="65" s="1"/>
  <c r="CY6" i="65"/>
  <c r="DG6" i="65" s="1"/>
  <c r="DB6" i="65" s="1"/>
  <c r="DH304" i="65"/>
  <c r="CY304" i="65"/>
  <c r="DG304" i="65" s="1"/>
  <c r="DH256" i="65"/>
  <c r="CY256" i="65"/>
  <c r="DG256" i="65" s="1"/>
  <c r="DH208" i="65"/>
  <c r="CY208" i="65"/>
  <c r="DG208" i="65" s="1"/>
  <c r="DH144" i="65"/>
  <c r="CY144" i="65"/>
  <c r="DG144" i="65" s="1"/>
  <c r="DH112" i="65"/>
  <c r="CY112" i="65"/>
  <c r="DG112" i="65" s="1"/>
  <c r="CY64" i="65"/>
  <c r="DG64" i="65" s="1"/>
  <c r="CY16" i="65"/>
  <c r="DG16" i="65" s="1"/>
  <c r="DH307" i="65"/>
  <c r="CY307" i="65"/>
  <c r="DG307" i="65" s="1"/>
  <c r="DH259" i="65"/>
  <c r="CY259" i="65"/>
  <c r="DG259" i="65" s="1"/>
  <c r="DH195" i="65"/>
  <c r="CY195" i="65"/>
  <c r="DG195" i="65" s="1"/>
  <c r="DH147" i="65"/>
  <c r="CY147" i="65"/>
  <c r="DG147" i="65" s="1"/>
  <c r="DH505" i="65"/>
  <c r="CY505" i="65"/>
  <c r="DG505" i="65" s="1"/>
  <c r="DH542" i="65"/>
  <c r="CY542" i="65"/>
  <c r="DG542" i="65" s="1"/>
  <c r="DH446" i="65"/>
  <c r="CY446" i="65"/>
  <c r="DG446" i="65" s="1"/>
  <c r="DH349" i="65"/>
  <c r="CY349" i="65"/>
  <c r="DG349" i="65" s="1"/>
  <c r="DH353" i="65"/>
  <c r="CY353" i="65"/>
  <c r="DG353" i="65" s="1"/>
  <c r="DH473" i="65"/>
  <c r="CY473" i="65"/>
  <c r="DG473" i="65" s="1"/>
  <c r="DH502" i="65"/>
  <c r="CY502" i="65"/>
  <c r="DG502" i="65" s="1"/>
  <c r="DH438" i="65"/>
  <c r="CY438" i="65"/>
  <c r="DG438" i="65" s="1"/>
  <c r="DH374" i="65"/>
  <c r="CY374" i="65"/>
  <c r="DG374" i="65" s="1"/>
  <c r="DH321" i="65"/>
  <c r="CY321" i="65"/>
  <c r="DG321" i="65" s="1"/>
  <c r="DH521" i="65"/>
  <c r="CY521" i="65"/>
  <c r="DG521" i="65" s="1"/>
  <c r="DH425" i="65"/>
  <c r="CY425" i="65"/>
  <c r="DG425" i="65" s="1"/>
  <c r="DH265" i="65"/>
  <c r="CY265" i="65"/>
  <c r="DG265" i="65" s="1"/>
  <c r="DH517" i="65"/>
  <c r="CY517" i="65"/>
  <c r="DG517" i="65" s="1"/>
  <c r="DH485" i="65"/>
  <c r="CY485" i="65"/>
  <c r="DG485" i="65" s="1"/>
  <c r="DH453" i="65"/>
  <c r="CY453" i="65"/>
  <c r="DG453" i="65" s="1"/>
  <c r="DH421" i="65"/>
  <c r="CY421" i="65"/>
  <c r="DG421" i="65" s="1"/>
  <c r="DH389" i="65"/>
  <c r="CY389" i="65"/>
  <c r="DG389" i="65" s="1"/>
  <c r="DH357" i="65"/>
  <c r="CY357" i="65"/>
  <c r="DG357" i="65" s="1"/>
  <c r="DH249" i="65"/>
  <c r="CY249" i="65"/>
  <c r="DG249" i="65" s="1"/>
  <c r="DH465" i="65"/>
  <c r="CY465" i="65"/>
  <c r="DG465" i="65" s="1"/>
  <c r="DH385" i="65"/>
  <c r="CY385" i="65"/>
  <c r="DG385" i="65" s="1"/>
  <c r="DH530" i="65"/>
  <c r="CY530" i="65"/>
  <c r="DG530" i="65" s="1"/>
  <c r="DH498" i="65"/>
  <c r="CY498" i="65"/>
  <c r="DG498" i="65" s="1"/>
  <c r="DH466" i="65"/>
  <c r="CY466" i="65"/>
  <c r="DG466" i="65" s="1"/>
  <c r="DH434" i="65"/>
  <c r="CY434" i="65"/>
  <c r="DG434" i="65" s="1"/>
  <c r="DH402" i="65"/>
  <c r="CY402" i="65"/>
  <c r="DG402" i="65" s="1"/>
  <c r="DH370" i="65"/>
  <c r="CY370" i="65"/>
  <c r="DG370" i="65" s="1"/>
  <c r="DH305" i="65"/>
  <c r="CY305" i="65"/>
  <c r="DG305" i="65" s="1"/>
  <c r="DH189" i="65"/>
  <c r="CY189" i="65"/>
  <c r="DG189" i="65" s="1"/>
  <c r="CY61" i="65"/>
  <c r="DG61" i="65" s="1"/>
  <c r="DH536" i="65"/>
  <c r="CY536" i="65"/>
  <c r="DG536" i="65" s="1"/>
  <c r="DH520" i="65"/>
  <c r="CY520" i="65"/>
  <c r="DG520" i="65" s="1"/>
  <c r="DH504" i="65"/>
  <c r="CY504" i="65"/>
  <c r="DG504" i="65" s="1"/>
  <c r="DH488" i="65"/>
  <c r="CY488" i="65"/>
  <c r="DG488" i="65" s="1"/>
  <c r="DH472" i="65"/>
  <c r="CY472" i="65"/>
  <c r="DG472" i="65" s="1"/>
  <c r="DH456" i="65"/>
  <c r="CY456" i="65"/>
  <c r="DG456" i="65" s="1"/>
  <c r="DH440" i="65"/>
  <c r="CY440" i="65"/>
  <c r="DG440" i="65" s="1"/>
  <c r="DH424" i="65"/>
  <c r="CY424" i="65"/>
  <c r="DG424" i="65" s="1"/>
  <c r="DH408" i="65"/>
  <c r="CY408" i="65"/>
  <c r="DG408" i="65" s="1"/>
  <c r="DH392" i="65"/>
  <c r="CY392" i="65"/>
  <c r="DG392" i="65" s="1"/>
  <c r="DH376" i="65"/>
  <c r="CY376" i="65"/>
  <c r="DG376" i="65" s="1"/>
  <c r="DH360" i="65"/>
  <c r="CY360" i="65"/>
  <c r="DG360" i="65" s="1"/>
  <c r="DH342" i="65"/>
  <c r="CY342" i="65"/>
  <c r="DG342" i="65" s="1"/>
  <c r="DH310" i="65"/>
  <c r="CY310" i="65"/>
  <c r="DG310" i="65" s="1"/>
  <c r="DH278" i="65"/>
  <c r="CY278" i="65"/>
  <c r="DG278" i="65" s="1"/>
  <c r="DH246" i="65"/>
  <c r="CY246" i="65"/>
  <c r="DG246" i="65" s="1"/>
  <c r="DH201" i="65"/>
  <c r="CY201" i="65"/>
  <c r="DG201" i="65" s="1"/>
  <c r="DH137" i="65"/>
  <c r="CY137" i="65"/>
  <c r="DG137" i="65" s="1"/>
  <c r="DH73" i="65"/>
  <c r="CY73" i="65"/>
  <c r="DG73" i="65" s="1"/>
  <c r="DH205" i="65"/>
  <c r="CY205" i="65"/>
  <c r="DG205" i="65" s="1"/>
  <c r="DH77" i="65"/>
  <c r="CY77" i="65"/>
  <c r="DG77" i="65" s="1"/>
  <c r="DH539" i="65"/>
  <c r="CY539" i="65"/>
  <c r="DG539" i="65" s="1"/>
  <c r="DH523" i="65"/>
  <c r="CY523" i="65"/>
  <c r="DG523" i="65" s="1"/>
  <c r="DH507" i="65"/>
  <c r="CY507" i="65"/>
  <c r="DG507" i="65" s="1"/>
  <c r="DH491" i="65"/>
  <c r="CY491" i="65"/>
  <c r="DG491" i="65" s="1"/>
  <c r="DH475" i="65"/>
  <c r="CY475" i="65"/>
  <c r="DG475" i="65" s="1"/>
  <c r="DH459" i="65"/>
  <c r="CY459" i="65"/>
  <c r="DG459" i="65" s="1"/>
  <c r="DH443" i="65"/>
  <c r="CY443" i="65"/>
  <c r="DG443" i="65" s="1"/>
  <c r="DH427" i="65"/>
  <c r="CY427" i="65"/>
  <c r="DG427" i="65" s="1"/>
  <c r="DH411" i="65"/>
  <c r="CY411" i="65"/>
  <c r="DG411" i="65" s="1"/>
  <c r="DH395" i="65"/>
  <c r="CY395" i="65"/>
  <c r="DG395" i="65" s="1"/>
  <c r="DH379" i="65"/>
  <c r="CY379" i="65"/>
  <c r="DG379" i="65" s="1"/>
  <c r="DH363" i="65"/>
  <c r="CY363" i="65"/>
  <c r="DG363" i="65" s="1"/>
  <c r="DH347" i="65"/>
  <c r="CY347" i="65"/>
  <c r="DG347" i="65" s="1"/>
  <c r="DH317" i="65"/>
  <c r="CY317" i="65"/>
  <c r="DG317" i="65" s="1"/>
  <c r="DH285" i="65"/>
  <c r="CY285" i="65"/>
  <c r="DG285" i="65" s="1"/>
  <c r="DH253" i="65"/>
  <c r="CY253" i="65"/>
  <c r="DG253" i="65" s="1"/>
  <c r="DH213" i="65"/>
  <c r="CY213" i="65"/>
  <c r="DG213" i="65" s="1"/>
  <c r="DH149" i="65"/>
  <c r="CY149" i="65"/>
  <c r="DG149" i="65" s="1"/>
  <c r="DH85" i="65"/>
  <c r="CY85" i="65"/>
  <c r="DG85" i="65" s="1"/>
  <c r="CY21" i="65"/>
  <c r="DG21" i="65" s="1"/>
  <c r="DH330" i="65"/>
  <c r="CY330" i="65"/>
  <c r="DG330" i="65" s="1"/>
  <c r="DH298" i="65"/>
  <c r="CY298" i="65"/>
  <c r="DG298" i="65" s="1"/>
  <c r="DH266" i="65"/>
  <c r="CY266" i="65"/>
  <c r="DG266" i="65" s="1"/>
  <c r="DH234" i="65"/>
  <c r="CY234" i="65"/>
  <c r="DG234" i="65" s="1"/>
  <c r="DH177" i="65"/>
  <c r="CY177" i="65"/>
  <c r="DG177" i="65" s="1"/>
  <c r="DH113" i="65"/>
  <c r="CY113" i="65"/>
  <c r="DG113" i="65" s="1"/>
  <c r="CY49" i="65"/>
  <c r="DG49" i="65" s="1"/>
  <c r="DH222" i="65"/>
  <c r="CY222" i="65"/>
  <c r="DG222" i="65" s="1"/>
  <c r="DH206" i="65"/>
  <c r="CY206" i="65"/>
  <c r="DG206" i="65" s="1"/>
  <c r="DH190" i="65"/>
  <c r="CY190" i="65"/>
  <c r="DG190" i="65" s="1"/>
  <c r="DH174" i="65"/>
  <c r="CY174" i="65"/>
  <c r="DG174" i="65" s="1"/>
  <c r="DH158" i="65"/>
  <c r="CY158" i="65"/>
  <c r="DG158" i="65" s="1"/>
  <c r="DH142" i="65"/>
  <c r="CY142" i="65"/>
  <c r="DG142" i="65" s="1"/>
  <c r="DH126" i="65"/>
  <c r="CY126" i="65"/>
  <c r="DG126" i="65" s="1"/>
  <c r="DH110" i="65"/>
  <c r="CY110" i="65"/>
  <c r="DG110" i="65" s="1"/>
  <c r="DH94" i="65"/>
  <c r="CY94" i="65"/>
  <c r="DG94" i="65" s="1"/>
  <c r="DH78" i="65"/>
  <c r="CY78" i="65"/>
  <c r="DG78" i="65" s="1"/>
  <c r="CY62" i="65"/>
  <c r="DG62" i="65" s="1"/>
  <c r="CY46" i="65"/>
  <c r="DG46" i="65" s="1"/>
  <c r="CY30" i="65"/>
  <c r="DG30" i="65" s="1"/>
  <c r="CY14" i="65"/>
  <c r="DG14" i="65" s="1"/>
  <c r="DH344" i="65"/>
  <c r="CY344" i="65"/>
  <c r="DG344" i="65" s="1"/>
  <c r="DH328" i="65"/>
  <c r="CY328" i="65"/>
  <c r="DG328" i="65" s="1"/>
  <c r="DH312" i="65"/>
  <c r="CY312" i="65"/>
  <c r="DG312" i="65" s="1"/>
  <c r="DH296" i="65"/>
  <c r="CY296" i="65"/>
  <c r="DG296" i="65" s="1"/>
  <c r="DH280" i="65"/>
  <c r="CY280" i="65"/>
  <c r="DG280" i="65" s="1"/>
  <c r="DH264" i="65"/>
  <c r="CY264" i="65"/>
  <c r="DG264" i="65" s="1"/>
  <c r="DH248" i="65"/>
  <c r="CY248" i="65"/>
  <c r="DG248" i="65" s="1"/>
  <c r="DH232" i="65"/>
  <c r="CY232" i="65"/>
  <c r="DG232" i="65" s="1"/>
  <c r="DH216" i="65"/>
  <c r="CY216" i="65"/>
  <c r="DG216" i="65" s="1"/>
  <c r="DH200" i="65"/>
  <c r="CY200" i="65"/>
  <c r="DG200" i="65" s="1"/>
  <c r="DH184" i="65"/>
  <c r="CY184" i="65"/>
  <c r="DG184" i="65" s="1"/>
  <c r="DH168" i="65"/>
  <c r="CY168" i="65"/>
  <c r="DG168" i="65" s="1"/>
  <c r="DH152" i="65"/>
  <c r="CY152" i="65"/>
  <c r="DG152" i="65" s="1"/>
  <c r="DH136" i="65"/>
  <c r="CY136" i="65"/>
  <c r="DG136" i="65" s="1"/>
  <c r="DH120" i="65"/>
  <c r="CY120" i="65"/>
  <c r="DG120" i="65" s="1"/>
  <c r="DH104" i="65"/>
  <c r="CY104" i="65"/>
  <c r="DG104" i="65" s="1"/>
  <c r="DH88" i="65"/>
  <c r="CY88" i="65"/>
  <c r="DG88" i="65" s="1"/>
  <c r="DH72" i="65"/>
  <c r="CY72" i="65"/>
  <c r="DG72" i="65" s="1"/>
  <c r="CY56" i="65"/>
  <c r="DG56" i="65" s="1"/>
  <c r="CY40" i="65"/>
  <c r="DG40" i="65" s="1"/>
  <c r="CY24" i="65"/>
  <c r="DG24" i="65" s="1"/>
  <c r="CY8" i="65"/>
  <c r="DG8" i="65" s="1"/>
  <c r="DH331" i="65"/>
  <c r="CY331" i="65"/>
  <c r="DG331" i="65" s="1"/>
  <c r="DH315" i="65"/>
  <c r="CY315" i="65"/>
  <c r="DG315" i="65" s="1"/>
  <c r="DH299" i="65"/>
  <c r="CY299" i="65"/>
  <c r="DG299" i="65" s="1"/>
  <c r="DH283" i="65"/>
  <c r="CY283" i="65"/>
  <c r="DG283" i="65" s="1"/>
  <c r="DH267" i="65"/>
  <c r="CY267" i="65"/>
  <c r="DG267" i="65" s="1"/>
  <c r="DH251" i="65"/>
  <c r="CY251" i="65"/>
  <c r="DG251" i="65" s="1"/>
  <c r="DH235" i="65"/>
  <c r="CY235" i="65"/>
  <c r="DG235" i="65" s="1"/>
  <c r="DH219" i="65"/>
  <c r="CY219" i="65"/>
  <c r="DG219" i="65" s="1"/>
  <c r="DH203" i="65"/>
  <c r="CY203" i="65"/>
  <c r="DG203" i="65" s="1"/>
  <c r="DH187" i="65"/>
  <c r="CY187" i="65"/>
  <c r="DG187" i="65" s="1"/>
  <c r="DH171" i="65"/>
  <c r="CY171" i="65"/>
  <c r="DG171" i="65" s="1"/>
  <c r="DH155" i="65"/>
  <c r="CY155" i="65"/>
  <c r="DG155" i="65" s="1"/>
  <c r="DH139" i="65"/>
  <c r="CY139" i="65"/>
  <c r="DG139" i="65" s="1"/>
  <c r="DH123" i="65"/>
  <c r="CY123" i="65"/>
  <c r="DG123" i="65" s="1"/>
  <c r="DH107" i="65"/>
  <c r="CY107" i="65"/>
  <c r="DG107" i="65" s="1"/>
  <c r="DH91" i="65"/>
  <c r="CY91" i="65"/>
  <c r="DG91" i="65" s="1"/>
  <c r="DH75" i="65"/>
  <c r="CY75" i="65"/>
  <c r="DG75" i="65" s="1"/>
  <c r="CY59" i="65"/>
  <c r="DG59" i="65" s="1"/>
  <c r="CY43" i="65"/>
  <c r="DG43" i="65" s="1"/>
  <c r="CY27" i="65"/>
  <c r="DG27" i="65" s="1"/>
  <c r="CY11" i="65"/>
  <c r="DG11" i="65" s="1"/>
  <c r="DH417" i="65"/>
  <c r="CY417" i="65"/>
  <c r="DG417" i="65" s="1"/>
  <c r="DH486" i="65"/>
  <c r="CY486" i="65"/>
  <c r="DG486" i="65" s="1"/>
  <c r="DH390" i="65"/>
  <c r="CY390" i="65"/>
  <c r="DG390" i="65" s="1"/>
  <c r="DH481" i="65"/>
  <c r="CY481" i="65"/>
  <c r="DG481" i="65" s="1"/>
  <c r="DH533" i="65"/>
  <c r="CY533" i="65"/>
  <c r="DG533" i="65" s="1"/>
  <c r="DH437" i="65"/>
  <c r="CY437" i="65"/>
  <c r="DG437" i="65" s="1"/>
  <c r="DH313" i="65"/>
  <c r="CY313" i="65"/>
  <c r="DG313" i="65" s="1"/>
  <c r="DH514" i="65"/>
  <c r="CY514" i="65"/>
  <c r="DG514" i="65" s="1"/>
  <c r="DH418" i="65"/>
  <c r="CY418" i="65"/>
  <c r="DG418" i="65" s="1"/>
  <c r="DH241" i="65"/>
  <c r="CY241" i="65"/>
  <c r="DG241" i="65" s="1"/>
  <c r="DB241" i="65" s="1"/>
  <c r="DH528" i="65"/>
  <c r="CY528" i="65"/>
  <c r="DG528" i="65" s="1"/>
  <c r="DH480" i="65"/>
  <c r="CY480" i="65"/>
  <c r="DG480" i="65" s="1"/>
  <c r="DH432" i="65"/>
  <c r="CY432" i="65"/>
  <c r="DG432" i="65" s="1"/>
  <c r="DH384" i="65"/>
  <c r="CY384" i="65"/>
  <c r="DG384" i="65" s="1"/>
  <c r="DH326" i="65"/>
  <c r="CY326" i="65"/>
  <c r="DG326" i="65" s="1"/>
  <c r="DH230" i="65"/>
  <c r="CY230" i="65"/>
  <c r="DG230" i="65" s="1"/>
  <c r="DH141" i="65"/>
  <c r="CY141" i="65"/>
  <c r="DG141" i="65" s="1"/>
  <c r="DH515" i="65"/>
  <c r="CY515" i="65"/>
  <c r="DG515" i="65" s="1"/>
  <c r="DH467" i="65"/>
  <c r="CY467" i="65"/>
  <c r="DG467" i="65" s="1"/>
  <c r="DH419" i="65"/>
  <c r="CY419" i="65"/>
  <c r="DG419" i="65" s="1"/>
  <c r="DH371" i="65"/>
  <c r="CY371" i="65"/>
  <c r="DG371" i="65" s="1"/>
  <c r="DH301" i="65"/>
  <c r="CY301" i="65"/>
  <c r="DG301" i="65" s="1"/>
  <c r="DH237" i="65"/>
  <c r="CY237" i="65"/>
  <c r="DG237" i="65" s="1"/>
  <c r="CY53" i="65"/>
  <c r="DG53" i="65" s="1"/>
  <c r="DH282" i="65"/>
  <c r="CY282" i="65"/>
  <c r="DG282" i="65" s="1"/>
  <c r="DH145" i="65"/>
  <c r="CY145" i="65"/>
  <c r="DG145" i="65" s="1"/>
  <c r="DH214" i="65"/>
  <c r="CY214" i="65"/>
  <c r="DG214" i="65" s="1"/>
  <c r="DH182" i="65"/>
  <c r="CY182" i="65"/>
  <c r="DG182" i="65" s="1"/>
  <c r="DH134" i="65"/>
  <c r="CY134" i="65"/>
  <c r="DG134" i="65" s="1"/>
  <c r="DH86" i="65"/>
  <c r="CY86" i="65"/>
  <c r="DG86" i="65" s="1"/>
  <c r="CY38" i="65"/>
  <c r="DG38" i="65" s="1"/>
  <c r="DH336" i="65"/>
  <c r="CY336" i="65"/>
  <c r="DG336" i="65" s="1"/>
  <c r="DH288" i="65"/>
  <c r="CY288" i="65"/>
  <c r="DG288" i="65" s="1"/>
  <c r="DH240" i="65"/>
  <c r="CY240" i="65"/>
  <c r="DG240" i="65" s="1"/>
  <c r="DH192" i="65"/>
  <c r="CY192" i="65"/>
  <c r="DG192" i="65" s="1"/>
  <c r="DH160" i="65"/>
  <c r="CY160" i="65"/>
  <c r="DG160" i="65" s="1"/>
  <c r="DH96" i="65"/>
  <c r="CY96" i="65"/>
  <c r="DG96" i="65" s="1"/>
  <c r="CY48" i="65"/>
  <c r="DG48" i="65" s="1"/>
  <c r="DH339" i="65"/>
  <c r="CY339" i="65"/>
  <c r="DG339" i="65" s="1"/>
  <c r="DH291" i="65"/>
  <c r="CY291" i="65"/>
  <c r="DG291" i="65" s="1"/>
  <c r="DH243" i="65"/>
  <c r="CY243" i="65"/>
  <c r="DG243" i="65" s="1"/>
  <c r="DH211" i="65"/>
  <c r="CY211" i="65"/>
  <c r="DG211" i="65" s="1"/>
  <c r="DH163" i="65"/>
  <c r="CY163" i="65"/>
  <c r="DG163" i="65" s="1"/>
  <c r="DH393" i="65"/>
  <c r="CY393" i="65"/>
  <c r="DG393" i="65" s="1"/>
  <c r="DH478" i="65"/>
  <c r="CY478" i="65"/>
  <c r="DG478" i="65" s="1"/>
  <c r="DH414" i="65"/>
  <c r="CY414" i="65"/>
  <c r="DG414" i="65" s="1"/>
  <c r="DH545" i="65"/>
  <c r="CY545" i="65"/>
  <c r="DG545" i="65" s="1"/>
  <c r="DH493" i="65"/>
  <c r="CY493" i="65"/>
  <c r="DG493" i="65" s="1"/>
  <c r="DH369" i="65"/>
  <c r="CY369" i="65"/>
  <c r="DG369" i="65" s="1"/>
  <c r="DH534" i="65"/>
  <c r="CY534" i="65"/>
  <c r="DG534" i="65" s="1"/>
  <c r="DH470" i="65"/>
  <c r="CY470" i="65"/>
  <c r="DG470" i="65" s="1"/>
  <c r="DH406" i="65"/>
  <c r="CY406" i="65"/>
  <c r="DG406" i="65" s="1"/>
  <c r="CY5" i="65"/>
  <c r="DG5" i="65" s="1"/>
  <c r="DH441" i="65"/>
  <c r="CY441" i="65"/>
  <c r="DG441" i="65" s="1"/>
  <c r="DH329" i="65"/>
  <c r="CY329" i="65"/>
  <c r="DG329" i="65" s="1"/>
  <c r="DH526" i="65"/>
  <c r="CY526" i="65"/>
  <c r="DG526" i="65" s="1"/>
  <c r="DH494" i="65"/>
  <c r="CY494" i="65"/>
  <c r="DG494" i="65" s="1"/>
  <c r="DH462" i="65"/>
  <c r="CY462" i="65"/>
  <c r="DG462" i="65" s="1"/>
  <c r="DH430" i="65"/>
  <c r="CY430" i="65"/>
  <c r="DG430" i="65" s="1"/>
  <c r="DH398" i="65"/>
  <c r="CY398" i="65"/>
  <c r="DG398" i="65" s="1"/>
  <c r="DH366" i="65"/>
  <c r="CY366" i="65"/>
  <c r="DG366" i="65" s="1"/>
  <c r="DH289" i="65"/>
  <c r="CY289" i="65"/>
  <c r="DG289" i="65" s="1"/>
  <c r="DH497" i="65"/>
  <c r="CY497" i="65"/>
  <c r="DG497" i="65" s="1"/>
  <c r="DH401" i="65"/>
  <c r="CY401" i="65"/>
  <c r="DG401" i="65" s="1"/>
  <c r="DH541" i="65"/>
  <c r="CY541" i="65"/>
  <c r="DG541" i="65" s="1"/>
  <c r="DH509" i="65"/>
  <c r="CY509" i="65"/>
  <c r="DG509" i="65" s="1"/>
  <c r="DH477" i="65"/>
  <c r="CY477" i="65"/>
  <c r="DG477" i="65" s="1"/>
  <c r="DH445" i="65"/>
  <c r="CY445" i="65"/>
  <c r="DG445" i="65" s="1"/>
  <c r="DH413" i="65"/>
  <c r="CY413" i="65"/>
  <c r="DG413" i="65" s="1"/>
  <c r="DH381" i="65"/>
  <c r="CY381" i="65"/>
  <c r="DG381" i="65" s="1"/>
  <c r="DH345" i="65"/>
  <c r="CY345" i="65"/>
  <c r="DG345" i="65" s="1"/>
  <c r="DH537" i="65"/>
  <c r="CY537" i="65"/>
  <c r="DG537" i="65" s="1"/>
  <c r="DH449" i="65"/>
  <c r="CY449" i="65"/>
  <c r="DG449" i="65" s="1"/>
  <c r="DH361" i="65"/>
  <c r="CY361" i="65"/>
  <c r="DG361" i="65" s="1"/>
  <c r="DH522" i="65"/>
  <c r="CY522" i="65"/>
  <c r="DG522" i="65" s="1"/>
  <c r="DH490" i="65"/>
  <c r="CY490" i="65"/>
  <c r="DG490" i="65" s="1"/>
  <c r="DH458" i="65"/>
  <c r="CY458" i="65"/>
  <c r="DG458" i="65" s="1"/>
  <c r="DH426" i="65"/>
  <c r="CY426" i="65"/>
  <c r="DG426" i="65" s="1"/>
  <c r="DH394" i="65"/>
  <c r="CY394" i="65"/>
  <c r="DG394" i="65" s="1"/>
  <c r="DH362" i="65"/>
  <c r="CY362" i="65"/>
  <c r="DG362" i="65" s="1"/>
  <c r="DH273" i="65"/>
  <c r="CY273" i="65"/>
  <c r="DG273" i="65" s="1"/>
  <c r="DH157" i="65"/>
  <c r="CY157" i="65"/>
  <c r="DG157" i="65" s="1"/>
  <c r="CY13" i="65"/>
  <c r="DG13" i="65" s="1"/>
  <c r="DH532" i="65"/>
  <c r="CY532" i="65"/>
  <c r="DG532" i="65" s="1"/>
  <c r="DH516" i="65"/>
  <c r="CY516" i="65"/>
  <c r="DG516" i="65" s="1"/>
  <c r="DH500" i="65"/>
  <c r="CY500" i="65"/>
  <c r="DG500" i="65" s="1"/>
  <c r="DH484" i="65"/>
  <c r="CY484" i="65"/>
  <c r="DG484" i="65" s="1"/>
  <c r="DH468" i="65"/>
  <c r="CY468" i="65"/>
  <c r="DG468" i="65" s="1"/>
  <c r="DH452" i="65"/>
  <c r="CY452" i="65"/>
  <c r="DG452" i="65" s="1"/>
  <c r="DH436" i="65"/>
  <c r="CY436" i="65"/>
  <c r="DG436" i="65" s="1"/>
  <c r="DH420" i="65"/>
  <c r="CY420" i="65"/>
  <c r="DG420" i="65" s="1"/>
  <c r="DH404" i="65"/>
  <c r="CY404" i="65"/>
  <c r="DG404" i="65" s="1"/>
  <c r="DH388" i="65"/>
  <c r="CY388" i="65"/>
  <c r="DG388" i="65" s="1"/>
  <c r="DH372" i="65"/>
  <c r="CY372" i="65"/>
  <c r="DG372" i="65" s="1"/>
  <c r="DH356" i="65"/>
  <c r="CY356" i="65"/>
  <c r="DG356" i="65" s="1"/>
  <c r="DH334" i="65"/>
  <c r="CY334" i="65"/>
  <c r="DG334" i="65" s="1"/>
  <c r="DH302" i="65"/>
  <c r="CY302" i="65"/>
  <c r="DG302" i="65" s="1"/>
  <c r="DH270" i="65"/>
  <c r="CY270" i="65"/>
  <c r="DG270" i="65" s="1"/>
  <c r="DH238" i="65"/>
  <c r="CY238" i="65"/>
  <c r="DG238" i="65" s="1"/>
  <c r="DH185" i="65"/>
  <c r="CY185" i="65"/>
  <c r="DG185" i="65" s="1"/>
  <c r="DH121" i="65"/>
  <c r="CY121" i="65"/>
  <c r="DG121" i="65" s="1"/>
  <c r="CY57" i="65"/>
  <c r="DG57" i="65" s="1"/>
  <c r="DH173" i="65"/>
  <c r="CY173" i="65"/>
  <c r="DG173" i="65" s="1"/>
  <c r="CY45" i="65"/>
  <c r="DG45" i="65" s="1"/>
  <c r="DH535" i="65"/>
  <c r="CY535" i="65"/>
  <c r="DG535" i="65" s="1"/>
  <c r="DH519" i="65"/>
  <c r="CY519" i="65"/>
  <c r="DG519" i="65" s="1"/>
  <c r="DH503" i="65"/>
  <c r="CY503" i="65"/>
  <c r="DG503" i="65" s="1"/>
  <c r="DH487" i="65"/>
  <c r="CY487" i="65"/>
  <c r="DG487" i="65" s="1"/>
  <c r="DH471" i="65"/>
  <c r="CY471" i="65"/>
  <c r="DG471" i="65" s="1"/>
  <c r="DH455" i="65"/>
  <c r="CY455" i="65"/>
  <c r="DG455" i="65" s="1"/>
  <c r="DH439" i="65"/>
  <c r="CY439" i="65"/>
  <c r="DG439" i="65" s="1"/>
  <c r="DH423" i="65"/>
  <c r="CY423" i="65"/>
  <c r="DG423" i="65" s="1"/>
  <c r="DH407" i="65"/>
  <c r="CY407" i="65"/>
  <c r="DG407" i="65" s="1"/>
  <c r="DH391" i="65"/>
  <c r="CY391" i="65"/>
  <c r="DG391" i="65" s="1"/>
  <c r="DH375" i="65"/>
  <c r="CY375" i="65"/>
  <c r="DG375" i="65" s="1"/>
  <c r="DH359" i="65"/>
  <c r="CY359" i="65"/>
  <c r="DG359" i="65" s="1"/>
  <c r="DH341" i="65"/>
  <c r="CY341" i="65"/>
  <c r="DG341" i="65" s="1"/>
  <c r="DH309" i="65"/>
  <c r="CY309" i="65"/>
  <c r="DG309" i="65" s="1"/>
  <c r="DH277" i="65"/>
  <c r="CY277" i="65"/>
  <c r="DG277" i="65" s="1"/>
  <c r="DH245" i="65"/>
  <c r="CY245" i="65"/>
  <c r="DG245" i="65" s="1"/>
  <c r="DH197" i="65"/>
  <c r="CY197" i="65"/>
  <c r="DG197" i="65" s="1"/>
  <c r="DH133" i="65"/>
  <c r="CY133" i="65"/>
  <c r="DG133" i="65" s="1"/>
  <c r="DH69" i="65"/>
  <c r="CY69" i="65"/>
  <c r="DG69" i="65" s="1"/>
  <c r="DH350" i="65"/>
  <c r="CY350" i="65"/>
  <c r="DG350" i="65" s="1"/>
  <c r="DH322" i="65"/>
  <c r="CY322" i="65"/>
  <c r="DG322" i="65" s="1"/>
  <c r="DH290" i="65"/>
  <c r="CY290" i="65"/>
  <c r="DG290" i="65" s="1"/>
  <c r="DH258" i="65"/>
  <c r="CY258" i="65"/>
  <c r="DG258" i="65" s="1"/>
  <c r="DH225" i="65"/>
  <c r="CY225" i="65"/>
  <c r="DG225" i="65" s="1"/>
  <c r="DH161" i="65"/>
  <c r="CY161" i="65"/>
  <c r="DG161" i="65" s="1"/>
  <c r="DH97" i="65"/>
  <c r="CY97" i="65"/>
  <c r="DG97" i="65" s="1"/>
  <c r="CY33" i="65"/>
  <c r="DG33" i="65" s="1"/>
  <c r="DH218" i="65"/>
  <c r="CY218" i="65"/>
  <c r="DG218" i="65" s="1"/>
  <c r="DH202" i="65"/>
  <c r="CY202" i="65"/>
  <c r="DG202" i="65" s="1"/>
  <c r="DH186" i="65"/>
  <c r="CY186" i="65"/>
  <c r="DG186" i="65" s="1"/>
  <c r="DH170" i="65"/>
  <c r="CY170" i="65"/>
  <c r="DG170" i="65" s="1"/>
  <c r="DH154" i="65"/>
  <c r="CY154" i="65"/>
  <c r="DG154" i="65" s="1"/>
  <c r="DH138" i="65"/>
  <c r="CY138" i="65"/>
  <c r="DG138" i="65" s="1"/>
  <c r="DH122" i="65"/>
  <c r="CY122" i="65"/>
  <c r="DG122" i="65" s="1"/>
  <c r="DH106" i="65"/>
  <c r="CY106" i="65"/>
  <c r="DG106" i="65" s="1"/>
  <c r="DH90" i="65"/>
  <c r="CY90" i="65"/>
  <c r="DG90" i="65" s="1"/>
  <c r="DH74" i="65"/>
  <c r="CY74" i="65"/>
  <c r="DG74" i="65" s="1"/>
  <c r="CY58" i="65"/>
  <c r="DG58" i="65" s="1"/>
  <c r="CY42" i="65"/>
  <c r="DG42" i="65" s="1"/>
  <c r="CY26" i="65"/>
  <c r="DG26" i="65" s="1"/>
  <c r="CY10" i="65"/>
  <c r="DG10" i="65" s="1"/>
  <c r="DH340" i="65"/>
  <c r="CY340" i="65"/>
  <c r="DG340" i="65" s="1"/>
  <c r="DH324" i="65"/>
  <c r="CY324" i="65"/>
  <c r="DG324" i="65" s="1"/>
  <c r="DH308" i="65"/>
  <c r="CY308" i="65"/>
  <c r="DG308" i="65" s="1"/>
  <c r="DH292" i="65"/>
  <c r="CY292" i="65"/>
  <c r="DG292" i="65" s="1"/>
  <c r="DH276" i="65"/>
  <c r="CY276" i="65"/>
  <c r="DG276" i="65" s="1"/>
  <c r="DH260" i="65"/>
  <c r="CY260" i="65"/>
  <c r="DG260" i="65" s="1"/>
  <c r="DH244" i="65"/>
  <c r="CY244" i="65"/>
  <c r="DG244" i="65" s="1"/>
  <c r="DH228" i="65"/>
  <c r="CY228" i="65"/>
  <c r="DG228" i="65" s="1"/>
  <c r="DH212" i="65"/>
  <c r="CY212" i="65"/>
  <c r="DG212" i="65" s="1"/>
  <c r="DH196" i="65"/>
  <c r="CY196" i="65"/>
  <c r="DG196" i="65" s="1"/>
  <c r="DH180" i="65"/>
  <c r="CY180" i="65"/>
  <c r="DG180" i="65" s="1"/>
  <c r="DH164" i="65"/>
  <c r="CY164" i="65"/>
  <c r="DG164" i="65" s="1"/>
  <c r="DH148" i="65"/>
  <c r="CY148" i="65"/>
  <c r="DG148" i="65" s="1"/>
  <c r="DH132" i="65"/>
  <c r="CY132" i="65"/>
  <c r="DG132" i="65" s="1"/>
  <c r="DH116" i="65"/>
  <c r="CY116" i="65"/>
  <c r="DG116" i="65" s="1"/>
  <c r="DH100" i="65"/>
  <c r="CY100" i="65"/>
  <c r="DG100" i="65" s="1"/>
  <c r="DH84" i="65"/>
  <c r="CY84" i="65"/>
  <c r="DG84" i="65" s="1"/>
  <c r="DH68" i="65"/>
  <c r="CY68" i="65"/>
  <c r="DG68" i="65" s="1"/>
  <c r="CY52" i="65"/>
  <c r="DG52" i="65" s="1"/>
  <c r="CY36" i="65"/>
  <c r="DG36" i="65" s="1"/>
  <c r="CY20" i="65"/>
  <c r="DG20" i="65" s="1"/>
  <c r="DH343" i="65"/>
  <c r="CY343" i="65"/>
  <c r="DG343" i="65" s="1"/>
  <c r="DH327" i="65"/>
  <c r="CY327" i="65"/>
  <c r="DG327" i="65" s="1"/>
  <c r="DH311" i="65"/>
  <c r="CY311" i="65"/>
  <c r="DG311" i="65" s="1"/>
  <c r="DH295" i="65"/>
  <c r="CY295" i="65"/>
  <c r="DG295" i="65" s="1"/>
  <c r="DH279" i="65"/>
  <c r="CY279" i="65"/>
  <c r="DG279" i="65" s="1"/>
  <c r="DH263" i="65"/>
  <c r="CY263" i="65"/>
  <c r="DG263" i="65" s="1"/>
  <c r="DH247" i="65"/>
  <c r="CY247" i="65"/>
  <c r="DG247" i="65" s="1"/>
  <c r="DH231" i="65"/>
  <c r="CY231" i="65"/>
  <c r="DG231" i="65" s="1"/>
  <c r="DH215" i="65"/>
  <c r="CY215" i="65"/>
  <c r="DG215" i="65" s="1"/>
  <c r="DH199" i="65"/>
  <c r="CY199" i="65"/>
  <c r="DG199" i="65" s="1"/>
  <c r="DH183" i="65"/>
  <c r="CY183" i="65"/>
  <c r="DG183" i="65" s="1"/>
  <c r="DH167" i="65"/>
  <c r="CY167" i="65"/>
  <c r="DG167" i="65" s="1"/>
  <c r="DH151" i="65"/>
  <c r="CY151" i="65"/>
  <c r="DG151" i="65" s="1"/>
  <c r="DH135" i="65"/>
  <c r="CY135" i="65"/>
  <c r="DG135" i="65" s="1"/>
  <c r="DH119" i="65"/>
  <c r="CY119" i="65"/>
  <c r="DG119" i="65" s="1"/>
  <c r="DH103" i="65"/>
  <c r="CY103" i="65"/>
  <c r="DG103" i="65" s="1"/>
  <c r="DH87" i="65"/>
  <c r="CY87" i="65"/>
  <c r="DG87" i="65" s="1"/>
  <c r="DH71" i="65"/>
  <c r="CY71" i="65"/>
  <c r="DG71" i="65" s="1"/>
  <c r="CY55" i="65"/>
  <c r="DG55" i="65" s="1"/>
  <c r="CY39" i="65"/>
  <c r="DG39" i="65" s="1"/>
  <c r="CY23" i="65"/>
  <c r="DG23" i="65" s="1"/>
  <c r="CY7" i="65"/>
  <c r="DG7" i="65" s="1"/>
  <c r="CZ546" i="65"/>
  <c r="CY546" i="65"/>
  <c r="DG546" i="65" s="1"/>
  <c r="DB546" i="65" s="1"/>
  <c r="CX546" i="65"/>
  <c r="DC546" i="65"/>
  <c r="DH546" i="65"/>
  <c r="DD546" i="65"/>
  <c r="H125" i="64"/>
  <c r="K125" i="64" s="1"/>
  <c r="CX6" i="65"/>
  <c r="CX418" i="65"/>
  <c r="CX296" i="65"/>
  <c r="CX194" i="65"/>
  <c r="CX16" i="65"/>
  <c r="CX492" i="65"/>
  <c r="CX428" i="65"/>
  <c r="CX364" i="65"/>
  <c r="CX300" i="65"/>
  <c r="CX214" i="65"/>
  <c r="CX86" i="65"/>
  <c r="CX43" i="65"/>
  <c r="CX501" i="65"/>
  <c r="CX437" i="65"/>
  <c r="CX373" i="65"/>
  <c r="CX309" i="65"/>
  <c r="CX231" i="65"/>
  <c r="CX103" i="65"/>
  <c r="CX509" i="65"/>
  <c r="CX381" i="65"/>
  <c r="CX457" i="65"/>
  <c r="CX393" i="65"/>
  <c r="CX329" i="65"/>
  <c r="CX264" i="65"/>
  <c r="CX145" i="65"/>
  <c r="CX495" i="65"/>
  <c r="CX447" i="65"/>
  <c r="CX399" i="65"/>
  <c r="CX335" i="65"/>
  <c r="CX287" i="65"/>
  <c r="CX239" i="65"/>
  <c r="CX175" i="65"/>
  <c r="CX111" i="65"/>
  <c r="CX47" i="65"/>
  <c r="CX233" i="65"/>
  <c r="CX169" i="65"/>
  <c r="CX105" i="65"/>
  <c r="CX41" i="65"/>
  <c r="CX216" i="65"/>
  <c r="CX168" i="65"/>
  <c r="CX120" i="65"/>
  <c r="CX72" i="65"/>
  <c r="CX40" i="65"/>
  <c r="CX493" i="65"/>
  <c r="CX450" i="65"/>
  <c r="CX408" i="65"/>
  <c r="CX365" i="65"/>
  <c r="CX322" i="65"/>
  <c r="CX290" i="65"/>
  <c r="CX261" i="65"/>
  <c r="CX226" i="65"/>
  <c r="CX183" i="65"/>
  <c r="CX141" i="65"/>
  <c r="CX98" i="65"/>
  <c r="CX55" i="65"/>
  <c r="CX10" i="65"/>
  <c r="CX508" i="65"/>
  <c r="CX486" i="65"/>
  <c r="CX465" i="65"/>
  <c r="CX444" i="65"/>
  <c r="CX422" i="65"/>
  <c r="CX401" i="65"/>
  <c r="CX380" i="65"/>
  <c r="CX358" i="65"/>
  <c r="CX337" i="65"/>
  <c r="CX316" i="65"/>
  <c r="CX294" i="65"/>
  <c r="CX273" i="65"/>
  <c r="CX244" i="65"/>
  <c r="CX203" i="65"/>
  <c r="CX161" i="65"/>
  <c r="CX118" i="65"/>
  <c r="CX75" i="65"/>
  <c r="CX29" i="65"/>
  <c r="CX517" i="65"/>
  <c r="CX496" i="65"/>
  <c r="CX474" i="65"/>
  <c r="CX453" i="65"/>
  <c r="CX432" i="65"/>
  <c r="CX410" i="65"/>
  <c r="CX389" i="65"/>
  <c r="CX368" i="65"/>
  <c r="CX346" i="65"/>
  <c r="CX325" i="65"/>
  <c r="CX304" i="65"/>
  <c r="CX282" i="65"/>
  <c r="CX257" i="65"/>
  <c r="CX221" i="65"/>
  <c r="CX178" i="65"/>
  <c r="CX135" i="65"/>
  <c r="CX93" i="65"/>
  <c r="CX50" i="65"/>
  <c r="CX498" i="65"/>
  <c r="CX456" i="65"/>
  <c r="CX413" i="65"/>
  <c r="CX370" i="65"/>
  <c r="CX328" i="65"/>
  <c r="CX5" i="65"/>
  <c r="CX516" i="65"/>
  <c r="CX494" i="65"/>
  <c r="CX473" i="65"/>
  <c r="CX452" i="65"/>
  <c r="CX430" i="65"/>
  <c r="CX409" i="65"/>
  <c r="CX388" i="65"/>
  <c r="CX366" i="65"/>
  <c r="CX345" i="65"/>
  <c r="CX324" i="65"/>
  <c r="CX302" i="65"/>
  <c r="CX281" i="65"/>
  <c r="CX256" i="65"/>
  <c r="CX219" i="65"/>
  <c r="CX177" i="65"/>
  <c r="CX134" i="65"/>
  <c r="CX91" i="65"/>
  <c r="CX49" i="65"/>
  <c r="CX15" i="65"/>
  <c r="CX507" i="65"/>
  <c r="CX491" i="65"/>
  <c r="CX475" i="65"/>
  <c r="CX459" i="65"/>
  <c r="CX443" i="65"/>
  <c r="CX427" i="65"/>
  <c r="CX411" i="65"/>
  <c r="CX395" i="65"/>
  <c r="CX379" i="65"/>
  <c r="CX363" i="65"/>
  <c r="CX347" i="65"/>
  <c r="CX331" i="65"/>
  <c r="CX315" i="65"/>
  <c r="CX299" i="65"/>
  <c r="CX283" i="65"/>
  <c r="CX267" i="65"/>
  <c r="CX251" i="65"/>
  <c r="CX234" i="65"/>
  <c r="CX213" i="65"/>
  <c r="CX191" i="65"/>
  <c r="CX170" i="65"/>
  <c r="CX149" i="65"/>
  <c r="CX127" i="65"/>
  <c r="CX106" i="65"/>
  <c r="CX85" i="65"/>
  <c r="CX63" i="65"/>
  <c r="CX42" i="65"/>
  <c r="CX262" i="65"/>
  <c r="CX246" i="65"/>
  <c r="CX227" i="65"/>
  <c r="CX206" i="65"/>
  <c r="CX185" i="65"/>
  <c r="CX163" i="65"/>
  <c r="CX142" i="65"/>
  <c r="CX121" i="65"/>
  <c r="CX99" i="65"/>
  <c r="CX78" i="65"/>
  <c r="CX57" i="65"/>
  <c r="CX33" i="65"/>
  <c r="CX228" i="65"/>
  <c r="CX212" i="65"/>
  <c r="CX196" i="65"/>
  <c r="CX180" i="65"/>
  <c r="CX164" i="65"/>
  <c r="CX148" i="65"/>
  <c r="CX132" i="65"/>
  <c r="CX116" i="65"/>
  <c r="CX100" i="65"/>
  <c r="CX84" i="65"/>
  <c r="CX68" i="65"/>
  <c r="CX52" i="65"/>
  <c r="CX36" i="65"/>
  <c r="CX20" i="65"/>
  <c r="CX27" i="65"/>
  <c r="CX504" i="65"/>
  <c r="CX376" i="65"/>
  <c r="CX237" i="65"/>
  <c r="CX109" i="65"/>
  <c r="CX470" i="65"/>
  <c r="CX406" i="65"/>
  <c r="CX342" i="65"/>
  <c r="CX278" i="65"/>
  <c r="CX171" i="65"/>
  <c r="CX480" i="65"/>
  <c r="CX416" i="65"/>
  <c r="CX352" i="65"/>
  <c r="CX265" i="65"/>
  <c r="CX146" i="65"/>
  <c r="CX12" i="65"/>
  <c r="CX424" i="65"/>
  <c r="CX478" i="65"/>
  <c r="CX414" i="65"/>
  <c r="CX350" i="65"/>
  <c r="CX286" i="65"/>
  <c r="CX230" i="65"/>
  <c r="CX59" i="65"/>
  <c r="CX479" i="65"/>
  <c r="CX431" i="65"/>
  <c r="CX383" i="65"/>
  <c r="CX351" i="65"/>
  <c r="CX303" i="65"/>
  <c r="CX255" i="65"/>
  <c r="CX197" i="65"/>
  <c r="CX133" i="65"/>
  <c r="CX69" i="65"/>
  <c r="CX250" i="65"/>
  <c r="CX190" i="65"/>
  <c r="CX147" i="65"/>
  <c r="CX83" i="65"/>
  <c r="CX232" i="65"/>
  <c r="CX184" i="65"/>
  <c r="CX136" i="65"/>
  <c r="CX88" i="65"/>
  <c r="CX31" i="65"/>
  <c r="CX482" i="65"/>
  <c r="CX440" i="65"/>
  <c r="CX397" i="65"/>
  <c r="CX354" i="65"/>
  <c r="CX312" i="65"/>
  <c r="CX280" i="65"/>
  <c r="CX253" i="65"/>
  <c r="CX215" i="65"/>
  <c r="CX173" i="65"/>
  <c r="CX130" i="65"/>
  <c r="CX87" i="65"/>
  <c r="CX45" i="65"/>
  <c r="CX502" i="65"/>
  <c r="CX481" i="65"/>
  <c r="CX460" i="65"/>
  <c r="CX438" i="65"/>
  <c r="CX417" i="65"/>
  <c r="CX396" i="65"/>
  <c r="CX374" i="65"/>
  <c r="CX353" i="65"/>
  <c r="CX332" i="65"/>
  <c r="CX310" i="65"/>
  <c r="CX289" i="65"/>
  <c r="CX268" i="65"/>
  <c r="CX235" i="65"/>
  <c r="CX193" i="65"/>
  <c r="CX150" i="65"/>
  <c r="CX107" i="65"/>
  <c r="CX65" i="65"/>
  <c r="CX14" i="65"/>
  <c r="CX512" i="65"/>
  <c r="CX490" i="65"/>
  <c r="CX469" i="65"/>
  <c r="CX448" i="65"/>
  <c r="CX426" i="65"/>
  <c r="CX405" i="65"/>
  <c r="CX384" i="65"/>
  <c r="CX362" i="65"/>
  <c r="CX341" i="65"/>
  <c r="CX320" i="65"/>
  <c r="CX298" i="65"/>
  <c r="CX277" i="65"/>
  <c r="CX249" i="65"/>
  <c r="CX210" i="65"/>
  <c r="CX167" i="65"/>
  <c r="CX125" i="65"/>
  <c r="CX82" i="65"/>
  <c r="CX38" i="65"/>
  <c r="CX488" i="65"/>
  <c r="CX445" i="65"/>
  <c r="CX402" i="65"/>
  <c r="CX360" i="65"/>
  <c r="CX317" i="65"/>
  <c r="CX13" i="65"/>
  <c r="CX510" i="65"/>
  <c r="CX489" i="65"/>
  <c r="CX468" i="65"/>
  <c r="CX446" i="65"/>
  <c r="CX425" i="65"/>
  <c r="CX404" i="65"/>
  <c r="CX382" i="65"/>
  <c r="CX361" i="65"/>
  <c r="CX340" i="65"/>
  <c r="CX318" i="65"/>
  <c r="CX297" i="65"/>
  <c r="CX276" i="65"/>
  <c r="CX248" i="65"/>
  <c r="CX209" i="65"/>
  <c r="CX166" i="65"/>
  <c r="CX123" i="65"/>
  <c r="CX81" i="65"/>
  <c r="CX37" i="65"/>
  <c r="CX11" i="65"/>
  <c r="CX503" i="65"/>
  <c r="CX487" i="65"/>
  <c r="CX471" i="65"/>
  <c r="CX455" i="65"/>
  <c r="CX439" i="65"/>
  <c r="CX423" i="65"/>
  <c r="CX407" i="65"/>
  <c r="CX391" i="65"/>
  <c r="CX375" i="65"/>
  <c r="CX359" i="65"/>
  <c r="CX343" i="65"/>
  <c r="CX327" i="65"/>
  <c r="CX311" i="65"/>
  <c r="CX295" i="65"/>
  <c r="CX279" i="65"/>
  <c r="CX263" i="65"/>
  <c r="CX247" i="65"/>
  <c r="CX229" i="65"/>
  <c r="CX207" i="65"/>
  <c r="CX186" i="65"/>
  <c r="CX165" i="65"/>
  <c r="CX143" i="65"/>
  <c r="CX122" i="65"/>
  <c r="CX101" i="65"/>
  <c r="CX79" i="65"/>
  <c r="CX58" i="65"/>
  <c r="CX34" i="65"/>
  <c r="CX258" i="65"/>
  <c r="CX242" i="65"/>
  <c r="CX222" i="65"/>
  <c r="CX201" i="65"/>
  <c r="CX179" i="65"/>
  <c r="CX158" i="65"/>
  <c r="CX137" i="65"/>
  <c r="CX115" i="65"/>
  <c r="CX94" i="65"/>
  <c r="CX73" i="65"/>
  <c r="CX51" i="65"/>
  <c r="CX25" i="65"/>
  <c r="CX224" i="65"/>
  <c r="CX208" i="65"/>
  <c r="CX192" i="65"/>
  <c r="CX176" i="65"/>
  <c r="CX160" i="65"/>
  <c r="CX144" i="65"/>
  <c r="CX128" i="65"/>
  <c r="CX112" i="65"/>
  <c r="CX96" i="65"/>
  <c r="CX80" i="65"/>
  <c r="CX64" i="65"/>
  <c r="CX48" i="65"/>
  <c r="CX32" i="65"/>
  <c r="CX39" i="65"/>
  <c r="CX23" i="65"/>
  <c r="CX461" i="65"/>
  <c r="CX333" i="65"/>
  <c r="CX269" i="65"/>
  <c r="CX151" i="65"/>
  <c r="CX66" i="65"/>
  <c r="CX513" i="65"/>
  <c r="CX449" i="65"/>
  <c r="CX385" i="65"/>
  <c r="CX321" i="65"/>
  <c r="CX252" i="65"/>
  <c r="CX129" i="65"/>
  <c r="CX458" i="65"/>
  <c r="CX394" i="65"/>
  <c r="CX330" i="65"/>
  <c r="CX288" i="65"/>
  <c r="CX189" i="65"/>
  <c r="CX61" i="65"/>
  <c r="CX466" i="65"/>
  <c r="CX338" i="65"/>
  <c r="CX285" i="65"/>
  <c r="CX500" i="65"/>
  <c r="CX436" i="65"/>
  <c r="CX372" i="65"/>
  <c r="CX308" i="65"/>
  <c r="CX187" i="65"/>
  <c r="CX102" i="65"/>
  <c r="CX18" i="65"/>
  <c r="CX511" i="65"/>
  <c r="CX463" i="65"/>
  <c r="CX415" i="65"/>
  <c r="CX367" i="65"/>
  <c r="CX319" i="65"/>
  <c r="CX271" i="65"/>
  <c r="CX218" i="65"/>
  <c r="CX154" i="65"/>
  <c r="CX90" i="65"/>
  <c r="CX266" i="65"/>
  <c r="CX211" i="65"/>
  <c r="CX126" i="65"/>
  <c r="CX62" i="65"/>
  <c r="CX200" i="65"/>
  <c r="CX152" i="65"/>
  <c r="CX104" i="65"/>
  <c r="CX56" i="65"/>
  <c r="CX24" i="65"/>
  <c r="CX17" i="65"/>
  <c r="CX514" i="65"/>
  <c r="CX472" i="65"/>
  <c r="CX429" i="65"/>
  <c r="CX386" i="65"/>
  <c r="CX344" i="65"/>
  <c r="CX301" i="65"/>
  <c r="CX274" i="65"/>
  <c r="CX245" i="65"/>
  <c r="CX205" i="65"/>
  <c r="CX162" i="65"/>
  <c r="CX119" i="65"/>
  <c r="CX77" i="65"/>
  <c r="CX30" i="65"/>
  <c r="CX497" i="65"/>
  <c r="CX476" i="65"/>
  <c r="CX454" i="65"/>
  <c r="CX433" i="65"/>
  <c r="CX412" i="65"/>
  <c r="CX390" i="65"/>
  <c r="CX369" i="65"/>
  <c r="CX348" i="65"/>
  <c r="CX326" i="65"/>
  <c r="CX305" i="65"/>
  <c r="CX284" i="65"/>
  <c r="CX260" i="65"/>
  <c r="CX225" i="65"/>
  <c r="CX182" i="65"/>
  <c r="CX139" i="65"/>
  <c r="CX97" i="65"/>
  <c r="CX54" i="65"/>
  <c r="CX9" i="65"/>
  <c r="CX506" i="65"/>
  <c r="CX485" i="65"/>
  <c r="CX464" i="65"/>
  <c r="CX442" i="65"/>
  <c r="CX421" i="65"/>
  <c r="CX400" i="65"/>
  <c r="CX378" i="65"/>
  <c r="CX357" i="65"/>
  <c r="CX336" i="65"/>
  <c r="CX314" i="65"/>
  <c r="CX293" i="65"/>
  <c r="CX272" i="65"/>
  <c r="CX241" i="65"/>
  <c r="CX199" i="65"/>
  <c r="CX157" i="65"/>
  <c r="CX114" i="65"/>
  <c r="CX71" i="65"/>
  <c r="CX22" i="65"/>
  <c r="CX477" i="65"/>
  <c r="CX434" i="65"/>
  <c r="CX392" i="65"/>
  <c r="CX349" i="65"/>
  <c r="CX306" i="65"/>
  <c r="CX8" i="65"/>
  <c r="CX505" i="65"/>
  <c r="CX484" i="65"/>
  <c r="CX462" i="65"/>
  <c r="CX441" i="65"/>
  <c r="CX420" i="65"/>
  <c r="CX398" i="65"/>
  <c r="CX377" i="65"/>
  <c r="CX356" i="65"/>
  <c r="CX334" i="65"/>
  <c r="CX313" i="65"/>
  <c r="CX292" i="65"/>
  <c r="CX270" i="65"/>
  <c r="CX240" i="65"/>
  <c r="CX198" i="65"/>
  <c r="CX155" i="65"/>
  <c r="CX113" i="65"/>
  <c r="CX70" i="65"/>
  <c r="CX21" i="65"/>
  <c r="CX7" i="65"/>
  <c r="CX515" i="65"/>
  <c r="CX499" i="65"/>
  <c r="CX483" i="65"/>
  <c r="CX467" i="65"/>
  <c r="CX451" i="65"/>
  <c r="CX435" i="65"/>
  <c r="CX419" i="65"/>
  <c r="CX403" i="65"/>
  <c r="CX387" i="65"/>
  <c r="CX371" i="65"/>
  <c r="CX355" i="65"/>
  <c r="CX339" i="65"/>
  <c r="CX323" i="65"/>
  <c r="CX307" i="65"/>
  <c r="CX291" i="65"/>
  <c r="CX275" i="65"/>
  <c r="CX259" i="65"/>
  <c r="CX243" i="65"/>
  <c r="CX223" i="65"/>
  <c r="CX202" i="65"/>
  <c r="CX181" i="65"/>
  <c r="CX159" i="65"/>
  <c r="CX138" i="65"/>
  <c r="CX117" i="65"/>
  <c r="CX95" i="65"/>
  <c r="CX74" i="65"/>
  <c r="CX53" i="65"/>
  <c r="CX26" i="65"/>
  <c r="CX254" i="65"/>
  <c r="CX238" i="65"/>
  <c r="CX217" i="65"/>
  <c r="CX195" i="65"/>
  <c r="CX174" i="65"/>
  <c r="CX153" i="65"/>
  <c r="CX131" i="65"/>
  <c r="CX110" i="65"/>
  <c r="CX89" i="65"/>
  <c r="CX67" i="65"/>
  <c r="CX46" i="65"/>
  <c r="CX236" i="65"/>
  <c r="CX220" i="65"/>
  <c r="CX204" i="65"/>
  <c r="CX188" i="65"/>
  <c r="CX172" i="65"/>
  <c r="CX156" i="65"/>
  <c r="CX140" i="65"/>
  <c r="CX124" i="65"/>
  <c r="CX108" i="65"/>
  <c r="CX92" i="65"/>
  <c r="CX76" i="65"/>
  <c r="CX60" i="65"/>
  <c r="CX44" i="65"/>
  <c r="CX28" i="65"/>
  <c r="CX35" i="65"/>
  <c r="CX19" i="65"/>
  <c r="DC534" i="65"/>
  <c r="CX534" i="65"/>
  <c r="DC544" i="65"/>
  <c r="CX544" i="65"/>
  <c r="DC542" i="65"/>
  <c r="CX542" i="65"/>
  <c r="DC527" i="65"/>
  <c r="CX527" i="65"/>
  <c r="DC536" i="65"/>
  <c r="CX536" i="65"/>
  <c r="DC538" i="65"/>
  <c r="CX538" i="65"/>
  <c r="DC537" i="65"/>
  <c r="CX537" i="65"/>
  <c r="DC523" i="65"/>
  <c r="CX523" i="65"/>
  <c r="DC525" i="65"/>
  <c r="CX525" i="65"/>
  <c r="DC545" i="65"/>
  <c r="CX545" i="65"/>
  <c r="DC524" i="65"/>
  <c r="CX524" i="65"/>
  <c r="DC533" i="65"/>
  <c r="CX533" i="65"/>
  <c r="DC530" i="65"/>
  <c r="CX530" i="65"/>
  <c r="DC532" i="65"/>
  <c r="CX532" i="65"/>
  <c r="DC535" i="65"/>
  <c r="CX535" i="65"/>
  <c r="DC519" i="65"/>
  <c r="CX519" i="65"/>
  <c r="DC522" i="65"/>
  <c r="CX522" i="65"/>
  <c r="DC521" i="65"/>
  <c r="CX521" i="65"/>
  <c r="DC543" i="65"/>
  <c r="CX543" i="65"/>
  <c r="DC529" i="65"/>
  <c r="CX529" i="65"/>
  <c r="DC541" i="65"/>
  <c r="CX541" i="65"/>
  <c r="DC539" i="65"/>
  <c r="CX539" i="65"/>
  <c r="DC540" i="65"/>
  <c r="CX540" i="65"/>
  <c r="DC518" i="65"/>
  <c r="CX518" i="65"/>
  <c r="DC528" i="65"/>
  <c r="CX528" i="65"/>
  <c r="DC520" i="65"/>
  <c r="CX520" i="65"/>
  <c r="DC526" i="65"/>
  <c r="CX526" i="65"/>
  <c r="DC531" i="65"/>
  <c r="CX531" i="65"/>
  <c r="DC461" i="65"/>
  <c r="DD461" i="65"/>
  <c r="CZ461" i="65"/>
  <c r="DC333" i="65"/>
  <c r="DD333" i="65"/>
  <c r="CZ333" i="65"/>
  <c r="DC237" i="65"/>
  <c r="DD237" i="65"/>
  <c r="CZ237" i="65"/>
  <c r="DC151" i="65"/>
  <c r="CZ151" i="65"/>
  <c r="DD151" i="65"/>
  <c r="DC16" i="65"/>
  <c r="CZ16" i="65"/>
  <c r="DD16" i="65"/>
  <c r="DC492" i="65"/>
  <c r="CZ492" i="65"/>
  <c r="DD492" i="65"/>
  <c r="DC428" i="65"/>
  <c r="CZ428" i="65"/>
  <c r="DD428" i="65"/>
  <c r="DC364" i="65"/>
  <c r="CZ364" i="65"/>
  <c r="DD364" i="65"/>
  <c r="DC278" i="65"/>
  <c r="CZ278" i="65"/>
  <c r="DD278" i="65"/>
  <c r="DC171" i="65"/>
  <c r="CZ171" i="65"/>
  <c r="DD171" i="65"/>
  <c r="DC480" i="65"/>
  <c r="CZ480" i="65"/>
  <c r="DD480" i="65"/>
  <c r="DC416" i="65"/>
  <c r="CZ416" i="65"/>
  <c r="DD416" i="65"/>
  <c r="DD373" i="65"/>
  <c r="DC373" i="65"/>
  <c r="CZ373" i="65"/>
  <c r="DC309" i="65"/>
  <c r="DD309" i="65"/>
  <c r="CZ309" i="65"/>
  <c r="DC231" i="65"/>
  <c r="CZ231" i="65"/>
  <c r="DD231" i="65"/>
  <c r="DC103" i="65"/>
  <c r="CZ103" i="65"/>
  <c r="DD103" i="65"/>
  <c r="DC466" i="65"/>
  <c r="CZ466" i="65"/>
  <c r="DD466" i="65"/>
  <c r="DC338" i="65"/>
  <c r="CZ338" i="65"/>
  <c r="DD338" i="65"/>
  <c r="DC478" i="65"/>
  <c r="CZ478" i="65"/>
  <c r="DD478" i="65"/>
  <c r="DC436" i="65"/>
  <c r="CZ436" i="65"/>
  <c r="DD436" i="65"/>
  <c r="DC393" i="65"/>
  <c r="CZ393" i="65"/>
  <c r="DD393" i="65"/>
  <c r="CZ329" i="65"/>
  <c r="DD329" i="65"/>
  <c r="DC329" i="65"/>
  <c r="DC286" i="65"/>
  <c r="CZ286" i="65"/>
  <c r="DD286" i="65"/>
  <c r="DC230" i="65"/>
  <c r="CZ230" i="65"/>
  <c r="DD230" i="65"/>
  <c r="CZ145" i="65"/>
  <c r="DD145" i="65"/>
  <c r="DC145" i="65"/>
  <c r="CZ59" i="65"/>
  <c r="DC59" i="65"/>
  <c r="DD59" i="65"/>
  <c r="DC495" i="65"/>
  <c r="DD495" i="65"/>
  <c r="CZ495" i="65"/>
  <c r="DC463" i="65"/>
  <c r="DD463" i="65"/>
  <c r="CZ463" i="65"/>
  <c r="DC431" i="65"/>
  <c r="CZ431" i="65"/>
  <c r="DD431" i="65"/>
  <c r="DC399" i="65"/>
  <c r="DD399" i="65"/>
  <c r="CZ399" i="65"/>
  <c r="DC367" i="65"/>
  <c r="DD367" i="65"/>
  <c r="CZ367" i="65"/>
  <c r="DC335" i="65"/>
  <c r="DD335" i="65"/>
  <c r="CZ335" i="65"/>
  <c r="DC303" i="65"/>
  <c r="DD303" i="65"/>
  <c r="CZ303" i="65"/>
  <c r="DC271" i="65"/>
  <c r="DD271" i="65"/>
  <c r="CZ271" i="65"/>
  <c r="DC239" i="65"/>
  <c r="DD239" i="65"/>
  <c r="CZ239" i="65"/>
  <c r="CZ197" i="65"/>
  <c r="DC197" i="65"/>
  <c r="DD197" i="65"/>
  <c r="DC133" i="65"/>
  <c r="CZ133" i="65"/>
  <c r="DD133" i="65"/>
  <c r="DC90" i="65"/>
  <c r="CZ90" i="65"/>
  <c r="DD90" i="65"/>
  <c r="DC69" i="65"/>
  <c r="CZ69" i="65"/>
  <c r="DD69" i="65"/>
  <c r="DC266" i="65"/>
  <c r="DD266" i="65"/>
  <c r="CZ266" i="65"/>
  <c r="DC233" i="65"/>
  <c r="CZ233" i="65"/>
  <c r="DD233" i="65"/>
  <c r="DC190" i="65"/>
  <c r="CZ190" i="65"/>
  <c r="DD190" i="65"/>
  <c r="DC147" i="65"/>
  <c r="CZ147" i="65"/>
  <c r="DD147" i="65"/>
  <c r="DC105" i="65"/>
  <c r="CZ105" i="65"/>
  <c r="DD105" i="65"/>
  <c r="DC62" i="65"/>
  <c r="CZ62" i="65"/>
  <c r="DD62" i="65"/>
  <c r="DC232" i="65"/>
  <c r="CZ232" i="65"/>
  <c r="DD232" i="65"/>
  <c r="DC200" i="65"/>
  <c r="CZ200" i="65"/>
  <c r="DD200" i="65"/>
  <c r="DC168" i="65"/>
  <c r="CZ168" i="65"/>
  <c r="DD168" i="65"/>
  <c r="DC136" i="65"/>
  <c r="CZ136" i="65"/>
  <c r="DD136" i="65"/>
  <c r="DC104" i="65"/>
  <c r="CZ104" i="65"/>
  <c r="DD104" i="65"/>
  <c r="DC72" i="65"/>
  <c r="CZ72" i="65"/>
  <c r="DD72" i="65"/>
  <c r="DC40" i="65"/>
  <c r="CZ40" i="65"/>
  <c r="DD40" i="65"/>
  <c r="DC31" i="65"/>
  <c r="CZ31" i="65"/>
  <c r="DD31" i="65"/>
  <c r="DD493" i="65"/>
  <c r="DC493" i="65"/>
  <c r="CZ493" i="65"/>
  <c r="CZ450" i="65"/>
  <c r="DC450" i="65"/>
  <c r="DD450" i="65"/>
  <c r="DC408" i="65"/>
  <c r="CZ408" i="65"/>
  <c r="DD408" i="65"/>
  <c r="DD365" i="65"/>
  <c r="DC365" i="65"/>
  <c r="CZ365" i="65"/>
  <c r="DC322" i="65"/>
  <c r="CZ322" i="65"/>
  <c r="DD322" i="65"/>
  <c r="DC290" i="65"/>
  <c r="CZ290" i="65"/>
  <c r="DD290" i="65"/>
  <c r="DC261" i="65"/>
  <c r="DD261" i="65"/>
  <c r="CZ261" i="65"/>
  <c r="DC226" i="65"/>
  <c r="CZ226" i="65"/>
  <c r="DD226" i="65"/>
  <c r="DC183" i="65"/>
  <c r="CZ183" i="65"/>
  <c r="DD183" i="65"/>
  <c r="DC141" i="65"/>
  <c r="DD141" i="65"/>
  <c r="CZ141" i="65"/>
  <c r="DC98" i="65"/>
  <c r="CZ98" i="65"/>
  <c r="DD98" i="65"/>
  <c r="DC55" i="65"/>
  <c r="CZ55" i="65"/>
  <c r="DD55" i="65"/>
  <c r="DC10" i="65"/>
  <c r="CZ10" i="65"/>
  <c r="DD10" i="65"/>
  <c r="DC508" i="65"/>
  <c r="CZ508" i="65"/>
  <c r="DD508" i="65"/>
  <c r="CZ486" i="65"/>
  <c r="DC486" i="65"/>
  <c r="DD486" i="65"/>
  <c r="DD465" i="65"/>
  <c r="CZ465" i="65"/>
  <c r="DC465" i="65"/>
  <c r="DC444" i="65"/>
  <c r="CZ444" i="65"/>
  <c r="DD444" i="65"/>
  <c r="CZ422" i="65"/>
  <c r="DC422" i="65"/>
  <c r="DD422" i="65"/>
  <c r="CZ401" i="65"/>
  <c r="DD401" i="65"/>
  <c r="DC401" i="65"/>
  <c r="DC380" i="65"/>
  <c r="CZ380" i="65"/>
  <c r="DD380" i="65"/>
  <c r="CZ358" i="65"/>
  <c r="DC358" i="65"/>
  <c r="DD358" i="65"/>
  <c r="DC337" i="65"/>
  <c r="CZ337" i="65"/>
  <c r="DD337" i="65"/>
  <c r="DC316" i="65"/>
  <c r="CZ316" i="65"/>
  <c r="DD316" i="65"/>
  <c r="DC294" i="65"/>
  <c r="CZ294" i="65"/>
  <c r="DD294" i="65"/>
  <c r="CZ273" i="65"/>
  <c r="DD273" i="65"/>
  <c r="DC273" i="65"/>
  <c r="DC244" i="65"/>
  <c r="CZ244" i="65"/>
  <c r="DD244" i="65"/>
  <c r="DC203" i="65"/>
  <c r="CZ203" i="65"/>
  <c r="DD203" i="65"/>
  <c r="DC161" i="65"/>
  <c r="CZ161" i="65"/>
  <c r="DD161" i="65"/>
  <c r="DC118" i="65"/>
  <c r="CZ118" i="65"/>
  <c r="DD118" i="65"/>
  <c r="DC75" i="65"/>
  <c r="CZ75" i="65"/>
  <c r="DD75" i="65"/>
  <c r="DC29" i="65"/>
  <c r="DD29" i="65"/>
  <c r="CZ29" i="65"/>
  <c r="DC517" i="65"/>
  <c r="CZ517" i="65"/>
  <c r="DD517" i="65"/>
  <c r="DC496" i="65"/>
  <c r="CZ496" i="65"/>
  <c r="DD496" i="65"/>
  <c r="DC474" i="65"/>
  <c r="CZ474" i="65"/>
  <c r="DD474" i="65"/>
  <c r="DC453" i="65"/>
  <c r="DD453" i="65"/>
  <c r="CZ453" i="65"/>
  <c r="DC432" i="65"/>
  <c r="CZ432" i="65"/>
  <c r="DD432" i="65"/>
  <c r="DC410" i="65"/>
  <c r="CZ410" i="65"/>
  <c r="DD410" i="65"/>
  <c r="DC389" i="65"/>
  <c r="DD389" i="65"/>
  <c r="CZ389" i="65"/>
  <c r="DC368" i="65"/>
  <c r="CZ368" i="65"/>
  <c r="DD368" i="65"/>
  <c r="DC346" i="65"/>
  <c r="DD346" i="65"/>
  <c r="CZ346" i="65"/>
  <c r="DC325" i="65"/>
  <c r="DD325" i="65"/>
  <c r="CZ325" i="65"/>
  <c r="DC304" i="65"/>
  <c r="CZ304" i="65"/>
  <c r="DD304" i="65"/>
  <c r="DC282" i="65"/>
  <c r="DD282" i="65"/>
  <c r="CZ282" i="65"/>
  <c r="CZ257" i="65"/>
  <c r="DD257" i="65"/>
  <c r="DC257" i="65"/>
  <c r="DC221" i="65"/>
  <c r="DD221" i="65"/>
  <c r="CZ221" i="65"/>
  <c r="DC178" i="65"/>
  <c r="DD178" i="65"/>
  <c r="CZ178" i="65"/>
  <c r="DC135" i="65"/>
  <c r="DD135" i="65"/>
  <c r="CZ135" i="65"/>
  <c r="DC93" i="65"/>
  <c r="DD93" i="65"/>
  <c r="CZ93" i="65"/>
  <c r="DC50" i="65"/>
  <c r="DD50" i="65"/>
  <c r="CZ50" i="65"/>
  <c r="DC498" i="65"/>
  <c r="CZ498" i="65"/>
  <c r="DD498" i="65"/>
  <c r="DC456" i="65"/>
  <c r="CZ456" i="65"/>
  <c r="DD456" i="65"/>
  <c r="DC413" i="65"/>
  <c r="DD413" i="65"/>
  <c r="CZ413" i="65"/>
  <c r="DC370" i="65"/>
  <c r="CZ370" i="65"/>
  <c r="DD370" i="65"/>
  <c r="DC328" i="65"/>
  <c r="CZ328" i="65"/>
  <c r="DD328" i="65"/>
  <c r="DC5" i="65"/>
  <c r="CZ5" i="65"/>
  <c r="DD5" i="65"/>
  <c r="DC516" i="65"/>
  <c r="DD516" i="65"/>
  <c r="CZ516" i="65"/>
  <c r="DC494" i="65"/>
  <c r="CZ494" i="65"/>
  <c r="DD494" i="65"/>
  <c r="DC473" i="65"/>
  <c r="DD473" i="65"/>
  <c r="CZ473" i="65"/>
  <c r="DC452" i="65"/>
  <c r="DD452" i="65"/>
  <c r="CZ452" i="65"/>
  <c r="DC430" i="65"/>
  <c r="CZ430" i="65"/>
  <c r="DD430" i="65"/>
  <c r="DC409" i="65"/>
  <c r="DD409" i="65"/>
  <c r="CZ409" i="65"/>
  <c r="DC388" i="65"/>
  <c r="CZ388" i="65"/>
  <c r="DD388" i="65"/>
  <c r="DC366" i="65"/>
  <c r="CZ366" i="65"/>
  <c r="DD366" i="65"/>
  <c r="DC345" i="65"/>
  <c r="CZ345" i="65"/>
  <c r="DD345" i="65"/>
  <c r="DC324" i="65"/>
  <c r="CZ324" i="65"/>
  <c r="DD324" i="65"/>
  <c r="DC302" i="65"/>
  <c r="CZ302" i="65"/>
  <c r="DD302" i="65"/>
  <c r="DC281" i="65"/>
  <c r="CZ281" i="65"/>
  <c r="DD281" i="65"/>
  <c r="DC256" i="65"/>
  <c r="CZ256" i="65"/>
  <c r="DD256" i="65"/>
  <c r="DC219" i="65"/>
  <c r="CZ219" i="65"/>
  <c r="DD219" i="65"/>
  <c r="DC177" i="65"/>
  <c r="CZ177" i="65"/>
  <c r="DD177" i="65"/>
  <c r="DC134" i="65"/>
  <c r="CZ134" i="65"/>
  <c r="DD134" i="65"/>
  <c r="DC91" i="65"/>
  <c r="CZ91" i="65"/>
  <c r="DD91" i="65"/>
  <c r="DC49" i="65"/>
  <c r="CZ49" i="65"/>
  <c r="DD49" i="65"/>
  <c r="DC15" i="65"/>
  <c r="CZ15" i="65"/>
  <c r="DD15" i="65"/>
  <c r="DC507" i="65"/>
  <c r="CZ507" i="65"/>
  <c r="DD507" i="65"/>
  <c r="DC491" i="65"/>
  <c r="CZ491" i="65"/>
  <c r="DD491" i="65"/>
  <c r="DC475" i="65"/>
  <c r="CZ475" i="65"/>
  <c r="DD475" i="65"/>
  <c r="DC459" i="65"/>
  <c r="CZ459" i="65"/>
  <c r="DD459" i="65"/>
  <c r="CZ443" i="65"/>
  <c r="DD443" i="65"/>
  <c r="DC443" i="65"/>
  <c r="DC427" i="65"/>
  <c r="CZ427" i="65"/>
  <c r="DD427" i="65"/>
  <c r="DC411" i="65"/>
  <c r="CZ411" i="65"/>
  <c r="DD411" i="65"/>
  <c r="DC395" i="65"/>
  <c r="CZ395" i="65"/>
  <c r="DD395" i="65"/>
  <c r="CZ379" i="65"/>
  <c r="DC379" i="65"/>
  <c r="DD379" i="65"/>
  <c r="DC363" i="65"/>
  <c r="CZ363" i="65"/>
  <c r="DD363" i="65"/>
  <c r="DC347" i="65"/>
  <c r="CZ347" i="65"/>
  <c r="DD347" i="65"/>
  <c r="DC331" i="65"/>
  <c r="CZ331" i="65"/>
  <c r="DD331" i="65"/>
  <c r="CZ315" i="65"/>
  <c r="DD315" i="65"/>
  <c r="DC315" i="65"/>
  <c r="CZ299" i="65"/>
  <c r="DC299" i="65"/>
  <c r="DD299" i="65"/>
  <c r="DC283" i="65"/>
  <c r="CZ283" i="65"/>
  <c r="DD283" i="65"/>
  <c r="DC267" i="65"/>
  <c r="CZ267" i="65"/>
  <c r="DD267" i="65"/>
  <c r="DC251" i="65"/>
  <c r="CZ251" i="65"/>
  <c r="DD251" i="65"/>
  <c r="DC234" i="65"/>
  <c r="DD234" i="65"/>
  <c r="CZ234" i="65"/>
  <c r="DD213" i="65"/>
  <c r="DC213" i="65"/>
  <c r="CZ213" i="65"/>
  <c r="DC191" i="65"/>
  <c r="CZ191" i="65"/>
  <c r="DD191" i="65"/>
  <c r="DC170" i="65"/>
  <c r="CZ170" i="65"/>
  <c r="DD170" i="65"/>
  <c r="DC149" i="65"/>
  <c r="CZ149" i="65"/>
  <c r="DD149" i="65"/>
  <c r="DC127" i="65"/>
  <c r="CZ127" i="65"/>
  <c r="DD127" i="65"/>
  <c r="DC106" i="65"/>
  <c r="CZ106" i="65"/>
  <c r="DD106" i="65"/>
  <c r="DC85" i="65"/>
  <c r="CZ85" i="65"/>
  <c r="DD85" i="65"/>
  <c r="DC63" i="65"/>
  <c r="CZ63" i="65"/>
  <c r="DD63" i="65"/>
  <c r="DC42" i="65"/>
  <c r="CZ42" i="65"/>
  <c r="DD42" i="65"/>
  <c r="DC262" i="65"/>
  <c r="CZ262" i="65"/>
  <c r="DD262" i="65"/>
  <c r="DC246" i="65"/>
  <c r="CZ246" i="65"/>
  <c r="DD246" i="65"/>
  <c r="DC227" i="65"/>
  <c r="CZ227" i="65"/>
  <c r="DD227" i="65"/>
  <c r="DC206" i="65"/>
  <c r="CZ206" i="65"/>
  <c r="DD206" i="65"/>
  <c r="DC185" i="65"/>
  <c r="CZ185" i="65"/>
  <c r="DD185" i="65"/>
  <c r="DC163" i="65"/>
  <c r="CZ163" i="65"/>
  <c r="DD163" i="65"/>
  <c r="DC142" i="65"/>
  <c r="CZ142" i="65"/>
  <c r="DD142" i="65"/>
  <c r="DC121" i="65"/>
  <c r="CZ121" i="65"/>
  <c r="DD121" i="65"/>
  <c r="DC99" i="65"/>
  <c r="CZ99" i="65"/>
  <c r="DD99" i="65"/>
  <c r="DC78" i="65"/>
  <c r="CZ78" i="65"/>
  <c r="DD78" i="65"/>
  <c r="DC57" i="65"/>
  <c r="CZ57" i="65"/>
  <c r="DD57" i="65"/>
  <c r="DC33" i="65"/>
  <c r="CZ33" i="65"/>
  <c r="DD33" i="65"/>
  <c r="DC228" i="65"/>
  <c r="CZ228" i="65"/>
  <c r="DD228" i="65"/>
  <c r="DC212" i="65"/>
  <c r="CZ212" i="65"/>
  <c r="DD212" i="65"/>
  <c r="DC196" i="65"/>
  <c r="CZ196" i="65"/>
  <c r="DD196" i="65"/>
  <c r="DC180" i="65"/>
  <c r="CZ180" i="65"/>
  <c r="DD180" i="65"/>
  <c r="DC164" i="65"/>
  <c r="CZ164" i="65"/>
  <c r="DD164" i="65"/>
  <c r="DC148" i="65"/>
  <c r="CZ148" i="65"/>
  <c r="DD148" i="65"/>
  <c r="DC132" i="65"/>
  <c r="CZ132" i="65"/>
  <c r="DD132" i="65"/>
  <c r="DC116" i="65"/>
  <c r="CZ116" i="65"/>
  <c r="DD116" i="65"/>
  <c r="DC100" i="65"/>
  <c r="CZ100" i="65"/>
  <c r="DD100" i="65"/>
  <c r="DC84" i="65"/>
  <c r="CZ84" i="65"/>
  <c r="DD84" i="65"/>
  <c r="DC68" i="65"/>
  <c r="CZ68" i="65"/>
  <c r="DD68" i="65"/>
  <c r="DC52" i="65"/>
  <c r="CZ52" i="65"/>
  <c r="DD52" i="65"/>
  <c r="DC36" i="65"/>
  <c r="CZ36" i="65"/>
  <c r="DD36" i="65"/>
  <c r="DC20" i="65"/>
  <c r="CZ20" i="65"/>
  <c r="DD20" i="65"/>
  <c r="DC27" i="65"/>
  <c r="CZ27" i="65"/>
  <c r="DD27" i="65"/>
  <c r="DC504" i="65"/>
  <c r="CZ504" i="65"/>
  <c r="DD504" i="65"/>
  <c r="DC376" i="65"/>
  <c r="CZ376" i="65"/>
  <c r="DD376" i="65"/>
  <c r="DC269" i="65"/>
  <c r="DD269" i="65"/>
  <c r="CZ269" i="65"/>
  <c r="DC109" i="65"/>
  <c r="DD109" i="65"/>
  <c r="CZ109" i="65"/>
  <c r="DC470" i="65"/>
  <c r="CZ470" i="65"/>
  <c r="DD470" i="65"/>
  <c r="DC406" i="65"/>
  <c r="CZ406" i="65"/>
  <c r="DD406" i="65"/>
  <c r="DC342" i="65"/>
  <c r="CZ342" i="65"/>
  <c r="DD342" i="65"/>
  <c r="DC300" i="65"/>
  <c r="CZ300" i="65"/>
  <c r="DD300" i="65"/>
  <c r="DC214" i="65"/>
  <c r="CZ214" i="65"/>
  <c r="DD214" i="65"/>
  <c r="DC129" i="65"/>
  <c r="CZ129" i="65"/>
  <c r="DD129" i="65"/>
  <c r="DC43" i="65"/>
  <c r="CZ43" i="65"/>
  <c r="DD43" i="65"/>
  <c r="DD501" i="65"/>
  <c r="CZ501" i="65"/>
  <c r="DC501" i="65"/>
  <c r="DD437" i="65"/>
  <c r="DC437" i="65"/>
  <c r="CZ437" i="65"/>
  <c r="DC352" i="65"/>
  <c r="CZ352" i="65"/>
  <c r="DD352" i="65"/>
  <c r="DC288" i="65"/>
  <c r="CZ288" i="65"/>
  <c r="DD288" i="65"/>
  <c r="DC189" i="65"/>
  <c r="DD189" i="65"/>
  <c r="CZ189" i="65"/>
  <c r="DC61" i="65"/>
  <c r="DD61" i="65"/>
  <c r="CZ61" i="65"/>
  <c r="DC509" i="65"/>
  <c r="DD509" i="65"/>
  <c r="CZ509" i="65"/>
  <c r="DC381" i="65"/>
  <c r="DD381" i="65"/>
  <c r="CZ381" i="65"/>
  <c r="DD285" i="65"/>
  <c r="DC285" i="65"/>
  <c r="CZ285" i="65"/>
  <c r="DC500" i="65"/>
  <c r="DD500" i="65"/>
  <c r="CZ500" i="65"/>
  <c r="DC457" i="65"/>
  <c r="DD457" i="65"/>
  <c r="CZ457" i="65"/>
  <c r="DC414" i="65"/>
  <c r="CZ414" i="65"/>
  <c r="DD414" i="65"/>
  <c r="DC372" i="65"/>
  <c r="CZ372" i="65"/>
  <c r="DD372" i="65"/>
  <c r="DC350" i="65"/>
  <c r="CZ350" i="65"/>
  <c r="DD350" i="65"/>
  <c r="DC308" i="65"/>
  <c r="CZ308" i="65"/>
  <c r="DD308" i="65"/>
  <c r="DC264" i="65"/>
  <c r="CZ264" i="65"/>
  <c r="DD264" i="65"/>
  <c r="CZ187" i="65"/>
  <c r="DC187" i="65"/>
  <c r="DD187" i="65"/>
  <c r="DC102" i="65"/>
  <c r="CZ102" i="65"/>
  <c r="DD102" i="65"/>
  <c r="DC18" i="65"/>
  <c r="CZ18" i="65"/>
  <c r="DD18" i="65"/>
  <c r="DC511" i="65"/>
  <c r="DD511" i="65"/>
  <c r="CZ511" i="65"/>
  <c r="DC479" i="65"/>
  <c r="DD479" i="65"/>
  <c r="CZ479" i="65"/>
  <c r="DC447" i="65"/>
  <c r="CZ447" i="65"/>
  <c r="DD447" i="65"/>
  <c r="CZ415" i="65"/>
  <c r="DD415" i="65"/>
  <c r="DC415" i="65"/>
  <c r="DC383" i="65"/>
  <c r="DD383" i="65"/>
  <c r="CZ383" i="65"/>
  <c r="DD351" i="65"/>
  <c r="DC351" i="65"/>
  <c r="CZ351" i="65"/>
  <c r="DC319" i="65"/>
  <c r="DD319" i="65"/>
  <c r="CZ319" i="65"/>
  <c r="DC287" i="65"/>
  <c r="DD287" i="65"/>
  <c r="CZ287" i="65"/>
  <c r="DC255" i="65"/>
  <c r="DD255" i="65"/>
  <c r="CZ255" i="65"/>
  <c r="DC218" i="65"/>
  <c r="DD218" i="65"/>
  <c r="CZ218" i="65"/>
  <c r="DC175" i="65"/>
  <c r="CZ175" i="65"/>
  <c r="DD175" i="65"/>
  <c r="DC154" i="65"/>
  <c r="CZ154" i="65"/>
  <c r="DD154" i="65"/>
  <c r="DC111" i="65"/>
  <c r="CZ111" i="65"/>
  <c r="DD111" i="65"/>
  <c r="DC47" i="65"/>
  <c r="CZ47" i="65"/>
  <c r="DD47" i="65"/>
  <c r="DC250" i="65"/>
  <c r="DD250" i="65"/>
  <c r="CZ250" i="65"/>
  <c r="CZ211" i="65"/>
  <c r="DC211" i="65"/>
  <c r="DD211" i="65"/>
  <c r="DC169" i="65"/>
  <c r="CZ169" i="65"/>
  <c r="DD169" i="65"/>
  <c r="DC126" i="65"/>
  <c r="CZ126" i="65"/>
  <c r="DD126" i="65"/>
  <c r="DC83" i="65"/>
  <c r="CZ83" i="65"/>
  <c r="DD83" i="65"/>
  <c r="DC41" i="65"/>
  <c r="CZ41" i="65"/>
  <c r="DD41" i="65"/>
  <c r="DC216" i="65"/>
  <c r="CZ216" i="65"/>
  <c r="DD216" i="65"/>
  <c r="DC184" i="65"/>
  <c r="CZ184" i="65"/>
  <c r="DD184" i="65"/>
  <c r="DC152" i="65"/>
  <c r="CZ152" i="65"/>
  <c r="DD152" i="65"/>
  <c r="DC120" i="65"/>
  <c r="CZ120" i="65"/>
  <c r="DD120" i="65"/>
  <c r="DC88" i="65"/>
  <c r="CZ88" i="65"/>
  <c r="DD88" i="65"/>
  <c r="DC56" i="65"/>
  <c r="CZ56" i="65"/>
  <c r="DD56" i="65"/>
  <c r="DC24" i="65"/>
  <c r="CZ24" i="65"/>
  <c r="DD24" i="65"/>
  <c r="DC482" i="65"/>
  <c r="CZ482" i="65"/>
  <c r="DD482" i="65"/>
  <c r="DC440" i="65"/>
  <c r="CZ440" i="65"/>
  <c r="DD440" i="65"/>
  <c r="DC397" i="65"/>
  <c r="DD397" i="65"/>
  <c r="CZ397" i="65"/>
  <c r="DC354" i="65"/>
  <c r="CZ354" i="65"/>
  <c r="DD354" i="65"/>
  <c r="DC312" i="65"/>
  <c r="CZ312" i="65"/>
  <c r="DD312" i="65"/>
  <c r="DC280" i="65"/>
  <c r="CZ280" i="65"/>
  <c r="DD280" i="65"/>
  <c r="DC253" i="65"/>
  <c r="DD253" i="65"/>
  <c r="CZ253" i="65"/>
  <c r="DC215" i="65"/>
  <c r="CZ215" i="65"/>
  <c r="DD215" i="65"/>
  <c r="DC173" i="65"/>
  <c r="DD173" i="65"/>
  <c r="CZ173" i="65"/>
  <c r="DC130" i="65"/>
  <c r="CZ130" i="65"/>
  <c r="DD130" i="65"/>
  <c r="DC87" i="65"/>
  <c r="CZ87" i="65"/>
  <c r="DD87" i="65"/>
  <c r="DC45" i="65"/>
  <c r="DD45" i="65"/>
  <c r="CZ45" i="65"/>
  <c r="DC502" i="65"/>
  <c r="CZ502" i="65"/>
  <c r="DD502" i="65"/>
  <c r="DC481" i="65"/>
  <c r="DD481" i="65"/>
  <c r="CZ481" i="65"/>
  <c r="DC460" i="65"/>
  <c r="CZ460" i="65"/>
  <c r="DD460" i="65"/>
  <c r="DC438" i="65"/>
  <c r="CZ438" i="65"/>
  <c r="DD438" i="65"/>
  <c r="DC417" i="65"/>
  <c r="DD417" i="65"/>
  <c r="CZ417" i="65"/>
  <c r="DC396" i="65"/>
  <c r="CZ396" i="65"/>
  <c r="DD396" i="65"/>
  <c r="DC374" i="65"/>
  <c r="CZ374" i="65"/>
  <c r="DD374" i="65"/>
  <c r="DC353" i="65"/>
  <c r="CZ353" i="65"/>
  <c r="DD353" i="65"/>
  <c r="DC332" i="65"/>
  <c r="CZ332" i="65"/>
  <c r="DD332" i="65"/>
  <c r="DC310" i="65"/>
  <c r="CZ310" i="65"/>
  <c r="DD310" i="65"/>
  <c r="DC289" i="65"/>
  <c r="CZ289" i="65"/>
  <c r="DD289" i="65"/>
  <c r="DC268" i="65"/>
  <c r="CZ268" i="65"/>
  <c r="DD268" i="65"/>
  <c r="DC235" i="65"/>
  <c r="CZ235" i="65"/>
  <c r="DD235" i="65"/>
  <c r="DC193" i="65"/>
  <c r="CZ193" i="65"/>
  <c r="DD193" i="65"/>
  <c r="DC150" i="65"/>
  <c r="CZ150" i="65"/>
  <c r="DD150" i="65"/>
  <c r="DC107" i="65"/>
  <c r="CZ107" i="65"/>
  <c r="DD107" i="65"/>
  <c r="DC65" i="65"/>
  <c r="CZ65" i="65"/>
  <c r="DD65" i="65"/>
  <c r="DC14" i="65"/>
  <c r="CZ14" i="65"/>
  <c r="DD14" i="65"/>
  <c r="DC512" i="65"/>
  <c r="CZ512" i="65"/>
  <c r="DD512" i="65"/>
  <c r="DC490" i="65"/>
  <c r="CZ490" i="65"/>
  <c r="DD490" i="65"/>
  <c r="DC469" i="65"/>
  <c r="DD469" i="65"/>
  <c r="CZ469" i="65"/>
  <c r="DC448" i="65"/>
  <c r="CZ448" i="65"/>
  <c r="DD448" i="65"/>
  <c r="DC426" i="65"/>
  <c r="CZ426" i="65"/>
  <c r="DD426" i="65"/>
  <c r="DC405" i="65"/>
  <c r="DD405" i="65"/>
  <c r="CZ405" i="65"/>
  <c r="DC384" i="65"/>
  <c r="CZ384" i="65"/>
  <c r="DD384" i="65"/>
  <c r="DC362" i="65"/>
  <c r="DD362" i="65"/>
  <c r="CZ362" i="65"/>
  <c r="DD341" i="65"/>
  <c r="DC341" i="65"/>
  <c r="CZ341" i="65"/>
  <c r="DC320" i="65"/>
  <c r="CZ320" i="65"/>
  <c r="DD320" i="65"/>
  <c r="DC298" i="65"/>
  <c r="DD298" i="65"/>
  <c r="CZ298" i="65"/>
  <c r="DC277" i="65"/>
  <c r="DD277" i="65"/>
  <c r="CZ277" i="65"/>
  <c r="DC249" i="65"/>
  <c r="CZ249" i="65"/>
  <c r="DD249" i="65"/>
  <c r="DC210" i="65"/>
  <c r="CZ210" i="65"/>
  <c r="DD210" i="65"/>
  <c r="DC167" i="65"/>
  <c r="CZ167" i="65"/>
  <c r="DD167" i="65"/>
  <c r="DC125" i="65"/>
  <c r="DD125" i="65"/>
  <c r="CZ125" i="65"/>
  <c r="DC82" i="65"/>
  <c r="CZ82" i="65"/>
  <c r="DD82" i="65"/>
  <c r="DC38" i="65"/>
  <c r="CZ38" i="65"/>
  <c r="DD38" i="65"/>
  <c r="DC488" i="65"/>
  <c r="CZ488" i="65"/>
  <c r="DD488" i="65"/>
  <c r="DC445" i="65"/>
  <c r="DD445" i="65"/>
  <c r="CZ445" i="65"/>
  <c r="DC402" i="65"/>
  <c r="CZ402" i="65"/>
  <c r="DD402" i="65"/>
  <c r="DC360" i="65"/>
  <c r="CZ360" i="65"/>
  <c r="DD360" i="65"/>
  <c r="DC317" i="65"/>
  <c r="DD317" i="65"/>
  <c r="CZ317" i="65"/>
  <c r="DC13" i="65"/>
  <c r="DD13" i="65"/>
  <c r="CZ13" i="65"/>
  <c r="DC510" i="65"/>
  <c r="CZ510" i="65"/>
  <c r="DD510" i="65"/>
  <c r="DC489" i="65"/>
  <c r="DD489" i="65"/>
  <c r="CZ489" i="65"/>
  <c r="DC468" i="65"/>
  <c r="DD468" i="65"/>
  <c r="CZ468" i="65"/>
  <c r="DC446" i="65"/>
  <c r="CZ446" i="65"/>
  <c r="DD446" i="65"/>
  <c r="DC425" i="65"/>
  <c r="DD425" i="65"/>
  <c r="CZ425" i="65"/>
  <c r="DC404" i="65"/>
  <c r="CZ404" i="65"/>
  <c r="DD404" i="65"/>
  <c r="DC382" i="65"/>
  <c r="CZ382" i="65"/>
  <c r="DD382" i="65"/>
  <c r="DC361" i="65"/>
  <c r="CZ361" i="65"/>
  <c r="DD361" i="65"/>
  <c r="DC340" i="65"/>
  <c r="CZ340" i="65"/>
  <c r="DD340" i="65"/>
  <c r="DC318" i="65"/>
  <c r="CZ318" i="65"/>
  <c r="DD318" i="65"/>
  <c r="CZ297" i="65"/>
  <c r="DC297" i="65"/>
  <c r="DD297" i="65"/>
  <c r="DC276" i="65"/>
  <c r="CZ276" i="65"/>
  <c r="DD276" i="65"/>
  <c r="DC248" i="65"/>
  <c r="CZ248" i="65"/>
  <c r="DD248" i="65"/>
  <c r="DC209" i="65"/>
  <c r="CZ209" i="65"/>
  <c r="DD209" i="65"/>
  <c r="DC166" i="65"/>
  <c r="CZ166" i="65"/>
  <c r="DD166" i="65"/>
  <c r="CZ123" i="65"/>
  <c r="DD123" i="65"/>
  <c r="DC123" i="65"/>
  <c r="CZ81" i="65"/>
  <c r="DD81" i="65"/>
  <c r="DC81" i="65"/>
  <c r="DC37" i="65"/>
  <c r="CZ37" i="65"/>
  <c r="DD37" i="65"/>
  <c r="DC11" i="65"/>
  <c r="CZ11" i="65"/>
  <c r="DD11" i="65"/>
  <c r="DC503" i="65"/>
  <c r="CZ503" i="65"/>
  <c r="DD503" i="65"/>
  <c r="DC487" i="65"/>
  <c r="CZ487" i="65"/>
  <c r="DD487" i="65"/>
  <c r="CZ471" i="65"/>
  <c r="DC471" i="65"/>
  <c r="DD471" i="65"/>
  <c r="DC455" i="65"/>
  <c r="CZ455" i="65"/>
  <c r="DD455" i="65"/>
  <c r="DC439" i="65"/>
  <c r="CZ439" i="65"/>
  <c r="DD439" i="65"/>
  <c r="DC423" i="65"/>
  <c r="CZ423" i="65"/>
  <c r="DD423" i="65"/>
  <c r="CZ407" i="65"/>
  <c r="DC407" i="65"/>
  <c r="DD407" i="65"/>
  <c r="DC391" i="65"/>
  <c r="CZ391" i="65"/>
  <c r="DD391" i="65"/>
  <c r="DC375" i="65"/>
  <c r="CZ375" i="65"/>
  <c r="DD375" i="65"/>
  <c r="DC359" i="65"/>
  <c r="CZ359" i="65"/>
  <c r="DD359" i="65"/>
  <c r="DC343" i="65"/>
  <c r="CZ343" i="65"/>
  <c r="DD343" i="65"/>
  <c r="DC327" i="65"/>
  <c r="CZ327" i="65"/>
  <c r="DD327" i="65"/>
  <c r="DC311" i="65"/>
  <c r="CZ311" i="65"/>
  <c r="DD311" i="65"/>
  <c r="DC295" i="65"/>
  <c r="CZ295" i="65"/>
  <c r="DD295" i="65"/>
  <c r="DC279" i="65"/>
  <c r="CZ279" i="65"/>
  <c r="DD279" i="65"/>
  <c r="DC263" i="65"/>
  <c r="CZ263" i="65"/>
  <c r="DD263" i="65"/>
  <c r="DC247" i="65"/>
  <c r="CZ247" i="65"/>
  <c r="DD247" i="65"/>
  <c r="DD229" i="65"/>
  <c r="DC229" i="65"/>
  <c r="CZ229" i="65"/>
  <c r="DC207" i="65"/>
  <c r="DD207" i="65"/>
  <c r="CZ207" i="65"/>
  <c r="DC186" i="65"/>
  <c r="CZ186" i="65"/>
  <c r="DD186" i="65"/>
  <c r="CZ165" i="65"/>
  <c r="DD165" i="65"/>
  <c r="DC165" i="65"/>
  <c r="DC143" i="65"/>
  <c r="CZ143" i="65"/>
  <c r="DD143" i="65"/>
  <c r="DC122" i="65"/>
  <c r="CZ122" i="65"/>
  <c r="DD122" i="65"/>
  <c r="CZ101" i="65"/>
  <c r="DD101" i="65"/>
  <c r="DC101" i="65"/>
  <c r="DC79" i="65"/>
  <c r="CZ79" i="65"/>
  <c r="DD79" i="65"/>
  <c r="DC58" i="65"/>
  <c r="CZ58" i="65"/>
  <c r="DD58" i="65"/>
  <c r="DC34" i="65"/>
  <c r="CZ34" i="65"/>
  <c r="DD34" i="65"/>
  <c r="DC258" i="65"/>
  <c r="CZ258" i="65"/>
  <c r="DD258" i="65"/>
  <c r="DC242" i="65"/>
  <c r="CZ242" i="65"/>
  <c r="DD242" i="65"/>
  <c r="DC222" i="65"/>
  <c r="CZ222" i="65"/>
  <c r="DD222" i="65"/>
  <c r="CZ201" i="65"/>
  <c r="DD201" i="65"/>
  <c r="DC201" i="65"/>
  <c r="DC179" i="65"/>
  <c r="CZ179" i="65"/>
  <c r="DD179" i="65"/>
  <c r="DC158" i="65"/>
  <c r="CZ158" i="65"/>
  <c r="DD158" i="65"/>
  <c r="DC137" i="65"/>
  <c r="CZ137" i="65"/>
  <c r="DD137" i="65"/>
  <c r="DC115" i="65"/>
  <c r="CZ115" i="65"/>
  <c r="DD115" i="65"/>
  <c r="DC94" i="65"/>
  <c r="CZ94" i="65"/>
  <c r="DD94" i="65"/>
  <c r="DC73" i="65"/>
  <c r="CZ73" i="65"/>
  <c r="DD73" i="65"/>
  <c r="DC51" i="65"/>
  <c r="CZ51" i="65"/>
  <c r="DD51" i="65"/>
  <c r="DC25" i="65"/>
  <c r="CZ25" i="65"/>
  <c r="DD25" i="65"/>
  <c r="DC224" i="65"/>
  <c r="CZ224" i="65"/>
  <c r="DD224" i="65"/>
  <c r="DC208" i="65"/>
  <c r="CZ208" i="65"/>
  <c r="DD208" i="65"/>
  <c r="DC192" i="65"/>
  <c r="CZ192" i="65"/>
  <c r="DD192" i="65"/>
  <c r="DC176" i="65"/>
  <c r="CZ176" i="65"/>
  <c r="DD176" i="65"/>
  <c r="DC160" i="65"/>
  <c r="CZ160" i="65"/>
  <c r="DD160" i="65"/>
  <c r="DC144" i="65"/>
  <c r="CZ144" i="65"/>
  <c r="DD144" i="65"/>
  <c r="DC128" i="65"/>
  <c r="CZ128" i="65"/>
  <c r="DD128" i="65"/>
  <c r="DC112" i="65"/>
  <c r="CZ112" i="65"/>
  <c r="DD112" i="65"/>
  <c r="DC96" i="65"/>
  <c r="CZ96" i="65"/>
  <c r="DD96" i="65"/>
  <c r="DC80" i="65"/>
  <c r="CZ80" i="65"/>
  <c r="DD80" i="65"/>
  <c r="DC64" i="65"/>
  <c r="CZ64" i="65"/>
  <c r="DD64" i="65"/>
  <c r="DC48" i="65"/>
  <c r="CZ48" i="65"/>
  <c r="DD48" i="65"/>
  <c r="DC32" i="65"/>
  <c r="CZ32" i="65"/>
  <c r="DD32" i="65"/>
  <c r="DC39" i="65"/>
  <c r="CZ39" i="65"/>
  <c r="DD39" i="65"/>
  <c r="DC23" i="65"/>
  <c r="CZ23" i="65"/>
  <c r="DD23" i="65"/>
  <c r="DC6" i="65"/>
  <c r="CZ6" i="65"/>
  <c r="DD6" i="65"/>
  <c r="DC418" i="65"/>
  <c r="CZ418" i="65"/>
  <c r="DD418" i="65"/>
  <c r="DC296" i="65"/>
  <c r="CZ296" i="65"/>
  <c r="DD296" i="65"/>
  <c r="DC194" i="65"/>
  <c r="CZ194" i="65"/>
  <c r="DD194" i="65"/>
  <c r="DC66" i="65"/>
  <c r="CZ66" i="65"/>
  <c r="DD66" i="65"/>
  <c r="DC513" i="65"/>
  <c r="CZ513" i="65"/>
  <c r="DD513" i="65"/>
  <c r="DC449" i="65"/>
  <c r="DD449" i="65"/>
  <c r="CZ449" i="65"/>
  <c r="DC385" i="65"/>
  <c r="CZ385" i="65"/>
  <c r="DD385" i="65"/>
  <c r="DC321" i="65"/>
  <c r="CZ321" i="65"/>
  <c r="DD321" i="65"/>
  <c r="DC252" i="65"/>
  <c r="CZ252" i="65"/>
  <c r="DD252" i="65"/>
  <c r="DC86" i="65"/>
  <c r="CZ86" i="65"/>
  <c r="DD86" i="65"/>
  <c r="CZ458" i="65"/>
  <c r="DD458" i="65"/>
  <c r="DC458" i="65"/>
  <c r="DC394" i="65"/>
  <c r="DD394" i="65"/>
  <c r="CZ394" i="65"/>
  <c r="DC330" i="65"/>
  <c r="DD330" i="65"/>
  <c r="CZ330" i="65"/>
  <c r="CZ265" i="65"/>
  <c r="DC265" i="65"/>
  <c r="DD265" i="65"/>
  <c r="DC146" i="65"/>
  <c r="CZ146" i="65"/>
  <c r="DD146" i="65"/>
  <c r="DC12" i="65"/>
  <c r="CZ12" i="65"/>
  <c r="DD12" i="65"/>
  <c r="DC424" i="65"/>
  <c r="CZ424" i="65"/>
  <c r="DD424" i="65"/>
  <c r="DC17" i="65"/>
  <c r="CZ17" i="65"/>
  <c r="DD17" i="65"/>
  <c r="CZ514" i="65"/>
  <c r="DC514" i="65"/>
  <c r="DD514" i="65"/>
  <c r="DC472" i="65"/>
  <c r="CZ472" i="65"/>
  <c r="DD472" i="65"/>
  <c r="DD429" i="65"/>
  <c r="DC429" i="65"/>
  <c r="CZ429" i="65"/>
  <c r="CZ386" i="65"/>
  <c r="DC386" i="65"/>
  <c r="DD386" i="65"/>
  <c r="DC344" i="65"/>
  <c r="CZ344" i="65"/>
  <c r="DD344" i="65"/>
  <c r="DC301" i="65"/>
  <c r="DD301" i="65"/>
  <c r="CZ301" i="65"/>
  <c r="DC274" i="65"/>
  <c r="CZ274" i="65"/>
  <c r="DD274" i="65"/>
  <c r="DC245" i="65"/>
  <c r="DD245" i="65"/>
  <c r="CZ245" i="65"/>
  <c r="DC205" i="65"/>
  <c r="DD205" i="65"/>
  <c r="CZ205" i="65"/>
  <c r="DC162" i="65"/>
  <c r="CZ162" i="65"/>
  <c r="DD162" i="65"/>
  <c r="DC119" i="65"/>
  <c r="CZ119" i="65"/>
  <c r="DD119" i="65"/>
  <c r="DC77" i="65"/>
  <c r="DD77" i="65"/>
  <c r="CZ77" i="65"/>
  <c r="DC30" i="65"/>
  <c r="CZ30" i="65"/>
  <c r="DD30" i="65"/>
  <c r="DC497" i="65"/>
  <c r="DD497" i="65"/>
  <c r="CZ497" i="65"/>
  <c r="DC476" i="65"/>
  <c r="CZ476" i="65"/>
  <c r="DD476" i="65"/>
  <c r="DC454" i="65"/>
  <c r="CZ454" i="65"/>
  <c r="DD454" i="65"/>
  <c r="DC433" i="65"/>
  <c r="DD433" i="65"/>
  <c r="CZ433" i="65"/>
  <c r="DC412" i="65"/>
  <c r="CZ412" i="65"/>
  <c r="DD412" i="65"/>
  <c r="DC390" i="65"/>
  <c r="CZ390" i="65"/>
  <c r="DD390" i="65"/>
  <c r="DC369" i="65"/>
  <c r="CZ369" i="65"/>
  <c r="DD369" i="65"/>
  <c r="DC348" i="65"/>
  <c r="CZ348" i="65"/>
  <c r="DD348" i="65"/>
  <c r="DC326" i="65"/>
  <c r="CZ326" i="65"/>
  <c r="DD326" i="65"/>
  <c r="DC305" i="65"/>
  <c r="CZ305" i="65"/>
  <c r="DD305" i="65"/>
  <c r="DC284" i="65"/>
  <c r="CZ284" i="65"/>
  <c r="DD284" i="65"/>
  <c r="DC260" i="65"/>
  <c r="CZ260" i="65"/>
  <c r="DD260" i="65"/>
  <c r="DC225" i="65"/>
  <c r="CZ225" i="65"/>
  <c r="DD225" i="65"/>
  <c r="DC182" i="65"/>
  <c r="CZ182" i="65"/>
  <c r="DD182" i="65"/>
  <c r="DC139" i="65"/>
  <c r="CZ139" i="65"/>
  <c r="DD139" i="65"/>
  <c r="DC97" i="65"/>
  <c r="CZ97" i="65"/>
  <c r="DD97" i="65"/>
  <c r="DC54" i="65"/>
  <c r="CZ54" i="65"/>
  <c r="DD54" i="65"/>
  <c r="DC9" i="65"/>
  <c r="CZ9" i="65"/>
  <c r="DD9" i="65"/>
  <c r="DC506" i="65"/>
  <c r="CZ506" i="65"/>
  <c r="DD506" i="65"/>
  <c r="DC485" i="65"/>
  <c r="DD485" i="65"/>
  <c r="CZ485" i="65"/>
  <c r="DC464" i="65"/>
  <c r="CZ464" i="65"/>
  <c r="DD464" i="65"/>
  <c r="DC442" i="65"/>
  <c r="CZ442" i="65"/>
  <c r="DD442" i="65"/>
  <c r="DC421" i="65"/>
  <c r="DD421" i="65"/>
  <c r="CZ421" i="65"/>
  <c r="DC400" i="65"/>
  <c r="CZ400" i="65"/>
  <c r="DD400" i="65"/>
  <c r="DC378" i="65"/>
  <c r="DD378" i="65"/>
  <c r="CZ378" i="65"/>
  <c r="DC357" i="65"/>
  <c r="DD357" i="65"/>
  <c r="CZ357" i="65"/>
  <c r="DC336" i="65"/>
  <c r="CZ336" i="65"/>
  <c r="DD336" i="65"/>
  <c r="DC314" i="65"/>
  <c r="DD314" i="65"/>
  <c r="CZ314" i="65"/>
  <c r="DC293" i="65"/>
  <c r="DD293" i="65"/>
  <c r="CZ293" i="65"/>
  <c r="DC272" i="65"/>
  <c r="CZ272" i="65"/>
  <c r="DD272" i="65"/>
  <c r="DC241" i="65"/>
  <c r="CZ241" i="65"/>
  <c r="DD241" i="65"/>
  <c r="DC199" i="65"/>
  <c r="DD199" i="65"/>
  <c r="CZ199" i="65"/>
  <c r="DC157" i="65"/>
  <c r="DD157" i="65"/>
  <c r="CZ157" i="65"/>
  <c r="DC114" i="65"/>
  <c r="DD114" i="65"/>
  <c r="CZ114" i="65"/>
  <c r="DC71" i="65"/>
  <c r="DD71" i="65"/>
  <c r="CZ71" i="65"/>
  <c r="DC22" i="65"/>
  <c r="CZ22" i="65"/>
  <c r="DD22" i="65"/>
  <c r="DC477" i="65"/>
  <c r="DD477" i="65"/>
  <c r="CZ477" i="65"/>
  <c r="DC434" i="65"/>
  <c r="CZ434" i="65"/>
  <c r="DD434" i="65"/>
  <c r="DC392" i="65"/>
  <c r="CZ392" i="65"/>
  <c r="DD392" i="65"/>
  <c r="DC349" i="65"/>
  <c r="DD349" i="65"/>
  <c r="CZ349" i="65"/>
  <c r="DC306" i="65"/>
  <c r="CZ306" i="65"/>
  <c r="DD306" i="65"/>
  <c r="DC8" i="65"/>
  <c r="CZ8" i="65"/>
  <c r="DD8" i="65"/>
  <c r="DC505" i="65"/>
  <c r="DD505" i="65"/>
  <c r="CZ505" i="65"/>
  <c r="DC484" i="65"/>
  <c r="DD484" i="65"/>
  <c r="CZ484" i="65"/>
  <c r="DC462" i="65"/>
  <c r="CZ462" i="65"/>
  <c r="DD462" i="65"/>
  <c r="DC441" i="65"/>
  <c r="DD441" i="65"/>
  <c r="CZ441" i="65"/>
  <c r="DC420" i="65"/>
  <c r="CZ420" i="65"/>
  <c r="DD420" i="65"/>
  <c r="DC398" i="65"/>
  <c r="CZ398" i="65"/>
  <c r="DD398" i="65"/>
  <c r="DC377" i="65"/>
  <c r="CZ377" i="65"/>
  <c r="DD377" i="65"/>
  <c r="DC356" i="65"/>
  <c r="CZ356" i="65"/>
  <c r="DD356" i="65"/>
  <c r="DC334" i="65"/>
  <c r="CZ334" i="65"/>
  <c r="DD334" i="65"/>
  <c r="DC313" i="65"/>
  <c r="CZ313" i="65"/>
  <c r="DD313" i="65"/>
  <c r="DC292" i="65"/>
  <c r="CZ292" i="65"/>
  <c r="DD292" i="65"/>
  <c r="DC270" i="65"/>
  <c r="CZ270" i="65"/>
  <c r="DD270" i="65"/>
  <c r="DC240" i="65"/>
  <c r="CZ240" i="65"/>
  <c r="DD240" i="65"/>
  <c r="DC198" i="65"/>
  <c r="CZ198" i="65"/>
  <c r="DD198" i="65"/>
  <c r="DC155" i="65"/>
  <c r="CZ155" i="65"/>
  <c r="DD155" i="65"/>
  <c r="DC113" i="65"/>
  <c r="CZ113" i="65"/>
  <c r="DD113" i="65"/>
  <c r="DC70" i="65"/>
  <c r="CZ70" i="65"/>
  <c r="DD70" i="65"/>
  <c r="DC21" i="65"/>
  <c r="CZ21" i="65"/>
  <c r="DD21" i="65"/>
  <c r="DC7" i="65"/>
  <c r="DD7" i="65"/>
  <c r="CZ7" i="65"/>
  <c r="DC515" i="65"/>
  <c r="DD515" i="65"/>
  <c r="CZ515" i="65"/>
  <c r="DC499" i="65"/>
  <c r="CZ499" i="65"/>
  <c r="DD499" i="65"/>
  <c r="DC483" i="65"/>
  <c r="CZ483" i="65"/>
  <c r="DD483" i="65"/>
  <c r="DC467" i="65"/>
  <c r="CZ467" i="65"/>
  <c r="DD467" i="65"/>
  <c r="DC451" i="65"/>
  <c r="CZ451" i="65"/>
  <c r="DD451" i="65"/>
  <c r="DC435" i="65"/>
  <c r="CZ435" i="65"/>
  <c r="DD435" i="65"/>
  <c r="DC419" i="65"/>
  <c r="CZ419" i="65"/>
  <c r="DD419" i="65"/>
  <c r="DC403" i="65"/>
  <c r="CZ403" i="65"/>
  <c r="DD403" i="65"/>
  <c r="DC387" i="65"/>
  <c r="CZ387" i="65"/>
  <c r="DD387" i="65"/>
  <c r="DC371" i="65"/>
  <c r="CZ371" i="65"/>
  <c r="DD371" i="65"/>
  <c r="DC355" i="65"/>
  <c r="CZ355" i="65"/>
  <c r="DD355" i="65"/>
  <c r="CZ339" i="65"/>
  <c r="DC339" i="65"/>
  <c r="DD339" i="65"/>
  <c r="DC323" i="65"/>
  <c r="CZ323" i="65"/>
  <c r="DD323" i="65"/>
  <c r="CZ307" i="65"/>
  <c r="DC307" i="65"/>
  <c r="DD307" i="65"/>
  <c r="DC291" i="65"/>
  <c r="CZ291" i="65"/>
  <c r="DD291" i="65"/>
  <c r="DC275" i="65"/>
  <c r="CZ275" i="65"/>
  <c r="DD275" i="65"/>
  <c r="DC259" i="65"/>
  <c r="CZ259" i="65"/>
  <c r="DD259" i="65"/>
  <c r="CZ243" i="65"/>
  <c r="DC243" i="65"/>
  <c r="DD243" i="65"/>
  <c r="DC223" i="65"/>
  <c r="DD223" i="65"/>
  <c r="CZ223" i="65"/>
  <c r="DC202" i="65"/>
  <c r="CZ202" i="65"/>
  <c r="DD202" i="65"/>
  <c r="CZ181" i="65"/>
  <c r="DC181" i="65"/>
  <c r="DD181" i="65"/>
  <c r="DC159" i="65"/>
  <c r="CZ159" i="65"/>
  <c r="DD159" i="65"/>
  <c r="DC138" i="65"/>
  <c r="CZ138" i="65"/>
  <c r="DD138" i="65"/>
  <c r="CZ117" i="65"/>
  <c r="DC117" i="65"/>
  <c r="DD117" i="65"/>
  <c r="DC95" i="65"/>
  <c r="CZ95" i="65"/>
  <c r="DD95" i="65"/>
  <c r="DC74" i="65"/>
  <c r="CZ74" i="65"/>
  <c r="DD74" i="65"/>
  <c r="DC53" i="65"/>
  <c r="CZ53" i="65"/>
  <c r="DD53" i="65"/>
  <c r="DC26" i="65"/>
  <c r="CZ26" i="65"/>
  <c r="DD26" i="65"/>
  <c r="DC254" i="65"/>
  <c r="CZ254" i="65"/>
  <c r="DD254" i="65"/>
  <c r="DC238" i="65"/>
  <c r="CZ238" i="65"/>
  <c r="DD238" i="65"/>
  <c r="DC217" i="65"/>
  <c r="CZ217" i="65"/>
  <c r="DD217" i="65"/>
  <c r="DC195" i="65"/>
  <c r="CZ195" i="65"/>
  <c r="DD195" i="65"/>
  <c r="DC174" i="65"/>
  <c r="CZ174" i="65"/>
  <c r="DD174" i="65"/>
  <c r="DC153" i="65"/>
  <c r="CZ153" i="65"/>
  <c r="DD153" i="65"/>
  <c r="DC131" i="65"/>
  <c r="CZ131" i="65"/>
  <c r="DD131" i="65"/>
  <c r="DC110" i="65"/>
  <c r="CZ110" i="65"/>
  <c r="DD110" i="65"/>
  <c r="DC89" i="65"/>
  <c r="CZ89" i="65"/>
  <c r="DD89" i="65"/>
  <c r="DC67" i="65"/>
  <c r="CZ67" i="65"/>
  <c r="DD67" i="65"/>
  <c r="DC46" i="65"/>
  <c r="CZ46" i="65"/>
  <c r="DD46" i="65"/>
  <c r="DC236" i="65"/>
  <c r="CZ236" i="65"/>
  <c r="DD236" i="65"/>
  <c r="DC220" i="65"/>
  <c r="CZ220" i="65"/>
  <c r="DD220" i="65"/>
  <c r="DC204" i="65"/>
  <c r="CZ204" i="65"/>
  <c r="DD204" i="65"/>
  <c r="DC188" i="65"/>
  <c r="CZ188" i="65"/>
  <c r="DD188" i="65"/>
  <c r="DC172" i="65"/>
  <c r="CZ172" i="65"/>
  <c r="DD172" i="65"/>
  <c r="DC156" i="65"/>
  <c r="CZ156" i="65"/>
  <c r="DD156" i="65"/>
  <c r="DC140" i="65"/>
  <c r="CZ140" i="65"/>
  <c r="DD140" i="65"/>
  <c r="DC124" i="65"/>
  <c r="CZ124" i="65"/>
  <c r="DD124" i="65"/>
  <c r="DC108" i="65"/>
  <c r="CZ108" i="65"/>
  <c r="DD108" i="65"/>
  <c r="DC92" i="65"/>
  <c r="CZ92" i="65"/>
  <c r="DD92" i="65"/>
  <c r="DC76" i="65"/>
  <c r="CZ76" i="65"/>
  <c r="DD76" i="65"/>
  <c r="DC60" i="65"/>
  <c r="CZ60" i="65"/>
  <c r="DD60" i="65"/>
  <c r="DC44" i="65"/>
  <c r="CZ44" i="65"/>
  <c r="DD44" i="65"/>
  <c r="DC28" i="65"/>
  <c r="CZ28" i="65"/>
  <c r="DD28" i="65"/>
  <c r="DC35" i="65"/>
  <c r="CZ35" i="65"/>
  <c r="DD35" i="65"/>
  <c r="DC19" i="65"/>
  <c r="CZ19" i="65"/>
  <c r="DD19" i="65"/>
  <c r="CZ534" i="65"/>
  <c r="DD534" i="65"/>
  <c r="DD544" i="65"/>
  <c r="CZ544" i="65"/>
  <c r="CZ542" i="65"/>
  <c r="DD542" i="65"/>
  <c r="CZ527" i="65"/>
  <c r="DD527" i="65"/>
  <c r="DD536" i="65"/>
  <c r="CZ536" i="65"/>
  <c r="DD529" i="65"/>
  <c r="CZ529" i="65"/>
  <c r="DD537" i="65"/>
  <c r="CZ537" i="65"/>
  <c r="CZ523" i="65"/>
  <c r="DD523" i="65"/>
  <c r="DD525" i="65"/>
  <c r="CZ525" i="65"/>
  <c r="DD545" i="65"/>
  <c r="CZ545" i="65"/>
  <c r="DD524" i="65"/>
  <c r="CZ524" i="65"/>
  <c r="DD533" i="65"/>
  <c r="CZ533" i="65"/>
  <c r="CZ530" i="65"/>
  <c r="DD530" i="65"/>
  <c r="DD532" i="65"/>
  <c r="CZ532" i="65"/>
  <c r="CZ535" i="65"/>
  <c r="DD535" i="65"/>
  <c r="CZ519" i="65"/>
  <c r="DD519" i="65"/>
  <c r="CZ522" i="65"/>
  <c r="DD522" i="65"/>
  <c r="DD521" i="65"/>
  <c r="CZ521" i="65"/>
  <c r="CZ543" i="65"/>
  <c r="DD543" i="65"/>
  <c r="CZ538" i="65"/>
  <c r="DD538" i="65"/>
  <c r="DD541" i="65"/>
  <c r="CZ541" i="65"/>
  <c r="CZ539" i="65"/>
  <c r="DD539" i="65"/>
  <c r="DD540" i="65"/>
  <c r="CZ540" i="65"/>
  <c r="CZ518" i="65"/>
  <c r="DD518" i="65"/>
  <c r="DD528" i="65"/>
  <c r="CZ528" i="65"/>
  <c r="DD520" i="65"/>
  <c r="CZ520" i="65"/>
  <c r="CZ526" i="65"/>
  <c r="DD526" i="65"/>
  <c r="CZ531" i="65"/>
  <c r="DD531" i="65"/>
  <c r="DF514" i="65" l="1"/>
  <c r="DE514" i="65"/>
  <c r="DE229" i="65"/>
  <c r="DF229" i="65"/>
  <c r="DF341" i="65"/>
  <c r="DE341" i="65"/>
  <c r="DF351" i="65"/>
  <c r="DE351" i="65"/>
  <c r="DF187" i="65"/>
  <c r="DE187" i="65"/>
  <c r="DF285" i="65"/>
  <c r="DE285" i="65"/>
  <c r="DF299" i="65"/>
  <c r="DE299" i="65"/>
  <c r="DF365" i="65"/>
  <c r="DE365" i="65"/>
  <c r="DE373" i="65"/>
  <c r="DF373" i="65"/>
  <c r="DF19" i="65"/>
  <c r="DE19" i="65"/>
  <c r="DE60" i="65"/>
  <c r="DF60" i="65"/>
  <c r="DE124" i="65"/>
  <c r="DF124" i="65"/>
  <c r="DF188" i="65"/>
  <c r="DE188" i="65"/>
  <c r="DF46" i="65"/>
  <c r="DE46" i="65"/>
  <c r="DF131" i="65"/>
  <c r="DE131" i="65"/>
  <c r="DE217" i="65"/>
  <c r="DF217" i="65"/>
  <c r="DF53" i="65"/>
  <c r="DE53" i="65"/>
  <c r="DF138" i="65"/>
  <c r="DE138" i="65"/>
  <c r="DF223" i="65"/>
  <c r="DE223" i="65"/>
  <c r="DF291" i="65"/>
  <c r="DE291" i="65"/>
  <c r="DF355" i="65"/>
  <c r="DE355" i="65"/>
  <c r="DF419" i="65"/>
  <c r="DE419" i="65"/>
  <c r="DF483" i="65"/>
  <c r="DE483" i="65"/>
  <c r="DF21" i="65"/>
  <c r="DE21" i="65"/>
  <c r="DF198" i="65"/>
  <c r="DE198" i="65"/>
  <c r="DE313" i="65"/>
  <c r="DF313" i="65"/>
  <c r="DF398" i="65"/>
  <c r="DE398" i="65"/>
  <c r="DF484" i="65"/>
  <c r="DE484" i="65"/>
  <c r="DE349" i="65"/>
  <c r="DF349" i="65"/>
  <c r="DF22" i="65"/>
  <c r="DE22" i="65"/>
  <c r="DF199" i="65"/>
  <c r="DE199" i="65"/>
  <c r="DF314" i="65"/>
  <c r="DE314" i="65"/>
  <c r="DE400" i="65"/>
  <c r="DF400" i="65"/>
  <c r="DF485" i="65"/>
  <c r="DE485" i="65"/>
  <c r="DE97" i="65"/>
  <c r="DF97" i="65"/>
  <c r="DF260" i="65"/>
  <c r="DE260" i="65"/>
  <c r="DE348" i="65"/>
  <c r="DF348" i="65"/>
  <c r="DE433" i="65"/>
  <c r="DF433" i="65"/>
  <c r="DF30" i="65"/>
  <c r="DE30" i="65"/>
  <c r="DE205" i="65"/>
  <c r="DF205" i="65"/>
  <c r="DF344" i="65"/>
  <c r="DE344" i="65"/>
  <c r="DF146" i="65"/>
  <c r="DE146" i="65"/>
  <c r="DE385" i="65"/>
  <c r="DF385" i="65"/>
  <c r="DF194" i="65"/>
  <c r="DE194" i="65"/>
  <c r="DF23" i="65"/>
  <c r="DE23" i="65"/>
  <c r="DE64" i="65"/>
  <c r="DF64" i="65"/>
  <c r="DF128" i="65"/>
  <c r="DE128" i="65"/>
  <c r="DE192" i="65"/>
  <c r="DF192" i="65"/>
  <c r="DF51" i="65"/>
  <c r="DE51" i="65"/>
  <c r="DF137" i="65"/>
  <c r="DE137" i="65"/>
  <c r="DF222" i="65"/>
  <c r="DE222" i="65"/>
  <c r="DF58" i="65"/>
  <c r="DE58" i="65"/>
  <c r="DF143" i="65"/>
  <c r="DE143" i="65"/>
  <c r="DF295" i="65"/>
  <c r="DE295" i="65"/>
  <c r="DF359" i="65"/>
  <c r="DE359" i="65"/>
  <c r="DF423" i="65"/>
  <c r="DE423" i="65"/>
  <c r="DF487" i="65"/>
  <c r="DE487" i="65"/>
  <c r="DF248" i="65"/>
  <c r="DE248" i="65"/>
  <c r="DE340" i="65"/>
  <c r="DF340" i="65"/>
  <c r="DF425" i="65"/>
  <c r="DE425" i="65"/>
  <c r="DF510" i="65"/>
  <c r="DE510" i="65"/>
  <c r="DF402" i="65"/>
  <c r="DE402" i="65"/>
  <c r="DF82" i="65"/>
  <c r="DE82" i="65"/>
  <c r="DF249" i="65"/>
  <c r="DE249" i="65"/>
  <c r="DF426" i="65"/>
  <c r="DE426" i="65"/>
  <c r="DF512" i="65"/>
  <c r="DE512" i="65"/>
  <c r="DF150" i="65"/>
  <c r="DE150" i="65"/>
  <c r="DE289" i="65"/>
  <c r="DF289" i="65"/>
  <c r="DF374" i="65"/>
  <c r="DE374" i="65"/>
  <c r="DE460" i="65"/>
  <c r="DF460" i="65"/>
  <c r="DF87" i="65"/>
  <c r="DE87" i="65"/>
  <c r="DE253" i="65"/>
  <c r="DF253" i="65"/>
  <c r="DE397" i="65"/>
  <c r="DF397" i="65"/>
  <c r="DF56" i="65"/>
  <c r="DE56" i="65"/>
  <c r="DE184" i="65"/>
  <c r="DF184" i="65"/>
  <c r="DF126" i="65"/>
  <c r="DE126" i="65"/>
  <c r="DF47" i="65"/>
  <c r="DE47" i="65"/>
  <c r="DF218" i="65"/>
  <c r="DE218" i="65"/>
  <c r="DF479" i="65"/>
  <c r="DE479" i="65"/>
  <c r="DE372" i="65"/>
  <c r="DF372" i="65"/>
  <c r="DF189" i="65"/>
  <c r="DE189" i="65"/>
  <c r="DE300" i="65"/>
  <c r="DF300" i="65"/>
  <c r="DE109" i="65"/>
  <c r="DF109" i="65"/>
  <c r="DF27" i="65"/>
  <c r="DE27" i="65"/>
  <c r="DF68" i="65"/>
  <c r="DE68" i="65"/>
  <c r="DE132" i="65"/>
  <c r="DF132" i="65"/>
  <c r="DE196" i="65"/>
  <c r="DF196" i="65"/>
  <c r="DF57" i="65"/>
  <c r="DE57" i="65"/>
  <c r="DF142" i="65"/>
  <c r="DE142" i="65"/>
  <c r="DF227" i="65"/>
  <c r="DE227" i="65"/>
  <c r="DF63" i="65"/>
  <c r="DE63" i="65"/>
  <c r="DF149" i="65"/>
  <c r="DE149" i="65"/>
  <c r="DF234" i="65"/>
  <c r="DE234" i="65"/>
  <c r="DF363" i="65"/>
  <c r="DE363" i="65"/>
  <c r="DF427" i="65"/>
  <c r="DE427" i="65"/>
  <c r="DF491" i="65"/>
  <c r="DE491" i="65"/>
  <c r="DF91" i="65"/>
  <c r="DE91" i="65"/>
  <c r="DE256" i="65"/>
  <c r="DF256" i="65"/>
  <c r="DF345" i="65"/>
  <c r="DE345" i="65"/>
  <c r="DF430" i="65"/>
  <c r="DE430" i="65"/>
  <c r="DF516" i="65"/>
  <c r="DE516" i="65"/>
  <c r="DF413" i="65"/>
  <c r="DE413" i="65"/>
  <c r="DF93" i="65"/>
  <c r="DE93" i="65"/>
  <c r="DF346" i="65"/>
  <c r="DE346" i="65"/>
  <c r="DE432" i="65"/>
  <c r="DF432" i="65"/>
  <c r="DF517" i="65"/>
  <c r="DE517" i="65"/>
  <c r="DF161" i="65"/>
  <c r="DE161" i="65"/>
  <c r="DF294" i="65"/>
  <c r="DE294" i="65"/>
  <c r="DF380" i="65"/>
  <c r="DE380" i="65"/>
  <c r="DF55" i="65"/>
  <c r="DE55" i="65"/>
  <c r="DF226" i="65"/>
  <c r="DE226" i="65"/>
  <c r="DF31" i="65"/>
  <c r="DE31" i="65"/>
  <c r="DE136" i="65"/>
  <c r="DF136" i="65"/>
  <c r="DF62" i="65"/>
  <c r="DE62" i="65"/>
  <c r="DF233" i="65"/>
  <c r="DE233" i="65"/>
  <c r="DE133" i="65"/>
  <c r="DF133" i="65"/>
  <c r="DF303" i="65"/>
  <c r="DE303" i="65"/>
  <c r="DF431" i="65"/>
  <c r="DE431" i="65"/>
  <c r="DF393" i="65"/>
  <c r="DE393" i="65"/>
  <c r="DF466" i="65"/>
  <c r="DE466" i="65"/>
  <c r="DF278" i="65"/>
  <c r="DE278" i="65"/>
  <c r="DE16" i="65"/>
  <c r="DF16" i="65"/>
  <c r="DF461" i="65"/>
  <c r="DE461" i="65"/>
  <c r="DF540" i="65"/>
  <c r="DE540" i="65"/>
  <c r="DF522" i="65"/>
  <c r="DE522" i="65"/>
  <c r="DF524" i="65"/>
  <c r="DE524" i="65"/>
  <c r="DF536" i="65"/>
  <c r="DE536" i="65"/>
  <c r="DF165" i="65"/>
  <c r="DE165" i="65"/>
  <c r="DF123" i="65"/>
  <c r="DE123" i="65"/>
  <c r="DF315" i="65"/>
  <c r="DE315" i="65"/>
  <c r="DF443" i="65"/>
  <c r="DE443" i="65"/>
  <c r="DF401" i="65"/>
  <c r="DE401" i="65"/>
  <c r="DF243" i="65"/>
  <c r="DE243" i="65"/>
  <c r="DF307" i="65"/>
  <c r="DE307" i="65"/>
  <c r="DF386" i="65"/>
  <c r="DE386" i="65"/>
  <c r="DE265" i="65"/>
  <c r="DF265" i="65"/>
  <c r="DF379" i="65"/>
  <c r="DE379" i="65"/>
  <c r="DF486" i="65"/>
  <c r="DE486" i="65"/>
  <c r="DF197" i="65"/>
  <c r="DE197" i="65"/>
  <c r="DF531" i="65"/>
  <c r="DE531" i="65"/>
  <c r="DF539" i="65"/>
  <c r="DE539" i="65"/>
  <c r="DF519" i="65"/>
  <c r="DE519" i="65"/>
  <c r="DF545" i="65"/>
  <c r="DE545" i="65"/>
  <c r="DF527" i="65"/>
  <c r="DE527" i="65"/>
  <c r="DF35" i="65"/>
  <c r="DE35" i="65"/>
  <c r="DE76" i="65"/>
  <c r="DF76" i="65"/>
  <c r="DF140" i="65"/>
  <c r="DE140" i="65"/>
  <c r="DE204" i="65"/>
  <c r="DF204" i="65"/>
  <c r="DF67" i="65"/>
  <c r="DE67" i="65"/>
  <c r="DF153" i="65"/>
  <c r="DE153" i="65"/>
  <c r="DF238" i="65"/>
  <c r="DE238" i="65"/>
  <c r="DF74" i="65"/>
  <c r="DE74" i="65"/>
  <c r="DF159" i="65"/>
  <c r="DE159" i="65"/>
  <c r="DF371" i="65"/>
  <c r="DE371" i="65"/>
  <c r="DF435" i="65"/>
  <c r="DE435" i="65"/>
  <c r="DF499" i="65"/>
  <c r="DE499" i="65"/>
  <c r="DF70" i="65"/>
  <c r="DE70" i="65"/>
  <c r="DE240" i="65"/>
  <c r="DF240" i="65"/>
  <c r="DF334" i="65"/>
  <c r="DE334" i="65"/>
  <c r="DE420" i="65"/>
  <c r="DF420" i="65"/>
  <c r="DF505" i="65"/>
  <c r="DE505" i="65"/>
  <c r="DF392" i="65"/>
  <c r="DE392" i="65"/>
  <c r="DF71" i="65"/>
  <c r="DE71" i="65"/>
  <c r="DE241" i="65"/>
  <c r="DF241" i="65"/>
  <c r="DE336" i="65"/>
  <c r="DF336" i="65"/>
  <c r="DE421" i="65"/>
  <c r="DF421" i="65"/>
  <c r="DF506" i="65"/>
  <c r="DE506" i="65"/>
  <c r="DF139" i="65"/>
  <c r="DE139" i="65"/>
  <c r="DF284" i="65"/>
  <c r="DE284" i="65"/>
  <c r="DF369" i="65"/>
  <c r="DE369" i="65"/>
  <c r="DF454" i="65"/>
  <c r="DE454" i="65"/>
  <c r="DF77" i="65"/>
  <c r="DE77" i="65"/>
  <c r="DF245" i="65"/>
  <c r="DE245" i="65"/>
  <c r="DF17" i="65"/>
  <c r="DE17" i="65"/>
  <c r="DF86" i="65"/>
  <c r="DE86" i="65"/>
  <c r="DF449" i="65"/>
  <c r="DE449" i="65"/>
  <c r="DF296" i="65"/>
  <c r="DE296" i="65"/>
  <c r="DF39" i="65"/>
  <c r="DE39" i="65"/>
  <c r="DF80" i="65"/>
  <c r="DE80" i="65"/>
  <c r="DE144" i="65"/>
  <c r="DF144" i="65"/>
  <c r="DE208" i="65"/>
  <c r="DF208" i="65"/>
  <c r="DE73" i="65"/>
  <c r="DF73" i="65"/>
  <c r="DF158" i="65"/>
  <c r="DE158" i="65"/>
  <c r="DF242" i="65"/>
  <c r="DE242" i="65"/>
  <c r="DF79" i="65"/>
  <c r="DE79" i="65"/>
  <c r="DF247" i="65"/>
  <c r="DE247" i="65"/>
  <c r="DF311" i="65"/>
  <c r="DE311" i="65"/>
  <c r="DF375" i="65"/>
  <c r="DE375" i="65"/>
  <c r="DF439" i="65"/>
  <c r="DE439" i="65"/>
  <c r="DF503" i="65"/>
  <c r="DE503" i="65"/>
  <c r="DE276" i="65"/>
  <c r="DF276" i="65"/>
  <c r="DE361" i="65"/>
  <c r="DF361" i="65"/>
  <c r="DF446" i="65"/>
  <c r="DE446" i="65"/>
  <c r="DE13" i="65"/>
  <c r="DF13" i="65"/>
  <c r="DE445" i="65"/>
  <c r="DF445" i="65"/>
  <c r="DF125" i="65"/>
  <c r="DE125" i="65"/>
  <c r="DE277" i="65"/>
  <c r="DF277" i="65"/>
  <c r="DF362" i="65"/>
  <c r="DE362" i="65"/>
  <c r="DE448" i="65"/>
  <c r="DF448" i="65"/>
  <c r="DF14" i="65"/>
  <c r="DE14" i="65"/>
  <c r="DE193" i="65"/>
  <c r="DF193" i="65"/>
  <c r="DF310" i="65"/>
  <c r="DE310" i="65"/>
  <c r="DE396" i="65"/>
  <c r="DF396" i="65"/>
  <c r="DF481" i="65"/>
  <c r="DE481" i="65"/>
  <c r="DF130" i="65"/>
  <c r="DE130" i="65"/>
  <c r="DE280" i="65"/>
  <c r="DF280" i="65"/>
  <c r="DF440" i="65"/>
  <c r="DE440" i="65"/>
  <c r="DE88" i="65"/>
  <c r="DF88" i="65"/>
  <c r="DE216" i="65"/>
  <c r="DF216" i="65"/>
  <c r="DE169" i="65"/>
  <c r="DF169" i="65"/>
  <c r="DF111" i="65"/>
  <c r="DE111" i="65"/>
  <c r="DF255" i="65"/>
  <c r="DE255" i="65"/>
  <c r="DF383" i="65"/>
  <c r="DE383" i="65"/>
  <c r="DF511" i="65"/>
  <c r="DE511" i="65"/>
  <c r="DE264" i="65"/>
  <c r="DF264" i="65"/>
  <c r="DF414" i="65"/>
  <c r="DE414" i="65"/>
  <c r="DF381" i="65"/>
  <c r="DE381" i="65"/>
  <c r="DE288" i="65"/>
  <c r="DF288" i="65"/>
  <c r="DF43" i="65"/>
  <c r="DE43" i="65"/>
  <c r="DF342" i="65"/>
  <c r="DE342" i="65"/>
  <c r="DF269" i="65"/>
  <c r="DE269" i="65"/>
  <c r="DF20" i="65"/>
  <c r="DE20" i="65"/>
  <c r="DE84" i="65"/>
  <c r="DF84" i="65"/>
  <c r="DE148" i="65"/>
  <c r="DF148" i="65"/>
  <c r="DF212" i="65"/>
  <c r="DE212" i="65"/>
  <c r="DF78" i="65"/>
  <c r="DE78" i="65"/>
  <c r="DF163" i="65"/>
  <c r="DE163" i="65"/>
  <c r="DF246" i="65"/>
  <c r="DE246" i="65"/>
  <c r="DE85" i="65"/>
  <c r="DF85" i="65"/>
  <c r="DF170" i="65"/>
  <c r="DE170" i="65"/>
  <c r="DF251" i="65"/>
  <c r="DE251" i="65"/>
  <c r="DF507" i="65"/>
  <c r="DE507" i="65"/>
  <c r="DF134" i="65"/>
  <c r="DE134" i="65"/>
  <c r="DF281" i="65"/>
  <c r="DE281" i="65"/>
  <c r="DF366" i="65"/>
  <c r="DE366" i="65"/>
  <c r="DF452" i="65"/>
  <c r="DE452" i="65"/>
  <c r="DF5" i="65"/>
  <c r="DE5" i="65"/>
  <c r="DE456" i="65"/>
  <c r="DF456" i="65"/>
  <c r="DF135" i="65"/>
  <c r="DE135" i="65"/>
  <c r="DF282" i="65"/>
  <c r="DE282" i="65"/>
  <c r="DF368" i="65"/>
  <c r="DE368" i="65"/>
  <c r="DF453" i="65"/>
  <c r="DE453" i="65"/>
  <c r="DF29" i="65"/>
  <c r="DE29" i="65"/>
  <c r="DF203" i="65"/>
  <c r="DE203" i="65"/>
  <c r="DE316" i="65"/>
  <c r="DF316" i="65"/>
  <c r="DF98" i="65"/>
  <c r="DE98" i="65"/>
  <c r="DF261" i="65"/>
  <c r="DE261" i="65"/>
  <c r="DE408" i="65"/>
  <c r="DF408" i="65"/>
  <c r="DE40" i="65"/>
  <c r="DF40" i="65"/>
  <c r="DE168" i="65"/>
  <c r="DF168" i="65"/>
  <c r="DF105" i="65"/>
  <c r="DE105" i="65"/>
  <c r="DF266" i="65"/>
  <c r="DE266" i="65"/>
  <c r="DF335" i="65"/>
  <c r="DE335" i="65"/>
  <c r="DF463" i="65"/>
  <c r="DE463" i="65"/>
  <c r="DF230" i="65"/>
  <c r="DE230" i="65"/>
  <c r="DE436" i="65"/>
  <c r="DF436" i="65"/>
  <c r="DF103" i="65"/>
  <c r="DE103" i="65"/>
  <c r="DF416" i="65"/>
  <c r="DE416" i="65"/>
  <c r="DE364" i="65"/>
  <c r="DF364" i="65"/>
  <c r="DF151" i="65"/>
  <c r="DE151" i="65"/>
  <c r="DF101" i="65"/>
  <c r="DE101" i="65"/>
  <c r="DF415" i="65"/>
  <c r="DE415" i="65"/>
  <c r="DF526" i="65"/>
  <c r="DE526" i="65"/>
  <c r="DF541" i="65"/>
  <c r="DE541" i="65"/>
  <c r="DF535" i="65"/>
  <c r="DE535" i="65"/>
  <c r="DF525" i="65"/>
  <c r="DE525" i="65"/>
  <c r="DF542" i="65"/>
  <c r="DE542" i="65"/>
  <c r="DE181" i="65"/>
  <c r="DF181" i="65"/>
  <c r="DF429" i="65"/>
  <c r="DE429" i="65"/>
  <c r="DF297" i="65"/>
  <c r="DE297" i="65"/>
  <c r="DF211" i="65"/>
  <c r="DE211" i="65"/>
  <c r="DF422" i="65"/>
  <c r="DE422" i="65"/>
  <c r="DF450" i="65"/>
  <c r="DE450" i="65"/>
  <c r="DE28" i="65"/>
  <c r="DF28" i="65"/>
  <c r="DF92" i="65"/>
  <c r="DE92" i="65"/>
  <c r="DE156" i="65"/>
  <c r="DF156" i="65"/>
  <c r="DE220" i="65"/>
  <c r="DF220" i="65"/>
  <c r="DF89" i="65"/>
  <c r="DE89" i="65"/>
  <c r="DF174" i="65"/>
  <c r="DE174" i="65"/>
  <c r="DF254" i="65"/>
  <c r="DE254" i="65"/>
  <c r="DF95" i="65"/>
  <c r="DE95" i="65"/>
  <c r="DF259" i="65"/>
  <c r="DE259" i="65"/>
  <c r="DF323" i="65"/>
  <c r="DE323" i="65"/>
  <c r="DF387" i="65"/>
  <c r="DE387" i="65"/>
  <c r="DF451" i="65"/>
  <c r="DE451" i="65"/>
  <c r="DF515" i="65"/>
  <c r="DE515" i="65"/>
  <c r="DF113" i="65"/>
  <c r="DE113" i="65"/>
  <c r="DF270" i="65"/>
  <c r="DE270" i="65"/>
  <c r="DF356" i="65"/>
  <c r="DE356" i="65"/>
  <c r="DF441" i="65"/>
  <c r="DE441" i="65"/>
  <c r="DF8" i="65"/>
  <c r="DE8" i="65"/>
  <c r="DF434" i="65"/>
  <c r="DE434" i="65"/>
  <c r="DF114" i="65"/>
  <c r="DE114" i="65"/>
  <c r="DF272" i="65"/>
  <c r="DE272" i="65"/>
  <c r="DF357" i="65"/>
  <c r="DE357" i="65"/>
  <c r="DF442" i="65"/>
  <c r="DE442" i="65"/>
  <c r="DF9" i="65"/>
  <c r="DE9" i="65"/>
  <c r="DF182" i="65"/>
  <c r="DE182" i="65"/>
  <c r="DF305" i="65"/>
  <c r="DE305" i="65"/>
  <c r="DF390" i="65"/>
  <c r="DE390" i="65"/>
  <c r="DF476" i="65"/>
  <c r="DE476" i="65"/>
  <c r="DF119" i="65"/>
  <c r="DE119" i="65"/>
  <c r="DF274" i="65"/>
  <c r="DE274" i="65"/>
  <c r="DE424" i="65"/>
  <c r="DF424" i="65"/>
  <c r="DF330" i="65"/>
  <c r="DE330" i="65"/>
  <c r="DE252" i="65"/>
  <c r="DF252" i="65"/>
  <c r="DF513" i="65"/>
  <c r="DE513" i="65"/>
  <c r="DF418" i="65"/>
  <c r="DE418" i="65"/>
  <c r="DF32" i="65"/>
  <c r="DE32" i="65"/>
  <c r="DE96" i="65"/>
  <c r="DF96" i="65"/>
  <c r="DE160" i="65"/>
  <c r="DF160" i="65"/>
  <c r="DF224" i="65"/>
  <c r="DE224" i="65"/>
  <c r="DF94" i="65"/>
  <c r="DE94" i="65"/>
  <c r="DF179" i="65"/>
  <c r="DE179" i="65"/>
  <c r="DF258" i="65"/>
  <c r="DE258" i="65"/>
  <c r="DF186" i="65"/>
  <c r="DE186" i="65"/>
  <c r="DF263" i="65"/>
  <c r="DE263" i="65"/>
  <c r="DF327" i="65"/>
  <c r="DE327" i="65"/>
  <c r="DF391" i="65"/>
  <c r="DE391" i="65"/>
  <c r="DF455" i="65"/>
  <c r="DE455" i="65"/>
  <c r="DF11" i="65"/>
  <c r="DE11" i="65"/>
  <c r="DF166" i="65"/>
  <c r="DE166" i="65"/>
  <c r="DF382" i="65"/>
  <c r="DE382" i="65"/>
  <c r="DF468" i="65"/>
  <c r="DE468" i="65"/>
  <c r="DF317" i="65"/>
  <c r="DE317" i="65"/>
  <c r="DF488" i="65"/>
  <c r="DE488" i="65"/>
  <c r="DF167" i="65"/>
  <c r="DE167" i="65"/>
  <c r="DF298" i="65"/>
  <c r="DE298" i="65"/>
  <c r="DE384" i="65"/>
  <c r="DF384" i="65"/>
  <c r="DF469" i="65"/>
  <c r="DE469" i="65"/>
  <c r="DF65" i="65"/>
  <c r="DE65" i="65"/>
  <c r="DF235" i="65"/>
  <c r="DE235" i="65"/>
  <c r="DF332" i="65"/>
  <c r="DE332" i="65"/>
  <c r="DF417" i="65"/>
  <c r="DE417" i="65"/>
  <c r="DF502" i="65"/>
  <c r="DE502" i="65"/>
  <c r="DF173" i="65"/>
  <c r="DE173" i="65"/>
  <c r="DE312" i="65"/>
  <c r="DF312" i="65"/>
  <c r="DF482" i="65"/>
  <c r="DE482" i="65"/>
  <c r="DE120" i="65"/>
  <c r="DF120" i="65"/>
  <c r="DF41" i="65"/>
  <c r="DE41" i="65"/>
  <c r="DF154" i="65"/>
  <c r="DE154" i="65"/>
  <c r="DF287" i="65"/>
  <c r="DE287" i="65"/>
  <c r="DF18" i="65"/>
  <c r="DE18" i="65"/>
  <c r="DF308" i="65"/>
  <c r="DE308" i="65"/>
  <c r="DE457" i="65"/>
  <c r="DF457" i="65"/>
  <c r="DF509" i="65"/>
  <c r="DE509" i="65"/>
  <c r="DE352" i="65"/>
  <c r="DF352" i="65"/>
  <c r="DF129" i="65"/>
  <c r="DE129" i="65"/>
  <c r="DF406" i="65"/>
  <c r="DE406" i="65"/>
  <c r="DE376" i="65"/>
  <c r="DF376" i="65"/>
  <c r="DE36" i="65"/>
  <c r="DF36" i="65"/>
  <c r="DE100" i="65"/>
  <c r="DF100" i="65"/>
  <c r="DF164" i="65"/>
  <c r="DE164" i="65"/>
  <c r="DE228" i="65"/>
  <c r="DF228" i="65"/>
  <c r="DF99" i="65"/>
  <c r="DE99" i="65"/>
  <c r="DF185" i="65"/>
  <c r="DE185" i="65"/>
  <c r="DF262" i="65"/>
  <c r="DE262" i="65"/>
  <c r="DF106" i="65"/>
  <c r="DE106" i="65"/>
  <c r="DF191" i="65"/>
  <c r="DE191" i="65"/>
  <c r="DF267" i="65"/>
  <c r="DE267" i="65"/>
  <c r="DF331" i="65"/>
  <c r="DE331" i="65"/>
  <c r="DF395" i="65"/>
  <c r="DE395" i="65"/>
  <c r="DF459" i="65"/>
  <c r="DE459" i="65"/>
  <c r="DF15" i="65"/>
  <c r="DE15" i="65"/>
  <c r="DF177" i="65"/>
  <c r="DE177" i="65"/>
  <c r="DF302" i="65"/>
  <c r="DE302" i="65"/>
  <c r="DE388" i="65"/>
  <c r="DF388" i="65"/>
  <c r="DF473" i="65"/>
  <c r="DE473" i="65"/>
  <c r="DE328" i="65"/>
  <c r="DF328" i="65"/>
  <c r="DF498" i="65"/>
  <c r="DE498" i="65"/>
  <c r="DF178" i="65"/>
  <c r="DE178" i="65"/>
  <c r="DE304" i="65"/>
  <c r="DF304" i="65"/>
  <c r="DF389" i="65"/>
  <c r="DE389" i="65"/>
  <c r="DF474" i="65"/>
  <c r="DE474" i="65"/>
  <c r="DF75" i="65"/>
  <c r="DE75" i="65"/>
  <c r="DE244" i="65"/>
  <c r="DF244" i="65"/>
  <c r="DE337" i="65"/>
  <c r="DF337" i="65"/>
  <c r="DE508" i="65"/>
  <c r="DF508" i="65"/>
  <c r="DF141" i="65"/>
  <c r="DE141" i="65"/>
  <c r="DF290" i="65"/>
  <c r="DE290" i="65"/>
  <c r="DE72" i="65"/>
  <c r="DF72" i="65"/>
  <c r="DF200" i="65"/>
  <c r="DE200" i="65"/>
  <c r="DF147" i="65"/>
  <c r="DE147" i="65"/>
  <c r="DF69" i="65"/>
  <c r="DE69" i="65"/>
  <c r="DF239" i="65"/>
  <c r="DE239" i="65"/>
  <c r="DF367" i="65"/>
  <c r="DE367" i="65"/>
  <c r="DF495" i="65"/>
  <c r="DE495" i="65"/>
  <c r="DF286" i="65"/>
  <c r="DE286" i="65"/>
  <c r="DF478" i="65"/>
  <c r="DE478" i="65"/>
  <c r="DF231" i="65"/>
  <c r="DE231" i="65"/>
  <c r="DF480" i="65"/>
  <c r="DE480" i="65"/>
  <c r="DF428" i="65"/>
  <c r="DE428" i="65"/>
  <c r="DF237" i="65"/>
  <c r="DE237" i="65"/>
  <c r="DE520" i="65"/>
  <c r="DF520" i="65"/>
  <c r="DF529" i="65"/>
  <c r="DE529" i="65"/>
  <c r="DE532" i="65"/>
  <c r="DF532" i="65"/>
  <c r="DF523" i="65"/>
  <c r="DE523" i="65"/>
  <c r="DE544" i="65"/>
  <c r="DF544" i="65"/>
  <c r="DF201" i="65"/>
  <c r="DE201" i="65"/>
  <c r="DF273" i="65"/>
  <c r="DE273" i="65"/>
  <c r="DF329" i="65"/>
  <c r="DE329" i="65"/>
  <c r="DF117" i="65"/>
  <c r="DE117" i="65"/>
  <c r="DF339" i="65"/>
  <c r="DE339" i="65"/>
  <c r="DF407" i="65"/>
  <c r="DE407" i="65"/>
  <c r="DF471" i="65"/>
  <c r="DE471" i="65"/>
  <c r="DF437" i="65"/>
  <c r="DE437" i="65"/>
  <c r="DF213" i="65"/>
  <c r="DE213" i="65"/>
  <c r="DF358" i="65"/>
  <c r="DE358" i="65"/>
  <c r="DF493" i="65"/>
  <c r="DE493" i="65"/>
  <c r="DF59" i="65"/>
  <c r="DE59" i="65"/>
  <c r="DF528" i="65"/>
  <c r="DE528" i="65"/>
  <c r="DF543" i="65"/>
  <c r="DE543" i="65"/>
  <c r="DF530" i="65"/>
  <c r="DE530" i="65"/>
  <c r="DF537" i="65"/>
  <c r="DE537" i="65"/>
  <c r="DF534" i="65"/>
  <c r="DE534" i="65"/>
  <c r="DF44" i="65"/>
  <c r="DE44" i="65"/>
  <c r="DE108" i="65"/>
  <c r="DF108" i="65"/>
  <c r="DE172" i="65"/>
  <c r="DF172" i="65"/>
  <c r="DF236" i="65"/>
  <c r="DE236" i="65"/>
  <c r="DF110" i="65"/>
  <c r="DE110" i="65"/>
  <c r="DF195" i="65"/>
  <c r="DE195" i="65"/>
  <c r="DF26" i="65"/>
  <c r="DE26" i="65"/>
  <c r="DF202" i="65"/>
  <c r="DE202" i="65"/>
  <c r="DF275" i="65"/>
  <c r="DE275" i="65"/>
  <c r="DF403" i="65"/>
  <c r="DE403" i="65"/>
  <c r="DF467" i="65"/>
  <c r="DE467" i="65"/>
  <c r="DF7" i="65"/>
  <c r="DE7" i="65"/>
  <c r="DF155" i="65"/>
  <c r="DE155" i="65"/>
  <c r="DE292" i="65"/>
  <c r="DF292" i="65"/>
  <c r="DF377" i="65"/>
  <c r="DE377" i="65"/>
  <c r="DF462" i="65"/>
  <c r="DE462" i="65"/>
  <c r="DF306" i="65"/>
  <c r="DE306" i="65"/>
  <c r="DF477" i="65"/>
  <c r="DE477" i="65"/>
  <c r="DE157" i="65"/>
  <c r="DF157" i="65"/>
  <c r="DF293" i="65"/>
  <c r="DE293" i="65"/>
  <c r="DF378" i="65"/>
  <c r="DE378" i="65"/>
  <c r="DF464" i="65"/>
  <c r="DE464" i="65"/>
  <c r="DF54" i="65"/>
  <c r="DE54" i="65"/>
  <c r="DF225" i="65"/>
  <c r="DE225" i="65"/>
  <c r="DF326" i="65"/>
  <c r="DE326" i="65"/>
  <c r="DE412" i="65"/>
  <c r="DF412" i="65"/>
  <c r="DF497" i="65"/>
  <c r="DE497" i="65"/>
  <c r="DF162" i="65"/>
  <c r="DE162" i="65"/>
  <c r="DE301" i="65"/>
  <c r="DF301" i="65"/>
  <c r="DF472" i="65"/>
  <c r="DE472" i="65"/>
  <c r="DE12" i="65"/>
  <c r="DF12" i="65"/>
  <c r="DF394" i="65"/>
  <c r="DE394" i="65"/>
  <c r="DF321" i="65"/>
  <c r="DE321" i="65"/>
  <c r="DF66" i="65"/>
  <c r="DE66" i="65"/>
  <c r="DF6" i="65"/>
  <c r="DE6" i="65"/>
  <c r="DE48" i="65"/>
  <c r="DF48" i="65"/>
  <c r="DE112" i="65"/>
  <c r="DF112" i="65"/>
  <c r="DF176" i="65"/>
  <c r="DE176" i="65"/>
  <c r="DE25" i="65"/>
  <c r="DF25" i="65"/>
  <c r="DF115" i="65"/>
  <c r="DE115" i="65"/>
  <c r="DF34" i="65"/>
  <c r="DE34" i="65"/>
  <c r="DF122" i="65"/>
  <c r="DE122" i="65"/>
  <c r="DF207" i="65"/>
  <c r="DE207" i="65"/>
  <c r="DF279" i="65"/>
  <c r="DE279" i="65"/>
  <c r="DF343" i="65"/>
  <c r="DE343" i="65"/>
  <c r="DE37" i="65"/>
  <c r="DF37" i="65"/>
  <c r="DF209" i="65"/>
  <c r="DE209" i="65"/>
  <c r="DF318" i="65"/>
  <c r="DE318" i="65"/>
  <c r="DF404" i="65"/>
  <c r="DE404" i="65"/>
  <c r="DF489" i="65"/>
  <c r="DE489" i="65"/>
  <c r="DE360" i="65"/>
  <c r="DF360" i="65"/>
  <c r="DF38" i="65"/>
  <c r="DE38" i="65"/>
  <c r="DF210" i="65"/>
  <c r="DE210" i="65"/>
  <c r="DF320" i="65"/>
  <c r="DE320" i="65"/>
  <c r="DF405" i="65"/>
  <c r="DE405" i="65"/>
  <c r="DF490" i="65"/>
  <c r="DE490" i="65"/>
  <c r="DF107" i="65"/>
  <c r="DE107" i="65"/>
  <c r="DE268" i="65"/>
  <c r="DF268" i="65"/>
  <c r="DF353" i="65"/>
  <c r="DE353" i="65"/>
  <c r="DF438" i="65"/>
  <c r="DE438" i="65"/>
  <c r="DF45" i="65"/>
  <c r="DE45" i="65"/>
  <c r="DF215" i="65"/>
  <c r="DE215" i="65"/>
  <c r="DF354" i="65"/>
  <c r="DE354" i="65"/>
  <c r="DE24" i="65"/>
  <c r="DF24" i="65"/>
  <c r="DF152" i="65"/>
  <c r="DE152" i="65"/>
  <c r="DF83" i="65"/>
  <c r="DE83" i="65"/>
  <c r="DF250" i="65"/>
  <c r="DE250" i="65"/>
  <c r="DF175" i="65"/>
  <c r="DE175" i="65"/>
  <c r="DF319" i="65"/>
  <c r="DE319" i="65"/>
  <c r="DF447" i="65"/>
  <c r="DE447" i="65"/>
  <c r="DF102" i="65"/>
  <c r="DE102" i="65"/>
  <c r="DF350" i="65"/>
  <c r="DE350" i="65"/>
  <c r="DF500" i="65"/>
  <c r="DE500" i="65"/>
  <c r="DE61" i="65"/>
  <c r="DF61" i="65"/>
  <c r="DF214" i="65"/>
  <c r="DE214" i="65"/>
  <c r="DF470" i="65"/>
  <c r="DE470" i="65"/>
  <c r="DF504" i="65"/>
  <c r="DE504" i="65"/>
  <c r="DE52" i="65"/>
  <c r="DF52" i="65"/>
  <c r="DF116" i="65"/>
  <c r="DE116" i="65"/>
  <c r="DE180" i="65"/>
  <c r="DF180" i="65"/>
  <c r="DF33" i="65"/>
  <c r="DE33" i="65"/>
  <c r="DE121" i="65"/>
  <c r="DF121" i="65"/>
  <c r="DF206" i="65"/>
  <c r="DE206" i="65"/>
  <c r="DF42" i="65"/>
  <c r="DE42" i="65"/>
  <c r="DF127" i="65"/>
  <c r="DE127" i="65"/>
  <c r="DF283" i="65"/>
  <c r="DE283" i="65"/>
  <c r="DF347" i="65"/>
  <c r="DE347" i="65"/>
  <c r="DF411" i="65"/>
  <c r="DE411" i="65"/>
  <c r="DF475" i="65"/>
  <c r="DE475" i="65"/>
  <c r="DE49" i="65"/>
  <c r="DF49" i="65"/>
  <c r="DF219" i="65"/>
  <c r="DE219" i="65"/>
  <c r="DE324" i="65"/>
  <c r="DF324" i="65"/>
  <c r="DE409" i="65"/>
  <c r="DF409" i="65"/>
  <c r="DF494" i="65"/>
  <c r="DE494" i="65"/>
  <c r="DF370" i="65"/>
  <c r="DE370" i="65"/>
  <c r="DF50" i="65"/>
  <c r="DE50" i="65"/>
  <c r="DF221" i="65"/>
  <c r="DE221" i="65"/>
  <c r="DE325" i="65"/>
  <c r="DF325" i="65"/>
  <c r="DF410" i="65"/>
  <c r="DE410" i="65"/>
  <c r="DF496" i="65"/>
  <c r="DE496" i="65"/>
  <c r="DF118" i="65"/>
  <c r="DE118" i="65"/>
  <c r="DE444" i="65"/>
  <c r="DF444" i="65"/>
  <c r="DF10" i="65"/>
  <c r="DE10" i="65"/>
  <c r="DF183" i="65"/>
  <c r="DE183" i="65"/>
  <c r="DF322" i="65"/>
  <c r="DE322" i="65"/>
  <c r="DF104" i="65"/>
  <c r="DE104" i="65"/>
  <c r="DE232" i="65"/>
  <c r="DF232" i="65"/>
  <c r="DF190" i="65"/>
  <c r="DE190" i="65"/>
  <c r="DF90" i="65"/>
  <c r="DE90" i="65"/>
  <c r="DF271" i="65"/>
  <c r="DE271" i="65"/>
  <c r="DF399" i="65"/>
  <c r="DE399" i="65"/>
  <c r="DF338" i="65"/>
  <c r="DE338" i="65"/>
  <c r="DF309" i="65"/>
  <c r="DE309" i="65"/>
  <c r="DF171" i="65"/>
  <c r="DE171" i="65"/>
  <c r="DF492" i="65"/>
  <c r="DE492" i="65"/>
  <c r="DF333" i="65"/>
  <c r="DE333" i="65"/>
  <c r="DF546" i="65"/>
  <c r="DE546" i="65"/>
  <c r="DF458" i="65"/>
  <c r="DE458" i="65"/>
  <c r="DF81" i="65"/>
  <c r="DE81" i="65"/>
  <c r="DF501" i="65"/>
  <c r="DE501" i="65"/>
  <c r="DF257" i="65"/>
  <c r="DE257" i="65"/>
  <c r="DF465" i="65"/>
  <c r="DE465" i="65"/>
  <c r="DE145" i="65"/>
  <c r="DF145" i="65"/>
  <c r="DF518" i="65"/>
  <c r="DE518" i="65"/>
  <c r="DF521" i="65"/>
  <c r="DE521" i="65"/>
  <c r="DF533" i="65"/>
  <c r="DE533" i="65"/>
  <c r="DF538" i="65"/>
  <c r="DE538" i="65"/>
  <c r="EE437" i="65"/>
  <c r="EE213" i="65"/>
  <c r="EE379" i="65"/>
  <c r="EH358" i="65"/>
  <c r="EE486" i="65"/>
  <c r="EE493" i="65"/>
  <c r="EE197" i="65"/>
  <c r="EH59" i="65"/>
  <c r="EH520" i="65"/>
  <c r="EE538" i="65"/>
  <c r="EE519" i="65"/>
  <c r="EH533" i="65"/>
  <c r="EH529" i="65"/>
  <c r="EH544" i="65"/>
  <c r="EE60" i="65"/>
  <c r="EE124" i="65"/>
  <c r="EE188" i="65"/>
  <c r="EE131" i="65"/>
  <c r="EE217" i="65"/>
  <c r="EE53" i="65"/>
  <c r="EH117" i="65"/>
  <c r="EE138" i="65"/>
  <c r="EH223" i="65"/>
  <c r="EE243" i="65"/>
  <c r="EE291" i="65"/>
  <c r="EE307" i="65"/>
  <c r="EH339" i="65"/>
  <c r="EE355" i="65"/>
  <c r="EE419" i="65"/>
  <c r="EE483" i="65"/>
  <c r="EE21" i="65"/>
  <c r="EE198" i="65"/>
  <c r="EE313" i="65"/>
  <c r="EE398" i="65"/>
  <c r="EH484" i="65"/>
  <c r="EH349" i="65"/>
  <c r="EE22" i="65"/>
  <c r="EH199" i="65"/>
  <c r="EH314" i="65"/>
  <c r="EE400" i="65"/>
  <c r="EH485" i="65"/>
  <c r="EE97" i="65"/>
  <c r="EE260" i="65"/>
  <c r="EE348" i="65"/>
  <c r="EH433" i="65"/>
  <c r="EH205" i="65"/>
  <c r="EE344" i="65"/>
  <c r="EE386" i="65"/>
  <c r="EE146" i="65"/>
  <c r="EE265" i="65"/>
  <c r="EE385" i="65"/>
  <c r="EE194" i="65"/>
  <c r="EE23" i="65"/>
  <c r="EE64" i="65"/>
  <c r="EE128" i="65"/>
  <c r="EE192" i="65"/>
  <c r="EE51" i="65"/>
  <c r="EE137" i="65"/>
  <c r="EE222" i="65"/>
  <c r="EE58" i="65"/>
  <c r="EE143" i="65"/>
  <c r="EE165" i="65"/>
  <c r="EE295" i="65"/>
  <c r="EE359" i="65"/>
  <c r="EH407" i="65"/>
  <c r="EE423" i="65"/>
  <c r="EH471" i="65"/>
  <c r="EE487" i="65"/>
  <c r="EE123" i="65"/>
  <c r="EE248" i="65"/>
  <c r="EE340" i="65"/>
  <c r="EH425" i="65"/>
  <c r="EE510" i="65"/>
  <c r="EE531" i="65"/>
  <c r="EE518" i="65"/>
  <c r="EE539" i="65"/>
  <c r="EH521" i="65"/>
  <c r="EH532" i="65"/>
  <c r="EH545" i="65"/>
  <c r="EE523" i="65"/>
  <c r="EE527" i="65"/>
  <c r="EE19" i="65"/>
  <c r="EE46" i="65"/>
  <c r="EH35" i="65"/>
  <c r="EH76" i="65"/>
  <c r="EH140" i="65"/>
  <c r="EH204" i="65"/>
  <c r="EH67" i="65"/>
  <c r="EH153" i="65"/>
  <c r="EH238" i="65"/>
  <c r="EH74" i="65"/>
  <c r="EH159" i="65"/>
  <c r="EH371" i="65"/>
  <c r="EH435" i="65"/>
  <c r="EH499" i="65"/>
  <c r="EH70" i="65"/>
  <c r="EH240" i="65"/>
  <c r="EH334" i="65"/>
  <c r="EH420" i="65"/>
  <c r="EE505" i="65"/>
  <c r="EH392" i="65"/>
  <c r="EE71" i="65"/>
  <c r="EH241" i="65"/>
  <c r="EH336" i="65"/>
  <c r="EE421" i="65"/>
  <c r="EH506" i="65"/>
  <c r="EH139" i="65"/>
  <c r="EH284" i="65"/>
  <c r="EH369" i="65"/>
  <c r="EH454" i="65"/>
  <c r="EE77" i="65"/>
  <c r="EE245" i="65"/>
  <c r="EH17" i="65"/>
  <c r="EH86" i="65"/>
  <c r="EE449" i="65"/>
  <c r="EH296" i="65"/>
  <c r="EH39" i="65"/>
  <c r="EH80" i="65"/>
  <c r="EH144" i="65"/>
  <c r="EH208" i="65"/>
  <c r="EH73" i="65"/>
  <c r="EH158" i="65"/>
  <c r="EH242" i="65"/>
  <c r="EH79" i="65"/>
  <c r="EH101" i="65"/>
  <c r="EH247" i="65"/>
  <c r="EH311" i="65"/>
  <c r="EH375" i="65"/>
  <c r="EH439" i="65"/>
  <c r="EH503" i="65"/>
  <c r="EH276" i="65"/>
  <c r="EE402" i="65"/>
  <c r="EE82" i="65"/>
  <c r="EE249" i="65"/>
  <c r="EE426" i="65"/>
  <c r="EE512" i="65"/>
  <c r="EE150" i="65"/>
  <c r="EE289" i="65"/>
  <c r="EE374" i="65"/>
  <c r="EE460" i="65"/>
  <c r="EE87" i="65"/>
  <c r="EH253" i="65"/>
  <c r="EH397" i="65"/>
  <c r="EE56" i="65"/>
  <c r="EE184" i="65"/>
  <c r="EE126" i="65"/>
  <c r="EE47" i="65"/>
  <c r="EH218" i="65"/>
  <c r="EH479" i="65"/>
  <c r="EE372" i="65"/>
  <c r="EH189" i="65"/>
  <c r="EE300" i="65"/>
  <c r="EH109" i="65"/>
  <c r="EE27" i="65"/>
  <c r="EE68" i="65"/>
  <c r="EE132" i="65"/>
  <c r="EE196" i="65"/>
  <c r="EE57" i="65"/>
  <c r="EE142" i="65"/>
  <c r="EE227" i="65"/>
  <c r="EE63" i="65"/>
  <c r="EE149" i="65"/>
  <c r="EH234" i="65"/>
  <c r="EE315" i="65"/>
  <c r="EE363" i="65"/>
  <c r="EE427" i="65"/>
  <c r="EE443" i="65"/>
  <c r="EE491" i="65"/>
  <c r="EE91" i="65"/>
  <c r="EE256" i="65"/>
  <c r="EE345" i="65"/>
  <c r="EE430" i="65"/>
  <c r="EH516" i="65"/>
  <c r="EH413" i="65"/>
  <c r="EH93" i="65"/>
  <c r="EH346" i="65"/>
  <c r="EE432" i="65"/>
  <c r="EE517" i="65"/>
  <c r="EE161" i="65"/>
  <c r="EE294" i="65"/>
  <c r="EE380" i="65"/>
  <c r="EE401" i="65"/>
  <c r="EE55" i="65"/>
  <c r="EE226" i="65"/>
  <c r="EE31" i="65"/>
  <c r="EE136" i="65"/>
  <c r="EE62" i="65"/>
  <c r="EE233" i="65"/>
  <c r="EE133" i="65"/>
  <c r="EH303" i="65"/>
  <c r="EE431" i="65"/>
  <c r="EE393" i="65"/>
  <c r="EE466" i="65"/>
  <c r="EE278" i="65"/>
  <c r="EE16" i="65"/>
  <c r="EH461" i="65"/>
  <c r="EH361" i="65"/>
  <c r="EH446" i="65"/>
  <c r="EE13" i="65"/>
  <c r="EE445" i="65"/>
  <c r="EE125" i="65"/>
  <c r="EE277" i="65"/>
  <c r="EE362" i="65"/>
  <c r="EH448" i="65"/>
  <c r="EH14" i="65"/>
  <c r="EH193" i="65"/>
  <c r="EH310" i="65"/>
  <c r="EH396" i="65"/>
  <c r="EE481" i="65"/>
  <c r="EH130" i="65"/>
  <c r="EH280" i="65"/>
  <c r="EH440" i="65"/>
  <c r="EH88" i="65"/>
  <c r="EH216" i="65"/>
  <c r="EH169" i="65"/>
  <c r="EH111" i="65"/>
  <c r="EE255" i="65"/>
  <c r="EE383" i="65"/>
  <c r="EH415" i="65"/>
  <c r="EE511" i="65"/>
  <c r="EH264" i="65"/>
  <c r="EH414" i="65"/>
  <c r="EE381" i="65"/>
  <c r="EH288" i="65"/>
  <c r="EH43" i="65"/>
  <c r="EH342" i="65"/>
  <c r="EE269" i="65"/>
  <c r="EH20" i="65"/>
  <c r="EH84" i="65"/>
  <c r="EH148" i="65"/>
  <c r="EH212" i="65"/>
  <c r="EH78" i="65"/>
  <c r="EH163" i="65"/>
  <c r="EH246" i="65"/>
  <c r="EH85" i="65"/>
  <c r="EH170" i="65"/>
  <c r="EH251" i="65"/>
  <c r="EH507" i="65"/>
  <c r="EH134" i="65"/>
  <c r="EH281" i="65"/>
  <c r="EH366" i="65"/>
  <c r="EE452" i="65"/>
  <c r="EH5" i="65"/>
  <c r="EH456" i="65"/>
  <c r="EE135" i="65"/>
  <c r="EE282" i="65"/>
  <c r="EH368" i="65"/>
  <c r="EE453" i="65"/>
  <c r="EE29" i="65"/>
  <c r="EH203" i="65"/>
  <c r="EH316" i="65"/>
  <c r="EH98" i="65"/>
  <c r="EE261" i="65"/>
  <c r="EH408" i="65"/>
  <c r="EH40" i="65"/>
  <c r="EH168" i="65"/>
  <c r="EH105" i="65"/>
  <c r="EE266" i="65"/>
  <c r="EE335" i="65"/>
  <c r="EE463" i="65"/>
  <c r="EH230" i="65"/>
  <c r="EH436" i="65"/>
  <c r="EH103" i="65"/>
  <c r="EH416" i="65"/>
  <c r="EH364" i="65"/>
  <c r="EH151" i="65"/>
  <c r="DL19" i="65"/>
  <c r="DJ19" i="65"/>
  <c r="DK19" i="65"/>
  <c r="DN19" i="65"/>
  <c r="DO19" i="65"/>
  <c r="DM19" i="65"/>
  <c r="DJ60" i="65"/>
  <c r="DK60" i="65"/>
  <c r="DL60" i="65"/>
  <c r="DO60" i="65"/>
  <c r="DM60" i="65"/>
  <c r="DN60" i="65"/>
  <c r="DJ217" i="65"/>
  <c r="DK217" i="65"/>
  <c r="DL217" i="65"/>
  <c r="DM217" i="65"/>
  <c r="DN217" i="65"/>
  <c r="DO217" i="65"/>
  <c r="DJ53" i="65"/>
  <c r="DK53" i="65"/>
  <c r="DL53" i="65"/>
  <c r="DM53" i="65"/>
  <c r="DN53" i="65"/>
  <c r="DO53" i="65"/>
  <c r="DJ117" i="65"/>
  <c r="DK117" i="65"/>
  <c r="DL117" i="65"/>
  <c r="DM117" i="65"/>
  <c r="DN117" i="65"/>
  <c r="DO117" i="65"/>
  <c r="DJ355" i="65"/>
  <c r="DK355" i="65"/>
  <c r="DL355" i="65"/>
  <c r="DN355" i="65"/>
  <c r="DM355" i="65"/>
  <c r="DO355" i="65"/>
  <c r="DK483" i="65"/>
  <c r="DL483" i="65"/>
  <c r="DJ483" i="65"/>
  <c r="DM483" i="65"/>
  <c r="DO483" i="65"/>
  <c r="DN483" i="65"/>
  <c r="DJ21" i="65"/>
  <c r="DK21" i="65"/>
  <c r="DL21" i="65"/>
  <c r="DM21" i="65"/>
  <c r="DN21" i="65"/>
  <c r="DO21" i="65"/>
  <c r="DL484" i="65"/>
  <c r="DJ484" i="65"/>
  <c r="DK484" i="65"/>
  <c r="DM484" i="65"/>
  <c r="DN484" i="65"/>
  <c r="DO484" i="65"/>
  <c r="DL349" i="65"/>
  <c r="DJ349" i="65"/>
  <c r="DK349" i="65"/>
  <c r="DN349" i="65"/>
  <c r="DO349" i="65"/>
  <c r="DM349" i="65"/>
  <c r="DL199" i="65"/>
  <c r="DJ199" i="65"/>
  <c r="DK199" i="65"/>
  <c r="DN199" i="65"/>
  <c r="DO199" i="65"/>
  <c r="DM199" i="65"/>
  <c r="EH528" i="65"/>
  <c r="EH541" i="65"/>
  <c r="EE543" i="65"/>
  <c r="EE535" i="65"/>
  <c r="EH524" i="65"/>
  <c r="EH525" i="65"/>
  <c r="EH536" i="65"/>
  <c r="EE534" i="65"/>
  <c r="EE28" i="65"/>
  <c r="DJ44" i="65"/>
  <c r="DK44" i="65"/>
  <c r="DL44" i="65"/>
  <c r="DO44" i="65"/>
  <c r="DM44" i="65"/>
  <c r="DN44" i="65"/>
  <c r="EE92" i="65"/>
  <c r="DJ108" i="65"/>
  <c r="DK108" i="65"/>
  <c r="DL108" i="65"/>
  <c r="DO108" i="65"/>
  <c r="DM108" i="65"/>
  <c r="DN108" i="65"/>
  <c r="EE156" i="65"/>
  <c r="DJ172" i="65"/>
  <c r="DK172" i="65"/>
  <c r="DL172" i="65"/>
  <c r="DO172" i="65"/>
  <c r="DM172" i="65"/>
  <c r="DN172" i="65"/>
  <c r="EE220" i="65"/>
  <c r="DL195" i="65"/>
  <c r="DJ195" i="65"/>
  <c r="DK195" i="65"/>
  <c r="DN195" i="65"/>
  <c r="DO195" i="65"/>
  <c r="DM195" i="65"/>
  <c r="DK26" i="65"/>
  <c r="DL26" i="65"/>
  <c r="DJ26" i="65"/>
  <c r="DM26" i="65"/>
  <c r="DN26" i="65"/>
  <c r="DO26" i="65"/>
  <c r="EE95" i="65"/>
  <c r="DK202" i="65"/>
  <c r="DL202" i="65"/>
  <c r="DJ202" i="65"/>
  <c r="DM202" i="65"/>
  <c r="DN202" i="65"/>
  <c r="DO202" i="65"/>
  <c r="EE259" i="65"/>
  <c r="DL275" i="65"/>
  <c r="DJ275" i="65"/>
  <c r="DK275" i="65"/>
  <c r="DN275" i="65"/>
  <c r="DO275" i="65"/>
  <c r="DM275" i="65"/>
  <c r="EE323" i="65"/>
  <c r="EE387" i="65"/>
  <c r="EF403" i="65"/>
  <c r="DJ403" i="65"/>
  <c r="DK403" i="65"/>
  <c r="DL403" i="65"/>
  <c r="DN403" i="65"/>
  <c r="DM403" i="65"/>
  <c r="DO403" i="65"/>
  <c r="EH515" i="65"/>
  <c r="EF155" i="65"/>
  <c r="DL155" i="65"/>
  <c r="DJ155" i="65"/>
  <c r="DK155" i="65"/>
  <c r="DN155" i="65"/>
  <c r="DO155" i="65"/>
  <c r="DM155" i="65"/>
  <c r="EE270" i="65"/>
  <c r="EE356" i="65"/>
  <c r="EF462" i="65"/>
  <c r="DJ462" i="65"/>
  <c r="DK462" i="65"/>
  <c r="DL462" i="65"/>
  <c r="DO462" i="65"/>
  <c r="DM462" i="65"/>
  <c r="DN462" i="65"/>
  <c r="EE8" i="65"/>
  <c r="EF306" i="65"/>
  <c r="DK306" i="65"/>
  <c r="DL306" i="65"/>
  <c r="DJ306" i="65"/>
  <c r="DM306" i="65"/>
  <c r="DN306" i="65"/>
  <c r="DO306" i="65"/>
  <c r="EE434" i="65"/>
  <c r="DJ477" i="65"/>
  <c r="DK477" i="65"/>
  <c r="DL477" i="65"/>
  <c r="DN477" i="65"/>
  <c r="DO477" i="65"/>
  <c r="DM477" i="65"/>
  <c r="EH114" i="65"/>
  <c r="DJ157" i="65"/>
  <c r="DK157" i="65"/>
  <c r="DL157" i="65"/>
  <c r="DM157" i="65"/>
  <c r="DN157" i="65"/>
  <c r="DO157" i="65"/>
  <c r="EE272" i="65"/>
  <c r="DJ293" i="65"/>
  <c r="DK293" i="65"/>
  <c r="DL293" i="65"/>
  <c r="DM293" i="65"/>
  <c r="DN293" i="65"/>
  <c r="DO293" i="65"/>
  <c r="EH357" i="65"/>
  <c r="DJ378" i="65"/>
  <c r="DK378" i="65"/>
  <c r="DL378" i="65"/>
  <c r="DM378" i="65"/>
  <c r="DN378" i="65"/>
  <c r="DO378" i="65"/>
  <c r="EE442" i="65"/>
  <c r="DJ28" i="65"/>
  <c r="DK28" i="65"/>
  <c r="DL28" i="65"/>
  <c r="DO28" i="65"/>
  <c r="DM28" i="65"/>
  <c r="DN28" i="65"/>
  <c r="DJ92" i="65"/>
  <c r="DK92" i="65"/>
  <c r="DL92" i="65"/>
  <c r="DO92" i="65"/>
  <c r="DM92" i="65"/>
  <c r="DN92" i="65"/>
  <c r="DJ156" i="65"/>
  <c r="DK156" i="65"/>
  <c r="DL156" i="65"/>
  <c r="DO156" i="65"/>
  <c r="DM156" i="65"/>
  <c r="DN156" i="65"/>
  <c r="DJ220" i="65"/>
  <c r="DK220" i="65"/>
  <c r="DL220" i="65"/>
  <c r="DO220" i="65"/>
  <c r="DM220" i="65"/>
  <c r="DN220" i="65"/>
  <c r="DJ89" i="65"/>
  <c r="DK89" i="65"/>
  <c r="DL89" i="65"/>
  <c r="DM89" i="65"/>
  <c r="DN89" i="65"/>
  <c r="DO89" i="65"/>
  <c r="DK174" i="65"/>
  <c r="DL174" i="65"/>
  <c r="DJ174" i="65"/>
  <c r="DM174" i="65"/>
  <c r="DN174" i="65"/>
  <c r="DO174" i="65"/>
  <c r="DK254" i="65"/>
  <c r="DL254" i="65"/>
  <c r="DJ254" i="65"/>
  <c r="DM254" i="65"/>
  <c r="DN254" i="65"/>
  <c r="DO254" i="65"/>
  <c r="DL95" i="65"/>
  <c r="DJ95" i="65"/>
  <c r="DK95" i="65"/>
  <c r="DN95" i="65"/>
  <c r="DO95" i="65"/>
  <c r="DM95" i="65"/>
  <c r="EE181" i="65"/>
  <c r="DL243" i="65"/>
  <c r="DJ243" i="65"/>
  <c r="DK243" i="65"/>
  <c r="DN243" i="65"/>
  <c r="DO243" i="65"/>
  <c r="DM243" i="65"/>
  <c r="DL259" i="65"/>
  <c r="DJ259" i="65"/>
  <c r="DK259" i="65"/>
  <c r="DN259" i="65"/>
  <c r="DO259" i="65"/>
  <c r="DM259" i="65"/>
  <c r="DL307" i="65"/>
  <c r="DJ307" i="65"/>
  <c r="DK307" i="65"/>
  <c r="DN307" i="65"/>
  <c r="DO307" i="65"/>
  <c r="DM307" i="65"/>
  <c r="DL323" i="65"/>
  <c r="DJ323" i="65"/>
  <c r="DK323" i="65"/>
  <c r="DN323" i="65"/>
  <c r="DO323" i="65"/>
  <c r="DM323" i="65"/>
  <c r="DJ387" i="65"/>
  <c r="DK387" i="65"/>
  <c r="DL387" i="65"/>
  <c r="DN387" i="65"/>
  <c r="DM387" i="65"/>
  <c r="DO387" i="65"/>
  <c r="DJ451" i="65"/>
  <c r="DK451" i="65"/>
  <c r="DL451" i="65"/>
  <c r="DM451" i="65"/>
  <c r="DN451" i="65"/>
  <c r="DO451" i="65"/>
  <c r="EF515" i="65"/>
  <c r="DK515" i="65"/>
  <c r="DL515" i="65"/>
  <c r="DJ515" i="65"/>
  <c r="DM515" i="65"/>
  <c r="DO515" i="65"/>
  <c r="DN515" i="65"/>
  <c r="DJ113" i="65"/>
  <c r="DK113" i="65"/>
  <c r="DL113" i="65"/>
  <c r="DM113" i="65"/>
  <c r="DN113" i="65"/>
  <c r="DO113" i="65"/>
  <c r="DK270" i="65"/>
  <c r="DL270" i="65"/>
  <c r="DJ270" i="65"/>
  <c r="DM270" i="65"/>
  <c r="DN270" i="65"/>
  <c r="DO270" i="65"/>
  <c r="DK356" i="65"/>
  <c r="DL356" i="65"/>
  <c r="DJ356" i="65"/>
  <c r="DO356" i="65"/>
  <c r="DN356" i="65"/>
  <c r="DM356" i="65"/>
  <c r="EF441" i="65"/>
  <c r="DL441" i="65"/>
  <c r="DJ441" i="65"/>
  <c r="DK441" i="65"/>
  <c r="DO441" i="65"/>
  <c r="DM441" i="65"/>
  <c r="DN441" i="65"/>
  <c r="DJ8" i="65"/>
  <c r="DK8" i="65"/>
  <c r="DL8" i="65"/>
  <c r="DO8" i="65"/>
  <c r="DM8" i="65"/>
  <c r="DN8" i="65"/>
  <c r="DJ434" i="65"/>
  <c r="DK434" i="65"/>
  <c r="DL434" i="65"/>
  <c r="DM434" i="65"/>
  <c r="DO434" i="65"/>
  <c r="DN434" i="65"/>
  <c r="EF114" i="65"/>
  <c r="DK114" i="65"/>
  <c r="DL114" i="65"/>
  <c r="DJ114" i="65"/>
  <c r="DM114" i="65"/>
  <c r="DN114" i="65"/>
  <c r="DO114" i="65"/>
  <c r="DJ272" i="65"/>
  <c r="DK272" i="65"/>
  <c r="DL272" i="65"/>
  <c r="DO272" i="65"/>
  <c r="DM272" i="65"/>
  <c r="DN272" i="65"/>
  <c r="EF357" i="65"/>
  <c r="DL357" i="65"/>
  <c r="DJ357" i="65"/>
  <c r="DK357" i="65"/>
  <c r="DM357" i="65"/>
  <c r="DN357" i="65"/>
  <c r="DO357" i="65"/>
  <c r="DJ442" i="65"/>
  <c r="DK442" i="65"/>
  <c r="DL442" i="65"/>
  <c r="DM442" i="65"/>
  <c r="DN442" i="65"/>
  <c r="DO442" i="65"/>
  <c r="DJ9" i="65"/>
  <c r="DK9" i="65"/>
  <c r="DL9" i="65"/>
  <c r="DM9" i="65"/>
  <c r="DN9" i="65"/>
  <c r="DO9" i="65"/>
  <c r="DK182" i="65"/>
  <c r="DL182" i="65"/>
  <c r="DJ182" i="65"/>
  <c r="DM182" i="65"/>
  <c r="DN182" i="65"/>
  <c r="DO182" i="65"/>
  <c r="DJ305" i="65"/>
  <c r="DK305" i="65"/>
  <c r="DL305" i="65"/>
  <c r="DM305" i="65"/>
  <c r="DN305" i="65"/>
  <c r="DO305" i="65"/>
  <c r="DJ390" i="65"/>
  <c r="DK390" i="65"/>
  <c r="DL390" i="65"/>
  <c r="DM390" i="65"/>
  <c r="DN390" i="65"/>
  <c r="DO390" i="65"/>
  <c r="DL476" i="65"/>
  <c r="DJ476" i="65"/>
  <c r="DK476" i="65"/>
  <c r="DM476" i="65"/>
  <c r="DN476" i="65"/>
  <c r="DO476" i="65"/>
  <c r="DJ119" i="65"/>
  <c r="DL119" i="65"/>
  <c r="DK119" i="65"/>
  <c r="DN119" i="65"/>
  <c r="DO119" i="65"/>
  <c r="DM119" i="65"/>
  <c r="DK274" i="65"/>
  <c r="DL274" i="65"/>
  <c r="DJ274" i="65"/>
  <c r="DM274" i="65"/>
  <c r="DN274" i="65"/>
  <c r="DO274" i="65"/>
  <c r="DJ386" i="65"/>
  <c r="DK386" i="65"/>
  <c r="DL386" i="65"/>
  <c r="DM386" i="65"/>
  <c r="DO386" i="65"/>
  <c r="DN386" i="65"/>
  <c r="EH429" i="65"/>
  <c r="EH514" i="65"/>
  <c r="DK424" i="65"/>
  <c r="DL424" i="65"/>
  <c r="DJ424" i="65"/>
  <c r="DO424" i="65"/>
  <c r="DM424" i="65"/>
  <c r="DN424" i="65"/>
  <c r="DJ265" i="65"/>
  <c r="DK265" i="65"/>
  <c r="DL265" i="65"/>
  <c r="DM265" i="65"/>
  <c r="DN265" i="65"/>
  <c r="DO265" i="65"/>
  <c r="EF330" i="65"/>
  <c r="DK330" i="65"/>
  <c r="DL330" i="65"/>
  <c r="DJ330" i="65"/>
  <c r="DM330" i="65"/>
  <c r="DN330" i="65"/>
  <c r="DO330" i="65"/>
  <c r="DJ458" i="65"/>
  <c r="DK458" i="65"/>
  <c r="DL458" i="65"/>
  <c r="DO458" i="65"/>
  <c r="DM458" i="65"/>
  <c r="DN458" i="65"/>
  <c r="DJ252" i="65"/>
  <c r="DK252" i="65"/>
  <c r="DL252" i="65"/>
  <c r="DO252" i="65"/>
  <c r="DM252" i="65"/>
  <c r="DN252" i="65"/>
  <c r="DJ513" i="65"/>
  <c r="DK513" i="65"/>
  <c r="DL513" i="65"/>
  <c r="DN513" i="65"/>
  <c r="DO513" i="65"/>
  <c r="DM513" i="65"/>
  <c r="DJ418" i="65"/>
  <c r="DK418" i="65"/>
  <c r="DL418" i="65"/>
  <c r="DM418" i="65"/>
  <c r="DO418" i="65"/>
  <c r="DN418" i="65"/>
  <c r="DJ32" i="65"/>
  <c r="DK32" i="65"/>
  <c r="DL32" i="65"/>
  <c r="DO32" i="65"/>
  <c r="DM32" i="65"/>
  <c r="DN32" i="65"/>
  <c r="DJ96" i="65"/>
  <c r="DK96" i="65"/>
  <c r="DL96" i="65"/>
  <c r="DO96" i="65"/>
  <c r="DM96" i="65"/>
  <c r="DN96" i="65"/>
  <c r="DJ160" i="65"/>
  <c r="DK160" i="65"/>
  <c r="DL160" i="65"/>
  <c r="DO160" i="65"/>
  <c r="DM160" i="65"/>
  <c r="DN160" i="65"/>
  <c r="DJ224" i="65"/>
  <c r="DK224" i="65"/>
  <c r="DL224" i="65"/>
  <c r="DO224" i="65"/>
  <c r="DM224" i="65"/>
  <c r="DN224" i="65"/>
  <c r="DK94" i="65"/>
  <c r="DL94" i="65"/>
  <c r="DJ94" i="65"/>
  <c r="DM94" i="65"/>
  <c r="DN94" i="65"/>
  <c r="DO94" i="65"/>
  <c r="DL179" i="65"/>
  <c r="DJ179" i="65"/>
  <c r="DK179" i="65"/>
  <c r="DN179" i="65"/>
  <c r="DO179" i="65"/>
  <c r="DM179" i="65"/>
  <c r="DK258" i="65"/>
  <c r="DL258" i="65"/>
  <c r="DJ258" i="65"/>
  <c r="DM258" i="65"/>
  <c r="DN258" i="65"/>
  <c r="DO258" i="65"/>
  <c r="DK186" i="65"/>
  <c r="DL186" i="65"/>
  <c r="DJ186" i="65"/>
  <c r="DM186" i="65"/>
  <c r="DN186" i="65"/>
  <c r="DO186" i="65"/>
  <c r="EE229" i="65"/>
  <c r="DL263" i="65"/>
  <c r="DJ263" i="65"/>
  <c r="DK263" i="65"/>
  <c r="DN263" i="65"/>
  <c r="DO263" i="65"/>
  <c r="DM263" i="65"/>
  <c r="DL327" i="65"/>
  <c r="DJ327" i="65"/>
  <c r="DK327" i="65"/>
  <c r="DN327" i="65"/>
  <c r="DO327" i="65"/>
  <c r="DM327" i="65"/>
  <c r="DJ391" i="65"/>
  <c r="DK391" i="65"/>
  <c r="DL391" i="65"/>
  <c r="DN391" i="65"/>
  <c r="DM391" i="65"/>
  <c r="DO391" i="65"/>
  <c r="DK455" i="65"/>
  <c r="DL455" i="65"/>
  <c r="DJ455" i="65"/>
  <c r="DM455" i="65"/>
  <c r="DN455" i="65"/>
  <c r="DO455" i="65"/>
  <c r="DL11" i="65"/>
  <c r="DJ11" i="65"/>
  <c r="DK11" i="65"/>
  <c r="DN11" i="65"/>
  <c r="DO11" i="65"/>
  <c r="DM11" i="65"/>
  <c r="DJ81" i="65"/>
  <c r="DK81" i="65"/>
  <c r="DL81" i="65"/>
  <c r="DM81" i="65"/>
  <c r="DN81" i="65"/>
  <c r="DO81" i="65"/>
  <c r="DK166" i="65"/>
  <c r="DL166" i="65"/>
  <c r="DJ166" i="65"/>
  <c r="DM166" i="65"/>
  <c r="DN166" i="65"/>
  <c r="DO166" i="65"/>
  <c r="EE297" i="65"/>
  <c r="DJ382" i="65"/>
  <c r="DK382" i="65"/>
  <c r="DL382" i="65"/>
  <c r="DM382" i="65"/>
  <c r="DN382" i="65"/>
  <c r="DO382" i="65"/>
  <c r="EF468" i="65"/>
  <c r="DL468" i="65"/>
  <c r="DJ468" i="65"/>
  <c r="DK468" i="65"/>
  <c r="DM468" i="65"/>
  <c r="DN468" i="65"/>
  <c r="DO468" i="65"/>
  <c r="EF317" i="65"/>
  <c r="DJ317" i="65"/>
  <c r="DK317" i="65"/>
  <c r="DL317" i="65"/>
  <c r="DM317" i="65"/>
  <c r="DN317" i="65"/>
  <c r="DO317" i="65"/>
  <c r="DL488" i="65"/>
  <c r="DJ488" i="65"/>
  <c r="DK488" i="65"/>
  <c r="DM488" i="65"/>
  <c r="DN488" i="65"/>
  <c r="DO488" i="65"/>
  <c r="DL167" i="65"/>
  <c r="DJ167" i="65"/>
  <c r="DK167" i="65"/>
  <c r="DN167" i="65"/>
  <c r="DO167" i="65"/>
  <c r="DM167" i="65"/>
  <c r="EF298" i="65"/>
  <c r="DK298" i="65"/>
  <c r="DL298" i="65"/>
  <c r="DJ298" i="65"/>
  <c r="DM298" i="65"/>
  <c r="DN298" i="65"/>
  <c r="DO298" i="65"/>
  <c r="EE341" i="65"/>
  <c r="DK384" i="65"/>
  <c r="DL384" i="65"/>
  <c r="DJ384" i="65"/>
  <c r="DO384" i="65"/>
  <c r="DM384" i="65"/>
  <c r="DN384" i="65"/>
  <c r="EF469" i="65"/>
  <c r="DJ469" i="65"/>
  <c r="DK469" i="65"/>
  <c r="DL469" i="65"/>
  <c r="DN469" i="65"/>
  <c r="DO469" i="65"/>
  <c r="DM469" i="65"/>
  <c r="DJ65" i="65"/>
  <c r="DK65" i="65"/>
  <c r="DL65" i="65"/>
  <c r="DM65" i="65"/>
  <c r="DN65" i="65"/>
  <c r="DO65" i="65"/>
  <c r="DL235" i="65"/>
  <c r="DJ235" i="65"/>
  <c r="DK235" i="65"/>
  <c r="DN235" i="65"/>
  <c r="DO235" i="65"/>
  <c r="DM235" i="65"/>
  <c r="DJ332" i="65"/>
  <c r="DK332" i="65"/>
  <c r="DL332" i="65"/>
  <c r="DO332" i="65"/>
  <c r="DM332" i="65"/>
  <c r="DN332" i="65"/>
  <c r="EF417" i="65"/>
  <c r="DL417" i="65"/>
  <c r="DJ417" i="65"/>
  <c r="DK417" i="65"/>
  <c r="DM417" i="65"/>
  <c r="DN417" i="65"/>
  <c r="DO417" i="65"/>
  <c r="DJ502" i="65"/>
  <c r="DK502" i="65"/>
  <c r="DL502" i="65"/>
  <c r="DO502" i="65"/>
  <c r="DM502" i="65"/>
  <c r="DN502" i="65"/>
  <c r="EF173" i="65"/>
  <c r="DJ173" i="65"/>
  <c r="DK173" i="65"/>
  <c r="DL173" i="65"/>
  <c r="DM173" i="65"/>
  <c r="DN173" i="65"/>
  <c r="DO173" i="65"/>
  <c r="DJ312" i="65"/>
  <c r="DK312" i="65"/>
  <c r="DL312" i="65"/>
  <c r="DO312" i="65"/>
  <c r="DM312" i="65"/>
  <c r="DN312" i="65"/>
  <c r="DJ482" i="65"/>
  <c r="DK482" i="65"/>
  <c r="DL482" i="65"/>
  <c r="DO482" i="65"/>
  <c r="DM482" i="65"/>
  <c r="DN482" i="65"/>
  <c r="DJ120" i="65"/>
  <c r="DK120" i="65"/>
  <c r="DL120" i="65"/>
  <c r="DO120" i="65"/>
  <c r="DM120" i="65"/>
  <c r="DN120" i="65"/>
  <c r="DJ41" i="65"/>
  <c r="DK41" i="65"/>
  <c r="DL41" i="65"/>
  <c r="DM41" i="65"/>
  <c r="DN41" i="65"/>
  <c r="DO41" i="65"/>
  <c r="EE211" i="65"/>
  <c r="DK154" i="65"/>
  <c r="DL154" i="65"/>
  <c r="DJ154" i="65"/>
  <c r="DM154" i="65"/>
  <c r="DN154" i="65"/>
  <c r="DO154" i="65"/>
  <c r="EF287" i="65"/>
  <c r="DL287" i="65"/>
  <c r="DJ287" i="65"/>
  <c r="DK287" i="65"/>
  <c r="DN287" i="65"/>
  <c r="DO287" i="65"/>
  <c r="DM287" i="65"/>
  <c r="EE351" i="65"/>
  <c r="DK18" i="65"/>
  <c r="DL18" i="65"/>
  <c r="DJ18" i="65"/>
  <c r="DM18" i="65"/>
  <c r="DN18" i="65"/>
  <c r="DO18" i="65"/>
  <c r="EH187" i="65"/>
  <c r="DJ308" i="65"/>
  <c r="DK308" i="65"/>
  <c r="DL308" i="65"/>
  <c r="DO308" i="65"/>
  <c r="DM308" i="65"/>
  <c r="DN308" i="65"/>
  <c r="EF457" i="65"/>
  <c r="DJ457" i="65"/>
  <c r="DK457" i="65"/>
  <c r="DL457" i="65"/>
  <c r="DN457" i="65"/>
  <c r="DO457" i="65"/>
  <c r="DM457" i="65"/>
  <c r="EE285" i="65"/>
  <c r="EF509" i="65"/>
  <c r="DJ509" i="65"/>
  <c r="DK509" i="65"/>
  <c r="DL509" i="65"/>
  <c r="DN509" i="65"/>
  <c r="DO509" i="65"/>
  <c r="DM509" i="65"/>
  <c r="DK352" i="65"/>
  <c r="DL352" i="65"/>
  <c r="DJ352" i="65"/>
  <c r="DO352" i="65"/>
  <c r="DM352" i="65"/>
  <c r="DN352" i="65"/>
  <c r="DJ501" i="65"/>
  <c r="DK501" i="65"/>
  <c r="DL501" i="65"/>
  <c r="DN501" i="65"/>
  <c r="DM501" i="65"/>
  <c r="DO501" i="65"/>
  <c r="DJ129" i="65"/>
  <c r="DK129" i="65"/>
  <c r="DL129" i="65"/>
  <c r="DM129" i="65"/>
  <c r="DN129" i="65"/>
  <c r="DO129" i="65"/>
  <c r="DJ406" i="65"/>
  <c r="DK406" i="65"/>
  <c r="DL406" i="65"/>
  <c r="DM406" i="65"/>
  <c r="DN406" i="65"/>
  <c r="DO406" i="65"/>
  <c r="DK376" i="65"/>
  <c r="DL376" i="65"/>
  <c r="DJ376" i="65"/>
  <c r="DO376" i="65"/>
  <c r="DM376" i="65"/>
  <c r="DN376" i="65"/>
  <c r="DJ36" i="65"/>
  <c r="DK36" i="65"/>
  <c r="DL36" i="65"/>
  <c r="DO36" i="65"/>
  <c r="DM36" i="65"/>
  <c r="DN36" i="65"/>
  <c r="DJ100" i="65"/>
  <c r="DK100" i="65"/>
  <c r="DL100" i="65"/>
  <c r="DO100" i="65"/>
  <c r="DM100" i="65"/>
  <c r="DN100" i="65"/>
  <c r="DJ164" i="65"/>
  <c r="DK164" i="65"/>
  <c r="DL164" i="65"/>
  <c r="DO164" i="65"/>
  <c r="DM164" i="65"/>
  <c r="DN164" i="65"/>
  <c r="DJ228" i="65"/>
  <c r="DK228" i="65"/>
  <c r="DL228" i="65"/>
  <c r="DO228" i="65"/>
  <c r="DM228" i="65"/>
  <c r="DN228" i="65"/>
  <c r="DL99" i="65"/>
  <c r="DJ99" i="65"/>
  <c r="DK99" i="65"/>
  <c r="DN99" i="65"/>
  <c r="DO99" i="65"/>
  <c r="DM99" i="65"/>
  <c r="DJ185" i="65"/>
  <c r="DK185" i="65"/>
  <c r="DL185" i="65"/>
  <c r="DM185" i="65"/>
  <c r="DN185" i="65"/>
  <c r="DO185" i="65"/>
  <c r="DK262" i="65"/>
  <c r="DL262" i="65"/>
  <c r="DJ262" i="65"/>
  <c r="DM262" i="65"/>
  <c r="DN262" i="65"/>
  <c r="DO262" i="65"/>
  <c r="DK106" i="65"/>
  <c r="DL106" i="65"/>
  <c r="DJ106" i="65"/>
  <c r="DM106" i="65"/>
  <c r="DN106" i="65"/>
  <c r="DO106" i="65"/>
  <c r="DL191" i="65"/>
  <c r="DJ191" i="65"/>
  <c r="DK191" i="65"/>
  <c r="DN191" i="65"/>
  <c r="DO191" i="65"/>
  <c r="DM191" i="65"/>
  <c r="DL267" i="65"/>
  <c r="DJ267" i="65"/>
  <c r="DK267" i="65"/>
  <c r="DN267" i="65"/>
  <c r="DO267" i="65"/>
  <c r="DM267" i="65"/>
  <c r="EH299" i="65"/>
  <c r="DL331" i="65"/>
  <c r="DJ331" i="65"/>
  <c r="DK331" i="65"/>
  <c r="DN331" i="65"/>
  <c r="DO331" i="65"/>
  <c r="DM331" i="65"/>
  <c r="DJ379" i="65"/>
  <c r="DK379" i="65"/>
  <c r="DL379" i="65"/>
  <c r="DN379" i="65"/>
  <c r="DO379" i="65"/>
  <c r="DM379" i="65"/>
  <c r="DJ395" i="65"/>
  <c r="DK395" i="65"/>
  <c r="DL395" i="65"/>
  <c r="DN395" i="65"/>
  <c r="DO395" i="65"/>
  <c r="DM395" i="65"/>
  <c r="DK459" i="65"/>
  <c r="DL459" i="65"/>
  <c r="DJ459" i="65"/>
  <c r="DM459" i="65"/>
  <c r="DN459" i="65"/>
  <c r="DO459" i="65"/>
  <c r="DL15" i="65"/>
  <c r="DJ15" i="65"/>
  <c r="DK15" i="65"/>
  <c r="DN15" i="65"/>
  <c r="DO15" i="65"/>
  <c r="DM15" i="65"/>
  <c r="DJ177" i="65"/>
  <c r="DK177" i="65"/>
  <c r="DL177" i="65"/>
  <c r="DM177" i="65"/>
  <c r="DN177" i="65"/>
  <c r="DO177" i="65"/>
  <c r="DK302" i="65"/>
  <c r="DL302" i="65"/>
  <c r="DJ302" i="65"/>
  <c r="DM302" i="65"/>
  <c r="DN302" i="65"/>
  <c r="DO302" i="65"/>
  <c r="DK388" i="65"/>
  <c r="DL388" i="65"/>
  <c r="DJ388" i="65"/>
  <c r="DO388" i="65"/>
  <c r="DN388" i="65"/>
  <c r="DM388" i="65"/>
  <c r="EF473" i="65"/>
  <c r="DJ473" i="65"/>
  <c r="DK473" i="65"/>
  <c r="DL473" i="65"/>
  <c r="DN473" i="65"/>
  <c r="DO473" i="65"/>
  <c r="DM473" i="65"/>
  <c r="DJ328" i="65"/>
  <c r="DK328" i="65"/>
  <c r="DL328" i="65"/>
  <c r="DO328" i="65"/>
  <c r="DM328" i="65"/>
  <c r="DN328" i="65"/>
  <c r="DJ498" i="65"/>
  <c r="DK498" i="65"/>
  <c r="DL498" i="65"/>
  <c r="DO498" i="65"/>
  <c r="DM498" i="65"/>
  <c r="DN498" i="65"/>
  <c r="DK178" i="65"/>
  <c r="DL178" i="65"/>
  <c r="DJ178" i="65"/>
  <c r="DM178" i="65"/>
  <c r="DN178" i="65"/>
  <c r="DO178" i="65"/>
  <c r="DJ257" i="65"/>
  <c r="DK257" i="65"/>
  <c r="DL257" i="65"/>
  <c r="DM257" i="65"/>
  <c r="DN257" i="65"/>
  <c r="DO257" i="65"/>
  <c r="DJ304" i="65"/>
  <c r="DK304" i="65"/>
  <c r="DL304" i="65"/>
  <c r="DO304" i="65"/>
  <c r="DM304" i="65"/>
  <c r="DN304" i="65"/>
  <c r="EF389" i="65"/>
  <c r="DL389" i="65"/>
  <c r="DJ389" i="65"/>
  <c r="DK389" i="65"/>
  <c r="DM389" i="65"/>
  <c r="DN389" i="65"/>
  <c r="DO389" i="65"/>
  <c r="DJ474" i="65"/>
  <c r="DK474" i="65"/>
  <c r="DL474" i="65"/>
  <c r="DO474" i="65"/>
  <c r="DM474" i="65"/>
  <c r="DN474" i="65"/>
  <c r="DL75" i="65"/>
  <c r="DJ75" i="65"/>
  <c r="DK75" i="65"/>
  <c r="DN75" i="65"/>
  <c r="DO75" i="65"/>
  <c r="DM75" i="65"/>
  <c r="DJ244" i="65"/>
  <c r="DK244" i="65"/>
  <c r="DL244" i="65"/>
  <c r="DO244" i="65"/>
  <c r="DM244" i="65"/>
  <c r="DN244" i="65"/>
  <c r="DJ337" i="65"/>
  <c r="DL337" i="65"/>
  <c r="DK337" i="65"/>
  <c r="DM337" i="65"/>
  <c r="DN337" i="65"/>
  <c r="DO337" i="65"/>
  <c r="EE422" i="65"/>
  <c r="DJ465" i="65"/>
  <c r="DK465" i="65"/>
  <c r="DL465" i="65"/>
  <c r="DN465" i="65"/>
  <c r="DO465" i="65"/>
  <c r="DM465" i="65"/>
  <c r="DJ486" i="65"/>
  <c r="DK486" i="65"/>
  <c r="DL486" i="65"/>
  <c r="DO486" i="65"/>
  <c r="DM486" i="65"/>
  <c r="DN486" i="65"/>
  <c r="DL508" i="65"/>
  <c r="DJ508" i="65"/>
  <c r="DK508" i="65"/>
  <c r="DM508" i="65"/>
  <c r="DN508" i="65"/>
  <c r="DO508" i="65"/>
  <c r="EF141" i="65"/>
  <c r="DJ141" i="65"/>
  <c r="DK141" i="65"/>
  <c r="DL141" i="65"/>
  <c r="DM141" i="65"/>
  <c r="DN141" i="65"/>
  <c r="DO141" i="65"/>
  <c r="DK290" i="65"/>
  <c r="DL290" i="65"/>
  <c r="DJ290" i="65"/>
  <c r="DM290" i="65"/>
  <c r="DN290" i="65"/>
  <c r="DO290" i="65"/>
  <c r="EE365" i="65"/>
  <c r="EE450" i="65"/>
  <c r="DJ72" i="65"/>
  <c r="DK72" i="65"/>
  <c r="DL72" i="65"/>
  <c r="DO72" i="65"/>
  <c r="DM72" i="65"/>
  <c r="DN72" i="65"/>
  <c r="DJ200" i="65"/>
  <c r="DK200" i="65"/>
  <c r="DL200" i="65"/>
  <c r="DO200" i="65"/>
  <c r="DM200" i="65"/>
  <c r="DN200" i="65"/>
  <c r="DL147" i="65"/>
  <c r="DJ147" i="65"/>
  <c r="DK147" i="65"/>
  <c r="DN147" i="65"/>
  <c r="DO147" i="65"/>
  <c r="DM147" i="65"/>
  <c r="DJ69" i="65"/>
  <c r="DK69" i="65"/>
  <c r="DL69" i="65"/>
  <c r="DM69" i="65"/>
  <c r="DN69" i="65"/>
  <c r="DO69" i="65"/>
  <c r="DJ197" i="65"/>
  <c r="DK197" i="65"/>
  <c r="DL197" i="65"/>
  <c r="DM197" i="65"/>
  <c r="DN197" i="65"/>
  <c r="DO197" i="65"/>
  <c r="EF239" i="65"/>
  <c r="DL239" i="65"/>
  <c r="DJ239" i="65"/>
  <c r="DK239" i="65"/>
  <c r="DN239" i="65"/>
  <c r="DO239" i="65"/>
  <c r="DM239" i="65"/>
  <c r="EF367" i="65"/>
  <c r="DJ367" i="65"/>
  <c r="DK367" i="65"/>
  <c r="DL367" i="65"/>
  <c r="DN367" i="65"/>
  <c r="DM367" i="65"/>
  <c r="DO367" i="65"/>
  <c r="EF495" i="65"/>
  <c r="DK495" i="65"/>
  <c r="DL495" i="65"/>
  <c r="DJ495" i="65"/>
  <c r="DM495" i="65"/>
  <c r="DO495" i="65"/>
  <c r="DN495" i="65"/>
  <c r="DJ145" i="65"/>
  <c r="DK145" i="65"/>
  <c r="DL145" i="65"/>
  <c r="DM145" i="65"/>
  <c r="DN145" i="65"/>
  <c r="DO145" i="65"/>
  <c r="DK286" i="65"/>
  <c r="DL286" i="65"/>
  <c r="DJ286" i="65"/>
  <c r="DM286" i="65"/>
  <c r="DN286" i="65"/>
  <c r="DO286" i="65"/>
  <c r="DJ478" i="65"/>
  <c r="DK478" i="65"/>
  <c r="DL478" i="65"/>
  <c r="DO478" i="65"/>
  <c r="DN478" i="65"/>
  <c r="DM478" i="65"/>
  <c r="DL231" i="65"/>
  <c r="DJ231" i="65"/>
  <c r="DK231" i="65"/>
  <c r="DN231" i="65"/>
  <c r="DO231" i="65"/>
  <c r="DM231" i="65"/>
  <c r="EE373" i="65"/>
  <c r="DL480" i="65"/>
  <c r="DJ480" i="65"/>
  <c r="DK480" i="65"/>
  <c r="DM480" i="65"/>
  <c r="DN480" i="65"/>
  <c r="DO480" i="65"/>
  <c r="DK428" i="65"/>
  <c r="DL428" i="65"/>
  <c r="DJ428" i="65"/>
  <c r="DO428" i="65"/>
  <c r="DM428" i="65"/>
  <c r="DN428" i="65"/>
  <c r="EF237" i="65"/>
  <c r="DJ237" i="65"/>
  <c r="DK237" i="65"/>
  <c r="DL237" i="65"/>
  <c r="DM237" i="65"/>
  <c r="DN237" i="65"/>
  <c r="DO237" i="65"/>
  <c r="DK531" i="65"/>
  <c r="DL531" i="65"/>
  <c r="DJ531" i="65"/>
  <c r="DM531" i="65"/>
  <c r="DN531" i="65"/>
  <c r="DO531" i="65"/>
  <c r="DL520" i="65"/>
  <c r="DJ520" i="65"/>
  <c r="DK520" i="65"/>
  <c r="DM520" i="65"/>
  <c r="DN520" i="65"/>
  <c r="DO520" i="65"/>
  <c r="DJ518" i="65"/>
  <c r="DK518" i="65"/>
  <c r="DL518" i="65"/>
  <c r="DO518" i="65"/>
  <c r="DN518" i="65"/>
  <c r="DM518" i="65"/>
  <c r="DK539" i="65"/>
  <c r="DL539" i="65"/>
  <c r="DJ539" i="65"/>
  <c r="DM539" i="65"/>
  <c r="DN539" i="65"/>
  <c r="DO539" i="65"/>
  <c r="DJ529" i="65"/>
  <c r="DK529" i="65"/>
  <c r="DL529" i="65"/>
  <c r="DN529" i="65"/>
  <c r="DM529" i="65"/>
  <c r="DO529" i="65"/>
  <c r="DJ521" i="65"/>
  <c r="DK521" i="65"/>
  <c r="DL521" i="65"/>
  <c r="DN521" i="65"/>
  <c r="DM521" i="65"/>
  <c r="DO521" i="65"/>
  <c r="DK519" i="65"/>
  <c r="DL519" i="65"/>
  <c r="DJ519" i="65"/>
  <c r="DM519" i="65"/>
  <c r="DO519" i="65"/>
  <c r="DN519" i="65"/>
  <c r="DL532" i="65"/>
  <c r="DJ532" i="65"/>
  <c r="DK532" i="65"/>
  <c r="DM532" i="65"/>
  <c r="DN532" i="65"/>
  <c r="DO532" i="65"/>
  <c r="DJ533" i="65"/>
  <c r="DK533" i="65"/>
  <c r="DL533" i="65"/>
  <c r="DN533" i="65"/>
  <c r="DM533" i="65"/>
  <c r="DO533" i="65"/>
  <c r="DJ545" i="65"/>
  <c r="DK545" i="65"/>
  <c r="DL545" i="65"/>
  <c r="DN545" i="65"/>
  <c r="DO545" i="65"/>
  <c r="DM545" i="65"/>
  <c r="DK523" i="65"/>
  <c r="DL523" i="65"/>
  <c r="DJ523" i="65"/>
  <c r="DM523" i="65"/>
  <c r="DN523" i="65"/>
  <c r="DO523" i="65"/>
  <c r="DJ538" i="65"/>
  <c r="DK538" i="65"/>
  <c r="DL538" i="65"/>
  <c r="DO538" i="65"/>
  <c r="DN538" i="65"/>
  <c r="DM538" i="65"/>
  <c r="DK527" i="65"/>
  <c r="DL527" i="65"/>
  <c r="DJ527" i="65"/>
  <c r="DM527" i="65"/>
  <c r="DN527" i="65"/>
  <c r="DO527" i="65"/>
  <c r="DL544" i="65"/>
  <c r="DJ544" i="65"/>
  <c r="DK544" i="65"/>
  <c r="DM544" i="65"/>
  <c r="DN544" i="65"/>
  <c r="DO544" i="65"/>
  <c r="DL35" i="65"/>
  <c r="DJ35" i="65"/>
  <c r="DK35" i="65"/>
  <c r="DN35" i="65"/>
  <c r="DO35" i="65"/>
  <c r="DM35" i="65"/>
  <c r="EH44" i="65"/>
  <c r="DJ76" i="65"/>
  <c r="DK76" i="65"/>
  <c r="DL76" i="65"/>
  <c r="DO76" i="65"/>
  <c r="DM76" i="65"/>
  <c r="DN76" i="65"/>
  <c r="EH108" i="65"/>
  <c r="DJ140" i="65"/>
  <c r="DK140" i="65"/>
  <c r="DL140" i="65"/>
  <c r="DO140" i="65"/>
  <c r="DM140" i="65"/>
  <c r="DN140" i="65"/>
  <c r="EH172" i="65"/>
  <c r="DJ204" i="65"/>
  <c r="DK204" i="65"/>
  <c r="DL204" i="65"/>
  <c r="DO204" i="65"/>
  <c r="DM204" i="65"/>
  <c r="DN204" i="65"/>
  <c r="EH236" i="65"/>
  <c r="DL67" i="65"/>
  <c r="DJ67" i="65"/>
  <c r="DK67" i="65"/>
  <c r="DN67" i="65"/>
  <c r="DO67" i="65"/>
  <c r="DM67" i="65"/>
  <c r="EH110" i="65"/>
  <c r="DJ153" i="65"/>
  <c r="DK153" i="65"/>
  <c r="DL153" i="65"/>
  <c r="DM153" i="65"/>
  <c r="DN153" i="65"/>
  <c r="DO153" i="65"/>
  <c r="EH195" i="65"/>
  <c r="DK238" i="65"/>
  <c r="DL238" i="65"/>
  <c r="DJ238" i="65"/>
  <c r="DM238" i="65"/>
  <c r="DN238" i="65"/>
  <c r="DO238" i="65"/>
  <c r="EH26" i="65"/>
  <c r="DK74" i="65"/>
  <c r="DL74" i="65"/>
  <c r="DJ74" i="65"/>
  <c r="DM74" i="65"/>
  <c r="DN74" i="65"/>
  <c r="DO74" i="65"/>
  <c r="DL159" i="65"/>
  <c r="DJ159" i="65"/>
  <c r="DK159" i="65"/>
  <c r="DN159" i="65"/>
  <c r="DO159" i="65"/>
  <c r="DM159" i="65"/>
  <c r="EH202" i="65"/>
  <c r="EH275" i="65"/>
  <c r="DJ371" i="65"/>
  <c r="DK371" i="65"/>
  <c r="DL371" i="65"/>
  <c r="DN371" i="65"/>
  <c r="DM371" i="65"/>
  <c r="DO371" i="65"/>
  <c r="EH403" i="65"/>
  <c r="EF435" i="65"/>
  <c r="DJ435" i="65"/>
  <c r="DK435" i="65"/>
  <c r="DL435" i="65"/>
  <c r="DN435" i="65"/>
  <c r="DM435" i="65"/>
  <c r="DO435" i="65"/>
  <c r="EH467" i="65"/>
  <c r="EF499" i="65"/>
  <c r="DK499" i="65"/>
  <c r="DL499" i="65"/>
  <c r="DJ499" i="65"/>
  <c r="DM499" i="65"/>
  <c r="DO499" i="65"/>
  <c r="DN499" i="65"/>
  <c r="EE7" i="65"/>
  <c r="EF70" i="65"/>
  <c r="DK70" i="65"/>
  <c r="DL70" i="65"/>
  <c r="DJ70" i="65"/>
  <c r="DM70" i="65"/>
  <c r="DN70" i="65"/>
  <c r="DO70" i="65"/>
  <c r="EH155" i="65"/>
  <c r="EF240" i="65"/>
  <c r="DJ240" i="65"/>
  <c r="DK240" i="65"/>
  <c r="DL240" i="65"/>
  <c r="DO240" i="65"/>
  <c r="DM240" i="65"/>
  <c r="DN240" i="65"/>
  <c r="EH292" i="65"/>
  <c r="EF334" i="65"/>
  <c r="DK334" i="65"/>
  <c r="DL334" i="65"/>
  <c r="DJ334" i="65"/>
  <c r="DM334" i="65"/>
  <c r="DN334" i="65"/>
  <c r="DO334" i="65"/>
  <c r="EH377" i="65"/>
  <c r="EF420" i="65"/>
  <c r="DK420" i="65"/>
  <c r="DL420" i="65"/>
  <c r="DJ420" i="65"/>
  <c r="DO420" i="65"/>
  <c r="DN420" i="65"/>
  <c r="DM420" i="65"/>
  <c r="EH462" i="65"/>
  <c r="EF505" i="65"/>
  <c r="DJ505" i="65"/>
  <c r="DK505" i="65"/>
  <c r="DL505" i="65"/>
  <c r="DN505" i="65"/>
  <c r="DO505" i="65"/>
  <c r="DM505" i="65"/>
  <c r="EH306" i="65"/>
  <c r="EF392" i="65"/>
  <c r="DK392" i="65"/>
  <c r="DL392" i="65"/>
  <c r="DJ392" i="65"/>
  <c r="DO392" i="65"/>
  <c r="DM392" i="65"/>
  <c r="DN392" i="65"/>
  <c r="EE477" i="65"/>
  <c r="DL71" i="65"/>
  <c r="DJ71" i="65"/>
  <c r="DK71" i="65"/>
  <c r="DN71" i="65"/>
  <c r="DO71" i="65"/>
  <c r="DM71" i="65"/>
  <c r="EE157" i="65"/>
  <c r="EF241" i="65"/>
  <c r="DJ241" i="65"/>
  <c r="DK241" i="65"/>
  <c r="DL241" i="65"/>
  <c r="DM241" i="65"/>
  <c r="DN241" i="65"/>
  <c r="DO241" i="65"/>
  <c r="EE293" i="65"/>
  <c r="EF336" i="65"/>
  <c r="DJ336" i="65"/>
  <c r="DK336" i="65"/>
  <c r="DL336" i="65"/>
  <c r="DO336" i="65"/>
  <c r="DM336" i="65"/>
  <c r="DN336" i="65"/>
  <c r="EE378" i="65"/>
  <c r="EF421" i="65"/>
  <c r="DL421" i="65"/>
  <c r="DJ421" i="65"/>
  <c r="DK421" i="65"/>
  <c r="DM421" i="65"/>
  <c r="DN421" i="65"/>
  <c r="DO421" i="65"/>
  <c r="EH464" i="65"/>
  <c r="EF506" i="65"/>
  <c r="DJ506" i="65"/>
  <c r="DK506" i="65"/>
  <c r="DL506" i="65"/>
  <c r="DO506" i="65"/>
  <c r="DN506" i="65"/>
  <c r="DM506" i="65"/>
  <c r="EH54" i="65"/>
  <c r="EF139" i="65"/>
  <c r="DL139" i="65"/>
  <c r="DJ139" i="65"/>
  <c r="DK139" i="65"/>
  <c r="DN139" i="65"/>
  <c r="DO139" i="65"/>
  <c r="DM139" i="65"/>
  <c r="EH225" i="65"/>
  <c r="EF284" i="65"/>
  <c r="DJ284" i="65"/>
  <c r="DK284" i="65"/>
  <c r="DL284" i="65"/>
  <c r="DO284" i="65"/>
  <c r="DM284" i="65"/>
  <c r="DN284" i="65"/>
  <c r="EH326" i="65"/>
  <c r="EF369" i="65"/>
  <c r="DL369" i="65"/>
  <c r="DJ369" i="65"/>
  <c r="DK369" i="65"/>
  <c r="DM369" i="65"/>
  <c r="DN369" i="65"/>
  <c r="DO369" i="65"/>
  <c r="EH412" i="65"/>
  <c r="EF454" i="65"/>
  <c r="DJ454" i="65"/>
  <c r="DK454" i="65"/>
  <c r="DL454" i="65"/>
  <c r="DO454" i="65"/>
  <c r="DM454" i="65"/>
  <c r="DN454" i="65"/>
  <c r="EE497" i="65"/>
  <c r="EF77" i="65"/>
  <c r="DJ77" i="65"/>
  <c r="DK77" i="65"/>
  <c r="DL77" i="65"/>
  <c r="DM77" i="65"/>
  <c r="DN77" i="65"/>
  <c r="DO77" i="65"/>
  <c r="EH162" i="65"/>
  <c r="EF245" i="65"/>
  <c r="DJ245" i="65"/>
  <c r="DK245" i="65"/>
  <c r="DL245" i="65"/>
  <c r="DM245" i="65"/>
  <c r="DN245" i="65"/>
  <c r="DO245" i="65"/>
  <c r="EE301" i="65"/>
  <c r="EH472" i="65"/>
  <c r="EF514" i="65"/>
  <c r="DJ514" i="65"/>
  <c r="DK514" i="65"/>
  <c r="DL514" i="65"/>
  <c r="DO514" i="65"/>
  <c r="DN514" i="65"/>
  <c r="DM514" i="65"/>
  <c r="EF17" i="65"/>
  <c r="DJ17" i="65"/>
  <c r="DK17" i="65"/>
  <c r="DL17" i="65"/>
  <c r="DM17" i="65"/>
  <c r="DN17" i="65"/>
  <c r="DO17" i="65"/>
  <c r="EH12" i="65"/>
  <c r="EE394" i="65"/>
  <c r="EH458" i="65"/>
  <c r="EF86" i="65"/>
  <c r="DK86" i="65"/>
  <c r="DL86" i="65"/>
  <c r="DJ86" i="65"/>
  <c r="DM86" i="65"/>
  <c r="DN86" i="65"/>
  <c r="DO86" i="65"/>
  <c r="EH321" i="65"/>
  <c r="EF449" i="65"/>
  <c r="DL449" i="65"/>
  <c r="DJ449" i="65"/>
  <c r="DK449" i="65"/>
  <c r="DN449" i="65"/>
  <c r="DO449" i="65"/>
  <c r="DM449" i="65"/>
  <c r="EH66" i="65"/>
  <c r="EF296" i="65"/>
  <c r="DJ296" i="65"/>
  <c r="DK296" i="65"/>
  <c r="DL296" i="65"/>
  <c r="DO296" i="65"/>
  <c r="DM296" i="65"/>
  <c r="DN296" i="65"/>
  <c r="EH6" i="65"/>
  <c r="EF39" i="65"/>
  <c r="DL39" i="65"/>
  <c r="DJ39" i="65"/>
  <c r="DK39" i="65"/>
  <c r="DN39" i="65"/>
  <c r="DO39" i="65"/>
  <c r="DM39" i="65"/>
  <c r="EH48" i="65"/>
  <c r="EF80" i="65"/>
  <c r="DJ80" i="65"/>
  <c r="DK80" i="65"/>
  <c r="DL80" i="65"/>
  <c r="DO80" i="65"/>
  <c r="DM80" i="65"/>
  <c r="DN80" i="65"/>
  <c r="EH112" i="65"/>
  <c r="EF144" i="65"/>
  <c r="DJ144" i="65"/>
  <c r="DK144" i="65"/>
  <c r="DL144" i="65"/>
  <c r="DO144" i="65"/>
  <c r="DM144" i="65"/>
  <c r="DN144" i="65"/>
  <c r="EH176" i="65"/>
  <c r="EF208" i="65"/>
  <c r="DJ208" i="65"/>
  <c r="DK208" i="65"/>
  <c r="DL208" i="65"/>
  <c r="DO208" i="65"/>
  <c r="DM208" i="65"/>
  <c r="DN208" i="65"/>
  <c r="EH25" i="65"/>
  <c r="EF73" i="65"/>
  <c r="DJ73" i="65"/>
  <c r="DK73" i="65"/>
  <c r="DL73" i="65"/>
  <c r="DM73" i="65"/>
  <c r="DN73" i="65"/>
  <c r="DO73" i="65"/>
  <c r="EH115" i="65"/>
  <c r="EF158" i="65"/>
  <c r="DK158" i="65"/>
  <c r="DL158" i="65"/>
  <c r="DJ158" i="65"/>
  <c r="DM158" i="65"/>
  <c r="DN158" i="65"/>
  <c r="DO158" i="65"/>
  <c r="DJ201" i="65"/>
  <c r="DK201" i="65"/>
  <c r="DL201" i="65"/>
  <c r="DM201" i="65"/>
  <c r="DN201" i="65"/>
  <c r="DO201" i="65"/>
  <c r="EF242" i="65"/>
  <c r="DK242" i="65"/>
  <c r="DL242" i="65"/>
  <c r="DJ242" i="65"/>
  <c r="DM242" i="65"/>
  <c r="DN242" i="65"/>
  <c r="DO242" i="65"/>
  <c r="EH34" i="65"/>
  <c r="EF79" i="65"/>
  <c r="DL79" i="65"/>
  <c r="DJ79" i="65"/>
  <c r="DK79" i="65"/>
  <c r="DN79" i="65"/>
  <c r="DO79" i="65"/>
  <c r="DM79" i="65"/>
  <c r="EH122" i="65"/>
  <c r="EE207" i="65"/>
  <c r="EF229" i="65"/>
  <c r="DJ229" i="65"/>
  <c r="DK229" i="65"/>
  <c r="DL229" i="65"/>
  <c r="DM229" i="65"/>
  <c r="DN229" i="65"/>
  <c r="DO229" i="65"/>
  <c r="EF247" i="65"/>
  <c r="DL247" i="65"/>
  <c r="DJ247" i="65"/>
  <c r="DK247" i="65"/>
  <c r="DN247" i="65"/>
  <c r="DO247" i="65"/>
  <c r="DM247" i="65"/>
  <c r="EH279" i="65"/>
  <c r="EF311" i="65"/>
  <c r="DL311" i="65"/>
  <c r="DJ311" i="65"/>
  <c r="DK311" i="65"/>
  <c r="DN311" i="65"/>
  <c r="DO311" i="65"/>
  <c r="DM311" i="65"/>
  <c r="EH343" i="65"/>
  <c r="EF375" i="65"/>
  <c r="DJ375" i="65"/>
  <c r="DK375" i="65"/>
  <c r="DL375" i="65"/>
  <c r="DN375" i="65"/>
  <c r="DM375" i="65"/>
  <c r="DO375" i="65"/>
  <c r="EF439" i="65"/>
  <c r="DJ439" i="65"/>
  <c r="DK439" i="65"/>
  <c r="DL439" i="65"/>
  <c r="DN439" i="65"/>
  <c r="DM439" i="65"/>
  <c r="DO439" i="65"/>
  <c r="EF503" i="65"/>
  <c r="DK503" i="65"/>
  <c r="DL503" i="65"/>
  <c r="DJ503" i="65"/>
  <c r="DM503" i="65"/>
  <c r="DO503" i="65"/>
  <c r="DN503" i="65"/>
  <c r="EH37" i="65"/>
  <c r="EH81" i="65"/>
  <c r="EH209" i="65"/>
  <c r="EF276" i="65"/>
  <c r="DJ276" i="65"/>
  <c r="DK276" i="65"/>
  <c r="DL276" i="65"/>
  <c r="DO276" i="65"/>
  <c r="DM276" i="65"/>
  <c r="DN276" i="65"/>
  <c r="EH318" i="65"/>
  <c r="EF361" i="65"/>
  <c r="DL361" i="65"/>
  <c r="DJ361" i="65"/>
  <c r="DK361" i="65"/>
  <c r="DO361" i="65"/>
  <c r="DM361" i="65"/>
  <c r="DN361" i="65"/>
  <c r="EH404" i="65"/>
  <c r="EF446" i="65"/>
  <c r="DJ446" i="65"/>
  <c r="DK446" i="65"/>
  <c r="DL446" i="65"/>
  <c r="DO446" i="65"/>
  <c r="DM446" i="65"/>
  <c r="DN446" i="65"/>
  <c r="EE489" i="65"/>
  <c r="EF13" i="65"/>
  <c r="DJ13" i="65"/>
  <c r="DK13" i="65"/>
  <c r="DL13" i="65"/>
  <c r="DM13" i="65"/>
  <c r="DN13" i="65"/>
  <c r="DO13" i="65"/>
  <c r="EH360" i="65"/>
  <c r="EF445" i="65"/>
  <c r="DL445" i="65"/>
  <c r="DJ445" i="65"/>
  <c r="DK445" i="65"/>
  <c r="DN445" i="65"/>
  <c r="DO445" i="65"/>
  <c r="DM445" i="65"/>
  <c r="EH38" i="65"/>
  <c r="EF125" i="65"/>
  <c r="DJ125" i="65"/>
  <c r="DK125" i="65"/>
  <c r="DL125" i="65"/>
  <c r="DM125" i="65"/>
  <c r="DN125" i="65"/>
  <c r="DO125" i="65"/>
  <c r="EH210" i="65"/>
  <c r="EF277" i="65"/>
  <c r="DJ277" i="65"/>
  <c r="DK277" i="65"/>
  <c r="DL277" i="65"/>
  <c r="DM277" i="65"/>
  <c r="DN277" i="65"/>
  <c r="DO277" i="65"/>
  <c r="EH320" i="65"/>
  <c r="EF341" i="65"/>
  <c r="DL341" i="65"/>
  <c r="DJ341" i="65"/>
  <c r="DK341" i="65"/>
  <c r="DM341" i="65"/>
  <c r="DN341" i="65"/>
  <c r="DO341" i="65"/>
  <c r="EF362" i="65"/>
  <c r="DJ362" i="65"/>
  <c r="DK362" i="65"/>
  <c r="DL362" i="65"/>
  <c r="DM362" i="65"/>
  <c r="DN362" i="65"/>
  <c r="DO362" i="65"/>
  <c r="EE405" i="65"/>
  <c r="EF448" i="65"/>
  <c r="DK448" i="65"/>
  <c r="DL448" i="65"/>
  <c r="DJ448" i="65"/>
  <c r="DM448" i="65"/>
  <c r="DN448" i="65"/>
  <c r="DO448" i="65"/>
  <c r="EH490" i="65"/>
  <c r="EF14" i="65"/>
  <c r="DK14" i="65"/>
  <c r="DL14" i="65"/>
  <c r="DJ14" i="65"/>
  <c r="DM14" i="65"/>
  <c r="DN14" i="65"/>
  <c r="DO14" i="65"/>
  <c r="EH107" i="65"/>
  <c r="EF193" i="65"/>
  <c r="DJ193" i="65"/>
  <c r="DK193" i="65"/>
  <c r="DL193" i="65"/>
  <c r="DM193" i="65"/>
  <c r="DN193" i="65"/>
  <c r="DO193" i="65"/>
  <c r="EH268" i="65"/>
  <c r="EF310" i="65"/>
  <c r="DK310" i="65"/>
  <c r="DL310" i="65"/>
  <c r="DJ310" i="65"/>
  <c r="DM310" i="65"/>
  <c r="DN310" i="65"/>
  <c r="DO310" i="65"/>
  <c r="EH353" i="65"/>
  <c r="EF396" i="65"/>
  <c r="DK396" i="65"/>
  <c r="DL396" i="65"/>
  <c r="DJ396" i="65"/>
  <c r="DO396" i="65"/>
  <c r="DM396" i="65"/>
  <c r="DN396" i="65"/>
  <c r="EH438" i="65"/>
  <c r="EF481" i="65"/>
  <c r="DJ481" i="65"/>
  <c r="DK481" i="65"/>
  <c r="DL481" i="65"/>
  <c r="DN481" i="65"/>
  <c r="DM481" i="65"/>
  <c r="DO481" i="65"/>
  <c r="EE45" i="65"/>
  <c r="EF130" i="65"/>
  <c r="DK130" i="65"/>
  <c r="DL130" i="65"/>
  <c r="DJ130" i="65"/>
  <c r="DM130" i="65"/>
  <c r="DN130" i="65"/>
  <c r="DO130" i="65"/>
  <c r="EH215" i="65"/>
  <c r="EF280" i="65"/>
  <c r="DJ280" i="65"/>
  <c r="DK280" i="65"/>
  <c r="DL280" i="65"/>
  <c r="DO280" i="65"/>
  <c r="DM280" i="65"/>
  <c r="DN280" i="65"/>
  <c r="EH354" i="65"/>
  <c r="EF440" i="65"/>
  <c r="DK440" i="65"/>
  <c r="DL440" i="65"/>
  <c r="DJ440" i="65"/>
  <c r="DO440" i="65"/>
  <c r="DM440" i="65"/>
  <c r="DN440" i="65"/>
  <c r="EH24" i="65"/>
  <c r="EF88" i="65"/>
  <c r="DJ88" i="65"/>
  <c r="DK88" i="65"/>
  <c r="DL88" i="65"/>
  <c r="DO88" i="65"/>
  <c r="DM88" i="65"/>
  <c r="DN88" i="65"/>
  <c r="EH152" i="65"/>
  <c r="EF216" i="65"/>
  <c r="DJ216" i="65"/>
  <c r="DK216" i="65"/>
  <c r="DL216" i="65"/>
  <c r="DO216" i="65"/>
  <c r="DM216" i="65"/>
  <c r="DN216" i="65"/>
  <c r="EH83" i="65"/>
  <c r="EF169" i="65"/>
  <c r="DJ169" i="65"/>
  <c r="DK169" i="65"/>
  <c r="DL169" i="65"/>
  <c r="DM169" i="65"/>
  <c r="DN169" i="65"/>
  <c r="DO169" i="65"/>
  <c r="EE250" i="65"/>
  <c r="EF111" i="65"/>
  <c r="DL111" i="65"/>
  <c r="DJ111" i="65"/>
  <c r="DK111" i="65"/>
  <c r="DN111" i="65"/>
  <c r="DO111" i="65"/>
  <c r="DM111" i="65"/>
  <c r="EH175" i="65"/>
  <c r="EF255" i="65"/>
  <c r="DL255" i="65"/>
  <c r="DJ255" i="65"/>
  <c r="DK255" i="65"/>
  <c r="DN255" i="65"/>
  <c r="DO255" i="65"/>
  <c r="DM255" i="65"/>
  <c r="EE319" i="65"/>
  <c r="EF351" i="65"/>
  <c r="DJ351" i="65"/>
  <c r="DK351" i="65"/>
  <c r="DL351" i="65"/>
  <c r="DN351" i="65"/>
  <c r="DM351" i="65"/>
  <c r="DO351" i="65"/>
  <c r="EF383" i="65"/>
  <c r="DJ383" i="65"/>
  <c r="DK383" i="65"/>
  <c r="DL383" i="65"/>
  <c r="DN383" i="65"/>
  <c r="DM383" i="65"/>
  <c r="DO383" i="65"/>
  <c r="EH447" i="65"/>
  <c r="EF511" i="65"/>
  <c r="DK511" i="65"/>
  <c r="DL511" i="65"/>
  <c r="DJ511" i="65"/>
  <c r="DM511" i="65"/>
  <c r="DO511" i="65"/>
  <c r="DN511" i="65"/>
  <c r="EH102" i="65"/>
  <c r="DL187" i="65"/>
  <c r="DJ187" i="65"/>
  <c r="DK187" i="65"/>
  <c r="DN187" i="65"/>
  <c r="DO187" i="65"/>
  <c r="DM187" i="65"/>
  <c r="EF264" i="65"/>
  <c r="DJ264" i="65"/>
  <c r="DK264" i="65"/>
  <c r="DL264" i="65"/>
  <c r="DO264" i="65"/>
  <c r="DM264" i="65"/>
  <c r="DN264" i="65"/>
  <c r="EH350" i="65"/>
  <c r="EF414" i="65"/>
  <c r="DJ414" i="65"/>
  <c r="DK414" i="65"/>
  <c r="DL414" i="65"/>
  <c r="DM414" i="65"/>
  <c r="DN414" i="65"/>
  <c r="DO414" i="65"/>
  <c r="EE500" i="65"/>
  <c r="EF285" i="65"/>
  <c r="DJ285" i="65"/>
  <c r="DK285" i="65"/>
  <c r="DL285" i="65"/>
  <c r="DM285" i="65"/>
  <c r="DN285" i="65"/>
  <c r="DO285" i="65"/>
  <c r="EF381" i="65"/>
  <c r="DL381" i="65"/>
  <c r="DJ381" i="65"/>
  <c r="DK381" i="65"/>
  <c r="DN381" i="65"/>
  <c r="DO381" i="65"/>
  <c r="DM381" i="65"/>
  <c r="EE61" i="65"/>
  <c r="EF288" i="65"/>
  <c r="DJ288" i="65"/>
  <c r="DK288" i="65"/>
  <c r="DL288" i="65"/>
  <c r="DO288" i="65"/>
  <c r="DM288" i="65"/>
  <c r="DN288" i="65"/>
  <c r="EE501" i="65"/>
  <c r="EF43" i="65"/>
  <c r="DL43" i="65"/>
  <c r="DJ43" i="65"/>
  <c r="DK43" i="65"/>
  <c r="DN43" i="65"/>
  <c r="DO43" i="65"/>
  <c r="DM43" i="65"/>
  <c r="EH214" i="65"/>
  <c r="EF342" i="65"/>
  <c r="DJ342" i="65"/>
  <c r="DK342" i="65"/>
  <c r="DL342" i="65"/>
  <c r="DM342" i="65"/>
  <c r="DN342" i="65"/>
  <c r="DO342" i="65"/>
  <c r="EH470" i="65"/>
  <c r="EF269" i="65"/>
  <c r="DJ269" i="65"/>
  <c r="DK269" i="65"/>
  <c r="DL269" i="65"/>
  <c r="DM269" i="65"/>
  <c r="DN269" i="65"/>
  <c r="DO269" i="65"/>
  <c r="EH504" i="65"/>
  <c r="EF20" i="65"/>
  <c r="DJ20" i="65"/>
  <c r="DK20" i="65"/>
  <c r="DL20" i="65"/>
  <c r="DO20" i="65"/>
  <c r="DM20" i="65"/>
  <c r="DN20" i="65"/>
  <c r="EH52" i="65"/>
  <c r="EF84" i="65"/>
  <c r="DJ84" i="65"/>
  <c r="DK84" i="65"/>
  <c r="DL84" i="65"/>
  <c r="DO84" i="65"/>
  <c r="DM84" i="65"/>
  <c r="DN84" i="65"/>
  <c r="EH116" i="65"/>
  <c r="EF148" i="65"/>
  <c r="DJ148" i="65"/>
  <c r="DK148" i="65"/>
  <c r="DL148" i="65"/>
  <c r="DO148" i="65"/>
  <c r="DM148" i="65"/>
  <c r="DN148" i="65"/>
  <c r="EH180" i="65"/>
  <c r="EF212" i="65"/>
  <c r="DJ212" i="65"/>
  <c r="DK212" i="65"/>
  <c r="DL212" i="65"/>
  <c r="DO212" i="65"/>
  <c r="DM212" i="65"/>
  <c r="DN212" i="65"/>
  <c r="EH33" i="65"/>
  <c r="EF78" i="65"/>
  <c r="DK78" i="65"/>
  <c r="DL78" i="65"/>
  <c r="DJ78" i="65"/>
  <c r="DM78" i="65"/>
  <c r="DN78" i="65"/>
  <c r="DO78" i="65"/>
  <c r="EH121" i="65"/>
  <c r="EF163" i="65"/>
  <c r="DL163" i="65"/>
  <c r="DJ163" i="65"/>
  <c r="DK163" i="65"/>
  <c r="DN163" i="65"/>
  <c r="DO163" i="65"/>
  <c r="DM163" i="65"/>
  <c r="EH206" i="65"/>
  <c r="EF246" i="65"/>
  <c r="DK246" i="65"/>
  <c r="DL246" i="65"/>
  <c r="DJ246" i="65"/>
  <c r="DM246" i="65"/>
  <c r="DN246" i="65"/>
  <c r="DO246" i="65"/>
  <c r="EH42" i="65"/>
  <c r="EF85" i="65"/>
  <c r="DJ85" i="65"/>
  <c r="DK85" i="65"/>
  <c r="DL85" i="65"/>
  <c r="DM85" i="65"/>
  <c r="DN85" i="65"/>
  <c r="DO85" i="65"/>
  <c r="EH127" i="65"/>
  <c r="EF170" i="65"/>
  <c r="DK170" i="65"/>
  <c r="DL170" i="65"/>
  <c r="DJ170" i="65"/>
  <c r="DM170" i="65"/>
  <c r="DN170" i="65"/>
  <c r="DO170" i="65"/>
  <c r="EF251" i="65"/>
  <c r="DL251" i="65"/>
  <c r="DJ251" i="65"/>
  <c r="DK251" i="65"/>
  <c r="DN251" i="65"/>
  <c r="DO251" i="65"/>
  <c r="DM251" i="65"/>
  <c r="EH283" i="65"/>
  <c r="EF299" i="65"/>
  <c r="DL299" i="65"/>
  <c r="DJ299" i="65"/>
  <c r="DK299" i="65"/>
  <c r="DN299" i="65"/>
  <c r="DO299" i="65"/>
  <c r="DM299" i="65"/>
  <c r="EH347" i="65"/>
  <c r="EH411" i="65"/>
  <c r="EH475" i="65"/>
  <c r="EF507" i="65"/>
  <c r="DK507" i="65"/>
  <c r="DL507" i="65"/>
  <c r="DJ507" i="65"/>
  <c r="DM507" i="65"/>
  <c r="DO507" i="65"/>
  <c r="DN507" i="65"/>
  <c r="EH49" i="65"/>
  <c r="DK134" i="65"/>
  <c r="DL134" i="65"/>
  <c r="DJ134" i="65"/>
  <c r="DM134" i="65"/>
  <c r="DN134" i="65"/>
  <c r="DO134" i="65"/>
  <c r="EH219" i="65"/>
  <c r="DJ281" i="65"/>
  <c r="DK281" i="65"/>
  <c r="DL281" i="65"/>
  <c r="DM281" i="65"/>
  <c r="DN281" i="65"/>
  <c r="DO281" i="65"/>
  <c r="EH324" i="65"/>
  <c r="DJ366" i="65"/>
  <c r="DK366" i="65"/>
  <c r="DL366" i="65"/>
  <c r="DM366" i="65"/>
  <c r="DN366" i="65"/>
  <c r="DO366" i="65"/>
  <c r="EE409" i="65"/>
  <c r="EF452" i="65"/>
  <c r="DL452" i="65"/>
  <c r="DJ452" i="65"/>
  <c r="DK452" i="65"/>
  <c r="DM452" i="65"/>
  <c r="DN452" i="65"/>
  <c r="DO452" i="65"/>
  <c r="EH494" i="65"/>
  <c r="EH370" i="65"/>
  <c r="DL456" i="65"/>
  <c r="DJ456" i="65"/>
  <c r="DK456" i="65"/>
  <c r="DM456" i="65"/>
  <c r="DN456" i="65"/>
  <c r="DO456" i="65"/>
  <c r="EE50" i="65"/>
  <c r="EF135" i="65"/>
  <c r="DL135" i="65"/>
  <c r="DJ135" i="65"/>
  <c r="DK135" i="65"/>
  <c r="DN135" i="65"/>
  <c r="DO135" i="65"/>
  <c r="DM135" i="65"/>
  <c r="EE221" i="65"/>
  <c r="EH257" i="65"/>
  <c r="EF282" i="65"/>
  <c r="DK282" i="65"/>
  <c r="DL282" i="65"/>
  <c r="DJ282" i="65"/>
  <c r="DM282" i="65"/>
  <c r="DN282" i="65"/>
  <c r="DO282" i="65"/>
  <c r="EE325" i="65"/>
  <c r="DK368" i="65"/>
  <c r="DL368" i="65"/>
  <c r="DJ368" i="65"/>
  <c r="DO368" i="65"/>
  <c r="DM368" i="65"/>
  <c r="DN368" i="65"/>
  <c r="EH410" i="65"/>
  <c r="EF453" i="65"/>
  <c r="DJ453" i="65"/>
  <c r="DK453" i="65"/>
  <c r="DL453" i="65"/>
  <c r="DN453" i="65"/>
  <c r="DO453" i="65"/>
  <c r="DM453" i="65"/>
  <c r="EH496" i="65"/>
  <c r="EF29" i="65"/>
  <c r="DJ29" i="65"/>
  <c r="DK29" i="65"/>
  <c r="DL29" i="65"/>
  <c r="DM29" i="65"/>
  <c r="DN29" i="65"/>
  <c r="DO29" i="65"/>
  <c r="EH118" i="65"/>
  <c r="DL203" i="65"/>
  <c r="DJ203" i="65"/>
  <c r="DK203" i="65"/>
  <c r="DN203" i="65"/>
  <c r="DO203" i="65"/>
  <c r="DM203" i="65"/>
  <c r="DJ273" i="65"/>
  <c r="DK273" i="65"/>
  <c r="DL273" i="65"/>
  <c r="DM273" i="65"/>
  <c r="DN273" i="65"/>
  <c r="DO273" i="65"/>
  <c r="DJ316" i="65"/>
  <c r="DK316" i="65"/>
  <c r="DL316" i="65"/>
  <c r="DO316" i="65"/>
  <c r="DM316" i="65"/>
  <c r="DN316" i="65"/>
  <c r="EH444" i="65"/>
  <c r="EE465" i="65"/>
  <c r="EH10" i="65"/>
  <c r="DK98" i="65"/>
  <c r="DL98" i="65"/>
  <c r="DJ98" i="65"/>
  <c r="DM98" i="65"/>
  <c r="DN98" i="65"/>
  <c r="DO98" i="65"/>
  <c r="EH183" i="65"/>
  <c r="EF261" i="65"/>
  <c r="DJ261" i="65"/>
  <c r="DK261" i="65"/>
  <c r="DL261" i="65"/>
  <c r="DM261" i="65"/>
  <c r="DN261" i="65"/>
  <c r="DO261" i="65"/>
  <c r="EH322" i="65"/>
  <c r="EF365" i="65"/>
  <c r="DL365" i="65"/>
  <c r="DJ365" i="65"/>
  <c r="DK365" i="65"/>
  <c r="DN365" i="65"/>
  <c r="DO365" i="65"/>
  <c r="DM365" i="65"/>
  <c r="DK408" i="65"/>
  <c r="DL408" i="65"/>
  <c r="DJ408" i="65"/>
  <c r="DO408" i="65"/>
  <c r="DM408" i="65"/>
  <c r="DN408" i="65"/>
  <c r="DJ40" i="65"/>
  <c r="DK40" i="65"/>
  <c r="DL40" i="65"/>
  <c r="DO40" i="65"/>
  <c r="DM40" i="65"/>
  <c r="DN40" i="65"/>
  <c r="EH104" i="65"/>
  <c r="DJ168" i="65"/>
  <c r="DK168" i="65"/>
  <c r="DL168" i="65"/>
  <c r="DO168" i="65"/>
  <c r="DM168" i="65"/>
  <c r="DN168" i="65"/>
  <c r="EH232" i="65"/>
  <c r="DJ105" i="65"/>
  <c r="DK105" i="65"/>
  <c r="DL105" i="65"/>
  <c r="DM105" i="65"/>
  <c r="DN105" i="65"/>
  <c r="DO105" i="65"/>
  <c r="EH190" i="65"/>
  <c r="EF266" i="65"/>
  <c r="DK266" i="65"/>
  <c r="DL266" i="65"/>
  <c r="DJ266" i="65"/>
  <c r="DM266" i="65"/>
  <c r="DN266" i="65"/>
  <c r="DO266" i="65"/>
  <c r="EH90" i="65"/>
  <c r="EE271" i="65"/>
  <c r="EF335" i="65"/>
  <c r="DL335" i="65"/>
  <c r="DJ335" i="65"/>
  <c r="DK335" i="65"/>
  <c r="DN335" i="65"/>
  <c r="DO335" i="65"/>
  <c r="DM335" i="65"/>
  <c r="EE399" i="65"/>
  <c r="DK463" i="65"/>
  <c r="DL463" i="65"/>
  <c r="DJ463" i="65"/>
  <c r="DM463" i="65"/>
  <c r="DN463" i="65"/>
  <c r="DO463" i="65"/>
  <c r="EH145" i="65"/>
  <c r="DK230" i="65"/>
  <c r="DL230" i="65"/>
  <c r="DJ230" i="65"/>
  <c r="DM230" i="65"/>
  <c r="DN230" i="65"/>
  <c r="DO230" i="65"/>
  <c r="DJ329" i="65"/>
  <c r="DK329" i="65"/>
  <c r="DL329" i="65"/>
  <c r="DM329" i="65"/>
  <c r="DN329" i="65"/>
  <c r="DO329" i="65"/>
  <c r="DK436" i="65"/>
  <c r="DL436" i="65"/>
  <c r="DJ436" i="65"/>
  <c r="DO436" i="65"/>
  <c r="DN436" i="65"/>
  <c r="DM436" i="65"/>
  <c r="EH338" i="65"/>
  <c r="DL103" i="65"/>
  <c r="DJ103" i="65"/>
  <c r="DK103" i="65"/>
  <c r="DN103" i="65"/>
  <c r="DO103" i="65"/>
  <c r="DM103" i="65"/>
  <c r="EE309" i="65"/>
  <c r="EF373" i="65"/>
  <c r="DL373" i="65"/>
  <c r="DJ373" i="65"/>
  <c r="DK373" i="65"/>
  <c r="DM373" i="65"/>
  <c r="DN373" i="65"/>
  <c r="DO373" i="65"/>
  <c r="DK416" i="65"/>
  <c r="DL416" i="65"/>
  <c r="DJ416" i="65"/>
  <c r="DO416" i="65"/>
  <c r="DM416" i="65"/>
  <c r="DN416" i="65"/>
  <c r="EH171" i="65"/>
  <c r="DK364" i="65"/>
  <c r="DL364" i="65"/>
  <c r="DJ364" i="65"/>
  <c r="DO364" i="65"/>
  <c r="DM364" i="65"/>
  <c r="DN364" i="65"/>
  <c r="EH492" i="65"/>
  <c r="DL151" i="65"/>
  <c r="DJ151" i="65"/>
  <c r="DK151" i="65"/>
  <c r="DN151" i="65"/>
  <c r="DO151" i="65"/>
  <c r="DM151" i="65"/>
  <c r="EE333" i="65"/>
  <c r="DJ124" i="65"/>
  <c r="DK124" i="65"/>
  <c r="DL124" i="65"/>
  <c r="DO124" i="65"/>
  <c r="DM124" i="65"/>
  <c r="DN124" i="65"/>
  <c r="DL131" i="65"/>
  <c r="DJ131" i="65"/>
  <c r="DK131" i="65"/>
  <c r="DN131" i="65"/>
  <c r="DO131" i="65"/>
  <c r="DM131" i="65"/>
  <c r="DK138" i="65"/>
  <c r="DL138" i="65"/>
  <c r="DJ138" i="65"/>
  <c r="DM138" i="65"/>
  <c r="DN138" i="65"/>
  <c r="DO138" i="65"/>
  <c r="DJ419" i="65"/>
  <c r="DK419" i="65"/>
  <c r="DL419" i="65"/>
  <c r="DN419" i="65"/>
  <c r="DM419" i="65"/>
  <c r="DO419" i="65"/>
  <c r="DK314" i="65"/>
  <c r="DL314" i="65"/>
  <c r="DJ314" i="65"/>
  <c r="DM314" i="65"/>
  <c r="DN314" i="65"/>
  <c r="DO314" i="65"/>
  <c r="DK400" i="65"/>
  <c r="DL400" i="65"/>
  <c r="DJ400" i="65"/>
  <c r="DO400" i="65"/>
  <c r="DM400" i="65"/>
  <c r="DN400" i="65"/>
  <c r="DJ485" i="65"/>
  <c r="DK485" i="65"/>
  <c r="DL485" i="65"/>
  <c r="DN485" i="65"/>
  <c r="DM485" i="65"/>
  <c r="DO485" i="65"/>
  <c r="DJ97" i="65"/>
  <c r="DK97" i="65"/>
  <c r="DL97" i="65"/>
  <c r="DM97" i="65"/>
  <c r="DN97" i="65"/>
  <c r="DO97" i="65"/>
  <c r="DJ260" i="65"/>
  <c r="DK260" i="65"/>
  <c r="DL260" i="65"/>
  <c r="DO260" i="65"/>
  <c r="DM260" i="65"/>
  <c r="DN260" i="65"/>
  <c r="DK348" i="65"/>
  <c r="DL348" i="65"/>
  <c r="DJ348" i="65"/>
  <c r="DO348" i="65"/>
  <c r="DM348" i="65"/>
  <c r="DN348" i="65"/>
  <c r="DL433" i="65"/>
  <c r="DJ433" i="65"/>
  <c r="DK433" i="65"/>
  <c r="DM433" i="65"/>
  <c r="DN433" i="65"/>
  <c r="DO433" i="65"/>
  <c r="DK30" i="65"/>
  <c r="DL30" i="65"/>
  <c r="DJ30" i="65"/>
  <c r="DM30" i="65"/>
  <c r="DN30" i="65"/>
  <c r="DO30" i="65"/>
  <c r="DJ205" i="65"/>
  <c r="DK205" i="65"/>
  <c r="DL205" i="65"/>
  <c r="DM205" i="65"/>
  <c r="DN205" i="65"/>
  <c r="DO205" i="65"/>
  <c r="DK344" i="65"/>
  <c r="DL344" i="65"/>
  <c r="DJ344" i="65"/>
  <c r="DO344" i="65"/>
  <c r="DM344" i="65"/>
  <c r="DN344" i="65"/>
  <c r="DK146" i="65"/>
  <c r="DL146" i="65"/>
  <c r="DJ146" i="65"/>
  <c r="DM146" i="65"/>
  <c r="DN146" i="65"/>
  <c r="DO146" i="65"/>
  <c r="DL385" i="65"/>
  <c r="DJ385" i="65"/>
  <c r="DK385" i="65"/>
  <c r="DM385" i="65"/>
  <c r="DN385" i="65"/>
  <c r="DO385" i="65"/>
  <c r="DK194" i="65"/>
  <c r="DL194" i="65"/>
  <c r="DJ194" i="65"/>
  <c r="DM194" i="65"/>
  <c r="DN194" i="65"/>
  <c r="DO194" i="65"/>
  <c r="DL23" i="65"/>
  <c r="DJ23" i="65"/>
  <c r="DK23" i="65"/>
  <c r="DN23" i="65"/>
  <c r="DO23" i="65"/>
  <c r="DM23" i="65"/>
  <c r="DJ64" i="65"/>
  <c r="DK64" i="65"/>
  <c r="DL64" i="65"/>
  <c r="DO64" i="65"/>
  <c r="DM64" i="65"/>
  <c r="DN64" i="65"/>
  <c r="DJ128" i="65"/>
  <c r="DK128" i="65"/>
  <c r="DL128" i="65"/>
  <c r="DO128" i="65"/>
  <c r="DM128" i="65"/>
  <c r="DN128" i="65"/>
  <c r="DJ192" i="65"/>
  <c r="DK192" i="65"/>
  <c r="DL192" i="65"/>
  <c r="DO192" i="65"/>
  <c r="DM192" i="65"/>
  <c r="DN192" i="65"/>
  <c r="DL51" i="65"/>
  <c r="DJ51" i="65"/>
  <c r="DK51" i="65"/>
  <c r="DN51" i="65"/>
  <c r="DO51" i="65"/>
  <c r="DM51" i="65"/>
  <c r="DJ137" i="65"/>
  <c r="DK137" i="65"/>
  <c r="DL137" i="65"/>
  <c r="DM137" i="65"/>
  <c r="DN137" i="65"/>
  <c r="DO137" i="65"/>
  <c r="DK222" i="65"/>
  <c r="DL222" i="65"/>
  <c r="DJ222" i="65"/>
  <c r="DM222" i="65"/>
  <c r="DN222" i="65"/>
  <c r="DO222" i="65"/>
  <c r="DK58" i="65"/>
  <c r="DL58" i="65"/>
  <c r="DJ58" i="65"/>
  <c r="DM58" i="65"/>
  <c r="DN58" i="65"/>
  <c r="DO58" i="65"/>
  <c r="DJ101" i="65"/>
  <c r="DK101" i="65"/>
  <c r="DL101" i="65"/>
  <c r="DM101" i="65"/>
  <c r="DN101" i="65"/>
  <c r="DO101" i="65"/>
  <c r="DL143" i="65"/>
  <c r="DJ143" i="65"/>
  <c r="DK143" i="65"/>
  <c r="DN143" i="65"/>
  <c r="DO143" i="65"/>
  <c r="DM143" i="65"/>
  <c r="DL295" i="65"/>
  <c r="DJ295" i="65"/>
  <c r="DK295" i="65"/>
  <c r="DN295" i="65"/>
  <c r="DO295" i="65"/>
  <c r="DM295" i="65"/>
  <c r="DJ359" i="65"/>
  <c r="DK359" i="65"/>
  <c r="DL359" i="65"/>
  <c r="DN359" i="65"/>
  <c r="DM359" i="65"/>
  <c r="DO359" i="65"/>
  <c r="DJ407" i="65"/>
  <c r="DK407" i="65"/>
  <c r="DL407" i="65"/>
  <c r="DN407" i="65"/>
  <c r="DM407" i="65"/>
  <c r="DO407" i="65"/>
  <c r="DJ423" i="65"/>
  <c r="DK423" i="65"/>
  <c r="DL423" i="65"/>
  <c r="DN423" i="65"/>
  <c r="DM423" i="65"/>
  <c r="DO423" i="65"/>
  <c r="DK471" i="65"/>
  <c r="DL471" i="65"/>
  <c r="DJ471" i="65"/>
  <c r="DM471" i="65"/>
  <c r="DN471" i="65"/>
  <c r="DO471" i="65"/>
  <c r="DK487" i="65"/>
  <c r="DL487" i="65"/>
  <c r="DJ487" i="65"/>
  <c r="DM487" i="65"/>
  <c r="DO487" i="65"/>
  <c r="DN487" i="65"/>
  <c r="DJ248" i="65"/>
  <c r="DK248" i="65"/>
  <c r="DL248" i="65"/>
  <c r="DO248" i="65"/>
  <c r="DM248" i="65"/>
  <c r="DN248" i="65"/>
  <c r="DK340" i="65"/>
  <c r="DL340" i="65"/>
  <c r="DJ340" i="65"/>
  <c r="DO340" i="65"/>
  <c r="DN340" i="65"/>
  <c r="DM340" i="65"/>
  <c r="DL425" i="65"/>
  <c r="DJ425" i="65"/>
  <c r="DK425" i="65"/>
  <c r="DO425" i="65"/>
  <c r="DM425" i="65"/>
  <c r="DN425" i="65"/>
  <c r="DJ510" i="65"/>
  <c r="DK510" i="65"/>
  <c r="DL510" i="65"/>
  <c r="DO510" i="65"/>
  <c r="DN510" i="65"/>
  <c r="DM510" i="65"/>
  <c r="DJ402" i="65"/>
  <c r="DK402" i="65"/>
  <c r="DL402" i="65"/>
  <c r="DM402" i="65"/>
  <c r="DO402" i="65"/>
  <c r="DN402" i="65"/>
  <c r="DK82" i="65"/>
  <c r="DL82" i="65"/>
  <c r="DJ82" i="65"/>
  <c r="DM82" i="65"/>
  <c r="DN82" i="65"/>
  <c r="DO82" i="65"/>
  <c r="DJ249" i="65"/>
  <c r="DK249" i="65"/>
  <c r="DL249" i="65"/>
  <c r="DM249" i="65"/>
  <c r="DN249" i="65"/>
  <c r="DO249" i="65"/>
  <c r="DJ426" i="65"/>
  <c r="DK426" i="65"/>
  <c r="DL426" i="65"/>
  <c r="DM426" i="65"/>
  <c r="DN426" i="65"/>
  <c r="DO426" i="65"/>
  <c r="DL512" i="65"/>
  <c r="DJ512" i="65"/>
  <c r="DK512" i="65"/>
  <c r="DM512" i="65"/>
  <c r="DN512" i="65"/>
  <c r="DO512" i="65"/>
  <c r="DK150" i="65"/>
  <c r="DL150" i="65"/>
  <c r="DJ150" i="65"/>
  <c r="DM150" i="65"/>
  <c r="DN150" i="65"/>
  <c r="DO150" i="65"/>
  <c r="DJ289" i="65"/>
  <c r="DK289" i="65"/>
  <c r="DL289" i="65"/>
  <c r="DM289" i="65"/>
  <c r="DN289" i="65"/>
  <c r="DO289" i="65"/>
  <c r="DJ374" i="65"/>
  <c r="DK374" i="65"/>
  <c r="DL374" i="65"/>
  <c r="DM374" i="65"/>
  <c r="DN374" i="65"/>
  <c r="DO374" i="65"/>
  <c r="DL460" i="65"/>
  <c r="DJ460" i="65"/>
  <c r="DK460" i="65"/>
  <c r="DM460" i="65"/>
  <c r="DN460" i="65"/>
  <c r="DO460" i="65"/>
  <c r="DL87" i="65"/>
  <c r="DJ87" i="65"/>
  <c r="DK87" i="65"/>
  <c r="DN87" i="65"/>
  <c r="DO87" i="65"/>
  <c r="DM87" i="65"/>
  <c r="DJ253" i="65"/>
  <c r="DK253" i="65"/>
  <c r="DL253" i="65"/>
  <c r="DM253" i="65"/>
  <c r="DN253" i="65"/>
  <c r="DO253" i="65"/>
  <c r="DL397" i="65"/>
  <c r="DJ397" i="65"/>
  <c r="DK397" i="65"/>
  <c r="DN397" i="65"/>
  <c r="DO397" i="65"/>
  <c r="DM397" i="65"/>
  <c r="DJ56" i="65"/>
  <c r="DK56" i="65"/>
  <c r="DL56" i="65"/>
  <c r="DO56" i="65"/>
  <c r="DM56" i="65"/>
  <c r="DN56" i="65"/>
  <c r="DJ184" i="65"/>
  <c r="DK184" i="65"/>
  <c r="DL184" i="65"/>
  <c r="DO184" i="65"/>
  <c r="DM184" i="65"/>
  <c r="DN184" i="65"/>
  <c r="DK126" i="65"/>
  <c r="DL126" i="65"/>
  <c r="DJ126" i="65"/>
  <c r="DM126" i="65"/>
  <c r="DN126" i="65"/>
  <c r="DO126" i="65"/>
  <c r="DL47" i="65"/>
  <c r="DJ47" i="65"/>
  <c r="DK47" i="65"/>
  <c r="DN47" i="65"/>
  <c r="DO47" i="65"/>
  <c r="DM47" i="65"/>
  <c r="DK218" i="65"/>
  <c r="DL218" i="65"/>
  <c r="DJ218" i="65"/>
  <c r="DM218" i="65"/>
  <c r="DN218" i="65"/>
  <c r="DO218" i="65"/>
  <c r="DJ415" i="65"/>
  <c r="DK415" i="65"/>
  <c r="DL415" i="65"/>
  <c r="DN415" i="65"/>
  <c r="DM415" i="65"/>
  <c r="DO415" i="65"/>
  <c r="DK479" i="65"/>
  <c r="DL479" i="65"/>
  <c r="DJ479" i="65"/>
  <c r="DM479" i="65"/>
  <c r="DN479" i="65"/>
  <c r="DO479" i="65"/>
  <c r="DK372" i="65"/>
  <c r="DL372" i="65"/>
  <c r="DJ372" i="65"/>
  <c r="DO372" i="65"/>
  <c r="DN372" i="65"/>
  <c r="DM372" i="65"/>
  <c r="DJ189" i="65"/>
  <c r="DK189" i="65"/>
  <c r="DL189" i="65"/>
  <c r="DM189" i="65"/>
  <c r="DN189" i="65"/>
  <c r="DO189" i="65"/>
  <c r="DL437" i="65"/>
  <c r="DJ437" i="65"/>
  <c r="DK437" i="65"/>
  <c r="DM437" i="65"/>
  <c r="DN437" i="65"/>
  <c r="DO437" i="65"/>
  <c r="DJ300" i="65"/>
  <c r="DK300" i="65"/>
  <c r="DL300" i="65"/>
  <c r="DO300" i="65"/>
  <c r="DM300" i="65"/>
  <c r="DN300" i="65"/>
  <c r="DJ109" i="65"/>
  <c r="DK109" i="65"/>
  <c r="DL109" i="65"/>
  <c r="DM109" i="65"/>
  <c r="DN109" i="65"/>
  <c r="DO109" i="65"/>
  <c r="DL27" i="65"/>
  <c r="DJ27" i="65"/>
  <c r="DK27" i="65"/>
  <c r="DN27" i="65"/>
  <c r="DO27" i="65"/>
  <c r="DM27" i="65"/>
  <c r="DJ68" i="65"/>
  <c r="DK68" i="65"/>
  <c r="DL68" i="65"/>
  <c r="DO68" i="65"/>
  <c r="DM68" i="65"/>
  <c r="DN68" i="65"/>
  <c r="DJ132" i="65"/>
  <c r="DK132" i="65"/>
  <c r="DL132" i="65"/>
  <c r="DO132" i="65"/>
  <c r="DM132" i="65"/>
  <c r="DN132" i="65"/>
  <c r="DJ196" i="65"/>
  <c r="DK196" i="65"/>
  <c r="DL196" i="65"/>
  <c r="DO196" i="65"/>
  <c r="DM196" i="65"/>
  <c r="DN196" i="65"/>
  <c r="DJ57" i="65"/>
  <c r="DK57" i="65"/>
  <c r="DL57" i="65"/>
  <c r="DM57" i="65"/>
  <c r="DN57" i="65"/>
  <c r="DO57" i="65"/>
  <c r="DK142" i="65"/>
  <c r="DL142" i="65"/>
  <c r="DJ142" i="65"/>
  <c r="DM142" i="65"/>
  <c r="DN142" i="65"/>
  <c r="DO142" i="65"/>
  <c r="DL227" i="65"/>
  <c r="DJ227" i="65"/>
  <c r="DK227" i="65"/>
  <c r="DN227" i="65"/>
  <c r="DO227" i="65"/>
  <c r="DM227" i="65"/>
  <c r="DL63" i="65"/>
  <c r="DJ63" i="65"/>
  <c r="DK63" i="65"/>
  <c r="DN63" i="65"/>
  <c r="DO63" i="65"/>
  <c r="DM63" i="65"/>
  <c r="DJ149" i="65"/>
  <c r="DK149" i="65"/>
  <c r="DL149" i="65"/>
  <c r="DM149" i="65"/>
  <c r="DN149" i="65"/>
  <c r="DO149" i="65"/>
  <c r="DJ213" i="65"/>
  <c r="DK213" i="65"/>
  <c r="DL213" i="65"/>
  <c r="DM213" i="65"/>
  <c r="DN213" i="65"/>
  <c r="DO213" i="65"/>
  <c r="DK234" i="65"/>
  <c r="DL234" i="65"/>
  <c r="DJ234" i="65"/>
  <c r="DM234" i="65"/>
  <c r="DN234" i="65"/>
  <c r="DO234" i="65"/>
  <c r="DJ363" i="65"/>
  <c r="DK363" i="65"/>
  <c r="DL363" i="65"/>
  <c r="DN363" i="65"/>
  <c r="DO363" i="65"/>
  <c r="DM363" i="65"/>
  <c r="DJ427" i="65"/>
  <c r="DK427" i="65"/>
  <c r="DL427" i="65"/>
  <c r="DN427" i="65"/>
  <c r="DO427" i="65"/>
  <c r="DM427" i="65"/>
  <c r="DK491" i="65"/>
  <c r="DL491" i="65"/>
  <c r="DJ491" i="65"/>
  <c r="DM491" i="65"/>
  <c r="DO491" i="65"/>
  <c r="DN491" i="65"/>
  <c r="DL91" i="65"/>
  <c r="DJ91" i="65"/>
  <c r="DK91" i="65"/>
  <c r="DN91" i="65"/>
  <c r="DO91" i="65"/>
  <c r="DM91" i="65"/>
  <c r="DJ256" i="65"/>
  <c r="DK256" i="65"/>
  <c r="DL256" i="65"/>
  <c r="DO256" i="65"/>
  <c r="DM256" i="65"/>
  <c r="DN256" i="65"/>
  <c r="DL345" i="65"/>
  <c r="DJ345" i="65"/>
  <c r="DK345" i="65"/>
  <c r="DO345" i="65"/>
  <c r="DM345" i="65"/>
  <c r="DN345" i="65"/>
  <c r="DJ430" i="65"/>
  <c r="DK430" i="65"/>
  <c r="DL430" i="65"/>
  <c r="DM430" i="65"/>
  <c r="DN430" i="65"/>
  <c r="DO430" i="65"/>
  <c r="DL516" i="65"/>
  <c r="DJ516" i="65"/>
  <c r="DK516" i="65"/>
  <c r="DM516" i="65"/>
  <c r="DN516" i="65"/>
  <c r="DO516" i="65"/>
  <c r="DL413" i="65"/>
  <c r="DJ413" i="65"/>
  <c r="DK413" i="65"/>
  <c r="DN413" i="65"/>
  <c r="DO413" i="65"/>
  <c r="DM413" i="65"/>
  <c r="DJ93" i="65"/>
  <c r="DK93" i="65"/>
  <c r="DL93" i="65"/>
  <c r="DM93" i="65"/>
  <c r="DN93" i="65"/>
  <c r="DO93" i="65"/>
  <c r="DJ346" i="65"/>
  <c r="DK346" i="65"/>
  <c r="DL346" i="65"/>
  <c r="DM346" i="65"/>
  <c r="DN346" i="65"/>
  <c r="DO346" i="65"/>
  <c r="DK432" i="65"/>
  <c r="DL432" i="65"/>
  <c r="DJ432" i="65"/>
  <c r="DO432" i="65"/>
  <c r="DM432" i="65"/>
  <c r="DN432" i="65"/>
  <c r="DJ517" i="65"/>
  <c r="DK517" i="65"/>
  <c r="DL517" i="65"/>
  <c r="DN517" i="65"/>
  <c r="DO517" i="65"/>
  <c r="DM517" i="65"/>
  <c r="DJ161" i="65"/>
  <c r="DK161" i="65"/>
  <c r="DL161" i="65"/>
  <c r="DM161" i="65"/>
  <c r="DN161" i="65"/>
  <c r="DO161" i="65"/>
  <c r="DK294" i="65"/>
  <c r="DL294" i="65"/>
  <c r="DJ294" i="65"/>
  <c r="DM294" i="65"/>
  <c r="DN294" i="65"/>
  <c r="DO294" i="65"/>
  <c r="DJ358" i="65"/>
  <c r="DK358" i="65"/>
  <c r="DL358" i="65"/>
  <c r="DM358" i="65"/>
  <c r="DN358" i="65"/>
  <c r="DO358" i="65"/>
  <c r="DK380" i="65"/>
  <c r="DL380" i="65"/>
  <c r="DJ380" i="65"/>
  <c r="DO380" i="65"/>
  <c r="DM380" i="65"/>
  <c r="DN380" i="65"/>
  <c r="DL55" i="65"/>
  <c r="DJ55" i="65"/>
  <c r="DK55" i="65"/>
  <c r="DN55" i="65"/>
  <c r="DO55" i="65"/>
  <c r="DM55" i="65"/>
  <c r="DK226" i="65"/>
  <c r="DL226" i="65"/>
  <c r="DJ226" i="65"/>
  <c r="DM226" i="65"/>
  <c r="DN226" i="65"/>
  <c r="DO226" i="65"/>
  <c r="DJ493" i="65"/>
  <c r="DK493" i="65"/>
  <c r="DL493" i="65"/>
  <c r="DN493" i="65"/>
  <c r="DM493" i="65"/>
  <c r="DO493" i="65"/>
  <c r="DL31" i="65"/>
  <c r="DJ31" i="65"/>
  <c r="DK31" i="65"/>
  <c r="DN31" i="65"/>
  <c r="DO31" i="65"/>
  <c r="DM31" i="65"/>
  <c r="DJ136" i="65"/>
  <c r="DK136" i="65"/>
  <c r="DL136" i="65"/>
  <c r="DO136" i="65"/>
  <c r="DM136" i="65"/>
  <c r="DN136" i="65"/>
  <c r="DK62" i="65"/>
  <c r="DL62" i="65"/>
  <c r="DJ62" i="65"/>
  <c r="DM62" i="65"/>
  <c r="DN62" i="65"/>
  <c r="DO62" i="65"/>
  <c r="DJ233" i="65"/>
  <c r="DK233" i="65"/>
  <c r="DL233" i="65"/>
  <c r="DM233" i="65"/>
  <c r="DN233" i="65"/>
  <c r="DO233" i="65"/>
  <c r="DJ133" i="65"/>
  <c r="DK133" i="65"/>
  <c r="DL133" i="65"/>
  <c r="DM133" i="65"/>
  <c r="DN133" i="65"/>
  <c r="DO133" i="65"/>
  <c r="DL303" i="65"/>
  <c r="DJ303" i="65"/>
  <c r="DK303" i="65"/>
  <c r="DN303" i="65"/>
  <c r="DO303" i="65"/>
  <c r="DM303" i="65"/>
  <c r="DJ431" i="65"/>
  <c r="DK431" i="65"/>
  <c r="DL431" i="65"/>
  <c r="DN431" i="65"/>
  <c r="DM431" i="65"/>
  <c r="DO431" i="65"/>
  <c r="DL59" i="65"/>
  <c r="DJ59" i="65"/>
  <c r="DK59" i="65"/>
  <c r="DN59" i="65"/>
  <c r="DO59" i="65"/>
  <c r="DM59" i="65"/>
  <c r="DL393" i="65"/>
  <c r="DJ393" i="65"/>
  <c r="DK393" i="65"/>
  <c r="DO393" i="65"/>
  <c r="DM393" i="65"/>
  <c r="DN393" i="65"/>
  <c r="DJ466" i="65"/>
  <c r="DK466" i="65"/>
  <c r="DL466" i="65"/>
  <c r="DO466" i="65"/>
  <c r="DM466" i="65"/>
  <c r="DN466" i="65"/>
  <c r="DK278" i="65"/>
  <c r="DL278" i="65"/>
  <c r="DJ278" i="65"/>
  <c r="DM278" i="65"/>
  <c r="DN278" i="65"/>
  <c r="DO278" i="65"/>
  <c r="DJ16" i="65"/>
  <c r="DK16" i="65"/>
  <c r="DL16" i="65"/>
  <c r="DO16" i="65"/>
  <c r="DM16" i="65"/>
  <c r="DN16" i="65"/>
  <c r="DJ461" i="65"/>
  <c r="DK461" i="65"/>
  <c r="DL461" i="65"/>
  <c r="DN461" i="65"/>
  <c r="DO461" i="65"/>
  <c r="DM461" i="65"/>
  <c r="DJ526" i="65"/>
  <c r="DK526" i="65"/>
  <c r="DL526" i="65"/>
  <c r="DO526" i="65"/>
  <c r="DN526" i="65"/>
  <c r="DM526" i="65"/>
  <c r="DL528" i="65"/>
  <c r="DJ528" i="65"/>
  <c r="DK528" i="65"/>
  <c r="DM528" i="65"/>
  <c r="DN528" i="65"/>
  <c r="DO528" i="65"/>
  <c r="DL540" i="65"/>
  <c r="DJ540" i="65"/>
  <c r="DK540" i="65"/>
  <c r="DM540" i="65"/>
  <c r="DN540" i="65"/>
  <c r="DO540" i="65"/>
  <c r="DJ541" i="65"/>
  <c r="DK541" i="65"/>
  <c r="DL541" i="65"/>
  <c r="DN541" i="65"/>
  <c r="DO541" i="65"/>
  <c r="DM541" i="65"/>
  <c r="DK543" i="65"/>
  <c r="DL543" i="65"/>
  <c r="DJ543" i="65"/>
  <c r="DO543" i="65"/>
  <c r="DM543" i="65"/>
  <c r="DN543" i="65"/>
  <c r="DJ522" i="65"/>
  <c r="DK522" i="65"/>
  <c r="DL522" i="65"/>
  <c r="DO522" i="65"/>
  <c r="DN522" i="65"/>
  <c r="DM522" i="65"/>
  <c r="DK535" i="65"/>
  <c r="DL535" i="65"/>
  <c r="DJ535" i="65"/>
  <c r="DM535" i="65"/>
  <c r="DN535" i="65"/>
  <c r="DO535" i="65"/>
  <c r="DJ530" i="65"/>
  <c r="DK530" i="65"/>
  <c r="DL530" i="65"/>
  <c r="DO530" i="65"/>
  <c r="DN530" i="65"/>
  <c r="DM530" i="65"/>
  <c r="DL524" i="65"/>
  <c r="DJ524" i="65"/>
  <c r="DK524" i="65"/>
  <c r="DM524" i="65"/>
  <c r="DN524" i="65"/>
  <c r="DO524" i="65"/>
  <c r="DJ525" i="65"/>
  <c r="DK525" i="65"/>
  <c r="DL525" i="65"/>
  <c r="DN525" i="65"/>
  <c r="DM525" i="65"/>
  <c r="DO525" i="65"/>
  <c r="DJ537" i="65"/>
  <c r="DK537" i="65"/>
  <c r="DL537" i="65"/>
  <c r="DN537" i="65"/>
  <c r="DO537" i="65"/>
  <c r="DM537" i="65"/>
  <c r="DL536" i="65"/>
  <c r="DJ536" i="65"/>
  <c r="DK536" i="65"/>
  <c r="DM536" i="65"/>
  <c r="DN536" i="65"/>
  <c r="DO536" i="65"/>
  <c r="DJ542" i="65"/>
  <c r="DK542" i="65"/>
  <c r="DL542" i="65"/>
  <c r="DO542" i="65"/>
  <c r="DM542" i="65"/>
  <c r="DN542" i="65"/>
  <c r="DJ534" i="65"/>
  <c r="DK534" i="65"/>
  <c r="DL534" i="65"/>
  <c r="DO534" i="65"/>
  <c r="DN534" i="65"/>
  <c r="DM534" i="65"/>
  <c r="DJ188" i="65"/>
  <c r="DK188" i="65"/>
  <c r="DL188" i="65"/>
  <c r="DO188" i="65"/>
  <c r="DM188" i="65"/>
  <c r="DN188" i="65"/>
  <c r="DK46" i="65"/>
  <c r="DL46" i="65"/>
  <c r="DJ46" i="65"/>
  <c r="DM46" i="65"/>
  <c r="DN46" i="65"/>
  <c r="DO46" i="65"/>
  <c r="DL223" i="65"/>
  <c r="DJ223" i="65"/>
  <c r="DK223" i="65"/>
  <c r="DN223" i="65"/>
  <c r="DO223" i="65"/>
  <c r="DM223" i="65"/>
  <c r="DL291" i="65"/>
  <c r="DJ291" i="65"/>
  <c r="DK291" i="65"/>
  <c r="DN291" i="65"/>
  <c r="DO291" i="65"/>
  <c r="DM291" i="65"/>
  <c r="DJ339" i="65"/>
  <c r="DK339" i="65"/>
  <c r="DL339" i="65"/>
  <c r="DN339" i="65"/>
  <c r="DM339" i="65"/>
  <c r="DO339" i="65"/>
  <c r="DK198" i="65"/>
  <c r="DL198" i="65"/>
  <c r="DJ198" i="65"/>
  <c r="DM198" i="65"/>
  <c r="DN198" i="65"/>
  <c r="DO198" i="65"/>
  <c r="DJ313" i="65"/>
  <c r="DK313" i="65"/>
  <c r="DL313" i="65"/>
  <c r="DM313" i="65"/>
  <c r="DN313" i="65"/>
  <c r="DO313" i="65"/>
  <c r="DJ398" i="65"/>
  <c r="DK398" i="65"/>
  <c r="DL398" i="65"/>
  <c r="DM398" i="65"/>
  <c r="DN398" i="65"/>
  <c r="DO398" i="65"/>
  <c r="DK22" i="65"/>
  <c r="DL22" i="65"/>
  <c r="DJ22" i="65"/>
  <c r="DM22" i="65"/>
  <c r="DN22" i="65"/>
  <c r="DO22" i="65"/>
  <c r="EE526" i="65"/>
  <c r="EH540" i="65"/>
  <c r="EE522" i="65"/>
  <c r="EE530" i="65"/>
  <c r="EH537" i="65"/>
  <c r="EE542" i="65"/>
  <c r="DJ236" i="65"/>
  <c r="DK236" i="65"/>
  <c r="DL236" i="65"/>
  <c r="DO236" i="65"/>
  <c r="DM236" i="65"/>
  <c r="DN236" i="65"/>
  <c r="EE89" i="65"/>
  <c r="DK110" i="65"/>
  <c r="DL110" i="65"/>
  <c r="DJ110" i="65"/>
  <c r="DM110" i="65"/>
  <c r="DN110" i="65"/>
  <c r="DO110" i="65"/>
  <c r="EE174" i="65"/>
  <c r="EE254" i="65"/>
  <c r="EF181" i="65"/>
  <c r="DJ181" i="65"/>
  <c r="DK181" i="65"/>
  <c r="DL181" i="65"/>
  <c r="DM181" i="65"/>
  <c r="DN181" i="65"/>
  <c r="DO181" i="65"/>
  <c r="EF467" i="65"/>
  <c r="DK467" i="65"/>
  <c r="DL467" i="65"/>
  <c r="DJ467" i="65"/>
  <c r="DM467" i="65"/>
  <c r="DN467" i="65"/>
  <c r="DO467" i="65"/>
  <c r="DL7" i="65"/>
  <c r="DJ7" i="65"/>
  <c r="DK7" i="65"/>
  <c r="DN7" i="65"/>
  <c r="DO7" i="65"/>
  <c r="DM7" i="65"/>
  <c r="EE113" i="65"/>
  <c r="EF292" i="65"/>
  <c r="DJ292" i="65"/>
  <c r="DK292" i="65"/>
  <c r="DL292" i="65"/>
  <c r="DO292" i="65"/>
  <c r="DM292" i="65"/>
  <c r="DN292" i="65"/>
  <c r="EF377" i="65"/>
  <c r="DL377" i="65"/>
  <c r="DJ377" i="65"/>
  <c r="DK377" i="65"/>
  <c r="DO377" i="65"/>
  <c r="DM377" i="65"/>
  <c r="DN377" i="65"/>
  <c r="EH441" i="65"/>
  <c r="EF464" i="65"/>
  <c r="DL464" i="65"/>
  <c r="DJ464" i="65"/>
  <c r="DK464" i="65"/>
  <c r="DM464" i="65"/>
  <c r="DN464" i="65"/>
  <c r="DO464" i="65"/>
  <c r="EE9" i="65"/>
  <c r="EF54" i="65"/>
  <c r="DK54" i="65"/>
  <c r="DL54" i="65"/>
  <c r="DJ54" i="65"/>
  <c r="DM54" i="65"/>
  <c r="DN54" i="65"/>
  <c r="DO54" i="65"/>
  <c r="EE182" i="65"/>
  <c r="EF225" i="65"/>
  <c r="DJ225" i="65"/>
  <c r="DK225" i="65"/>
  <c r="DL225" i="65"/>
  <c r="DM225" i="65"/>
  <c r="DN225" i="65"/>
  <c r="DO225" i="65"/>
  <c r="EE305" i="65"/>
  <c r="EF326" i="65"/>
  <c r="DK326" i="65"/>
  <c r="DL326" i="65"/>
  <c r="DJ326" i="65"/>
  <c r="DM326" i="65"/>
  <c r="DN326" i="65"/>
  <c r="DO326" i="65"/>
  <c r="EE390" i="65"/>
  <c r="EF412" i="65"/>
  <c r="DK412" i="65"/>
  <c r="DL412" i="65"/>
  <c r="DJ412" i="65"/>
  <c r="DO412" i="65"/>
  <c r="DM412" i="65"/>
  <c r="DN412" i="65"/>
  <c r="EE476" i="65"/>
  <c r="DJ497" i="65"/>
  <c r="DK497" i="65"/>
  <c r="DL497" i="65"/>
  <c r="DN497" i="65"/>
  <c r="DM497" i="65"/>
  <c r="DO497" i="65"/>
  <c r="EE119" i="65"/>
  <c r="EF162" i="65"/>
  <c r="DK162" i="65"/>
  <c r="DL162" i="65"/>
  <c r="DJ162" i="65"/>
  <c r="DM162" i="65"/>
  <c r="DN162" i="65"/>
  <c r="DO162" i="65"/>
  <c r="DJ301" i="65"/>
  <c r="DK301" i="65"/>
  <c r="DL301" i="65"/>
  <c r="DM301" i="65"/>
  <c r="DN301" i="65"/>
  <c r="DO301" i="65"/>
  <c r="EF429" i="65"/>
  <c r="DL429" i="65"/>
  <c r="DJ429" i="65"/>
  <c r="DK429" i="65"/>
  <c r="DN429" i="65"/>
  <c r="DO429" i="65"/>
  <c r="DM429" i="65"/>
  <c r="EF472" i="65"/>
  <c r="DL472" i="65"/>
  <c r="DJ472" i="65"/>
  <c r="DK472" i="65"/>
  <c r="DM472" i="65"/>
  <c r="DN472" i="65"/>
  <c r="DO472" i="65"/>
  <c r="EE424" i="65"/>
  <c r="EF12" i="65"/>
  <c r="DJ12" i="65"/>
  <c r="DK12" i="65"/>
  <c r="DL12" i="65"/>
  <c r="DO12" i="65"/>
  <c r="DM12" i="65"/>
  <c r="DN12" i="65"/>
  <c r="EH330" i="65"/>
  <c r="DJ394" i="65"/>
  <c r="DK394" i="65"/>
  <c r="DL394" i="65"/>
  <c r="DM394" i="65"/>
  <c r="DN394" i="65"/>
  <c r="DO394" i="65"/>
  <c r="EF321" i="65"/>
  <c r="DJ321" i="65"/>
  <c r="DK321" i="65"/>
  <c r="DL321" i="65"/>
  <c r="DM321" i="65"/>
  <c r="DN321" i="65"/>
  <c r="DO321" i="65"/>
  <c r="EE513" i="65"/>
  <c r="EF66" i="65"/>
  <c r="DK66" i="65"/>
  <c r="DL66" i="65"/>
  <c r="DJ66" i="65"/>
  <c r="DM66" i="65"/>
  <c r="DN66" i="65"/>
  <c r="DO66" i="65"/>
  <c r="EE418" i="65"/>
  <c r="EF6" i="65"/>
  <c r="DK6" i="65"/>
  <c r="DL6" i="65"/>
  <c r="DJ6" i="65"/>
  <c r="DM6" i="65"/>
  <c r="DN6" i="65"/>
  <c r="DO6" i="65"/>
  <c r="EE32" i="65"/>
  <c r="EF48" i="65"/>
  <c r="DJ48" i="65"/>
  <c r="DK48" i="65"/>
  <c r="DL48" i="65"/>
  <c r="DO48" i="65"/>
  <c r="DM48" i="65"/>
  <c r="DN48" i="65"/>
  <c r="EE96" i="65"/>
  <c r="EF112" i="65"/>
  <c r="DJ112" i="65"/>
  <c r="DK112" i="65"/>
  <c r="DL112" i="65"/>
  <c r="DO112" i="65"/>
  <c r="DM112" i="65"/>
  <c r="DN112" i="65"/>
  <c r="EE160" i="65"/>
  <c r="EF176" i="65"/>
  <c r="DJ176" i="65"/>
  <c r="DK176" i="65"/>
  <c r="DL176" i="65"/>
  <c r="DO176" i="65"/>
  <c r="DM176" i="65"/>
  <c r="DN176" i="65"/>
  <c r="EE224" i="65"/>
  <c r="EF25" i="65"/>
  <c r="DJ25" i="65"/>
  <c r="DK25" i="65"/>
  <c r="DL25" i="65"/>
  <c r="DM25" i="65"/>
  <c r="DN25" i="65"/>
  <c r="DO25" i="65"/>
  <c r="EE94" i="65"/>
  <c r="EF115" i="65"/>
  <c r="DL115" i="65"/>
  <c r="DJ115" i="65"/>
  <c r="DK115" i="65"/>
  <c r="DN115" i="65"/>
  <c r="DO115" i="65"/>
  <c r="DM115" i="65"/>
  <c r="EE179" i="65"/>
  <c r="EE201" i="65"/>
  <c r="EE258" i="65"/>
  <c r="EF34" i="65"/>
  <c r="DK34" i="65"/>
  <c r="DL34" i="65"/>
  <c r="DJ34" i="65"/>
  <c r="DM34" i="65"/>
  <c r="DN34" i="65"/>
  <c r="DO34" i="65"/>
  <c r="EF122" i="65"/>
  <c r="DK122" i="65"/>
  <c r="DL122" i="65"/>
  <c r="DJ122" i="65"/>
  <c r="DM122" i="65"/>
  <c r="DN122" i="65"/>
  <c r="DO122" i="65"/>
  <c r="DJ165" i="65"/>
  <c r="DK165" i="65"/>
  <c r="DL165" i="65"/>
  <c r="DM165" i="65"/>
  <c r="DN165" i="65"/>
  <c r="DO165" i="65"/>
  <c r="EE186" i="65"/>
  <c r="DL207" i="65"/>
  <c r="DJ207" i="65"/>
  <c r="DK207" i="65"/>
  <c r="DN207" i="65"/>
  <c r="DO207" i="65"/>
  <c r="DM207" i="65"/>
  <c r="EE263" i="65"/>
  <c r="EF279" i="65"/>
  <c r="DL279" i="65"/>
  <c r="DJ279" i="65"/>
  <c r="DK279" i="65"/>
  <c r="DN279" i="65"/>
  <c r="DO279" i="65"/>
  <c r="DM279" i="65"/>
  <c r="EE327" i="65"/>
  <c r="EF343" i="65"/>
  <c r="DJ343" i="65"/>
  <c r="DK343" i="65"/>
  <c r="DL343" i="65"/>
  <c r="DN343" i="65"/>
  <c r="DM343" i="65"/>
  <c r="DO343" i="65"/>
  <c r="EE391" i="65"/>
  <c r="EE455" i="65"/>
  <c r="EE11" i="65"/>
  <c r="EF37" i="65"/>
  <c r="DJ37" i="65"/>
  <c r="DK37" i="65"/>
  <c r="DL37" i="65"/>
  <c r="DM37" i="65"/>
  <c r="DN37" i="65"/>
  <c r="DO37" i="65"/>
  <c r="DL123" i="65"/>
  <c r="DJ123" i="65"/>
  <c r="DK123" i="65"/>
  <c r="DN123" i="65"/>
  <c r="DO123" i="65"/>
  <c r="DM123" i="65"/>
  <c r="EE166" i="65"/>
  <c r="EF209" i="65"/>
  <c r="DJ209" i="65"/>
  <c r="DK209" i="65"/>
  <c r="DL209" i="65"/>
  <c r="DM209" i="65"/>
  <c r="DN209" i="65"/>
  <c r="DO209" i="65"/>
  <c r="EF297" i="65"/>
  <c r="DJ297" i="65"/>
  <c r="DK297" i="65"/>
  <c r="DL297" i="65"/>
  <c r="DM297" i="65"/>
  <c r="DN297" i="65"/>
  <c r="DO297" i="65"/>
  <c r="EF318" i="65"/>
  <c r="DK318" i="65"/>
  <c r="DL318" i="65"/>
  <c r="DJ318" i="65"/>
  <c r="DM318" i="65"/>
  <c r="DN318" i="65"/>
  <c r="DO318" i="65"/>
  <c r="EE382" i="65"/>
  <c r="EF404" i="65"/>
  <c r="DK404" i="65"/>
  <c r="DL404" i="65"/>
  <c r="DJ404" i="65"/>
  <c r="DO404" i="65"/>
  <c r="DN404" i="65"/>
  <c r="DM404" i="65"/>
  <c r="EH468" i="65"/>
  <c r="DJ489" i="65"/>
  <c r="DK489" i="65"/>
  <c r="DL489" i="65"/>
  <c r="DN489" i="65"/>
  <c r="DM489" i="65"/>
  <c r="DO489" i="65"/>
  <c r="EH317" i="65"/>
  <c r="EF360" i="65"/>
  <c r="DK360" i="65"/>
  <c r="DL360" i="65"/>
  <c r="DJ360" i="65"/>
  <c r="DO360" i="65"/>
  <c r="DM360" i="65"/>
  <c r="DN360" i="65"/>
  <c r="EE488" i="65"/>
  <c r="EF38" i="65"/>
  <c r="DK38" i="65"/>
  <c r="DL38" i="65"/>
  <c r="DJ38" i="65"/>
  <c r="DM38" i="65"/>
  <c r="DN38" i="65"/>
  <c r="DO38" i="65"/>
  <c r="EE167" i="65"/>
  <c r="EF210" i="65"/>
  <c r="DK210" i="65"/>
  <c r="DL210" i="65"/>
  <c r="DJ210" i="65"/>
  <c r="DM210" i="65"/>
  <c r="DN210" i="65"/>
  <c r="DO210" i="65"/>
  <c r="EH298" i="65"/>
  <c r="EF320" i="65"/>
  <c r="DJ320" i="65"/>
  <c r="DK320" i="65"/>
  <c r="DL320" i="65"/>
  <c r="DO320" i="65"/>
  <c r="DM320" i="65"/>
  <c r="DN320" i="65"/>
  <c r="EE384" i="65"/>
  <c r="DL405" i="65"/>
  <c r="DJ405" i="65"/>
  <c r="DK405" i="65"/>
  <c r="DM405" i="65"/>
  <c r="DN405" i="65"/>
  <c r="DO405" i="65"/>
  <c r="EH469" i="65"/>
  <c r="EF490" i="65"/>
  <c r="DJ490" i="65"/>
  <c r="DK490" i="65"/>
  <c r="DL490" i="65"/>
  <c r="DO490" i="65"/>
  <c r="DM490" i="65"/>
  <c r="DN490" i="65"/>
  <c r="EE65" i="65"/>
  <c r="EF107" i="65"/>
  <c r="DL107" i="65"/>
  <c r="DJ107" i="65"/>
  <c r="DK107" i="65"/>
  <c r="DN107" i="65"/>
  <c r="DO107" i="65"/>
  <c r="DM107" i="65"/>
  <c r="EE235" i="65"/>
  <c r="EF268" i="65"/>
  <c r="DJ268" i="65"/>
  <c r="DK268" i="65"/>
  <c r="DL268" i="65"/>
  <c r="DO268" i="65"/>
  <c r="DM268" i="65"/>
  <c r="DN268" i="65"/>
  <c r="EE332" i="65"/>
  <c r="EF353" i="65"/>
  <c r="DL353" i="65"/>
  <c r="DJ353" i="65"/>
  <c r="DK353" i="65"/>
  <c r="DM353" i="65"/>
  <c r="DN353" i="65"/>
  <c r="DO353" i="65"/>
  <c r="EH417" i="65"/>
  <c r="EF438" i="65"/>
  <c r="DJ438" i="65"/>
  <c r="DK438" i="65"/>
  <c r="DL438" i="65"/>
  <c r="DM438" i="65"/>
  <c r="DN438" i="65"/>
  <c r="DO438" i="65"/>
  <c r="EE502" i="65"/>
  <c r="DJ45" i="65"/>
  <c r="DK45" i="65"/>
  <c r="DL45" i="65"/>
  <c r="DM45" i="65"/>
  <c r="DN45" i="65"/>
  <c r="DO45" i="65"/>
  <c r="EH173" i="65"/>
  <c r="EF215" i="65"/>
  <c r="DL215" i="65"/>
  <c r="DJ215" i="65"/>
  <c r="DK215" i="65"/>
  <c r="DN215" i="65"/>
  <c r="DO215" i="65"/>
  <c r="DM215" i="65"/>
  <c r="EE312" i="65"/>
  <c r="EF354" i="65"/>
  <c r="DJ354" i="65"/>
  <c r="DK354" i="65"/>
  <c r="DL354" i="65"/>
  <c r="DM354" i="65"/>
  <c r="DO354" i="65"/>
  <c r="DN354" i="65"/>
  <c r="EE482" i="65"/>
  <c r="EF24" i="65"/>
  <c r="DJ24" i="65"/>
  <c r="DK24" i="65"/>
  <c r="DL24" i="65"/>
  <c r="DO24" i="65"/>
  <c r="DM24" i="65"/>
  <c r="DN24" i="65"/>
  <c r="EE120" i="65"/>
  <c r="EF152" i="65"/>
  <c r="DJ152" i="65"/>
  <c r="DK152" i="65"/>
  <c r="DL152" i="65"/>
  <c r="DO152" i="65"/>
  <c r="DM152" i="65"/>
  <c r="DN152" i="65"/>
  <c r="EE41" i="65"/>
  <c r="EF83" i="65"/>
  <c r="DL83" i="65"/>
  <c r="DJ83" i="65"/>
  <c r="DK83" i="65"/>
  <c r="DN83" i="65"/>
  <c r="DO83" i="65"/>
  <c r="DM83" i="65"/>
  <c r="DL211" i="65"/>
  <c r="DJ211" i="65"/>
  <c r="DK211" i="65"/>
  <c r="DN211" i="65"/>
  <c r="DO211" i="65"/>
  <c r="DM211" i="65"/>
  <c r="DK250" i="65"/>
  <c r="DL250" i="65"/>
  <c r="DJ250" i="65"/>
  <c r="DM250" i="65"/>
  <c r="DN250" i="65"/>
  <c r="DO250" i="65"/>
  <c r="EE154" i="65"/>
  <c r="EF175" i="65"/>
  <c r="DL175" i="65"/>
  <c r="DJ175" i="65"/>
  <c r="DK175" i="65"/>
  <c r="DN175" i="65"/>
  <c r="DO175" i="65"/>
  <c r="DM175" i="65"/>
  <c r="EH287" i="65"/>
  <c r="DL319" i="65"/>
  <c r="DJ319" i="65"/>
  <c r="DK319" i="65"/>
  <c r="DN319" i="65"/>
  <c r="DO319" i="65"/>
  <c r="DM319" i="65"/>
  <c r="EF447" i="65"/>
  <c r="DJ447" i="65"/>
  <c r="DK447" i="65"/>
  <c r="DL447" i="65"/>
  <c r="DM447" i="65"/>
  <c r="DN447" i="65"/>
  <c r="DO447" i="65"/>
  <c r="EE18" i="65"/>
  <c r="EF102" i="65"/>
  <c r="DK102" i="65"/>
  <c r="DL102" i="65"/>
  <c r="DJ102" i="65"/>
  <c r="DM102" i="65"/>
  <c r="DN102" i="65"/>
  <c r="DO102" i="65"/>
  <c r="EE308" i="65"/>
  <c r="EF350" i="65"/>
  <c r="DJ350" i="65"/>
  <c r="DK350" i="65"/>
  <c r="DL350" i="65"/>
  <c r="DM350" i="65"/>
  <c r="DN350" i="65"/>
  <c r="DO350" i="65"/>
  <c r="EH457" i="65"/>
  <c r="DL500" i="65"/>
  <c r="DJ500" i="65"/>
  <c r="DK500" i="65"/>
  <c r="DM500" i="65"/>
  <c r="DN500" i="65"/>
  <c r="DO500" i="65"/>
  <c r="EH509" i="65"/>
  <c r="DJ61" i="65"/>
  <c r="DK61" i="65"/>
  <c r="DL61" i="65"/>
  <c r="DM61" i="65"/>
  <c r="DN61" i="65"/>
  <c r="DO61" i="65"/>
  <c r="EE352" i="65"/>
  <c r="EE129" i="65"/>
  <c r="EF214" i="65"/>
  <c r="DK214" i="65"/>
  <c r="DL214" i="65"/>
  <c r="DJ214" i="65"/>
  <c r="DM214" i="65"/>
  <c r="DN214" i="65"/>
  <c r="DO214" i="65"/>
  <c r="EE406" i="65"/>
  <c r="EF470" i="65"/>
  <c r="DJ470" i="65"/>
  <c r="DK470" i="65"/>
  <c r="DL470" i="65"/>
  <c r="DO470" i="65"/>
  <c r="DM470" i="65"/>
  <c r="DN470" i="65"/>
  <c r="EE376" i="65"/>
  <c r="EF504" i="65"/>
  <c r="DL504" i="65"/>
  <c r="DJ504" i="65"/>
  <c r="DK504" i="65"/>
  <c r="DM504" i="65"/>
  <c r="DN504" i="65"/>
  <c r="DO504" i="65"/>
  <c r="EE36" i="65"/>
  <c r="EF52" i="65"/>
  <c r="DJ52" i="65"/>
  <c r="DK52" i="65"/>
  <c r="DL52" i="65"/>
  <c r="DO52" i="65"/>
  <c r="DM52" i="65"/>
  <c r="DN52" i="65"/>
  <c r="EE100" i="65"/>
  <c r="EF116" i="65"/>
  <c r="DJ116" i="65"/>
  <c r="DK116" i="65"/>
  <c r="DL116" i="65"/>
  <c r="DO116" i="65"/>
  <c r="DM116" i="65"/>
  <c r="DN116" i="65"/>
  <c r="EE164" i="65"/>
  <c r="EF180" i="65"/>
  <c r="DJ180" i="65"/>
  <c r="DK180" i="65"/>
  <c r="DL180" i="65"/>
  <c r="DO180" i="65"/>
  <c r="DM180" i="65"/>
  <c r="DN180" i="65"/>
  <c r="EE228" i="65"/>
  <c r="EF33" i="65"/>
  <c r="DJ33" i="65"/>
  <c r="DK33" i="65"/>
  <c r="DL33" i="65"/>
  <c r="DM33" i="65"/>
  <c r="DN33" i="65"/>
  <c r="DO33" i="65"/>
  <c r="EE99" i="65"/>
  <c r="EF121" i="65"/>
  <c r="DJ121" i="65"/>
  <c r="DK121" i="65"/>
  <c r="DL121" i="65"/>
  <c r="DM121" i="65"/>
  <c r="DN121" i="65"/>
  <c r="DO121" i="65"/>
  <c r="EE185" i="65"/>
  <c r="EF206" i="65"/>
  <c r="DK206" i="65"/>
  <c r="DL206" i="65"/>
  <c r="DJ206" i="65"/>
  <c r="DM206" i="65"/>
  <c r="DN206" i="65"/>
  <c r="DO206" i="65"/>
  <c r="EE262" i="65"/>
  <c r="EF42" i="65"/>
  <c r="DK42" i="65"/>
  <c r="DL42" i="65"/>
  <c r="DJ42" i="65"/>
  <c r="DM42" i="65"/>
  <c r="DN42" i="65"/>
  <c r="DO42" i="65"/>
  <c r="EE106" i="65"/>
  <c r="EF127" i="65"/>
  <c r="DL127" i="65"/>
  <c r="DJ127" i="65"/>
  <c r="DK127" i="65"/>
  <c r="DN127" i="65"/>
  <c r="DO127" i="65"/>
  <c r="DM127" i="65"/>
  <c r="EE191" i="65"/>
  <c r="EE267" i="65"/>
  <c r="EF283" i="65"/>
  <c r="DL283" i="65"/>
  <c r="DJ283" i="65"/>
  <c r="DK283" i="65"/>
  <c r="DN283" i="65"/>
  <c r="DO283" i="65"/>
  <c r="DM283" i="65"/>
  <c r="DL315" i="65"/>
  <c r="DJ315" i="65"/>
  <c r="DK315" i="65"/>
  <c r="DN315" i="65"/>
  <c r="DO315" i="65"/>
  <c r="DM315" i="65"/>
  <c r="EE331" i="65"/>
  <c r="EF347" i="65"/>
  <c r="DJ347" i="65"/>
  <c r="DK347" i="65"/>
  <c r="DL347" i="65"/>
  <c r="DN347" i="65"/>
  <c r="DO347" i="65"/>
  <c r="DM347" i="65"/>
  <c r="EE395" i="65"/>
  <c r="EF411" i="65"/>
  <c r="DJ411" i="65"/>
  <c r="DK411" i="65"/>
  <c r="DL411" i="65"/>
  <c r="DN411" i="65"/>
  <c r="DO411" i="65"/>
  <c r="DM411" i="65"/>
  <c r="DJ443" i="65"/>
  <c r="DK443" i="65"/>
  <c r="DL443" i="65"/>
  <c r="DN443" i="65"/>
  <c r="DO443" i="65"/>
  <c r="DM443" i="65"/>
  <c r="EE459" i="65"/>
  <c r="DK475" i="65"/>
  <c r="DL475" i="65"/>
  <c r="DJ475" i="65"/>
  <c r="DM475" i="65"/>
  <c r="DN475" i="65"/>
  <c r="DO475" i="65"/>
  <c r="EE15" i="65"/>
  <c r="DJ49" i="65"/>
  <c r="DK49" i="65"/>
  <c r="DL49" i="65"/>
  <c r="DM49" i="65"/>
  <c r="DN49" i="65"/>
  <c r="DO49" i="65"/>
  <c r="EE177" i="65"/>
  <c r="DL219" i="65"/>
  <c r="DJ219" i="65"/>
  <c r="DK219" i="65"/>
  <c r="DN219" i="65"/>
  <c r="DO219" i="65"/>
  <c r="DM219" i="65"/>
  <c r="EE302" i="65"/>
  <c r="DJ324" i="65"/>
  <c r="DK324" i="65"/>
  <c r="DL324" i="65"/>
  <c r="DO324" i="65"/>
  <c r="DM324" i="65"/>
  <c r="DN324" i="65"/>
  <c r="EE388" i="65"/>
  <c r="DL409" i="65"/>
  <c r="DJ409" i="65"/>
  <c r="DK409" i="65"/>
  <c r="DO409" i="65"/>
  <c r="DM409" i="65"/>
  <c r="DN409" i="65"/>
  <c r="EH473" i="65"/>
  <c r="DJ494" i="65"/>
  <c r="DK494" i="65"/>
  <c r="DL494" i="65"/>
  <c r="DO494" i="65"/>
  <c r="DM494" i="65"/>
  <c r="DN494" i="65"/>
  <c r="EE328" i="65"/>
  <c r="DJ370" i="65"/>
  <c r="DK370" i="65"/>
  <c r="DL370" i="65"/>
  <c r="DM370" i="65"/>
  <c r="DO370" i="65"/>
  <c r="DN370" i="65"/>
  <c r="EE498" i="65"/>
  <c r="DK50" i="65"/>
  <c r="DL50" i="65"/>
  <c r="DJ50" i="65"/>
  <c r="DM50" i="65"/>
  <c r="DN50" i="65"/>
  <c r="DO50" i="65"/>
  <c r="EH178" i="65"/>
  <c r="DJ221" i="65"/>
  <c r="DK221" i="65"/>
  <c r="DL221" i="65"/>
  <c r="DM221" i="65"/>
  <c r="DN221" i="65"/>
  <c r="DO221" i="65"/>
  <c r="EE304" i="65"/>
  <c r="DJ325" i="65"/>
  <c r="DK325" i="65"/>
  <c r="DL325" i="65"/>
  <c r="DM325" i="65"/>
  <c r="DN325" i="65"/>
  <c r="DO325" i="65"/>
  <c r="EH389" i="65"/>
  <c r="DJ410" i="65"/>
  <c r="DK410" i="65"/>
  <c r="DL410" i="65"/>
  <c r="DM410" i="65"/>
  <c r="DN410" i="65"/>
  <c r="DO410" i="65"/>
  <c r="EE474" i="65"/>
  <c r="DL496" i="65"/>
  <c r="DJ496" i="65"/>
  <c r="DK496" i="65"/>
  <c r="DM496" i="65"/>
  <c r="DN496" i="65"/>
  <c r="DO496" i="65"/>
  <c r="EE75" i="65"/>
  <c r="DK118" i="65"/>
  <c r="DL118" i="65"/>
  <c r="DJ118" i="65"/>
  <c r="DM118" i="65"/>
  <c r="DN118" i="65"/>
  <c r="DO118" i="65"/>
  <c r="EE244" i="65"/>
  <c r="EE273" i="65"/>
  <c r="EE337" i="65"/>
  <c r="DL401" i="65"/>
  <c r="DJ401" i="65"/>
  <c r="DK401" i="65"/>
  <c r="DM401" i="65"/>
  <c r="DN401" i="65"/>
  <c r="DO401" i="65"/>
  <c r="EF422" i="65"/>
  <c r="DJ422" i="65"/>
  <c r="DK422" i="65"/>
  <c r="DL422" i="65"/>
  <c r="DM422" i="65"/>
  <c r="DN422" i="65"/>
  <c r="DO422" i="65"/>
  <c r="DK444" i="65"/>
  <c r="DL444" i="65"/>
  <c r="DJ444" i="65"/>
  <c r="DO444" i="65"/>
  <c r="DM444" i="65"/>
  <c r="DN444" i="65"/>
  <c r="EE508" i="65"/>
  <c r="DK10" i="65"/>
  <c r="DL10" i="65"/>
  <c r="DJ10" i="65"/>
  <c r="DM10" i="65"/>
  <c r="DN10" i="65"/>
  <c r="DO10" i="65"/>
  <c r="EH141" i="65"/>
  <c r="DL183" i="65"/>
  <c r="DJ183" i="65"/>
  <c r="DK183" i="65"/>
  <c r="DN183" i="65"/>
  <c r="DO183" i="65"/>
  <c r="DM183" i="65"/>
  <c r="EE290" i="65"/>
  <c r="DK322" i="65"/>
  <c r="DL322" i="65"/>
  <c r="DJ322" i="65"/>
  <c r="DM322" i="65"/>
  <c r="DN322" i="65"/>
  <c r="DO322" i="65"/>
  <c r="EF450" i="65"/>
  <c r="DJ450" i="65"/>
  <c r="DK450" i="65"/>
  <c r="DL450" i="65"/>
  <c r="DO450" i="65"/>
  <c r="DM450" i="65"/>
  <c r="DN450" i="65"/>
  <c r="EE72" i="65"/>
  <c r="DJ104" i="65"/>
  <c r="DK104" i="65"/>
  <c r="DL104" i="65"/>
  <c r="DO104" i="65"/>
  <c r="DM104" i="65"/>
  <c r="DN104" i="65"/>
  <c r="EE200" i="65"/>
  <c r="DJ232" i="65"/>
  <c r="DK232" i="65"/>
  <c r="DL232" i="65"/>
  <c r="DO232" i="65"/>
  <c r="DM232" i="65"/>
  <c r="DN232" i="65"/>
  <c r="EE147" i="65"/>
  <c r="DK190" i="65"/>
  <c r="DL190" i="65"/>
  <c r="DJ190" i="65"/>
  <c r="DM190" i="65"/>
  <c r="DN190" i="65"/>
  <c r="DO190" i="65"/>
  <c r="EE69" i="65"/>
  <c r="DK90" i="65"/>
  <c r="DL90" i="65"/>
  <c r="DJ90" i="65"/>
  <c r="DM90" i="65"/>
  <c r="DN90" i="65"/>
  <c r="DO90" i="65"/>
  <c r="EH239" i="65"/>
  <c r="DL271" i="65"/>
  <c r="DJ271" i="65"/>
  <c r="DK271" i="65"/>
  <c r="DN271" i="65"/>
  <c r="DO271" i="65"/>
  <c r="DM271" i="65"/>
  <c r="EH367" i="65"/>
  <c r="DJ399" i="65"/>
  <c r="DK399" i="65"/>
  <c r="DL399" i="65"/>
  <c r="DN399" i="65"/>
  <c r="DM399" i="65"/>
  <c r="DO399" i="65"/>
  <c r="EH495" i="65"/>
  <c r="EE286" i="65"/>
  <c r="EE329" i="65"/>
  <c r="EE478" i="65"/>
  <c r="DJ338" i="65"/>
  <c r="DK338" i="65"/>
  <c r="DL338" i="65"/>
  <c r="DM338" i="65"/>
  <c r="DO338" i="65"/>
  <c r="DN338" i="65"/>
  <c r="EE231" i="65"/>
  <c r="DJ309" i="65"/>
  <c r="DK309" i="65"/>
  <c r="DL309" i="65"/>
  <c r="DM309" i="65"/>
  <c r="DN309" i="65"/>
  <c r="DO309" i="65"/>
  <c r="EE480" i="65"/>
  <c r="DL171" i="65"/>
  <c r="DJ171" i="65"/>
  <c r="DK171" i="65"/>
  <c r="DN171" i="65"/>
  <c r="DO171" i="65"/>
  <c r="DM171" i="65"/>
  <c r="EE428" i="65"/>
  <c r="DL492" i="65"/>
  <c r="DJ492" i="65"/>
  <c r="DK492" i="65"/>
  <c r="DM492" i="65"/>
  <c r="DN492" i="65"/>
  <c r="DO492" i="65"/>
  <c r="EH237" i="65"/>
  <c r="DJ333" i="65"/>
  <c r="DK333" i="65"/>
  <c r="DL333" i="65"/>
  <c r="DM333" i="65"/>
  <c r="DN333" i="65"/>
  <c r="DO333" i="65"/>
  <c r="DK546" i="65"/>
  <c r="DO546" i="65"/>
  <c r="DM546" i="65"/>
  <c r="DJ546" i="65"/>
  <c r="DN546" i="65"/>
  <c r="DL546" i="65"/>
  <c r="DL5" i="65"/>
  <c r="DJ5" i="65"/>
  <c r="DK5" i="65"/>
  <c r="DO5" i="65"/>
  <c r="DM5" i="65"/>
  <c r="DN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R140" i="65"/>
  <c r="EF140" i="65"/>
  <c r="DR371" i="65"/>
  <c r="EF371" i="65"/>
  <c r="DR74" i="65"/>
  <c r="EF74" i="65"/>
  <c r="DR71" i="65"/>
  <c r="EF71" i="65"/>
  <c r="DR187" i="65"/>
  <c r="EF187" i="65"/>
  <c r="DR5" i="65"/>
  <c r="EF5" i="65"/>
  <c r="DR203" i="65"/>
  <c r="EF203" i="65"/>
  <c r="EH526" i="65"/>
  <c r="EE528" i="65"/>
  <c r="EE540" i="65"/>
  <c r="EE541" i="65"/>
  <c r="EH543" i="65"/>
  <c r="EH522" i="65"/>
  <c r="EH535" i="65"/>
  <c r="EH530" i="65"/>
  <c r="EE524" i="65"/>
  <c r="EE525" i="65"/>
  <c r="EE537" i="65"/>
  <c r="EE536" i="65"/>
  <c r="EH542" i="65"/>
  <c r="EH534" i="65"/>
  <c r="DR19" i="65"/>
  <c r="EF19" i="65"/>
  <c r="EH28" i="65"/>
  <c r="EE44" i="65"/>
  <c r="DR60" i="65"/>
  <c r="EF60" i="65"/>
  <c r="EH92" i="65"/>
  <c r="EE108" i="65"/>
  <c r="DR124" i="65"/>
  <c r="EF124" i="65"/>
  <c r="EH156" i="65"/>
  <c r="EE172" i="65"/>
  <c r="DR188" i="65"/>
  <c r="EF188" i="65"/>
  <c r="EH220" i="65"/>
  <c r="EE236" i="65"/>
  <c r="DR46" i="65"/>
  <c r="EF46" i="65"/>
  <c r="EH89" i="65"/>
  <c r="EE110" i="65"/>
  <c r="DR131" i="65"/>
  <c r="EF131" i="65"/>
  <c r="EH174" i="65"/>
  <c r="EE195" i="65"/>
  <c r="DR217" i="65"/>
  <c r="EF217" i="65"/>
  <c r="EH254" i="65"/>
  <c r="EE26" i="65"/>
  <c r="DR53" i="65"/>
  <c r="EF53" i="65"/>
  <c r="EH95" i="65"/>
  <c r="EF117" i="65"/>
  <c r="DR138" i="65"/>
  <c r="EF138" i="65"/>
  <c r="EH181" i="65"/>
  <c r="EE202" i="65"/>
  <c r="DR223" i="65"/>
  <c r="EF223" i="65"/>
  <c r="EH259" i="65"/>
  <c r="EE275" i="65"/>
  <c r="DR291" i="65"/>
  <c r="EF291" i="65"/>
  <c r="EH323" i="65"/>
  <c r="EF339" i="65"/>
  <c r="DR355" i="65"/>
  <c r="EF355" i="65"/>
  <c r="EH387" i="65"/>
  <c r="EE403" i="65"/>
  <c r="EF419" i="65"/>
  <c r="EH451" i="65"/>
  <c r="EE467" i="65"/>
  <c r="EF483" i="65"/>
  <c r="EE515" i="65"/>
  <c r="EH7" i="65"/>
  <c r="EF21" i="65"/>
  <c r="EH113" i="65"/>
  <c r="EE155" i="65"/>
  <c r="EF198" i="65"/>
  <c r="EH270" i="65"/>
  <c r="EE292" i="65"/>
  <c r="EF313" i="65"/>
  <c r="EH356" i="65"/>
  <c r="EE377" i="65"/>
  <c r="EF398" i="65"/>
  <c r="EE441" i="65"/>
  <c r="EE462" i="65"/>
  <c r="EF484" i="65"/>
  <c r="EH8" i="65"/>
  <c r="EE306" i="65"/>
  <c r="EF349" i="65"/>
  <c r="EH434" i="65"/>
  <c r="EH477" i="65"/>
  <c r="EF22" i="65"/>
  <c r="EE114" i="65"/>
  <c r="EH157" i="65"/>
  <c r="EF199" i="65"/>
  <c r="EH272" i="65"/>
  <c r="EH293" i="65"/>
  <c r="EF314" i="65"/>
  <c r="EE357" i="65"/>
  <c r="EH378" i="65"/>
  <c r="EF400" i="65"/>
  <c r="EH442" i="65"/>
  <c r="EE464" i="65"/>
  <c r="EF485" i="65"/>
  <c r="EH9" i="65"/>
  <c r="EE54" i="65"/>
  <c r="EF97" i="65"/>
  <c r="EH182" i="65"/>
  <c r="EE225" i="65"/>
  <c r="EF260" i="65"/>
  <c r="EH305" i="65"/>
  <c r="EE326" i="65"/>
  <c r="EF348" i="65"/>
  <c r="EH390" i="65"/>
  <c r="EE412" i="65"/>
  <c r="EF433" i="65"/>
  <c r="EH476" i="65"/>
  <c r="EH497" i="65"/>
  <c r="EF30" i="65"/>
  <c r="EH119" i="65"/>
  <c r="EE162" i="65"/>
  <c r="EF205" i="65"/>
  <c r="EH274" i="65"/>
  <c r="EH301" i="65"/>
  <c r="EF344" i="65"/>
  <c r="EE429" i="65"/>
  <c r="EE472" i="65"/>
  <c r="EE514" i="65"/>
  <c r="EH424" i="65"/>
  <c r="EE12" i="65"/>
  <c r="EF146" i="65"/>
  <c r="EE330" i="65"/>
  <c r="EH394" i="65"/>
  <c r="EE458" i="65"/>
  <c r="EH252" i="65"/>
  <c r="EE321" i="65"/>
  <c r="EF385" i="65"/>
  <c r="EH513" i="65"/>
  <c r="EE66" i="65"/>
  <c r="EF194" i="65"/>
  <c r="EH418" i="65"/>
  <c r="EE6" i="65"/>
  <c r="EF23" i="65"/>
  <c r="EH32" i="65"/>
  <c r="EE48" i="65"/>
  <c r="EF64" i="65"/>
  <c r="EH96" i="65"/>
  <c r="EE112" i="65"/>
  <c r="EF128" i="65"/>
  <c r="EH160" i="65"/>
  <c r="EE176" i="65"/>
  <c r="EF192" i="65"/>
  <c r="EH224" i="65"/>
  <c r="EE25" i="65"/>
  <c r="EF51" i="65"/>
  <c r="EH94" i="65"/>
  <c r="EE115" i="65"/>
  <c r="EF137" i="65"/>
  <c r="EH179" i="65"/>
  <c r="EH201" i="65"/>
  <c r="EF222" i="65"/>
  <c r="EH258" i="65"/>
  <c r="EE34" i="65"/>
  <c r="EF58" i="65"/>
  <c r="DR101" i="65"/>
  <c r="EF101" i="65"/>
  <c r="EE122" i="65"/>
  <c r="EF143" i="65"/>
  <c r="EH186" i="65"/>
  <c r="EH207" i="65"/>
  <c r="EH229" i="65"/>
  <c r="EH263" i="65"/>
  <c r="EE279" i="65"/>
  <c r="EF295" i="65"/>
  <c r="EH327" i="65"/>
  <c r="EE343" i="65"/>
  <c r="EF359" i="65"/>
  <c r="EH391" i="65"/>
  <c r="EF407" i="65"/>
  <c r="EF423" i="65"/>
  <c r="EH455" i="65"/>
  <c r="EF471" i="65"/>
  <c r="EF487" i="65"/>
  <c r="EH11" i="65"/>
  <c r="EE37" i="65"/>
  <c r="EE81" i="65"/>
  <c r="EH166" i="65"/>
  <c r="EE209" i="65"/>
  <c r="EF248" i="65"/>
  <c r="EH297" i="65"/>
  <c r="EE318" i="65"/>
  <c r="EF340" i="65"/>
  <c r="EH382" i="65"/>
  <c r="EE404" i="65"/>
  <c r="EF425" i="65"/>
  <c r="EE468" i="65"/>
  <c r="EH489" i="65"/>
  <c r="EF510" i="65"/>
  <c r="EE317" i="65"/>
  <c r="EE360" i="65"/>
  <c r="EF402" i="65"/>
  <c r="EH488" i="65"/>
  <c r="EE38" i="65"/>
  <c r="EF82" i="65"/>
  <c r="EH167" i="65"/>
  <c r="EE210" i="65"/>
  <c r="EF249" i="65"/>
  <c r="DU546" i="65"/>
  <c r="DX546" i="65" s="1"/>
  <c r="DV546" i="65"/>
  <c r="EA546" i="65" s="1"/>
  <c r="DA546" i="65"/>
  <c r="DR76" i="65"/>
  <c r="EF76" i="65"/>
  <c r="DR204" i="65"/>
  <c r="EF204" i="65"/>
  <c r="DR153" i="65"/>
  <c r="EF153" i="65"/>
  <c r="DR238" i="65"/>
  <c r="EF238" i="65"/>
  <c r="DR159" i="65"/>
  <c r="EF159" i="65"/>
  <c r="DP30" i="65"/>
  <c r="EE30" i="65"/>
  <c r="DR281" i="65"/>
  <c r="EF281" i="65"/>
  <c r="DR366" i="65"/>
  <c r="EF366" i="65"/>
  <c r="DR105" i="65"/>
  <c r="EF105" i="65"/>
  <c r="DR236" i="65"/>
  <c r="EF236" i="65"/>
  <c r="DR195" i="65"/>
  <c r="EF195" i="65"/>
  <c r="DR26" i="65"/>
  <c r="EF26" i="65"/>
  <c r="EE117" i="65"/>
  <c r="EF157" i="65"/>
  <c r="EF378" i="65"/>
  <c r="EF497" i="65"/>
  <c r="DP274" i="65"/>
  <c r="EE274" i="65"/>
  <c r="EF301" i="65"/>
  <c r="EH386" i="65"/>
  <c r="EH265" i="65"/>
  <c r="DR394" i="65"/>
  <c r="EF394" i="65"/>
  <c r="DP252" i="65"/>
  <c r="EE252" i="65"/>
  <c r="DR165" i="65"/>
  <c r="EF165" i="65"/>
  <c r="EF207" i="65"/>
  <c r="EE407" i="65"/>
  <c r="EE471" i="65"/>
  <c r="DR123" i="65"/>
  <c r="EF123" i="65"/>
  <c r="EF489" i="65"/>
  <c r="EF405" i="65"/>
  <c r="EF45" i="65"/>
  <c r="DR211" i="65"/>
  <c r="EF211" i="65"/>
  <c r="EF250" i="65"/>
  <c r="DR319" i="65"/>
  <c r="EF319" i="65"/>
  <c r="EF500" i="65"/>
  <c r="EF61" i="65"/>
  <c r="EH437" i="65"/>
  <c r="ED546" i="65"/>
  <c r="EE546" i="65"/>
  <c r="DP546" i="65"/>
  <c r="DR35" i="65"/>
  <c r="EF35" i="65"/>
  <c r="DR67" i="65"/>
  <c r="EF67" i="65"/>
  <c r="DR201" i="65"/>
  <c r="EF201" i="65"/>
  <c r="DR134" i="65"/>
  <c r="EF134" i="65"/>
  <c r="DR456" i="65"/>
  <c r="EF456" i="65"/>
  <c r="DR368" i="65"/>
  <c r="EF368" i="65"/>
  <c r="DR273" i="65"/>
  <c r="EF273" i="65"/>
  <c r="DR316" i="65"/>
  <c r="EF316" i="65"/>
  <c r="DR98" i="65"/>
  <c r="EF98" i="65"/>
  <c r="DR408" i="65"/>
  <c r="EF408" i="65"/>
  <c r="DR40" i="65"/>
  <c r="EF40" i="65"/>
  <c r="DR168" i="65"/>
  <c r="EF168" i="65"/>
  <c r="DR463" i="65"/>
  <c r="EF463" i="65"/>
  <c r="DR230" i="65"/>
  <c r="EF230" i="65"/>
  <c r="DR329" i="65"/>
  <c r="EF329" i="65"/>
  <c r="DR436" i="65"/>
  <c r="EF436" i="65"/>
  <c r="DR103" i="65"/>
  <c r="EF103" i="65"/>
  <c r="DR416" i="65"/>
  <c r="EF416" i="65"/>
  <c r="DR364" i="65"/>
  <c r="EF364" i="65"/>
  <c r="DR151" i="65"/>
  <c r="EF151" i="65"/>
  <c r="DR44" i="65"/>
  <c r="EF44" i="65"/>
  <c r="DR108" i="65"/>
  <c r="EF108" i="65"/>
  <c r="DR172" i="65"/>
  <c r="EF172" i="65"/>
  <c r="DR110" i="65"/>
  <c r="EF110" i="65"/>
  <c r="DR202" i="65"/>
  <c r="EF202" i="65"/>
  <c r="EH243" i="65"/>
  <c r="DR275" i="65"/>
  <c r="EF275" i="65"/>
  <c r="EH307" i="65"/>
  <c r="EE339" i="65"/>
  <c r="DP451" i="65"/>
  <c r="EE451" i="65"/>
  <c r="EF7" i="65"/>
  <c r="EF477" i="65"/>
  <c r="EF293" i="65"/>
  <c r="EH531" i="65"/>
  <c r="EE520" i="65"/>
  <c r="EH518" i="65"/>
  <c r="EH539" i="65"/>
  <c r="EH538" i="65"/>
  <c r="EE521" i="65"/>
  <c r="EH519" i="65"/>
  <c r="EE532" i="65"/>
  <c r="EE533" i="65"/>
  <c r="EE545" i="65"/>
  <c r="EH523" i="65"/>
  <c r="EE529" i="65"/>
  <c r="EH527" i="65"/>
  <c r="EE544" i="65"/>
  <c r="EH19" i="65"/>
  <c r="EE35" i="65"/>
  <c r="DR28" i="65"/>
  <c r="EF28" i="65"/>
  <c r="EH60" i="65"/>
  <c r="EE76" i="65"/>
  <c r="DR92" i="65"/>
  <c r="EF92" i="65"/>
  <c r="EH124" i="65"/>
  <c r="EE140" i="65"/>
  <c r="DR156" i="65"/>
  <c r="EF156" i="65"/>
  <c r="EH188" i="65"/>
  <c r="EE204" i="65"/>
  <c r="DR220" i="65"/>
  <c r="EF220" i="65"/>
  <c r="EH46" i="65"/>
  <c r="EE67" i="65"/>
  <c r="DR89" i="65"/>
  <c r="EF89" i="65"/>
  <c r="EH131" i="65"/>
  <c r="EE153" i="65"/>
  <c r="DR174" i="65"/>
  <c r="EF174" i="65"/>
  <c r="EH217" i="65"/>
  <c r="EE238" i="65"/>
  <c r="DR254" i="65"/>
  <c r="EF254" i="65"/>
  <c r="EH53" i="65"/>
  <c r="EE74" i="65"/>
  <c r="DR95" i="65"/>
  <c r="EF95" i="65"/>
  <c r="EH138" i="65"/>
  <c r="EE159" i="65"/>
  <c r="EE223" i="65"/>
  <c r="EF243" i="65"/>
  <c r="DR259" i="65"/>
  <c r="EF259" i="65"/>
  <c r="EH291" i="65"/>
  <c r="EF307" i="65"/>
  <c r="DR323" i="65"/>
  <c r="EF323" i="65"/>
  <c r="EH355" i="65"/>
  <c r="EE371" i="65"/>
  <c r="DR387" i="65"/>
  <c r="EF387" i="65"/>
  <c r="EH419" i="65"/>
  <c r="DP435" i="65"/>
  <c r="EE435" i="65"/>
  <c r="EF451" i="65"/>
  <c r="EH483" i="65"/>
  <c r="EE499" i="65"/>
  <c r="EH21" i="65"/>
  <c r="EE70" i="65"/>
  <c r="EF113" i="65"/>
  <c r="EH198" i="65"/>
  <c r="EE240" i="65"/>
  <c r="EF270" i="65"/>
  <c r="EH313" i="65"/>
  <c r="EE334" i="65"/>
  <c r="EF356" i="65"/>
  <c r="EH398" i="65"/>
  <c r="EE420" i="65"/>
  <c r="EE484" i="65"/>
  <c r="EH505" i="65"/>
  <c r="EF8" i="65"/>
  <c r="EE349" i="65"/>
  <c r="EE392" i="65"/>
  <c r="EF434" i="65"/>
  <c r="EH22" i="65"/>
  <c r="EH71" i="65"/>
  <c r="EE199" i="65"/>
  <c r="EE241" i="65"/>
  <c r="EF272" i="65"/>
  <c r="EE314" i="65"/>
  <c r="EE336" i="65"/>
  <c r="EH400" i="65"/>
  <c r="EH421" i="65"/>
  <c r="EF442" i="65"/>
  <c r="EE485" i="65"/>
  <c r="EE506" i="65"/>
  <c r="EF9" i="65"/>
  <c r="EH97" i="65"/>
  <c r="EE139" i="65"/>
  <c r="EF182" i="65"/>
  <c r="EH260" i="65"/>
  <c r="EE284" i="65"/>
  <c r="EF305" i="65"/>
  <c r="EH348" i="65"/>
  <c r="EE369" i="65"/>
  <c r="EF390" i="65"/>
  <c r="EE433" i="65"/>
  <c r="EE454" i="65"/>
  <c r="EF476" i="65"/>
  <c r="EH30" i="65"/>
  <c r="EH77" i="65"/>
  <c r="EF119" i="65"/>
  <c r="EE205" i="65"/>
  <c r="EH245" i="65"/>
  <c r="EF274" i="65"/>
  <c r="EH344" i="65"/>
  <c r="EF386" i="65"/>
  <c r="EE17" i="65"/>
  <c r="EF424" i="65"/>
  <c r="EH146" i="65"/>
  <c r="EF265" i="65"/>
  <c r="DR458" i="65"/>
  <c r="EF458" i="65"/>
  <c r="EE86" i="65"/>
  <c r="EF252" i="65"/>
  <c r="EH385" i="65"/>
  <c r="EH449" i="65"/>
  <c r="EF513" i="65"/>
  <c r="EH194" i="65"/>
  <c r="EE296" i="65"/>
  <c r="EF418" i="65"/>
  <c r="EH23" i="65"/>
  <c r="EE39" i="65"/>
  <c r="EF32" i="65"/>
  <c r="EH64" i="65"/>
  <c r="EE80" i="65"/>
  <c r="EF96" i="65"/>
  <c r="EH128" i="65"/>
  <c r="EE144" i="65"/>
  <c r="EF160" i="65"/>
  <c r="EH192" i="65"/>
  <c r="EE208" i="65"/>
  <c r="EF224" i="65"/>
  <c r="EH51" i="65"/>
  <c r="EE73" i="65"/>
  <c r="EF94" i="65"/>
  <c r="EH137" i="65"/>
  <c r="EE158" i="65"/>
  <c r="EF179" i="65"/>
  <c r="EH222" i="65"/>
  <c r="EE242" i="65"/>
  <c r="EF258" i="65"/>
  <c r="EH58" i="65"/>
  <c r="EE79" i="65"/>
  <c r="EE101" i="65"/>
  <c r="EH143" i="65"/>
  <c r="EH165" i="65"/>
  <c r="EF186" i="65"/>
  <c r="EE247" i="65"/>
  <c r="EF263" i="65"/>
  <c r="EH295" i="65"/>
  <c r="EE311" i="65"/>
  <c r="EF327" i="65"/>
  <c r="EH359" i="65"/>
  <c r="EE375" i="65"/>
  <c r="EF391" i="65"/>
  <c r="EH423" i="65"/>
  <c r="EE439" i="65"/>
  <c r="EF455" i="65"/>
  <c r="EH487" i="65"/>
  <c r="EE503" i="65"/>
  <c r="EF11" i="65"/>
  <c r="DR81" i="65"/>
  <c r="EF81" i="65"/>
  <c r="EH123" i="65"/>
  <c r="EF166" i="65"/>
  <c r="EH248" i="65"/>
  <c r="EE276" i="65"/>
  <c r="EH340" i="65"/>
  <c r="EE361" i="65"/>
  <c r="EF382" i="65"/>
  <c r="EE425" i="65"/>
  <c r="EE446" i="65"/>
  <c r="EH510" i="65"/>
  <c r="EH13" i="65"/>
  <c r="EH402" i="65"/>
  <c r="EH445" i="65"/>
  <c r="EF488" i="65"/>
  <c r="EH82" i="65"/>
  <c r="EH125" i="65"/>
  <c r="EF167" i="65"/>
  <c r="EH249" i="65"/>
  <c r="EH277" i="65"/>
  <c r="EH362" i="65"/>
  <c r="EF384" i="65"/>
  <c r="EH426" i="65"/>
  <c r="EE448" i="65"/>
  <c r="EH512" i="65"/>
  <c r="EE14" i="65"/>
  <c r="EF65" i="65"/>
  <c r="EH150" i="65"/>
  <c r="EE193" i="65"/>
  <c r="EF235" i="65"/>
  <c r="EH289" i="65"/>
  <c r="EE310" i="65"/>
  <c r="EF332" i="65"/>
  <c r="EH374" i="65"/>
  <c r="EE396" i="65"/>
  <c r="EH460" i="65"/>
  <c r="EH481" i="65"/>
  <c r="EF502" i="65"/>
  <c r="EH87" i="65"/>
  <c r="EE130" i="65"/>
  <c r="EE253" i="65"/>
  <c r="EE280" i="65"/>
  <c r="EF312" i="65"/>
  <c r="EE397" i="65"/>
  <c r="EE440" i="65"/>
  <c r="EF482" i="65"/>
  <c r="EH56" i="65"/>
  <c r="EE88" i="65"/>
  <c r="EF120" i="65"/>
  <c r="EH184" i="65"/>
  <c r="EE216" i="65"/>
  <c r="EF41" i="65"/>
  <c r="EH126" i="65"/>
  <c r="EE169" i="65"/>
  <c r="EH47" i="65"/>
  <c r="EE111" i="65"/>
  <c r="EF154" i="65"/>
  <c r="EE218" i="65"/>
  <c r="EH255" i="65"/>
  <c r="EH383" i="65"/>
  <c r="EE415" i="65"/>
  <c r="EE479" i="65"/>
  <c r="EH511" i="65"/>
  <c r="EF18" i="65"/>
  <c r="EE264" i="65"/>
  <c r="EF546" i="65"/>
  <c r="DR546" i="65"/>
  <c r="EE298" i="65"/>
  <c r="EE320" i="65"/>
  <c r="EH341" i="65"/>
  <c r="EH384" i="65"/>
  <c r="EH405" i="65"/>
  <c r="EF426" i="65"/>
  <c r="EE469" i="65"/>
  <c r="EE490" i="65"/>
  <c r="EF512" i="65"/>
  <c r="EH65" i="65"/>
  <c r="EE107" i="65"/>
  <c r="EF150" i="65"/>
  <c r="EH235" i="65"/>
  <c r="EE268" i="65"/>
  <c r="EF289" i="65"/>
  <c r="EH332" i="65"/>
  <c r="EE353" i="65"/>
  <c r="EF374" i="65"/>
  <c r="EE417" i="65"/>
  <c r="EE438" i="65"/>
  <c r="EF460" i="65"/>
  <c r="EH502" i="65"/>
  <c r="EH45" i="65"/>
  <c r="EF87" i="65"/>
  <c r="EE173" i="65"/>
  <c r="EE215" i="65"/>
  <c r="EF253" i="65"/>
  <c r="EH312" i="65"/>
  <c r="EE354" i="65"/>
  <c r="EF397" i="65"/>
  <c r="EH482" i="65"/>
  <c r="EE24" i="65"/>
  <c r="EF56" i="65"/>
  <c r="EH120" i="65"/>
  <c r="EE152" i="65"/>
  <c r="EF184" i="65"/>
  <c r="EH41" i="65"/>
  <c r="EE83" i="65"/>
  <c r="EF126" i="65"/>
  <c r="EH211" i="65"/>
  <c r="EH250" i="65"/>
  <c r="EF47" i="65"/>
  <c r="EH154" i="65"/>
  <c r="EE175" i="65"/>
  <c r="EF218" i="65"/>
  <c r="EE287" i="65"/>
  <c r="EH319" i="65"/>
  <c r="EH351" i="65"/>
  <c r="EF415" i="65"/>
  <c r="EE447" i="65"/>
  <c r="EF479" i="65"/>
  <c r="EH18" i="65"/>
  <c r="EE102" i="65"/>
  <c r="EE187" i="65"/>
  <c r="EH308" i="65"/>
  <c r="EE350" i="65"/>
  <c r="EF372" i="65"/>
  <c r="EE457" i="65"/>
  <c r="EH500" i="65"/>
  <c r="EH285" i="65"/>
  <c r="EE509" i="65"/>
  <c r="EH61" i="65"/>
  <c r="EF189" i="65"/>
  <c r="EH352" i="65"/>
  <c r="EF437" i="65"/>
  <c r="EH501" i="65"/>
  <c r="EH129" i="65"/>
  <c r="EE214" i="65"/>
  <c r="EF300" i="65"/>
  <c r="EH406" i="65"/>
  <c r="EE470" i="65"/>
  <c r="EF109" i="65"/>
  <c r="EH376" i="65"/>
  <c r="EE504" i="65"/>
  <c r="EF27" i="65"/>
  <c r="EH36" i="65"/>
  <c r="EE52" i="65"/>
  <c r="EF68" i="65"/>
  <c r="EH100" i="65"/>
  <c r="EE116" i="65"/>
  <c r="EF132" i="65"/>
  <c r="EH164" i="65"/>
  <c r="EE180" i="65"/>
  <c r="EF196" i="65"/>
  <c r="EH228" i="65"/>
  <c r="EE33" i="65"/>
  <c r="EF57" i="65"/>
  <c r="EH99" i="65"/>
  <c r="EE121" i="65"/>
  <c r="EF142" i="65"/>
  <c r="EH185" i="65"/>
  <c r="EE206" i="65"/>
  <c r="EF227" i="65"/>
  <c r="EH262" i="65"/>
  <c r="EE42" i="65"/>
  <c r="EF63" i="65"/>
  <c r="EH106" i="65"/>
  <c r="EE127" i="65"/>
  <c r="EF149" i="65"/>
  <c r="EH191" i="65"/>
  <c r="EF213" i="65"/>
  <c r="DR234" i="65"/>
  <c r="EF234" i="65"/>
  <c r="EH267" i="65"/>
  <c r="EE283" i="65"/>
  <c r="EE299" i="65"/>
  <c r="EH331" i="65"/>
  <c r="EE347" i="65"/>
  <c r="EF363" i="65"/>
  <c r="EH395" i="65"/>
  <c r="EE411" i="65"/>
  <c r="EF427" i="65"/>
  <c r="EH459" i="65"/>
  <c r="EE475" i="65"/>
  <c r="DR491" i="65"/>
  <c r="EF491" i="65"/>
  <c r="EH15" i="65"/>
  <c r="EE49" i="65"/>
  <c r="DR91" i="65"/>
  <c r="EF91" i="65"/>
  <c r="EH177" i="65"/>
  <c r="EE219" i="65"/>
  <c r="DR256" i="65"/>
  <c r="EF256" i="65"/>
  <c r="EH302" i="65"/>
  <c r="EE324" i="65"/>
  <c r="DR345" i="65"/>
  <c r="EF345" i="65"/>
  <c r="EH388" i="65"/>
  <c r="EH409" i="65"/>
  <c r="DR430" i="65"/>
  <c r="EF430" i="65"/>
  <c r="EE473" i="65"/>
  <c r="EE494" i="65"/>
  <c r="EF516" i="65"/>
  <c r="EH328" i="65"/>
  <c r="EE370" i="65"/>
  <c r="EF413" i="65"/>
  <c r="EH498" i="65"/>
  <c r="EH50" i="65"/>
  <c r="EF93" i="65"/>
  <c r="EE178" i="65"/>
  <c r="EH221" i="65"/>
  <c r="EE257" i="65"/>
  <c r="EH304" i="65"/>
  <c r="EH325" i="65"/>
  <c r="EF346" i="65"/>
  <c r="EE389" i="65"/>
  <c r="EE410" i="65"/>
  <c r="DR432" i="65"/>
  <c r="EF432" i="65"/>
  <c r="EH474" i="65"/>
  <c r="EE496" i="65"/>
  <c r="DR517" i="65"/>
  <c r="EF517" i="65"/>
  <c r="EH75" i="65"/>
  <c r="EE118" i="65"/>
  <c r="DR161" i="65"/>
  <c r="EF161" i="65"/>
  <c r="EH244" i="65"/>
  <c r="EH273" i="65"/>
  <c r="DR294" i="65"/>
  <c r="EF294" i="65"/>
  <c r="EH337" i="65"/>
  <c r="EF358" i="65"/>
  <c r="DR380" i="65"/>
  <c r="EF380" i="65"/>
  <c r="EH422" i="65"/>
  <c r="EE444" i="65"/>
  <c r="EH465" i="65"/>
  <c r="EH508" i="65"/>
  <c r="EE10" i="65"/>
  <c r="DR55" i="65"/>
  <c r="EF55" i="65"/>
  <c r="EE141" i="65"/>
  <c r="EE183" i="65"/>
  <c r="DR226" i="65"/>
  <c r="EF226" i="65"/>
  <c r="EH290" i="65"/>
  <c r="EE322" i="65"/>
  <c r="EH365" i="65"/>
  <c r="EH450" i="65"/>
  <c r="EF493" i="65"/>
  <c r="DR31" i="65"/>
  <c r="EF31" i="65"/>
  <c r="EH72" i="65"/>
  <c r="EE104" i="65"/>
  <c r="DR136" i="65"/>
  <c r="EF136" i="65"/>
  <c r="EH200" i="65"/>
  <c r="EE232" i="65"/>
  <c r="DR62" i="65"/>
  <c r="EF62" i="65"/>
  <c r="EH147" i="65"/>
  <c r="EE190" i="65"/>
  <c r="DR233" i="65"/>
  <c r="EF233" i="65"/>
  <c r="EH69" i="65"/>
  <c r="EE90" i="65"/>
  <c r="DR133" i="65"/>
  <c r="EF133" i="65"/>
  <c r="EE239" i="65"/>
  <c r="EH271" i="65"/>
  <c r="EF303" i="65"/>
  <c r="EE367" i="65"/>
  <c r="EH399" i="65"/>
  <c r="DR431" i="65"/>
  <c r="EF431" i="65"/>
  <c r="EE495" i="65"/>
  <c r="EF59" i="65"/>
  <c r="EE145" i="65"/>
  <c r="EH286" i="65"/>
  <c r="EH329" i="65"/>
  <c r="DR393" i="65"/>
  <c r="EF393" i="65"/>
  <c r="EH478" i="65"/>
  <c r="EE338" i="65"/>
  <c r="DR466" i="65"/>
  <c r="EF466" i="65"/>
  <c r="EH231" i="65"/>
  <c r="EH309" i="65"/>
  <c r="EH373" i="65"/>
  <c r="EH480" i="65"/>
  <c r="EE171" i="65"/>
  <c r="DR278" i="65"/>
  <c r="EF278" i="65"/>
  <c r="EH428" i="65"/>
  <c r="EE492" i="65"/>
  <c r="DR16" i="65"/>
  <c r="EF16" i="65"/>
  <c r="EE237" i="65"/>
  <c r="EH333" i="65"/>
  <c r="EF461" i="65"/>
  <c r="EF526" i="65"/>
  <c r="EF528" i="65"/>
  <c r="EF540" i="65"/>
  <c r="EF541" i="65"/>
  <c r="EF543" i="65"/>
  <c r="EF522" i="65"/>
  <c r="EF535" i="65"/>
  <c r="EF530" i="65"/>
  <c r="EF524" i="65"/>
  <c r="EF525" i="65"/>
  <c r="EF537" i="65"/>
  <c r="EF536" i="65"/>
  <c r="EF542" i="65"/>
  <c r="EF534" i="65"/>
  <c r="DQ546" i="65"/>
  <c r="EH546" i="65"/>
  <c r="EH213" i="65"/>
  <c r="DR315" i="65"/>
  <c r="EF315" i="65"/>
  <c r="EH379" i="65"/>
  <c r="EF443" i="65"/>
  <c r="DR475" i="65"/>
  <c r="EF475" i="65"/>
  <c r="DR49" i="65"/>
  <c r="EF49" i="65"/>
  <c r="DR219" i="65"/>
  <c r="EF219" i="65"/>
  <c r="DR324" i="65"/>
  <c r="EF324" i="65"/>
  <c r="EF409" i="65"/>
  <c r="DR494" i="65"/>
  <c r="EF494" i="65"/>
  <c r="DR370" i="65"/>
  <c r="EF370" i="65"/>
  <c r="EF50" i="65"/>
  <c r="EF221" i="65"/>
  <c r="EF325" i="65"/>
  <c r="DR410" i="65"/>
  <c r="EF410" i="65"/>
  <c r="DR496" i="65"/>
  <c r="EF496" i="65"/>
  <c r="DR118" i="65"/>
  <c r="EF118" i="65"/>
  <c r="EE358" i="65"/>
  <c r="DR401" i="65"/>
  <c r="EF401" i="65"/>
  <c r="DR444" i="65"/>
  <c r="EF444" i="65"/>
  <c r="EH486" i="65"/>
  <c r="DR10" i="65"/>
  <c r="EF10" i="65"/>
  <c r="DR183" i="65"/>
  <c r="EF183" i="65"/>
  <c r="DR322" i="65"/>
  <c r="EF322" i="65"/>
  <c r="EH493" i="65"/>
  <c r="DR104" i="65"/>
  <c r="EF104" i="65"/>
  <c r="DR232" i="65"/>
  <c r="EF232" i="65"/>
  <c r="DR190" i="65"/>
  <c r="EF190" i="65"/>
  <c r="DR90" i="65"/>
  <c r="EF90" i="65"/>
  <c r="EH197" i="65"/>
  <c r="EF271" i="65"/>
  <c r="EF399" i="65"/>
  <c r="EE59" i="65"/>
  <c r="DR338" i="65"/>
  <c r="EF338" i="65"/>
  <c r="EF309" i="65"/>
  <c r="DR171" i="65"/>
  <c r="EF171" i="65"/>
  <c r="DR492" i="65"/>
  <c r="EF492" i="65"/>
  <c r="EF333" i="65"/>
  <c r="EF308" i="65"/>
  <c r="EH372" i="65"/>
  <c r="EE414" i="65"/>
  <c r="EH381" i="65"/>
  <c r="EE189" i="65"/>
  <c r="EE288" i="65"/>
  <c r="EF352" i="65"/>
  <c r="DR501" i="65"/>
  <c r="EF501" i="65"/>
  <c r="EE43" i="65"/>
  <c r="EF129" i="65"/>
  <c r="EH300" i="65"/>
  <c r="EE342" i="65"/>
  <c r="EF406" i="65"/>
  <c r="EE109" i="65"/>
  <c r="EH269" i="65"/>
  <c r="EF376" i="65"/>
  <c r="EH27" i="65"/>
  <c r="EE20" i="65"/>
  <c r="EF36" i="65"/>
  <c r="EH68" i="65"/>
  <c r="EE84" i="65"/>
  <c r="EF100" i="65"/>
  <c r="EH132" i="65"/>
  <c r="EE148" i="65"/>
  <c r="EF164" i="65"/>
  <c r="EH196" i="65"/>
  <c r="EE212" i="65"/>
  <c r="EF228" i="65"/>
  <c r="EH57" i="65"/>
  <c r="EE78" i="65"/>
  <c r="EF99" i="65"/>
  <c r="EH142" i="65"/>
  <c r="EE163" i="65"/>
  <c r="EF185" i="65"/>
  <c r="EH227" i="65"/>
  <c r="EE246" i="65"/>
  <c r="EF262" i="65"/>
  <c r="EH63" i="65"/>
  <c r="EE85" i="65"/>
  <c r="EF106" i="65"/>
  <c r="EH149" i="65"/>
  <c r="EE170" i="65"/>
  <c r="EF191" i="65"/>
  <c r="EE234" i="65"/>
  <c r="EE251" i="65"/>
  <c r="EF267" i="65"/>
  <c r="EH315" i="65"/>
  <c r="EF331" i="65"/>
  <c r="EH363" i="65"/>
  <c r="EF379" i="65"/>
  <c r="EF395" i="65"/>
  <c r="EH427" i="65"/>
  <c r="EH443" i="65"/>
  <c r="EF459" i="65"/>
  <c r="EH491" i="65"/>
  <c r="EE507" i="65"/>
  <c r="DR15" i="65"/>
  <c r="EF15" i="65"/>
  <c r="EH91" i="65"/>
  <c r="EE134" i="65"/>
  <c r="DR177" i="65"/>
  <c r="EF177" i="65"/>
  <c r="EH256" i="65"/>
  <c r="EE281" i="65"/>
  <c r="DR302" i="65"/>
  <c r="EF302" i="65"/>
  <c r="EH345" i="65"/>
  <c r="EE366" i="65"/>
  <c r="DR388" i="65"/>
  <c r="EF388" i="65"/>
  <c r="EH430" i="65"/>
  <c r="EH452" i="65"/>
  <c r="EE516" i="65"/>
  <c r="EE5" i="65"/>
  <c r="DR328" i="65"/>
  <c r="EF328" i="65"/>
  <c r="EE413" i="65"/>
  <c r="EE456" i="65"/>
  <c r="DR498" i="65"/>
  <c r="EF498" i="65"/>
  <c r="EE93" i="65"/>
  <c r="EH135" i="65"/>
  <c r="DR178" i="65"/>
  <c r="EF178" i="65"/>
  <c r="DR257" i="65"/>
  <c r="EF257" i="65"/>
  <c r="EH282" i="65"/>
  <c r="DR304" i="65"/>
  <c r="EF304" i="65"/>
  <c r="EE346" i="65"/>
  <c r="EE368" i="65"/>
  <c r="EH432" i="65"/>
  <c r="EH453" i="65"/>
  <c r="DR474" i="65"/>
  <c r="EF474" i="65"/>
  <c r="EH517" i="65"/>
  <c r="EH29" i="65"/>
  <c r="DR75" i="65"/>
  <c r="EF75" i="65"/>
  <c r="EH161" i="65"/>
  <c r="EE203" i="65"/>
  <c r="DR244" i="65"/>
  <c r="EF244" i="65"/>
  <c r="EH294" i="65"/>
  <c r="EE316" i="65"/>
  <c r="DR337" i="65"/>
  <c r="EF337" i="65"/>
  <c r="EH380" i="65"/>
  <c r="EH401" i="65"/>
  <c r="DR465" i="65"/>
  <c r="EF465" i="65"/>
  <c r="EF486" i="65"/>
  <c r="DR508" i="65"/>
  <c r="EF508" i="65"/>
  <c r="EH55" i="65"/>
  <c r="EE98" i="65"/>
  <c r="EH226" i="65"/>
  <c r="EH261" i="65"/>
  <c r="DR290" i="65"/>
  <c r="EF290" i="65"/>
  <c r="EE408" i="65"/>
  <c r="EH31" i="65"/>
  <c r="EE40" i="65"/>
  <c r="DR72" i="65"/>
  <c r="EF72" i="65"/>
  <c r="EH136" i="65"/>
  <c r="EE168" i="65"/>
  <c r="DR200" i="65"/>
  <c r="EF200" i="65"/>
  <c r="EH62" i="65"/>
  <c r="EE105" i="65"/>
  <c r="DR147" i="65"/>
  <c r="EF147" i="65"/>
  <c r="EH233" i="65"/>
  <c r="EH266" i="65"/>
  <c r="DR69" i="65"/>
  <c r="EF69" i="65"/>
  <c r="EH133" i="65"/>
  <c r="EF197" i="65"/>
  <c r="EE303" i="65"/>
  <c r="EH335" i="65"/>
  <c r="EH431" i="65"/>
  <c r="EH463" i="65"/>
  <c r="DR145" i="65"/>
  <c r="EF145" i="65"/>
  <c r="EE230" i="65"/>
  <c r="DR286" i="65"/>
  <c r="EF286" i="65"/>
  <c r="EH393" i="65"/>
  <c r="EE436" i="65"/>
  <c r="DR478" i="65"/>
  <c r="EF478" i="65"/>
  <c r="EH466" i="65"/>
  <c r="EE103" i="65"/>
  <c r="DR231" i="65"/>
  <c r="EF231" i="65"/>
  <c r="EE416" i="65"/>
  <c r="DR480" i="65"/>
  <c r="EF480" i="65"/>
  <c r="EH278" i="65"/>
  <c r="EE364" i="65"/>
  <c r="DR428" i="65"/>
  <c r="EF428" i="65"/>
  <c r="EH16" i="65"/>
  <c r="EE151" i="65"/>
  <c r="EE461" i="65"/>
  <c r="EF531" i="65"/>
  <c r="DR520" i="65"/>
  <c r="EF520" i="65"/>
  <c r="DR518" i="65"/>
  <c r="EF518" i="65"/>
  <c r="DR539" i="65"/>
  <c r="EF539" i="65"/>
  <c r="DR529" i="65"/>
  <c r="EF529" i="65"/>
  <c r="DR521" i="65"/>
  <c r="EF521" i="65"/>
  <c r="EF519" i="65"/>
  <c r="DR532" i="65"/>
  <c r="EF532" i="65"/>
  <c r="DR533" i="65"/>
  <c r="EF533" i="65"/>
  <c r="DR545" i="65"/>
  <c r="EF545" i="65"/>
  <c r="EF523" i="65"/>
  <c r="DR538" i="65"/>
  <c r="EF538" i="65"/>
  <c r="EF527" i="65"/>
  <c r="DR544" i="65"/>
  <c r="EF544" i="65"/>
  <c r="E136" i="64"/>
  <c r="D136" i="64"/>
  <c r="F136" i="64"/>
  <c r="DQ531" i="65"/>
  <c r="DP531" i="65"/>
  <c r="DQ519" i="65"/>
  <c r="DP519" i="65"/>
  <c r="DQ523" i="65"/>
  <c r="DP523" i="65"/>
  <c r="DQ527" i="65"/>
  <c r="DP527" i="65"/>
  <c r="DQ441" i="65"/>
  <c r="DP441" i="65"/>
  <c r="DQ505" i="65"/>
  <c r="DP505" i="65"/>
  <c r="DQ157" i="65"/>
  <c r="DP157" i="65"/>
  <c r="DQ357" i="65"/>
  <c r="DP357" i="65"/>
  <c r="DQ421" i="65"/>
  <c r="DP421" i="65"/>
  <c r="DQ485" i="65"/>
  <c r="DP485" i="65"/>
  <c r="DQ433" i="65"/>
  <c r="DP433" i="65"/>
  <c r="DQ497" i="65"/>
  <c r="DP497" i="65"/>
  <c r="DQ245" i="65"/>
  <c r="DP245" i="65"/>
  <c r="DQ330" i="65"/>
  <c r="DP330" i="65"/>
  <c r="DQ229" i="65"/>
  <c r="DP229" i="65"/>
  <c r="DQ445" i="65"/>
  <c r="DP445" i="65"/>
  <c r="DQ277" i="65"/>
  <c r="DP277" i="65"/>
  <c r="DQ341" i="65"/>
  <c r="DP341" i="65"/>
  <c r="DQ405" i="65"/>
  <c r="DP405" i="65"/>
  <c r="DQ469" i="65"/>
  <c r="DP469" i="65"/>
  <c r="DQ481" i="65"/>
  <c r="DP481" i="65"/>
  <c r="DQ218" i="65"/>
  <c r="DP218" i="65"/>
  <c r="DQ383" i="65"/>
  <c r="DP383" i="65"/>
  <c r="DQ479" i="65"/>
  <c r="DP479" i="65"/>
  <c r="DQ500" i="65"/>
  <c r="DP500" i="65"/>
  <c r="DQ189" i="65"/>
  <c r="DP189" i="65"/>
  <c r="DQ269" i="65"/>
  <c r="DP269" i="65"/>
  <c r="DQ452" i="65"/>
  <c r="DP452" i="65"/>
  <c r="DQ413" i="65"/>
  <c r="DP413" i="65"/>
  <c r="DQ135" i="65"/>
  <c r="DP135" i="65"/>
  <c r="DQ325" i="65"/>
  <c r="DP325" i="65"/>
  <c r="DQ389" i="65"/>
  <c r="DP389" i="65"/>
  <c r="DQ453" i="65"/>
  <c r="DP453" i="65"/>
  <c r="DQ29" i="65"/>
  <c r="DP29" i="65"/>
  <c r="DQ266" i="65"/>
  <c r="DP266" i="65"/>
  <c r="DQ271" i="65"/>
  <c r="DP271" i="65"/>
  <c r="DQ367" i="65"/>
  <c r="DP367" i="65"/>
  <c r="DQ373" i="65"/>
  <c r="DP373" i="65"/>
  <c r="DQ237" i="65"/>
  <c r="DP237" i="65"/>
  <c r="DQ333" i="65"/>
  <c r="DP333" i="65"/>
  <c r="DQ461" i="65"/>
  <c r="DP461" i="65"/>
  <c r="DP520" i="65"/>
  <c r="DP518" i="65"/>
  <c r="DP538" i="65"/>
  <c r="DP532" i="65"/>
  <c r="DQ545" i="65"/>
  <c r="DP545" i="65"/>
  <c r="DQ529" i="65"/>
  <c r="DP529" i="65"/>
  <c r="DP544" i="65"/>
  <c r="DP19" i="65"/>
  <c r="DQ35" i="65"/>
  <c r="DP35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P138" i="65"/>
  <c r="DP159" i="65"/>
  <c r="DP202" i="65"/>
  <c r="DP259" i="65"/>
  <c r="DP275" i="65"/>
  <c r="DP291" i="65"/>
  <c r="DP323" i="65"/>
  <c r="DP355" i="65"/>
  <c r="DP371" i="65"/>
  <c r="DP387" i="65"/>
  <c r="DP403" i="65"/>
  <c r="DP419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Q526" i="65"/>
  <c r="DP526" i="65"/>
  <c r="DQ525" i="65"/>
  <c r="DP525" i="65"/>
  <c r="DQ536" i="65"/>
  <c r="DP536" i="65"/>
  <c r="DQ7" i="65"/>
  <c r="DP7" i="65"/>
  <c r="DQ114" i="65"/>
  <c r="DP114" i="65"/>
  <c r="DQ314" i="65"/>
  <c r="DP314" i="65"/>
  <c r="DQ378" i="65"/>
  <c r="DP378" i="65"/>
  <c r="DQ205" i="65"/>
  <c r="DP205" i="65"/>
  <c r="DQ301" i="65"/>
  <c r="DP301" i="65"/>
  <c r="DQ429" i="65"/>
  <c r="DP429" i="65"/>
  <c r="DQ449" i="65"/>
  <c r="DP449" i="65"/>
  <c r="DQ468" i="65"/>
  <c r="DP468" i="65"/>
  <c r="DQ13" i="65"/>
  <c r="DP13" i="65"/>
  <c r="DQ125" i="65"/>
  <c r="DP125" i="65"/>
  <c r="DQ253" i="65"/>
  <c r="DP253" i="65"/>
  <c r="DQ250" i="65"/>
  <c r="DP250" i="65"/>
  <c r="DQ255" i="65"/>
  <c r="DP255" i="65"/>
  <c r="DQ351" i="65"/>
  <c r="DP351" i="65"/>
  <c r="DQ457" i="65"/>
  <c r="DP457" i="65"/>
  <c r="DQ381" i="65"/>
  <c r="DP381" i="65"/>
  <c r="DQ61" i="65"/>
  <c r="DP61" i="65"/>
  <c r="DQ109" i="65"/>
  <c r="DP109" i="65"/>
  <c r="DQ93" i="65"/>
  <c r="DP93" i="65"/>
  <c r="DQ221" i="65"/>
  <c r="DP221" i="65"/>
  <c r="DQ141" i="65"/>
  <c r="DP141" i="65"/>
  <c r="DQ261" i="65"/>
  <c r="DP261" i="65"/>
  <c r="DQ365" i="65"/>
  <c r="DP365" i="65"/>
  <c r="DQ239" i="65"/>
  <c r="DP239" i="65"/>
  <c r="DQ335" i="65"/>
  <c r="DP335" i="65"/>
  <c r="DQ309" i="65"/>
  <c r="DP309" i="65"/>
  <c r="DQ539" i="65"/>
  <c r="DP539" i="65"/>
  <c r="DP522" i="65"/>
  <c r="DP530" i="65"/>
  <c r="DP117" i="65"/>
  <c r="DP181" i="65"/>
  <c r="DP243" i="65"/>
  <c r="DQ307" i="65"/>
  <c r="DP307" i="65"/>
  <c r="DP339" i="65"/>
  <c r="DQ528" i="65"/>
  <c r="DP528" i="65"/>
  <c r="DQ541" i="65"/>
  <c r="DP541" i="65"/>
  <c r="DQ542" i="65"/>
  <c r="DP542" i="65"/>
  <c r="DQ515" i="65"/>
  <c r="DP515" i="65"/>
  <c r="DQ484" i="65"/>
  <c r="DP484" i="65"/>
  <c r="DQ349" i="65"/>
  <c r="DP349" i="65"/>
  <c r="DQ477" i="65"/>
  <c r="DP477" i="65"/>
  <c r="DQ199" i="65"/>
  <c r="DP199" i="65"/>
  <c r="DQ293" i="65"/>
  <c r="DP293" i="65"/>
  <c r="DQ77" i="65"/>
  <c r="DP77" i="65"/>
  <c r="DQ207" i="65"/>
  <c r="DP207" i="65"/>
  <c r="DQ425" i="65"/>
  <c r="DP425" i="65"/>
  <c r="DQ489" i="65"/>
  <c r="DP489" i="65"/>
  <c r="DQ317" i="65"/>
  <c r="DP317" i="65"/>
  <c r="DQ298" i="65"/>
  <c r="DP298" i="65"/>
  <c r="DQ417" i="65"/>
  <c r="DP417" i="65"/>
  <c r="DQ45" i="65"/>
  <c r="DP45" i="65"/>
  <c r="DQ173" i="65"/>
  <c r="DP173" i="65"/>
  <c r="DQ397" i="65"/>
  <c r="DP397" i="65"/>
  <c r="DQ287" i="65"/>
  <c r="DP287" i="65"/>
  <c r="DQ511" i="65"/>
  <c r="DP511" i="65"/>
  <c r="DQ285" i="65"/>
  <c r="DP285" i="65"/>
  <c r="DQ509" i="65"/>
  <c r="DP509" i="65"/>
  <c r="DQ437" i="65"/>
  <c r="DP437" i="65"/>
  <c r="DQ213" i="65"/>
  <c r="DP213" i="65"/>
  <c r="DQ409" i="65"/>
  <c r="DP409" i="65"/>
  <c r="DQ473" i="65"/>
  <c r="DP473" i="65"/>
  <c r="DQ516" i="65"/>
  <c r="DP516" i="65"/>
  <c r="DQ50" i="65"/>
  <c r="DP50" i="65"/>
  <c r="DQ282" i="65"/>
  <c r="DP282" i="65"/>
  <c r="DQ346" i="65"/>
  <c r="DP346" i="65"/>
  <c r="DQ493" i="65"/>
  <c r="DP493" i="65"/>
  <c r="DQ303" i="65"/>
  <c r="DP303" i="65"/>
  <c r="DQ399" i="65"/>
  <c r="DP399" i="65"/>
  <c r="DQ495" i="65"/>
  <c r="DP495" i="65"/>
  <c r="DQ540" i="65"/>
  <c r="DP540" i="65"/>
  <c r="DQ521" i="65"/>
  <c r="DP521" i="65"/>
  <c r="DQ524" i="65"/>
  <c r="DP524" i="65"/>
  <c r="DP537" i="65"/>
  <c r="DP534" i="65"/>
  <c r="DP543" i="65"/>
  <c r="DP535" i="65"/>
  <c r="DP533" i="65"/>
  <c r="DQ223" i="65"/>
  <c r="DP223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119" i="65"/>
  <c r="DP162" i="65"/>
  <c r="DP344" i="65"/>
  <c r="DP472" i="65"/>
  <c r="DP17" i="65"/>
  <c r="DP424" i="65"/>
  <c r="DP12" i="65"/>
  <c r="DP146" i="65"/>
  <c r="DP86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Q115" i="65"/>
  <c r="DP115" i="65"/>
  <c r="DP137" i="65"/>
  <c r="DQ158" i="65"/>
  <c r="DP158" i="65"/>
  <c r="DP179" i="65"/>
  <c r="DQ222" i="65"/>
  <c r="DP222" i="65"/>
  <c r="DP242" i="65"/>
  <c r="DP258" i="65"/>
  <c r="DP34" i="65"/>
  <c r="DP58" i="65"/>
  <c r="DP79" i="65"/>
  <c r="DP122" i="65"/>
  <c r="DP143" i="65"/>
  <c r="DP186" i="65"/>
  <c r="DP247" i="65"/>
  <c r="DP263" i="65"/>
  <c r="DQ279" i="65"/>
  <c r="DP279" i="65"/>
  <c r="DQ295" i="65"/>
  <c r="DP295" i="65"/>
  <c r="DP311" i="65"/>
  <c r="DP327" i="65"/>
  <c r="DP343" i="65"/>
  <c r="DP359" i="65"/>
  <c r="DP375" i="65"/>
  <c r="DP391" i="65"/>
  <c r="DQ423" i="65"/>
  <c r="DP423" i="65"/>
  <c r="DP439" i="65"/>
  <c r="DP455" i="65"/>
  <c r="DP487" i="65"/>
  <c r="DP503" i="65"/>
  <c r="DP11" i="65"/>
  <c r="DP37" i="65"/>
  <c r="DQ166" i="65"/>
  <c r="DP166" i="65"/>
  <c r="DP209" i="65"/>
  <c r="DP248" i="65"/>
  <c r="DP276" i="65"/>
  <c r="DP318" i="65"/>
  <c r="DP340" i="65"/>
  <c r="DP361" i="65"/>
  <c r="DP382" i="65"/>
  <c r="DP404" i="65"/>
  <c r="DP446" i="65"/>
  <c r="DP510" i="65"/>
  <c r="DP360" i="65"/>
  <c r="DQ402" i="65"/>
  <c r="DP402" i="65"/>
  <c r="DP488" i="65"/>
  <c r="DP38" i="65"/>
  <c r="DP82" i="65"/>
  <c r="DP167" i="65"/>
  <c r="DP210" i="65"/>
  <c r="DP249" i="65"/>
  <c r="DP320" i="65"/>
  <c r="DP384" i="65"/>
  <c r="DP426" i="65"/>
  <c r="DP448" i="65"/>
  <c r="DP490" i="65"/>
  <c r="DP512" i="65"/>
  <c r="DQ14" i="65"/>
  <c r="DP14" i="65"/>
  <c r="DP65" i="65"/>
  <c r="DP107" i="65"/>
  <c r="DP150" i="65"/>
  <c r="DP193" i="65"/>
  <c r="DP235" i="65"/>
  <c r="DP268" i="65"/>
  <c r="DP289" i="65"/>
  <c r="DQ310" i="65"/>
  <c r="DP310" i="65"/>
  <c r="DP332" i="65"/>
  <c r="DP353" i="65"/>
  <c r="DQ374" i="65"/>
  <c r="DP374" i="65"/>
  <c r="DP396" i="65"/>
  <c r="DQ438" i="65"/>
  <c r="DP438" i="65"/>
  <c r="DP460" i="65"/>
  <c r="DQ502" i="65"/>
  <c r="DP502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P447" i="65"/>
  <c r="DP18" i="65"/>
  <c r="DP102" i="65"/>
  <c r="DP264" i="65"/>
  <c r="DP308" i="65"/>
  <c r="DQ350" i="65"/>
  <c r="DP350" i="65"/>
  <c r="DP372" i="65"/>
  <c r="DP414" i="65"/>
  <c r="DP288" i="65"/>
  <c r="DQ352" i="65"/>
  <c r="DP352" i="65"/>
  <c r="DQ501" i="65"/>
  <c r="DP501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Q78" i="65"/>
  <c r="DP78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51" i="65"/>
  <c r="DP251" i="65"/>
  <c r="DQ267" i="65"/>
  <c r="DP267" i="65"/>
  <c r="DP283" i="65"/>
  <c r="DP331" i="65"/>
  <c r="DP347" i="65"/>
  <c r="DP363" i="65"/>
  <c r="DQ395" i="65"/>
  <c r="DP395" i="65"/>
  <c r="DP411" i="65"/>
  <c r="DP427" i="65"/>
  <c r="DP459" i="65"/>
  <c r="DP475" i="65"/>
  <c r="DP491" i="65"/>
  <c r="DQ507" i="65"/>
  <c r="DP507" i="65"/>
  <c r="DP15" i="65"/>
  <c r="DP49" i="65"/>
  <c r="DP91" i="65"/>
  <c r="DP134" i="65"/>
  <c r="DP177" i="65"/>
  <c r="DP219" i="65"/>
  <c r="DP256" i="65"/>
  <c r="DP281" i="65"/>
  <c r="DQ302" i="65"/>
  <c r="DP302" i="65"/>
  <c r="DP324" i="65"/>
  <c r="DP345" i="65"/>
  <c r="DQ366" i="65"/>
  <c r="DP366" i="65"/>
  <c r="DP388" i="65"/>
  <c r="DQ430" i="65"/>
  <c r="DP430" i="65"/>
  <c r="DQ494" i="65"/>
  <c r="DP494" i="65"/>
  <c r="DQ5" i="65"/>
  <c r="DP5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Q294" i="65"/>
  <c r="DP294" i="65"/>
  <c r="DP316" i="65"/>
  <c r="DP337" i="65"/>
  <c r="DP380" i="65"/>
  <c r="DP444" i="65"/>
  <c r="DP465" i="65"/>
  <c r="DP508" i="65"/>
  <c r="DP10" i="65"/>
  <c r="DP55" i="65"/>
  <c r="DP98" i="65"/>
  <c r="DP183" i="65"/>
  <c r="DP226" i="65"/>
  <c r="DP290" i="65"/>
  <c r="DQ322" i="65"/>
  <c r="DP322" i="65"/>
  <c r="DQ408" i="65"/>
  <c r="DP408" i="65"/>
  <c r="DP31" i="65"/>
  <c r="DP40" i="65"/>
  <c r="DP72" i="65"/>
  <c r="DP104" i="65"/>
  <c r="DP136" i="65"/>
  <c r="DQ168" i="65"/>
  <c r="DP168" i="65"/>
  <c r="DP200" i="65"/>
  <c r="DQ232" i="65"/>
  <c r="DP232" i="65"/>
  <c r="DP62" i="65"/>
  <c r="DP105" i="65"/>
  <c r="DQ147" i="65"/>
  <c r="DP147" i="65"/>
  <c r="DQ190" i="65"/>
  <c r="DP190" i="65"/>
  <c r="DP233" i="65"/>
  <c r="DP69" i="65"/>
  <c r="DP90" i="65"/>
  <c r="DP133" i="65"/>
  <c r="DP431" i="65"/>
  <c r="DQ230" i="65"/>
  <c r="DP230" i="65"/>
  <c r="DP286" i="65"/>
  <c r="DP393" i="65"/>
  <c r="DP436" i="65"/>
  <c r="DQ478" i="65"/>
  <c r="DP478" i="65"/>
  <c r="DQ338" i="65"/>
  <c r="DP338" i="65"/>
  <c r="DQ466" i="65"/>
  <c r="DP466" i="65"/>
  <c r="DP103" i="65"/>
  <c r="DP231" i="65"/>
  <c r="DP416" i="65"/>
  <c r="DQ480" i="65"/>
  <c r="DP480" i="65"/>
  <c r="DP171" i="65"/>
  <c r="DP278" i="65"/>
  <c r="DP364" i="65"/>
  <c r="DP428" i="65"/>
  <c r="DP492" i="65"/>
  <c r="DP16" i="65"/>
  <c r="DP151" i="65"/>
  <c r="DR403" i="65"/>
  <c r="DR419" i="65"/>
  <c r="DR435" i="65"/>
  <c r="DR451" i="65"/>
  <c r="DR467" i="65"/>
  <c r="DR483" i="65"/>
  <c r="DR499" i="65"/>
  <c r="DR21" i="65"/>
  <c r="DR70" i="65"/>
  <c r="DR113" i="65"/>
  <c r="DR155" i="65"/>
  <c r="DR198" i="65"/>
  <c r="DR240" i="65"/>
  <c r="DR270" i="65"/>
  <c r="DR292" i="65"/>
  <c r="DR313" i="65"/>
  <c r="DR334" i="65"/>
  <c r="DR356" i="65"/>
  <c r="DR377" i="65"/>
  <c r="DR398" i="65"/>
  <c r="DR420" i="65"/>
  <c r="DR462" i="65"/>
  <c r="DR8" i="65"/>
  <c r="DR306" i="65"/>
  <c r="DR392" i="65"/>
  <c r="DR434" i="65"/>
  <c r="DR22" i="65"/>
  <c r="DR241" i="65"/>
  <c r="DR272" i="65"/>
  <c r="DR336" i="65"/>
  <c r="DR400" i="65"/>
  <c r="DR442" i="65"/>
  <c r="DR464" i="65"/>
  <c r="DR506" i="65"/>
  <c r="DR9" i="65"/>
  <c r="DR54" i="65"/>
  <c r="DR97" i="65"/>
  <c r="DR139" i="65"/>
  <c r="DR182" i="65"/>
  <c r="DR225" i="65"/>
  <c r="DR260" i="65"/>
  <c r="DR284" i="65"/>
  <c r="DR305" i="65"/>
  <c r="DR326" i="65"/>
  <c r="DR348" i="65"/>
  <c r="DR369" i="65"/>
  <c r="DR390" i="65"/>
  <c r="DR412" i="65"/>
  <c r="DR454" i="65"/>
  <c r="DR476" i="65"/>
  <c r="DR30" i="65"/>
  <c r="DR119" i="65"/>
  <c r="DR162" i="65"/>
  <c r="DR274" i="65"/>
  <c r="DR344" i="65"/>
  <c r="DP386" i="65"/>
  <c r="DR472" i="65"/>
  <c r="DQ514" i="65"/>
  <c r="DP514" i="65"/>
  <c r="DR17" i="65"/>
  <c r="DR424" i="65"/>
  <c r="DR12" i="65"/>
  <c r="DR146" i="65"/>
  <c r="DP265" i="65"/>
  <c r="DQ458" i="65"/>
  <c r="DP458" i="65"/>
  <c r="DR86" i="65"/>
  <c r="DR252" i="65"/>
  <c r="DR321" i="65"/>
  <c r="DR385" i="65"/>
  <c r="DR513" i="65"/>
  <c r="DR66" i="65"/>
  <c r="DR194" i="65"/>
  <c r="DR296" i="65"/>
  <c r="DR418" i="65"/>
  <c r="DR6" i="65"/>
  <c r="DR23" i="65"/>
  <c r="DR39" i="65"/>
  <c r="DR32" i="65"/>
  <c r="DR48" i="65"/>
  <c r="DR64" i="65"/>
  <c r="DR80" i="65"/>
  <c r="DR96" i="65"/>
  <c r="DR112" i="65"/>
  <c r="DR128" i="65"/>
  <c r="DR144" i="65"/>
  <c r="DR160" i="65"/>
  <c r="DR176" i="65"/>
  <c r="DR192" i="65"/>
  <c r="DR208" i="65"/>
  <c r="DR224" i="65"/>
  <c r="DR25" i="65"/>
  <c r="DR51" i="65"/>
  <c r="DR73" i="65"/>
  <c r="DR94" i="65"/>
  <c r="DR115" i="65"/>
  <c r="DR137" i="65"/>
  <c r="DR158" i="65"/>
  <c r="DR179" i="65"/>
  <c r="DQ201" i="65"/>
  <c r="DP201" i="65"/>
  <c r="DR222" i="65"/>
  <c r="DR242" i="65"/>
  <c r="DR258" i="65"/>
  <c r="DR34" i="65"/>
  <c r="DR58" i="65"/>
  <c r="DR79" i="65"/>
  <c r="DQ101" i="65"/>
  <c r="DP101" i="65"/>
  <c r="DR122" i="65"/>
  <c r="DR143" i="65"/>
  <c r="DQ165" i="65"/>
  <c r="DP165" i="65"/>
  <c r="DR186" i="65"/>
  <c r="DR247" i="65"/>
  <c r="DR263" i="65"/>
  <c r="DR279" i="65"/>
  <c r="DR295" i="65"/>
  <c r="DR311" i="65"/>
  <c r="DR327" i="65"/>
  <c r="DR343" i="65"/>
  <c r="DR359" i="65"/>
  <c r="DR375" i="65"/>
  <c r="DR391" i="65"/>
  <c r="DQ407" i="65"/>
  <c r="DP407" i="65"/>
  <c r="DR423" i="65"/>
  <c r="DR439" i="65"/>
  <c r="DR455" i="65"/>
  <c r="DP471" i="65"/>
  <c r="DR487" i="65"/>
  <c r="DR503" i="65"/>
  <c r="DR11" i="65"/>
  <c r="DR37" i="65"/>
  <c r="DQ81" i="65"/>
  <c r="DP81" i="65"/>
  <c r="DQ123" i="65"/>
  <c r="DP123" i="65"/>
  <c r="DR166" i="65"/>
  <c r="DR209" i="65"/>
  <c r="DR248" i="65"/>
  <c r="DR276" i="65"/>
  <c r="DP297" i="65"/>
  <c r="DR318" i="65"/>
  <c r="DR340" i="65"/>
  <c r="DR361" i="65"/>
  <c r="DR382" i="65"/>
  <c r="DR404" i="65"/>
  <c r="DR446" i="65"/>
  <c r="DR510" i="65"/>
  <c r="DR360" i="65"/>
  <c r="DR402" i="65"/>
  <c r="DR488" i="65"/>
  <c r="DR38" i="65"/>
  <c r="DR82" i="65"/>
  <c r="DR362" i="65"/>
  <c r="DQ211" i="65"/>
  <c r="DP211" i="65"/>
  <c r="DP415" i="65"/>
  <c r="DQ187" i="65"/>
  <c r="DP187" i="65"/>
  <c r="DR142" i="65"/>
  <c r="DR163" i="65"/>
  <c r="DR185" i="65"/>
  <c r="DR206" i="65"/>
  <c r="DR42" i="65"/>
  <c r="DR85" i="65"/>
  <c r="DR106" i="65"/>
  <c r="DR127" i="65"/>
  <c r="DR267" i="65"/>
  <c r="DR283" i="65"/>
  <c r="DP299" i="65"/>
  <c r="DQ315" i="65"/>
  <c r="DP315" i="65"/>
  <c r="DR331" i="65"/>
  <c r="DR347" i="65"/>
  <c r="DR363" i="65"/>
  <c r="DQ379" i="65"/>
  <c r="DP379" i="65"/>
  <c r="DR395" i="65"/>
  <c r="DR411" i="65"/>
  <c r="DR427" i="65"/>
  <c r="DQ443" i="65"/>
  <c r="DP443" i="65"/>
  <c r="DR459" i="65"/>
  <c r="DR507" i="65"/>
  <c r="DQ257" i="65"/>
  <c r="DP257" i="65"/>
  <c r="DQ273" i="65"/>
  <c r="DP273" i="65"/>
  <c r="DP358" i="65"/>
  <c r="DQ401" i="65"/>
  <c r="DP401" i="65"/>
  <c r="DQ422" i="65"/>
  <c r="DP422" i="65"/>
  <c r="DP486" i="65"/>
  <c r="DQ450" i="65"/>
  <c r="DP450" i="65"/>
  <c r="DP197" i="65"/>
  <c r="DP59" i="65"/>
  <c r="DQ145" i="65"/>
  <c r="DP145" i="65"/>
  <c r="DQ329" i="65"/>
  <c r="DP329" i="65"/>
  <c r="DQ71" i="65"/>
  <c r="DP71" i="65"/>
  <c r="DQ394" i="65"/>
  <c r="DP394" i="65"/>
  <c r="DP362" i="65"/>
  <c r="DP319" i="65"/>
  <c r="DP234" i="65"/>
  <c r="DP178" i="65"/>
  <c r="DP463" i="65"/>
  <c r="DR519" i="65"/>
  <c r="DR523" i="65"/>
  <c r="DR527" i="65"/>
  <c r="DQ520" i="65"/>
  <c r="DQ518" i="65"/>
  <c r="DQ538" i="65"/>
  <c r="DQ532" i="65"/>
  <c r="DQ544" i="65"/>
  <c r="DQ19" i="65"/>
  <c r="DQ28" i="65"/>
  <c r="DQ44" i="65"/>
  <c r="DQ60" i="65"/>
  <c r="DQ76" i="65"/>
  <c r="DQ92" i="65"/>
  <c r="DQ108" i="65"/>
  <c r="DQ124" i="65"/>
  <c r="DQ140" i="65"/>
  <c r="DQ156" i="65"/>
  <c r="DQ172" i="65"/>
  <c r="DQ188" i="65"/>
  <c r="DQ204" i="65"/>
  <c r="DQ220" i="65"/>
  <c r="DQ236" i="65"/>
  <c r="DQ46" i="65"/>
  <c r="DQ67" i="65"/>
  <c r="DQ89" i="65"/>
  <c r="DQ110" i="65"/>
  <c r="DQ131" i="65"/>
  <c r="DQ153" i="65"/>
  <c r="DQ174" i="65"/>
  <c r="DQ195" i="65"/>
  <c r="DQ217" i="65"/>
  <c r="DQ238" i="65"/>
  <c r="DQ254" i="65"/>
  <c r="DQ26" i="65"/>
  <c r="DQ53" i="65"/>
  <c r="DQ74" i="65"/>
  <c r="DQ95" i="65"/>
  <c r="DR117" i="65"/>
  <c r="DQ138" i="65"/>
  <c r="DQ159" i="65"/>
  <c r="DR181" i="65"/>
  <c r="DQ202" i="65"/>
  <c r="DR243" i="65"/>
  <c r="DQ259" i="65"/>
  <c r="DQ275" i="65"/>
  <c r="DQ291" i="65"/>
  <c r="DR307" i="65"/>
  <c r="DQ323" i="65"/>
  <c r="DR339" i="65"/>
  <c r="DQ355" i="65"/>
  <c r="DQ371" i="65"/>
  <c r="DQ387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R386" i="65"/>
  <c r="DR429" i="65"/>
  <c r="DQ472" i="65"/>
  <c r="DR514" i="65"/>
  <c r="DQ17" i="65"/>
  <c r="DQ424" i="65"/>
  <c r="DQ12" i="65"/>
  <c r="DQ146" i="65"/>
  <c r="DR265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37" i="65"/>
  <c r="DQ179" i="65"/>
  <c r="DQ242" i="65"/>
  <c r="DQ258" i="65"/>
  <c r="DQ34" i="65"/>
  <c r="DQ58" i="65"/>
  <c r="DQ79" i="65"/>
  <c r="DQ122" i="65"/>
  <c r="DQ143" i="65"/>
  <c r="DQ186" i="65"/>
  <c r="DR229" i="65"/>
  <c r="DQ247" i="65"/>
  <c r="DQ263" i="65"/>
  <c r="DQ311" i="65"/>
  <c r="DQ327" i="65"/>
  <c r="DQ343" i="65"/>
  <c r="DQ359" i="65"/>
  <c r="DQ375" i="65"/>
  <c r="DQ391" i="65"/>
  <c r="DR407" i="65"/>
  <c r="DQ439" i="65"/>
  <c r="DQ455" i="65"/>
  <c r="DR471" i="65"/>
  <c r="DQ487" i="65"/>
  <c r="DQ503" i="65"/>
  <c r="DQ11" i="65"/>
  <c r="DQ37" i="65"/>
  <c r="DQ209" i="65"/>
  <c r="DQ248" i="65"/>
  <c r="DQ276" i="65"/>
  <c r="DR297" i="65"/>
  <c r="DQ318" i="65"/>
  <c r="DQ340" i="65"/>
  <c r="DQ361" i="65"/>
  <c r="DQ382" i="65"/>
  <c r="DQ404" i="65"/>
  <c r="DQ446" i="65"/>
  <c r="DQ510" i="65"/>
  <c r="DQ360" i="65"/>
  <c r="DQ488" i="65"/>
  <c r="DQ38" i="65"/>
  <c r="DQ82" i="65"/>
  <c r="DQ167" i="65"/>
  <c r="DR531" i="65"/>
  <c r="DQ530" i="65"/>
  <c r="DQ181" i="65"/>
  <c r="DQ243" i="65"/>
  <c r="DQ339" i="65"/>
  <c r="DR515" i="65"/>
  <c r="DR441" i="65"/>
  <c r="DR484" i="65"/>
  <c r="DR505" i="65"/>
  <c r="DR349" i="65"/>
  <c r="DR477" i="65"/>
  <c r="DR114" i="65"/>
  <c r="DR157" i="65"/>
  <c r="DR199" i="65"/>
  <c r="DR314" i="65"/>
  <c r="DR357" i="65"/>
  <c r="DR378" i="65"/>
  <c r="DR421" i="65"/>
  <c r="DR485" i="65"/>
  <c r="DR433" i="65"/>
  <c r="DR497" i="65"/>
  <c r="DR77" i="65"/>
  <c r="DR205" i="65"/>
  <c r="DR245" i="65"/>
  <c r="DR301" i="65"/>
  <c r="DQ386" i="65"/>
  <c r="DQ265" i="65"/>
  <c r="DR330" i="65"/>
  <c r="DR449" i="65"/>
  <c r="DR207" i="65"/>
  <c r="DQ471" i="65"/>
  <c r="DQ297" i="65"/>
  <c r="DR425" i="65"/>
  <c r="DR468" i="65"/>
  <c r="DR489" i="65"/>
  <c r="DR13" i="65"/>
  <c r="DR317" i="65"/>
  <c r="DR445" i="65"/>
  <c r="DQ522" i="65"/>
  <c r="DQ537" i="65"/>
  <c r="DQ534" i="65"/>
  <c r="DQ117" i="65"/>
  <c r="DR7" i="65"/>
  <c r="DR293" i="65"/>
  <c r="DQ543" i="65"/>
  <c r="DQ535" i="65"/>
  <c r="DQ533" i="65"/>
  <c r="DQ210" i="65"/>
  <c r="DQ249" i="65"/>
  <c r="DQ320" i="65"/>
  <c r="DR341" i="65"/>
  <c r="DQ384" i="65"/>
  <c r="DQ426" i="65"/>
  <c r="DQ448" i="65"/>
  <c r="DQ490" i="65"/>
  <c r="DQ512" i="65"/>
  <c r="DQ65" i="65"/>
  <c r="DQ107" i="65"/>
  <c r="DQ150" i="65"/>
  <c r="DQ193" i="65"/>
  <c r="DQ235" i="65"/>
  <c r="DQ268" i="65"/>
  <c r="DQ289" i="65"/>
  <c r="DQ332" i="65"/>
  <c r="DQ353" i="65"/>
  <c r="DQ396" i="65"/>
  <c r="DQ460" i="65"/>
  <c r="DQ87" i="65"/>
  <c r="DQ130" i="65"/>
  <c r="DQ215" i="65"/>
  <c r="DQ280" i="65"/>
  <c r="DQ312" i="65"/>
  <c r="DQ354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47" i="65"/>
  <c r="DQ111" i="65"/>
  <c r="DQ154" i="65"/>
  <c r="DQ175" i="65"/>
  <c r="DR351" i="65"/>
  <c r="DQ447" i="65"/>
  <c r="DQ18" i="65"/>
  <c r="DQ102" i="65"/>
  <c r="DQ264" i="65"/>
  <c r="DQ308" i="65"/>
  <c r="DQ372" i="65"/>
  <c r="DQ414" i="65"/>
  <c r="DR285" i="65"/>
  <c r="DQ288" i="65"/>
  <c r="DR437" i="65"/>
  <c r="DQ43" i="65"/>
  <c r="DQ129" i="65"/>
  <c r="DQ214" i="65"/>
  <c r="DQ300" i="65"/>
  <c r="DQ342" i="65"/>
  <c r="DQ406" i="65"/>
  <c r="DQ470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99" i="65"/>
  <c r="DQ121" i="65"/>
  <c r="DQ142" i="65"/>
  <c r="DQ163" i="65"/>
  <c r="DQ185" i="65"/>
  <c r="DQ206" i="65"/>
  <c r="DQ227" i="65"/>
  <c r="DQ246" i="65"/>
  <c r="DQ262" i="65"/>
  <c r="DQ42" i="65"/>
  <c r="DQ63" i="65"/>
  <c r="DQ85" i="65"/>
  <c r="DQ106" i="65"/>
  <c r="DQ127" i="65"/>
  <c r="DQ149" i="65"/>
  <c r="DQ170" i="65"/>
  <c r="DQ191" i="65"/>
  <c r="DR213" i="65"/>
  <c r="DQ283" i="65"/>
  <c r="DR299" i="65"/>
  <c r="DQ331" i="65"/>
  <c r="DQ347" i="65"/>
  <c r="DQ363" i="65"/>
  <c r="DR379" i="65"/>
  <c r="DQ411" i="65"/>
  <c r="DQ427" i="65"/>
  <c r="DQ459" i="65"/>
  <c r="DQ475" i="65"/>
  <c r="DQ491" i="65"/>
  <c r="DQ15" i="65"/>
  <c r="DQ49" i="65"/>
  <c r="DQ91" i="65"/>
  <c r="DQ134" i="65"/>
  <c r="DQ177" i="65"/>
  <c r="DQ219" i="65"/>
  <c r="DQ256" i="65"/>
  <c r="DQ281" i="65"/>
  <c r="DQ324" i="65"/>
  <c r="DQ345" i="65"/>
  <c r="DQ388" i="65"/>
  <c r="DQ328" i="65"/>
  <c r="DQ370" i="65"/>
  <c r="DQ456" i="65"/>
  <c r="DQ498" i="65"/>
  <c r="DQ304" i="65"/>
  <c r="DQ368" i="65"/>
  <c r="DQ410" i="65"/>
  <c r="DQ432" i="65"/>
  <c r="DQ474" i="65"/>
  <c r="DQ496" i="65"/>
  <c r="DQ517" i="65"/>
  <c r="DQ75" i="65"/>
  <c r="DQ118" i="65"/>
  <c r="DQ161" i="65"/>
  <c r="DQ203" i="65"/>
  <c r="DQ244" i="65"/>
  <c r="DQ316" i="65"/>
  <c r="DQ337" i="65"/>
  <c r="DR358" i="65"/>
  <c r="DQ380" i="65"/>
  <c r="DR422" i="65"/>
  <c r="DQ444" i="65"/>
  <c r="DQ465" i="65"/>
  <c r="DR486" i="65"/>
  <c r="DQ508" i="65"/>
  <c r="DQ10" i="65"/>
  <c r="DQ55" i="65"/>
  <c r="DQ98" i="65"/>
  <c r="DQ183" i="65"/>
  <c r="DQ226" i="65"/>
  <c r="DQ290" i="65"/>
  <c r="DR365" i="65"/>
  <c r="DR450" i="65"/>
  <c r="DR493" i="65"/>
  <c r="DQ31" i="65"/>
  <c r="DQ40" i="65"/>
  <c r="DQ72" i="65"/>
  <c r="DQ104" i="65"/>
  <c r="DQ136" i="65"/>
  <c r="DQ200" i="65"/>
  <c r="DQ62" i="65"/>
  <c r="DQ105" i="65"/>
  <c r="DQ233" i="65"/>
  <c r="DQ69" i="65"/>
  <c r="DQ90" i="65"/>
  <c r="DQ133" i="65"/>
  <c r="DR197" i="65"/>
  <c r="DQ431" i="65"/>
  <c r="DR59" i="65"/>
  <c r="DQ286" i="65"/>
  <c r="DQ393" i="65"/>
  <c r="DQ436" i="65"/>
  <c r="DQ103" i="65"/>
  <c r="DQ231" i="65"/>
  <c r="DR373" i="65"/>
  <c r="DQ416" i="65"/>
  <c r="DQ171" i="65"/>
  <c r="DQ278" i="65"/>
  <c r="DQ364" i="65"/>
  <c r="DQ428" i="65"/>
  <c r="DQ492" i="65"/>
  <c r="DQ16" i="65"/>
  <c r="DQ151" i="65"/>
  <c r="DR125" i="65"/>
  <c r="DR167" i="65"/>
  <c r="DR210" i="65"/>
  <c r="DR249" i="65"/>
  <c r="DR277" i="65"/>
  <c r="DR298" i="65"/>
  <c r="DR320" i="65"/>
  <c r="DR384" i="65"/>
  <c r="DR405" i="65"/>
  <c r="DR426" i="65"/>
  <c r="DR448" i="65"/>
  <c r="DR469" i="65"/>
  <c r="DR490" i="65"/>
  <c r="DR512" i="65"/>
  <c r="DR14" i="65"/>
  <c r="DR65" i="65"/>
  <c r="DR107" i="65"/>
  <c r="DR150" i="65"/>
  <c r="DR193" i="65"/>
  <c r="DR235" i="65"/>
  <c r="DR268" i="65"/>
  <c r="DR289" i="65"/>
  <c r="DR310" i="65"/>
  <c r="DR332" i="65"/>
  <c r="DR353" i="65"/>
  <c r="DR374" i="65"/>
  <c r="DR396" i="65"/>
  <c r="DR417" i="65"/>
  <c r="DR438" i="65"/>
  <c r="DR460" i="65"/>
  <c r="DR481" i="65"/>
  <c r="DR502" i="65"/>
  <c r="DR45" i="65"/>
  <c r="DR87" i="65"/>
  <c r="DR130" i="65"/>
  <c r="DR173" i="65"/>
  <c r="DR215" i="65"/>
  <c r="DR253" i="65"/>
  <c r="DR280" i="65"/>
  <c r="DR312" i="65"/>
  <c r="DR354" i="65"/>
  <c r="DR397" i="65"/>
  <c r="DR440" i="65"/>
  <c r="DR482" i="65"/>
  <c r="DR24" i="65"/>
  <c r="DR56" i="65"/>
  <c r="DR88" i="65"/>
  <c r="DR120" i="65"/>
  <c r="DR152" i="65"/>
  <c r="DR184" i="65"/>
  <c r="DR216" i="65"/>
  <c r="DR41" i="65"/>
  <c r="DR83" i="65"/>
  <c r="DR126" i="65"/>
  <c r="DR169" i="65"/>
  <c r="DR250" i="65"/>
  <c r="DR47" i="65"/>
  <c r="DR111" i="65"/>
  <c r="DR154" i="65"/>
  <c r="DR175" i="65"/>
  <c r="DR218" i="65"/>
  <c r="DR255" i="65"/>
  <c r="DR287" i="65"/>
  <c r="DR383" i="65"/>
  <c r="DQ415" i="65"/>
  <c r="DR447" i="65"/>
  <c r="DR479" i="65"/>
  <c r="DR511" i="65"/>
  <c r="DR18" i="65"/>
  <c r="DR102" i="65"/>
  <c r="DR264" i="65"/>
  <c r="DR308" i="65"/>
  <c r="DR350" i="65"/>
  <c r="DR372" i="65"/>
  <c r="DR414" i="65"/>
  <c r="DR457" i="65"/>
  <c r="DR500" i="65"/>
  <c r="DR381" i="65"/>
  <c r="DR509" i="65"/>
  <c r="DR61" i="65"/>
  <c r="DR189" i="65"/>
  <c r="DR288" i="65"/>
  <c r="DR352" i="65"/>
  <c r="DR43" i="65"/>
  <c r="DR129" i="65"/>
  <c r="DR214" i="65"/>
  <c r="DR300" i="65"/>
  <c r="DR342" i="65"/>
  <c r="DR406" i="65"/>
  <c r="DR470" i="65"/>
  <c r="DR109" i="65"/>
  <c r="DR269" i="65"/>
  <c r="DR376" i="65"/>
  <c r="DR504" i="65"/>
  <c r="DR27" i="65"/>
  <c r="DR20" i="65"/>
  <c r="DR36" i="65"/>
  <c r="DR52" i="65"/>
  <c r="DR68" i="65"/>
  <c r="DR84" i="65"/>
  <c r="DR100" i="65"/>
  <c r="DR116" i="65"/>
  <c r="DR132" i="65"/>
  <c r="DR148" i="65"/>
  <c r="DR164" i="65"/>
  <c r="DR180" i="65"/>
  <c r="DR196" i="65"/>
  <c r="DR212" i="65"/>
  <c r="DR228" i="65"/>
  <c r="DR33" i="65"/>
  <c r="DR57" i="65"/>
  <c r="DR78" i="65"/>
  <c r="DR99" i="65"/>
  <c r="DR121" i="65"/>
  <c r="DR227" i="65"/>
  <c r="DR246" i="65"/>
  <c r="DR262" i="65"/>
  <c r="DR63" i="65"/>
  <c r="DR149" i="65"/>
  <c r="DR170" i="65"/>
  <c r="DR191" i="65"/>
  <c r="DR251" i="65"/>
  <c r="DQ299" i="65"/>
  <c r="DR409" i="65"/>
  <c r="DR452" i="65"/>
  <c r="DR473" i="65"/>
  <c r="DR516" i="65"/>
  <c r="DR413" i="65"/>
  <c r="DR50" i="65"/>
  <c r="DR93" i="65"/>
  <c r="DR135" i="65"/>
  <c r="DR221" i="65"/>
  <c r="DR282" i="65"/>
  <c r="DR325" i="65"/>
  <c r="DR346" i="65"/>
  <c r="DR389" i="65"/>
  <c r="DR453" i="65"/>
  <c r="DR29" i="65"/>
  <c r="DQ358" i="65"/>
  <c r="DQ486" i="65"/>
  <c r="DR141" i="65"/>
  <c r="DR261" i="65"/>
  <c r="DR266" i="65"/>
  <c r="DQ197" i="65"/>
  <c r="DR239" i="65"/>
  <c r="DR271" i="65"/>
  <c r="DR303" i="65"/>
  <c r="DR335" i="65"/>
  <c r="DR367" i="65"/>
  <c r="DR399" i="65"/>
  <c r="DR495" i="65"/>
  <c r="DQ59" i="65"/>
  <c r="DR309" i="65"/>
  <c r="DR237" i="65"/>
  <c r="DR333" i="65"/>
  <c r="DR461" i="65"/>
  <c r="DR526" i="65"/>
  <c r="DR528" i="65"/>
  <c r="DR540" i="65"/>
  <c r="DR541" i="65"/>
  <c r="DR543" i="65"/>
  <c r="DR522" i="65"/>
  <c r="DR535" i="65"/>
  <c r="DR530" i="65"/>
  <c r="DR524" i="65"/>
  <c r="DR525" i="65"/>
  <c r="DR537" i="65"/>
  <c r="DR536" i="65"/>
  <c r="DR542" i="65"/>
  <c r="DR534" i="65"/>
  <c r="DQ362" i="65"/>
  <c r="DQ319" i="65"/>
  <c r="DR415" i="65"/>
  <c r="DQ234" i="65"/>
  <c r="DR443" i="65"/>
  <c r="DQ178" i="65"/>
  <c r="DQ463" i="65"/>
  <c r="ED528" i="65"/>
  <c r="ED541" i="65"/>
  <c r="ED525" i="65"/>
  <c r="ED536" i="65"/>
  <c r="ED542" i="65"/>
  <c r="ED515" i="65"/>
  <c r="ED7" i="65"/>
  <c r="ED441" i="65"/>
  <c r="ED484" i="65"/>
  <c r="ED505" i="65"/>
  <c r="ED349" i="65"/>
  <c r="ED477" i="65"/>
  <c r="ED114" i="65"/>
  <c r="ED157" i="65"/>
  <c r="ED199" i="65"/>
  <c r="ED293" i="65"/>
  <c r="ED314" i="65"/>
  <c r="ED357" i="65"/>
  <c r="ED378" i="65"/>
  <c r="ED421" i="65"/>
  <c r="ED485" i="65"/>
  <c r="ED433" i="65"/>
  <c r="ED497" i="65"/>
  <c r="ED77" i="65"/>
  <c r="ED205" i="65"/>
  <c r="ED245" i="65"/>
  <c r="ED301" i="65"/>
  <c r="ED429" i="65"/>
  <c r="ED330" i="65"/>
  <c r="ED449" i="65"/>
  <c r="ED207" i="65"/>
  <c r="ED229" i="65"/>
  <c r="ED425" i="65"/>
  <c r="ED468" i="65"/>
  <c r="ED489" i="65"/>
  <c r="ED13" i="65"/>
  <c r="ED317" i="65"/>
  <c r="ED445" i="65"/>
  <c r="ED125" i="65"/>
  <c r="ED277" i="65"/>
  <c r="ED298" i="65"/>
  <c r="ED341" i="65"/>
  <c r="ED405" i="65"/>
  <c r="ED469" i="65"/>
  <c r="ED417" i="65"/>
  <c r="ED481" i="65"/>
  <c r="ED45" i="65"/>
  <c r="ED173" i="65"/>
  <c r="ED253" i="65"/>
  <c r="ED397" i="65"/>
  <c r="ED250" i="65"/>
  <c r="ED218" i="65"/>
  <c r="ED255" i="65"/>
  <c r="ED287" i="65"/>
  <c r="ED351" i="65"/>
  <c r="ED383" i="65"/>
  <c r="ED479" i="65"/>
  <c r="ED511" i="65"/>
  <c r="ED457" i="65"/>
  <c r="ED500" i="65"/>
  <c r="ED285" i="65"/>
  <c r="ED381" i="65"/>
  <c r="ED509" i="65"/>
  <c r="ED61" i="65"/>
  <c r="ED189" i="65"/>
  <c r="ED437" i="65"/>
  <c r="ED109" i="65"/>
  <c r="ED269" i="65"/>
  <c r="ED213" i="65"/>
  <c r="ED409" i="65"/>
  <c r="ED452" i="65"/>
  <c r="ED473" i="65"/>
  <c r="ED516" i="65"/>
  <c r="ED413" i="65"/>
  <c r="ED50" i="65"/>
  <c r="ED93" i="65"/>
  <c r="ED135" i="65"/>
  <c r="ED221" i="65"/>
  <c r="ED282" i="65"/>
  <c r="ED325" i="65"/>
  <c r="ED346" i="65"/>
  <c r="ED389" i="65"/>
  <c r="ED453" i="65"/>
  <c r="ED29" i="65"/>
  <c r="ED141" i="65"/>
  <c r="ED261" i="65"/>
  <c r="ED365" i="65"/>
  <c r="ED493" i="65"/>
  <c r="ED266" i="65"/>
  <c r="ED239" i="65"/>
  <c r="ED271" i="65"/>
  <c r="ED303" i="65"/>
  <c r="ED335" i="65"/>
  <c r="ED367" i="65"/>
  <c r="ED399" i="65"/>
  <c r="ED495" i="65"/>
  <c r="ED309" i="65"/>
  <c r="ED373" i="65"/>
  <c r="ED237" i="65"/>
  <c r="ED333" i="65"/>
  <c r="ED520" i="65"/>
  <c r="ED532" i="65"/>
  <c r="ED544" i="65"/>
  <c r="ED543" i="65"/>
  <c r="ED535" i="65"/>
  <c r="ED501" i="65"/>
  <c r="ED465" i="65"/>
  <c r="ED527" i="65"/>
  <c r="ED461" i="65"/>
  <c r="ED526" i="65"/>
  <c r="ED531" i="65"/>
  <c r="ED519" i="65"/>
  <c r="ED523" i="65"/>
  <c r="ED545" i="65"/>
  <c r="ED529" i="65"/>
  <c r="ED35" i="65"/>
  <c r="ED323" i="65"/>
  <c r="ED435" i="65"/>
  <c r="ED451" i="65"/>
  <c r="ED30" i="65"/>
  <c r="ED274" i="65"/>
  <c r="ED252" i="65"/>
  <c r="ED115" i="65"/>
  <c r="ED158" i="65"/>
  <c r="ED222" i="65"/>
  <c r="ED279" i="65"/>
  <c r="ED295" i="65"/>
  <c r="ED423" i="65"/>
  <c r="ED166" i="65"/>
  <c r="ED402" i="65"/>
  <c r="ED14" i="65"/>
  <c r="ED310" i="65"/>
  <c r="ED374" i="65"/>
  <c r="ED438" i="65"/>
  <c r="ED502" i="65"/>
  <c r="ED350" i="65"/>
  <c r="ED352" i="65"/>
  <c r="ED78" i="65"/>
  <c r="ED251" i="65"/>
  <c r="ED267" i="65"/>
  <c r="ED395" i="65"/>
  <c r="ED507" i="65"/>
  <c r="ED302" i="65"/>
  <c r="ED366" i="65"/>
  <c r="ED430" i="65"/>
  <c r="ED494" i="65"/>
  <c r="ED5" i="65"/>
  <c r="ED294" i="65"/>
  <c r="ED322" i="65"/>
  <c r="ED408" i="65"/>
  <c r="ED168" i="65"/>
  <c r="ED232" i="65"/>
  <c r="ED147" i="65"/>
  <c r="ED190" i="65"/>
  <c r="ED230" i="65"/>
  <c r="ED478" i="65"/>
  <c r="ED338" i="65"/>
  <c r="ED466" i="65"/>
  <c r="ED480" i="65"/>
  <c r="ED518" i="65"/>
  <c r="ED538" i="65"/>
  <c r="ED19" i="65"/>
  <c r="ED28" i="65"/>
  <c r="ED76" i="65"/>
  <c r="ED124" i="65"/>
  <c r="ED156" i="65"/>
  <c r="ED188" i="65"/>
  <c r="ED236" i="65"/>
  <c r="ED67" i="65"/>
  <c r="ED110" i="65"/>
  <c r="ED153" i="65"/>
  <c r="ED195" i="65"/>
  <c r="ED238" i="65"/>
  <c r="ED26" i="65"/>
  <c r="ED74" i="65"/>
  <c r="ED138" i="65"/>
  <c r="ED202" i="65"/>
  <c r="ED259" i="65"/>
  <c r="ED291" i="65"/>
  <c r="ED355" i="65"/>
  <c r="ED371" i="65"/>
  <c r="ED387" i="65"/>
  <c r="ED419" i="65"/>
  <c r="ED467" i="65"/>
  <c r="ED499" i="65"/>
  <c r="ED70" i="65"/>
  <c r="ED155" i="65"/>
  <c r="ED240" i="65"/>
  <c r="ED313" i="65"/>
  <c r="ED356" i="65"/>
  <c r="ED398" i="65"/>
  <c r="ED462" i="65"/>
  <c r="ED8" i="65"/>
  <c r="ED392" i="65"/>
  <c r="ED22" i="65"/>
  <c r="ED272" i="65"/>
  <c r="ED400" i="65"/>
  <c r="ED442" i="65"/>
  <c r="ED464" i="65"/>
  <c r="ED506" i="65"/>
  <c r="ED9" i="65"/>
  <c r="ED54" i="65"/>
  <c r="ED97" i="65"/>
  <c r="ED139" i="65"/>
  <c r="ED182" i="65"/>
  <c r="ED260" i="65"/>
  <c r="ED284" i="65"/>
  <c r="ED305" i="65"/>
  <c r="ED326" i="65"/>
  <c r="ED348" i="65"/>
  <c r="ED369" i="65"/>
  <c r="ED390" i="65"/>
  <c r="ED412" i="65"/>
  <c r="ED454" i="65"/>
  <c r="ED476" i="65"/>
  <c r="ED119" i="65"/>
  <c r="ED162" i="65"/>
  <c r="ED344" i="65"/>
  <c r="ED472" i="65"/>
  <c r="ED17" i="65"/>
  <c r="ED424" i="65"/>
  <c r="ED12" i="65"/>
  <c r="ED146" i="65"/>
  <c r="ED86" i="65"/>
  <c r="ED321" i="65"/>
  <c r="ED385" i="65"/>
  <c r="ED513" i="65"/>
  <c r="ED66" i="65"/>
  <c r="ED194" i="65"/>
  <c r="ED296" i="65"/>
  <c r="ED418" i="65"/>
  <c r="ED6" i="65"/>
  <c r="ED23" i="65"/>
  <c r="ED39" i="65"/>
  <c r="ED32" i="65"/>
  <c r="ED48" i="65"/>
  <c r="ED64" i="65"/>
  <c r="ED80" i="65"/>
  <c r="ED96" i="65"/>
  <c r="ED112" i="65"/>
  <c r="ED128" i="65"/>
  <c r="ED144" i="65"/>
  <c r="ED160" i="65"/>
  <c r="ED176" i="65"/>
  <c r="ED192" i="65"/>
  <c r="ED208" i="65"/>
  <c r="ED224" i="65"/>
  <c r="ED25" i="65"/>
  <c r="ED51" i="65"/>
  <c r="ED73" i="65"/>
  <c r="ED94" i="65"/>
  <c r="ED137" i="65"/>
  <c r="ED179" i="65"/>
  <c r="ED242" i="65"/>
  <c r="ED258" i="65"/>
  <c r="ED34" i="65"/>
  <c r="ED58" i="65"/>
  <c r="ED79" i="65"/>
  <c r="ED122" i="65"/>
  <c r="ED143" i="65"/>
  <c r="ED186" i="65"/>
  <c r="ED247" i="65"/>
  <c r="ED263" i="65"/>
  <c r="ED311" i="65"/>
  <c r="ED327" i="65"/>
  <c r="ED343" i="65"/>
  <c r="ED359" i="65"/>
  <c r="ED375" i="65"/>
  <c r="ED391" i="65"/>
  <c r="ED439" i="65"/>
  <c r="ED455" i="65"/>
  <c r="ED487" i="65"/>
  <c r="ED503" i="65"/>
  <c r="ED11" i="65"/>
  <c r="ED37" i="65"/>
  <c r="ED209" i="65"/>
  <c r="ED248" i="65"/>
  <c r="ED276" i="65"/>
  <c r="ED318" i="65"/>
  <c r="ED340" i="65"/>
  <c r="ED361" i="65"/>
  <c r="ED382" i="65"/>
  <c r="ED404" i="65"/>
  <c r="ED446" i="65"/>
  <c r="ED510" i="65"/>
  <c r="ED360" i="65"/>
  <c r="ED488" i="65"/>
  <c r="ED38" i="65"/>
  <c r="ED82" i="65"/>
  <c r="ED167" i="65"/>
  <c r="ED210" i="65"/>
  <c r="ED249" i="65"/>
  <c r="ED320" i="65"/>
  <c r="ED384" i="65"/>
  <c r="ED426" i="65"/>
  <c r="ED448" i="65"/>
  <c r="ED490" i="65"/>
  <c r="ED512" i="65"/>
  <c r="ED65" i="65"/>
  <c r="ED107" i="65"/>
  <c r="ED150" i="65"/>
  <c r="ED193" i="65"/>
  <c r="ED235" i="65"/>
  <c r="ED268" i="65"/>
  <c r="ED289" i="65"/>
  <c r="ED332" i="65"/>
  <c r="ED353" i="65"/>
  <c r="ED396" i="65"/>
  <c r="ED460" i="65"/>
  <c r="ED87" i="65"/>
  <c r="ED130" i="65"/>
  <c r="ED215" i="65"/>
  <c r="ED280" i="65"/>
  <c r="ED312" i="65"/>
  <c r="ED354" i="65"/>
  <c r="ED440" i="65"/>
  <c r="ED482" i="65"/>
  <c r="ED24" i="65"/>
  <c r="ED56" i="65"/>
  <c r="ED88" i="65"/>
  <c r="ED120" i="65"/>
  <c r="ED152" i="65"/>
  <c r="ED184" i="65"/>
  <c r="ED216" i="65"/>
  <c r="ED41" i="65"/>
  <c r="ED83" i="65"/>
  <c r="ED126" i="65"/>
  <c r="ED169" i="65"/>
  <c r="ED47" i="65"/>
  <c r="ED111" i="65"/>
  <c r="ED154" i="65"/>
  <c r="ED175" i="65"/>
  <c r="ED447" i="65"/>
  <c r="ED18" i="65"/>
  <c r="ED102" i="65"/>
  <c r="ED264" i="65"/>
  <c r="ED308" i="65"/>
  <c r="ED372" i="65"/>
  <c r="ED414" i="65"/>
  <c r="ED288" i="65"/>
  <c r="ED43" i="65"/>
  <c r="ED129" i="65"/>
  <c r="ED214" i="65"/>
  <c r="ED300" i="65"/>
  <c r="ED342" i="65"/>
  <c r="ED406" i="65"/>
  <c r="ED470" i="65"/>
  <c r="ED376" i="65"/>
  <c r="ED504" i="65"/>
  <c r="ED27" i="65"/>
  <c r="ED20" i="65"/>
  <c r="ED36" i="65"/>
  <c r="ED52" i="65"/>
  <c r="ED68" i="65"/>
  <c r="ED84" i="65"/>
  <c r="ED100" i="65"/>
  <c r="ED116" i="65"/>
  <c r="ED132" i="65"/>
  <c r="ED148" i="65"/>
  <c r="ED164" i="65"/>
  <c r="ED180" i="65"/>
  <c r="ED196" i="65"/>
  <c r="ED212" i="65"/>
  <c r="ED228" i="65"/>
  <c r="ED33" i="65"/>
  <c r="ED57" i="65"/>
  <c r="ED99" i="65"/>
  <c r="ED121" i="65"/>
  <c r="ED142" i="65"/>
  <c r="ED163" i="65"/>
  <c r="ED185" i="65"/>
  <c r="ED206" i="65"/>
  <c r="ED227" i="65"/>
  <c r="ED246" i="65"/>
  <c r="ED262" i="65"/>
  <c r="ED42" i="65"/>
  <c r="ED63" i="65"/>
  <c r="ED85" i="65"/>
  <c r="ED106" i="65"/>
  <c r="ED127" i="65"/>
  <c r="ED149" i="65"/>
  <c r="ED170" i="65"/>
  <c r="ED191" i="65"/>
  <c r="ED283" i="65"/>
  <c r="ED331" i="65"/>
  <c r="ED347" i="65"/>
  <c r="ED363" i="65"/>
  <c r="ED411" i="65"/>
  <c r="ED427" i="65"/>
  <c r="ED459" i="65"/>
  <c r="ED475" i="65"/>
  <c r="ED491" i="65"/>
  <c r="ED15" i="65"/>
  <c r="ED49" i="65"/>
  <c r="ED91" i="65"/>
  <c r="ED134" i="65"/>
  <c r="ED177" i="65"/>
  <c r="ED219" i="65"/>
  <c r="ED256" i="65"/>
  <c r="ED281" i="65"/>
  <c r="ED324" i="65"/>
  <c r="ED345" i="65"/>
  <c r="ED388" i="65"/>
  <c r="ED328" i="65"/>
  <c r="ED370" i="65"/>
  <c r="ED456" i="65"/>
  <c r="ED498" i="65"/>
  <c r="ED304" i="65"/>
  <c r="ED368" i="65"/>
  <c r="ED410" i="65"/>
  <c r="ED432" i="65"/>
  <c r="ED474" i="65"/>
  <c r="ED496" i="65"/>
  <c r="ED517" i="65"/>
  <c r="ED75" i="65"/>
  <c r="ED118" i="65"/>
  <c r="ED161" i="65"/>
  <c r="ED203" i="65"/>
  <c r="ED244" i="65"/>
  <c r="ED316" i="65"/>
  <c r="ED337" i="65"/>
  <c r="ED380" i="65"/>
  <c r="ED444" i="65"/>
  <c r="ED508" i="65"/>
  <c r="ED10" i="65"/>
  <c r="ED55" i="65"/>
  <c r="ED98" i="65"/>
  <c r="ED183" i="65"/>
  <c r="ED226" i="65"/>
  <c r="ED290" i="65"/>
  <c r="ED31" i="65"/>
  <c r="ED40" i="65"/>
  <c r="ED72" i="65"/>
  <c r="ED104" i="65"/>
  <c r="ED136" i="65"/>
  <c r="ED200" i="65"/>
  <c r="ED62" i="65"/>
  <c r="ED105" i="65"/>
  <c r="ED233" i="65"/>
  <c r="ED69" i="65"/>
  <c r="ED90" i="65"/>
  <c r="ED133" i="65"/>
  <c r="ED431" i="65"/>
  <c r="ED286" i="65"/>
  <c r="ED393" i="65"/>
  <c r="ED436" i="65"/>
  <c r="ED103" i="65"/>
  <c r="ED231" i="65"/>
  <c r="ED416" i="65"/>
  <c r="ED171" i="65"/>
  <c r="ED278" i="65"/>
  <c r="ED364" i="65"/>
  <c r="ED428" i="65"/>
  <c r="ED492" i="65"/>
  <c r="ED16" i="65"/>
  <c r="ED151" i="65"/>
  <c r="ED483" i="65"/>
  <c r="ED21" i="65"/>
  <c r="ED113" i="65"/>
  <c r="ED198" i="65"/>
  <c r="ED270" i="65"/>
  <c r="ED292" i="65"/>
  <c r="ED334" i="65"/>
  <c r="ED377" i="65"/>
  <c r="ED420" i="65"/>
  <c r="ED306" i="65"/>
  <c r="ED434" i="65"/>
  <c r="ED241" i="65"/>
  <c r="ED336" i="65"/>
  <c r="ED225" i="65"/>
  <c r="ED540" i="65"/>
  <c r="ED539" i="65"/>
  <c r="ED521" i="65"/>
  <c r="ED522" i="65"/>
  <c r="ED530" i="65"/>
  <c r="ED524" i="65"/>
  <c r="ED537" i="65"/>
  <c r="ED534" i="65"/>
  <c r="ED117" i="65"/>
  <c r="ED181" i="65"/>
  <c r="ED243" i="65"/>
  <c r="ED307" i="65"/>
  <c r="ED339" i="65"/>
  <c r="ED386" i="65"/>
  <c r="ED514" i="65"/>
  <c r="ED265" i="65"/>
  <c r="ED458" i="65"/>
  <c r="ED201" i="65"/>
  <c r="ED101" i="65"/>
  <c r="ED165" i="65"/>
  <c r="ED407" i="65"/>
  <c r="ED471" i="65"/>
  <c r="ED81" i="65"/>
  <c r="ED123" i="65"/>
  <c r="ED297" i="65"/>
  <c r="ED211" i="65"/>
  <c r="ED415" i="65"/>
  <c r="ED187" i="65"/>
  <c r="ED299" i="65"/>
  <c r="ED315" i="65"/>
  <c r="ED379" i="65"/>
  <c r="ED443" i="65"/>
  <c r="ED257" i="65"/>
  <c r="ED273" i="65"/>
  <c r="ED358" i="65"/>
  <c r="ED401" i="65"/>
  <c r="ED422" i="65"/>
  <c r="ED486" i="65"/>
  <c r="ED450" i="65"/>
  <c r="ED197" i="65"/>
  <c r="ED59" i="65"/>
  <c r="ED145" i="65"/>
  <c r="ED329" i="65"/>
  <c r="ED44" i="65"/>
  <c r="ED60" i="65"/>
  <c r="ED92" i="65"/>
  <c r="ED108" i="65"/>
  <c r="ED140" i="65"/>
  <c r="ED172" i="65"/>
  <c r="ED204" i="65"/>
  <c r="ED220" i="65"/>
  <c r="ED46" i="65"/>
  <c r="ED89" i="65"/>
  <c r="ED131" i="65"/>
  <c r="ED174" i="65"/>
  <c r="ED217" i="65"/>
  <c r="ED254" i="65"/>
  <c r="ED53" i="65"/>
  <c r="ED95" i="65"/>
  <c r="ED159" i="65"/>
  <c r="ED275" i="65"/>
  <c r="ED403" i="65"/>
  <c r="ED533" i="65"/>
  <c r="ED223" i="65"/>
  <c r="ED71" i="65"/>
  <c r="ED394" i="65"/>
  <c r="ED362" i="65"/>
  <c r="ED319" i="65"/>
  <c r="ED234" i="65"/>
  <c r="ED178" i="65"/>
  <c r="ED463" i="65"/>
  <c r="DA540" i="65"/>
  <c r="DU540" i="65"/>
  <c r="DV540" i="65"/>
  <c r="DA543" i="65"/>
  <c r="DV543" i="65"/>
  <c r="DU543" i="65"/>
  <c r="DV524" i="65"/>
  <c r="DU524" i="65"/>
  <c r="DA223" i="65"/>
  <c r="DV223" i="65"/>
  <c r="DU223" i="65"/>
  <c r="DA323" i="65"/>
  <c r="DV323" i="65"/>
  <c r="DU323" i="65"/>
  <c r="DA435" i="65"/>
  <c r="DV435" i="65"/>
  <c r="DU435" i="65"/>
  <c r="DA71" i="65"/>
  <c r="DV71" i="65"/>
  <c r="DU71" i="65"/>
  <c r="DB30" i="65"/>
  <c r="DV30" i="65"/>
  <c r="DU30" i="65"/>
  <c r="DA514" i="65"/>
  <c r="DV514" i="65"/>
  <c r="DU514" i="65"/>
  <c r="DA394" i="65"/>
  <c r="DV394" i="65"/>
  <c r="DU394" i="65"/>
  <c r="DV402" i="65"/>
  <c r="DU402" i="65"/>
  <c r="DV362" i="65"/>
  <c r="DU362" i="65"/>
  <c r="DU14" i="65"/>
  <c r="DV14" i="65"/>
  <c r="DA374" i="65"/>
  <c r="DV374" i="65"/>
  <c r="DU374" i="65"/>
  <c r="DA502" i="65"/>
  <c r="DV502" i="65"/>
  <c r="DU502" i="65"/>
  <c r="DA211" i="65"/>
  <c r="DV211" i="65"/>
  <c r="DU211" i="65"/>
  <c r="DA350" i="65"/>
  <c r="DV350" i="65"/>
  <c r="DU350" i="65"/>
  <c r="DU541" i="65"/>
  <c r="DV541" i="65"/>
  <c r="DA535" i="65"/>
  <c r="DV535" i="65"/>
  <c r="DU535" i="65"/>
  <c r="DU533" i="65"/>
  <c r="DV533" i="65"/>
  <c r="DA35" i="65"/>
  <c r="DV35" i="65"/>
  <c r="DU35" i="65"/>
  <c r="DA307" i="65"/>
  <c r="DV307" i="65"/>
  <c r="DU307" i="65"/>
  <c r="DA451" i="65"/>
  <c r="DV451" i="65"/>
  <c r="DU451" i="65"/>
  <c r="DB274" i="65"/>
  <c r="DU274" i="65"/>
  <c r="DV274" i="65"/>
  <c r="DB252" i="65"/>
  <c r="DU252" i="65"/>
  <c r="DV252" i="65"/>
  <c r="DA115" i="65"/>
  <c r="DV115" i="65"/>
  <c r="DU115" i="65"/>
  <c r="DA158" i="65"/>
  <c r="DV158" i="65"/>
  <c r="DU158" i="65"/>
  <c r="DB222" i="65"/>
  <c r="DV222" i="65"/>
  <c r="DU222" i="65"/>
  <c r="DV279" i="65"/>
  <c r="DU279" i="65"/>
  <c r="DB295" i="65"/>
  <c r="DV295" i="65"/>
  <c r="DU295" i="65"/>
  <c r="DV407" i="65"/>
  <c r="DU407" i="65"/>
  <c r="DB423" i="65"/>
  <c r="DU423" i="65"/>
  <c r="DV423" i="65"/>
  <c r="DU166" i="65"/>
  <c r="DV166" i="65"/>
  <c r="DU310" i="65"/>
  <c r="DV310" i="65"/>
  <c r="DV438" i="65"/>
  <c r="DU438" i="65"/>
  <c r="DA319" i="65"/>
  <c r="DV319" i="65"/>
  <c r="DU319" i="65"/>
  <c r="DB415" i="65"/>
  <c r="DV415" i="65"/>
  <c r="DU415" i="65"/>
  <c r="DB187" i="65"/>
  <c r="DV187" i="65"/>
  <c r="DU187" i="65"/>
  <c r="DU352" i="65"/>
  <c r="DV352" i="65"/>
  <c r="DV78" i="65"/>
  <c r="DU78" i="65"/>
  <c r="DV234" i="65"/>
  <c r="DU234" i="65"/>
  <c r="DV251" i="65"/>
  <c r="DU251" i="65"/>
  <c r="DB267" i="65"/>
  <c r="DV267" i="65"/>
  <c r="DU267" i="65"/>
  <c r="DU379" i="65"/>
  <c r="DV379" i="65"/>
  <c r="DB395" i="65"/>
  <c r="DU395" i="65"/>
  <c r="DV395" i="65"/>
  <c r="DU443" i="65"/>
  <c r="DV443" i="65"/>
  <c r="DU507" i="65"/>
  <c r="DV507" i="65"/>
  <c r="DU302" i="65"/>
  <c r="DV302" i="65"/>
  <c r="DV366" i="65"/>
  <c r="DU366" i="65"/>
  <c r="DV430" i="65"/>
  <c r="DU430" i="65"/>
  <c r="DV494" i="65"/>
  <c r="DU494" i="65"/>
  <c r="DV5" i="65"/>
  <c r="DU5" i="65"/>
  <c r="DV178" i="65"/>
  <c r="DU178" i="65"/>
  <c r="DU294" i="65"/>
  <c r="DV294" i="65"/>
  <c r="DV422" i="65"/>
  <c r="DU422" i="65"/>
  <c r="DV322" i="65"/>
  <c r="DU322" i="65"/>
  <c r="DB408" i="65"/>
  <c r="DV408" i="65"/>
  <c r="DU408" i="65"/>
  <c r="DV450" i="65"/>
  <c r="DU450" i="65"/>
  <c r="DB168" i="65"/>
  <c r="DV168" i="65"/>
  <c r="DU168" i="65"/>
  <c r="DU232" i="65"/>
  <c r="DV232" i="65"/>
  <c r="DV147" i="65"/>
  <c r="DU147" i="65"/>
  <c r="DV190" i="65"/>
  <c r="DU190" i="65"/>
  <c r="DA463" i="65"/>
  <c r="DV463" i="65"/>
  <c r="DU463" i="65"/>
  <c r="DA230" i="65"/>
  <c r="DU230" i="65"/>
  <c r="DV230" i="65"/>
  <c r="DA478" i="65"/>
  <c r="DV478" i="65"/>
  <c r="DU478" i="65"/>
  <c r="DA338" i="65"/>
  <c r="DV338" i="65"/>
  <c r="DU338" i="65"/>
  <c r="DA466" i="65"/>
  <c r="DV466" i="65"/>
  <c r="DU466" i="65"/>
  <c r="DU480" i="65"/>
  <c r="DV480" i="65"/>
  <c r="DA531" i="65"/>
  <c r="DV531" i="65"/>
  <c r="DU531" i="65"/>
  <c r="DU521" i="65"/>
  <c r="DV521" i="65"/>
  <c r="DA519" i="65"/>
  <c r="DU519" i="65"/>
  <c r="DV519" i="65"/>
  <c r="DA525" i="65"/>
  <c r="DU525" i="65"/>
  <c r="DV525" i="65"/>
  <c r="DV527" i="65"/>
  <c r="DU527" i="65"/>
  <c r="DA534" i="65"/>
  <c r="DV534" i="65"/>
  <c r="DU534" i="65"/>
  <c r="DA526" i="65"/>
  <c r="DV526" i="65"/>
  <c r="DU526" i="65"/>
  <c r="DA528" i="65"/>
  <c r="DU528" i="65"/>
  <c r="DV528" i="65"/>
  <c r="DU545" i="65"/>
  <c r="DV545" i="65"/>
  <c r="DA529" i="65"/>
  <c r="DU529" i="65"/>
  <c r="DV529" i="65"/>
  <c r="DV536" i="65"/>
  <c r="DU536" i="65"/>
  <c r="DA522" i="65"/>
  <c r="DV522" i="65"/>
  <c r="DU522" i="65"/>
  <c r="DA530" i="65"/>
  <c r="DV530" i="65"/>
  <c r="DU530" i="65"/>
  <c r="DU523" i="65"/>
  <c r="DV523" i="65"/>
  <c r="DA520" i="65"/>
  <c r="DV520" i="65"/>
  <c r="DU520" i="65"/>
  <c r="DA518" i="65"/>
  <c r="DV518" i="65"/>
  <c r="DU518" i="65"/>
  <c r="DB539" i="65"/>
  <c r="DU539" i="65"/>
  <c r="DV539" i="65"/>
  <c r="DV538" i="65"/>
  <c r="DU538" i="65"/>
  <c r="DV532" i="65"/>
  <c r="DU532" i="65"/>
  <c r="DU537" i="65"/>
  <c r="DV537" i="65"/>
  <c r="DV542" i="65"/>
  <c r="DU542" i="65"/>
  <c r="DU544" i="65"/>
  <c r="DV544" i="65"/>
  <c r="DA19" i="65"/>
  <c r="DV19" i="65"/>
  <c r="DU19" i="65"/>
  <c r="DA28" i="65"/>
  <c r="DV28" i="65"/>
  <c r="DU28" i="65"/>
  <c r="DA44" i="65"/>
  <c r="DV44" i="65"/>
  <c r="DU44" i="65"/>
  <c r="DA60" i="65"/>
  <c r="DU60" i="65"/>
  <c r="DV60" i="65"/>
  <c r="DA76" i="65"/>
  <c r="DV76" i="65"/>
  <c r="DU76" i="65"/>
  <c r="DA92" i="65"/>
  <c r="DV92" i="65"/>
  <c r="DU92" i="65"/>
  <c r="DA108" i="65"/>
  <c r="DV108" i="65"/>
  <c r="DU108" i="65"/>
  <c r="DA124" i="65"/>
  <c r="DU124" i="65"/>
  <c r="DV124" i="65"/>
  <c r="DA140" i="65"/>
  <c r="DU140" i="65"/>
  <c r="DV140" i="65"/>
  <c r="DB156" i="65"/>
  <c r="DV156" i="65"/>
  <c r="DU156" i="65"/>
  <c r="DA172" i="65"/>
  <c r="DV172" i="65"/>
  <c r="DU172" i="65"/>
  <c r="DA188" i="65"/>
  <c r="DU188" i="65"/>
  <c r="DV188" i="65"/>
  <c r="DA204" i="65"/>
  <c r="DU204" i="65"/>
  <c r="DV204" i="65"/>
  <c r="DA220" i="65"/>
  <c r="DV220" i="65"/>
  <c r="DU220" i="65"/>
  <c r="DB236" i="65"/>
  <c r="DV236" i="65"/>
  <c r="DU236" i="65"/>
  <c r="DA46" i="65"/>
  <c r="DV46" i="65"/>
  <c r="DU46" i="65"/>
  <c r="DA67" i="65"/>
  <c r="DV67" i="65"/>
  <c r="DU67" i="65"/>
  <c r="DA89" i="65"/>
  <c r="DU89" i="65"/>
  <c r="DV89" i="65"/>
  <c r="DA110" i="65"/>
  <c r="DU110" i="65"/>
  <c r="DV110" i="65"/>
  <c r="DA131" i="65"/>
  <c r="DV131" i="65"/>
  <c r="DU131" i="65"/>
  <c r="DA153" i="65"/>
  <c r="DU153" i="65"/>
  <c r="DV153" i="65"/>
  <c r="DB174" i="65"/>
  <c r="DU174" i="65"/>
  <c r="DV174" i="65"/>
  <c r="DA195" i="65"/>
  <c r="DV195" i="65"/>
  <c r="DU195" i="65"/>
  <c r="DA217" i="65"/>
  <c r="DU217" i="65"/>
  <c r="DV217" i="65"/>
  <c r="DA238" i="65"/>
  <c r="DU238" i="65"/>
  <c r="DV238" i="65"/>
  <c r="DA254" i="65"/>
  <c r="DV254" i="65"/>
  <c r="DU254" i="65"/>
  <c r="DA26" i="65"/>
  <c r="DV26" i="65"/>
  <c r="DU26" i="65"/>
  <c r="DA53" i="65"/>
  <c r="DU53" i="65"/>
  <c r="DV53" i="65"/>
  <c r="DB74" i="65"/>
  <c r="DV74" i="65"/>
  <c r="DU74" i="65"/>
  <c r="DA95" i="65"/>
  <c r="DV95" i="65"/>
  <c r="DU95" i="65"/>
  <c r="DA117" i="65"/>
  <c r="DV117" i="65"/>
  <c r="DU117" i="65"/>
  <c r="DA138" i="65"/>
  <c r="DV138" i="65"/>
  <c r="DU138" i="65"/>
  <c r="DA159" i="65"/>
  <c r="DV159" i="65"/>
  <c r="DU159" i="65"/>
  <c r="DA181" i="65"/>
  <c r="DV181" i="65"/>
  <c r="DU181" i="65"/>
  <c r="DA202" i="65"/>
  <c r="DV202" i="65"/>
  <c r="DU202" i="65"/>
  <c r="DA243" i="65"/>
  <c r="DV243" i="65"/>
  <c r="DU243" i="65"/>
  <c r="DA259" i="65"/>
  <c r="DV259" i="65"/>
  <c r="DU259" i="65"/>
  <c r="DA275" i="65"/>
  <c r="DV275" i="65"/>
  <c r="DU275" i="65"/>
  <c r="DA291" i="65"/>
  <c r="DV291" i="65"/>
  <c r="DU291" i="65"/>
  <c r="DA339" i="65"/>
  <c r="DV339" i="65"/>
  <c r="DU339" i="65"/>
  <c r="DA355" i="65"/>
  <c r="DV355" i="65"/>
  <c r="DU355" i="65"/>
  <c r="DA371" i="65"/>
  <c r="DV371" i="65"/>
  <c r="DU371" i="65"/>
  <c r="DB387" i="65"/>
  <c r="DV387" i="65"/>
  <c r="DU387" i="65"/>
  <c r="DB403" i="65"/>
  <c r="DV403" i="65"/>
  <c r="DU403" i="65"/>
  <c r="DA419" i="65"/>
  <c r="DV419" i="65"/>
  <c r="DU419" i="65"/>
  <c r="DA467" i="65"/>
  <c r="DV467" i="65"/>
  <c r="DU467" i="65"/>
  <c r="DA483" i="65"/>
  <c r="DV483" i="65"/>
  <c r="DU483" i="65"/>
  <c r="DA499" i="65"/>
  <c r="DV499" i="65"/>
  <c r="DU499" i="65"/>
  <c r="DA515" i="65"/>
  <c r="DV515" i="65"/>
  <c r="DU515" i="65"/>
  <c r="DA7" i="65"/>
  <c r="DV7" i="65"/>
  <c r="DU7" i="65"/>
  <c r="DA21" i="65"/>
  <c r="DU21" i="65"/>
  <c r="DV21" i="65"/>
  <c r="DB70" i="65"/>
  <c r="DU70" i="65"/>
  <c r="DV70" i="65"/>
  <c r="DA113" i="65"/>
  <c r="DU113" i="65"/>
  <c r="DV113" i="65"/>
  <c r="DA155" i="65"/>
  <c r="DV155" i="65"/>
  <c r="DU155" i="65"/>
  <c r="DA198" i="65"/>
  <c r="DV198" i="65"/>
  <c r="DU198" i="65"/>
  <c r="DA240" i="65"/>
  <c r="DV240" i="65"/>
  <c r="DU240" i="65"/>
  <c r="DA270" i="65"/>
  <c r="DV270" i="65"/>
  <c r="DU270" i="65"/>
  <c r="DA292" i="65"/>
  <c r="DV292" i="65"/>
  <c r="DU292" i="65"/>
  <c r="DA313" i="65"/>
  <c r="DU313" i="65"/>
  <c r="DV313" i="65"/>
  <c r="DB334" i="65"/>
  <c r="DV334" i="65"/>
  <c r="DU334" i="65"/>
  <c r="DA356" i="65"/>
  <c r="DV356" i="65"/>
  <c r="DU356" i="65"/>
  <c r="DA377" i="65"/>
  <c r="DU377" i="65"/>
  <c r="DV377" i="65"/>
  <c r="DB398" i="65"/>
  <c r="DV398" i="65"/>
  <c r="DU398" i="65"/>
  <c r="DA420" i="65"/>
  <c r="DV420" i="65"/>
  <c r="DU420" i="65"/>
  <c r="DA441" i="65"/>
  <c r="DU441" i="65"/>
  <c r="DV441" i="65"/>
  <c r="DB462" i="65"/>
  <c r="DV462" i="65"/>
  <c r="DU462" i="65"/>
  <c r="DA484" i="65"/>
  <c r="DV484" i="65"/>
  <c r="DU484" i="65"/>
  <c r="DA505" i="65"/>
  <c r="DU505" i="65"/>
  <c r="DV505" i="65"/>
  <c r="DA8" i="65"/>
  <c r="DV8" i="65"/>
  <c r="DU8" i="65"/>
  <c r="DA306" i="65"/>
  <c r="DV306" i="65"/>
  <c r="DU306" i="65"/>
  <c r="DA349" i="65"/>
  <c r="DU349" i="65"/>
  <c r="DV349" i="65"/>
  <c r="DA392" i="65"/>
  <c r="DV392" i="65"/>
  <c r="DU392" i="65"/>
  <c r="DA434" i="65"/>
  <c r="DV434" i="65"/>
  <c r="DU434" i="65"/>
  <c r="DA477" i="65"/>
  <c r="DU477" i="65"/>
  <c r="DV477" i="65"/>
  <c r="DA22" i="65"/>
  <c r="DU22" i="65"/>
  <c r="DV22" i="65"/>
  <c r="DA114" i="65"/>
  <c r="DV114" i="65"/>
  <c r="DU114" i="65"/>
  <c r="DA157" i="65"/>
  <c r="DU157" i="65"/>
  <c r="DV157" i="65"/>
  <c r="DA199" i="65"/>
  <c r="DV199" i="65"/>
  <c r="DU199" i="65"/>
  <c r="DA241" i="65"/>
  <c r="DU241" i="65"/>
  <c r="DV241" i="65"/>
  <c r="DA272" i="65"/>
  <c r="DV272" i="65"/>
  <c r="DU272" i="65"/>
  <c r="DA293" i="65"/>
  <c r="DV293" i="65"/>
  <c r="DU293" i="65"/>
  <c r="DA314" i="65"/>
  <c r="DV314" i="65"/>
  <c r="DU314" i="65"/>
  <c r="DA336" i="65"/>
  <c r="DU336" i="65"/>
  <c r="DV336" i="65"/>
  <c r="DA357" i="65"/>
  <c r="DU357" i="65"/>
  <c r="DV357" i="65"/>
  <c r="DA378" i="65"/>
  <c r="DV378" i="65"/>
  <c r="DU378" i="65"/>
  <c r="DB400" i="65"/>
  <c r="DU400" i="65"/>
  <c r="DV400" i="65"/>
  <c r="DA421" i="65"/>
  <c r="DU421" i="65"/>
  <c r="DV421" i="65"/>
  <c r="DA442" i="65"/>
  <c r="DV442" i="65"/>
  <c r="DU442" i="65"/>
  <c r="DA464" i="65"/>
  <c r="DU464" i="65"/>
  <c r="DV464" i="65"/>
  <c r="DA485" i="65"/>
  <c r="DU485" i="65"/>
  <c r="DV485" i="65"/>
  <c r="DA506" i="65"/>
  <c r="DV506" i="65"/>
  <c r="DU506" i="65"/>
  <c r="DA9" i="65"/>
  <c r="DU9" i="65"/>
  <c r="DV9" i="65"/>
  <c r="DA54" i="65"/>
  <c r="DV54" i="65"/>
  <c r="DU54" i="65"/>
  <c r="DA97" i="65"/>
  <c r="DU97" i="65"/>
  <c r="DV97" i="65"/>
  <c r="DA139" i="65"/>
  <c r="DV139" i="65"/>
  <c r="DU139" i="65"/>
  <c r="DA182" i="65"/>
  <c r="DU182" i="65"/>
  <c r="DV182" i="65"/>
  <c r="DA225" i="65"/>
  <c r="DU225" i="65"/>
  <c r="DV225" i="65"/>
  <c r="DA260" i="65"/>
  <c r="DU260" i="65"/>
  <c r="DV260" i="65"/>
  <c r="DB284" i="65"/>
  <c r="DV284" i="65"/>
  <c r="DU284" i="65"/>
  <c r="DA305" i="65"/>
  <c r="DU305" i="65"/>
  <c r="DV305" i="65"/>
  <c r="DA326" i="65"/>
  <c r="DV326" i="65"/>
  <c r="DU326" i="65"/>
  <c r="DA348" i="65"/>
  <c r="DU348" i="65"/>
  <c r="DV348" i="65"/>
  <c r="DB369" i="65"/>
  <c r="DU369" i="65"/>
  <c r="DV369" i="65"/>
  <c r="DA390" i="65"/>
  <c r="DV390" i="65"/>
  <c r="DU390" i="65"/>
  <c r="DB412" i="65"/>
  <c r="DU412" i="65"/>
  <c r="DV412" i="65"/>
  <c r="DA433" i="65"/>
  <c r="DU433" i="65"/>
  <c r="DV433" i="65"/>
  <c r="DA454" i="65"/>
  <c r="DV454" i="65"/>
  <c r="DU454" i="65"/>
  <c r="DA476" i="65"/>
  <c r="DU476" i="65"/>
  <c r="DV476" i="65"/>
  <c r="DA497" i="65"/>
  <c r="DU497" i="65"/>
  <c r="DV497" i="65"/>
  <c r="DB77" i="65"/>
  <c r="DV77" i="65"/>
  <c r="DU77" i="65"/>
  <c r="DA119" i="65"/>
  <c r="DV119" i="65"/>
  <c r="DU119" i="65"/>
  <c r="DA162" i="65"/>
  <c r="DV162" i="65"/>
  <c r="DU162" i="65"/>
  <c r="DA205" i="65"/>
  <c r="DU205" i="65"/>
  <c r="DV205" i="65"/>
  <c r="DA245" i="65"/>
  <c r="DV245" i="65"/>
  <c r="DU245" i="65"/>
  <c r="DA301" i="65"/>
  <c r="DU301" i="65"/>
  <c r="DV301" i="65"/>
  <c r="DA344" i="65"/>
  <c r="DV344" i="65"/>
  <c r="DU344" i="65"/>
  <c r="DA386" i="65"/>
  <c r="DV386" i="65"/>
  <c r="DU386" i="65"/>
  <c r="DA429" i="65"/>
  <c r="DU429" i="65"/>
  <c r="DV429" i="65"/>
  <c r="DA472" i="65"/>
  <c r="DV472" i="65"/>
  <c r="DU472" i="65"/>
  <c r="DA17" i="65"/>
  <c r="DU17" i="65"/>
  <c r="DV17" i="65"/>
  <c r="DV424" i="65"/>
  <c r="DU424" i="65"/>
  <c r="DV12" i="65"/>
  <c r="DU12" i="65"/>
  <c r="DU146" i="65"/>
  <c r="DV146" i="65"/>
  <c r="DB265" i="65"/>
  <c r="DU265" i="65"/>
  <c r="DV265" i="65"/>
  <c r="DA330" i="65"/>
  <c r="DV330" i="65"/>
  <c r="DU330" i="65"/>
  <c r="DA458" i="65"/>
  <c r="DV458" i="65"/>
  <c r="DU458" i="65"/>
  <c r="DU86" i="65"/>
  <c r="DV86" i="65"/>
  <c r="DB321" i="65"/>
  <c r="DU321" i="65"/>
  <c r="DV321" i="65"/>
  <c r="DA385" i="65"/>
  <c r="DU385" i="65"/>
  <c r="DV385" i="65"/>
  <c r="DA449" i="65"/>
  <c r="DU449" i="65"/>
  <c r="DV449" i="65"/>
  <c r="DA513" i="65"/>
  <c r="DU513" i="65"/>
  <c r="DV513" i="65"/>
  <c r="DB66" i="65"/>
  <c r="DV66" i="65"/>
  <c r="DU66" i="65"/>
  <c r="DA194" i="65"/>
  <c r="DU194" i="65"/>
  <c r="DV194" i="65"/>
  <c r="DV296" i="65"/>
  <c r="DU296" i="65"/>
  <c r="DA418" i="65"/>
  <c r="DV418" i="65"/>
  <c r="DU418" i="65"/>
  <c r="DV6" i="65"/>
  <c r="DU6" i="65"/>
  <c r="DA23" i="65"/>
  <c r="DV23" i="65"/>
  <c r="DU23" i="65"/>
  <c r="DA39" i="65"/>
  <c r="DV39" i="65"/>
  <c r="DU39" i="65"/>
  <c r="DA32" i="65"/>
  <c r="DU32" i="65"/>
  <c r="DV32" i="65"/>
  <c r="DB48" i="65"/>
  <c r="DV48" i="65"/>
  <c r="DU48" i="65"/>
  <c r="DA64" i="65"/>
  <c r="DV64" i="65"/>
  <c r="DU64" i="65"/>
  <c r="DB80" i="65"/>
  <c r="DU80" i="65"/>
  <c r="DV80" i="65"/>
  <c r="DA96" i="65"/>
  <c r="DV96" i="65"/>
  <c r="DU96" i="65"/>
  <c r="DA112" i="65"/>
  <c r="DV112" i="65"/>
  <c r="DU112" i="65"/>
  <c r="DA128" i="65"/>
  <c r="DV128" i="65"/>
  <c r="DU128" i="65"/>
  <c r="DA144" i="65"/>
  <c r="DV144" i="65"/>
  <c r="DU144" i="65"/>
  <c r="DA160" i="65"/>
  <c r="DV160" i="65"/>
  <c r="DU160" i="65"/>
  <c r="DB176" i="65"/>
  <c r="DV176" i="65"/>
  <c r="DU176" i="65"/>
  <c r="DA192" i="65"/>
  <c r="DV192" i="65"/>
  <c r="DU192" i="65"/>
  <c r="DB208" i="65"/>
  <c r="DV208" i="65"/>
  <c r="DU208" i="65"/>
  <c r="DA224" i="65"/>
  <c r="DV224" i="65"/>
  <c r="DU224" i="65"/>
  <c r="DA25" i="65"/>
  <c r="DU25" i="65"/>
  <c r="DV25" i="65"/>
  <c r="DA51" i="65"/>
  <c r="DV51" i="65"/>
  <c r="DU51" i="65"/>
  <c r="DA73" i="65"/>
  <c r="DU73" i="65"/>
  <c r="DV73" i="65"/>
  <c r="DB94" i="65"/>
  <c r="DV94" i="65"/>
  <c r="DU94" i="65"/>
  <c r="DA137" i="65"/>
  <c r="DU137" i="65"/>
  <c r="DV137" i="65"/>
  <c r="DA179" i="65"/>
  <c r="DV179" i="65"/>
  <c r="DU179" i="65"/>
  <c r="DA201" i="65"/>
  <c r="DU201" i="65"/>
  <c r="DV201" i="65"/>
  <c r="DB242" i="65"/>
  <c r="DV242" i="65"/>
  <c r="DU242" i="65"/>
  <c r="DB258" i="65"/>
  <c r="DU258" i="65"/>
  <c r="DV258" i="65"/>
  <c r="DA34" i="65"/>
  <c r="DV34" i="65"/>
  <c r="DU34" i="65"/>
  <c r="DA58" i="65"/>
  <c r="DV58" i="65"/>
  <c r="DU58" i="65"/>
  <c r="DV79" i="65"/>
  <c r="DU79" i="65"/>
  <c r="DA101" i="65"/>
  <c r="DV101" i="65"/>
  <c r="DU101" i="65"/>
  <c r="DV122" i="65"/>
  <c r="DU122" i="65"/>
  <c r="DA143" i="65"/>
  <c r="DV143" i="65"/>
  <c r="DU143" i="65"/>
  <c r="DB165" i="65"/>
  <c r="DV165" i="65"/>
  <c r="DU165" i="65"/>
  <c r="DA186" i="65"/>
  <c r="DV186" i="65"/>
  <c r="DU186" i="65"/>
  <c r="DB207" i="65"/>
  <c r="DV207" i="65"/>
  <c r="DU207" i="65"/>
  <c r="DA229" i="65"/>
  <c r="DV229" i="65"/>
  <c r="DU229" i="65"/>
  <c r="DV247" i="65"/>
  <c r="DU247" i="65"/>
  <c r="DA263" i="65"/>
  <c r="DV263" i="65"/>
  <c r="DU263" i="65"/>
  <c r="DB311" i="65"/>
  <c r="DV311" i="65"/>
  <c r="DU311" i="65"/>
  <c r="DA327" i="65"/>
  <c r="DU327" i="65"/>
  <c r="DV327" i="65"/>
  <c r="DU343" i="65"/>
  <c r="DV343" i="65"/>
  <c r="DA359" i="65"/>
  <c r="DU359" i="65"/>
  <c r="DV359" i="65"/>
  <c r="DU375" i="65"/>
  <c r="DV375" i="65"/>
  <c r="DA391" i="65"/>
  <c r="DU391" i="65"/>
  <c r="DV391" i="65"/>
  <c r="DB439" i="65"/>
  <c r="DV439" i="65"/>
  <c r="DU439" i="65"/>
  <c r="DA455" i="65"/>
  <c r="DU455" i="65"/>
  <c r="DV455" i="65"/>
  <c r="DB471" i="65"/>
  <c r="DV471" i="65"/>
  <c r="DU471" i="65"/>
  <c r="DA487" i="65"/>
  <c r="DU487" i="65"/>
  <c r="DV487" i="65"/>
  <c r="DV503" i="65"/>
  <c r="DU503" i="65"/>
  <c r="DV11" i="65"/>
  <c r="DU11" i="65"/>
  <c r="DA37" i="65"/>
  <c r="DU37" i="65"/>
  <c r="DV37" i="65"/>
  <c r="DU81" i="65"/>
  <c r="DV81" i="65"/>
  <c r="DB123" i="65"/>
  <c r="DV123" i="65"/>
  <c r="DU123" i="65"/>
  <c r="DA209" i="65"/>
  <c r="DU209" i="65"/>
  <c r="DV209" i="65"/>
  <c r="DV248" i="65"/>
  <c r="DU248" i="65"/>
  <c r="DA276" i="65"/>
  <c r="DV276" i="65"/>
  <c r="DU276" i="65"/>
  <c r="DU297" i="65"/>
  <c r="DV297" i="65"/>
  <c r="DB318" i="65"/>
  <c r="DV318" i="65"/>
  <c r="DU318" i="65"/>
  <c r="DV340" i="65"/>
  <c r="DU340" i="65"/>
  <c r="DB361" i="65"/>
  <c r="DU361" i="65"/>
  <c r="DV361" i="65"/>
  <c r="DB382" i="65"/>
  <c r="DV382" i="65"/>
  <c r="DU382" i="65"/>
  <c r="DA404" i="65"/>
  <c r="DV404" i="65"/>
  <c r="DU404" i="65"/>
  <c r="DU425" i="65"/>
  <c r="DV425" i="65"/>
  <c r="DB446" i="65"/>
  <c r="DV446" i="65"/>
  <c r="DU446" i="65"/>
  <c r="DV468" i="65"/>
  <c r="DU468" i="65"/>
  <c r="DB489" i="65"/>
  <c r="DU489" i="65"/>
  <c r="DV489" i="65"/>
  <c r="DV510" i="65"/>
  <c r="DU510" i="65"/>
  <c r="DA13" i="65"/>
  <c r="DV13" i="65"/>
  <c r="DU13" i="65"/>
  <c r="DU317" i="65"/>
  <c r="DV317" i="65"/>
  <c r="DA360" i="65"/>
  <c r="DV360" i="65"/>
  <c r="DU360" i="65"/>
  <c r="DA445" i="65"/>
  <c r="DU445" i="65"/>
  <c r="DV445" i="65"/>
  <c r="DV488" i="65"/>
  <c r="DU488" i="65"/>
  <c r="DU38" i="65"/>
  <c r="DV38" i="65"/>
  <c r="DV82" i="65"/>
  <c r="DU82" i="65"/>
  <c r="DB125" i="65"/>
  <c r="DU125" i="65"/>
  <c r="DV125" i="65"/>
  <c r="DV167" i="65"/>
  <c r="DU167" i="65"/>
  <c r="DU210" i="65"/>
  <c r="DV210" i="65"/>
  <c r="DU249" i="65"/>
  <c r="DV249" i="65"/>
  <c r="DV277" i="65"/>
  <c r="DU277" i="65"/>
  <c r="DB298" i="65"/>
  <c r="DV298" i="65"/>
  <c r="DU298" i="65"/>
  <c r="DB320" i="65"/>
  <c r="DU320" i="65"/>
  <c r="DV320" i="65"/>
  <c r="DU341" i="65"/>
  <c r="DV341" i="65"/>
  <c r="DU384" i="65"/>
  <c r="DV384" i="65"/>
  <c r="DU405" i="65"/>
  <c r="DV405" i="65"/>
  <c r="DV426" i="65"/>
  <c r="DU426" i="65"/>
  <c r="DU448" i="65"/>
  <c r="DV448" i="65"/>
  <c r="DU469" i="65"/>
  <c r="DV469" i="65"/>
  <c r="DB490" i="65"/>
  <c r="DV490" i="65"/>
  <c r="DU490" i="65"/>
  <c r="DU512" i="65"/>
  <c r="DV512" i="65"/>
  <c r="DA65" i="65"/>
  <c r="DU65" i="65"/>
  <c r="DV65" i="65"/>
  <c r="DB107" i="65"/>
  <c r="DV107" i="65"/>
  <c r="DU107" i="65"/>
  <c r="DA150" i="65"/>
  <c r="DU150" i="65"/>
  <c r="DV150" i="65"/>
  <c r="DU193" i="65"/>
  <c r="DV193" i="65"/>
  <c r="DA235" i="65"/>
  <c r="DV235" i="65"/>
  <c r="DU235" i="65"/>
  <c r="DU268" i="65"/>
  <c r="DV268" i="65"/>
  <c r="DA289" i="65"/>
  <c r="DU289" i="65"/>
  <c r="DV289" i="65"/>
  <c r="DA332" i="65"/>
  <c r="DU332" i="65"/>
  <c r="DV332" i="65"/>
  <c r="DB353" i="65"/>
  <c r="DU353" i="65"/>
  <c r="DV353" i="65"/>
  <c r="DU396" i="65"/>
  <c r="DV396" i="65"/>
  <c r="DA417" i="65"/>
  <c r="DU417" i="65"/>
  <c r="DV417" i="65"/>
  <c r="DA460" i="65"/>
  <c r="DV460" i="65"/>
  <c r="DU460" i="65"/>
  <c r="DU481" i="65"/>
  <c r="DV481" i="65"/>
  <c r="DB45" i="65"/>
  <c r="DV45" i="65"/>
  <c r="DU45" i="65"/>
  <c r="DV87" i="65"/>
  <c r="DU87" i="65"/>
  <c r="DB130" i="65"/>
  <c r="DU130" i="65"/>
  <c r="DV130" i="65"/>
  <c r="DU173" i="65"/>
  <c r="DV173" i="65"/>
  <c r="DA215" i="65"/>
  <c r="DV215" i="65"/>
  <c r="DU215" i="65"/>
  <c r="DB253" i="65"/>
  <c r="DU253" i="65"/>
  <c r="DV253" i="65"/>
  <c r="DA280" i="65"/>
  <c r="DV280" i="65"/>
  <c r="DU280" i="65"/>
  <c r="DV312" i="65"/>
  <c r="DU312" i="65"/>
  <c r="DB354" i="65"/>
  <c r="DV354" i="65"/>
  <c r="DU354" i="65"/>
  <c r="DU397" i="65"/>
  <c r="DV397" i="65"/>
  <c r="DA440" i="65"/>
  <c r="DV440" i="65"/>
  <c r="DU440" i="65"/>
  <c r="DV482" i="65"/>
  <c r="DU482" i="65"/>
  <c r="DA24" i="65"/>
  <c r="DV24" i="65"/>
  <c r="DU24" i="65"/>
  <c r="DA56" i="65"/>
  <c r="DV56" i="65"/>
  <c r="DU56" i="65"/>
  <c r="DV88" i="65"/>
  <c r="DU88" i="65"/>
  <c r="DB120" i="65"/>
  <c r="DV120" i="65"/>
  <c r="DU120" i="65"/>
  <c r="DB152" i="65"/>
  <c r="DV152" i="65"/>
  <c r="DU152" i="65"/>
  <c r="DV184" i="65"/>
  <c r="DU184" i="65"/>
  <c r="DA216" i="65"/>
  <c r="DU216" i="65"/>
  <c r="DV216" i="65"/>
  <c r="DV41" i="65"/>
  <c r="DU41" i="65"/>
  <c r="DV83" i="65"/>
  <c r="DU83" i="65"/>
  <c r="DA126" i="65"/>
  <c r="DV126" i="65"/>
  <c r="DU126" i="65"/>
  <c r="DB169" i="65"/>
  <c r="DU169" i="65"/>
  <c r="DV169" i="65"/>
  <c r="DV250" i="65"/>
  <c r="DU250" i="65"/>
  <c r="DV47" i="65"/>
  <c r="DU47" i="65"/>
  <c r="DA111" i="65"/>
  <c r="DV111" i="65"/>
  <c r="DU111" i="65"/>
  <c r="DA154" i="65"/>
  <c r="DV154" i="65"/>
  <c r="DU154" i="65"/>
  <c r="DB175" i="65"/>
  <c r="DV175" i="65"/>
  <c r="DU175" i="65"/>
  <c r="DA218" i="65"/>
  <c r="DV218" i="65"/>
  <c r="DU218" i="65"/>
  <c r="DB255" i="65"/>
  <c r="DV255" i="65"/>
  <c r="DU255" i="65"/>
  <c r="DV287" i="65"/>
  <c r="DU287" i="65"/>
  <c r="DV351" i="65"/>
  <c r="DU351" i="65"/>
  <c r="DV383" i="65"/>
  <c r="DU383" i="65"/>
  <c r="DB447" i="65"/>
  <c r="DV447" i="65"/>
  <c r="DU447" i="65"/>
  <c r="DV479" i="65"/>
  <c r="DU479" i="65"/>
  <c r="DA511" i="65"/>
  <c r="DV511" i="65"/>
  <c r="DU511" i="65"/>
  <c r="DA18" i="65"/>
  <c r="DV18" i="65"/>
  <c r="DU18" i="65"/>
  <c r="DA102" i="65"/>
  <c r="DU102" i="65"/>
  <c r="DV102" i="65"/>
  <c r="DB264" i="65"/>
  <c r="DV264" i="65"/>
  <c r="DU264" i="65"/>
  <c r="DA308" i="65"/>
  <c r="DV308" i="65"/>
  <c r="DU308" i="65"/>
  <c r="DA372" i="65"/>
  <c r="DV372" i="65"/>
  <c r="DU372" i="65"/>
  <c r="DV414" i="65"/>
  <c r="DU414" i="65"/>
  <c r="DU457" i="65"/>
  <c r="DV457" i="65"/>
  <c r="DA500" i="65"/>
  <c r="DV500" i="65"/>
  <c r="DU500" i="65"/>
  <c r="DA285" i="65"/>
  <c r="DU285" i="65"/>
  <c r="DV285" i="65"/>
  <c r="DA381" i="65"/>
  <c r="DU381" i="65"/>
  <c r="DV381" i="65"/>
  <c r="DB509" i="65"/>
  <c r="DU509" i="65"/>
  <c r="DV509" i="65"/>
  <c r="DB61" i="65"/>
  <c r="DV61" i="65"/>
  <c r="DU61" i="65"/>
  <c r="DA189" i="65"/>
  <c r="DU189" i="65"/>
  <c r="DV189" i="65"/>
  <c r="DB288" i="65"/>
  <c r="DV288" i="65"/>
  <c r="DU288" i="65"/>
  <c r="DA437" i="65"/>
  <c r="DU437" i="65"/>
  <c r="DV437" i="65"/>
  <c r="DU501" i="65"/>
  <c r="DV501" i="65"/>
  <c r="DB43" i="65"/>
  <c r="DV43" i="65"/>
  <c r="DU43" i="65"/>
  <c r="DA129" i="65"/>
  <c r="DU129" i="65"/>
  <c r="DV129" i="65"/>
  <c r="DB214" i="65"/>
  <c r="DU214" i="65"/>
  <c r="DV214" i="65"/>
  <c r="DV300" i="65"/>
  <c r="DU300" i="65"/>
  <c r="DV342" i="65"/>
  <c r="DU342" i="65"/>
  <c r="DA406" i="65"/>
  <c r="DV406" i="65"/>
  <c r="DU406" i="65"/>
  <c r="DV470" i="65"/>
  <c r="DU470" i="65"/>
  <c r="DU109" i="65"/>
  <c r="DV109" i="65"/>
  <c r="DA269" i="65"/>
  <c r="DU269" i="65"/>
  <c r="DV269" i="65"/>
  <c r="DV376" i="65"/>
  <c r="DU376" i="65"/>
  <c r="DV504" i="65"/>
  <c r="DU504" i="65"/>
  <c r="DV27" i="65"/>
  <c r="DU27" i="65"/>
  <c r="DV20" i="65"/>
  <c r="DU20" i="65"/>
  <c r="DV36" i="65"/>
  <c r="DU36" i="65"/>
  <c r="DV52" i="65"/>
  <c r="DU52" i="65"/>
  <c r="DU68" i="65"/>
  <c r="DV68" i="65"/>
  <c r="DV84" i="65"/>
  <c r="DU84" i="65"/>
  <c r="DV100" i="65"/>
  <c r="DU100" i="65"/>
  <c r="DV116" i="65"/>
  <c r="DU116" i="65"/>
  <c r="DU132" i="65"/>
  <c r="DV132" i="65"/>
  <c r="DV148" i="65"/>
  <c r="DU148" i="65"/>
  <c r="DV164" i="65"/>
  <c r="DU164" i="65"/>
  <c r="DB180" i="65"/>
  <c r="DV180" i="65"/>
  <c r="DU180" i="65"/>
  <c r="DV196" i="65"/>
  <c r="DU196" i="65"/>
  <c r="DB212" i="65"/>
  <c r="DV212" i="65"/>
  <c r="DU212" i="65"/>
  <c r="DV228" i="65"/>
  <c r="DU228" i="65"/>
  <c r="DV33" i="65"/>
  <c r="DU33" i="65"/>
  <c r="DU57" i="65"/>
  <c r="DV57" i="65"/>
  <c r="DV99" i="65"/>
  <c r="DU99" i="65"/>
  <c r="DB121" i="65"/>
  <c r="DU121" i="65"/>
  <c r="DV121" i="65"/>
  <c r="DV142" i="65"/>
  <c r="DU142" i="65"/>
  <c r="DB163" i="65"/>
  <c r="DV163" i="65"/>
  <c r="DU163" i="65"/>
  <c r="DU185" i="65"/>
  <c r="DV185" i="65"/>
  <c r="DV206" i="65"/>
  <c r="DU206" i="65"/>
  <c r="DV227" i="65"/>
  <c r="DU227" i="65"/>
  <c r="DU246" i="65"/>
  <c r="DV246" i="65"/>
  <c r="DV262" i="65"/>
  <c r="DU262" i="65"/>
  <c r="DV42" i="65"/>
  <c r="DU42" i="65"/>
  <c r="DV63" i="65"/>
  <c r="DU63" i="65"/>
  <c r="DU85" i="65"/>
  <c r="DV85" i="65"/>
  <c r="DV106" i="65"/>
  <c r="DU106" i="65"/>
  <c r="DV127" i="65"/>
  <c r="DU127" i="65"/>
  <c r="DV149" i="65"/>
  <c r="DU149" i="65"/>
  <c r="DB170" i="65"/>
  <c r="DV170" i="65"/>
  <c r="DU170" i="65"/>
  <c r="DV191" i="65"/>
  <c r="DU191" i="65"/>
  <c r="DV213" i="65"/>
  <c r="DU213" i="65"/>
  <c r="DB283" i="65"/>
  <c r="DV283" i="65"/>
  <c r="DU283" i="65"/>
  <c r="DV299" i="65"/>
  <c r="DU299" i="65"/>
  <c r="DU315" i="65"/>
  <c r="DV315" i="65"/>
  <c r="DU331" i="65"/>
  <c r="DV331" i="65"/>
  <c r="DU347" i="65"/>
  <c r="DV347" i="65"/>
  <c r="DU363" i="65"/>
  <c r="DV363" i="65"/>
  <c r="DB411" i="65"/>
  <c r="DU411" i="65"/>
  <c r="DV411" i="65"/>
  <c r="DU427" i="65"/>
  <c r="DV427" i="65"/>
  <c r="DU459" i="65"/>
  <c r="DV459" i="65"/>
  <c r="DU475" i="65"/>
  <c r="DV475" i="65"/>
  <c r="DU491" i="65"/>
  <c r="DV491" i="65"/>
  <c r="DV15" i="65"/>
  <c r="DU15" i="65"/>
  <c r="DU49" i="65"/>
  <c r="DV49" i="65"/>
  <c r="DV91" i="65"/>
  <c r="DU91" i="65"/>
  <c r="DB134" i="65"/>
  <c r="DV134" i="65"/>
  <c r="DU134" i="65"/>
  <c r="DU177" i="65"/>
  <c r="DV177" i="65"/>
  <c r="DV219" i="65"/>
  <c r="DU219" i="65"/>
  <c r="DV256" i="65"/>
  <c r="DU256" i="65"/>
  <c r="DB281" i="65"/>
  <c r="DU281" i="65"/>
  <c r="DV281" i="65"/>
  <c r="DV324" i="65"/>
  <c r="DU324" i="65"/>
  <c r="DU345" i="65"/>
  <c r="DV345" i="65"/>
  <c r="DV388" i="65"/>
  <c r="DU388" i="65"/>
  <c r="DB409" i="65"/>
  <c r="DU409" i="65"/>
  <c r="DV409" i="65"/>
  <c r="DV452" i="65"/>
  <c r="DU452" i="65"/>
  <c r="DU473" i="65"/>
  <c r="DV473" i="65"/>
  <c r="DV516" i="65"/>
  <c r="DU516" i="65"/>
  <c r="DA328" i="65"/>
  <c r="DV328" i="65"/>
  <c r="DU328" i="65"/>
  <c r="DV370" i="65"/>
  <c r="DU370" i="65"/>
  <c r="DA413" i="65"/>
  <c r="DU413" i="65"/>
  <c r="DV413" i="65"/>
  <c r="DV456" i="65"/>
  <c r="DU456" i="65"/>
  <c r="DA498" i="65"/>
  <c r="DV498" i="65"/>
  <c r="DU498" i="65"/>
  <c r="DV50" i="65"/>
  <c r="DU50" i="65"/>
  <c r="DU93" i="65"/>
  <c r="DV93" i="65"/>
  <c r="DV135" i="65"/>
  <c r="DU135" i="65"/>
  <c r="DU221" i="65"/>
  <c r="DV221" i="65"/>
  <c r="DB257" i="65"/>
  <c r="DU257" i="65"/>
  <c r="DV257" i="65"/>
  <c r="DV282" i="65"/>
  <c r="DU282" i="65"/>
  <c r="DB304" i="65"/>
  <c r="DV304" i="65"/>
  <c r="DU304" i="65"/>
  <c r="DU325" i="65"/>
  <c r="DV325" i="65"/>
  <c r="DV346" i="65"/>
  <c r="DU346" i="65"/>
  <c r="DB368" i="65"/>
  <c r="DU368" i="65"/>
  <c r="DV368" i="65"/>
  <c r="DU389" i="65"/>
  <c r="DV389" i="65"/>
  <c r="DV410" i="65"/>
  <c r="DU410" i="65"/>
  <c r="DB432" i="65"/>
  <c r="DU432" i="65"/>
  <c r="DV432" i="65"/>
  <c r="DB453" i="65"/>
  <c r="DU453" i="65"/>
  <c r="DV453" i="65"/>
  <c r="DV474" i="65"/>
  <c r="DU474" i="65"/>
  <c r="DU496" i="65"/>
  <c r="DV496" i="65"/>
  <c r="DB517" i="65"/>
  <c r="DU517" i="65"/>
  <c r="DV517" i="65"/>
  <c r="DA29" i="65"/>
  <c r="DV29" i="65"/>
  <c r="DU29" i="65"/>
  <c r="DB75" i="65"/>
  <c r="DV75" i="65"/>
  <c r="DU75" i="65"/>
  <c r="DA118" i="65"/>
  <c r="DU118" i="65"/>
  <c r="DV118" i="65"/>
  <c r="DU161" i="65"/>
  <c r="DV161" i="65"/>
  <c r="DA203" i="65"/>
  <c r="DV203" i="65"/>
  <c r="DU203" i="65"/>
  <c r="DV244" i="65"/>
  <c r="DU244" i="65"/>
  <c r="DA273" i="65"/>
  <c r="DU273" i="65"/>
  <c r="DV273" i="65"/>
  <c r="DA316" i="65"/>
  <c r="DU316" i="65"/>
  <c r="DV316" i="65"/>
  <c r="DB337" i="65"/>
  <c r="DU337" i="65"/>
  <c r="DV337" i="65"/>
  <c r="DA358" i="65"/>
  <c r="DV358" i="65"/>
  <c r="DU358" i="65"/>
  <c r="DU380" i="65"/>
  <c r="DV380" i="65"/>
  <c r="DA401" i="65"/>
  <c r="DU401" i="65"/>
  <c r="DV401" i="65"/>
  <c r="DB444" i="65"/>
  <c r="DU444" i="65"/>
  <c r="DV444" i="65"/>
  <c r="DU465" i="65"/>
  <c r="DV465" i="65"/>
  <c r="DA486" i="65"/>
  <c r="DV486" i="65"/>
  <c r="DU486" i="65"/>
  <c r="DU508" i="65"/>
  <c r="DV508" i="65"/>
  <c r="DV10" i="65"/>
  <c r="DU10" i="65"/>
  <c r="DV55" i="65"/>
  <c r="DU55" i="65"/>
  <c r="DV98" i="65"/>
  <c r="DU98" i="65"/>
  <c r="DU141" i="65"/>
  <c r="DV141" i="65"/>
  <c r="DV183" i="65"/>
  <c r="DU183" i="65"/>
  <c r="DB226" i="65"/>
  <c r="DV226" i="65"/>
  <c r="DU226" i="65"/>
  <c r="DV261" i="65"/>
  <c r="DU261" i="65"/>
  <c r="DB290" i="65"/>
  <c r="DV290" i="65"/>
  <c r="DU290" i="65"/>
  <c r="DU365" i="65"/>
  <c r="DV365" i="65"/>
  <c r="DU493" i="65"/>
  <c r="DV493" i="65"/>
  <c r="DV31" i="65"/>
  <c r="DU31" i="65"/>
  <c r="DA40" i="65"/>
  <c r="DV40" i="65"/>
  <c r="DU40" i="65"/>
  <c r="DV72" i="65"/>
  <c r="DU72" i="65"/>
  <c r="DA104" i="65"/>
  <c r="DU104" i="65"/>
  <c r="DV104" i="65"/>
  <c r="DV136" i="65"/>
  <c r="DU136" i="65"/>
  <c r="DB200" i="65"/>
  <c r="DV200" i="65"/>
  <c r="DU200" i="65"/>
  <c r="DA62" i="65"/>
  <c r="DV62" i="65"/>
  <c r="DU62" i="65"/>
  <c r="DA105" i="65"/>
  <c r="DU105" i="65"/>
  <c r="DV105" i="65"/>
  <c r="DB233" i="65"/>
  <c r="DU233" i="65"/>
  <c r="DV233" i="65"/>
  <c r="DA266" i="65"/>
  <c r="DV266" i="65"/>
  <c r="DU266" i="65"/>
  <c r="DB69" i="65"/>
  <c r="DV69" i="65"/>
  <c r="DU69" i="65"/>
  <c r="DA90" i="65"/>
  <c r="DV90" i="65"/>
  <c r="DU90" i="65"/>
  <c r="DV133" i="65"/>
  <c r="DU133" i="65"/>
  <c r="DV197" i="65"/>
  <c r="DU197" i="65"/>
  <c r="DA239" i="65"/>
  <c r="DV239" i="65"/>
  <c r="DU239" i="65"/>
  <c r="DA271" i="65"/>
  <c r="DV271" i="65"/>
  <c r="DU271" i="65"/>
  <c r="DV303" i="65"/>
  <c r="DU303" i="65"/>
  <c r="DA335" i="65"/>
  <c r="DV335" i="65"/>
  <c r="DU335" i="65"/>
  <c r="DB367" i="65"/>
  <c r="DV367" i="65"/>
  <c r="DU367" i="65"/>
  <c r="DV399" i="65"/>
  <c r="DU399" i="65"/>
  <c r="DB431" i="65"/>
  <c r="DV431" i="65"/>
  <c r="DU431" i="65"/>
  <c r="DV495" i="65"/>
  <c r="DU495" i="65"/>
  <c r="DV59" i="65"/>
  <c r="DU59" i="65"/>
  <c r="DB145" i="65"/>
  <c r="DU145" i="65"/>
  <c r="DV145" i="65"/>
  <c r="DV286" i="65"/>
  <c r="DU286" i="65"/>
  <c r="DU329" i="65"/>
  <c r="DV329" i="65"/>
  <c r="DB393" i="65"/>
  <c r="DU393" i="65"/>
  <c r="DV393" i="65"/>
  <c r="DA436" i="65"/>
  <c r="DV436" i="65"/>
  <c r="DU436" i="65"/>
  <c r="DA103" i="65"/>
  <c r="DV103" i="65"/>
  <c r="DU103" i="65"/>
  <c r="DV231" i="65"/>
  <c r="DU231" i="65"/>
  <c r="DA309" i="65"/>
  <c r="DV309" i="65"/>
  <c r="DU309" i="65"/>
  <c r="DU373" i="65"/>
  <c r="DV373" i="65"/>
  <c r="DU416" i="65"/>
  <c r="DV416" i="65"/>
  <c r="DV171" i="65"/>
  <c r="DU171" i="65"/>
  <c r="DA278" i="65"/>
  <c r="DU278" i="65"/>
  <c r="DV278" i="65"/>
  <c r="DA364" i="65"/>
  <c r="DU364" i="65"/>
  <c r="DV364" i="65"/>
  <c r="DV428" i="65"/>
  <c r="DU428" i="65"/>
  <c r="DA492" i="65"/>
  <c r="DV492" i="65"/>
  <c r="DU492" i="65"/>
  <c r="DV16" i="65"/>
  <c r="DU16" i="65"/>
  <c r="DA151" i="65"/>
  <c r="DV151" i="65"/>
  <c r="DU151" i="65"/>
  <c r="DU237" i="65"/>
  <c r="DV237" i="65"/>
  <c r="DA333" i="65"/>
  <c r="DU333" i="65"/>
  <c r="DV333" i="65"/>
  <c r="DB461" i="65"/>
  <c r="DU461" i="65"/>
  <c r="DV461" i="65"/>
  <c r="DA120" i="65"/>
  <c r="DA145" i="65"/>
  <c r="DA242" i="65"/>
  <c r="DA226" i="65"/>
  <c r="DA152" i="65"/>
  <c r="DA334" i="65"/>
  <c r="DA107" i="65"/>
  <c r="DA30" i="65"/>
  <c r="DA77" i="65"/>
  <c r="DA423" i="65"/>
  <c r="DA439" i="65"/>
  <c r="DA304" i="65"/>
  <c r="DA74" i="65"/>
  <c r="DA539" i="65"/>
  <c r="DA208" i="65"/>
  <c r="DA369" i="65"/>
  <c r="DA361" i="65"/>
  <c r="DA212" i="65"/>
  <c r="DA168" i="65"/>
  <c r="DA222" i="65"/>
  <c r="DA200" i="65"/>
  <c r="DA398" i="65"/>
  <c r="DB466" i="65"/>
  <c r="DA265" i="65"/>
  <c r="DA130" i="65"/>
  <c r="DA134" i="65"/>
  <c r="DA281" i="65"/>
  <c r="DB263" i="65"/>
  <c r="DB486" i="65"/>
  <c r="DB350" i="65"/>
  <c r="DA156" i="65"/>
  <c r="DA288" i="65"/>
  <c r="DB92" i="65"/>
  <c r="DB419" i="65"/>
  <c r="DB476" i="65"/>
  <c r="DB386" i="65"/>
  <c r="DA509" i="65"/>
  <c r="DA411" i="65"/>
  <c r="DA75" i="65"/>
  <c r="DA367" i="65"/>
  <c r="DB254" i="65"/>
  <c r="DB348" i="65"/>
  <c r="DB162" i="65"/>
  <c r="DB218" i="65"/>
  <c r="DB543" i="65"/>
  <c r="DA284" i="65"/>
  <c r="DA471" i="65"/>
  <c r="DA353" i="65"/>
  <c r="DA255" i="65"/>
  <c r="DA43" i="65"/>
  <c r="DA267" i="65"/>
  <c r="DA283" i="65"/>
  <c r="DA257" i="65"/>
  <c r="DA408" i="65"/>
  <c r="DA431" i="65"/>
  <c r="DB60" i="65"/>
  <c r="DB46" i="65"/>
  <c r="DB217" i="65"/>
  <c r="DB138" i="65"/>
  <c r="DB323" i="65"/>
  <c r="DB515" i="65"/>
  <c r="DB477" i="65"/>
  <c r="DB9" i="65"/>
  <c r="DB305" i="65"/>
  <c r="DB433" i="65"/>
  <c r="DB301" i="65"/>
  <c r="DB56" i="65"/>
  <c r="DB90" i="65"/>
  <c r="DB458" i="65"/>
  <c r="DB391" i="65"/>
  <c r="DB276" i="65"/>
  <c r="DA174" i="65"/>
  <c r="DA444" i="65"/>
  <c r="DB28" i="65"/>
  <c r="DB95" i="65"/>
  <c r="DB223" i="65"/>
  <c r="DB483" i="65"/>
  <c r="DB392" i="65"/>
  <c r="DB260" i="65"/>
  <c r="DB17" i="65"/>
  <c r="DB211" i="65"/>
  <c r="DB102" i="65"/>
  <c r="DB330" i="65"/>
  <c r="DB13" i="65"/>
  <c r="DB150" i="65"/>
  <c r="DB406" i="65"/>
  <c r="DB309" i="65"/>
  <c r="DB89" i="65"/>
  <c r="DB97" i="65"/>
  <c r="DA70" i="65"/>
  <c r="DA400" i="65"/>
  <c r="DA48" i="65"/>
  <c r="DA125" i="65"/>
  <c r="DA187" i="65"/>
  <c r="DA121" i="65"/>
  <c r="DA517" i="65"/>
  <c r="DA290" i="65"/>
  <c r="DA233" i="65"/>
  <c r="DA461" i="65"/>
  <c r="DB19" i="65"/>
  <c r="DB124" i="65"/>
  <c r="DB131" i="65"/>
  <c r="DB53" i="65"/>
  <c r="DB451" i="65"/>
  <c r="DB306" i="65"/>
  <c r="DB182" i="65"/>
  <c r="DB518" i="65"/>
  <c r="DB472" i="65"/>
  <c r="DB62" i="65"/>
  <c r="DB511" i="65"/>
  <c r="DB436" i="65"/>
  <c r="DB189" i="65"/>
  <c r="DB374" i="65"/>
  <c r="DB498" i="65"/>
  <c r="DB29" i="65"/>
  <c r="DB111" i="65"/>
  <c r="DB364" i="65"/>
  <c r="DA79" i="65"/>
  <c r="DB79" i="65"/>
  <c r="DA122" i="65"/>
  <c r="DB122" i="65"/>
  <c r="DA396" i="65"/>
  <c r="DB396" i="65"/>
  <c r="DA481" i="65"/>
  <c r="DB481" i="65"/>
  <c r="DA352" i="65"/>
  <c r="DB352" i="65"/>
  <c r="DA142" i="65"/>
  <c r="DB142" i="65"/>
  <c r="DA315" i="65"/>
  <c r="DB315" i="65"/>
  <c r="DA363" i="65"/>
  <c r="DB363" i="65"/>
  <c r="DA324" i="65"/>
  <c r="DB324" i="65"/>
  <c r="DA389" i="65"/>
  <c r="DB389" i="65"/>
  <c r="DA190" i="65"/>
  <c r="DB190" i="65"/>
  <c r="DB181" i="65"/>
  <c r="DB245" i="65"/>
  <c r="DA545" i="65"/>
  <c r="DB545" i="65"/>
  <c r="DA536" i="65"/>
  <c r="DB536" i="65"/>
  <c r="DA236" i="65"/>
  <c r="DA412" i="65"/>
  <c r="DA252" i="65"/>
  <c r="DA321" i="65"/>
  <c r="DA80" i="65"/>
  <c r="DA94" i="65"/>
  <c r="DA258" i="65"/>
  <c r="DA165" i="65"/>
  <c r="DA295" i="65"/>
  <c r="DA311" i="65"/>
  <c r="DA343" i="65"/>
  <c r="DB343" i="65"/>
  <c r="DA375" i="65"/>
  <c r="DB375" i="65"/>
  <c r="DA123" i="65"/>
  <c r="DA248" i="65"/>
  <c r="DB248" i="65"/>
  <c r="DA297" i="65"/>
  <c r="DB297" i="65"/>
  <c r="DA446" i="65"/>
  <c r="DA468" i="65"/>
  <c r="DB468" i="65"/>
  <c r="DA298" i="65"/>
  <c r="DA320" i="65"/>
  <c r="DA341" i="65"/>
  <c r="DB341" i="65"/>
  <c r="DA384" i="65"/>
  <c r="DB384" i="65"/>
  <c r="DA405" i="65"/>
  <c r="DB405" i="65"/>
  <c r="DA426" i="65"/>
  <c r="DB426" i="65"/>
  <c r="DA448" i="65"/>
  <c r="DB448" i="65"/>
  <c r="DA469" i="65"/>
  <c r="DB469" i="65"/>
  <c r="DA438" i="65"/>
  <c r="DB438" i="65"/>
  <c r="DA312" i="65"/>
  <c r="DB312" i="65"/>
  <c r="DA169" i="65"/>
  <c r="DA250" i="65"/>
  <c r="DB250" i="65"/>
  <c r="DA47" i="65"/>
  <c r="DB47" i="65"/>
  <c r="DA415" i="65"/>
  <c r="DA447" i="65"/>
  <c r="DA479" i="65"/>
  <c r="DB479" i="65"/>
  <c r="DA264" i="65"/>
  <c r="DA214" i="65"/>
  <c r="DA300" i="65"/>
  <c r="DB300" i="65"/>
  <c r="DA342" i="65"/>
  <c r="DB342" i="65"/>
  <c r="DA470" i="65"/>
  <c r="DB470" i="65"/>
  <c r="DA109" i="65"/>
  <c r="DB109" i="65"/>
  <c r="DA376" i="65"/>
  <c r="DB376" i="65"/>
  <c r="DA504" i="65"/>
  <c r="DB504" i="65"/>
  <c r="DA27" i="65"/>
  <c r="DB27" i="65"/>
  <c r="DA20" i="65"/>
  <c r="DB20" i="65"/>
  <c r="DA36" i="65"/>
  <c r="DB36" i="65"/>
  <c r="DA52" i="65"/>
  <c r="DB52" i="65"/>
  <c r="DA68" i="65"/>
  <c r="DB68" i="65"/>
  <c r="DA84" i="65"/>
  <c r="DB84" i="65"/>
  <c r="DA100" i="65"/>
  <c r="DB100" i="65"/>
  <c r="DA116" i="65"/>
  <c r="DB116" i="65"/>
  <c r="DA132" i="65"/>
  <c r="DB132" i="65"/>
  <c r="DA148" i="65"/>
  <c r="DB148" i="65"/>
  <c r="DA164" i="65"/>
  <c r="DB164" i="65"/>
  <c r="DA163" i="65"/>
  <c r="DA185" i="65"/>
  <c r="DB185" i="65"/>
  <c r="DA206" i="65"/>
  <c r="DB206" i="65"/>
  <c r="DA227" i="65"/>
  <c r="DB227" i="65"/>
  <c r="DA246" i="65"/>
  <c r="DB246" i="65"/>
  <c r="DA262" i="65"/>
  <c r="DB262" i="65"/>
  <c r="DA42" i="65"/>
  <c r="DB42" i="65"/>
  <c r="DA63" i="65"/>
  <c r="DB63" i="65"/>
  <c r="DA85" i="65"/>
  <c r="DB85" i="65"/>
  <c r="DA106" i="65"/>
  <c r="DB106" i="65"/>
  <c r="DA127" i="65"/>
  <c r="DB127" i="65"/>
  <c r="DA149" i="65"/>
  <c r="DB149" i="65"/>
  <c r="DA379" i="65"/>
  <c r="DB379" i="65"/>
  <c r="DA302" i="65"/>
  <c r="DB302" i="65"/>
  <c r="DA366" i="65"/>
  <c r="DB366" i="65"/>
  <c r="DA409" i="65"/>
  <c r="DA452" i="65"/>
  <c r="DB452" i="65"/>
  <c r="DA473" i="65"/>
  <c r="DB473" i="65"/>
  <c r="DA516" i="65"/>
  <c r="DB516" i="65"/>
  <c r="DA370" i="65"/>
  <c r="DB370" i="65"/>
  <c r="DA456" i="65"/>
  <c r="DB456" i="65"/>
  <c r="DA50" i="65"/>
  <c r="DB50" i="65"/>
  <c r="DA93" i="65"/>
  <c r="DB93" i="65"/>
  <c r="DA135" i="65"/>
  <c r="DB135" i="65"/>
  <c r="DA221" i="65"/>
  <c r="DB221" i="65"/>
  <c r="DA432" i="65"/>
  <c r="DA453" i="65"/>
  <c r="DA294" i="65"/>
  <c r="DB294" i="65"/>
  <c r="DA337" i="65"/>
  <c r="DA380" i="65"/>
  <c r="DB380" i="65"/>
  <c r="DA322" i="65"/>
  <c r="DB322" i="65"/>
  <c r="DA493" i="65"/>
  <c r="DB493" i="65"/>
  <c r="DA31" i="65"/>
  <c r="DB31" i="65"/>
  <c r="DA72" i="65"/>
  <c r="DB72" i="65"/>
  <c r="DA136" i="65"/>
  <c r="DB136" i="65"/>
  <c r="DA69" i="65"/>
  <c r="DA133" i="65"/>
  <c r="DB133" i="65"/>
  <c r="DA197" i="65"/>
  <c r="DB197" i="65"/>
  <c r="DA303" i="65"/>
  <c r="DB303" i="65"/>
  <c r="DA393" i="65"/>
  <c r="DA231" i="65"/>
  <c r="DB231" i="65"/>
  <c r="DB21" i="65"/>
  <c r="DB113" i="65"/>
  <c r="DB198" i="65"/>
  <c r="DB270" i="65"/>
  <c r="DB313" i="65"/>
  <c r="DB356" i="65"/>
  <c r="DB441" i="65"/>
  <c r="DB484" i="65"/>
  <c r="DB526" i="65"/>
  <c r="DB71" i="65"/>
  <c r="DB157" i="65"/>
  <c r="DB293" i="65"/>
  <c r="DB336" i="65"/>
  <c r="DB378" i="65"/>
  <c r="DB421" i="65"/>
  <c r="DB464" i="65"/>
  <c r="DB506" i="65"/>
  <c r="DB540" i="65"/>
  <c r="DB385" i="65"/>
  <c r="DB513" i="65"/>
  <c r="DB151" i="65"/>
  <c r="DB333" i="65"/>
  <c r="DB23" i="65"/>
  <c r="DB32" i="65"/>
  <c r="DB64" i="65"/>
  <c r="DB96" i="65"/>
  <c r="DB128" i="65"/>
  <c r="DB160" i="65"/>
  <c r="DB192" i="65"/>
  <c r="DB224" i="65"/>
  <c r="DB51" i="65"/>
  <c r="DB137" i="65"/>
  <c r="DB179" i="65"/>
  <c r="DB58" i="65"/>
  <c r="DB229" i="65"/>
  <c r="DB359" i="65"/>
  <c r="DB487" i="65"/>
  <c r="DB535" i="65"/>
  <c r="DB209" i="65"/>
  <c r="DB404" i="65"/>
  <c r="DB530" i="65"/>
  <c r="DB65" i="65"/>
  <c r="DB332" i="65"/>
  <c r="DB502" i="65"/>
  <c r="DB215" i="65"/>
  <c r="DB525" i="65"/>
  <c r="DB230" i="65"/>
  <c r="DB278" i="65"/>
  <c r="DB413" i="65"/>
  <c r="DB273" i="65"/>
  <c r="DB40" i="65"/>
  <c r="DB103" i="65"/>
  <c r="DB418" i="65"/>
  <c r="DA521" i="65"/>
  <c r="DB521" i="65"/>
  <c r="DA523" i="65"/>
  <c r="DB523" i="65"/>
  <c r="DA527" i="65"/>
  <c r="DB527" i="65"/>
  <c r="DA11" i="65"/>
  <c r="DB11" i="65"/>
  <c r="DA457" i="65"/>
  <c r="DB457" i="65"/>
  <c r="DA78" i="65"/>
  <c r="DB78" i="65"/>
  <c r="DA331" i="65"/>
  <c r="DB331" i="65"/>
  <c r="DA410" i="65"/>
  <c r="DB410" i="65"/>
  <c r="DA147" i="65"/>
  <c r="DB147" i="65"/>
  <c r="DA329" i="65"/>
  <c r="DB329" i="65"/>
  <c r="DB188" i="65"/>
  <c r="DB259" i="65"/>
  <c r="DB355" i="65"/>
  <c r="DB280" i="65"/>
  <c r="DB316" i="65"/>
  <c r="DA538" i="65"/>
  <c r="DB538" i="65"/>
  <c r="DA532" i="65"/>
  <c r="DB532" i="65"/>
  <c r="DA537" i="65"/>
  <c r="DB537" i="65"/>
  <c r="DA542" i="65"/>
  <c r="DB542" i="65"/>
  <c r="DA544" i="65"/>
  <c r="DB544" i="65"/>
  <c r="DA387" i="65"/>
  <c r="DA403" i="65"/>
  <c r="DA462" i="65"/>
  <c r="DA274" i="65"/>
  <c r="DA424" i="65"/>
  <c r="DB424" i="65"/>
  <c r="DA12" i="65"/>
  <c r="DB12" i="65"/>
  <c r="DA146" i="65"/>
  <c r="DB146" i="65"/>
  <c r="DA66" i="65"/>
  <c r="DA296" i="65"/>
  <c r="DB296" i="65"/>
  <c r="DA176" i="65"/>
  <c r="DA207" i="65"/>
  <c r="DA407" i="65"/>
  <c r="DB407" i="65"/>
  <c r="DA166" i="65"/>
  <c r="DB166" i="65"/>
  <c r="DA318" i="65"/>
  <c r="DA340" i="65"/>
  <c r="DB340" i="65"/>
  <c r="DA489" i="65"/>
  <c r="DA510" i="65"/>
  <c r="DB510" i="65"/>
  <c r="DA317" i="65"/>
  <c r="DB317" i="65"/>
  <c r="DA488" i="65"/>
  <c r="DB488" i="65"/>
  <c r="DA38" i="65"/>
  <c r="DB38" i="65"/>
  <c r="DA82" i="65"/>
  <c r="DB82" i="65"/>
  <c r="DA362" i="65"/>
  <c r="DB362" i="65"/>
  <c r="DA490" i="65"/>
  <c r="DA512" i="65"/>
  <c r="DB512" i="65"/>
  <c r="DA45" i="65"/>
  <c r="DA87" i="65"/>
  <c r="DB87" i="65"/>
  <c r="DA354" i="65"/>
  <c r="DA397" i="65"/>
  <c r="DB397" i="65"/>
  <c r="DA482" i="65"/>
  <c r="DB482" i="65"/>
  <c r="DA88" i="65"/>
  <c r="DB88" i="65"/>
  <c r="DA175" i="65"/>
  <c r="DA61" i="65"/>
  <c r="DA180" i="65"/>
  <c r="DA196" i="65"/>
  <c r="DB196" i="65"/>
  <c r="DA170" i="65"/>
  <c r="DA191" i="65"/>
  <c r="DB191" i="65"/>
  <c r="DA213" i="65"/>
  <c r="DB213" i="65"/>
  <c r="DA395" i="65"/>
  <c r="DA427" i="65"/>
  <c r="DB427" i="65"/>
  <c r="DA459" i="65"/>
  <c r="DB459" i="65"/>
  <c r="DA475" i="65"/>
  <c r="DB475" i="65"/>
  <c r="DA491" i="65"/>
  <c r="DB491" i="65"/>
  <c r="DA15" i="65"/>
  <c r="DB15" i="65"/>
  <c r="DA49" i="65"/>
  <c r="DB49" i="65"/>
  <c r="DA91" i="65"/>
  <c r="DB91" i="65"/>
  <c r="DA430" i="65"/>
  <c r="DB430" i="65"/>
  <c r="DA494" i="65"/>
  <c r="DB494" i="65"/>
  <c r="DA5" i="65"/>
  <c r="DB5" i="65"/>
  <c r="DA178" i="65"/>
  <c r="DB178" i="65"/>
  <c r="DA282" i="65"/>
  <c r="DB282" i="65"/>
  <c r="DA474" i="65"/>
  <c r="DB474" i="65"/>
  <c r="DA496" i="65"/>
  <c r="DB496" i="65"/>
  <c r="DA422" i="65"/>
  <c r="DB422" i="65"/>
  <c r="DA465" i="65"/>
  <c r="DB465" i="65"/>
  <c r="DA508" i="65"/>
  <c r="DB508" i="65"/>
  <c r="DA10" i="65"/>
  <c r="DB10" i="65"/>
  <c r="DA55" i="65"/>
  <c r="DB55" i="65"/>
  <c r="DA98" i="65"/>
  <c r="DB98" i="65"/>
  <c r="DA141" i="65"/>
  <c r="DB141" i="65"/>
  <c r="DA183" i="65"/>
  <c r="DB183" i="65"/>
  <c r="DA450" i="65"/>
  <c r="DB450" i="65"/>
  <c r="DA399" i="65"/>
  <c r="DB399" i="65"/>
  <c r="DA373" i="65"/>
  <c r="DB373" i="65"/>
  <c r="DA416" i="65"/>
  <c r="DB416" i="65"/>
  <c r="DA171" i="65"/>
  <c r="DB171" i="65"/>
  <c r="DA428" i="65"/>
  <c r="DB428" i="65"/>
  <c r="DA16" i="65"/>
  <c r="DB16" i="65"/>
  <c r="DA237" i="65"/>
  <c r="DB237" i="65"/>
  <c r="DB35" i="65"/>
  <c r="DB44" i="65"/>
  <c r="DB76" i="65"/>
  <c r="DB108" i="65"/>
  <c r="DB140" i="65"/>
  <c r="DB172" i="65"/>
  <c r="DB204" i="65"/>
  <c r="DB67" i="65"/>
  <c r="DB110" i="65"/>
  <c r="DB153" i="65"/>
  <c r="DB195" i="65"/>
  <c r="DB238" i="65"/>
  <c r="DB26" i="65"/>
  <c r="DB117" i="65"/>
  <c r="DB159" i="65"/>
  <c r="DB202" i="65"/>
  <c r="DB243" i="65"/>
  <c r="DB275" i="65"/>
  <c r="DB307" i="65"/>
  <c r="DB339" i="65"/>
  <c r="DB371" i="65"/>
  <c r="DB435" i="65"/>
  <c r="DB467" i="65"/>
  <c r="DB499" i="65"/>
  <c r="DB531" i="65"/>
  <c r="DB8" i="65"/>
  <c r="DB349" i="65"/>
  <c r="DB434" i="65"/>
  <c r="DB520" i="65"/>
  <c r="DB54" i="65"/>
  <c r="DB139" i="65"/>
  <c r="DB225" i="65"/>
  <c r="DB326" i="65"/>
  <c r="DB454" i="65"/>
  <c r="DB497" i="65"/>
  <c r="DB119" i="65"/>
  <c r="DB205" i="65"/>
  <c r="DB344" i="65"/>
  <c r="DB429" i="65"/>
  <c r="DB514" i="65"/>
  <c r="DB24" i="65"/>
  <c r="DB104" i="65"/>
  <c r="DB126" i="65"/>
  <c r="DB266" i="65"/>
  <c r="DB154" i="65"/>
  <c r="DB271" i="65"/>
  <c r="DB463" i="65"/>
  <c r="DB18" i="65"/>
  <c r="DB372" i="65"/>
  <c r="DB500" i="65"/>
  <c r="DB338" i="65"/>
  <c r="DB394" i="65"/>
  <c r="DB522" i="65"/>
  <c r="DB186" i="65"/>
  <c r="DB327" i="65"/>
  <c r="DB455" i="65"/>
  <c r="DB445" i="65"/>
  <c r="DB289" i="65"/>
  <c r="DB460" i="65"/>
  <c r="DB440" i="65"/>
  <c r="DB328" i="65"/>
  <c r="DB203" i="65"/>
  <c r="DB401" i="65"/>
  <c r="DB105" i="65"/>
  <c r="DB335" i="65"/>
  <c r="DB381" i="65"/>
  <c r="DB194" i="65"/>
  <c r="DA541" i="65"/>
  <c r="DB541" i="65"/>
  <c r="DA279" i="65"/>
  <c r="DB279" i="65"/>
  <c r="DA503" i="65"/>
  <c r="DB503" i="65"/>
  <c r="DA81" i="65"/>
  <c r="DB81" i="65"/>
  <c r="DA425" i="65"/>
  <c r="DB425" i="65"/>
  <c r="DA310" i="65"/>
  <c r="DB310" i="65"/>
  <c r="DA184" i="65"/>
  <c r="DB184" i="65"/>
  <c r="DA41" i="65"/>
  <c r="DB41" i="65"/>
  <c r="DA83" i="65"/>
  <c r="DB83" i="65"/>
  <c r="DA414" i="65"/>
  <c r="DB414" i="65"/>
  <c r="DA299" i="65"/>
  <c r="DB299" i="65"/>
  <c r="DA347" i="65"/>
  <c r="DB347" i="65"/>
  <c r="DA345" i="65"/>
  <c r="DB345" i="65"/>
  <c r="DA388" i="65"/>
  <c r="DB388" i="65"/>
  <c r="DA161" i="65"/>
  <c r="DB161" i="65"/>
  <c r="DA244" i="65"/>
  <c r="DB244" i="65"/>
  <c r="DA365" i="65"/>
  <c r="DB365" i="65"/>
  <c r="DA232" i="65"/>
  <c r="DB232" i="65"/>
  <c r="DA286" i="65"/>
  <c r="DB286" i="65"/>
  <c r="DB220" i="65"/>
  <c r="DB291" i="65"/>
  <c r="DB390" i="65"/>
  <c r="DB319" i="65"/>
  <c r="DB308" i="65"/>
  <c r="DB285" i="65"/>
  <c r="DB101" i="65"/>
  <c r="DB519" i="65"/>
  <c r="DA533" i="65"/>
  <c r="DB533" i="65"/>
  <c r="DA524" i="65"/>
  <c r="DB524" i="65"/>
  <c r="DA86" i="65"/>
  <c r="DB86" i="65"/>
  <c r="DA6" i="65"/>
  <c r="DA247" i="65"/>
  <c r="DB247" i="65"/>
  <c r="DA382" i="65"/>
  <c r="DA402" i="65"/>
  <c r="DB402" i="65"/>
  <c r="DA167" i="65"/>
  <c r="DB167" i="65"/>
  <c r="DA210" i="65"/>
  <c r="DB210" i="65"/>
  <c r="DA249" i="65"/>
  <c r="DB249" i="65"/>
  <c r="DA277" i="65"/>
  <c r="DB277" i="65"/>
  <c r="DA14" i="65"/>
  <c r="DB14" i="65"/>
  <c r="DA193" i="65"/>
  <c r="DB193" i="65"/>
  <c r="DA268" i="65"/>
  <c r="DB268" i="65"/>
  <c r="DA173" i="65"/>
  <c r="DB173" i="65"/>
  <c r="DA253" i="65"/>
  <c r="DA287" i="65"/>
  <c r="DB287" i="65"/>
  <c r="DA351" i="65"/>
  <c r="DB351" i="65"/>
  <c r="DA383" i="65"/>
  <c r="DB383" i="65"/>
  <c r="DA501" i="65"/>
  <c r="DB501" i="65"/>
  <c r="DA228" i="65"/>
  <c r="DB228" i="65"/>
  <c r="DA33" i="65"/>
  <c r="DB33" i="65"/>
  <c r="DA57" i="65"/>
  <c r="DB57" i="65"/>
  <c r="DA99" i="65"/>
  <c r="DB99" i="65"/>
  <c r="DA234" i="65"/>
  <c r="DB234" i="65"/>
  <c r="DA251" i="65"/>
  <c r="DB251" i="65"/>
  <c r="DA443" i="65"/>
  <c r="DB443" i="65"/>
  <c r="DA507" i="65"/>
  <c r="DB507" i="65"/>
  <c r="DA177" i="65"/>
  <c r="DB177" i="65"/>
  <c r="DA219" i="65"/>
  <c r="DB219" i="65"/>
  <c r="DA256" i="65"/>
  <c r="DB256" i="65"/>
  <c r="DA325" i="65"/>
  <c r="DB325" i="65"/>
  <c r="DA346" i="65"/>
  <c r="DB346" i="65"/>
  <c r="DA368" i="65"/>
  <c r="DA261" i="65"/>
  <c r="DB261" i="65"/>
  <c r="DA495" i="65"/>
  <c r="DB495" i="65"/>
  <c r="DA59" i="65"/>
  <c r="DB59" i="65"/>
  <c r="DA480" i="65"/>
  <c r="DB480" i="65"/>
  <c r="DB7" i="65"/>
  <c r="DB155" i="65"/>
  <c r="DB240" i="65"/>
  <c r="DB292" i="65"/>
  <c r="DB377" i="65"/>
  <c r="DB420" i="65"/>
  <c r="DB505" i="65"/>
  <c r="DB22" i="65"/>
  <c r="DB114" i="65"/>
  <c r="DB199" i="65"/>
  <c r="DB272" i="65"/>
  <c r="DB314" i="65"/>
  <c r="DB357" i="65"/>
  <c r="DB442" i="65"/>
  <c r="DB485" i="65"/>
  <c r="DB528" i="65"/>
  <c r="DB129" i="65"/>
  <c r="DB449" i="65"/>
  <c r="DB269" i="65"/>
  <c r="DB39" i="65"/>
  <c r="DB112" i="65"/>
  <c r="DB144" i="65"/>
  <c r="DB25" i="65"/>
  <c r="DB73" i="65"/>
  <c r="DB115" i="65"/>
  <c r="DB158" i="65"/>
  <c r="DB201" i="65"/>
  <c r="DB34" i="65"/>
  <c r="DB143" i="65"/>
  <c r="DB37" i="65"/>
  <c r="DB360" i="65"/>
  <c r="DB235" i="65"/>
  <c r="DB417" i="65"/>
  <c r="DB478" i="65"/>
  <c r="DB534" i="65"/>
  <c r="DB118" i="65"/>
  <c r="DB358" i="65"/>
  <c r="DB529" i="65"/>
  <c r="DB216" i="65"/>
  <c r="DB239" i="65"/>
  <c r="DB437" i="65"/>
  <c r="DB492" i="65"/>
  <c r="DI498" i="65" l="1"/>
  <c r="DI224" i="65"/>
  <c r="DI96" i="65"/>
  <c r="DI81" i="65"/>
  <c r="DI455" i="65"/>
  <c r="DI118" i="65"/>
  <c r="DI475" i="65"/>
  <c r="DI206" i="65"/>
  <c r="DI504" i="65"/>
  <c r="DI353" i="65"/>
  <c r="DI110" i="65"/>
  <c r="DI196" i="65"/>
  <c r="DI68" i="65"/>
  <c r="DI415" i="65"/>
  <c r="DI184" i="65"/>
  <c r="DI423" i="65"/>
  <c r="DI359" i="65"/>
  <c r="DI192" i="65"/>
  <c r="DI64" i="65"/>
  <c r="DI260" i="65"/>
  <c r="DI485" i="65"/>
  <c r="DI124" i="65"/>
  <c r="DI261" i="65"/>
  <c r="DI29" i="65"/>
  <c r="DI452" i="65"/>
  <c r="DI323" i="65"/>
  <c r="DI195" i="65"/>
  <c r="DI252" i="65"/>
  <c r="DI381" i="65"/>
  <c r="DI255" i="65"/>
  <c r="DI399" i="65"/>
  <c r="DI52" i="65"/>
  <c r="DI343" i="65"/>
  <c r="DI494" i="65"/>
  <c r="DI319" i="65"/>
  <c r="DI152" i="65"/>
  <c r="DI115" i="65"/>
  <c r="DI7" i="65"/>
  <c r="DI525" i="65"/>
  <c r="DI393" i="65"/>
  <c r="DI431" i="65"/>
  <c r="DI380" i="65"/>
  <c r="DI256" i="65"/>
  <c r="DI338" i="65"/>
  <c r="DI90" i="65"/>
  <c r="DI37" i="65"/>
  <c r="DI6" i="65"/>
  <c r="DI412" i="65"/>
  <c r="DI236" i="65"/>
  <c r="DI339" i="65"/>
  <c r="DI188" i="65"/>
  <c r="DI542" i="65"/>
  <c r="DI543" i="65"/>
  <c r="DI16" i="65"/>
  <c r="DI466" i="65"/>
  <c r="DI136" i="65"/>
  <c r="DI493" i="65"/>
  <c r="DI432" i="65"/>
  <c r="DI345" i="65"/>
  <c r="DI132" i="65"/>
  <c r="DI300" i="65"/>
  <c r="DI56" i="65"/>
  <c r="DI425" i="65"/>
  <c r="DI248" i="65"/>
  <c r="DI407" i="65"/>
  <c r="DI128" i="65"/>
  <c r="DI344" i="65"/>
  <c r="DI80" i="65"/>
  <c r="DI337" i="65"/>
  <c r="DI389" i="65"/>
  <c r="DI203" i="65"/>
  <c r="DI311" i="65"/>
  <c r="DI79" i="65"/>
  <c r="DI147" i="65"/>
  <c r="DI388" i="65"/>
  <c r="DI379" i="65"/>
  <c r="DI287" i="65"/>
  <c r="DI259" i="65"/>
  <c r="DI199" i="65"/>
  <c r="DI251" i="65"/>
  <c r="DI514" i="65"/>
  <c r="DI159" i="65"/>
  <c r="DI15" i="65"/>
  <c r="DI395" i="65"/>
  <c r="DI331" i="65"/>
  <c r="DI264" i="65"/>
  <c r="DI361" i="65"/>
  <c r="DI238" i="65"/>
  <c r="DI544" i="65"/>
  <c r="DI532" i="65"/>
  <c r="DI539" i="65"/>
  <c r="DI520" i="65"/>
  <c r="DI237" i="65"/>
  <c r="DI262" i="65"/>
  <c r="DI406" i="65"/>
  <c r="DI154" i="65"/>
  <c r="DI348" i="65"/>
  <c r="DI127" i="65"/>
  <c r="DI207" i="65"/>
  <c r="DI506" i="65"/>
  <c r="DI408" i="65"/>
  <c r="DI212" i="65"/>
  <c r="DI20" i="65"/>
  <c r="DI285" i="65"/>
  <c r="DI88" i="65"/>
  <c r="DI277" i="65"/>
  <c r="DI13" i="65"/>
  <c r="DI434" i="65"/>
  <c r="DI40" i="65"/>
  <c r="DI368" i="65"/>
  <c r="DI281" i="65"/>
  <c r="DI511" i="65"/>
  <c r="DI284" i="65"/>
  <c r="DI70" i="65"/>
  <c r="DI140" i="65"/>
  <c r="DI304" i="65"/>
  <c r="DI328" i="65"/>
  <c r="DI65" i="65"/>
  <c r="DI384" i="65"/>
  <c r="DI166" i="65"/>
  <c r="DI160" i="65"/>
  <c r="DI32" i="65"/>
  <c r="DI458" i="65"/>
  <c r="DI67" i="65"/>
  <c r="DI478" i="65"/>
  <c r="DI465" i="65"/>
  <c r="DI370" i="65"/>
  <c r="DI400" i="65"/>
  <c r="DI419" i="65"/>
  <c r="DI269" i="65"/>
  <c r="DI187" i="65"/>
  <c r="DI193" i="65"/>
  <c r="DI362" i="65"/>
  <c r="DI347" i="65"/>
  <c r="DI175" i="65"/>
  <c r="DI86" i="65"/>
  <c r="DI240" i="65"/>
  <c r="DI435" i="65"/>
  <c r="DI428" i="65"/>
  <c r="DI120" i="65"/>
  <c r="DI312" i="65"/>
  <c r="DI401" i="65"/>
  <c r="DI350" i="65"/>
  <c r="DI165" i="65"/>
  <c r="DI326" i="65"/>
  <c r="DI464" i="65"/>
  <c r="DI181" i="65"/>
  <c r="DI19" i="65"/>
  <c r="DI527" i="65"/>
  <c r="DI523" i="65"/>
  <c r="DI519" i="65"/>
  <c r="DI531" i="65"/>
  <c r="DI106" i="65"/>
  <c r="DI41" i="65"/>
  <c r="DI173" i="65"/>
  <c r="DI122" i="65"/>
  <c r="DI315" i="65"/>
  <c r="DI83" i="65"/>
  <c r="DI185" i="65"/>
  <c r="DI129" i="65"/>
  <c r="DI151" i="65"/>
  <c r="DI453" i="65"/>
  <c r="DI135" i="65"/>
  <c r="DI317" i="65"/>
  <c r="DI174" i="65"/>
  <c r="DI462" i="65"/>
  <c r="DI386" i="65"/>
  <c r="DI450" i="65"/>
  <c r="DI45" i="65"/>
  <c r="DI297" i="65"/>
  <c r="DI48" i="65"/>
  <c r="DI416" i="65"/>
  <c r="DI307" i="65"/>
  <c r="DI488" i="65"/>
  <c r="DI163" i="65"/>
  <c r="DI108" i="65"/>
  <c r="DI141" i="65"/>
  <c r="DI486" i="65"/>
  <c r="DI390" i="65"/>
  <c r="DI182" i="65"/>
  <c r="DI442" i="65"/>
  <c r="DI272" i="65"/>
  <c r="DI275" i="65"/>
  <c r="DI271" i="65"/>
  <c r="DI283" i="65"/>
  <c r="DI211" i="65"/>
  <c r="DI243" i="65"/>
  <c r="DI349" i="65"/>
  <c r="DI254" i="65"/>
  <c r="DI89" i="65"/>
  <c r="DI221" i="65"/>
  <c r="DI42" i="65"/>
  <c r="DI33" i="65"/>
  <c r="DI214" i="65"/>
  <c r="DI438" i="65"/>
  <c r="DI404" i="65"/>
  <c r="DI209" i="65"/>
  <c r="DI34" i="65"/>
  <c r="DI162" i="65"/>
  <c r="DI373" i="65"/>
  <c r="DI316" i="65"/>
  <c r="DI456" i="65"/>
  <c r="DI446" i="65"/>
  <c r="DI39" i="65"/>
  <c r="DI17" i="65"/>
  <c r="DI77" i="65"/>
  <c r="DI421" i="65"/>
  <c r="DI35" i="65"/>
  <c r="DI518" i="65"/>
  <c r="DI72" i="65"/>
  <c r="DI178" i="65"/>
  <c r="DI267" i="65"/>
  <c r="DI167" i="65"/>
  <c r="DI258" i="65"/>
  <c r="DI94" i="65"/>
  <c r="DI113" i="65"/>
  <c r="DI95" i="65"/>
  <c r="DI202" i="65"/>
  <c r="DI322" i="65"/>
  <c r="DI49" i="65"/>
  <c r="DI443" i="65"/>
  <c r="DI250" i="65"/>
  <c r="DI354" i="65"/>
  <c r="DI176" i="65"/>
  <c r="DI394" i="65"/>
  <c r="DI292" i="65"/>
  <c r="DI223" i="65"/>
  <c r="DI537" i="65"/>
  <c r="DI526" i="65"/>
  <c r="DI59" i="65"/>
  <c r="DI303" i="65"/>
  <c r="DI55" i="65"/>
  <c r="DI91" i="65"/>
  <c r="DI427" i="65"/>
  <c r="DI227" i="65"/>
  <c r="DI27" i="65"/>
  <c r="DI295" i="65"/>
  <c r="DI51" i="65"/>
  <c r="DI23" i="65"/>
  <c r="DI131" i="65"/>
  <c r="DI436" i="65"/>
  <c r="DI507" i="65"/>
  <c r="DI148" i="65"/>
  <c r="DI288" i="65"/>
  <c r="DI414" i="65"/>
  <c r="DI351" i="65"/>
  <c r="DI440" i="65"/>
  <c r="DI481" i="65"/>
  <c r="DI125" i="65"/>
  <c r="DI208" i="65"/>
  <c r="DI505" i="65"/>
  <c r="DI74" i="65"/>
  <c r="DI533" i="65"/>
  <c r="DI529" i="65"/>
  <c r="DI197" i="65"/>
  <c r="DI177" i="65"/>
  <c r="DI459" i="65"/>
  <c r="DI228" i="65"/>
  <c r="DI100" i="65"/>
  <c r="DI376" i="65"/>
  <c r="DI352" i="65"/>
  <c r="DI265" i="65"/>
  <c r="DI119" i="65"/>
  <c r="DI451" i="65"/>
  <c r="DI220" i="65"/>
  <c r="DI92" i="65"/>
  <c r="DI484" i="65"/>
  <c r="DI483" i="65"/>
  <c r="DI117" i="65"/>
  <c r="DI217" i="65"/>
  <c r="DI266" i="65"/>
  <c r="DI170" i="65"/>
  <c r="DI169" i="65"/>
  <c r="DI231" i="65"/>
  <c r="DI457" i="65"/>
  <c r="DI482" i="65"/>
  <c r="DI232" i="65"/>
  <c r="DI10" i="65"/>
  <c r="DI496" i="65"/>
  <c r="DI409" i="65"/>
  <c r="DI116" i="65"/>
  <c r="DI470" i="65"/>
  <c r="DI447" i="65"/>
  <c r="DI268" i="65"/>
  <c r="DI38" i="65"/>
  <c r="DI54" i="65"/>
  <c r="DI22" i="65"/>
  <c r="DI313" i="65"/>
  <c r="DI524" i="65"/>
  <c r="DI535" i="65"/>
  <c r="DI540" i="65"/>
  <c r="DI233" i="65"/>
  <c r="DI358" i="65"/>
  <c r="DI161" i="65"/>
  <c r="DI93" i="65"/>
  <c r="DI516" i="65"/>
  <c r="DI234" i="65"/>
  <c r="DI149" i="65"/>
  <c r="DI57" i="65"/>
  <c r="DI189" i="65"/>
  <c r="DI479" i="65"/>
  <c r="DI218" i="65"/>
  <c r="DI126" i="65"/>
  <c r="DI253" i="65"/>
  <c r="DI460" i="65"/>
  <c r="DI289" i="65"/>
  <c r="DI512" i="65"/>
  <c r="DI249" i="65"/>
  <c r="DI402" i="65"/>
  <c r="DI471" i="65"/>
  <c r="DI101" i="65"/>
  <c r="DI222" i="65"/>
  <c r="DI385" i="65"/>
  <c r="DI30" i="65"/>
  <c r="DI97" i="65"/>
  <c r="DI230" i="65"/>
  <c r="DI335" i="65"/>
  <c r="DI503" i="65"/>
  <c r="DI153" i="65"/>
  <c r="DI75" i="65"/>
  <c r="DI235" i="65"/>
  <c r="DI469" i="65"/>
  <c r="DI327" i="65"/>
  <c r="DI378" i="65"/>
  <c r="DI422" i="65"/>
  <c r="DI219" i="65"/>
  <c r="DI121" i="65"/>
  <c r="DI500" i="65"/>
  <c r="DI24" i="65"/>
  <c r="DI405" i="65"/>
  <c r="DI472" i="65"/>
  <c r="DI467" i="65"/>
  <c r="DI168" i="65"/>
  <c r="DI98" i="65"/>
  <c r="DI366" i="65"/>
  <c r="DI43" i="65"/>
  <c r="DI111" i="65"/>
  <c r="DI276" i="65"/>
  <c r="DI375" i="65"/>
  <c r="DI229" i="65"/>
  <c r="DI201" i="65"/>
  <c r="DI449" i="65"/>
  <c r="DI245" i="65"/>
  <c r="DI369" i="65"/>
  <c r="DI241" i="65"/>
  <c r="DI204" i="65"/>
  <c r="DI286" i="65"/>
  <c r="DI495" i="65"/>
  <c r="DI239" i="65"/>
  <c r="DI473" i="65"/>
  <c r="DI417" i="65"/>
  <c r="DI382" i="65"/>
  <c r="DI179" i="65"/>
  <c r="DI441" i="65"/>
  <c r="DI546" i="65"/>
  <c r="DI492" i="65"/>
  <c r="DI325" i="65"/>
  <c r="DI157" i="65"/>
  <c r="DI183" i="65"/>
  <c r="DI489" i="65"/>
  <c r="DI123" i="65"/>
  <c r="DI279" i="65"/>
  <c r="DI25" i="65"/>
  <c r="DI321" i="65"/>
  <c r="DI301" i="65"/>
  <c r="DI377" i="65"/>
  <c r="DI103" i="65"/>
  <c r="DI134" i="65"/>
  <c r="DI246" i="65"/>
  <c r="DI383" i="65"/>
  <c r="DI130" i="65"/>
  <c r="DI310" i="65"/>
  <c r="DI448" i="65"/>
  <c r="DI73" i="65"/>
  <c r="DI139" i="65"/>
  <c r="DI392" i="65"/>
  <c r="DI76" i="65"/>
  <c r="DI538" i="65"/>
  <c r="DI545" i="65"/>
  <c r="DI200" i="65"/>
  <c r="DI257" i="65"/>
  <c r="DI191" i="65"/>
  <c r="DI99" i="65"/>
  <c r="DI509" i="65"/>
  <c r="DI18" i="65"/>
  <c r="DI186" i="65"/>
  <c r="DI418" i="65"/>
  <c r="DI330" i="65"/>
  <c r="DI424" i="65"/>
  <c r="DI270" i="65"/>
  <c r="DI515" i="65"/>
  <c r="DI387" i="65"/>
  <c r="DI355" i="65"/>
  <c r="DI60" i="65"/>
  <c r="DI309" i="65"/>
  <c r="DI50" i="65"/>
  <c r="DI411" i="65"/>
  <c r="DI180" i="65"/>
  <c r="DI102" i="65"/>
  <c r="DI215" i="65"/>
  <c r="DI490" i="65"/>
  <c r="DI210" i="65"/>
  <c r="DI12" i="65"/>
  <c r="DI497" i="65"/>
  <c r="DI225" i="65"/>
  <c r="DI291" i="65"/>
  <c r="DI534" i="65"/>
  <c r="DI530" i="65"/>
  <c r="DI522" i="65"/>
  <c r="DI541" i="65"/>
  <c r="DI461" i="65"/>
  <c r="DI31" i="65"/>
  <c r="DI517" i="65"/>
  <c r="DI413" i="65"/>
  <c r="DI363" i="65"/>
  <c r="DI63" i="65"/>
  <c r="DI372" i="65"/>
  <c r="DI47" i="65"/>
  <c r="DI397" i="65"/>
  <c r="DI87" i="65"/>
  <c r="DI510" i="65"/>
  <c r="DI340" i="65"/>
  <c r="DI143" i="65"/>
  <c r="DI273" i="65"/>
  <c r="DI282" i="65"/>
  <c r="DI445" i="65"/>
  <c r="DI247" i="65"/>
  <c r="DI454" i="65"/>
  <c r="DI336" i="65"/>
  <c r="DI334" i="65"/>
  <c r="DI499" i="65"/>
  <c r="DI521" i="65"/>
  <c r="DI69" i="65"/>
  <c r="DI302" i="65"/>
  <c r="DI164" i="65"/>
  <c r="DI36" i="65"/>
  <c r="DI501" i="65"/>
  <c r="DI298" i="65"/>
  <c r="DI156" i="65"/>
  <c r="DI28" i="65"/>
  <c r="DI306" i="65"/>
  <c r="DI403" i="65"/>
  <c r="DI26" i="65"/>
  <c r="DI172" i="65"/>
  <c r="DI21" i="65"/>
  <c r="DI53" i="65"/>
  <c r="DI5" i="65"/>
  <c r="DI190" i="65"/>
  <c r="DI444" i="65"/>
  <c r="DI61" i="65"/>
  <c r="DI112" i="65"/>
  <c r="DI429" i="65"/>
  <c r="DI398" i="65"/>
  <c r="DI198" i="65"/>
  <c r="DI46" i="65"/>
  <c r="DI536" i="65"/>
  <c r="DI528" i="65"/>
  <c r="DI278" i="65"/>
  <c r="DI133" i="65"/>
  <c r="DI62" i="65"/>
  <c r="DI226" i="65"/>
  <c r="DI294" i="65"/>
  <c r="DI346" i="65"/>
  <c r="DI430" i="65"/>
  <c r="DI491" i="65"/>
  <c r="DI213" i="65"/>
  <c r="DI142" i="65"/>
  <c r="DI109" i="65"/>
  <c r="DI437" i="65"/>
  <c r="DI374" i="65"/>
  <c r="DI150" i="65"/>
  <c r="DI426" i="65"/>
  <c r="DI82" i="65"/>
  <c r="DI487" i="65"/>
  <c r="DI58" i="65"/>
  <c r="DI137" i="65"/>
  <c r="DI194" i="65"/>
  <c r="DI146" i="65"/>
  <c r="DI205" i="65"/>
  <c r="DI433" i="65"/>
  <c r="DI314" i="65"/>
  <c r="DI138" i="65"/>
  <c r="DI329" i="65"/>
  <c r="DI299" i="65"/>
  <c r="DI84" i="65"/>
  <c r="DI216" i="65"/>
  <c r="DI280" i="65"/>
  <c r="DI396" i="65"/>
  <c r="DI341" i="65"/>
  <c r="DI439" i="65"/>
  <c r="DI242" i="65"/>
  <c r="DI144" i="65"/>
  <c r="DI296" i="65"/>
  <c r="DI420" i="65"/>
  <c r="DI480" i="65"/>
  <c r="DI290" i="65"/>
  <c r="DI502" i="65"/>
  <c r="DI468" i="65"/>
  <c r="DI11" i="65"/>
  <c r="DI263" i="65"/>
  <c r="DI274" i="65"/>
  <c r="DI476" i="65"/>
  <c r="DI305" i="65"/>
  <c r="DI9" i="65"/>
  <c r="DI357" i="65"/>
  <c r="DI44" i="65"/>
  <c r="DI333" i="65"/>
  <c r="DI171" i="65"/>
  <c r="DI104" i="65"/>
  <c r="DI410" i="65"/>
  <c r="DI324" i="65"/>
  <c r="DI107" i="65"/>
  <c r="DI320" i="65"/>
  <c r="DI360" i="65"/>
  <c r="DI318" i="65"/>
  <c r="DI66" i="65"/>
  <c r="DI364" i="65"/>
  <c r="DI463" i="65"/>
  <c r="DI105" i="65"/>
  <c r="DI365" i="65"/>
  <c r="DI85" i="65"/>
  <c r="DI78" i="65"/>
  <c r="DI342" i="65"/>
  <c r="DI14" i="65"/>
  <c r="DI158" i="65"/>
  <c r="DI71" i="65"/>
  <c r="DI371" i="65"/>
  <c r="DI145" i="65"/>
  <c r="DI367" i="65"/>
  <c r="DI508" i="65"/>
  <c r="DI244" i="65"/>
  <c r="DI474" i="65"/>
  <c r="DI308" i="65"/>
  <c r="DI332" i="65"/>
  <c r="DI391" i="65"/>
  <c r="DI513" i="65"/>
  <c r="DI114" i="65"/>
  <c r="DI8" i="65"/>
  <c r="DI356" i="65"/>
  <c r="DI293" i="65"/>
  <c r="DI477" i="65"/>
  <c r="DI155" i="65"/>
  <c r="G136" i="64"/>
  <c r="J136" i="64" s="1"/>
  <c r="DX16" i="65"/>
  <c r="DX59" i="65"/>
  <c r="EC399" i="65"/>
  <c r="EA399" i="65"/>
  <c r="EB399" i="65"/>
  <c r="EA303" i="65"/>
  <c r="EB197" i="65"/>
  <c r="EC197" i="65"/>
  <c r="EA197" i="65"/>
  <c r="EC90" i="65"/>
  <c r="EB90" i="65"/>
  <c r="EA90" i="65"/>
  <c r="EC233" i="65"/>
  <c r="EB233" i="65"/>
  <c r="EA233" i="65"/>
  <c r="EC40" i="65"/>
  <c r="EA40" i="65"/>
  <c r="EB40" i="65"/>
  <c r="DX290" i="65"/>
  <c r="DX183" i="65"/>
  <c r="DX10" i="65"/>
  <c r="EA401" i="65"/>
  <c r="EB337" i="65"/>
  <c r="EC337" i="65"/>
  <c r="EA337" i="65"/>
  <c r="EA75" i="65"/>
  <c r="EA496" i="65"/>
  <c r="EB453" i="65"/>
  <c r="EC453" i="65"/>
  <c r="EA453" i="65"/>
  <c r="DX432" i="65"/>
  <c r="EA389" i="65"/>
  <c r="DX325" i="65"/>
  <c r="DX282" i="65"/>
  <c r="EA135" i="65"/>
  <c r="EA409" i="65"/>
  <c r="DX459" i="65"/>
  <c r="EB269" i="65"/>
  <c r="EC269" i="65"/>
  <c r="EA269" i="65"/>
  <c r="DX109" i="65"/>
  <c r="EA406" i="65"/>
  <c r="DX300" i="65"/>
  <c r="DX501" i="65"/>
  <c r="DX285" i="65"/>
  <c r="EA414" i="65"/>
  <c r="EC264" i="65"/>
  <c r="EA264" i="65"/>
  <c r="EB264" i="65"/>
  <c r="DX511" i="65"/>
  <c r="EA47" i="65"/>
  <c r="DX169" i="65"/>
  <c r="EC41" i="65"/>
  <c r="EB41" i="65"/>
  <c r="EA41" i="65"/>
  <c r="DX88" i="65"/>
  <c r="DX482" i="65"/>
  <c r="EC354" i="65"/>
  <c r="EB354" i="65"/>
  <c r="EA354" i="65"/>
  <c r="DX280" i="65"/>
  <c r="DX253" i="65"/>
  <c r="DX130" i="65"/>
  <c r="DX45" i="65"/>
  <c r="DX481" i="65"/>
  <c r="EA417" i="65"/>
  <c r="DX396" i="65"/>
  <c r="EC332" i="65"/>
  <c r="EB332" i="65"/>
  <c r="EA332" i="65"/>
  <c r="DX289" i="65"/>
  <c r="DX235" i="65"/>
  <c r="DX193" i="65"/>
  <c r="DX107" i="65"/>
  <c r="DX65" i="65"/>
  <c r="DX490" i="65"/>
  <c r="DX469" i="65"/>
  <c r="EC426" i="65"/>
  <c r="EB426" i="65"/>
  <c r="EA426" i="65"/>
  <c r="DX384" i="65"/>
  <c r="DX320" i="65"/>
  <c r="DX249" i="65"/>
  <c r="EA167" i="65"/>
  <c r="DX82" i="65"/>
  <c r="DX488" i="65"/>
  <c r="EB317" i="65"/>
  <c r="EC317" i="65"/>
  <c r="EA317" i="65"/>
  <c r="DX489" i="65"/>
  <c r="DX446" i="65"/>
  <c r="DX425" i="65"/>
  <c r="DX382" i="65"/>
  <c r="DX361" i="65"/>
  <c r="DX318" i="65"/>
  <c r="DX297" i="65"/>
  <c r="DX248" i="65"/>
  <c r="EB81" i="65"/>
  <c r="EC81" i="65"/>
  <c r="EA81" i="65"/>
  <c r="EA503" i="65"/>
  <c r="DX471" i="65"/>
  <c r="DX455" i="65"/>
  <c r="EC375" i="65"/>
  <c r="EA375" i="65"/>
  <c r="EB375" i="65"/>
  <c r="DX327" i="65"/>
  <c r="DX247" i="65"/>
  <c r="DX186" i="65"/>
  <c r="EB101" i="65"/>
  <c r="EC101" i="65"/>
  <c r="EA101" i="65"/>
  <c r="DX58" i="65"/>
  <c r="EC34" i="65"/>
  <c r="EB34" i="65"/>
  <c r="EA34" i="65"/>
  <c r="EC201" i="65"/>
  <c r="EB201" i="65"/>
  <c r="EA201" i="65"/>
  <c r="EA179" i="65"/>
  <c r="EC73" i="65"/>
  <c r="EB73" i="65"/>
  <c r="EA73" i="65"/>
  <c r="EA51" i="65"/>
  <c r="DX208" i="65"/>
  <c r="EC192" i="65"/>
  <c r="EA192" i="65"/>
  <c r="EB192" i="65"/>
  <c r="DX144" i="65"/>
  <c r="EC128" i="65"/>
  <c r="EB128" i="65"/>
  <c r="EA128" i="65"/>
  <c r="EC80" i="65"/>
  <c r="EB80" i="65"/>
  <c r="EA80" i="65"/>
  <c r="EC64" i="65"/>
  <c r="EA64" i="65"/>
  <c r="EB64" i="65"/>
  <c r="DX39" i="65"/>
  <c r="EA23" i="65"/>
  <c r="DX418" i="65"/>
  <c r="EC296" i="65"/>
  <c r="EA296" i="65"/>
  <c r="EB296" i="65"/>
  <c r="DX66" i="65"/>
  <c r="DX513" i="65"/>
  <c r="EA321" i="65"/>
  <c r="DX86" i="65"/>
  <c r="DX330" i="65"/>
  <c r="DX265" i="65"/>
  <c r="DX12" i="65"/>
  <c r="EB17" i="65"/>
  <c r="EA17" i="65"/>
  <c r="EC17" i="65"/>
  <c r="EA472" i="65"/>
  <c r="DX344" i="65"/>
  <c r="DX301" i="65"/>
  <c r="DX162" i="65"/>
  <c r="EA119" i="65"/>
  <c r="EC476" i="65"/>
  <c r="EB476" i="65"/>
  <c r="EA476" i="65"/>
  <c r="EC454" i="65"/>
  <c r="EB454" i="65"/>
  <c r="EA454" i="65"/>
  <c r="DX390" i="65"/>
  <c r="DX369" i="65"/>
  <c r="EB305" i="65"/>
  <c r="EC305" i="65"/>
  <c r="EA305" i="65"/>
  <c r="EA284" i="65"/>
  <c r="EC182" i="65"/>
  <c r="EB182" i="65"/>
  <c r="EA182" i="65"/>
  <c r="EA139" i="65"/>
  <c r="EC9" i="65"/>
  <c r="EB9" i="65"/>
  <c r="EA9" i="65"/>
  <c r="EC506" i="65"/>
  <c r="EB506" i="65"/>
  <c r="EA506" i="65"/>
  <c r="DX442" i="65"/>
  <c r="DX421" i="65"/>
  <c r="EA357" i="65"/>
  <c r="DX336" i="65"/>
  <c r="DX272" i="65"/>
  <c r="DX241" i="65"/>
  <c r="DX114" i="65"/>
  <c r="DX22" i="65"/>
  <c r="DX392" i="65"/>
  <c r="DX349" i="65"/>
  <c r="EC505" i="65"/>
  <c r="EB505" i="65"/>
  <c r="EA505" i="65"/>
  <c r="EC484" i="65"/>
  <c r="EB484" i="65"/>
  <c r="EA484" i="65"/>
  <c r="DX420" i="65"/>
  <c r="DX313" i="65"/>
  <c r="DX240" i="65"/>
  <c r="DX21" i="65"/>
  <c r="DX499" i="65"/>
  <c r="EC387" i="65"/>
  <c r="EB387" i="65"/>
  <c r="EA387" i="65"/>
  <c r="DX339" i="65"/>
  <c r="EC202" i="65"/>
  <c r="EB202" i="65"/>
  <c r="EA202" i="65"/>
  <c r="DX138" i="65"/>
  <c r="EC26" i="65"/>
  <c r="EB26" i="65"/>
  <c r="EA26" i="65"/>
  <c r="DX131" i="65"/>
  <c r="DX46" i="65"/>
  <c r="EC236" i="65"/>
  <c r="EB236" i="65"/>
  <c r="EA236" i="65"/>
  <c r="EA188" i="65"/>
  <c r="EA172" i="65"/>
  <c r="EA124" i="65"/>
  <c r="EA60" i="65"/>
  <c r="EB530" i="65"/>
  <c r="EC530" i="65"/>
  <c r="EA530" i="65"/>
  <c r="DX529" i="65"/>
  <c r="EC528" i="65"/>
  <c r="EB528" i="65"/>
  <c r="EA528" i="65"/>
  <c r="EC526" i="65"/>
  <c r="EB526" i="65"/>
  <c r="EA526" i="65"/>
  <c r="DX525" i="65"/>
  <c r="DX466" i="65"/>
  <c r="EC338" i="65"/>
  <c r="EB338" i="65"/>
  <c r="EA338" i="65"/>
  <c r="DX230" i="65"/>
  <c r="DX463" i="65"/>
  <c r="EC190" i="65"/>
  <c r="EB190" i="65"/>
  <c r="EA190" i="65"/>
  <c r="DX232" i="65"/>
  <c r="DX450" i="65"/>
  <c r="EC178" i="65"/>
  <c r="EB178" i="65"/>
  <c r="EA178" i="65"/>
  <c r="EC494" i="65"/>
  <c r="EB494" i="65"/>
  <c r="EA494" i="65"/>
  <c r="EA366" i="65"/>
  <c r="DX507" i="65"/>
  <c r="DX395" i="65"/>
  <c r="EC234" i="65"/>
  <c r="EB234" i="65"/>
  <c r="EA234" i="65"/>
  <c r="EA187" i="65"/>
  <c r="DX438" i="65"/>
  <c r="EC166" i="65"/>
  <c r="EB166" i="65"/>
  <c r="EA166" i="65"/>
  <c r="EA295" i="65"/>
  <c r="DX222" i="65"/>
  <c r="DX115" i="65"/>
  <c r="DX252" i="65"/>
  <c r="EC274" i="65"/>
  <c r="EB274" i="65"/>
  <c r="EA274" i="65"/>
  <c r="EA451" i="65"/>
  <c r="EB533" i="65"/>
  <c r="EC533" i="65"/>
  <c r="EA533" i="65"/>
  <c r="EA350" i="65"/>
  <c r="DX374" i="65"/>
  <c r="DX14" i="65"/>
  <c r="EC402" i="65"/>
  <c r="EB402" i="65"/>
  <c r="EA402" i="65"/>
  <c r="DX514" i="65"/>
  <c r="EC30" i="65"/>
  <c r="EB30" i="65"/>
  <c r="EA30" i="65"/>
  <c r="DX323" i="65"/>
  <c r="EA223" i="65"/>
  <c r="DX543" i="65"/>
  <c r="DX540" i="65"/>
  <c r="EB333" i="65"/>
  <c r="EC333" i="65"/>
  <c r="EA333" i="65"/>
  <c r="DX237" i="65"/>
  <c r="DX364" i="65"/>
  <c r="DX416" i="65"/>
  <c r="EB309" i="65"/>
  <c r="EC309" i="65"/>
  <c r="EA309" i="65"/>
  <c r="DX103" i="65"/>
  <c r="EC436" i="65"/>
  <c r="EB436" i="65"/>
  <c r="EA436" i="65"/>
  <c r="EC286" i="65"/>
  <c r="EB286" i="65"/>
  <c r="EA286" i="65"/>
  <c r="DX431" i="65"/>
  <c r="DX335" i="65"/>
  <c r="DX239" i="65"/>
  <c r="DX105" i="65"/>
  <c r="DX136" i="65"/>
  <c r="EB493" i="65"/>
  <c r="EC493" i="65"/>
  <c r="EA493" i="65"/>
  <c r="EB261" i="65"/>
  <c r="EA261" i="65"/>
  <c r="EC261" i="65"/>
  <c r="DX98" i="65"/>
  <c r="DX486" i="65"/>
  <c r="DX465" i="65"/>
  <c r="DX380" i="65"/>
  <c r="DX316" i="65"/>
  <c r="EA203" i="65"/>
  <c r="EC118" i="65"/>
  <c r="EB118" i="65"/>
  <c r="EA118" i="65"/>
  <c r="EC50" i="65"/>
  <c r="EB50" i="65"/>
  <c r="EA50" i="65"/>
  <c r="DX456" i="65"/>
  <c r="EC328" i="65"/>
  <c r="EA328" i="65"/>
  <c r="EB328" i="65"/>
  <c r="EC473" i="65"/>
  <c r="EB473" i="65"/>
  <c r="EA473" i="65"/>
  <c r="EC388" i="65"/>
  <c r="EB388" i="65"/>
  <c r="EA388" i="65"/>
  <c r="EA324" i="65"/>
  <c r="DX256" i="65"/>
  <c r="EB177" i="65"/>
  <c r="EC177" i="65"/>
  <c r="EA177" i="65"/>
  <c r="DX49" i="65"/>
  <c r="DX491" i="65"/>
  <c r="DX427" i="65"/>
  <c r="EC363" i="65"/>
  <c r="EB363" i="65"/>
  <c r="EA363" i="65"/>
  <c r="EC331" i="65"/>
  <c r="EB331" i="65"/>
  <c r="EA331" i="65"/>
  <c r="DX299" i="65"/>
  <c r="EA191" i="65"/>
  <c r="DX149" i="65"/>
  <c r="DX106" i="65"/>
  <c r="DX63" i="65"/>
  <c r="DX262" i="65"/>
  <c r="DX227" i="65"/>
  <c r="EC185" i="65"/>
  <c r="EB185" i="65"/>
  <c r="EA185" i="65"/>
  <c r="DX121" i="65"/>
  <c r="EC57" i="65"/>
  <c r="EB57" i="65"/>
  <c r="EA57" i="65"/>
  <c r="DX228" i="65"/>
  <c r="EA180" i="65"/>
  <c r="DX148" i="65"/>
  <c r="DX116" i="65"/>
  <c r="DX84" i="65"/>
  <c r="DX52" i="65"/>
  <c r="DX20" i="65"/>
  <c r="DX504" i="65"/>
  <c r="DX43" i="65"/>
  <c r="DX288" i="65"/>
  <c r="DX189" i="65"/>
  <c r="EA381" i="65"/>
  <c r="DX308" i="65"/>
  <c r="EA479" i="65"/>
  <c r="DX351" i="65"/>
  <c r="DX255" i="65"/>
  <c r="EC218" i="65"/>
  <c r="EB218" i="65"/>
  <c r="EA218" i="65"/>
  <c r="DX111" i="65"/>
  <c r="DX184" i="65"/>
  <c r="EB165" i="65"/>
  <c r="EC165" i="65"/>
  <c r="EA165" i="65"/>
  <c r="EA398" i="65"/>
  <c r="DX334" i="65"/>
  <c r="EC198" i="65"/>
  <c r="EB198" i="65"/>
  <c r="EA198" i="65"/>
  <c r="EC70" i="65"/>
  <c r="EB70" i="65"/>
  <c r="EA70" i="65"/>
  <c r="EA483" i="65"/>
  <c r="DX403" i="65"/>
  <c r="EA291" i="65"/>
  <c r="DX243" i="65"/>
  <c r="EB117" i="65"/>
  <c r="EC117" i="65"/>
  <c r="EA117" i="65"/>
  <c r="EA53" i="65"/>
  <c r="EB53" i="65"/>
  <c r="EC53" i="65"/>
  <c r="EC217" i="65"/>
  <c r="EB217" i="65"/>
  <c r="EA217" i="65"/>
  <c r="EA195" i="65"/>
  <c r="DX110" i="65"/>
  <c r="EA108" i="65"/>
  <c r="EA44" i="65"/>
  <c r="EC544" i="65"/>
  <c r="EB544" i="65"/>
  <c r="EA544" i="65"/>
  <c r="EA537" i="65"/>
  <c r="DX538" i="65"/>
  <c r="DX520" i="65"/>
  <c r="EA531" i="65"/>
  <c r="EB461" i="65"/>
  <c r="EC461" i="65"/>
  <c r="EA461" i="65"/>
  <c r="DX333" i="65"/>
  <c r="DX151" i="65"/>
  <c r="EC16" i="65"/>
  <c r="EA16" i="65"/>
  <c r="EB16" i="65"/>
  <c r="DX428" i="65"/>
  <c r="DX171" i="65"/>
  <c r="EA373" i="65"/>
  <c r="EA103" i="65"/>
  <c r="EA329" i="65"/>
  <c r="EB145" i="65"/>
  <c r="EC145" i="65"/>
  <c r="EA145" i="65"/>
  <c r="EA59" i="65"/>
  <c r="EC431" i="65"/>
  <c r="EA431" i="65"/>
  <c r="EB431" i="65"/>
  <c r="DX367" i="65"/>
  <c r="EA335" i="65"/>
  <c r="DX271" i="65"/>
  <c r="EC239" i="65"/>
  <c r="EA239" i="65"/>
  <c r="EB239" i="65"/>
  <c r="DX133" i="65"/>
  <c r="DX266" i="65"/>
  <c r="DX233" i="65"/>
  <c r="DX200" i="65"/>
  <c r="EC136" i="65"/>
  <c r="EA136" i="65"/>
  <c r="EB136" i="65"/>
  <c r="DX72" i="65"/>
  <c r="DX493" i="65"/>
  <c r="EC290" i="65"/>
  <c r="EB290" i="65"/>
  <c r="EA290" i="65"/>
  <c r="DX226" i="65"/>
  <c r="EA183" i="65"/>
  <c r="EC98" i="65"/>
  <c r="EB98" i="65"/>
  <c r="EA98" i="65"/>
  <c r="EC10" i="65"/>
  <c r="EB10" i="65"/>
  <c r="EA10" i="65"/>
  <c r="EC486" i="65"/>
  <c r="EB486" i="65"/>
  <c r="EA486" i="65"/>
  <c r="EC444" i="65"/>
  <c r="EB444" i="65"/>
  <c r="EA444" i="65"/>
  <c r="DX401" i="65"/>
  <c r="DX358" i="65"/>
  <c r="DX337" i="65"/>
  <c r="DX244" i="65"/>
  <c r="DX118" i="65"/>
  <c r="EA517" i="65"/>
  <c r="DX496" i="65"/>
  <c r="DX453" i="65"/>
  <c r="DX389" i="65"/>
  <c r="DX346" i="65"/>
  <c r="DX304" i="65"/>
  <c r="EC282" i="65"/>
  <c r="EB282" i="65"/>
  <c r="EA282" i="65"/>
  <c r="EB221" i="65"/>
  <c r="EC221" i="65"/>
  <c r="EA221" i="65"/>
  <c r="EC93" i="65"/>
  <c r="EB93" i="65"/>
  <c r="EA93" i="65"/>
  <c r="DX498" i="65"/>
  <c r="EA456" i="65"/>
  <c r="DX370" i="65"/>
  <c r="DX473" i="65"/>
  <c r="DX409" i="65"/>
  <c r="EC345" i="65"/>
  <c r="EB345" i="65"/>
  <c r="EA345" i="65"/>
  <c r="EC281" i="65"/>
  <c r="EB281" i="65"/>
  <c r="EA281" i="65"/>
  <c r="EC256" i="65"/>
  <c r="EA256" i="65"/>
  <c r="EB256" i="65"/>
  <c r="DX177" i="65"/>
  <c r="DX91" i="65"/>
  <c r="DX15" i="65"/>
  <c r="EA475" i="65"/>
  <c r="EC411" i="65"/>
  <c r="EB411" i="65"/>
  <c r="EA411" i="65"/>
  <c r="DX363" i="65"/>
  <c r="DX331" i="65"/>
  <c r="EA299" i="65"/>
  <c r="DX213" i="65"/>
  <c r="DX170" i="65"/>
  <c r="EB149" i="65"/>
  <c r="EC149" i="65"/>
  <c r="EA149" i="65"/>
  <c r="EC106" i="65"/>
  <c r="EB106" i="65"/>
  <c r="EA106" i="65"/>
  <c r="EA63" i="65"/>
  <c r="EC262" i="65"/>
  <c r="EB262" i="65"/>
  <c r="EA262" i="65"/>
  <c r="EA227" i="65"/>
  <c r="DX185" i="65"/>
  <c r="DX142" i="65"/>
  <c r="DX57" i="65"/>
  <c r="EA228" i="65"/>
  <c r="DX196" i="65"/>
  <c r="EA148" i="65"/>
  <c r="EA116" i="65"/>
  <c r="EA84" i="65"/>
  <c r="EA52" i="65"/>
  <c r="EA20" i="65"/>
  <c r="EA504" i="65"/>
  <c r="DX269" i="65"/>
  <c r="DX470" i="65"/>
  <c r="EA300" i="65"/>
  <c r="EB129" i="65"/>
  <c r="EC129" i="65"/>
  <c r="EA129" i="65"/>
  <c r="EA43" i="65"/>
  <c r="EB437" i="65"/>
  <c r="EC437" i="65"/>
  <c r="EA437" i="65"/>
  <c r="EC288" i="65"/>
  <c r="EA288" i="65"/>
  <c r="EB288" i="65"/>
  <c r="EB509" i="65"/>
  <c r="EC509" i="65"/>
  <c r="EA509" i="65"/>
  <c r="DX381" i="65"/>
  <c r="EC457" i="65"/>
  <c r="EB457" i="65"/>
  <c r="EA457" i="65"/>
  <c r="DX372" i="65"/>
  <c r="EA308" i="65"/>
  <c r="DX18" i="65"/>
  <c r="EA511" i="65"/>
  <c r="DX447" i="65"/>
  <c r="EC351" i="65"/>
  <c r="EA351" i="65"/>
  <c r="EB351" i="65"/>
  <c r="EA255" i="65"/>
  <c r="DX154" i="65"/>
  <c r="EA111" i="65"/>
  <c r="DX250" i="65"/>
  <c r="DX83" i="65"/>
  <c r="EC216" i="65"/>
  <c r="EA216" i="65"/>
  <c r="EB216" i="65"/>
  <c r="EC184" i="65"/>
  <c r="EA184" i="65"/>
  <c r="EB184" i="65"/>
  <c r="DX120" i="65"/>
  <c r="EC88" i="65"/>
  <c r="EB88" i="65"/>
  <c r="EA88" i="65"/>
  <c r="DX24" i="65"/>
  <c r="EC482" i="65"/>
  <c r="EB482" i="65"/>
  <c r="EA482" i="65"/>
  <c r="EA397" i="65"/>
  <c r="EC280" i="65"/>
  <c r="EA280" i="65"/>
  <c r="EB280" i="65"/>
  <c r="EB173" i="65"/>
  <c r="EC173" i="65"/>
  <c r="EA173" i="65"/>
  <c r="EC45" i="65"/>
  <c r="EA45" i="65"/>
  <c r="EB45" i="65"/>
  <c r="DX460" i="65"/>
  <c r="DX417" i="65"/>
  <c r="EA353" i="65"/>
  <c r="DX332" i="65"/>
  <c r="EC235" i="65"/>
  <c r="EB235" i="65"/>
  <c r="EA235" i="65"/>
  <c r="EC150" i="65"/>
  <c r="EB150" i="65"/>
  <c r="EA150" i="65"/>
  <c r="EA107" i="65"/>
  <c r="EC490" i="65"/>
  <c r="EB490" i="65"/>
  <c r="EA490" i="65"/>
  <c r="EA448" i="65"/>
  <c r="EA405" i="65"/>
  <c r="EA341" i="65"/>
  <c r="DX277" i="65"/>
  <c r="EC210" i="65"/>
  <c r="EB210" i="65"/>
  <c r="EA210" i="65"/>
  <c r="EC125" i="65"/>
  <c r="EB125" i="65"/>
  <c r="EA125" i="65"/>
  <c r="EC82" i="65"/>
  <c r="EB82" i="65"/>
  <c r="EA82" i="65"/>
  <c r="EA488" i="65"/>
  <c r="DX360" i="65"/>
  <c r="DX317" i="65"/>
  <c r="DX510" i="65"/>
  <c r="EC446" i="65"/>
  <c r="EB446" i="65"/>
  <c r="EA446" i="65"/>
  <c r="DX404" i="65"/>
  <c r="EA382" i="65"/>
  <c r="EC318" i="65"/>
  <c r="EB318" i="65"/>
  <c r="EA318" i="65"/>
  <c r="DX276" i="65"/>
  <c r="EC248" i="65"/>
  <c r="EA248" i="65"/>
  <c r="EB248" i="65"/>
  <c r="DX123" i="65"/>
  <c r="DX81" i="65"/>
  <c r="DX11" i="65"/>
  <c r="EA487" i="65"/>
  <c r="EA471" i="65"/>
  <c r="EC391" i="65"/>
  <c r="EA391" i="65"/>
  <c r="EB391" i="65"/>
  <c r="DX375" i="65"/>
  <c r="EA343" i="65"/>
  <c r="DX263" i="65"/>
  <c r="EC247" i="65"/>
  <c r="EA247" i="65"/>
  <c r="EB247" i="65"/>
  <c r="DX207" i="65"/>
  <c r="EC186" i="65"/>
  <c r="EB186" i="65"/>
  <c r="EA186" i="65"/>
  <c r="DX122" i="65"/>
  <c r="EC58" i="65"/>
  <c r="EB58" i="65"/>
  <c r="EA58" i="65"/>
  <c r="DX242" i="65"/>
  <c r="DX201" i="65"/>
  <c r="DX94" i="65"/>
  <c r="DX73" i="65"/>
  <c r="DX224" i="65"/>
  <c r="EC208" i="65"/>
  <c r="EA208" i="65"/>
  <c r="EB208" i="65"/>
  <c r="DX160" i="65"/>
  <c r="EC144" i="65"/>
  <c r="EB144" i="65"/>
  <c r="EA144" i="65"/>
  <c r="DX96" i="65"/>
  <c r="DX80" i="65"/>
  <c r="EC32" i="65"/>
  <c r="EA32" i="65"/>
  <c r="EB32" i="65"/>
  <c r="EA39" i="65"/>
  <c r="EA418" i="65"/>
  <c r="EC194" i="65"/>
  <c r="EB194" i="65"/>
  <c r="EA194" i="65"/>
  <c r="EC66" i="65"/>
  <c r="EB66" i="65"/>
  <c r="EA66" i="65"/>
  <c r="EA385" i="65"/>
  <c r="DX321" i="65"/>
  <c r="DX458" i="65"/>
  <c r="EC330" i="65"/>
  <c r="EB330" i="65"/>
  <c r="EA330" i="65"/>
  <c r="EA12" i="65"/>
  <c r="DX17" i="65"/>
  <c r="DX386" i="65"/>
  <c r="EA344" i="65"/>
  <c r="EB205" i="65"/>
  <c r="EC205" i="65"/>
  <c r="EA205" i="65"/>
  <c r="EC162" i="65"/>
  <c r="EB162" i="65"/>
  <c r="EA162" i="65"/>
  <c r="EB497" i="65"/>
  <c r="EC497" i="65"/>
  <c r="EA497" i="65"/>
  <c r="DX476" i="65"/>
  <c r="EC412" i="65"/>
  <c r="EB412" i="65"/>
  <c r="EA412" i="65"/>
  <c r="EA390" i="65"/>
  <c r="DX326" i="65"/>
  <c r="DX305" i="65"/>
  <c r="EB225" i="65"/>
  <c r="EC225" i="65"/>
  <c r="EA225" i="65"/>
  <c r="DX182" i="65"/>
  <c r="DX54" i="65"/>
  <c r="DX9" i="65"/>
  <c r="EA464" i="65"/>
  <c r="EA442" i="65"/>
  <c r="DX378" i="65"/>
  <c r="DX357" i="65"/>
  <c r="DX293" i="65"/>
  <c r="EC272" i="65"/>
  <c r="EA272" i="65"/>
  <c r="EB272" i="65"/>
  <c r="EB157" i="65"/>
  <c r="EC157" i="65"/>
  <c r="EA157" i="65"/>
  <c r="EC114" i="65"/>
  <c r="EB114" i="65"/>
  <c r="EA114" i="65"/>
  <c r="DX434" i="65"/>
  <c r="EC392" i="65"/>
  <c r="EA392" i="65"/>
  <c r="EB392" i="65"/>
  <c r="DX8" i="65"/>
  <c r="DX505" i="65"/>
  <c r="EA441" i="65"/>
  <c r="EC420" i="65"/>
  <c r="EB420" i="65"/>
  <c r="EA420" i="65"/>
  <c r="DX356" i="65"/>
  <c r="EC334" i="65"/>
  <c r="EB334" i="65"/>
  <c r="EA334" i="65"/>
  <c r="DX270" i="65"/>
  <c r="EC240" i="65"/>
  <c r="EA240" i="65"/>
  <c r="EB240" i="65"/>
  <c r="EB113" i="65"/>
  <c r="EC113" i="65"/>
  <c r="EA113" i="65"/>
  <c r="DX70" i="65"/>
  <c r="DX515" i="65"/>
  <c r="EA499" i="65"/>
  <c r="DX419" i="65"/>
  <c r="EC403" i="65"/>
  <c r="EB403" i="65"/>
  <c r="EA403" i="65"/>
  <c r="DX355" i="65"/>
  <c r="EC339" i="65"/>
  <c r="EB339" i="65"/>
  <c r="EA339" i="65"/>
  <c r="DX259" i="65"/>
  <c r="EA243" i="65"/>
  <c r="DX159" i="65"/>
  <c r="EC138" i="65"/>
  <c r="EB138" i="65"/>
  <c r="EA138" i="65"/>
  <c r="DX74" i="65"/>
  <c r="DX53" i="65"/>
  <c r="EC238" i="65"/>
  <c r="EB238" i="65"/>
  <c r="EA238" i="65"/>
  <c r="DX217" i="65"/>
  <c r="EC153" i="65"/>
  <c r="EB153" i="65"/>
  <c r="EA153" i="65"/>
  <c r="EA131" i="65"/>
  <c r="DX67" i="65"/>
  <c r="EC46" i="65"/>
  <c r="EB46" i="65"/>
  <c r="EA46" i="65"/>
  <c r="EA204" i="65"/>
  <c r="DX188" i="65"/>
  <c r="EA140" i="65"/>
  <c r="DX124" i="65"/>
  <c r="DX76" i="65"/>
  <c r="DX60" i="65"/>
  <c r="DX19" i="65"/>
  <c r="DX544" i="65"/>
  <c r="DX537" i="65"/>
  <c r="EB538" i="65"/>
  <c r="EC538" i="65"/>
  <c r="EA538" i="65"/>
  <c r="DX518" i="65"/>
  <c r="EA520" i="65"/>
  <c r="EC523" i="65"/>
  <c r="EB523" i="65"/>
  <c r="EA523" i="65"/>
  <c r="DX536" i="65"/>
  <c r="DX528" i="65"/>
  <c r="DX527" i="65"/>
  <c r="EA521" i="65"/>
  <c r="EC466" i="65"/>
  <c r="EB466" i="65"/>
  <c r="EA466" i="65"/>
  <c r="EA463" i="65"/>
  <c r="DX147" i="65"/>
  <c r="DX168" i="65"/>
  <c r="EC450" i="65"/>
  <c r="EB450" i="65"/>
  <c r="EA450" i="65"/>
  <c r="DX322" i="65"/>
  <c r="DX422" i="65"/>
  <c r="EC294" i="65"/>
  <c r="EB294" i="65"/>
  <c r="EA294" i="65"/>
  <c r="DX5" i="65"/>
  <c r="DX430" i="65"/>
  <c r="EC302" i="65"/>
  <c r="EB302" i="65"/>
  <c r="EA302" i="65"/>
  <c r="EC443" i="65"/>
  <c r="EB443" i="65"/>
  <c r="EA443" i="65"/>
  <c r="DX251" i="65"/>
  <c r="DX78" i="65"/>
  <c r="EC352" i="65"/>
  <c r="EA352" i="65"/>
  <c r="EB352" i="65"/>
  <c r="DX319" i="65"/>
  <c r="EC438" i="65"/>
  <c r="EB438" i="65"/>
  <c r="EA438" i="65"/>
  <c r="DX166" i="65"/>
  <c r="DX407" i="65"/>
  <c r="EC222" i="65"/>
  <c r="EB222" i="65"/>
  <c r="EA222" i="65"/>
  <c r="DX158" i="65"/>
  <c r="EA115" i="65"/>
  <c r="DX274" i="65"/>
  <c r="DX35" i="65"/>
  <c r="DX533" i="65"/>
  <c r="EB541" i="65"/>
  <c r="EC541" i="65"/>
  <c r="EA541" i="65"/>
  <c r="DX502" i="65"/>
  <c r="EA374" i="65"/>
  <c r="DX362" i="65"/>
  <c r="DX394" i="65"/>
  <c r="EC514" i="65"/>
  <c r="EB514" i="65"/>
  <c r="EA514" i="65"/>
  <c r="DX435" i="65"/>
  <c r="EC323" i="65"/>
  <c r="EB323" i="65"/>
  <c r="EA323" i="65"/>
  <c r="EA543" i="65"/>
  <c r="DX461" i="65"/>
  <c r="EA151" i="65"/>
  <c r="DX492" i="65"/>
  <c r="EC428" i="65"/>
  <c r="EB428" i="65"/>
  <c r="EA428" i="65"/>
  <c r="EC278" i="65"/>
  <c r="EB278" i="65"/>
  <c r="EA278" i="65"/>
  <c r="EA171" i="65"/>
  <c r="DX373" i="65"/>
  <c r="DX231" i="65"/>
  <c r="EA393" i="65"/>
  <c r="DX329" i="65"/>
  <c r="DX145" i="65"/>
  <c r="DX495" i="65"/>
  <c r="EC367" i="65"/>
  <c r="EA367" i="65"/>
  <c r="EB367" i="65"/>
  <c r="EA271" i="65"/>
  <c r="EB133" i="65"/>
  <c r="EC133" i="65"/>
  <c r="EA133" i="65"/>
  <c r="DX69" i="65"/>
  <c r="EC266" i="65"/>
  <c r="EB266" i="65"/>
  <c r="EA266" i="65"/>
  <c r="DX62" i="65"/>
  <c r="EC200" i="65"/>
  <c r="EA200" i="65"/>
  <c r="EB200" i="65"/>
  <c r="EC104" i="65"/>
  <c r="EA104" i="65"/>
  <c r="EB104" i="65"/>
  <c r="EC72" i="65"/>
  <c r="EA72" i="65"/>
  <c r="EB72" i="65"/>
  <c r="DX31" i="65"/>
  <c r="EA365" i="65"/>
  <c r="EC226" i="65"/>
  <c r="EB226" i="65"/>
  <c r="EA226" i="65"/>
  <c r="EC141" i="65"/>
  <c r="EB141" i="65"/>
  <c r="EA141" i="65"/>
  <c r="DX55" i="65"/>
  <c r="EC508" i="65"/>
  <c r="EB508" i="65"/>
  <c r="EA508" i="65"/>
  <c r="DX444" i="65"/>
  <c r="EA358" i="65"/>
  <c r="EB273" i="65"/>
  <c r="EC273" i="65"/>
  <c r="EA273" i="65"/>
  <c r="EC244" i="65"/>
  <c r="EB244" i="65"/>
  <c r="EA244" i="65"/>
  <c r="EB161" i="65"/>
  <c r="EC161" i="65"/>
  <c r="EA161" i="65"/>
  <c r="DX29" i="65"/>
  <c r="DX517" i="65"/>
  <c r="DX474" i="65"/>
  <c r="DX410" i="65"/>
  <c r="EC368" i="65"/>
  <c r="EA368" i="65"/>
  <c r="EB368" i="65"/>
  <c r="EC346" i="65"/>
  <c r="EB346" i="65"/>
  <c r="EA346" i="65"/>
  <c r="EC304" i="65"/>
  <c r="EA304" i="65"/>
  <c r="EB304" i="65"/>
  <c r="EB257" i="65"/>
  <c r="EC257" i="65"/>
  <c r="EA257" i="65"/>
  <c r="DX221" i="65"/>
  <c r="DX93" i="65"/>
  <c r="EC498" i="65"/>
  <c r="EB498" i="65"/>
  <c r="EA498" i="65"/>
  <c r="EA413" i="65"/>
  <c r="EC370" i="65"/>
  <c r="EB370" i="65"/>
  <c r="EA370" i="65"/>
  <c r="DX516" i="65"/>
  <c r="DX452" i="65"/>
  <c r="DX345" i="65"/>
  <c r="DX281" i="65"/>
  <c r="DX219" i="65"/>
  <c r="DX134" i="65"/>
  <c r="EA91" i="65"/>
  <c r="EA15" i="65"/>
  <c r="DX475" i="65"/>
  <c r="DX411" i="65"/>
  <c r="EA347" i="65"/>
  <c r="EA315" i="65"/>
  <c r="DX283" i="65"/>
  <c r="EB213" i="65"/>
  <c r="EC213" i="65"/>
  <c r="EA213" i="65"/>
  <c r="EC170" i="65"/>
  <c r="EB170" i="65"/>
  <c r="EA170" i="65"/>
  <c r="DX127" i="65"/>
  <c r="EB85" i="65"/>
  <c r="EC85" i="65"/>
  <c r="EA85" i="65"/>
  <c r="DX42" i="65"/>
  <c r="EA246" i="65"/>
  <c r="DX206" i="65"/>
  <c r="DX163" i="65"/>
  <c r="EC142" i="65"/>
  <c r="EB142" i="65"/>
  <c r="EA142" i="65"/>
  <c r="DX99" i="65"/>
  <c r="DX33" i="65"/>
  <c r="DX212" i="65"/>
  <c r="EA196" i="65"/>
  <c r="DX164" i="65"/>
  <c r="EA132" i="65"/>
  <c r="DX100" i="65"/>
  <c r="EA68" i="65"/>
  <c r="DX36" i="65"/>
  <c r="DX27" i="65"/>
  <c r="DX376" i="65"/>
  <c r="EC470" i="65"/>
  <c r="EB470" i="65"/>
  <c r="EA470" i="65"/>
  <c r="DX342" i="65"/>
  <c r="EC214" i="65"/>
  <c r="EB214" i="65"/>
  <c r="EA214" i="65"/>
  <c r="DX129" i="65"/>
  <c r="DX437" i="65"/>
  <c r="DX61" i="65"/>
  <c r="DX509" i="65"/>
  <c r="DX500" i="65"/>
  <c r="DX457" i="65"/>
  <c r="EC372" i="65"/>
  <c r="EB372" i="65"/>
  <c r="EA372" i="65"/>
  <c r="EC102" i="65"/>
  <c r="EB102" i="65"/>
  <c r="EA102" i="65"/>
  <c r="EC18" i="65"/>
  <c r="EB18" i="65"/>
  <c r="EA18" i="65"/>
  <c r="EA447" i="65"/>
  <c r="DX383" i="65"/>
  <c r="DX287" i="65"/>
  <c r="DX175" i="65"/>
  <c r="EC154" i="65"/>
  <c r="EB154" i="65"/>
  <c r="EA154" i="65"/>
  <c r="EC250" i="65"/>
  <c r="EB250" i="65"/>
  <c r="EA250" i="65"/>
  <c r="DX126" i="65"/>
  <c r="EA83" i="65"/>
  <c r="DX216" i="65"/>
  <c r="DX152" i="65"/>
  <c r="EC120" i="65"/>
  <c r="EB120" i="65"/>
  <c r="EA120" i="65"/>
  <c r="DX56" i="65"/>
  <c r="EC24" i="65"/>
  <c r="EA24" i="65"/>
  <c r="EB24" i="65"/>
  <c r="DX440" i="65"/>
  <c r="DX397" i="65"/>
  <c r="DX312" i="65"/>
  <c r="DX215" i="65"/>
  <c r="DX173" i="65"/>
  <c r="DX87" i="65"/>
  <c r="EC460" i="65"/>
  <c r="EB460" i="65"/>
  <c r="EA460" i="65"/>
  <c r="DX353" i="65"/>
  <c r="EA268" i="65"/>
  <c r="DX150" i="65"/>
  <c r="EA512" i="65"/>
  <c r="DX448" i="65"/>
  <c r="DX405" i="65"/>
  <c r="DX341" i="65"/>
  <c r="DX298" i="65"/>
  <c r="EB277" i="65"/>
  <c r="EC277" i="65"/>
  <c r="EA277" i="65"/>
  <c r="DX210" i="65"/>
  <c r="DX125" i="65"/>
  <c r="EC38" i="65"/>
  <c r="EB38" i="65"/>
  <c r="EA38" i="65"/>
  <c r="EA445" i="65"/>
  <c r="EC360" i="65"/>
  <c r="EA360" i="65"/>
  <c r="EB360" i="65"/>
  <c r="DX13" i="65"/>
  <c r="EC510" i="65"/>
  <c r="EB510" i="65"/>
  <c r="EA510" i="65"/>
  <c r="DX468" i="65"/>
  <c r="EC404" i="65"/>
  <c r="EB404" i="65"/>
  <c r="EA404" i="65"/>
  <c r="DX340" i="65"/>
  <c r="EA276" i="65"/>
  <c r="EB209" i="65"/>
  <c r="EC209" i="65"/>
  <c r="EA209" i="65"/>
  <c r="EA123" i="65"/>
  <c r="EA37" i="65"/>
  <c r="EB37" i="65"/>
  <c r="EC37" i="65"/>
  <c r="EA11" i="65"/>
  <c r="DX487" i="65"/>
  <c r="DX439" i="65"/>
  <c r="DX391" i="65"/>
  <c r="EC359" i="65"/>
  <c r="EA359" i="65"/>
  <c r="EB359" i="65"/>
  <c r="DX343" i="65"/>
  <c r="DX311" i="65"/>
  <c r="EA263" i="65"/>
  <c r="DX229" i="65"/>
  <c r="EA207" i="65"/>
  <c r="DX143" i="65"/>
  <c r="EC122" i="65"/>
  <c r="EB122" i="65"/>
  <c r="EA122" i="65"/>
  <c r="DX79" i="65"/>
  <c r="EC258" i="65"/>
  <c r="EB258" i="65"/>
  <c r="EA258" i="65"/>
  <c r="EC242" i="65"/>
  <c r="EB242" i="65"/>
  <c r="EA242" i="65"/>
  <c r="EC137" i="65"/>
  <c r="EB137" i="65"/>
  <c r="EA137" i="65"/>
  <c r="EC94" i="65"/>
  <c r="EB94" i="65"/>
  <c r="EA94" i="65"/>
  <c r="EC25" i="65"/>
  <c r="EB25" i="65"/>
  <c r="EA25" i="65"/>
  <c r="EC224" i="65"/>
  <c r="EA224" i="65"/>
  <c r="EB224" i="65"/>
  <c r="DX176" i="65"/>
  <c r="EA160" i="65"/>
  <c r="DX112" i="65"/>
  <c r="EC96" i="65"/>
  <c r="EB96" i="65"/>
  <c r="EA96" i="65"/>
  <c r="DX48" i="65"/>
  <c r="DX32" i="65"/>
  <c r="DX6" i="65"/>
  <c r="DX194" i="65"/>
  <c r="EB449" i="65"/>
  <c r="EC449" i="65"/>
  <c r="EA449" i="65"/>
  <c r="DX385" i="65"/>
  <c r="EC458" i="65"/>
  <c r="EB458" i="65"/>
  <c r="EA458" i="65"/>
  <c r="EC146" i="65"/>
  <c r="EB146" i="65"/>
  <c r="EA146" i="65"/>
  <c r="DX424" i="65"/>
  <c r="EB429" i="65"/>
  <c r="EC429" i="65"/>
  <c r="EA429" i="65"/>
  <c r="EC386" i="65"/>
  <c r="EB386" i="65"/>
  <c r="EA386" i="65"/>
  <c r="DX245" i="65"/>
  <c r="DX205" i="65"/>
  <c r="DX77" i="65"/>
  <c r="DX497" i="65"/>
  <c r="EA433" i="65"/>
  <c r="DX412" i="65"/>
  <c r="EC348" i="65"/>
  <c r="EB348" i="65"/>
  <c r="EA348" i="65"/>
  <c r="EA326" i="65"/>
  <c r="EA260" i="65"/>
  <c r="DX225" i="65"/>
  <c r="EB97" i="65"/>
  <c r="EC97" i="65"/>
  <c r="EA97" i="65"/>
  <c r="EC54" i="65"/>
  <c r="EB54" i="65"/>
  <c r="EA54" i="65"/>
  <c r="EB485" i="65"/>
  <c r="EC485" i="65"/>
  <c r="EA485" i="65"/>
  <c r="DX464" i="65"/>
  <c r="EC400" i="65"/>
  <c r="EA400" i="65"/>
  <c r="EB400" i="65"/>
  <c r="EC378" i="65"/>
  <c r="EB378" i="65"/>
  <c r="EA378" i="65"/>
  <c r="DX314" i="65"/>
  <c r="EB293" i="65"/>
  <c r="EC293" i="65"/>
  <c r="EA293" i="65"/>
  <c r="DX199" i="65"/>
  <c r="DX157" i="65"/>
  <c r="EB477" i="65"/>
  <c r="EC477" i="65"/>
  <c r="EA477" i="65"/>
  <c r="EC434" i="65"/>
  <c r="EB434" i="65"/>
  <c r="EA434" i="65"/>
  <c r="DX306" i="65"/>
  <c r="EC8" i="65"/>
  <c r="EA8" i="65"/>
  <c r="EB8" i="65"/>
  <c r="DX462" i="65"/>
  <c r="DX441" i="65"/>
  <c r="EA377" i="65"/>
  <c r="EC356" i="65"/>
  <c r="EB356" i="65"/>
  <c r="EA356" i="65"/>
  <c r="DX292" i="65"/>
  <c r="EC270" i="65"/>
  <c r="EB270" i="65"/>
  <c r="EA270" i="65"/>
  <c r="DX155" i="65"/>
  <c r="DX113" i="65"/>
  <c r="DX7" i="65"/>
  <c r="EA515" i="65"/>
  <c r="DX467" i="65"/>
  <c r="EA419" i="65"/>
  <c r="DX371" i="65"/>
  <c r="EC355" i="65"/>
  <c r="EB355" i="65"/>
  <c r="EA355" i="65"/>
  <c r="DX275" i="65"/>
  <c r="EA259" i="65"/>
  <c r="DX181" i="65"/>
  <c r="EA159" i="65"/>
  <c r="DX95" i="65"/>
  <c r="EC74" i="65"/>
  <c r="EB74" i="65"/>
  <c r="EA74" i="65"/>
  <c r="DX254" i="65"/>
  <c r="DX238" i="65"/>
  <c r="EC174" i="65"/>
  <c r="EB174" i="65"/>
  <c r="EA174" i="65"/>
  <c r="DX153" i="65"/>
  <c r="EC89" i="65"/>
  <c r="EB89" i="65"/>
  <c r="EA89" i="65"/>
  <c r="EA67" i="65"/>
  <c r="DX220" i="65"/>
  <c r="DX204" i="65"/>
  <c r="DX156" i="65"/>
  <c r="DX140" i="65"/>
  <c r="DX92" i="65"/>
  <c r="EA76" i="65"/>
  <c r="DX28" i="65"/>
  <c r="EA19" i="65"/>
  <c r="DX542" i="65"/>
  <c r="DX532" i="65"/>
  <c r="EA539" i="65"/>
  <c r="EC518" i="65"/>
  <c r="EB518" i="65"/>
  <c r="EA518" i="65"/>
  <c r="DX523" i="65"/>
  <c r="DX522" i="65"/>
  <c r="EC536" i="65"/>
  <c r="EB536" i="65"/>
  <c r="EA536" i="65"/>
  <c r="EA545" i="65"/>
  <c r="DX534" i="65"/>
  <c r="EC527" i="65"/>
  <c r="EB527" i="65"/>
  <c r="EA527" i="65"/>
  <c r="EC519" i="65"/>
  <c r="EB519" i="65"/>
  <c r="EA519" i="65"/>
  <c r="DX521" i="65"/>
  <c r="EA480" i="65"/>
  <c r="DX478" i="65"/>
  <c r="EA147" i="65"/>
  <c r="EC168" i="65"/>
  <c r="EA168" i="65"/>
  <c r="EB168" i="65"/>
  <c r="DX408" i="65"/>
  <c r="EC322" i="65"/>
  <c r="EB322" i="65"/>
  <c r="EA322" i="65"/>
  <c r="EA422" i="65"/>
  <c r="DX294" i="65"/>
  <c r="EB5" i="65"/>
  <c r="EC5" i="65"/>
  <c r="EA5" i="65"/>
  <c r="EC430" i="65"/>
  <c r="EB430" i="65"/>
  <c r="EA430" i="65"/>
  <c r="DX302" i="65"/>
  <c r="DX443" i="65"/>
  <c r="EC379" i="65"/>
  <c r="EB379" i="65"/>
  <c r="EA379" i="65"/>
  <c r="DX267" i="65"/>
  <c r="EA251" i="65"/>
  <c r="EC78" i="65"/>
  <c r="EB78" i="65"/>
  <c r="EA78" i="65"/>
  <c r="DX352" i="65"/>
  <c r="DX415" i="65"/>
  <c r="EA319" i="65"/>
  <c r="EC310" i="65"/>
  <c r="EB310" i="65"/>
  <c r="EA310" i="65"/>
  <c r="EA423" i="65"/>
  <c r="EC407" i="65"/>
  <c r="EA407" i="65"/>
  <c r="EB407" i="65"/>
  <c r="DX279" i="65"/>
  <c r="EC158" i="65"/>
  <c r="EB158" i="65"/>
  <c r="EA158" i="65"/>
  <c r="DX307" i="65"/>
  <c r="EA35" i="65"/>
  <c r="DX535" i="65"/>
  <c r="DX541" i="65"/>
  <c r="DX211" i="65"/>
  <c r="EC502" i="65"/>
  <c r="EB502" i="65"/>
  <c r="EA502" i="65"/>
  <c r="EC362" i="65"/>
  <c r="EB362" i="65"/>
  <c r="EA362" i="65"/>
  <c r="EC394" i="65"/>
  <c r="EB394" i="65"/>
  <c r="EA394" i="65"/>
  <c r="DX71" i="65"/>
  <c r="EC435" i="65"/>
  <c r="EB435" i="65"/>
  <c r="EA435" i="65"/>
  <c r="DX524" i="65"/>
  <c r="EA237" i="65"/>
  <c r="EC492" i="65"/>
  <c r="EB492" i="65"/>
  <c r="EA492" i="65"/>
  <c r="EC364" i="65"/>
  <c r="EB364" i="65"/>
  <c r="EA364" i="65"/>
  <c r="DX278" i="65"/>
  <c r="EC416" i="65"/>
  <c r="EA416" i="65"/>
  <c r="EB416" i="65"/>
  <c r="DX309" i="65"/>
  <c r="EA231" i="65"/>
  <c r="DX436" i="65"/>
  <c r="DX393" i="65"/>
  <c r="DX286" i="65"/>
  <c r="EA495" i="65"/>
  <c r="DX399" i="65"/>
  <c r="DX303" i="65"/>
  <c r="DX197" i="65"/>
  <c r="DX90" i="65"/>
  <c r="EA69" i="65"/>
  <c r="EB69" i="65"/>
  <c r="EC69" i="65"/>
  <c r="EC105" i="65"/>
  <c r="EB105" i="65"/>
  <c r="EA105" i="65"/>
  <c r="EC62" i="65"/>
  <c r="EB62" i="65"/>
  <c r="EA62" i="65"/>
  <c r="DX104" i="65"/>
  <c r="DX40" i="65"/>
  <c r="EA31" i="65"/>
  <c r="DX365" i="65"/>
  <c r="DX261" i="65"/>
  <c r="DX141" i="65"/>
  <c r="EA55" i="65"/>
  <c r="DX508" i="65"/>
  <c r="EB465" i="65"/>
  <c r="EC465" i="65"/>
  <c r="EA465" i="65"/>
  <c r="EC380" i="65"/>
  <c r="EB380" i="65"/>
  <c r="EA380" i="65"/>
  <c r="EA316" i="65"/>
  <c r="DX273" i="65"/>
  <c r="DX203" i="65"/>
  <c r="DX161" i="65"/>
  <c r="DX75" i="65"/>
  <c r="EC29" i="65"/>
  <c r="EA29" i="65"/>
  <c r="EB29" i="65"/>
  <c r="EC474" i="65"/>
  <c r="EB474" i="65"/>
  <c r="EA474" i="65"/>
  <c r="EC432" i="65"/>
  <c r="EA432" i="65"/>
  <c r="EB432" i="65"/>
  <c r="EC410" i="65"/>
  <c r="EB410" i="65"/>
  <c r="EA410" i="65"/>
  <c r="DX368" i="65"/>
  <c r="EA325" i="65"/>
  <c r="DX257" i="65"/>
  <c r="DX135" i="65"/>
  <c r="DX50" i="65"/>
  <c r="DX413" i="65"/>
  <c r="DX328" i="65"/>
  <c r="EA516" i="65"/>
  <c r="EC452" i="65"/>
  <c r="EB452" i="65"/>
  <c r="EA452" i="65"/>
  <c r="DX388" i="65"/>
  <c r="DX324" i="65"/>
  <c r="EA219" i="65"/>
  <c r="EC134" i="65"/>
  <c r="EB134" i="65"/>
  <c r="EA134" i="65"/>
  <c r="EB49" i="65"/>
  <c r="EA49" i="65"/>
  <c r="EC49" i="65"/>
  <c r="EA491" i="65"/>
  <c r="EA459" i="65"/>
  <c r="EA427" i="65"/>
  <c r="DX347" i="65"/>
  <c r="DX315" i="65"/>
  <c r="EA283" i="65"/>
  <c r="DX191" i="65"/>
  <c r="EA127" i="65"/>
  <c r="DX85" i="65"/>
  <c r="EC42" i="65"/>
  <c r="EB42" i="65"/>
  <c r="EA42" i="65"/>
  <c r="DX246" i="65"/>
  <c r="EC206" i="65"/>
  <c r="EB206" i="65"/>
  <c r="EA206" i="65"/>
  <c r="EA163" i="65"/>
  <c r="EC121" i="65"/>
  <c r="EB121" i="65"/>
  <c r="EA121" i="65"/>
  <c r="EA99" i="65"/>
  <c r="EB33" i="65"/>
  <c r="EA33" i="65"/>
  <c r="EC33" i="65"/>
  <c r="EA212" i="65"/>
  <c r="DX180" i="65"/>
  <c r="EA164" i="65"/>
  <c r="DX132" i="65"/>
  <c r="EA100" i="65"/>
  <c r="DX68" i="65"/>
  <c r="EA36" i="65"/>
  <c r="EA27" i="65"/>
  <c r="EC376" i="65"/>
  <c r="EA376" i="65"/>
  <c r="EB376" i="65"/>
  <c r="EC109" i="65"/>
  <c r="EB109" i="65"/>
  <c r="EA109" i="65"/>
  <c r="DX406" i="65"/>
  <c r="EC342" i="65"/>
  <c r="EB342" i="65"/>
  <c r="EA342" i="65"/>
  <c r="DX214" i="65"/>
  <c r="EB501" i="65"/>
  <c r="EC501" i="65"/>
  <c r="EA501" i="65"/>
  <c r="EB189" i="65"/>
  <c r="EC189" i="65"/>
  <c r="EA189" i="65"/>
  <c r="EC61" i="65"/>
  <c r="EA61" i="65"/>
  <c r="EB61" i="65"/>
  <c r="EB285" i="65"/>
  <c r="EC285" i="65"/>
  <c r="EA285" i="65"/>
  <c r="EC500" i="65"/>
  <c r="EB500" i="65"/>
  <c r="EA500" i="65"/>
  <c r="DX414" i="65"/>
  <c r="DX264" i="65"/>
  <c r="DX102" i="65"/>
  <c r="DX479" i="65"/>
  <c r="EC383" i="65"/>
  <c r="EA383" i="65"/>
  <c r="EB383" i="65"/>
  <c r="EA287" i="65"/>
  <c r="DX218" i="65"/>
  <c r="EA175" i="65"/>
  <c r="DX47" i="65"/>
  <c r="EC169" i="65"/>
  <c r="EB169" i="65"/>
  <c r="EA169" i="65"/>
  <c r="EC126" i="65"/>
  <c r="EB126" i="65"/>
  <c r="EA126" i="65"/>
  <c r="DX41" i="65"/>
  <c r="EC152" i="65"/>
  <c r="EA152" i="65"/>
  <c r="EB152" i="65"/>
  <c r="EC56" i="65"/>
  <c r="EA56" i="65"/>
  <c r="EB56" i="65"/>
  <c r="EC440" i="65"/>
  <c r="EA440" i="65"/>
  <c r="EB440" i="65"/>
  <c r="DX354" i="65"/>
  <c r="EC312" i="65"/>
  <c r="EA312" i="65"/>
  <c r="EB312" i="65"/>
  <c r="EB253" i="65"/>
  <c r="EC253" i="65"/>
  <c r="EA253" i="65"/>
  <c r="EA215" i="65"/>
  <c r="EC130" i="65"/>
  <c r="EB130" i="65"/>
  <c r="EA130" i="65"/>
  <c r="EA87" i="65"/>
  <c r="EB481" i="65"/>
  <c r="EC481" i="65"/>
  <c r="EA481" i="65"/>
  <c r="EC396" i="65"/>
  <c r="EB396" i="65"/>
  <c r="EA396" i="65"/>
  <c r="EB289" i="65"/>
  <c r="EC289" i="65"/>
  <c r="EA289" i="65"/>
  <c r="DX268" i="65"/>
  <c r="EB193" i="65"/>
  <c r="EC193" i="65"/>
  <c r="EA193" i="65"/>
  <c r="EB65" i="65"/>
  <c r="EA65" i="65"/>
  <c r="EC65" i="65"/>
  <c r="DX512" i="65"/>
  <c r="EB469" i="65"/>
  <c r="EC469" i="65"/>
  <c r="EA469" i="65"/>
  <c r="DX426" i="65"/>
  <c r="EC384" i="65"/>
  <c r="EA384" i="65"/>
  <c r="EB384" i="65"/>
  <c r="EA320" i="65"/>
  <c r="EC298" i="65"/>
  <c r="EB298" i="65"/>
  <c r="EA298" i="65"/>
  <c r="EA249" i="65"/>
  <c r="DX167" i="65"/>
  <c r="DX38" i="65"/>
  <c r="DX445" i="65"/>
  <c r="EC13" i="65"/>
  <c r="EA13" i="65"/>
  <c r="EB13" i="65"/>
  <c r="EC489" i="65"/>
  <c r="EB489" i="65"/>
  <c r="EA489" i="65"/>
  <c r="EC468" i="65"/>
  <c r="EB468" i="65"/>
  <c r="EA468" i="65"/>
  <c r="EC425" i="65"/>
  <c r="EB425" i="65"/>
  <c r="EA425" i="65"/>
  <c r="EA361" i="65"/>
  <c r="EC340" i="65"/>
  <c r="EB340" i="65"/>
  <c r="EA340" i="65"/>
  <c r="EC297" i="65"/>
  <c r="EB297" i="65"/>
  <c r="EA297" i="65"/>
  <c r="DX209" i="65"/>
  <c r="DX37" i="65"/>
  <c r="DX503" i="65"/>
  <c r="EA455" i="65"/>
  <c r="EA439" i="65"/>
  <c r="DX359" i="65"/>
  <c r="EC327" i="65"/>
  <c r="EA327" i="65"/>
  <c r="EB327" i="65"/>
  <c r="EA311" i="65"/>
  <c r="EB229" i="65"/>
  <c r="EC229" i="65"/>
  <c r="EA229" i="65"/>
  <c r="DX165" i="65"/>
  <c r="EA143" i="65"/>
  <c r="DX101" i="65"/>
  <c r="EA79" i="65"/>
  <c r="DX34" i="65"/>
  <c r="DX258" i="65"/>
  <c r="DX179" i="65"/>
  <c r="DX137" i="65"/>
  <c r="DX51" i="65"/>
  <c r="DX25" i="65"/>
  <c r="DX192" i="65"/>
  <c r="EC176" i="65"/>
  <c r="EA176" i="65"/>
  <c r="EB176" i="65"/>
  <c r="DX128" i="65"/>
  <c r="EC112" i="65"/>
  <c r="EB112" i="65"/>
  <c r="EA112" i="65"/>
  <c r="DX64" i="65"/>
  <c r="EC48" i="65"/>
  <c r="EA48" i="65"/>
  <c r="EB48" i="65"/>
  <c r="DX23" i="65"/>
  <c r="EC6" i="65"/>
  <c r="EB6" i="65"/>
  <c r="EA6" i="65"/>
  <c r="DX296" i="65"/>
  <c r="EB513" i="65"/>
  <c r="EC513" i="65"/>
  <c r="EA513" i="65"/>
  <c r="DX449" i="65"/>
  <c r="EC86" i="65"/>
  <c r="EB86" i="65"/>
  <c r="EA86" i="65"/>
  <c r="EC265" i="65"/>
  <c r="EB265" i="65"/>
  <c r="EA265" i="65"/>
  <c r="DX146" i="65"/>
  <c r="EA424" i="65"/>
  <c r="DX472" i="65"/>
  <c r="DX429" i="65"/>
  <c r="EB301" i="65"/>
  <c r="EC301" i="65"/>
  <c r="EA301" i="65"/>
  <c r="EA245" i="65"/>
  <c r="DX119" i="65"/>
  <c r="EC77" i="65"/>
  <c r="EB77" i="65"/>
  <c r="EA77" i="65"/>
  <c r="DX454" i="65"/>
  <c r="DX433" i="65"/>
  <c r="EA369" i="65"/>
  <c r="DX348" i="65"/>
  <c r="DX284" i="65"/>
  <c r="DX260" i="65"/>
  <c r="DX139" i="65"/>
  <c r="DX97" i="65"/>
  <c r="DX506" i="65"/>
  <c r="DX485" i="65"/>
  <c r="EB421" i="65"/>
  <c r="EC421" i="65"/>
  <c r="EA421" i="65"/>
  <c r="DX400" i="65"/>
  <c r="EC336" i="65"/>
  <c r="EA336" i="65"/>
  <c r="EB336" i="65"/>
  <c r="EC314" i="65"/>
  <c r="EB314" i="65"/>
  <c r="EA314" i="65"/>
  <c r="EB241" i="65"/>
  <c r="EC241" i="65"/>
  <c r="EA241" i="65"/>
  <c r="EA199" i="65"/>
  <c r="EC22" i="65"/>
  <c r="EB22" i="65"/>
  <c r="EA22" i="65"/>
  <c r="DX477" i="65"/>
  <c r="EA349" i="65"/>
  <c r="EC306" i="65"/>
  <c r="EB306" i="65"/>
  <c r="EA306" i="65"/>
  <c r="DX484" i="65"/>
  <c r="EC462" i="65"/>
  <c r="EB462" i="65"/>
  <c r="EA462" i="65"/>
  <c r="DX398" i="65"/>
  <c r="DX377" i="65"/>
  <c r="EC313" i="65"/>
  <c r="EB313" i="65"/>
  <c r="EA313" i="65"/>
  <c r="EA292" i="65"/>
  <c r="DX198" i="65"/>
  <c r="EA155" i="65"/>
  <c r="EA21" i="65"/>
  <c r="EB21" i="65"/>
  <c r="EC21" i="65"/>
  <c r="EA7" i="65"/>
  <c r="DX483" i="65"/>
  <c r="EA467" i="65"/>
  <c r="DX387" i="65"/>
  <c r="EC371" i="65"/>
  <c r="EB371" i="65"/>
  <c r="EA371" i="65"/>
  <c r="DX291" i="65"/>
  <c r="EA275" i="65"/>
  <c r="DX202" i="65"/>
  <c r="EB181" i="65"/>
  <c r="EC181" i="65"/>
  <c r="EA181" i="65"/>
  <c r="DX117" i="65"/>
  <c r="EA95" i="65"/>
  <c r="DX26" i="65"/>
  <c r="EC254" i="65"/>
  <c r="EB254" i="65"/>
  <c r="EA254" i="65"/>
  <c r="DX195" i="65"/>
  <c r="DX174" i="65"/>
  <c r="EC110" i="65"/>
  <c r="EB110" i="65"/>
  <c r="EA110" i="65"/>
  <c r="DX89" i="65"/>
  <c r="DX236" i="65"/>
  <c r="EA220" i="65"/>
  <c r="DX172" i="65"/>
  <c r="EC156" i="65"/>
  <c r="EB156" i="65"/>
  <c r="EA156" i="65"/>
  <c r="DX108" i="65"/>
  <c r="EA92" i="65"/>
  <c r="DX44" i="65"/>
  <c r="EA28" i="65"/>
  <c r="EC542" i="65"/>
  <c r="EB542" i="65"/>
  <c r="EA542" i="65"/>
  <c r="EC532" i="65"/>
  <c r="EB532" i="65"/>
  <c r="EA532" i="65"/>
  <c r="DX539" i="65"/>
  <c r="DX530" i="65"/>
  <c r="EA522" i="65"/>
  <c r="EB529" i="65"/>
  <c r="EC529" i="65"/>
  <c r="EA529" i="65"/>
  <c r="DX545" i="65"/>
  <c r="DX526" i="65"/>
  <c r="EC534" i="65"/>
  <c r="EB534" i="65"/>
  <c r="EA534" i="65"/>
  <c r="EA525" i="65"/>
  <c r="DX519" i="65"/>
  <c r="DX531" i="65"/>
  <c r="DX480" i="65"/>
  <c r="DX338" i="65"/>
  <c r="EC478" i="65"/>
  <c r="EB478" i="65"/>
  <c r="EA478" i="65"/>
  <c r="EC230" i="65"/>
  <c r="EB230" i="65"/>
  <c r="EA230" i="65"/>
  <c r="DX190" i="65"/>
  <c r="EC232" i="65"/>
  <c r="EA232" i="65"/>
  <c r="EB232" i="65"/>
  <c r="EC408" i="65"/>
  <c r="EA408" i="65"/>
  <c r="EB408" i="65"/>
  <c r="DX178" i="65"/>
  <c r="DX494" i="65"/>
  <c r="DX366" i="65"/>
  <c r="EA507" i="65"/>
  <c r="EC395" i="65"/>
  <c r="EB395" i="65"/>
  <c r="EA395" i="65"/>
  <c r="DX379" i="65"/>
  <c r="EA267" i="65"/>
  <c r="DX234" i="65"/>
  <c r="DX187" i="65"/>
  <c r="EC415" i="65"/>
  <c r="EA415" i="65"/>
  <c r="EB415" i="65"/>
  <c r="DX310" i="65"/>
  <c r="DX423" i="65"/>
  <c r="DX295" i="65"/>
  <c r="EA279" i="65"/>
  <c r="EA252" i="65"/>
  <c r="DX451" i="65"/>
  <c r="EA307" i="65"/>
  <c r="EC535" i="65"/>
  <c r="EB535" i="65"/>
  <c r="EA535" i="65"/>
  <c r="DX350" i="65"/>
  <c r="EA211" i="65"/>
  <c r="EC14" i="65"/>
  <c r="EB14" i="65"/>
  <c r="EA14" i="65"/>
  <c r="DX402" i="65"/>
  <c r="DX30" i="65"/>
  <c r="EA71" i="65"/>
  <c r="DX223" i="65"/>
  <c r="EC524" i="65"/>
  <c r="EB524" i="65"/>
  <c r="EA524" i="65"/>
  <c r="EA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870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546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R886" i="63"/>
  <c r="R859" i="63"/>
  <c r="U859" i="63"/>
  <c r="R870" i="63"/>
  <c r="U870" i="63"/>
  <c r="R884" i="63"/>
  <c r="U884" i="63"/>
  <c r="R855" i="63"/>
  <c r="U855" i="63"/>
  <c r="R867" i="63"/>
  <c r="U867" i="63"/>
  <c r="U876" i="63"/>
  <c r="R876" i="63"/>
  <c r="U860" i="63"/>
  <c r="R860" i="63"/>
  <c r="U844" i="63"/>
  <c r="R844" i="63"/>
  <c r="R834" i="63"/>
  <c r="U834" i="63"/>
  <c r="U880" i="63"/>
  <c r="R880" i="63"/>
  <c r="U864" i="63"/>
  <c r="S864" i="63" s="1"/>
  <c r="R864" i="63"/>
  <c r="U848" i="63"/>
  <c r="R848" i="63"/>
  <c r="R847" i="63"/>
  <c r="U847" i="63"/>
  <c r="R882" i="63"/>
  <c r="U882" i="63"/>
  <c r="R850" i="63"/>
  <c r="U850" i="63"/>
  <c r="R854" i="63"/>
  <c r="U854" i="63"/>
  <c r="R878" i="63"/>
  <c r="U878" i="63"/>
  <c r="R846" i="63"/>
  <c r="U846" i="63"/>
  <c r="R889" i="63"/>
  <c r="U889" i="63"/>
  <c r="R858" i="63"/>
  <c r="U858" i="63"/>
  <c r="R890" i="63"/>
  <c r="U890" i="63"/>
  <c r="R869" i="63"/>
  <c r="U869" i="63"/>
  <c r="R853" i="63"/>
  <c r="U853" i="63"/>
  <c r="R837" i="63"/>
  <c r="U837" i="63"/>
  <c r="U888" i="63"/>
  <c r="R888" i="63"/>
  <c r="R873" i="63"/>
  <c r="U873" i="63"/>
  <c r="R857" i="63"/>
  <c r="U857" i="63"/>
  <c r="R841" i="63"/>
  <c r="U841" i="63"/>
  <c r="R838" i="63"/>
  <c r="U838" i="63"/>
  <c r="U875" i="63"/>
  <c r="R875" i="63"/>
  <c r="R843" i="63"/>
  <c r="U843" i="63"/>
  <c r="U871" i="63"/>
  <c r="R871" i="63"/>
  <c r="R839" i="63"/>
  <c r="U839" i="63"/>
  <c r="R863" i="63"/>
  <c r="U863" i="63"/>
  <c r="R851" i="63"/>
  <c r="U851" i="63"/>
  <c r="U883" i="63"/>
  <c r="R883" i="63"/>
  <c r="U868" i="63"/>
  <c r="R868" i="63"/>
  <c r="U852" i="63"/>
  <c r="R852" i="63"/>
  <c r="U836" i="63"/>
  <c r="R836" i="63"/>
  <c r="U885" i="63"/>
  <c r="R885" i="63"/>
  <c r="U872" i="63"/>
  <c r="AH872" i="63" s="1"/>
  <c r="R872" i="63"/>
  <c r="U856" i="63"/>
  <c r="R856" i="63"/>
  <c r="U840" i="63"/>
  <c r="R840" i="63"/>
  <c r="R866" i="63"/>
  <c r="U866" i="63"/>
  <c r="U879" i="63"/>
  <c r="R879" i="63"/>
  <c r="U887" i="63"/>
  <c r="R887" i="63"/>
  <c r="R862" i="63"/>
  <c r="U862" i="63"/>
  <c r="R874" i="63"/>
  <c r="U874" i="63"/>
  <c r="R842" i="63"/>
  <c r="U842" i="63"/>
  <c r="U877" i="63"/>
  <c r="R877" i="63"/>
  <c r="R861" i="63"/>
  <c r="U861" i="63"/>
  <c r="R845" i="63"/>
  <c r="U845" i="63"/>
  <c r="R835" i="63"/>
  <c r="U835" i="63"/>
  <c r="R881" i="63"/>
  <c r="U881" i="63"/>
  <c r="R865" i="63"/>
  <c r="U865" i="63"/>
  <c r="R849" i="63"/>
  <c r="U849" i="63"/>
  <c r="AH849" i="63" s="1"/>
  <c r="R833" i="63"/>
  <c r="U833" i="63"/>
  <c r="U785" i="63"/>
  <c r="R785" i="63"/>
  <c r="U597" i="63"/>
  <c r="R597" i="63"/>
  <c r="U461" i="63"/>
  <c r="R461" i="63"/>
  <c r="U333" i="63"/>
  <c r="R333" i="63"/>
  <c r="U151" i="63"/>
  <c r="R151" i="63"/>
  <c r="U760" i="63"/>
  <c r="R760" i="63"/>
  <c r="U696" i="63"/>
  <c r="R696" i="63"/>
  <c r="U648" i="63"/>
  <c r="R648" i="63"/>
  <c r="U600" i="63"/>
  <c r="R600" i="63"/>
  <c r="U568" i="63"/>
  <c r="R568" i="63"/>
  <c r="U552" i="63"/>
  <c r="R552" i="63"/>
  <c r="U536" i="63"/>
  <c r="R536" i="63"/>
  <c r="U504" i="63"/>
  <c r="R504" i="63"/>
  <c r="U472" i="63"/>
  <c r="R472" i="63"/>
  <c r="U456" i="63"/>
  <c r="R456" i="63"/>
  <c r="U440" i="63"/>
  <c r="R440" i="63"/>
  <c r="U424" i="63"/>
  <c r="R424" i="63"/>
  <c r="U408" i="63"/>
  <c r="R408" i="63"/>
  <c r="U392" i="63"/>
  <c r="R392" i="63"/>
  <c r="U376" i="63"/>
  <c r="R376" i="63"/>
  <c r="U360" i="63"/>
  <c r="R360" i="63"/>
  <c r="U344" i="63"/>
  <c r="R344" i="63"/>
  <c r="U328" i="63"/>
  <c r="R328" i="63"/>
  <c r="U312" i="63"/>
  <c r="R312" i="63"/>
  <c r="U291" i="63"/>
  <c r="R291" i="63"/>
  <c r="U269" i="63"/>
  <c r="R269" i="63"/>
  <c r="U248" i="63"/>
  <c r="R248" i="63"/>
  <c r="U227" i="63"/>
  <c r="R227" i="63"/>
  <c r="U196" i="63"/>
  <c r="R196" i="63"/>
  <c r="U164" i="63"/>
  <c r="R164" i="63"/>
  <c r="U132" i="63"/>
  <c r="R132" i="63"/>
  <c r="U100" i="63"/>
  <c r="R100" i="63"/>
  <c r="U68" i="63"/>
  <c r="R68" i="63"/>
  <c r="U805" i="63"/>
  <c r="R805" i="63"/>
  <c r="U757" i="63"/>
  <c r="R757" i="63"/>
  <c r="U709" i="63"/>
  <c r="R709" i="63"/>
  <c r="U661" i="63"/>
  <c r="R661" i="63"/>
  <c r="U613" i="63"/>
  <c r="R613" i="63"/>
  <c r="U573" i="63"/>
  <c r="R573" i="63"/>
  <c r="U537" i="63"/>
  <c r="R537" i="63"/>
  <c r="U505" i="63"/>
  <c r="R505" i="63"/>
  <c r="U473" i="63"/>
  <c r="R473" i="63"/>
  <c r="U441" i="63"/>
  <c r="R441" i="63"/>
  <c r="U409" i="63"/>
  <c r="R409" i="63"/>
  <c r="U377" i="63"/>
  <c r="R377" i="63"/>
  <c r="U345" i="63"/>
  <c r="R345" i="63"/>
  <c r="U313" i="63"/>
  <c r="R313" i="63"/>
  <c r="U265" i="63"/>
  <c r="R265" i="63"/>
  <c r="U223" i="63"/>
  <c r="R223" i="63"/>
  <c r="U159" i="63"/>
  <c r="R159" i="63"/>
  <c r="U95" i="63"/>
  <c r="R95" i="63"/>
  <c r="U820" i="63"/>
  <c r="R820" i="63"/>
  <c r="U792" i="63"/>
  <c r="R792" i="63"/>
  <c r="U827" i="63"/>
  <c r="R827" i="63"/>
  <c r="R811" i="63"/>
  <c r="U811" i="63"/>
  <c r="U795" i="63"/>
  <c r="R795" i="63"/>
  <c r="U779" i="63"/>
  <c r="R779" i="63"/>
  <c r="U763" i="63"/>
  <c r="R763" i="63"/>
  <c r="U747" i="63"/>
  <c r="R747" i="63"/>
  <c r="U731" i="63"/>
  <c r="R731" i="63"/>
  <c r="U715" i="63"/>
  <c r="R715" i="63"/>
  <c r="U699" i="63"/>
  <c r="R699" i="63"/>
  <c r="U683" i="63"/>
  <c r="R683" i="63"/>
  <c r="U667" i="63"/>
  <c r="R667" i="63"/>
  <c r="U651" i="63"/>
  <c r="R651" i="63"/>
  <c r="U635" i="63"/>
  <c r="R635" i="63"/>
  <c r="U619" i="63"/>
  <c r="R619" i="63"/>
  <c r="U603" i="63"/>
  <c r="R603" i="63"/>
  <c r="U587" i="63"/>
  <c r="R587" i="63"/>
  <c r="U571" i="63"/>
  <c r="R571" i="63"/>
  <c r="U555" i="63"/>
  <c r="R555" i="63"/>
  <c r="U539" i="63"/>
  <c r="R539" i="63"/>
  <c r="U523" i="63"/>
  <c r="R523" i="63"/>
  <c r="U507" i="63"/>
  <c r="R507" i="63"/>
  <c r="U491" i="63"/>
  <c r="R491" i="63"/>
  <c r="U475" i="63"/>
  <c r="R475" i="63"/>
  <c r="U459" i="63"/>
  <c r="R459" i="63"/>
  <c r="U443" i="63"/>
  <c r="R443" i="63"/>
  <c r="U427" i="63"/>
  <c r="R427" i="63"/>
  <c r="U411" i="63"/>
  <c r="R411" i="63"/>
  <c r="U395" i="63"/>
  <c r="R395" i="63"/>
  <c r="U379" i="63"/>
  <c r="R379" i="63"/>
  <c r="U363" i="63"/>
  <c r="R363" i="63"/>
  <c r="U347" i="63"/>
  <c r="R347" i="63"/>
  <c r="U331" i="63"/>
  <c r="R331" i="63"/>
  <c r="U315" i="63"/>
  <c r="R315" i="63"/>
  <c r="U295" i="63"/>
  <c r="R295" i="63"/>
  <c r="U273" i="63"/>
  <c r="R273" i="63"/>
  <c r="U252" i="63"/>
  <c r="R252" i="63"/>
  <c r="U231" i="63"/>
  <c r="R231" i="63"/>
  <c r="U203" i="63"/>
  <c r="R203" i="63"/>
  <c r="U171" i="63"/>
  <c r="R171" i="63"/>
  <c r="U139" i="63"/>
  <c r="R139" i="63"/>
  <c r="U107" i="63"/>
  <c r="R107" i="63"/>
  <c r="U75" i="63"/>
  <c r="R75" i="63"/>
  <c r="U813" i="63"/>
  <c r="R813" i="63"/>
  <c r="U765" i="63"/>
  <c r="R765" i="63"/>
  <c r="U717" i="63"/>
  <c r="R717" i="63"/>
  <c r="U669" i="63"/>
  <c r="R669" i="63"/>
  <c r="U621" i="63"/>
  <c r="R621" i="63"/>
  <c r="U830" i="63"/>
  <c r="R830" i="63"/>
  <c r="U814" i="63"/>
  <c r="R814" i="63"/>
  <c r="U798" i="63"/>
  <c r="R798" i="63"/>
  <c r="R782" i="63"/>
  <c r="U782" i="63"/>
  <c r="R766" i="63"/>
  <c r="U766" i="63"/>
  <c r="U750" i="63"/>
  <c r="R750" i="63"/>
  <c r="U734" i="63"/>
  <c r="R734" i="63"/>
  <c r="U718" i="63"/>
  <c r="R718" i="63"/>
  <c r="U702" i="63"/>
  <c r="R702" i="63"/>
  <c r="U686" i="63"/>
  <c r="R686" i="63"/>
  <c r="U670" i="63"/>
  <c r="R670" i="63"/>
  <c r="U654" i="63"/>
  <c r="R654" i="63"/>
  <c r="U638" i="63"/>
  <c r="R638" i="63"/>
  <c r="U622" i="63"/>
  <c r="R622" i="63"/>
  <c r="U606" i="63"/>
  <c r="R606" i="63"/>
  <c r="U590" i="63"/>
  <c r="R590" i="63"/>
  <c r="U574" i="63"/>
  <c r="R574" i="63"/>
  <c r="U558" i="63"/>
  <c r="R558" i="63"/>
  <c r="U542" i="63"/>
  <c r="R542" i="63"/>
  <c r="U526" i="63"/>
  <c r="R526" i="63"/>
  <c r="U510" i="63"/>
  <c r="R510" i="63"/>
  <c r="U494" i="63"/>
  <c r="R494" i="63"/>
  <c r="U478" i="63"/>
  <c r="R478" i="63"/>
  <c r="U462" i="63"/>
  <c r="R462" i="63"/>
  <c r="U446" i="63"/>
  <c r="R446" i="63"/>
  <c r="U430" i="63"/>
  <c r="R430" i="63"/>
  <c r="U414" i="63"/>
  <c r="R414" i="63"/>
  <c r="U398" i="63"/>
  <c r="R398" i="63"/>
  <c r="U382" i="63"/>
  <c r="R382" i="63"/>
  <c r="U366" i="63"/>
  <c r="R366" i="63"/>
  <c r="U350" i="63"/>
  <c r="R350" i="63"/>
  <c r="U334" i="63"/>
  <c r="R334" i="63"/>
  <c r="U318" i="63"/>
  <c r="R318" i="63"/>
  <c r="U299" i="63"/>
  <c r="R299" i="63"/>
  <c r="U277" i="63"/>
  <c r="R277" i="63"/>
  <c r="U256" i="63"/>
  <c r="R256" i="63"/>
  <c r="U235" i="63"/>
  <c r="R235" i="63"/>
  <c r="U208" i="63"/>
  <c r="R208" i="63"/>
  <c r="U176" i="63"/>
  <c r="R176" i="63"/>
  <c r="U144" i="63"/>
  <c r="R144" i="63"/>
  <c r="U112" i="63"/>
  <c r="R112" i="63"/>
  <c r="U80" i="63"/>
  <c r="R80" i="63"/>
  <c r="U306" i="63"/>
  <c r="R306" i="63"/>
  <c r="U290" i="63"/>
  <c r="R290" i="63"/>
  <c r="U274" i="63"/>
  <c r="R274" i="63"/>
  <c r="U258" i="63"/>
  <c r="R258" i="63"/>
  <c r="U242" i="63"/>
  <c r="R242" i="63"/>
  <c r="U226" i="63"/>
  <c r="R226" i="63"/>
  <c r="U210" i="63"/>
  <c r="R210" i="63"/>
  <c r="U194" i="63"/>
  <c r="R194" i="63"/>
  <c r="U178" i="63"/>
  <c r="R178" i="63"/>
  <c r="U162" i="63"/>
  <c r="R162" i="63"/>
  <c r="U146" i="63"/>
  <c r="R146" i="63"/>
  <c r="U130" i="63"/>
  <c r="R130" i="63"/>
  <c r="U114" i="63"/>
  <c r="R114" i="63"/>
  <c r="U98" i="63"/>
  <c r="R98" i="63"/>
  <c r="U82" i="63"/>
  <c r="R82" i="63"/>
  <c r="U66" i="63"/>
  <c r="R66" i="63"/>
  <c r="U217" i="63"/>
  <c r="R217" i="63"/>
  <c r="U201" i="63"/>
  <c r="R201" i="63"/>
  <c r="U185" i="63"/>
  <c r="R185" i="63"/>
  <c r="U169" i="63"/>
  <c r="R169" i="63"/>
  <c r="U153" i="63"/>
  <c r="R153" i="63"/>
  <c r="U137" i="63"/>
  <c r="R137" i="63"/>
  <c r="U121" i="63"/>
  <c r="R121" i="63"/>
  <c r="U105" i="63"/>
  <c r="R105" i="63"/>
  <c r="U89" i="63"/>
  <c r="R89" i="63"/>
  <c r="U73" i="63"/>
  <c r="R73" i="63"/>
  <c r="U57" i="63"/>
  <c r="U641" i="63"/>
  <c r="R641" i="63"/>
  <c r="U493" i="63"/>
  <c r="R493" i="63"/>
  <c r="U397" i="63"/>
  <c r="R397" i="63"/>
  <c r="U260" i="63"/>
  <c r="R260" i="63"/>
  <c r="U816" i="63"/>
  <c r="R816" i="63"/>
  <c r="U744" i="63"/>
  <c r="R744" i="63"/>
  <c r="U680" i="63"/>
  <c r="R680" i="63"/>
  <c r="U632" i="63"/>
  <c r="R632" i="63"/>
  <c r="U488" i="63"/>
  <c r="R488" i="63"/>
  <c r="U821" i="63"/>
  <c r="R821" i="63"/>
  <c r="U773" i="63"/>
  <c r="R773" i="63"/>
  <c r="U725" i="63"/>
  <c r="R725" i="63"/>
  <c r="U677" i="63"/>
  <c r="R677" i="63"/>
  <c r="U629" i="63"/>
  <c r="R629" i="63"/>
  <c r="U585" i="63"/>
  <c r="R585" i="63"/>
  <c r="U549" i="63"/>
  <c r="R549" i="63"/>
  <c r="U517" i="63"/>
  <c r="R517" i="63"/>
  <c r="U485" i="63"/>
  <c r="R485" i="63"/>
  <c r="U453" i="63"/>
  <c r="R453" i="63"/>
  <c r="U421" i="63"/>
  <c r="R421" i="63"/>
  <c r="U389" i="63"/>
  <c r="R389" i="63"/>
  <c r="U357" i="63"/>
  <c r="R357" i="63"/>
  <c r="U325" i="63"/>
  <c r="R325" i="63"/>
  <c r="U292" i="63"/>
  <c r="R292" i="63"/>
  <c r="U249" i="63"/>
  <c r="R249" i="63"/>
  <c r="U199" i="63"/>
  <c r="R199" i="63"/>
  <c r="U135" i="63"/>
  <c r="R135" i="63"/>
  <c r="U71" i="63"/>
  <c r="R71" i="63"/>
  <c r="U808" i="63"/>
  <c r="R808" i="63"/>
  <c r="U772" i="63"/>
  <c r="R772" i="63"/>
  <c r="U756" i="63"/>
  <c r="R756" i="63"/>
  <c r="U740" i="63"/>
  <c r="R740" i="63"/>
  <c r="U724" i="63"/>
  <c r="R724" i="63"/>
  <c r="U708" i="63"/>
  <c r="R708" i="63"/>
  <c r="U692" i="63"/>
  <c r="R692" i="63"/>
  <c r="U676" i="63"/>
  <c r="R676" i="63"/>
  <c r="U660" i="63"/>
  <c r="R660" i="63"/>
  <c r="U644" i="63"/>
  <c r="R644" i="63"/>
  <c r="U628" i="63"/>
  <c r="R628" i="63"/>
  <c r="U612" i="63"/>
  <c r="R612" i="63"/>
  <c r="U596" i="63"/>
  <c r="R596" i="63"/>
  <c r="U580" i="63"/>
  <c r="R580" i="63"/>
  <c r="U564" i="63"/>
  <c r="R564" i="63"/>
  <c r="U548" i="63"/>
  <c r="R548" i="63"/>
  <c r="U532" i="63"/>
  <c r="R532" i="63"/>
  <c r="U516" i="63"/>
  <c r="R516" i="63"/>
  <c r="U500" i="63"/>
  <c r="R500" i="63"/>
  <c r="U484" i="63"/>
  <c r="R484" i="63"/>
  <c r="U468" i="63"/>
  <c r="R468" i="63"/>
  <c r="U452" i="63"/>
  <c r="R452" i="63"/>
  <c r="U436" i="63"/>
  <c r="R436" i="63"/>
  <c r="U420" i="63"/>
  <c r="R420" i="63"/>
  <c r="U404" i="63"/>
  <c r="R404" i="63"/>
  <c r="U388" i="63"/>
  <c r="R388" i="63"/>
  <c r="U372" i="63"/>
  <c r="R372" i="63"/>
  <c r="U356" i="63"/>
  <c r="R356" i="63"/>
  <c r="U340" i="63"/>
  <c r="R340" i="63"/>
  <c r="U324" i="63"/>
  <c r="R324" i="63"/>
  <c r="U307" i="63"/>
  <c r="R307" i="63"/>
  <c r="U285" i="63"/>
  <c r="R285" i="63"/>
  <c r="U264" i="63"/>
  <c r="R264" i="63"/>
  <c r="U243" i="63"/>
  <c r="R243" i="63"/>
  <c r="U220" i="63"/>
  <c r="R220" i="63"/>
  <c r="U188" i="63"/>
  <c r="R188" i="63"/>
  <c r="U156" i="63"/>
  <c r="R156" i="63"/>
  <c r="U124" i="63"/>
  <c r="R124" i="63"/>
  <c r="U92" i="63"/>
  <c r="R92" i="63"/>
  <c r="U60" i="63"/>
  <c r="R60" i="63"/>
  <c r="U793" i="63"/>
  <c r="R793" i="63"/>
  <c r="U745" i="63"/>
  <c r="R745" i="63"/>
  <c r="U697" i="63"/>
  <c r="R697" i="63"/>
  <c r="U649" i="63"/>
  <c r="R649" i="63"/>
  <c r="U601" i="63"/>
  <c r="R601" i="63"/>
  <c r="U561" i="63"/>
  <c r="R561" i="63"/>
  <c r="U529" i="63"/>
  <c r="R529" i="63"/>
  <c r="U497" i="63"/>
  <c r="R497" i="63"/>
  <c r="U465" i="63"/>
  <c r="R465" i="63"/>
  <c r="U433" i="63"/>
  <c r="R433" i="63"/>
  <c r="U401" i="63"/>
  <c r="R401" i="63"/>
  <c r="U369" i="63"/>
  <c r="R369" i="63"/>
  <c r="U337" i="63"/>
  <c r="R337" i="63"/>
  <c r="U297" i="63"/>
  <c r="R297" i="63"/>
  <c r="U255" i="63"/>
  <c r="R255" i="63"/>
  <c r="U207" i="63"/>
  <c r="R207" i="63"/>
  <c r="U143" i="63"/>
  <c r="R143" i="63"/>
  <c r="U79" i="63"/>
  <c r="R79" i="63"/>
  <c r="U812" i="63"/>
  <c r="R812" i="63"/>
  <c r="U784" i="63"/>
  <c r="R784" i="63"/>
  <c r="U823" i="63"/>
  <c r="R823" i="63"/>
  <c r="U807" i="63"/>
  <c r="R807" i="63"/>
  <c r="U791" i="63"/>
  <c r="R791" i="63"/>
  <c r="R775" i="63"/>
  <c r="U775" i="63"/>
  <c r="R759" i="63"/>
  <c r="U759" i="63"/>
  <c r="U743" i="63"/>
  <c r="R743" i="63"/>
  <c r="U727" i="63"/>
  <c r="R727" i="63"/>
  <c r="U711" i="63"/>
  <c r="R711" i="63"/>
  <c r="U695" i="63"/>
  <c r="R695" i="63"/>
  <c r="U679" i="63"/>
  <c r="R679" i="63"/>
  <c r="U663" i="63"/>
  <c r="R663" i="63"/>
  <c r="U647" i="63"/>
  <c r="R647" i="63"/>
  <c r="U631" i="63"/>
  <c r="R631" i="63"/>
  <c r="U615" i="63"/>
  <c r="R615" i="63"/>
  <c r="U599" i="63"/>
  <c r="R599" i="63"/>
  <c r="U583" i="63"/>
  <c r="R583" i="63"/>
  <c r="U567" i="63"/>
  <c r="R567" i="63"/>
  <c r="U551" i="63"/>
  <c r="R551" i="63"/>
  <c r="U535" i="63"/>
  <c r="R535" i="63"/>
  <c r="U519" i="63"/>
  <c r="R519" i="63"/>
  <c r="U503" i="63"/>
  <c r="R503" i="63"/>
  <c r="U487" i="63"/>
  <c r="R487" i="63"/>
  <c r="U471" i="63"/>
  <c r="R471" i="63"/>
  <c r="U455" i="63"/>
  <c r="R455" i="63"/>
  <c r="U439" i="63"/>
  <c r="R439" i="63"/>
  <c r="U423" i="63"/>
  <c r="R423" i="63"/>
  <c r="U407" i="63"/>
  <c r="R407" i="63"/>
  <c r="U391" i="63"/>
  <c r="R391" i="63"/>
  <c r="U375" i="63"/>
  <c r="R375" i="63"/>
  <c r="U359" i="63"/>
  <c r="R359" i="63"/>
  <c r="U343" i="63"/>
  <c r="R343" i="63"/>
  <c r="U327" i="63"/>
  <c r="R327" i="63"/>
  <c r="U311" i="63"/>
  <c r="R311" i="63"/>
  <c r="U289" i="63"/>
  <c r="R289" i="63"/>
  <c r="U268" i="63"/>
  <c r="R268" i="63"/>
  <c r="U247" i="63"/>
  <c r="R247" i="63"/>
  <c r="U225" i="63"/>
  <c r="R225" i="63"/>
  <c r="U195" i="63"/>
  <c r="R195" i="63"/>
  <c r="U163" i="63"/>
  <c r="R163" i="63"/>
  <c r="U131" i="63"/>
  <c r="R131" i="63"/>
  <c r="U99" i="63"/>
  <c r="R99" i="63"/>
  <c r="U67" i="63"/>
  <c r="R67" i="63"/>
  <c r="U801" i="63"/>
  <c r="R801" i="63"/>
  <c r="U753" i="63"/>
  <c r="R753" i="63"/>
  <c r="U705" i="63"/>
  <c r="R705" i="63"/>
  <c r="U657" i="63"/>
  <c r="R657" i="63"/>
  <c r="U609" i="63"/>
  <c r="R609" i="63"/>
  <c r="R826" i="63"/>
  <c r="U826" i="63"/>
  <c r="R810" i="63"/>
  <c r="U810" i="63"/>
  <c r="R794" i="63"/>
  <c r="U794" i="63"/>
  <c r="U778" i="63"/>
  <c r="R778" i="63"/>
  <c r="U762" i="63"/>
  <c r="R762" i="63"/>
  <c r="R746" i="63"/>
  <c r="U746" i="63"/>
  <c r="R730" i="63"/>
  <c r="U730" i="63"/>
  <c r="R714" i="63"/>
  <c r="U714" i="63"/>
  <c r="R698" i="63"/>
  <c r="U698" i="63"/>
  <c r="R682" i="63"/>
  <c r="U682" i="63"/>
  <c r="AH682" i="63" s="1"/>
  <c r="R666" i="63"/>
  <c r="U666" i="63"/>
  <c r="R650" i="63"/>
  <c r="U650" i="63"/>
  <c r="R634" i="63"/>
  <c r="U634" i="63"/>
  <c r="R618" i="63"/>
  <c r="U618" i="63"/>
  <c r="R602" i="63"/>
  <c r="U602" i="63"/>
  <c r="R586" i="63"/>
  <c r="U586" i="63"/>
  <c r="R570" i="63"/>
  <c r="U570" i="63"/>
  <c r="R554" i="63"/>
  <c r="U554" i="63"/>
  <c r="AH554" i="63" s="1"/>
  <c r="R538" i="63"/>
  <c r="U538" i="63"/>
  <c r="R522" i="63"/>
  <c r="U522" i="63"/>
  <c r="R506" i="63"/>
  <c r="U506" i="63"/>
  <c r="R490" i="63"/>
  <c r="U490" i="63"/>
  <c r="R474" i="63"/>
  <c r="U474" i="63"/>
  <c r="R458" i="63"/>
  <c r="U458" i="63"/>
  <c r="R442" i="63"/>
  <c r="U442" i="63"/>
  <c r="R426" i="63"/>
  <c r="U426" i="63"/>
  <c r="R410" i="63"/>
  <c r="U410" i="63"/>
  <c r="R394" i="63"/>
  <c r="U394" i="63"/>
  <c r="R378" i="63"/>
  <c r="U378" i="63"/>
  <c r="R362" i="63"/>
  <c r="U362" i="63"/>
  <c r="R346" i="63"/>
  <c r="U346" i="63"/>
  <c r="R330" i="63"/>
  <c r="U330" i="63"/>
  <c r="R314" i="63"/>
  <c r="U314" i="63"/>
  <c r="U293" i="63"/>
  <c r="R293" i="63"/>
  <c r="U272" i="63"/>
  <c r="R272" i="63"/>
  <c r="U251" i="63"/>
  <c r="R251" i="63"/>
  <c r="U229" i="63"/>
  <c r="R229" i="63"/>
  <c r="U200" i="63"/>
  <c r="R200" i="63"/>
  <c r="U168" i="63"/>
  <c r="R168" i="63"/>
  <c r="U136" i="63"/>
  <c r="R136" i="63"/>
  <c r="U104" i="63"/>
  <c r="R104" i="63"/>
  <c r="U72" i="63"/>
  <c r="R72" i="63"/>
  <c r="U302" i="63"/>
  <c r="R302" i="63"/>
  <c r="U286" i="63"/>
  <c r="R286" i="63"/>
  <c r="U270" i="63"/>
  <c r="R270" i="63"/>
  <c r="U254" i="63"/>
  <c r="R254" i="63"/>
  <c r="U238" i="63"/>
  <c r="R238" i="63"/>
  <c r="U222" i="63"/>
  <c r="R222" i="63"/>
  <c r="U206" i="63"/>
  <c r="R206" i="63"/>
  <c r="U190" i="63"/>
  <c r="R190" i="63"/>
  <c r="U174" i="63"/>
  <c r="R174" i="63"/>
  <c r="U158" i="63"/>
  <c r="R158" i="63"/>
  <c r="U142" i="63"/>
  <c r="R142" i="63"/>
  <c r="U126" i="63"/>
  <c r="R126" i="63"/>
  <c r="U110" i="63"/>
  <c r="R110" i="63"/>
  <c r="U94" i="63"/>
  <c r="R94" i="63"/>
  <c r="U78" i="63"/>
  <c r="R78" i="63"/>
  <c r="U62" i="63"/>
  <c r="R62" i="63"/>
  <c r="U213" i="63"/>
  <c r="R213" i="63"/>
  <c r="U197" i="63"/>
  <c r="R197" i="63"/>
  <c r="U181" i="63"/>
  <c r="R181" i="63"/>
  <c r="U165" i="63"/>
  <c r="R165" i="63"/>
  <c r="U149" i="63"/>
  <c r="R149" i="63"/>
  <c r="U133" i="63"/>
  <c r="R133" i="63"/>
  <c r="U117" i="63"/>
  <c r="R117" i="63"/>
  <c r="U101" i="63"/>
  <c r="R101" i="63"/>
  <c r="U85" i="63"/>
  <c r="R85" i="63"/>
  <c r="U69" i="63"/>
  <c r="R69" i="63"/>
  <c r="U689" i="63"/>
  <c r="R689" i="63"/>
  <c r="U525" i="63"/>
  <c r="R525" i="63"/>
  <c r="U365" i="63"/>
  <c r="R365" i="63"/>
  <c r="U215" i="63"/>
  <c r="R215" i="63"/>
  <c r="U780" i="63"/>
  <c r="R780" i="63"/>
  <c r="U728" i="63"/>
  <c r="R728" i="63"/>
  <c r="U664" i="63"/>
  <c r="R664" i="63"/>
  <c r="U616" i="63"/>
  <c r="R616" i="63"/>
  <c r="U520" i="63"/>
  <c r="R520" i="63"/>
  <c r="U809" i="63"/>
  <c r="R809" i="63"/>
  <c r="U761" i="63"/>
  <c r="R761" i="63"/>
  <c r="U713" i="63"/>
  <c r="R713" i="63"/>
  <c r="U665" i="63"/>
  <c r="R665" i="63"/>
  <c r="U617" i="63"/>
  <c r="R617" i="63"/>
  <c r="U577" i="63"/>
  <c r="R577" i="63"/>
  <c r="U541" i="63"/>
  <c r="R541" i="63"/>
  <c r="U509" i="63"/>
  <c r="R509" i="63"/>
  <c r="U477" i="63"/>
  <c r="R477" i="63"/>
  <c r="U445" i="63"/>
  <c r="R445" i="63"/>
  <c r="U413" i="63"/>
  <c r="R413" i="63"/>
  <c r="U381" i="63"/>
  <c r="R381" i="63"/>
  <c r="U349" i="63"/>
  <c r="R349" i="63"/>
  <c r="U317" i="63"/>
  <c r="R317" i="63"/>
  <c r="U281" i="63"/>
  <c r="R281" i="63"/>
  <c r="U239" i="63"/>
  <c r="R239" i="63"/>
  <c r="U183" i="63"/>
  <c r="R183" i="63"/>
  <c r="U119" i="63"/>
  <c r="R119" i="63"/>
  <c r="R832" i="63"/>
  <c r="U832" i="63"/>
  <c r="U796" i="63"/>
  <c r="R796" i="63"/>
  <c r="U768" i="63"/>
  <c r="R768" i="63"/>
  <c r="U752" i="63"/>
  <c r="R752" i="63"/>
  <c r="U736" i="63"/>
  <c r="R736" i="63"/>
  <c r="U720" i="63"/>
  <c r="R720" i="63"/>
  <c r="U704" i="63"/>
  <c r="R704" i="63"/>
  <c r="U688" i="63"/>
  <c r="R688" i="63"/>
  <c r="U672" i="63"/>
  <c r="R672" i="63"/>
  <c r="U656" i="63"/>
  <c r="R656" i="63"/>
  <c r="U640" i="63"/>
  <c r="R640" i="63"/>
  <c r="U624" i="63"/>
  <c r="R624" i="63"/>
  <c r="U608" i="63"/>
  <c r="R608" i="63"/>
  <c r="U592" i="63"/>
  <c r="R592" i="63"/>
  <c r="U576" i="63"/>
  <c r="R576" i="63"/>
  <c r="U560" i="63"/>
  <c r="R560" i="63"/>
  <c r="U544" i="63"/>
  <c r="R544" i="63"/>
  <c r="U528" i="63"/>
  <c r="R528" i="63"/>
  <c r="U512" i="63"/>
  <c r="R512" i="63"/>
  <c r="U496" i="63"/>
  <c r="R496" i="63"/>
  <c r="U480" i="63"/>
  <c r="R480" i="63"/>
  <c r="U464" i="63"/>
  <c r="R464" i="63"/>
  <c r="U448" i="63"/>
  <c r="R448" i="63"/>
  <c r="U432" i="63"/>
  <c r="R432" i="63"/>
  <c r="U416" i="63"/>
  <c r="R416" i="63"/>
  <c r="U400" i="63"/>
  <c r="R400" i="63"/>
  <c r="U384" i="63"/>
  <c r="R384" i="63"/>
  <c r="U368" i="63"/>
  <c r="R368" i="63"/>
  <c r="U352" i="63"/>
  <c r="R352" i="63"/>
  <c r="U336" i="63"/>
  <c r="R336" i="63"/>
  <c r="U320" i="63"/>
  <c r="R320" i="63"/>
  <c r="U301" i="63"/>
  <c r="R301" i="63"/>
  <c r="U280" i="63"/>
  <c r="R280" i="63"/>
  <c r="U259" i="63"/>
  <c r="R259" i="63"/>
  <c r="U237" i="63"/>
  <c r="R237" i="63"/>
  <c r="U212" i="63"/>
  <c r="R212" i="63"/>
  <c r="U180" i="63"/>
  <c r="R180" i="63"/>
  <c r="U148" i="63"/>
  <c r="R148" i="63"/>
  <c r="U116" i="63"/>
  <c r="R116" i="63"/>
  <c r="U84" i="63"/>
  <c r="R84" i="63"/>
  <c r="U829" i="63"/>
  <c r="R829" i="63"/>
  <c r="U781" i="63"/>
  <c r="R781" i="63"/>
  <c r="U733" i="63"/>
  <c r="R733" i="63"/>
  <c r="U685" i="63"/>
  <c r="R685" i="63"/>
  <c r="U637" i="63"/>
  <c r="R637" i="63"/>
  <c r="U589" i="63"/>
  <c r="R589" i="63"/>
  <c r="U553" i="63"/>
  <c r="R553" i="63"/>
  <c r="U521" i="63"/>
  <c r="R521" i="63"/>
  <c r="U489" i="63"/>
  <c r="R489" i="63"/>
  <c r="U457" i="63"/>
  <c r="R457" i="63"/>
  <c r="U425" i="63"/>
  <c r="R425" i="63"/>
  <c r="U393" i="63"/>
  <c r="R393" i="63"/>
  <c r="U361" i="63"/>
  <c r="R361" i="63"/>
  <c r="U329" i="63"/>
  <c r="R329" i="63"/>
  <c r="U287" i="63"/>
  <c r="R287" i="63"/>
  <c r="U244" i="63"/>
  <c r="R244" i="63"/>
  <c r="U191" i="63"/>
  <c r="R191" i="63"/>
  <c r="U127" i="63"/>
  <c r="R127" i="63"/>
  <c r="U63" i="63"/>
  <c r="R63" i="63"/>
  <c r="R804" i="63"/>
  <c r="U804" i="63"/>
  <c r="U776" i="63"/>
  <c r="R776" i="63"/>
  <c r="U819" i="63"/>
  <c r="R819" i="63"/>
  <c r="U803" i="63"/>
  <c r="R803" i="63"/>
  <c r="U787" i="63"/>
  <c r="R787" i="63"/>
  <c r="U771" i="63"/>
  <c r="R771" i="63"/>
  <c r="U755" i="63"/>
  <c r="R755" i="63"/>
  <c r="U739" i="63"/>
  <c r="R739" i="63"/>
  <c r="U723" i="63"/>
  <c r="R723" i="63"/>
  <c r="U707" i="63"/>
  <c r="R707" i="63"/>
  <c r="U691" i="63"/>
  <c r="R691" i="63"/>
  <c r="U675" i="63"/>
  <c r="R675" i="63"/>
  <c r="U659" i="63"/>
  <c r="R659" i="63"/>
  <c r="U643" i="63"/>
  <c r="R643" i="63"/>
  <c r="U627" i="63"/>
  <c r="R627" i="63"/>
  <c r="U611" i="63"/>
  <c r="R611" i="63"/>
  <c r="U595" i="63"/>
  <c r="R595" i="63"/>
  <c r="U579" i="63"/>
  <c r="R579" i="63"/>
  <c r="U563" i="63"/>
  <c r="R563" i="63"/>
  <c r="U547" i="63"/>
  <c r="R547" i="63"/>
  <c r="U531" i="63"/>
  <c r="R531" i="63"/>
  <c r="U515" i="63"/>
  <c r="R515" i="63"/>
  <c r="U499" i="63"/>
  <c r="R499" i="63"/>
  <c r="U483" i="63"/>
  <c r="R483" i="63"/>
  <c r="U467" i="63"/>
  <c r="R467" i="63"/>
  <c r="U451" i="63"/>
  <c r="R451" i="63"/>
  <c r="U435" i="63"/>
  <c r="R435" i="63"/>
  <c r="U419" i="63"/>
  <c r="R419" i="63"/>
  <c r="U403" i="63"/>
  <c r="R403" i="63"/>
  <c r="U387" i="63"/>
  <c r="R387" i="63"/>
  <c r="U371" i="63"/>
  <c r="R371" i="63"/>
  <c r="U355" i="63"/>
  <c r="R355" i="63"/>
  <c r="U339" i="63"/>
  <c r="R339" i="63"/>
  <c r="U323" i="63"/>
  <c r="R323" i="63"/>
  <c r="U305" i="63"/>
  <c r="R305" i="63"/>
  <c r="U284" i="63"/>
  <c r="R284" i="63"/>
  <c r="U263" i="63"/>
  <c r="R263" i="63"/>
  <c r="U241" i="63"/>
  <c r="R241" i="63"/>
  <c r="U219" i="63"/>
  <c r="R219" i="63"/>
  <c r="U187" i="63"/>
  <c r="R187" i="63"/>
  <c r="U155" i="63"/>
  <c r="R155" i="63"/>
  <c r="U123" i="63"/>
  <c r="R123" i="63"/>
  <c r="U91" i="63"/>
  <c r="R91" i="63"/>
  <c r="U59" i="63"/>
  <c r="R59" i="63"/>
  <c r="U789" i="63"/>
  <c r="R789" i="63"/>
  <c r="U741" i="63"/>
  <c r="R741" i="63"/>
  <c r="U693" i="63"/>
  <c r="R693" i="63"/>
  <c r="U645" i="63"/>
  <c r="R645" i="63"/>
  <c r="U593" i="63"/>
  <c r="R593" i="63"/>
  <c r="R822" i="63"/>
  <c r="U822" i="63"/>
  <c r="R806" i="63"/>
  <c r="U806" i="63"/>
  <c r="R790" i="63"/>
  <c r="U790" i="63"/>
  <c r="R774" i="63"/>
  <c r="U774" i="63"/>
  <c r="R758" i="63"/>
  <c r="U758" i="63"/>
  <c r="R742" i="63"/>
  <c r="U742" i="63"/>
  <c r="R726" i="63"/>
  <c r="U726" i="63"/>
  <c r="R710" i="63"/>
  <c r="U710" i="63"/>
  <c r="R694" i="63"/>
  <c r="U694" i="63"/>
  <c r="R678" i="63"/>
  <c r="U678" i="63"/>
  <c r="R662" i="63"/>
  <c r="U662" i="63"/>
  <c r="R646" i="63"/>
  <c r="U646" i="63"/>
  <c r="R630" i="63"/>
  <c r="U630" i="63"/>
  <c r="R614" i="63"/>
  <c r="U614" i="63"/>
  <c r="R598" i="63"/>
  <c r="U598" i="63"/>
  <c r="R582" i="63"/>
  <c r="U582" i="63"/>
  <c r="R566" i="63"/>
  <c r="U566" i="63"/>
  <c r="R550" i="63"/>
  <c r="U550" i="63"/>
  <c r="R534" i="63"/>
  <c r="U534" i="63"/>
  <c r="R518" i="63"/>
  <c r="U518" i="63"/>
  <c r="R502" i="63"/>
  <c r="U502" i="63"/>
  <c r="R486" i="63"/>
  <c r="U486" i="63"/>
  <c r="R470" i="63"/>
  <c r="U470" i="63"/>
  <c r="R454" i="63"/>
  <c r="U454" i="63"/>
  <c r="R438" i="63"/>
  <c r="U438" i="63"/>
  <c r="R422" i="63"/>
  <c r="U422" i="63"/>
  <c r="R406" i="63"/>
  <c r="U406" i="63"/>
  <c r="R390" i="63"/>
  <c r="U390" i="63"/>
  <c r="R374" i="63"/>
  <c r="U374" i="63"/>
  <c r="R358" i="63"/>
  <c r="U358" i="63"/>
  <c r="R342" i="63"/>
  <c r="U342" i="63"/>
  <c r="R326" i="63"/>
  <c r="U326" i="63"/>
  <c r="U309" i="63"/>
  <c r="R309" i="63"/>
  <c r="U288" i="63"/>
  <c r="R288" i="63"/>
  <c r="U267" i="63"/>
  <c r="R267" i="63"/>
  <c r="U245" i="63"/>
  <c r="R245" i="63"/>
  <c r="U224" i="63"/>
  <c r="R224" i="63"/>
  <c r="U192" i="63"/>
  <c r="R192" i="63"/>
  <c r="U160" i="63"/>
  <c r="R160" i="63"/>
  <c r="U128" i="63"/>
  <c r="R128" i="63"/>
  <c r="U96" i="63"/>
  <c r="R96" i="63"/>
  <c r="U64" i="63"/>
  <c r="R64" i="63"/>
  <c r="R298" i="63"/>
  <c r="U298" i="63"/>
  <c r="R282" i="63"/>
  <c r="U282" i="63"/>
  <c r="R266" i="63"/>
  <c r="U266" i="63"/>
  <c r="R250" i="63"/>
  <c r="U250" i="63"/>
  <c r="R234" i="63"/>
  <c r="U234" i="63"/>
  <c r="R218" i="63"/>
  <c r="U218" i="63"/>
  <c r="R202" i="63"/>
  <c r="U202" i="63"/>
  <c r="R186" i="63"/>
  <c r="U186" i="63"/>
  <c r="R170" i="63"/>
  <c r="U170" i="63"/>
  <c r="R154" i="63"/>
  <c r="U154" i="63"/>
  <c r="R138" i="63"/>
  <c r="U138" i="63"/>
  <c r="R122" i="63"/>
  <c r="U122" i="63"/>
  <c r="R106" i="63"/>
  <c r="U106" i="63"/>
  <c r="R90" i="63"/>
  <c r="U90" i="63"/>
  <c r="R74" i="63"/>
  <c r="U74" i="63"/>
  <c r="R58" i="63"/>
  <c r="U58" i="63"/>
  <c r="U209" i="63"/>
  <c r="R209" i="63"/>
  <c r="U193" i="63"/>
  <c r="R193" i="63"/>
  <c r="U177" i="63"/>
  <c r="R177" i="63"/>
  <c r="U161" i="63"/>
  <c r="R161" i="63"/>
  <c r="U145" i="63"/>
  <c r="R145" i="63"/>
  <c r="U129" i="63"/>
  <c r="R129" i="63"/>
  <c r="U113" i="63"/>
  <c r="R113" i="63"/>
  <c r="U97" i="63"/>
  <c r="R97" i="63"/>
  <c r="U81" i="63"/>
  <c r="R81" i="63"/>
  <c r="U65" i="63"/>
  <c r="R65" i="63"/>
  <c r="U737" i="63"/>
  <c r="R737" i="63"/>
  <c r="U557" i="63"/>
  <c r="R557" i="63"/>
  <c r="U429" i="63"/>
  <c r="R429" i="63"/>
  <c r="U303" i="63"/>
  <c r="R303" i="63"/>
  <c r="U87" i="63"/>
  <c r="R87" i="63"/>
  <c r="U712" i="63"/>
  <c r="R712" i="63"/>
  <c r="U584" i="63"/>
  <c r="R584" i="63"/>
  <c r="U797" i="63"/>
  <c r="R797" i="63"/>
  <c r="U749" i="63"/>
  <c r="R749" i="63"/>
  <c r="U701" i="63"/>
  <c r="R701" i="63"/>
  <c r="U653" i="63"/>
  <c r="R653" i="63"/>
  <c r="U605" i="63"/>
  <c r="R605" i="63"/>
  <c r="U569" i="63"/>
  <c r="R569" i="63"/>
  <c r="U533" i="63"/>
  <c r="R533" i="63"/>
  <c r="U501" i="63"/>
  <c r="R501" i="63"/>
  <c r="U469" i="63"/>
  <c r="R469" i="63"/>
  <c r="U437" i="63"/>
  <c r="R437" i="63"/>
  <c r="U405" i="63"/>
  <c r="R405" i="63"/>
  <c r="U373" i="63"/>
  <c r="R373" i="63"/>
  <c r="U341" i="63"/>
  <c r="R341" i="63"/>
  <c r="U308" i="63"/>
  <c r="R308" i="63"/>
  <c r="U271" i="63"/>
  <c r="R271" i="63"/>
  <c r="U228" i="63"/>
  <c r="R228" i="63"/>
  <c r="U167" i="63"/>
  <c r="R167" i="63"/>
  <c r="U103" i="63"/>
  <c r="R103" i="63"/>
  <c r="U824" i="63"/>
  <c r="R824" i="63"/>
  <c r="U788" i="63"/>
  <c r="R788" i="63"/>
  <c r="U764" i="63"/>
  <c r="R764" i="63"/>
  <c r="U748" i="63"/>
  <c r="R748" i="63"/>
  <c r="U732" i="63"/>
  <c r="R732" i="63"/>
  <c r="U716" i="63"/>
  <c r="R716" i="63"/>
  <c r="U700" i="63"/>
  <c r="R700" i="63"/>
  <c r="U684" i="63"/>
  <c r="R684" i="63"/>
  <c r="U668" i="63"/>
  <c r="R668" i="63"/>
  <c r="U652" i="63"/>
  <c r="R652" i="63"/>
  <c r="U636" i="63"/>
  <c r="R636" i="63"/>
  <c r="U620" i="63"/>
  <c r="R620" i="63"/>
  <c r="U604" i="63"/>
  <c r="R604" i="63"/>
  <c r="U588" i="63"/>
  <c r="R588" i="63"/>
  <c r="U572" i="63"/>
  <c r="R572" i="63"/>
  <c r="U556" i="63"/>
  <c r="R556" i="63"/>
  <c r="U540" i="63"/>
  <c r="R540" i="63"/>
  <c r="U524" i="63"/>
  <c r="R524" i="63"/>
  <c r="U508" i="63"/>
  <c r="R508" i="63"/>
  <c r="U492" i="63"/>
  <c r="R492" i="63"/>
  <c r="U476" i="63"/>
  <c r="R476" i="63"/>
  <c r="U460" i="63"/>
  <c r="R460" i="63"/>
  <c r="U444" i="63"/>
  <c r="R444" i="63"/>
  <c r="U428" i="63"/>
  <c r="AH428" i="63" s="1"/>
  <c r="R428" i="63"/>
  <c r="U412" i="63"/>
  <c r="R412" i="63"/>
  <c r="U396" i="63"/>
  <c r="R396" i="63"/>
  <c r="U380" i="63"/>
  <c r="R380" i="63"/>
  <c r="U364" i="63"/>
  <c r="R364" i="63"/>
  <c r="U348" i="63"/>
  <c r="R348" i="63"/>
  <c r="U332" i="63"/>
  <c r="R332" i="63"/>
  <c r="U316" i="63"/>
  <c r="R316" i="63"/>
  <c r="U296" i="63"/>
  <c r="R296" i="63"/>
  <c r="U275" i="63"/>
  <c r="R275" i="63"/>
  <c r="U253" i="63"/>
  <c r="R253" i="63"/>
  <c r="U232" i="63"/>
  <c r="R232" i="63"/>
  <c r="U204" i="63"/>
  <c r="R204" i="63"/>
  <c r="U172" i="63"/>
  <c r="R172" i="63"/>
  <c r="U140" i="63"/>
  <c r="R140" i="63"/>
  <c r="U108" i="63"/>
  <c r="R108" i="63"/>
  <c r="U76" i="63"/>
  <c r="R76" i="63"/>
  <c r="U817" i="63"/>
  <c r="R817" i="63"/>
  <c r="U769" i="63"/>
  <c r="R769" i="63"/>
  <c r="U721" i="63"/>
  <c r="R721" i="63"/>
  <c r="U673" i="63"/>
  <c r="R673" i="63"/>
  <c r="U625" i="63"/>
  <c r="R625" i="63"/>
  <c r="U581" i="63"/>
  <c r="R581" i="63"/>
  <c r="U545" i="63"/>
  <c r="R545" i="63"/>
  <c r="U513" i="63"/>
  <c r="R513" i="63"/>
  <c r="U481" i="63"/>
  <c r="R481" i="63"/>
  <c r="U449" i="63"/>
  <c r="R449" i="63"/>
  <c r="U417" i="63"/>
  <c r="R417" i="63"/>
  <c r="U385" i="63"/>
  <c r="R385" i="63"/>
  <c r="U353" i="63"/>
  <c r="R353" i="63"/>
  <c r="U321" i="63"/>
  <c r="R321" i="63"/>
  <c r="U276" i="63"/>
  <c r="R276" i="63"/>
  <c r="U233" i="63"/>
  <c r="R233" i="63"/>
  <c r="U175" i="63"/>
  <c r="R175" i="63"/>
  <c r="U111" i="63"/>
  <c r="R111" i="63"/>
  <c r="U828" i="63"/>
  <c r="R828" i="63"/>
  <c r="R800" i="63"/>
  <c r="U800" i="63"/>
  <c r="U831" i="63"/>
  <c r="R831" i="63"/>
  <c r="U815" i="63"/>
  <c r="R815" i="63"/>
  <c r="U799" i="63"/>
  <c r="R799" i="63"/>
  <c r="U783" i="63"/>
  <c r="R783" i="63"/>
  <c r="U767" i="63"/>
  <c r="R767" i="63"/>
  <c r="U751" i="63"/>
  <c r="R751" i="63"/>
  <c r="U735" i="63"/>
  <c r="R735" i="63"/>
  <c r="U719" i="63"/>
  <c r="R719" i="63"/>
  <c r="U703" i="63"/>
  <c r="R703" i="63"/>
  <c r="U687" i="63"/>
  <c r="R687" i="63"/>
  <c r="U671" i="63"/>
  <c r="R671" i="63"/>
  <c r="U655" i="63"/>
  <c r="R655" i="63"/>
  <c r="U639" i="63"/>
  <c r="R639" i="63"/>
  <c r="U623" i="63"/>
  <c r="R623" i="63"/>
  <c r="U607" i="63"/>
  <c r="R607" i="63"/>
  <c r="U591" i="63"/>
  <c r="R591" i="63"/>
  <c r="U575" i="63"/>
  <c r="R575" i="63"/>
  <c r="U559" i="63"/>
  <c r="R559" i="63"/>
  <c r="U543" i="63"/>
  <c r="R543" i="63"/>
  <c r="U527" i="63"/>
  <c r="R527" i="63"/>
  <c r="U511" i="63"/>
  <c r="R511" i="63"/>
  <c r="U495" i="63"/>
  <c r="R495" i="63"/>
  <c r="U479" i="63"/>
  <c r="R479" i="63"/>
  <c r="U463" i="63"/>
  <c r="R463" i="63"/>
  <c r="U447" i="63"/>
  <c r="R447" i="63"/>
  <c r="U431" i="63"/>
  <c r="R431" i="63"/>
  <c r="U415" i="63"/>
  <c r="AH415" i="63" s="1"/>
  <c r="R415" i="63"/>
  <c r="U399" i="63"/>
  <c r="R399" i="63"/>
  <c r="U383" i="63"/>
  <c r="R383" i="63"/>
  <c r="U367" i="63"/>
  <c r="R367" i="63"/>
  <c r="U351" i="63"/>
  <c r="R351" i="63"/>
  <c r="U335" i="63"/>
  <c r="R335" i="63"/>
  <c r="U319" i="63"/>
  <c r="R319" i="63"/>
  <c r="U300" i="63"/>
  <c r="R300" i="63"/>
  <c r="U279" i="63"/>
  <c r="R279" i="63"/>
  <c r="U257" i="63"/>
  <c r="R257" i="63"/>
  <c r="U236" i="63"/>
  <c r="R236" i="63"/>
  <c r="U211" i="63"/>
  <c r="R211" i="63"/>
  <c r="U179" i="63"/>
  <c r="R179" i="63"/>
  <c r="U147" i="63"/>
  <c r="R147" i="63"/>
  <c r="U115" i="63"/>
  <c r="R115" i="63"/>
  <c r="U83" i="63"/>
  <c r="R83" i="63"/>
  <c r="U825" i="63"/>
  <c r="R825" i="63"/>
  <c r="U777" i="63"/>
  <c r="R777" i="63"/>
  <c r="U729" i="63"/>
  <c r="R729" i="63"/>
  <c r="U681" i="63"/>
  <c r="R681" i="63"/>
  <c r="U633" i="63"/>
  <c r="R633" i="63"/>
  <c r="U565" i="63"/>
  <c r="R565" i="63"/>
  <c r="U818" i="63"/>
  <c r="R818" i="63"/>
  <c r="U802" i="63"/>
  <c r="R802" i="63"/>
  <c r="U786" i="63"/>
  <c r="R786" i="63"/>
  <c r="U770" i="63"/>
  <c r="R770" i="63"/>
  <c r="U754" i="63"/>
  <c r="R754" i="63"/>
  <c r="U738" i="63"/>
  <c r="R738" i="63"/>
  <c r="U722" i="63"/>
  <c r="R722" i="63"/>
  <c r="U706" i="63"/>
  <c r="R706" i="63"/>
  <c r="U690" i="63"/>
  <c r="R690" i="63"/>
  <c r="U674" i="63"/>
  <c r="R674" i="63"/>
  <c r="U658" i="63"/>
  <c r="R658" i="63"/>
  <c r="U642" i="63"/>
  <c r="R642" i="63"/>
  <c r="U626" i="63"/>
  <c r="R626" i="63"/>
  <c r="U610" i="63"/>
  <c r="R610" i="63"/>
  <c r="U594" i="63"/>
  <c r="R594" i="63"/>
  <c r="U578" i="63"/>
  <c r="R578" i="63"/>
  <c r="U562" i="63"/>
  <c r="R562" i="63"/>
  <c r="U546" i="63"/>
  <c r="R546" i="63"/>
  <c r="U530" i="63"/>
  <c r="R530" i="63"/>
  <c r="U514" i="63"/>
  <c r="R514" i="63"/>
  <c r="U498" i="63"/>
  <c r="R498" i="63"/>
  <c r="U482" i="63"/>
  <c r="R482" i="63"/>
  <c r="U466" i="63"/>
  <c r="R466" i="63"/>
  <c r="U450" i="63"/>
  <c r="R450" i="63"/>
  <c r="U434" i="63"/>
  <c r="R434" i="63"/>
  <c r="U418" i="63"/>
  <c r="R418" i="63"/>
  <c r="U402" i="63"/>
  <c r="R402" i="63"/>
  <c r="U386" i="63"/>
  <c r="R386" i="63"/>
  <c r="U370" i="63"/>
  <c r="R370" i="63"/>
  <c r="U354" i="63"/>
  <c r="R354" i="63"/>
  <c r="U338" i="63"/>
  <c r="R338" i="63"/>
  <c r="U322" i="63"/>
  <c r="R322" i="63"/>
  <c r="U304" i="63"/>
  <c r="R304" i="63"/>
  <c r="U283" i="63"/>
  <c r="R283" i="63"/>
  <c r="U261" i="63"/>
  <c r="R261" i="63"/>
  <c r="U240" i="63"/>
  <c r="R240" i="63"/>
  <c r="U216" i="63"/>
  <c r="R216" i="63"/>
  <c r="U184" i="63"/>
  <c r="R184" i="63"/>
  <c r="U152" i="63"/>
  <c r="R152" i="63"/>
  <c r="U120" i="63"/>
  <c r="R120" i="63"/>
  <c r="U88" i="63"/>
  <c r="R88" i="63"/>
  <c r="R310" i="63"/>
  <c r="U310" i="63"/>
  <c r="R294" i="63"/>
  <c r="U294" i="63"/>
  <c r="R278" i="63"/>
  <c r="U278" i="63"/>
  <c r="R262" i="63"/>
  <c r="U262" i="63"/>
  <c r="R246" i="63"/>
  <c r="U246" i="63"/>
  <c r="R230" i="63"/>
  <c r="U230" i="63"/>
  <c r="R214" i="63"/>
  <c r="U214" i="63"/>
  <c r="R198" i="63"/>
  <c r="U198" i="63"/>
  <c r="R182" i="63"/>
  <c r="U182" i="63"/>
  <c r="R166" i="63"/>
  <c r="U166" i="63"/>
  <c r="R150" i="63"/>
  <c r="U150" i="63"/>
  <c r="R134" i="63"/>
  <c r="U134" i="63"/>
  <c r="R118" i="63"/>
  <c r="U118" i="63"/>
  <c r="R102" i="63"/>
  <c r="U102" i="63"/>
  <c r="R86" i="63"/>
  <c r="U86" i="63"/>
  <c r="R70" i="63"/>
  <c r="U70" i="63"/>
  <c r="U221" i="63"/>
  <c r="R221" i="63"/>
  <c r="U205" i="63"/>
  <c r="R205" i="63"/>
  <c r="U189" i="63"/>
  <c r="R189" i="63"/>
  <c r="U173" i="63"/>
  <c r="R173" i="63"/>
  <c r="U157" i="63"/>
  <c r="R157" i="63"/>
  <c r="U141" i="63"/>
  <c r="R141" i="63"/>
  <c r="U125" i="63"/>
  <c r="R125" i="63"/>
  <c r="U109" i="63"/>
  <c r="R109" i="63"/>
  <c r="U93" i="63"/>
  <c r="R93" i="63"/>
  <c r="U77" i="63"/>
  <c r="R77" i="63"/>
  <c r="U61" i="63"/>
  <c r="R61" i="63"/>
  <c r="S610" i="63" l="1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L5" i="65" l="1"/>
  <c r="FK5" i="65" s="1"/>
  <c r="DZ18" i="65"/>
  <c r="DZ34" i="65"/>
  <c r="DZ50" i="65"/>
  <c r="DZ66" i="65"/>
  <c r="DZ82" i="65"/>
  <c r="DZ17" i="65"/>
  <c r="DZ33" i="65"/>
  <c r="DZ49" i="65"/>
  <c r="DZ65" i="65"/>
  <c r="DZ81" i="65"/>
  <c r="EC20" i="65"/>
  <c r="EC36" i="65"/>
  <c r="EC52" i="65"/>
  <c r="EC84" i="65"/>
  <c r="EC15" i="65"/>
  <c r="EC31" i="65"/>
  <c r="EC47" i="65"/>
  <c r="EC63" i="65"/>
  <c r="EC79" i="65"/>
  <c r="DZ32" i="65"/>
  <c r="DZ48" i="65"/>
  <c r="DZ64" i="65"/>
  <c r="DZ15" i="65"/>
  <c r="EC19" i="65"/>
  <c r="DZ31" i="65"/>
  <c r="EC35" i="65"/>
  <c r="DZ47" i="65"/>
  <c r="EC51" i="65"/>
  <c r="DZ63" i="65"/>
  <c r="EC67" i="65"/>
  <c r="DZ79" i="65"/>
  <c r="EC83" i="65"/>
  <c r="DZ14" i="65"/>
  <c r="DZ30" i="65"/>
  <c r="DZ46" i="65"/>
  <c r="DZ62" i="65"/>
  <c r="DZ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Z36" i="65"/>
  <c r="DZ52" i="65"/>
  <c r="DZ84" i="65"/>
  <c r="DZ19" i="65"/>
  <c r="DZ35" i="65"/>
  <c r="DZ51" i="65"/>
  <c r="DZ67" i="65"/>
  <c r="DZ83" i="65"/>
  <c r="DZ13" i="65"/>
  <c r="DZ29" i="65"/>
  <c r="DZ45" i="65"/>
  <c r="DZ61" i="65"/>
  <c r="DZ77" i="65"/>
  <c r="DZ53" i="65"/>
  <c r="DZ20" i="65"/>
  <c r="DZ76" i="65"/>
  <c r="DZ75" i="65"/>
  <c r="DZ28" i="65"/>
  <c r="DZ37" i="65"/>
  <c r="DZ43" i="65"/>
  <c r="DZ68" i="65"/>
  <c r="DZ27" i="65"/>
  <c r="DZ21" i="65"/>
  <c r="DZ69" i="65"/>
  <c r="DZ44" i="65"/>
  <c r="DZ12" i="65"/>
  <c r="DZ5" i="65"/>
  <c r="DZ59" i="65"/>
  <c r="DZ60" i="65"/>
  <c r="DZ11" i="65"/>
  <c r="DY69" i="65"/>
  <c r="DY21" i="65"/>
  <c r="DY5" i="65"/>
  <c r="DY43" i="65"/>
  <c r="DY75" i="65"/>
  <c r="DY27" i="65"/>
  <c r="DY44" i="65"/>
  <c r="DY60" i="65"/>
  <c r="DY76" i="65"/>
  <c r="DY53" i="65"/>
  <c r="DY59" i="65"/>
  <c r="DY11" i="65"/>
  <c r="DY12" i="65"/>
  <c r="DY37" i="65"/>
  <c r="DY28" i="65"/>
  <c r="DY36" i="65"/>
  <c r="DY77" i="65"/>
  <c r="DY19" i="65"/>
  <c r="DY13" i="65"/>
  <c r="DY61" i="65"/>
  <c r="DY68" i="65"/>
  <c r="DY35" i="65"/>
  <c r="DY20" i="65"/>
  <c r="DY84" i="65"/>
  <c r="DY29" i="65"/>
  <c r="DY51" i="65"/>
  <c r="DY83" i="65"/>
  <c r="DY67" i="65"/>
  <c r="DY45" i="65"/>
  <c r="DY52" i="65"/>
  <c r="DZ80" i="65"/>
  <c r="DZ16" i="65"/>
  <c r="EC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L77" i="65" l="1"/>
  <c r="FK77" i="65" s="1"/>
  <c r="FL79" i="65"/>
  <c r="FK79" i="65" s="1"/>
  <c r="FL78" i="65"/>
  <c r="FK78" i="65" s="1"/>
  <c r="U53" i="64"/>
  <c r="U55" i="64"/>
  <c r="U51" i="64"/>
  <c r="U48" i="64"/>
  <c r="U49" i="64"/>
  <c r="U54" i="64"/>
  <c r="U56" i="64"/>
  <c r="U58" i="64"/>
  <c r="U50" i="64"/>
  <c r="U57" i="64"/>
  <c r="U52" i="64"/>
  <c r="FL7" i="65"/>
  <c r="FK7" i="65" s="1"/>
  <c r="DZ10" i="65"/>
  <c r="DZ26" i="65"/>
  <c r="DZ42" i="65"/>
  <c r="DZ58" i="65"/>
  <c r="DZ9" i="65"/>
  <c r="DZ25" i="65"/>
  <c r="DZ41" i="65"/>
  <c r="DZ73" i="65"/>
  <c r="EC12" i="65"/>
  <c r="EC44" i="65"/>
  <c r="EC60" i="65"/>
  <c r="EC7" i="65"/>
  <c r="EC23" i="65"/>
  <c r="EC39" i="65"/>
  <c r="EC55" i="65"/>
  <c r="EC71" i="65"/>
  <c r="DW83" i="65"/>
  <c r="DW36" i="65"/>
  <c r="DW51" i="65"/>
  <c r="DW34" i="65"/>
  <c r="DW81" i="65"/>
  <c r="DW45" i="65"/>
  <c r="DW78" i="65"/>
  <c r="DW47" i="65"/>
  <c r="DW64" i="65"/>
  <c r="DW48" i="65"/>
  <c r="DW77" i="65"/>
  <c r="DW49" i="65"/>
  <c r="DW52" i="65"/>
  <c r="DW29" i="65"/>
  <c r="DW66" i="65"/>
  <c r="DW13" i="65"/>
  <c r="DW50" i="65"/>
  <c r="DW32" i="65"/>
  <c r="DW84" i="65"/>
  <c r="DW33" i="65"/>
  <c r="DW65" i="65"/>
  <c r="DW82" i="65"/>
  <c r="DW17" i="65"/>
  <c r="DW61" i="65"/>
  <c r="DW20" i="65"/>
  <c r="DW31" i="65"/>
  <c r="DW62" i="65"/>
  <c r="DW18" i="65"/>
  <c r="DW14" i="65"/>
  <c r="DW15" i="65"/>
  <c r="DW19" i="65"/>
  <c r="DW16" i="65"/>
  <c r="DW67" i="65"/>
  <c r="DW35" i="65"/>
  <c r="DW46" i="65"/>
  <c r="DW68" i="65"/>
  <c r="DW30" i="65"/>
  <c r="DW79" i="65"/>
  <c r="DW63" i="65"/>
  <c r="DW80" i="65"/>
  <c r="DY81" i="65"/>
  <c r="DY17" i="65"/>
  <c r="DY18" i="65"/>
  <c r="EB68" i="65"/>
  <c r="DY82" i="65"/>
  <c r="DY33" i="65"/>
  <c r="EB36" i="65"/>
  <c r="EB63" i="65"/>
  <c r="EB84" i="65"/>
  <c r="DY65" i="65"/>
  <c r="DY49" i="65"/>
  <c r="EB79" i="65"/>
  <c r="EB20" i="65"/>
  <c r="DY50" i="65"/>
  <c r="DY66" i="65"/>
  <c r="EB47" i="65"/>
  <c r="EB31" i="65"/>
  <c r="EB15" i="65"/>
  <c r="DY34" i="65"/>
  <c r="EB52" i="65"/>
  <c r="DY32" i="65"/>
  <c r="EB19" i="65"/>
  <c r="DY46" i="65"/>
  <c r="DY15" i="65"/>
  <c r="DY30" i="65"/>
  <c r="DY48" i="65"/>
  <c r="DY62" i="65"/>
  <c r="EB51" i="65"/>
  <c r="DY64" i="65"/>
  <c r="EB35" i="65"/>
  <c r="DY79" i="65"/>
  <c r="EB83" i="65"/>
  <c r="DY78" i="65"/>
  <c r="EB67" i="65"/>
  <c r="DY63" i="65"/>
  <c r="DY80" i="65"/>
  <c r="DY31" i="65"/>
  <c r="DY14" i="65"/>
  <c r="DY16" i="65"/>
  <c r="DY47" i="65"/>
  <c r="DZ57" i="65"/>
  <c r="EC28" i="65"/>
  <c r="DZ74" i="65"/>
  <c r="EC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L6" i="65" l="1"/>
  <c r="FK6" i="65" s="1"/>
  <c r="DW25" i="65"/>
  <c r="DW57" i="65"/>
  <c r="DW69" i="65"/>
  <c r="DW12" i="65"/>
  <c r="DW44" i="65"/>
  <c r="DW76" i="65"/>
  <c r="DW10" i="65"/>
  <c r="DW42" i="65"/>
  <c r="DW58" i="65"/>
  <c r="DW74" i="65"/>
  <c r="DW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Y8" i="65"/>
  <c r="DW41" i="65"/>
  <c r="DW53" i="65"/>
  <c r="DW73" i="65"/>
  <c r="DW60" i="65"/>
  <c r="DW26" i="65"/>
  <c r="DW9" i="65"/>
  <c r="DW21" i="65"/>
  <c r="DW37" i="65"/>
  <c r="DW28" i="65"/>
  <c r="DY9" i="65"/>
  <c r="EB76" i="65"/>
  <c r="DY10" i="65"/>
  <c r="EB28" i="65"/>
  <c r="EB44" i="65"/>
  <c r="DY42" i="65"/>
  <c r="DY41" i="65"/>
  <c r="DY58" i="65"/>
  <c r="EB12" i="65"/>
  <c r="DY25" i="65"/>
  <c r="DY26" i="65"/>
  <c r="EB60" i="65"/>
  <c r="EB71" i="65"/>
  <c r="EB23" i="65"/>
  <c r="EB39" i="65"/>
  <c r="DY57" i="65"/>
  <c r="DY74" i="65"/>
  <c r="EB55" i="65"/>
  <c r="DY73" i="65"/>
  <c r="EB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Y72" i="65" l="1"/>
  <c r="DY6" i="65"/>
  <c r="EB27" i="65"/>
  <c r="EB75" i="65"/>
  <c r="EB11" i="65"/>
  <c r="DY7" i="65"/>
  <c r="DY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C75" i="65"/>
  <c r="DW75" i="65"/>
  <c r="DZ40" i="65"/>
  <c r="DW40" i="65"/>
  <c r="EC27" i="65"/>
  <c r="DW27" i="65"/>
  <c r="EC59" i="65"/>
  <c r="DW59" i="65"/>
  <c r="DZ23" i="65"/>
  <c r="DW23" i="65"/>
  <c r="DZ55" i="65"/>
  <c r="DW55" i="65"/>
  <c r="DZ6" i="65"/>
  <c r="DW6" i="65"/>
  <c r="DZ8" i="65"/>
  <c r="DW8" i="65"/>
  <c r="DZ38" i="65"/>
  <c r="DW38" i="65"/>
  <c r="DZ24" i="65"/>
  <c r="DW24" i="65"/>
  <c r="DZ54" i="65"/>
  <c r="DW54" i="65"/>
  <c r="DZ22" i="65"/>
  <c r="DW22" i="65"/>
  <c r="DZ72" i="65"/>
  <c r="DW72" i="65"/>
  <c r="DZ39" i="65"/>
  <c r="DW39" i="65"/>
  <c r="EC11" i="65"/>
  <c r="DW11" i="65"/>
  <c r="DZ7" i="65"/>
  <c r="DW7" i="65"/>
  <c r="EC43" i="65"/>
  <c r="DW43" i="65"/>
  <c r="DZ56" i="65"/>
  <c r="DW56" i="65"/>
  <c r="DZ70" i="65"/>
  <c r="DW70" i="65"/>
  <c r="DZ71" i="65"/>
  <c r="DW71" i="65"/>
  <c r="DY56" i="65"/>
  <c r="DY24" i="65"/>
  <c r="DY38" i="65"/>
  <c r="DY40" i="65"/>
  <c r="EB59" i="65"/>
  <c r="DY70" i="65"/>
  <c r="DY71" i="65"/>
  <c r="DY39" i="65"/>
  <c r="EB43" i="65"/>
  <c r="DY55" i="65"/>
  <c r="DY22" i="65"/>
  <c r="DY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Z106" i="65" l="1"/>
  <c r="DZ138" i="65"/>
  <c r="DZ89" i="65"/>
  <c r="DZ121" i="65"/>
  <c r="DZ157" i="65"/>
  <c r="EC92" i="65"/>
  <c r="EC108" i="65"/>
  <c r="EC124" i="65"/>
  <c r="EC140" i="65"/>
  <c r="EC103" i="65"/>
  <c r="EC135" i="65"/>
  <c r="EC151" i="65"/>
  <c r="DZ137" i="65"/>
  <c r="FL19" i="65"/>
  <c r="FK19" i="65" s="1"/>
  <c r="DZ105" i="65"/>
  <c r="DZ90" i="65"/>
  <c r="DZ122" i="65"/>
  <c r="EC87" i="65"/>
  <c r="EC119" i="65"/>
  <c r="EC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V60" i="64" l="1"/>
  <c r="V61" i="64"/>
  <c r="V62" i="64"/>
  <c r="V64" i="64"/>
  <c r="V66" i="64"/>
  <c r="V68" i="64"/>
  <c r="V59" i="64"/>
  <c r="V63" i="64"/>
  <c r="V69" i="64"/>
  <c r="V67" i="64"/>
  <c r="V65" i="64"/>
  <c r="FL18" i="65"/>
  <c r="FK18" i="65" s="1"/>
  <c r="DZ88" i="65"/>
  <c r="DZ120" i="65"/>
  <c r="DZ152" i="65"/>
  <c r="DZ103" i="65"/>
  <c r="EC107" i="65"/>
  <c r="EC139" i="65"/>
  <c r="DZ86" i="65"/>
  <c r="DZ118" i="65"/>
  <c r="DZ150" i="65"/>
  <c r="DZ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L17" i="65"/>
  <c r="FK17" i="65" s="1"/>
  <c r="DY118" i="65"/>
  <c r="EC91" i="65"/>
  <c r="DZ135" i="65"/>
  <c r="DZ158" i="65"/>
  <c r="EC123" i="65"/>
  <c r="DZ134" i="65"/>
  <c r="DZ151" i="65"/>
  <c r="DZ136" i="65"/>
  <c r="DZ87" i="65"/>
  <c r="DZ102" i="65"/>
  <c r="DZ119" i="65"/>
  <c r="DZ104" i="65"/>
  <c r="DY88" i="65"/>
  <c r="EB91" i="65"/>
  <c r="DY104" i="65"/>
  <c r="DY102" i="65"/>
  <c r="DY119" i="65"/>
  <c r="EB123" i="65"/>
  <c r="DY137" i="65"/>
  <c r="DY105" i="65"/>
  <c r="DY90" i="65"/>
  <c r="DY121" i="65"/>
  <c r="EB103" i="65"/>
  <c r="EB151" i="65"/>
  <c r="DY122" i="65"/>
  <c r="EB140" i="65"/>
  <c r="EB160" i="65"/>
  <c r="EB87" i="65"/>
  <c r="EB124" i="65"/>
  <c r="DY89" i="65"/>
  <c r="DY138" i="65"/>
  <c r="EB108" i="65"/>
  <c r="EB135" i="65"/>
  <c r="EB119" i="65"/>
  <c r="EB92" i="65"/>
  <c r="DY106" i="65"/>
  <c r="DY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Z112" i="65"/>
  <c r="DZ144" i="65"/>
  <c r="DZ95" i="65"/>
  <c r="EC99" i="65"/>
  <c r="EC115" i="65"/>
  <c r="DZ127" i="65"/>
  <c r="EC131" i="65"/>
  <c r="EC147" i="65"/>
  <c r="DZ155" i="65"/>
  <c r="DZ110" i="65"/>
  <c r="DZ142" i="65"/>
  <c r="DZ114" i="65"/>
  <c r="DZ146" i="65"/>
  <c r="DZ97" i="65"/>
  <c r="DZ129" i="65"/>
  <c r="EC116" i="65"/>
  <c r="EC148" i="65"/>
  <c r="EC95" i="65"/>
  <c r="EC111" i="65"/>
  <c r="EC127" i="65"/>
  <c r="EC143" i="65"/>
  <c r="EC155" i="65"/>
  <c r="DW118" i="65"/>
  <c r="DW88" i="65"/>
  <c r="DW152" i="65"/>
  <c r="DW134" i="65"/>
  <c r="DW105" i="65"/>
  <c r="DW138" i="65"/>
  <c r="DZ160" i="65"/>
  <c r="DW106" i="65"/>
  <c r="DW89" i="65"/>
  <c r="DW120" i="65"/>
  <c r="DW136" i="65"/>
  <c r="DZ139" i="65"/>
  <c r="DW139" i="65"/>
  <c r="DZ91" i="65"/>
  <c r="DW91" i="65"/>
  <c r="DZ123" i="65"/>
  <c r="DW123" i="65"/>
  <c r="DW157" i="65"/>
  <c r="DZ140" i="65"/>
  <c r="DW140" i="65"/>
  <c r="DW104" i="65"/>
  <c r="DZ107" i="65"/>
  <c r="DW107" i="65"/>
  <c r="DZ92" i="65"/>
  <c r="DW92" i="65"/>
  <c r="DY87" i="65"/>
  <c r="DY86" i="65"/>
  <c r="DZ124" i="65"/>
  <c r="DW124" i="65"/>
  <c r="DY117" i="65"/>
  <c r="DY92" i="65"/>
  <c r="DY149" i="65"/>
  <c r="DY107" i="65"/>
  <c r="DY85" i="65"/>
  <c r="DY123" i="65"/>
  <c r="DY124" i="65"/>
  <c r="DY140" i="65"/>
  <c r="DY91" i="65"/>
  <c r="DY108" i="65"/>
  <c r="DY139" i="65"/>
  <c r="DY133" i="65"/>
  <c r="DY101" i="65"/>
  <c r="DW122" i="65"/>
  <c r="DW90" i="65"/>
  <c r="DZ117" i="65"/>
  <c r="DW117" i="65"/>
  <c r="DW121" i="65"/>
  <c r="DW87" i="65"/>
  <c r="DW119" i="65"/>
  <c r="DW137" i="65"/>
  <c r="DW135" i="65"/>
  <c r="DZ133" i="65"/>
  <c r="DW133" i="65"/>
  <c r="DW150" i="65"/>
  <c r="DZ101" i="65"/>
  <c r="DW101" i="65"/>
  <c r="DY120" i="65"/>
  <c r="DY135" i="65"/>
  <c r="DY152" i="65"/>
  <c r="DZ149" i="65"/>
  <c r="DW149" i="65"/>
  <c r="DW159" i="65"/>
  <c r="DW102" i="65"/>
  <c r="DW151" i="65"/>
  <c r="DZ108" i="65"/>
  <c r="DW108" i="65"/>
  <c r="DW86" i="65"/>
  <c r="DW160" i="65"/>
  <c r="DW103" i="65"/>
  <c r="DZ85" i="65"/>
  <c r="DW85" i="65"/>
  <c r="DW158" i="65"/>
  <c r="EC159" i="65"/>
  <c r="DY151" i="65"/>
  <c r="DY158" i="65"/>
  <c r="DY150" i="65"/>
  <c r="EB139" i="65"/>
  <c r="DY134" i="65"/>
  <c r="DY103" i="65"/>
  <c r="DY136" i="65"/>
  <c r="EB107" i="65"/>
  <c r="DZ111" i="65"/>
  <c r="DZ154" i="65"/>
  <c r="DZ94" i="65"/>
  <c r="DZ128" i="65"/>
  <c r="DZ126" i="65"/>
  <c r="DZ156" i="65"/>
  <c r="DZ143" i="65"/>
  <c r="DZ96" i="65"/>
  <c r="DZ130" i="65"/>
  <c r="DZ98" i="65"/>
  <c r="EC132" i="65"/>
  <c r="DZ113" i="65"/>
  <c r="EC164" i="65"/>
  <c r="EC100" i="65"/>
  <c r="DZ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L89" i="65" l="1"/>
  <c r="FK89" i="65" s="1"/>
  <c r="FL91" i="65"/>
  <c r="FK91" i="65" s="1"/>
  <c r="FL90" i="65"/>
  <c r="FK90" i="65" s="1"/>
  <c r="DY160" i="65"/>
  <c r="DY159" i="65"/>
  <c r="DW143" i="65"/>
  <c r="DW142" i="65"/>
  <c r="DW111" i="65"/>
  <c r="DW94" i="65"/>
  <c r="DW129" i="65"/>
  <c r="DW95" i="65"/>
  <c r="DZ115" i="65"/>
  <c r="DW115" i="65"/>
  <c r="DW113" i="65"/>
  <c r="DZ153" i="65"/>
  <c r="DW153" i="65"/>
  <c r="DW155" i="65"/>
  <c r="DW154" i="65"/>
  <c r="DZ148" i="65"/>
  <c r="DW148" i="65"/>
  <c r="DZ125" i="65"/>
  <c r="DW125" i="65"/>
  <c r="DZ109" i="65"/>
  <c r="DW109" i="65"/>
  <c r="DW114" i="65"/>
  <c r="DZ100" i="65"/>
  <c r="DW100" i="65"/>
  <c r="DW156" i="65"/>
  <c r="DW146" i="65"/>
  <c r="DZ131" i="65"/>
  <c r="DW131" i="65"/>
  <c r="DW127" i="65"/>
  <c r="DZ132" i="65"/>
  <c r="DW132" i="65"/>
  <c r="DZ147" i="65"/>
  <c r="DW147" i="65"/>
  <c r="DW130" i="65"/>
  <c r="DW164" i="65"/>
  <c r="DW128" i="65"/>
  <c r="DZ141" i="65"/>
  <c r="DW141" i="65"/>
  <c r="DZ116" i="65"/>
  <c r="DW116" i="65"/>
  <c r="DW126" i="65"/>
  <c r="DW144" i="65"/>
  <c r="DZ99" i="65"/>
  <c r="DW99" i="65"/>
  <c r="DW161" i="65"/>
  <c r="DZ93" i="65"/>
  <c r="DW93" i="65"/>
  <c r="DW145" i="65"/>
  <c r="DW162" i="65"/>
  <c r="DW97" i="65"/>
  <c r="DW163" i="65"/>
  <c r="DW96" i="65"/>
  <c r="DW98" i="65"/>
  <c r="DW110" i="65"/>
  <c r="DW112" i="65"/>
  <c r="DZ163" i="65"/>
  <c r="DZ164" i="65"/>
  <c r="EC163" i="65"/>
  <c r="DZ162" i="65"/>
  <c r="DZ161" i="65"/>
  <c r="EB159" i="65"/>
  <c r="EB155" i="65"/>
  <c r="DY98" i="65"/>
  <c r="EB100" i="65"/>
  <c r="DY146" i="65"/>
  <c r="DY130" i="65"/>
  <c r="EB95" i="65"/>
  <c r="DY129" i="65"/>
  <c r="EB164" i="65"/>
  <c r="EB111" i="65"/>
  <c r="EB127" i="65"/>
  <c r="DY145" i="65"/>
  <c r="EB116" i="65"/>
  <c r="EB132" i="65"/>
  <c r="DY97" i="65"/>
  <c r="DY113" i="65"/>
  <c r="DY114" i="65"/>
  <c r="EB148" i="65"/>
  <c r="EB143" i="65"/>
  <c r="DY148" i="65"/>
  <c r="DY93" i="65"/>
  <c r="DY109" i="65"/>
  <c r="DY153" i="65"/>
  <c r="DY125" i="65"/>
  <c r="DY131" i="65"/>
  <c r="DY147" i="65"/>
  <c r="DY132" i="65"/>
  <c r="DY99" i="65"/>
  <c r="DY116" i="65"/>
  <c r="DY141" i="65"/>
  <c r="DY100" i="65"/>
  <c r="DY115" i="65"/>
  <c r="DY142" i="65"/>
  <c r="DY128" i="65"/>
  <c r="DY143" i="65"/>
  <c r="EB99" i="65"/>
  <c r="DY126" i="65"/>
  <c r="DY156" i="65"/>
  <c r="EB131" i="65"/>
  <c r="DY96" i="65"/>
  <c r="DY111" i="65"/>
  <c r="EB147" i="65"/>
  <c r="DY155" i="65"/>
  <c r="DY127" i="65"/>
  <c r="DY110" i="65"/>
  <c r="DY112" i="65"/>
  <c r="DY94" i="65"/>
  <c r="DY144" i="65"/>
  <c r="DY154" i="65"/>
  <c r="DY95" i="65"/>
  <c r="EB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L31" i="65"/>
  <c r="FK31" i="65" s="1"/>
  <c r="DZ170" i="65"/>
  <c r="DZ169" i="65"/>
  <c r="EC172" i="65"/>
  <c r="EC167" i="65"/>
  <c r="EC199" i="65"/>
  <c r="EC231" i="65"/>
  <c r="DZ218" i="65"/>
  <c r="DZ234" i="65"/>
  <c r="DZ217" i="65"/>
  <c r="EC204" i="65"/>
  <c r="EC220" i="65"/>
  <c r="FL29" i="65"/>
  <c r="FK29" i="65" s="1"/>
  <c r="DZ245" i="65"/>
  <c r="DY161" i="65"/>
  <c r="DY164" i="65"/>
  <c r="DY162" i="65"/>
  <c r="FA11" i="65"/>
  <c r="DY163" i="65"/>
  <c r="EB163" i="65"/>
  <c r="EC215" i="65"/>
  <c r="DZ185" i="65"/>
  <c r="EC243" i="65"/>
  <c r="DZ186" i="65"/>
  <c r="EC183" i="65"/>
  <c r="DZ233" i="65"/>
  <c r="DZ201" i="65"/>
  <c r="DZ202" i="65"/>
  <c r="EC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L30" i="65"/>
  <c r="FK30" i="65" s="1"/>
  <c r="DW165" i="65"/>
  <c r="DW169" i="65"/>
  <c r="DW181" i="65"/>
  <c r="DW185" i="65"/>
  <c r="DZ168" i="65"/>
  <c r="DW172" i="65"/>
  <c r="DZ184" i="65"/>
  <c r="DW188" i="65"/>
  <c r="DZ167" i="65"/>
  <c r="EC171" i="65"/>
  <c r="DZ183" i="65"/>
  <c r="EC187" i="65"/>
  <c r="DZ166" i="65"/>
  <c r="DW170" i="65"/>
  <c r="DZ182" i="65"/>
  <c r="DW186" i="65"/>
  <c r="DZ198" i="65"/>
  <c r="DW202" i="65"/>
  <c r="DZ214" i="65"/>
  <c r="DW218" i="65"/>
  <c r="DZ230" i="65"/>
  <c r="DW234" i="65"/>
  <c r="DZ242" i="65"/>
  <c r="DW197" i="65"/>
  <c r="DW201" i="65"/>
  <c r="DW213" i="65"/>
  <c r="DW217" i="65"/>
  <c r="DW229" i="65"/>
  <c r="DW233" i="65"/>
  <c r="DW241" i="65"/>
  <c r="EC245" i="65"/>
  <c r="DZ200" i="65"/>
  <c r="DW204" i="65"/>
  <c r="DZ216" i="65"/>
  <c r="DW220" i="65"/>
  <c r="DZ232" i="65"/>
  <c r="DZ199" i="65"/>
  <c r="EC203" i="65"/>
  <c r="DZ215" i="65"/>
  <c r="EC219" i="65"/>
  <c r="DZ231" i="65"/>
  <c r="DZ220" i="65"/>
  <c r="DZ171" i="65"/>
  <c r="DZ203" i="65"/>
  <c r="DZ241" i="65"/>
  <c r="DZ188" i="65"/>
  <c r="DZ219" i="65"/>
  <c r="DZ181" i="65"/>
  <c r="DZ213" i="65"/>
  <c r="DZ229" i="65"/>
  <c r="DZ172" i="65"/>
  <c r="DZ204" i="65"/>
  <c r="DZ187" i="65"/>
  <c r="DZ165" i="65"/>
  <c r="DZ197" i="65"/>
  <c r="DZ246" i="65"/>
  <c r="EC246" i="65"/>
  <c r="DZ243" i="65"/>
  <c r="DZ244" i="65"/>
  <c r="DW246" i="65"/>
  <c r="DY171" i="65"/>
  <c r="DY204" i="65"/>
  <c r="DY197" i="65"/>
  <c r="DY188" i="65"/>
  <c r="DY241" i="65"/>
  <c r="DY213" i="65"/>
  <c r="DY219" i="65"/>
  <c r="DY187" i="65"/>
  <c r="DY220" i="65"/>
  <c r="DY165" i="65"/>
  <c r="DY203" i="65"/>
  <c r="DY229" i="65"/>
  <c r="DY181" i="65"/>
  <c r="DY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W245" i="65"/>
  <c r="DW166" i="65"/>
  <c r="DW216" i="65"/>
  <c r="DW243" i="65"/>
  <c r="DW187" i="65"/>
  <c r="DW232" i="65"/>
  <c r="DW198" i="65"/>
  <c r="DW200" i="65"/>
  <c r="DW199" i="65"/>
  <c r="DW168" i="65"/>
  <c r="DW183" i="65"/>
  <c r="DW171" i="65"/>
  <c r="DW242" i="65"/>
  <c r="DW215" i="65"/>
  <c r="DW182" i="65"/>
  <c r="DW219" i="65"/>
  <c r="DW244" i="65"/>
  <c r="DW167" i="65"/>
  <c r="DW231" i="65"/>
  <c r="DW203" i="65"/>
  <c r="DW230" i="65"/>
  <c r="DW214" i="65"/>
  <c r="DW184" i="65"/>
  <c r="ET19" i="65"/>
  <c r="ET16" i="65"/>
  <c r="EC249" i="65"/>
  <c r="EB171" i="65"/>
  <c r="EB203" i="65"/>
  <c r="DY214" i="65"/>
  <c r="DY166" i="65"/>
  <c r="EB245" i="65"/>
  <c r="DY184" i="65"/>
  <c r="DY183" i="65"/>
  <c r="DY215" i="65"/>
  <c r="DY230" i="65"/>
  <c r="DY182" i="65"/>
  <c r="DY216" i="65"/>
  <c r="EB187" i="65"/>
  <c r="EB219" i="65"/>
  <c r="DY198" i="65"/>
  <c r="DY199" i="65"/>
  <c r="DY200" i="65"/>
  <c r="DY231" i="65"/>
  <c r="DY232" i="65"/>
  <c r="DY168" i="65"/>
  <c r="DY242" i="65"/>
  <c r="DY167" i="65"/>
  <c r="EB172" i="65"/>
  <c r="EB204" i="65"/>
  <c r="DY234" i="65"/>
  <c r="EB167" i="65"/>
  <c r="EB199" i="65"/>
  <c r="DY185" i="65"/>
  <c r="DY170" i="65"/>
  <c r="DY217" i="65"/>
  <c r="EB183" i="65"/>
  <c r="EB188" i="65"/>
  <c r="EB220" i="65"/>
  <c r="DY186" i="65"/>
  <c r="EB215" i="65"/>
  <c r="EB243" i="65"/>
  <c r="EB231" i="65"/>
  <c r="DY245" i="65"/>
  <c r="DY169" i="65"/>
  <c r="DY201" i="65"/>
  <c r="DY202" i="65"/>
  <c r="DY233" i="65"/>
  <c r="DY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Y244" i="65"/>
  <c r="DY246" i="65"/>
  <c r="EB246" i="65"/>
  <c r="DY243" i="65"/>
  <c r="ET17" i="65"/>
  <c r="ET20" i="65"/>
  <c r="FA17" i="65"/>
  <c r="FA20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Z176" i="65" l="1"/>
  <c r="DZ175" i="65"/>
  <c r="EC179" i="65"/>
  <c r="DZ174" i="65"/>
  <c r="DZ190" i="65"/>
  <c r="DZ206" i="65"/>
  <c r="DZ222" i="65"/>
  <c r="DZ238" i="65"/>
  <c r="DZ237" i="65"/>
  <c r="DZ192" i="65"/>
  <c r="DZ208" i="65"/>
  <c r="DZ224" i="65"/>
  <c r="DZ236" i="65"/>
  <c r="DZ248" i="65"/>
  <c r="DZ191" i="65"/>
  <c r="EC195" i="65"/>
  <c r="DZ207" i="65"/>
  <c r="EC211" i="65"/>
  <c r="DZ223" i="65"/>
  <c r="EC227" i="65"/>
  <c r="EC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Z178" i="65"/>
  <c r="DZ177" i="65"/>
  <c r="EC180" i="65"/>
  <c r="EC175" i="65"/>
  <c r="EC191" i="65"/>
  <c r="EC207" i="65"/>
  <c r="EC223" i="65"/>
  <c r="DZ239" i="65"/>
  <c r="DZ194" i="65"/>
  <c r="DZ210" i="65"/>
  <c r="DZ226" i="65"/>
  <c r="DZ250" i="65"/>
  <c r="DZ193" i="65"/>
  <c r="DZ209" i="65"/>
  <c r="DZ225" i="65"/>
  <c r="EC237" i="65"/>
  <c r="DZ249" i="65"/>
  <c r="EC196" i="65"/>
  <c r="EC212" i="65"/>
  <c r="EC228" i="65"/>
  <c r="DZ240" i="65"/>
  <c r="EC252" i="65"/>
  <c r="DW192" i="65"/>
  <c r="DW224" i="65"/>
  <c r="DW248" i="65"/>
  <c r="DW190" i="65"/>
  <c r="DW194" i="65"/>
  <c r="DW206" i="65"/>
  <c r="DW210" i="65"/>
  <c r="DW222" i="65"/>
  <c r="DW238" i="65"/>
  <c r="DW250" i="65"/>
  <c r="FA16" i="65"/>
  <c r="FA19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L101" i="65" l="1"/>
  <c r="FK101" i="65" s="1"/>
  <c r="FL103" i="65"/>
  <c r="FK103" i="65" s="1"/>
  <c r="FL102" i="65"/>
  <c r="FK102" i="65" s="1"/>
  <c r="DW207" i="65"/>
  <c r="DW223" i="65"/>
  <c r="DW191" i="65"/>
  <c r="DW236" i="65"/>
  <c r="DW208" i="65"/>
  <c r="DW237" i="65"/>
  <c r="DW175" i="65"/>
  <c r="DW239" i="65"/>
  <c r="DW225" i="65"/>
  <c r="DW193" i="65"/>
  <c r="DW177" i="65"/>
  <c r="DW178" i="65"/>
  <c r="DW226" i="65"/>
  <c r="DW174" i="65"/>
  <c r="DW176" i="65"/>
  <c r="DW240" i="65"/>
  <c r="DW249" i="65"/>
  <c r="W103" i="64"/>
  <c r="W105" i="64"/>
  <c r="W107" i="64"/>
  <c r="W109" i="64"/>
  <c r="W104" i="64"/>
  <c r="W106" i="64"/>
  <c r="W108" i="64"/>
  <c r="DZ247" i="65"/>
  <c r="DW247" i="65"/>
  <c r="DZ205" i="65"/>
  <c r="DW205" i="65"/>
  <c r="DZ173" i="65"/>
  <c r="DW173" i="65"/>
  <c r="EB228" i="65"/>
  <c r="DY193" i="65"/>
  <c r="DY210" i="65"/>
  <c r="DY239" i="65"/>
  <c r="DY177" i="65"/>
  <c r="EB212" i="65"/>
  <c r="EB196" i="65"/>
  <c r="EB180" i="65"/>
  <c r="EB175" i="65"/>
  <c r="EB207" i="65"/>
  <c r="EB223" i="65"/>
  <c r="DY240" i="65"/>
  <c r="DY209" i="65"/>
  <c r="EB191" i="65"/>
  <c r="EB252" i="65"/>
  <c r="EB237" i="65"/>
  <c r="DY250" i="65"/>
  <c r="DY226" i="65"/>
  <c r="DY178" i="65"/>
  <c r="DY194" i="65"/>
  <c r="DY225" i="65"/>
  <c r="DZ211" i="65"/>
  <c r="DW211" i="65"/>
  <c r="DW252" i="65"/>
  <c r="DZ252" i="65"/>
  <c r="DZ228" i="65"/>
  <c r="DW228" i="65"/>
  <c r="DZ196" i="65"/>
  <c r="DW196" i="65"/>
  <c r="DZ180" i="65"/>
  <c r="DW180" i="65"/>
  <c r="FL41" i="65"/>
  <c r="FK41" i="65" s="1"/>
  <c r="DY189" i="65"/>
  <c r="DY173" i="65"/>
  <c r="DY221" i="65"/>
  <c r="DY252" i="65"/>
  <c r="DY179" i="65"/>
  <c r="DY228" i="65"/>
  <c r="DY211" i="65"/>
  <c r="DY205" i="65"/>
  <c r="DY247" i="65"/>
  <c r="DY195" i="65"/>
  <c r="DY227" i="65"/>
  <c r="DY212" i="65"/>
  <c r="DY180" i="65"/>
  <c r="DY235" i="65"/>
  <c r="DY196" i="65"/>
  <c r="DZ235" i="65"/>
  <c r="DW235" i="65"/>
  <c r="DZ221" i="65"/>
  <c r="DW221" i="65"/>
  <c r="DZ189" i="65"/>
  <c r="DW189" i="65"/>
  <c r="DZ251" i="65"/>
  <c r="DW251" i="65"/>
  <c r="DZ227" i="65"/>
  <c r="DW227" i="65"/>
  <c r="DZ195" i="65"/>
  <c r="DW195" i="65"/>
  <c r="DZ212" i="65"/>
  <c r="DW212" i="65"/>
  <c r="DW209" i="65"/>
  <c r="DZ179" i="65"/>
  <c r="DW179" i="65"/>
  <c r="EB211" i="65"/>
  <c r="DY224" i="65"/>
  <c r="EB251" i="65"/>
  <c r="DY248" i="65"/>
  <c r="EB195" i="65"/>
  <c r="DY208" i="65"/>
  <c r="DY190" i="65"/>
  <c r="EB179" i="65"/>
  <c r="DY222" i="65"/>
  <c r="DY237" i="65"/>
  <c r="DY206" i="65"/>
  <c r="DY238" i="65"/>
  <c r="DY223" i="65"/>
  <c r="DY236" i="65"/>
  <c r="EB227" i="65"/>
  <c r="DY175" i="65"/>
  <c r="DY207" i="65"/>
  <c r="DY174" i="65"/>
  <c r="DY192" i="65"/>
  <c r="DY191" i="65"/>
  <c r="DY176" i="65"/>
  <c r="EC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B249" i="65" l="1"/>
  <c r="DY249" i="65"/>
  <c r="FL42" i="65"/>
  <c r="FK42" i="65" s="1"/>
  <c r="DZ254" i="65"/>
  <c r="DZ270" i="65"/>
  <c r="DZ286" i="65"/>
  <c r="DZ302" i="65"/>
  <c r="DZ318" i="65"/>
  <c r="DZ330" i="65"/>
  <c r="DZ329" i="65"/>
  <c r="DZ272" i="65"/>
  <c r="DZ304" i="65"/>
  <c r="DZ328" i="65"/>
  <c r="DZ340" i="65"/>
  <c r="DZ255" i="65"/>
  <c r="EC259" i="65"/>
  <c r="DZ287" i="65"/>
  <c r="EC291" i="65"/>
  <c r="DZ303" i="65"/>
  <c r="DZ319" i="65"/>
  <c r="EC343" i="65"/>
  <c r="FL43" i="65"/>
  <c r="FK43" i="65" s="1"/>
  <c r="EC255" i="65"/>
  <c r="EC271" i="65"/>
  <c r="EC287" i="65"/>
  <c r="EC303" i="65"/>
  <c r="EC319" i="65"/>
  <c r="DZ331" i="65"/>
  <c r="DZ258" i="65"/>
  <c r="DZ274" i="65"/>
  <c r="DZ290" i="65"/>
  <c r="DZ257" i="65"/>
  <c r="DZ273" i="65"/>
  <c r="DZ305" i="65"/>
  <c r="EC329" i="65"/>
  <c r="EC276" i="65"/>
  <c r="EC308" i="65"/>
  <c r="DZ332" i="65"/>
  <c r="U106" i="64"/>
  <c r="U108" i="64"/>
  <c r="U104" i="64"/>
  <c r="U109" i="64"/>
  <c r="U105" i="64"/>
  <c r="U103" i="64"/>
  <c r="U107" i="64"/>
  <c r="DY251" i="65"/>
  <c r="V104" i="64"/>
  <c r="V108" i="64"/>
  <c r="V106" i="64"/>
  <c r="V107" i="64"/>
  <c r="V103" i="64"/>
  <c r="V109" i="64"/>
  <c r="V105" i="64"/>
  <c r="DZ285" i="65"/>
  <c r="DZ307" i="65"/>
  <c r="DZ327" i="65"/>
  <c r="DZ253" i="65"/>
  <c r="DZ269" i="65"/>
  <c r="DZ292" i="65"/>
  <c r="DZ317" i="65"/>
  <c r="DZ308" i="65"/>
  <c r="DZ339" i="65"/>
  <c r="DZ260" i="65"/>
  <c r="DZ291" i="65"/>
  <c r="DZ301" i="65"/>
  <c r="DZ275" i="65"/>
  <c r="DZ276" i="65"/>
  <c r="DZ259" i="65"/>
  <c r="EC292" i="65"/>
  <c r="DZ306" i="65"/>
  <c r="EC341" i="65"/>
  <c r="EC260" i="65"/>
  <c r="DZ289" i="65"/>
  <c r="DZ343" i="65"/>
  <c r="DZ271" i="65"/>
  <c r="EC307" i="65"/>
  <c r="EC275" i="65"/>
  <c r="DZ256" i="65"/>
  <c r="DZ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W320" i="65" l="1"/>
  <c r="DW253" i="65"/>
  <c r="DW306" i="65"/>
  <c r="DW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W290" i="65"/>
  <c r="DW308" i="65"/>
  <c r="DW344" i="65"/>
  <c r="DW301" i="65"/>
  <c r="DW331" i="65"/>
  <c r="DW289" i="65"/>
  <c r="DW339" i="65"/>
  <c r="DZ342" i="65"/>
  <c r="DW258" i="65"/>
  <c r="DZ341" i="65"/>
  <c r="DW260" i="65"/>
  <c r="DW317" i="65"/>
  <c r="DW321" i="65"/>
  <c r="DW276" i="65"/>
  <c r="DW275" i="65"/>
  <c r="DW269" i="65"/>
  <c r="DW292" i="65"/>
  <c r="DW285" i="65"/>
  <c r="DW274" i="65"/>
  <c r="DW332" i="65"/>
  <c r="DW259" i="65"/>
  <c r="DW257" i="65"/>
  <c r="DW291" i="65"/>
  <c r="DW288" i="65"/>
  <c r="DW340" i="65"/>
  <c r="DW327" i="65"/>
  <c r="DW273" i="65"/>
  <c r="DW270" i="65"/>
  <c r="DW254" i="65"/>
  <c r="DW272" i="65"/>
  <c r="DW342" i="65"/>
  <c r="DW271" i="65"/>
  <c r="DW329" i="65"/>
  <c r="DW343" i="65"/>
  <c r="DW330" i="65"/>
  <c r="DW286" i="65"/>
  <c r="DW287" i="65"/>
  <c r="DW256" i="65"/>
  <c r="DW307" i="65"/>
  <c r="DW319" i="65"/>
  <c r="DW255" i="65"/>
  <c r="DW302" i="65"/>
  <c r="DW318" i="65"/>
  <c r="DW304" i="65"/>
  <c r="DW303" i="65"/>
  <c r="DW341" i="65"/>
  <c r="DW328" i="65"/>
  <c r="DZ320" i="65"/>
  <c r="EC320" i="65"/>
  <c r="DZ321" i="65"/>
  <c r="EC321" i="65"/>
  <c r="DZ344" i="65"/>
  <c r="EC344" i="65"/>
  <c r="ET27" i="65"/>
  <c r="ET29" i="65"/>
  <c r="ET22" i="65"/>
  <c r="DY275" i="65"/>
  <c r="DY339" i="65"/>
  <c r="DY253" i="65"/>
  <c r="DY291" i="65"/>
  <c r="DY292" i="65"/>
  <c r="DY276" i="65"/>
  <c r="DY327" i="65"/>
  <c r="DY260" i="65"/>
  <c r="DY301" i="65"/>
  <c r="DY307" i="65"/>
  <c r="DY317" i="65"/>
  <c r="DY259" i="65"/>
  <c r="DY269" i="65"/>
  <c r="DY308" i="65"/>
  <c r="DY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B275" i="65" l="1"/>
  <c r="DY303" i="65"/>
  <c r="DY330" i="65"/>
  <c r="DY340" i="65"/>
  <c r="DY304" i="65"/>
  <c r="DY255" i="65"/>
  <c r="DY287" i="65"/>
  <c r="EB307" i="65"/>
  <c r="DY302" i="65"/>
  <c r="DY270" i="65"/>
  <c r="DY329" i="65"/>
  <c r="DY256" i="65"/>
  <c r="EB259" i="65"/>
  <c r="EB291" i="65"/>
  <c r="DY319" i="65"/>
  <c r="EB343" i="65"/>
  <c r="DY318" i="65"/>
  <c r="DY254" i="65"/>
  <c r="DY271" i="65"/>
  <c r="DY328" i="65"/>
  <c r="DY286" i="65"/>
  <c r="DY272" i="65"/>
  <c r="DY288" i="65"/>
  <c r="EB276" i="65"/>
  <c r="EB308" i="65"/>
  <c r="EB319" i="65"/>
  <c r="DY305" i="65"/>
  <c r="DY331" i="65"/>
  <c r="EB255" i="65"/>
  <c r="EB287" i="65"/>
  <c r="DY289" i="65"/>
  <c r="DY257" i="65"/>
  <c r="DY343" i="65"/>
  <c r="EB341" i="65"/>
  <c r="EB260" i="65"/>
  <c r="EB292" i="65"/>
  <c r="EB303" i="65"/>
  <c r="DY274" i="65"/>
  <c r="EB271" i="65"/>
  <c r="DY290" i="65"/>
  <c r="DY273" i="65"/>
  <c r="EB329" i="65"/>
  <c r="DY332" i="65"/>
  <c r="DY258" i="65"/>
  <c r="DY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FA23" i="65"/>
  <c r="W112" i="64"/>
  <c r="W110" i="64"/>
  <c r="W113" i="64"/>
  <c r="W111" i="64"/>
  <c r="DY320" i="65"/>
  <c r="EB320" i="65"/>
  <c r="DY342" i="65"/>
  <c r="DY341" i="65"/>
  <c r="DY321" i="65"/>
  <c r="EB321" i="65"/>
  <c r="DY344" i="65"/>
  <c r="EB344" i="65"/>
  <c r="ET26" i="65"/>
  <c r="ET30" i="65"/>
  <c r="ET23" i="65"/>
  <c r="FA30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FA26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FA29" i="65"/>
  <c r="FA27" i="65"/>
  <c r="FA22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Z262" i="65"/>
  <c r="DZ278" i="65"/>
  <c r="DZ294" i="65"/>
  <c r="DZ310" i="65"/>
  <c r="DZ334" i="65"/>
  <c r="DZ346" i="65"/>
  <c r="EC325" i="65"/>
  <c r="EC349" i="65"/>
  <c r="DZ264" i="65"/>
  <c r="DZ280" i="65"/>
  <c r="DZ296" i="65"/>
  <c r="DZ312" i="65"/>
  <c r="DZ324" i="65"/>
  <c r="DZ336" i="65"/>
  <c r="DZ263" i="65"/>
  <c r="EC267" i="65"/>
  <c r="DZ279" i="65"/>
  <c r="EC283" i="65"/>
  <c r="DZ295" i="65"/>
  <c r="EC299" i="65"/>
  <c r="DZ311" i="65"/>
  <c r="EC315" i="65"/>
  <c r="DZ323" i="65"/>
  <c r="DZ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L114" i="65" l="1"/>
  <c r="FK114" i="65" s="1"/>
  <c r="FL53" i="65"/>
  <c r="FK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Y295" i="65"/>
  <c r="DY294" i="65"/>
  <c r="EB349" i="65"/>
  <c r="DY279" i="65"/>
  <c r="DY310" i="65"/>
  <c r="EB283" i="65"/>
  <c r="DY324" i="65"/>
  <c r="EB299" i="65"/>
  <c r="DY264" i="65"/>
  <c r="DY346" i="65"/>
  <c r="DY262" i="65"/>
  <c r="DY296" i="65"/>
  <c r="DY311" i="65"/>
  <c r="DY323" i="65"/>
  <c r="EB267" i="65"/>
  <c r="DY312" i="65"/>
  <c r="DY280" i="65"/>
  <c r="DY263" i="65"/>
  <c r="DY335" i="65"/>
  <c r="EB315" i="65"/>
  <c r="DY334" i="65"/>
  <c r="DY336" i="65"/>
  <c r="DY278" i="65"/>
  <c r="EB325" i="65"/>
  <c r="EC263" i="65"/>
  <c r="EC279" i="65"/>
  <c r="EC295" i="65"/>
  <c r="EC311" i="65"/>
  <c r="EC335" i="65"/>
  <c r="DZ347" i="65"/>
  <c r="DZ266" i="65"/>
  <c r="DZ282" i="65"/>
  <c r="DZ298" i="65"/>
  <c r="DZ314" i="65"/>
  <c r="EC326" i="65"/>
  <c r="DZ338" i="65"/>
  <c r="EC350" i="65"/>
  <c r="DZ265" i="65"/>
  <c r="DZ281" i="65"/>
  <c r="DZ297" i="65"/>
  <c r="DZ313" i="65"/>
  <c r="DZ337" i="65"/>
  <c r="EC268" i="65"/>
  <c r="EC284" i="65"/>
  <c r="EC300" i="65"/>
  <c r="EC316" i="65"/>
  <c r="EC324" i="65"/>
  <c r="DZ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L113" i="65" l="1"/>
  <c r="FK113" i="65" s="1"/>
  <c r="FL115" i="65"/>
  <c r="FK115" i="65" s="1"/>
  <c r="EB295" i="65"/>
  <c r="EB300" i="65"/>
  <c r="EB335" i="65"/>
  <c r="EB263" i="65"/>
  <c r="DY265" i="65"/>
  <c r="EB326" i="65"/>
  <c r="EB324" i="65"/>
  <c r="DY281" i="65"/>
  <c r="DY314" i="65"/>
  <c r="EB311" i="65"/>
  <c r="EB316" i="65"/>
  <c r="DY298" i="65"/>
  <c r="DY313" i="65"/>
  <c r="EB279" i="65"/>
  <c r="DY348" i="65"/>
  <c r="DY337" i="65"/>
  <c r="DY297" i="65"/>
  <c r="EB268" i="65"/>
  <c r="DY282" i="65"/>
  <c r="DY338" i="65"/>
  <c r="EB284" i="65"/>
  <c r="DY266" i="65"/>
  <c r="EB350" i="65"/>
  <c r="DW338" i="65"/>
  <c r="DW314" i="65"/>
  <c r="DW282" i="65"/>
  <c r="DW347" i="65"/>
  <c r="DW311" i="65"/>
  <c r="DW279" i="65"/>
  <c r="DW336" i="65"/>
  <c r="DW300" i="65"/>
  <c r="DZ300" i="65"/>
  <c r="DZ268" i="65"/>
  <c r="DW268" i="65"/>
  <c r="DW337" i="65"/>
  <c r="DZ309" i="65"/>
  <c r="DW309" i="65"/>
  <c r="DZ277" i="65"/>
  <c r="DW277" i="65"/>
  <c r="DY284" i="65"/>
  <c r="DY267" i="65"/>
  <c r="DY293" i="65"/>
  <c r="DY325" i="65"/>
  <c r="DY315" i="65"/>
  <c r="DY268" i="65"/>
  <c r="DY309" i="65"/>
  <c r="DY322" i="65"/>
  <c r="DY283" i="65"/>
  <c r="DY300" i="65"/>
  <c r="DY333" i="65"/>
  <c r="DY277" i="65"/>
  <c r="DY326" i="65"/>
  <c r="DY316" i="65"/>
  <c r="DY261" i="65"/>
  <c r="DY299" i="65"/>
  <c r="DY350" i="65"/>
  <c r="DY345" i="65"/>
  <c r="DW334" i="65"/>
  <c r="DW310" i="65"/>
  <c r="DW278" i="65"/>
  <c r="DW335" i="65"/>
  <c r="DW299" i="65"/>
  <c r="DZ299" i="65"/>
  <c r="DZ267" i="65"/>
  <c r="DW267" i="65"/>
  <c r="DW324" i="65"/>
  <c r="DW296" i="65"/>
  <c r="DW264" i="65"/>
  <c r="DW333" i="65"/>
  <c r="DZ333" i="65"/>
  <c r="DW297" i="65"/>
  <c r="DW265" i="65"/>
  <c r="DZ350" i="65"/>
  <c r="DW350" i="65"/>
  <c r="DZ326" i="65"/>
  <c r="DW326" i="65"/>
  <c r="DW298" i="65"/>
  <c r="DW266" i="65"/>
  <c r="DW323" i="65"/>
  <c r="DW295" i="65"/>
  <c r="DW263" i="65"/>
  <c r="DW316" i="65"/>
  <c r="DZ316" i="65"/>
  <c r="DZ284" i="65"/>
  <c r="DW284" i="65"/>
  <c r="DZ349" i="65"/>
  <c r="DW349" i="65"/>
  <c r="DW325" i="65"/>
  <c r="DZ325" i="65"/>
  <c r="DZ293" i="65"/>
  <c r="DW293" i="65"/>
  <c r="DZ261" i="65"/>
  <c r="DW261" i="65"/>
  <c r="DW346" i="65"/>
  <c r="DZ322" i="65"/>
  <c r="DW322" i="65"/>
  <c r="DW294" i="65"/>
  <c r="DW262" i="65"/>
  <c r="DZ315" i="65"/>
  <c r="DW315" i="65"/>
  <c r="DZ283" i="65"/>
  <c r="DW283" i="65"/>
  <c r="DW348" i="65"/>
  <c r="DW312" i="65"/>
  <c r="DW280" i="65"/>
  <c r="DZ345" i="65"/>
  <c r="DW345" i="65"/>
  <c r="DW313" i="65"/>
  <c r="DW281" i="65"/>
  <c r="DZ406" i="65"/>
  <c r="DZ351" i="65"/>
  <c r="DZ389" i="65"/>
  <c r="DZ405" i="65"/>
  <c r="DZ367" i="65"/>
  <c r="DZ425" i="65"/>
  <c r="DZ437" i="65"/>
  <c r="DZ373" i="65"/>
  <c r="DZ383" i="65"/>
  <c r="DZ358" i="65"/>
  <c r="DZ390" i="65"/>
  <c r="DZ357" i="65"/>
  <c r="DZ374" i="65"/>
  <c r="DZ399" i="65"/>
  <c r="DZ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L55" i="65" l="1"/>
  <c r="FK55" i="65" s="1"/>
  <c r="DZ355" i="65"/>
  <c r="DZ371" i="65"/>
  <c r="DZ403" i="65"/>
  <c r="EC358" i="65"/>
  <c r="EC390" i="65"/>
  <c r="EC369" i="65"/>
  <c r="EC385" i="65"/>
  <c r="EC401" i="65"/>
  <c r="DZ356" i="65"/>
  <c r="DZ388" i="65"/>
  <c r="EC427" i="65"/>
  <c r="DZ430" i="65"/>
  <c r="EC417" i="65"/>
  <c r="DZ429" i="65"/>
  <c r="U137" i="64"/>
  <c r="U145" i="64"/>
  <c r="U136" i="64"/>
  <c r="U141" i="64"/>
  <c r="U143" i="64"/>
  <c r="U139" i="64"/>
  <c r="U144" i="64"/>
  <c r="U146" i="64"/>
  <c r="U138" i="64"/>
  <c r="U142" i="64"/>
  <c r="U140" i="64"/>
  <c r="EB347" i="65"/>
  <c r="DY347" i="65"/>
  <c r="DY349" i="65"/>
  <c r="V136" i="64"/>
  <c r="V139" i="64"/>
  <c r="V141" i="64"/>
  <c r="V143" i="64"/>
  <c r="V145" i="64"/>
  <c r="V137" i="64"/>
  <c r="V138" i="64"/>
  <c r="V142" i="64"/>
  <c r="V144" i="64"/>
  <c r="V140" i="64"/>
  <c r="V146" i="64"/>
  <c r="FL54" i="65"/>
  <c r="FK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C439" i="65"/>
  <c r="EC353" i="65"/>
  <c r="DZ404" i="65"/>
  <c r="DZ387" i="65"/>
  <c r="EC374" i="65"/>
  <c r="DZ372" i="65"/>
  <c r="EC406" i="65"/>
  <c r="DZ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W372" i="65"/>
  <c r="DW404" i="65"/>
  <c r="DW367" i="65"/>
  <c r="DW403" i="65"/>
  <c r="DW355" i="65"/>
  <c r="EC441" i="65"/>
  <c r="DW441" i="65"/>
  <c r="DZ438" i="65"/>
  <c r="DW438" i="65"/>
  <c r="DW406" i="65"/>
  <c r="EC357" i="65"/>
  <c r="DW357" i="65"/>
  <c r="DZ427" i="65"/>
  <c r="DW427" i="65"/>
  <c r="DZ400" i="65"/>
  <c r="DW400" i="65"/>
  <c r="DW383" i="65"/>
  <c r="EC405" i="65"/>
  <c r="DW405" i="65"/>
  <c r="DZ428" i="65"/>
  <c r="DW428" i="65"/>
  <c r="DW351" i="65"/>
  <c r="DW356" i="65"/>
  <c r="DZ417" i="65"/>
  <c r="DW417" i="65"/>
  <c r="DZ402" i="65"/>
  <c r="DW402" i="65"/>
  <c r="DZ354" i="65"/>
  <c r="DW354" i="65"/>
  <c r="DW374" i="65"/>
  <c r="DZ416" i="65"/>
  <c r="DW416" i="65"/>
  <c r="DW437" i="65"/>
  <c r="DW358" i="65"/>
  <c r="DW430" i="65"/>
  <c r="DZ386" i="65"/>
  <c r="DW386" i="65"/>
  <c r="DZ370" i="65"/>
  <c r="DW370" i="65"/>
  <c r="DW429" i="65"/>
  <c r="DW371" i="65"/>
  <c r="DW425" i="65"/>
  <c r="DZ369" i="65"/>
  <c r="DW369" i="65"/>
  <c r="EC389" i="65"/>
  <c r="DW389" i="65"/>
  <c r="DZ353" i="65"/>
  <c r="DW353" i="65"/>
  <c r="DW399" i="65"/>
  <c r="DW387" i="65"/>
  <c r="DW390" i="65"/>
  <c r="DZ401" i="65"/>
  <c r="DW401" i="65"/>
  <c r="DZ385" i="65"/>
  <c r="DW385" i="65"/>
  <c r="DZ426" i="65"/>
  <c r="DW426" i="65"/>
  <c r="DZ352" i="65"/>
  <c r="DW352" i="65"/>
  <c r="DZ368" i="65"/>
  <c r="DW368" i="65"/>
  <c r="DW388" i="65"/>
  <c r="DW439" i="65"/>
  <c r="DW415" i="65"/>
  <c r="DZ384" i="65"/>
  <c r="DW384" i="65"/>
  <c r="DW442" i="65"/>
  <c r="EC373" i="65"/>
  <c r="DW373" i="65"/>
  <c r="DW419" i="65"/>
  <c r="DW440" i="65"/>
  <c r="DW418" i="65"/>
  <c r="DZ442" i="65"/>
  <c r="EC442" i="65"/>
  <c r="DZ419" i="65"/>
  <c r="EC419" i="65"/>
  <c r="DZ439" i="65"/>
  <c r="DZ440" i="65"/>
  <c r="DZ418" i="65"/>
  <c r="EC418" i="65"/>
  <c r="EC445" i="65"/>
  <c r="DY358" i="65"/>
  <c r="DY390" i="65"/>
  <c r="DY373" i="65"/>
  <c r="DY405" i="65"/>
  <c r="DY437" i="65"/>
  <c r="DY399" i="65"/>
  <c r="DY374" i="65"/>
  <c r="DY357" i="65"/>
  <c r="DY389" i="65"/>
  <c r="DY425" i="65"/>
  <c r="DY406" i="65"/>
  <c r="DY367" i="65"/>
  <c r="DY415" i="65"/>
  <c r="DY383" i="65"/>
  <c r="DY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T32" i="65" l="1"/>
  <c r="ET37" i="65"/>
  <c r="ET40" i="65"/>
  <c r="ET36" i="65"/>
  <c r="ET33" i="65"/>
  <c r="ET39" i="65"/>
  <c r="DY385" i="65"/>
  <c r="DY426" i="65"/>
  <c r="EB357" i="65"/>
  <c r="EB405" i="65"/>
  <c r="DY352" i="65"/>
  <c r="DY354" i="65"/>
  <c r="DY384" i="65"/>
  <c r="DY402" i="65"/>
  <c r="EB373" i="65"/>
  <c r="DY417" i="65"/>
  <c r="DY400" i="65"/>
  <c r="DY368" i="65"/>
  <c r="DY353" i="65"/>
  <c r="DY438" i="65"/>
  <c r="EB389" i="65"/>
  <c r="DY416" i="65"/>
  <c r="DY386" i="65"/>
  <c r="EB441" i="65"/>
  <c r="DY427" i="65"/>
  <c r="DY428" i="65"/>
  <c r="DY370" i="65"/>
  <c r="DY401" i="65"/>
  <c r="DY369" i="65"/>
  <c r="DY356" i="65"/>
  <c r="DY372" i="65"/>
  <c r="EB358" i="65"/>
  <c r="EB390" i="65"/>
  <c r="DY355" i="65"/>
  <c r="EB374" i="65"/>
  <c r="EB369" i="65"/>
  <c r="DY430" i="65"/>
  <c r="DY388" i="65"/>
  <c r="EB427" i="65"/>
  <c r="DY371" i="65"/>
  <c r="EB406" i="65"/>
  <c r="EB401" i="65"/>
  <c r="EB439" i="65"/>
  <c r="EB385" i="65"/>
  <c r="DY404" i="65"/>
  <c r="DY429" i="65"/>
  <c r="EB417" i="65"/>
  <c r="DY403" i="65"/>
  <c r="EB353" i="65"/>
  <c r="DY387" i="65"/>
  <c r="DY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FA33" i="65"/>
  <c r="W151" i="64"/>
  <c r="W156" i="64"/>
  <c r="W148" i="64"/>
  <c r="W153" i="64"/>
  <c r="W155" i="64"/>
  <c r="W154" i="64"/>
  <c r="W147" i="64"/>
  <c r="W152" i="64"/>
  <c r="W157" i="64"/>
  <c r="W149" i="64"/>
  <c r="W150" i="64"/>
  <c r="DY439" i="65"/>
  <c r="DY419" i="65"/>
  <c r="EB419" i="65"/>
  <c r="DY442" i="65"/>
  <c r="EB442" i="65"/>
  <c r="DY440" i="65"/>
  <c r="DY418" i="65"/>
  <c r="EB418" i="65"/>
  <c r="FA37" i="65"/>
  <c r="FA32" i="65"/>
  <c r="FA40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FA36" i="65" l="1"/>
  <c r="FA39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Z363" i="65" l="1"/>
  <c r="DZ379" i="65"/>
  <c r="DZ395" i="65"/>
  <c r="DZ411" i="65"/>
  <c r="EC366" i="65"/>
  <c r="EC382" i="65"/>
  <c r="EC398" i="65"/>
  <c r="EC414" i="65"/>
  <c r="EC361" i="65"/>
  <c r="EC377" i="65"/>
  <c r="EC393" i="65"/>
  <c r="EC409" i="65"/>
  <c r="DZ364" i="65"/>
  <c r="DZ380" i="65"/>
  <c r="DZ396" i="65"/>
  <c r="DZ412" i="65"/>
  <c r="DZ435" i="65"/>
  <c r="EC422" i="65"/>
  <c r="DZ446" i="65"/>
  <c r="EC433" i="65"/>
  <c r="DZ445" i="65"/>
  <c r="EC424" i="65"/>
  <c r="DZ436" i="65"/>
  <c r="EC448" i="65"/>
  <c r="DZ362" i="65"/>
  <c r="DZ378" i="65"/>
  <c r="DZ394" i="65"/>
  <c r="DZ410" i="65"/>
  <c r="DZ361" i="65"/>
  <c r="EC365" i="65"/>
  <c r="DZ377" i="65"/>
  <c r="EC381" i="65"/>
  <c r="DZ393" i="65"/>
  <c r="EC397" i="65"/>
  <c r="DZ409" i="65"/>
  <c r="EC413" i="65"/>
  <c r="DZ360" i="65"/>
  <c r="DZ376" i="65"/>
  <c r="DZ392" i="65"/>
  <c r="DZ408" i="65"/>
  <c r="DZ422" i="65"/>
  <c r="DZ434" i="65"/>
  <c r="DZ421" i="65"/>
  <c r="DZ433" i="65"/>
  <c r="DZ432" i="65"/>
  <c r="DZ444" i="65"/>
  <c r="EC423" i="65"/>
  <c r="EC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L125" i="65" l="1"/>
  <c r="FK125" i="65" s="1"/>
  <c r="FL127" i="65"/>
  <c r="FK127" i="65" s="1"/>
  <c r="FL126" i="65"/>
  <c r="FK126" i="65" s="1"/>
  <c r="DW434" i="65"/>
  <c r="DW435" i="65"/>
  <c r="DW444" i="65"/>
  <c r="DZ420" i="65"/>
  <c r="DW420" i="65"/>
  <c r="DZ414" i="65"/>
  <c r="DW414" i="65"/>
  <c r="DZ382" i="65"/>
  <c r="DW382" i="65"/>
  <c r="DW411" i="65"/>
  <c r="DW379" i="65"/>
  <c r="DW412" i="65"/>
  <c r="DW380" i="65"/>
  <c r="DZ413" i="65"/>
  <c r="DW413" i="65"/>
  <c r="DZ381" i="65"/>
  <c r="DW381" i="65"/>
  <c r="DY397" i="65"/>
  <c r="DY366" i="65"/>
  <c r="DY382" i="65"/>
  <c r="DY407" i="65"/>
  <c r="DY443" i="65"/>
  <c r="DY448" i="65"/>
  <c r="DY420" i="65"/>
  <c r="DY431" i="65"/>
  <c r="DY423" i="65"/>
  <c r="DY375" i="65"/>
  <c r="DY391" i="65"/>
  <c r="DY413" i="65"/>
  <c r="DY365" i="65"/>
  <c r="DY359" i="65"/>
  <c r="DY447" i="65"/>
  <c r="DY398" i="65"/>
  <c r="DY381" i="65"/>
  <c r="DY414" i="65"/>
  <c r="DY424" i="65"/>
  <c r="DW422" i="65"/>
  <c r="DZ431" i="65"/>
  <c r="DW431" i="65"/>
  <c r="DW436" i="65"/>
  <c r="DW445" i="65"/>
  <c r="DW410" i="65"/>
  <c r="DW378" i="65"/>
  <c r="DZ407" i="65"/>
  <c r="DW407" i="65"/>
  <c r="DZ375" i="65"/>
  <c r="DW375" i="65"/>
  <c r="DW408" i="65"/>
  <c r="DW376" i="65"/>
  <c r="DW409" i="65"/>
  <c r="DW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Y361" i="65"/>
  <c r="DY393" i="65"/>
  <c r="EB413" i="65"/>
  <c r="DY433" i="65"/>
  <c r="EB365" i="65"/>
  <c r="DY392" i="65"/>
  <c r="EB381" i="65"/>
  <c r="DY362" i="65"/>
  <c r="DY409" i="65"/>
  <c r="EB423" i="65"/>
  <c r="DY360" i="65"/>
  <c r="DY394" i="65"/>
  <c r="DY376" i="65"/>
  <c r="DY432" i="65"/>
  <c r="DY378" i="65"/>
  <c r="DY421" i="65"/>
  <c r="DY444" i="65"/>
  <c r="EB397" i="65"/>
  <c r="DY422" i="65"/>
  <c r="DY408" i="65"/>
  <c r="DY434" i="65"/>
  <c r="DY410" i="65"/>
  <c r="DY377" i="65"/>
  <c r="EB447" i="65"/>
  <c r="DY411" i="65"/>
  <c r="EB361" i="65"/>
  <c r="EB414" i="65"/>
  <c r="EB382" i="65"/>
  <c r="DY380" i="65"/>
  <c r="EB424" i="65"/>
  <c r="DY396" i="65"/>
  <c r="DY412" i="65"/>
  <c r="EB398" i="65"/>
  <c r="DY379" i="65"/>
  <c r="DY436" i="65"/>
  <c r="DY364" i="65"/>
  <c r="DY435" i="65"/>
  <c r="EB393" i="65"/>
  <c r="EB448" i="65"/>
  <c r="DY395" i="65"/>
  <c r="DY363" i="65"/>
  <c r="EB377" i="65"/>
  <c r="DY446" i="65"/>
  <c r="EB366" i="65"/>
  <c r="EB445" i="65"/>
  <c r="EB422" i="65"/>
  <c r="EB409" i="65"/>
  <c r="EB433" i="65"/>
  <c r="DZ447" i="65"/>
  <c r="DW447" i="65"/>
  <c r="DW423" i="65"/>
  <c r="DZ423" i="65"/>
  <c r="DW432" i="65"/>
  <c r="DW433" i="65"/>
  <c r="DZ398" i="65"/>
  <c r="DW398" i="65"/>
  <c r="DW366" i="65"/>
  <c r="DZ366" i="65"/>
  <c r="DW395" i="65"/>
  <c r="DW363" i="65"/>
  <c r="DW396" i="65"/>
  <c r="DW364" i="65"/>
  <c r="DZ397" i="65"/>
  <c r="DW397" i="65"/>
  <c r="DZ365" i="65"/>
  <c r="DW365" i="65"/>
  <c r="DW446" i="65"/>
  <c r="DZ443" i="65"/>
  <c r="DW443" i="65"/>
  <c r="DW448" i="65"/>
  <c r="DZ448" i="65"/>
  <c r="DZ424" i="65"/>
  <c r="DW424" i="65"/>
  <c r="DW421" i="65"/>
  <c r="DW394" i="65"/>
  <c r="DW362" i="65"/>
  <c r="DZ391" i="65"/>
  <c r="DW391" i="65"/>
  <c r="DZ359" i="65"/>
  <c r="DW359" i="65"/>
  <c r="DW392" i="65"/>
  <c r="DW360" i="65"/>
  <c r="DW393" i="65"/>
  <c r="DW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Y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L65" i="65" l="1"/>
  <c r="FK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Z487" i="65" l="1"/>
  <c r="DZ471" i="65"/>
  <c r="DZ497" i="65"/>
  <c r="DZ504" i="65"/>
  <c r="DZ513" i="65"/>
  <c r="DZ472" i="65"/>
  <c r="DZ465" i="65"/>
  <c r="DZ449" i="65"/>
  <c r="DZ535" i="65"/>
  <c r="DZ523" i="65"/>
  <c r="DZ481" i="65"/>
  <c r="DZ456" i="65"/>
  <c r="DZ488" i="65"/>
  <c r="DZ503" i="65"/>
  <c r="DZ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L66" i="65"/>
  <c r="FK66" i="65" s="1"/>
  <c r="FL67" i="65"/>
  <c r="FK67" i="65" s="1"/>
  <c r="EC451" i="65"/>
  <c r="EC467" i="65"/>
  <c r="EC483" i="65"/>
  <c r="EC499" i="65"/>
  <c r="DZ527" i="65"/>
  <c r="DZ470" i="65"/>
  <c r="DZ486" i="65"/>
  <c r="DZ502" i="65"/>
  <c r="DZ453" i="65"/>
  <c r="DZ469" i="65"/>
  <c r="DZ485" i="65"/>
  <c r="EC525" i="65"/>
  <c r="EC456" i="65"/>
  <c r="EC472" i="65"/>
  <c r="EC488" i="65"/>
  <c r="EC504" i="65"/>
  <c r="DZ528" i="65"/>
  <c r="EC543" i="65"/>
  <c r="DZ454" i="65"/>
  <c r="DZ501" i="65"/>
  <c r="EC515" i="65"/>
  <c r="EC537" i="65"/>
  <c r="DZ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W527" i="65"/>
  <c r="DW523" i="65"/>
  <c r="DW472" i="65"/>
  <c r="DW528" i="65"/>
  <c r="DW538" i="65"/>
  <c r="DW449" i="65"/>
  <c r="DW516" i="65"/>
  <c r="DW485" i="65"/>
  <c r="DZ498" i="65"/>
  <c r="DW498" i="65"/>
  <c r="DZ482" i="65"/>
  <c r="DW482" i="65"/>
  <c r="DW465" i="65"/>
  <c r="DW488" i="65"/>
  <c r="DZ451" i="65"/>
  <c r="DW451" i="65"/>
  <c r="EC487" i="65"/>
  <c r="DW487" i="65"/>
  <c r="EC471" i="65"/>
  <c r="DW471" i="65"/>
  <c r="DZ536" i="65"/>
  <c r="DW536" i="65"/>
  <c r="DZ525" i="65"/>
  <c r="DW525" i="65"/>
  <c r="DW453" i="65"/>
  <c r="DW501" i="65"/>
  <c r="DZ524" i="65"/>
  <c r="DW524" i="65"/>
  <c r="DW513" i="65"/>
  <c r="DZ483" i="65"/>
  <c r="DW483" i="65"/>
  <c r="DW504" i="65"/>
  <c r="DW540" i="65"/>
  <c r="DW456" i="65"/>
  <c r="DW535" i="65"/>
  <c r="DW469" i="65"/>
  <c r="EC503" i="65"/>
  <c r="DW503" i="65"/>
  <c r="DZ484" i="65"/>
  <c r="DW484" i="65"/>
  <c r="DZ468" i="65"/>
  <c r="DW468" i="65"/>
  <c r="DZ499" i="65"/>
  <c r="DW499" i="65"/>
  <c r="EC539" i="65"/>
  <c r="DW539" i="65"/>
  <c r="DZ500" i="65"/>
  <c r="DW500" i="65"/>
  <c r="DW497" i="65"/>
  <c r="DZ514" i="65"/>
  <c r="DW514" i="65"/>
  <c r="DZ466" i="65"/>
  <c r="DW466" i="65"/>
  <c r="DW481" i="65"/>
  <c r="DW454" i="65"/>
  <c r="DZ452" i="65"/>
  <c r="DW452" i="65"/>
  <c r="DW486" i="65"/>
  <c r="DZ450" i="65"/>
  <c r="DW450" i="65"/>
  <c r="DW537" i="65"/>
  <c r="DW470" i="65"/>
  <c r="DW517" i="65"/>
  <c r="DW502" i="65"/>
  <c r="DZ526" i="65"/>
  <c r="DW526" i="65"/>
  <c r="DZ515" i="65"/>
  <c r="DW515" i="65"/>
  <c r="EC455" i="65"/>
  <c r="DW455" i="65"/>
  <c r="DZ467" i="65"/>
  <c r="DW467" i="65"/>
  <c r="DZ538" i="65"/>
  <c r="DZ540" i="65"/>
  <c r="EC540" i="65"/>
  <c r="DZ517" i="65"/>
  <c r="EC517" i="65"/>
  <c r="DZ516" i="65"/>
  <c r="EC516" i="65"/>
  <c r="DZ537" i="65"/>
  <c r="DY504" i="65"/>
  <c r="DY456" i="65"/>
  <c r="DY449" i="65"/>
  <c r="DY497" i="65"/>
  <c r="DY472" i="65"/>
  <c r="DY455" i="65"/>
  <c r="DY535" i="65"/>
  <c r="DY471" i="65"/>
  <c r="DY523" i="65"/>
  <c r="DY488" i="65"/>
  <c r="DY487" i="65"/>
  <c r="DY503" i="65"/>
  <c r="DY465" i="65"/>
  <c r="DY513" i="65"/>
  <c r="DY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T43" i="65"/>
  <c r="ET46" i="65"/>
  <c r="ET50" i="65"/>
  <c r="DY526" i="65"/>
  <c r="DY536" i="65"/>
  <c r="EB503" i="65"/>
  <c r="EB471" i="65"/>
  <c r="DY484" i="65"/>
  <c r="DY499" i="65"/>
  <c r="DY466" i="65"/>
  <c r="DY467" i="65"/>
  <c r="DY498" i="65"/>
  <c r="DY500" i="65"/>
  <c r="DY515" i="65"/>
  <c r="DY452" i="65"/>
  <c r="DY514" i="65"/>
  <c r="EB455" i="65"/>
  <c r="DY483" i="65"/>
  <c r="DY450" i="65"/>
  <c r="DY525" i="65"/>
  <c r="EB539" i="65"/>
  <c r="DY451" i="65"/>
  <c r="DY468" i="65"/>
  <c r="DY482" i="65"/>
  <c r="EB487" i="65"/>
  <c r="DY524" i="65"/>
  <c r="EB467" i="65"/>
  <c r="EB499" i="65"/>
  <c r="DY527" i="65"/>
  <c r="DY486" i="65"/>
  <c r="EB537" i="65"/>
  <c r="EB504" i="65"/>
  <c r="EB472" i="65"/>
  <c r="EB525" i="65"/>
  <c r="DY453" i="65"/>
  <c r="DY528" i="65"/>
  <c r="EB451" i="65"/>
  <c r="EB483" i="65"/>
  <c r="EB515" i="65"/>
  <c r="DY539" i="65"/>
  <c r="DY485" i="65"/>
  <c r="DY454" i="65"/>
  <c r="DY469" i="65"/>
  <c r="DY502" i="65"/>
  <c r="DY470" i="65"/>
  <c r="EB488" i="65"/>
  <c r="EB456" i="65"/>
  <c r="DY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Y538" i="65"/>
  <c r="DY517" i="65"/>
  <c r="EB517" i="65"/>
  <c r="DY516" i="65"/>
  <c r="EB516" i="65"/>
  <c r="DY540" i="65"/>
  <c r="EB540" i="65"/>
  <c r="DY537" i="65"/>
  <c r="E165" i="64"/>
  <c r="E167" i="64"/>
  <c r="E168" i="64"/>
  <c r="E163" i="64"/>
  <c r="E164" i="64"/>
  <c r="E166" i="64"/>
  <c r="ET49" i="65"/>
  <c r="ET47" i="65"/>
  <c r="ET42" i="65"/>
  <c r="FA47" i="65"/>
  <c r="FA42" i="65"/>
  <c r="FA49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FL137" i="65"/>
  <c r="FK137" i="65" s="1"/>
  <c r="DZ518" i="65"/>
  <c r="DZ511" i="65"/>
  <c r="DZ479" i="65"/>
  <c r="DZ541" i="65"/>
  <c r="DZ496" i="65"/>
  <c r="DZ464" i="65"/>
  <c r="DZ505" i="65"/>
  <c r="DZ473" i="65"/>
  <c r="DY463" i="65"/>
  <c r="DY512" i="65"/>
  <c r="DY505" i="65"/>
  <c r="DY464" i="65"/>
  <c r="DY457" i="65"/>
  <c r="DY489" i="65"/>
  <c r="DY496" i="65"/>
  <c r="DY479" i="65"/>
  <c r="DY546" i="65"/>
  <c r="DY518" i="65"/>
  <c r="DY545" i="65"/>
  <c r="DY521" i="65"/>
  <c r="DY495" i="65"/>
  <c r="DY473" i="65"/>
  <c r="DY541" i="65"/>
  <c r="DY511" i="65"/>
  <c r="DY480" i="65"/>
  <c r="DY529" i="65"/>
  <c r="DY522" i="65"/>
  <c r="DZ495" i="65"/>
  <c r="DZ463" i="65"/>
  <c r="DZ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C459" i="65"/>
  <c r="EC475" i="65"/>
  <c r="EC491" i="65"/>
  <c r="EC507" i="65"/>
  <c r="EC531" i="65"/>
  <c r="DZ543" i="65"/>
  <c r="DZ462" i="65"/>
  <c r="DZ478" i="65"/>
  <c r="DZ494" i="65"/>
  <c r="DZ510" i="65"/>
  <c r="EC522" i="65"/>
  <c r="DZ534" i="65"/>
  <c r="EC546" i="65"/>
  <c r="DZ461" i="65"/>
  <c r="DZ477" i="65"/>
  <c r="DZ493" i="65"/>
  <c r="DZ509" i="65"/>
  <c r="DZ533" i="65"/>
  <c r="EC464" i="65"/>
  <c r="EC480" i="65"/>
  <c r="EC496" i="65"/>
  <c r="EC512" i="65"/>
  <c r="EC520" i="65"/>
  <c r="DZ544" i="65"/>
  <c r="DZ458" i="65"/>
  <c r="DW462" i="65"/>
  <c r="DZ474" i="65"/>
  <c r="DW478" i="65"/>
  <c r="DZ490" i="65"/>
  <c r="DZ506" i="65"/>
  <c r="DW518" i="65"/>
  <c r="DW522" i="65"/>
  <c r="DZ530" i="65"/>
  <c r="DW534" i="65"/>
  <c r="DZ542" i="65"/>
  <c r="DW546" i="65"/>
  <c r="DW461" i="65"/>
  <c r="DW473" i="65"/>
  <c r="DW477" i="65"/>
  <c r="DW489" i="65"/>
  <c r="DW493" i="65"/>
  <c r="DW505" i="65"/>
  <c r="DW509" i="65"/>
  <c r="EC521" i="65"/>
  <c r="DW529" i="65"/>
  <c r="DW533" i="65"/>
  <c r="DW541" i="65"/>
  <c r="EC545" i="65"/>
  <c r="DZ460" i="65"/>
  <c r="DW464" i="65"/>
  <c r="DZ476" i="65"/>
  <c r="DW480" i="65"/>
  <c r="DZ492" i="65"/>
  <c r="DW496" i="65"/>
  <c r="DZ508" i="65"/>
  <c r="DW512" i="65"/>
  <c r="DZ520" i="65"/>
  <c r="DZ532" i="65"/>
  <c r="DW544" i="65"/>
  <c r="DZ459" i="65"/>
  <c r="EC463" i="65"/>
  <c r="DZ475" i="65"/>
  <c r="EC479" i="65"/>
  <c r="DZ491" i="65"/>
  <c r="EC495" i="65"/>
  <c r="DZ507" i="65"/>
  <c r="EC511" i="65"/>
  <c r="DZ519" i="65"/>
  <c r="DZ531" i="65"/>
  <c r="DZ546" i="65"/>
  <c r="DZ522" i="65"/>
  <c r="DW494" i="65"/>
  <c r="DW459" i="65"/>
  <c r="DZ512" i="65"/>
  <c r="DZ480" i="65"/>
  <c r="DZ545" i="65"/>
  <c r="DZ521" i="65"/>
  <c r="DZ489" i="65"/>
  <c r="DZ457" i="65"/>
  <c r="FA50" i="65"/>
  <c r="FA46" i="65"/>
  <c r="FA43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FL139" i="65"/>
  <c r="FK139" i="65" s="1"/>
  <c r="FL138" i="65"/>
  <c r="FK138" i="65" s="1"/>
  <c r="DW457" i="65"/>
  <c r="DW545" i="65"/>
  <c r="DW521" i="65"/>
  <c r="DW510" i="65"/>
  <c r="DW543" i="65"/>
  <c r="U202" i="64"/>
  <c r="U203" i="64"/>
  <c r="U204" i="64"/>
  <c r="U205" i="64"/>
  <c r="U206" i="64"/>
  <c r="U207" i="64"/>
  <c r="U211" i="64"/>
  <c r="U208" i="64"/>
  <c r="U209" i="64"/>
  <c r="U210" i="64"/>
  <c r="U212" i="64"/>
  <c r="DW491" i="65"/>
  <c r="DW460" i="65"/>
  <c r="DW474" i="65"/>
  <c r="DW475" i="65"/>
  <c r="DW508" i="65"/>
  <c r="DW511" i="65"/>
  <c r="DW519" i="65"/>
  <c r="DW492" i="65"/>
  <c r="DW506" i="65"/>
  <c r="DW507" i="65"/>
  <c r="DW520" i="65"/>
  <c r="DW495" i="65"/>
  <c r="DW530" i="65"/>
  <c r="DW479" i="65"/>
  <c r="DW458" i="65"/>
  <c r="DW542" i="65"/>
  <c r="EB479" i="65"/>
  <c r="DY459" i="65"/>
  <c r="DY476" i="65"/>
  <c r="DY520" i="65"/>
  <c r="DY508" i="65"/>
  <c r="DY530" i="65"/>
  <c r="EB463" i="65"/>
  <c r="DY542" i="65"/>
  <c r="DY507" i="65"/>
  <c r="DY532" i="65"/>
  <c r="EB511" i="65"/>
  <c r="DY492" i="65"/>
  <c r="DY458" i="65"/>
  <c r="DY506" i="65"/>
  <c r="EB545" i="65"/>
  <c r="DY531" i="65"/>
  <c r="DY491" i="65"/>
  <c r="DY519" i="65"/>
  <c r="DY475" i="65"/>
  <c r="EB495" i="65"/>
  <c r="EB521" i="65"/>
  <c r="DY474" i="65"/>
  <c r="DY460" i="65"/>
  <c r="DY490" i="65"/>
  <c r="EB546" i="65"/>
  <c r="DY533" i="65"/>
  <c r="EB491" i="65"/>
  <c r="DY461" i="65"/>
  <c r="DY462" i="65"/>
  <c r="DY494" i="65"/>
  <c r="DY477" i="65"/>
  <c r="EB531" i="65"/>
  <c r="EB480" i="65"/>
  <c r="EB496" i="65"/>
  <c r="EB507" i="65"/>
  <c r="EB522" i="65"/>
  <c r="EB512" i="65"/>
  <c r="DY478" i="65"/>
  <c r="EB520" i="65"/>
  <c r="DY534" i="65"/>
  <c r="DY544" i="65"/>
  <c r="EB459" i="65"/>
  <c r="DY509" i="65"/>
  <c r="EB475" i="65"/>
  <c r="DY510" i="65"/>
  <c r="DY493" i="65"/>
  <c r="EB464" i="65"/>
  <c r="DW463" i="65"/>
  <c r="DW531" i="65"/>
  <c r="DW532" i="65"/>
  <c r="DW476" i="65"/>
  <c r="DW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EB543" i="65"/>
  <c r="DY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<sst xmlns="http://schemas.openxmlformats.org/spreadsheetml/2006/main" count="19578" uniqueCount="1471">
  <si>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</si>
  <si>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</si>
  <si>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</si>
  <si>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</si>
  <si>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</si>
  <si>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</si>
  <si>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</si>
  <si>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</si>
  <si>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</si>
  <si>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</si>
  <si>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</si>
  <si>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</si>
  <si>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</si>
  <si>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</si>
  <si>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</si>
  <si>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</si>
  <si>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</si>
  <si>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</si>
  <si>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</si>
  <si>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</si>
  <si>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</si>
  <si>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</si>
  <si>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</si>
  <si>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</si>
  <si>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</si>
  <si>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</si>
  <si>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</si>
  <si>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</si>
  <si>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</si>
  <si>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</si>
  <si>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</si>
  <si>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</si>
  <si>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</si>
  <si>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</si>
  <si>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</si>
  <si>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</si>
  <si>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</si>
  <si>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</si>
  <si>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</si>
  <si>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</si>
  <si>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</si>
  <si>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</si>
  <si>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</si>
  <si>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</si>
  <si>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</si>
  <si>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</si>
  <si>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</si>
  <si>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</si>
  <si>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</si>
  <si>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</si>
  <si>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</si>
  <si>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</si>
  <si>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</si>
  <si>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</si>
  <si>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</si>
  <si>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</si>
  <si>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</si>
  <si>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</si>
  <si>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</si>
  <si>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</si>
  <si>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</si>
  <si>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</si>
  <si>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</si>
  <si>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</si>
  <si>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</si>
  <si>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</si>
  <si>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</si>
  <si>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</si>
  <si>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</si>
  <si>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</si>
  <si>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</si>
  <si>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</si>
  <si>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</si>
  <si>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</si>
  <si>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</si>
  <si>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</si>
  <si>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</si>
  <si>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</si>
  <si>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</si>
  <si>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</si>
  <si>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</si>
  <si>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</si>
  <si>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</si>
  <si>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</si>
  <si>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</si>
  <si>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</si>
  <si>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</si>
  <si>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</si>
  <si>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</si>
  <si>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</si>
  <si>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</si>
  <si>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</si>
  <si>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</si>
  <si>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</si>
  <si>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</si>
  <si>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</si>
  <si>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</si>
  <si>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</si>
  <si>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</si>
  <si>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</si>
  <si>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</si>
  <si>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</si>
  <si>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</si>
  <si>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</si>
  <si>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</si>
  <si>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</si>
  <si>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</si>
  <si>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</si>
  <si>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</si>
  <si>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</si>
  <si>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</si>
  <si>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</si>
  <si>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</si>
  <si>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</si>
  <si>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</si>
  <si>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</si>
  <si>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</si>
  <si>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</si>
  <si>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</si>
  <si>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</si>
  <si>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</si>
  <si>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</si>
  <si>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</si>
  <si>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</si>
  <si>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</si>
  <si>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</si>
  <si>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</si>
  <si>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</si>
  <si>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</si>
  <si>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</si>
  <si>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</si>
  <si>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</si>
  <si>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</si>
  <si>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</si>
  <si>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</si>
  <si>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</si>
  <si>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</si>
  <si>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</si>
  <si>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</si>
  <si>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</si>
  <si>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</si>
  <si>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</si>
  <si>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</si>
  <si>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</si>
  <si>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</si>
  <si>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</si>
  <si>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</si>
  <si>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</si>
  <si>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</si>
  <si>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</si>
  <si>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</si>
  <si>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</si>
  <si>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</si>
  <si>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</si>
  <si>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</si>
  <si>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</si>
  <si>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</si>
  <si>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</si>
  <si>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</si>
  <si>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</si>
  <si>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</si>
  <si>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</si>
  <si>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</si>
  <si>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</si>
  <si>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</si>
  <si>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</si>
  <si>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</si>
  <si>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</si>
  <si>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</si>
  <si>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</si>
  <si>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</si>
  <si>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</si>
  <si>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</si>
  <si>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</si>
  <si>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</si>
  <si>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</si>
  <si>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</si>
  <si>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</si>
  <si>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</si>
  <si>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</si>
  <si>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</si>
  <si>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</si>
  <si>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</si>
  <si>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</si>
  <si>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</si>
  <si>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</si>
  <si>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</si>
  <si>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</si>
  <si>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</si>
  <si>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</si>
  <si>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</si>
  <si>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</si>
  <si>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</si>
  <si>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</si>
  <si>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</si>
  <si>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</si>
  <si>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</si>
  <si>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</si>
  <si>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</si>
  <si>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</si>
  <si>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</si>
  <si>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</si>
  <si>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</si>
  <si>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</si>
  <si>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</si>
  <si>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</si>
  <si>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</si>
  <si>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</si>
  <si>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</si>
  <si>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</si>
  <si>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</si>
  <si>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</si>
  <si>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</si>
  <si>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</si>
  <si>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</si>
  <si>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</si>
  <si>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</si>
  <si>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</si>
  <si>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</si>
  <si>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</si>
  <si>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</si>
  <si>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</si>
  <si>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</si>
  <si>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</si>
  <si>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</si>
  <si>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</si>
  <si>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</si>
  <si>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</si>
  <si>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</si>
  <si>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</si>
  <si>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</si>
  <si>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</si>
  <si>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</si>
  <si>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</si>
  <si>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</si>
  <si>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</si>
  <si>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</si>
  <si>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</si>
  <si>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</si>
  <si>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</si>
  <si>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</si>
  <si>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</si>
  <si>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</si>
  <si>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</si>
  <si>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</si>
  <si>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</si>
  <si>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</si>
  <si>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</si>
  <si>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</si>
  <si>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</si>
  <si>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</si>
  <si>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</si>
  <si>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</si>
  <si>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</si>
  <si>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</si>
  <si>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</si>
  <si>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</si>
  <si>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</si>
  <si>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</si>
  <si>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</si>
  <si>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</si>
  <si>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</si>
  <si>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</si>
  <si>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</si>
  <si>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</si>
  <si>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</si>
  <si>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</si>
  <si>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</si>
  <si>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</si>
  <si>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</si>
  <si>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</si>
  <si>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</si>
  <si>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</si>
  <si>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</si>
  <si>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</si>
  <si>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</si>
  <si>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</si>
  <si>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</si>
  <si>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</si>
  <si>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</si>
  <si>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</si>
  <si>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</si>
  <si>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</si>
  <si>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</si>
  <si>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</si>
  <si>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</si>
  <si>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</si>
  <si>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</si>
  <si>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</si>
  <si>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</si>
  <si>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</si>
  <si>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</si>
  <si>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</si>
  <si>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</si>
  <si>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</si>
  <si>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</si>
  <si>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</si>
  <si>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</si>
  <si>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</si>
  <si>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</si>
  <si>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</si>
  <si>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</si>
  <si>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</si>
  <si>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</si>
  <si>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</si>
  <si>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</si>
  <si>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</si>
  <si>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</si>
  <si>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</si>
  <si>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</si>
  <si>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</si>
  <si>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</si>
  <si>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</si>
  <si>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</si>
  <si>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</si>
  <si>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</si>
  <si>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</si>
  <si>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</si>
  <si>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</si>
  <si>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</si>
  <si>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</si>
  <si>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</si>
  <si>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</si>
  <si>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</si>
  <si>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</si>
  <si>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</si>
  <si>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</si>
  <si>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</si>
  <si>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</si>
  <si>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</si>
  <si>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</si>
  <si>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</si>
  <si>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</si>
  <si>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</si>
  <si>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</si>
  <si>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</si>
  <si>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</si>
  <si>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</si>
  <si>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</si>
  <si>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</si>
  <si>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</si>
  <si>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</si>
  <si>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</si>
  <si>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</si>
  <si>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</si>
  <si>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</si>
  <si>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</si>
  <si>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</si>
  <si>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</si>
  <si>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</si>
  <si>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</si>
  <si>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</si>
  <si>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</si>
  <si>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</si>
  <si>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</si>
  <si>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</si>
  <si>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</si>
  <si>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</si>
  <si>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</si>
  <si>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</si>
  <si>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</si>
  <si>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</si>
  <si>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</si>
  <si>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</si>
  <si>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</si>
  <si>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</si>
  <si>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</si>
  <si>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</si>
  <si>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</si>
  <si>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</si>
  <si>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</si>
  <si>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</si>
  <si>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</si>
  <si>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</si>
  <si>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</si>
  <si>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</si>
  <si>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</si>
  <si>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</si>
  <si>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</si>
  <si>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</si>
  <si>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</si>
  <si>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</si>
  <si>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</si>
  <si>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</si>
  <si>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</si>
  <si>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</si>
  <si>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</si>
  <si>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</si>
  <si>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</si>
  <si>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</si>
  <si>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</si>
  <si>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</si>
  <si>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</si>
  <si>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</si>
  <si>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</si>
  <si>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</si>
  <si>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</si>
  <si>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</si>
  <si>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</si>
  <si>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</si>
  <si>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</si>
  <si>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</si>
  <si>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</si>
  <si>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</si>
  <si>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</si>
  <si>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</si>
  <si>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</si>
  <si>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</si>
  <si>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</si>
  <si>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</si>
  <si>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</si>
  <si>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</si>
  <si>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</si>
  <si>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</si>
  <si>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</si>
  <si>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</si>
  <si>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</si>
  <si>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</si>
  <si>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</si>
  <si>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</si>
  <si>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</si>
  <si>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</si>
  <si>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</si>
  <si>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</si>
  <si>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</si>
  <si>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</si>
  <si>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</si>
  <si>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</si>
  <si>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</si>
  <si>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</si>
  <si>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</si>
  <si>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</si>
  <si>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</si>
  <si>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</si>
  <si>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</si>
  <si>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</si>
  <si>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</si>
  <si>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</si>
  <si>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</si>
  <si>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</si>
  <si>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</si>
  <si>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</si>
  <si>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</si>
  <si>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</si>
  <si>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</si>
  <si>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</si>
  <si>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</si>
  <si>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</si>
  <si>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</si>
  <si>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</si>
  <si>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</si>
  <si>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</si>
  <si>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</si>
  <si>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</si>
  <si>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</si>
  <si>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</si>
  <si>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</si>
  <si>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</si>
  <si>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</si>
  <si>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</si>
  <si>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</si>
  <si>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</si>
  <si>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</si>
  <si>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</si>
  <si>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</si>
  <si>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</si>
  <si>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</si>
  <si>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</si>
  <si>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</si>
  <si>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</si>
  <si>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</si>
  <si>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</si>
  <si>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</si>
  <si>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</si>
  <si>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</si>
  <si>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</si>
  <si>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</si>
  <si>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</si>
  <si>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</si>
  <si>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</si>
  <si>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</si>
  <si>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</si>
  <si>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</si>
  <si>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</si>
  <si>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</si>
  <si>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</si>
  <si>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</si>
  <si>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</si>
  <si>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</si>
  <si>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</si>
  <si>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</si>
  <si>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</si>
  <si>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</si>
  <si>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</si>
  <si>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</si>
  <si>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</si>
  <si>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</si>
  <si>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</si>
  <si>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</si>
  <si>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</si>
  <si>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</si>
  <si>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</si>
  <si>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</si>
  <si>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</si>
  <si>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</si>
  <si>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</si>
  <si>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</si>
  <si>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</si>
  <si>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</si>
  <si>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</si>
  <si>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</si>
  <si>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</si>
  <si>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</si>
  <si>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</si>
  <si>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</si>
  <si>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</si>
  <si>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</si>
  <si>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</si>
  <si>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</si>
  <si>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</si>
  <si>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</si>
  <si>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</si>
  <si>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</si>
  <si>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</si>
  <si>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</si>
  <si>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</si>
  <si>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</si>
  <si>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</si>
  <si>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</si>
  <si>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</si>
  <si>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</si>
  <si>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</si>
  <si>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</si>
  <si>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</si>
  <si>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</si>
  <si>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</si>
  <si>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</si>
  <si>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</si>
  <si>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</si>
  <si>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</si>
  <si>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</si>
  <si>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</si>
  <si>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</si>
  <si>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</si>
  <si>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</si>
  <si>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</si>
  <si>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</si>
  <si>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</si>
  <si>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</si>
  <si>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</si>
  <si>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</si>
  <si>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</si>
  <si>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</si>
  <si>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</si>
  <si>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</si>
  <si>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</si>
  <si>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</si>
  <si>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</si>
  <si>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</si>
  <si>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</si>
  <si>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</si>
  <si>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</si>
  <si>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</si>
  <si>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</si>
  <si>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</si>
  <si>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</si>
  <si>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</si>
  <si>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</si>
  <si>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</si>
  <si>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</si>
  <si>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</si>
  <si>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</si>
  <si>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</si>
  <si>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</si>
  <si>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</si>
  <si>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</si>
  <si>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</si>
  <si>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</si>
  <si>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</si>
  <si>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</si>
  <si>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</si>
  <si>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</si>
  <si>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</si>
  <si>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</si>
  <si>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</si>
  <si>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</si>
  <si>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</si>
  <si>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</si>
  <si>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</si>
  <si>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</si>
  <si>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</si>
  <si>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</si>
  <si>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</si>
  <si>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</si>
  <si>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</si>
  <si>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</si>
  <si>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</si>
  <si>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</si>
  <si>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</si>
  <si>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</si>
  <si>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</si>
  <si>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</si>
  <si>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</si>
  <si>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</si>
  <si>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</si>
  <si>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</si>
  <si>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</si>
  <si>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</si>
  <si>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</si>
  <si>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</si>
  <si>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</si>
  <si>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</si>
  <si>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</si>
  <si>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</si>
  <si>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</si>
  <si>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</si>
  <si>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</si>
  <si>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</si>
  <si>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</si>
  <si>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</si>
  <si>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</si>
  <si>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</si>
  <si>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</si>
  <si>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</si>
  <si>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</si>
  <si>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</si>
  <si>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</si>
  <si>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</si>
  <si>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</si>
  <si>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</si>
  <si>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</si>
  <si>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</si>
  <si>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</si>
  <si>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</si>
  <si>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</si>
  <si>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</si>
  <si>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</si>
  <si>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</si>
  <si>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</si>
  <si>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</si>
  <si>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</si>
  <si>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</si>
  <si>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</si>
  <si>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</si>
  <si>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</si>
  <si>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</si>
  <si>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</si>
  <si>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</si>
  <si>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</si>
  <si>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</si>
  <si>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</si>
  <si>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</si>
  <si>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</si>
  <si>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</si>
  <si>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</si>
  <si>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</si>
  <si>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</si>
  <si>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</si>
  <si>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</si>
  <si>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</si>
  <si>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</si>
  <si>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</si>
  <si>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</si>
  <si>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</si>
  <si>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</si>
  <si>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</si>
  <si>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</si>
  <si>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</si>
  <si>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</si>
  <si>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</si>
  <si>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</si>
  <si>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</si>
  <si>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</si>
  <si>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</si>
  <si>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</si>
  <si>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</si>
  <si>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</si>
  <si>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</si>
  <si>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</si>
  <si>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</si>
  <si>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</si>
  <si>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</si>
  <si>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</si>
  <si>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</si>
  <si>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</si>
  <si>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</si>
  <si>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</si>
  <si>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</si>
  <si>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</si>
  <si>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</si>
  <si>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</si>
  <si>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</si>
  <si>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</si>
  <si>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</si>
  <si>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</si>
  <si>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</si>
  <si>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</si>
  <si>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</si>
  <si>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</si>
  <si>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</si>
  <si>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</si>
  <si>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</si>
  <si>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</si>
  <si>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</si>
  <si>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</si>
  <si>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</si>
  <si>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</si>
  <si>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</si>
  <si>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</si>
  <si>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</si>
  <si>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</si>
  <si>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</si>
  <si>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</si>
  <si>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</si>
  <si>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</si>
  <si>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</si>
  <si>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</si>
  <si>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</si>
  <si>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</si>
  <si>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</si>
  <si>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</si>
  <si>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</si>
  <si>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</si>
  <si>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</si>
  <si>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</si>
  <si>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</si>
  <si>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</si>
  <si>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</si>
  <si>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</si>
  <si>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</si>
  <si>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</si>
  <si>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</si>
  <si>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</si>
  <si>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</si>
  <si>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</si>
  <si>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</si>
  <si>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</si>
  <si>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</si>
  <si>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</si>
  <si>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</si>
  <si>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</si>
  <si>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</si>
  <si>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</si>
  <si>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</si>
  <si>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</si>
  <si>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</si>
  <si>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</si>
  <si>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</si>
  <si>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</si>
  <si>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</si>
  <si>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</si>
  <si>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</si>
  <si>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</si>
  <si>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</si>
  <si>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</si>
  <si>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</si>
  <si>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</si>
  <si>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</si>
  <si>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</si>
  <si>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</si>
  <si>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</si>
  <si>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</si>
  <si>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</si>
  <si>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</si>
  <si>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</si>
  <si>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</si>
  <si>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</si>
  <si>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</si>
  <si>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</si>
  <si>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</si>
  <si>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</si>
  <si>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</si>
  <si>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</si>
  <si>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</si>
  <si>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</si>
  <si>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</si>
  <si>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</si>
  <si>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</si>
  <si>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</si>
  <si>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</si>
  <si>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</si>
  <si>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</si>
  <si>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</si>
  <si>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</si>
  <si>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</si>
  <si>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</si>
  <si>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</si>
  <si>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</si>
  <si>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</si>
  <si>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</si>
  <si>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</si>
  <si>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</si>
  <si>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</si>
  <si>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</si>
  <si>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</si>
  <si>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</si>
  <si>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</si>
  <si>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</si>
  <si>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</si>
  <si>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</si>
  <si>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</si>
  <si>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</si>
  <si>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</si>
  <si>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</si>
  <si>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</si>
  <si>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</si>
  <si>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</si>
  <si>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</si>
  <si>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</si>
  <si>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</si>
  <si>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</si>
  <si>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</si>
  <si>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</si>
  <si>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</si>
  <si>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</si>
  <si>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</si>
  <si>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</si>
  <si>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</si>
  <si>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</si>
  <si>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</si>
  <si>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</si>
  <si>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</si>
  <si>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</si>
  <si>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</si>
  <si>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</si>
  <si>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</si>
  <si>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</si>
  <si>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</si>
  <si>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</si>
  <si>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</si>
  <si>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</si>
  <si>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</si>
  <si>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</si>
  <si>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</si>
  <si>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</si>
  <si>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</si>
  <si>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</si>
  <si>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</si>
  <si>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</si>
  <si>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</si>
  <si>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</si>
  <si>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</si>
  <si>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</si>
  <si>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</si>
  <si>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</si>
  <si>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</si>
  <si>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</si>
  <si>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</si>
  <si>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</si>
  <si>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</si>
  <si>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</si>
  <si>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</si>
  <si>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</si>
  <si>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</si>
  <si>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</si>
  <si>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</si>
  <si>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</si>
  <si>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</si>
  <si>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</si>
  <si>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</si>
  <si>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</si>
  <si>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</si>
  <si>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</si>
  <si>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</si>
  <si>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</si>
  <si>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</si>
  <si>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</si>
  <si>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</si>
  <si>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</si>
  <si>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</si>
  <si>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</si>
  <si>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</si>
  <si>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</si>
  <si>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</si>
  <si>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</si>
  <si>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</si>
  <si>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</si>
  <si>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</si>
  <si>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</si>
  <si>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</si>
  <si>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</si>
  <si>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</si>
  <si>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</si>
  <si>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</si>
  <si>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</si>
  <si>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</si>
  <si>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</si>
  <si>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</si>
  <si>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</si>
  <si>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</si>
  <si>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</si>
  <si>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</si>
  <si>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</si>
  <si>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</si>
  <si>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</si>
  <si>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</si>
  <si>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</si>
  <si>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</si>
  <si>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</si>
  <si>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</si>
  <si>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</si>
  <si>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</si>
  <si>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</si>
  <si>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</si>
  <si>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</si>
  <si>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</si>
  <si>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</si>
  <si>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</si>
  <si>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</si>
  <si>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</si>
  <si>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</si>
  <si>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</si>
  <si>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</si>
  <si>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</si>
  <si>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</si>
  <si>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</si>
  <si>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</si>
  <si>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</si>
  <si>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</si>
  <si>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</si>
  <si>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</si>
  <si>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</si>
  <si>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</si>
  <si>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</si>
  <si>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</si>
  <si>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</si>
  <si>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</si>
  <si>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</si>
  <si>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</si>
  <si>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</si>
  <si>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</si>
  <si>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</si>
  <si>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</si>
  <si>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</si>
  <si>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</si>
  <si>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</si>
  <si>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</si>
  <si>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</si>
  <si>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</si>
  <si>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</si>
  <si>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</si>
  <si>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</si>
  <si>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</si>
  <si>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</si>
  <si>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</si>
  <si>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</si>
  <si>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</si>
  <si>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</si>
  <si>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</si>
  <si>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</si>
  <si>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</si>
  <si>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</si>
  <si>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</si>
  <si>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</si>
  <si>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</si>
  <si>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</si>
  <si>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</si>
  <si>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</si>
  <si>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</si>
  <si>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</si>
  <si>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</si>
  <si>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</si>
  <si>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</si>
  <si>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</si>
  <si>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</si>
  <si>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</si>
  <si>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</si>
  <si>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</si>
  <si>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</si>
  <si>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</si>
  <si>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</si>
  <si>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</si>
  <si>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</si>
  <si>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</si>
  <si>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</si>
  <si>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</si>
  <si>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</si>
  <si>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</si>
  <si>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</si>
  <si>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</si>
  <si>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</si>
  <si>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</si>
  <si>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</si>
  <si>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</si>
  <si>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</si>
  <si>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</si>
  <si>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</si>
  <si>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</si>
  <si>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</si>
  <si>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</si>
  <si>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</si>
  <si>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</si>
  <si>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</si>
  <si>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</si>
  <si>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</si>
  <si>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</si>
  <si>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</si>
  <si>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</si>
  <si>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</si>
  <si>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</si>
  <si>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</si>
  <si>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</si>
  <si>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</si>
  <si>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</si>
  <si>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</si>
  <si>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</si>
  <si>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</si>
  <si>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</si>
  <si>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</si>
  <si>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</si>
  <si>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</si>
  <si>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</si>
  <si>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</si>
  <si>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</si>
  <si>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</si>
  <si>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</si>
  <si>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</si>
  <si>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</si>
  <si>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</si>
  <si>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</si>
  <si>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</si>
  <si>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</si>
  <si>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</si>
  <si>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</si>
  <si>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</si>
  <si>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</si>
  <si>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</si>
  <si>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</si>
  <si>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</si>
  <si>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</si>
  <si>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</si>
  <si>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</si>
  <si>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</si>
  <si>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</si>
  <si>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</si>
  <si>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</si>
  <si>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</si>
  <si>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</si>
  <si>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</si>
  <si>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</si>
  <si>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</si>
  <si>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</si>
  <si>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</si>
  <si>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</si>
  <si>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</si>
  <si>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</si>
  <si>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</si>
  <si>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</si>
  <si>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</si>
  <si>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</si>
  <si>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</si>
  <si>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</si>
  <si>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</si>
  <si>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</si>
  <si>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</si>
  <si>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</si>
  <si>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</si>
  <si>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</si>
  <si>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</si>
  <si>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</si>
  <si>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</si>
  <si>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</si>
  <si>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</si>
  <si>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</si>
  <si>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</si>
  <si>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</si>
  <si>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</si>
  <si>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</si>
  <si>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</si>
  <si>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</si>
  <si>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</si>
  <si>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</si>
  <si>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</si>
  <si>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</si>
  <si>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</si>
  <si>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</si>
  <si>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</si>
  <si>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</si>
  <si>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</si>
  <si>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</si>
  <si>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</si>
  <si>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</si>
  <si>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</si>
  <si>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</si>
  <si>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</si>
  <si>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</si>
  <si>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</si>
  <si>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</si>
  <si>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</si>
  <si>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</si>
  <si>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</si>
  <si>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</si>
  <si>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</si>
  <si>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</si>
  <si>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</si>
  <si>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</si>
  <si>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</si>
  <si>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</si>
  <si>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</si>
  <si>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</si>
  <si>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</si>
  <si>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</si>
  <si>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</si>
  <si>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</si>
  <si>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</si>
  <si>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</si>
  <si>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</si>
  <si>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</si>
  <si>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</si>
  <si>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</si>
  <si>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</si>
  <si>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</si>
  <si>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</si>
  <si>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</si>
  <si>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</si>
  <si>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</si>
  <si>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</si>
  <si>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</si>
  <si>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</si>
  <si>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</si>
  <si>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</si>
  <si>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</si>
  <si>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</si>
  <si>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</si>
  <si>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</si>
  <si>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</si>
  <si>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</si>
  <si>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</si>
  <si>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</si>
  <si>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</si>
  <si>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</si>
  <si>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</si>
  <si>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</si>
  <si>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</si>
  <si>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</si>
  <si>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</si>
  <si>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</si>
  <si>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</si>
  <si>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</si>
  <si>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</si>
  <si>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</si>
  <si>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</si>
  <si>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卡牌属性统计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</si>
  <si>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</si>
  <si>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</si>
  <si>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</si>
  <si>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</si>
  <si>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</si>
  <si>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</si>
  <si>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</si>
  <si>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</si>
  <si>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</si>
  <si>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</si>
  <si>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</si>
  <si>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</si>
  <si>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</si>
  <si>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</si>
  <si>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</si>
  <si>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</si>
  <si>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</si>
  <si>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</si>
  <si>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</si>
  <si>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</si>
  <si>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</si>
  <si>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</si>
  <si>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</si>
  <si>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</si>
  <si>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</si>
  <si>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</si>
  <si>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</si>
  <si>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</si>
  <si>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</si>
  <si>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</si>
  <si>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</si>
  <si>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</si>
  <si>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</si>
  <si>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</si>
  <si>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</si>
  <si>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</si>
  <si>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</si>
  <si>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</si>
  <si>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</si>
  <si>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</si>
  <si>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</si>
  <si>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</si>
  <si>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</si>
  <si>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</si>
  <si>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</si>
  <si>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</si>
  <si>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</si>
  <si>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</si>
  <si>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</si>
  <si>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</si>
  <si>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</si>
  <si>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</si>
  <si>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</si>
  <si>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</si>
  <si>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</si>
  <si>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</si>
  <si>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</si>
  <si>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</si>
  <si>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</si>
  <si>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</si>
  <si>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</si>
  <si>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</si>
  <si>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</si>
  <si>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</si>
  <si>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</si>
  <si>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</si>
  <si>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</si>
  <si>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</si>
  <si>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</si>
  <si>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</si>
  <si>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</si>
  <si>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</si>
  <si>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</si>
  <si>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</si>
  <si>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</si>
  <si>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</si>
  <si>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</si>
  <si>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</si>
  <si>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</si>
  <si>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</si>
  <si>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</si>
  <si>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</si>
  <si>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</si>
  <si>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</si>
  <si>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</si>
  <si>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</si>
  <si>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</si>
  <si>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</si>
  <si>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</si>
  <si>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</si>
  <si>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</si>
  <si>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</si>
  <si>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</si>
  <si>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</si>
  <si>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</si>
  <si>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</si>
  <si>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130级守护灵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</si>
  <si>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</si>
  <si>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</si>
  <si>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</si>
  <si>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</si>
  <si>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</si>
  <si>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</si>
  <si>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</si>
  <si>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</si>
  <si>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</si>
  <si>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</si>
  <si>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</si>
  <si>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</si>
  <si>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</si>
  <si>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</si>
  <si>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</si>
  <si>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</si>
  <si>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</si>
  <si>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</si>
  <si>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</si>
  <si>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</si>
  <si>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</si>
  <si>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</si>
  <si>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</si>
  <si>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</si>
  <si>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</si>
  <si>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</si>
  <si>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</si>
  <si>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</si>
  <si>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于禁</t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</si>
  <si>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</si>
  <si>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</si>
  <si>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</si>
  <si>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</si>
  <si>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</si>
  <si>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</si>
  <si>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</si>
  <si>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</si>
  <si>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</si>
  <si>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</si>
  <si>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</si>
  <si>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</si>
  <si>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</si>
  <si>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众合</t>
    <phoneticPr fontId="2" type="noConversion"/>
  </si>
  <si>
    <t>叫唤</t>
    <phoneticPr fontId="2" type="noConversion"/>
  </si>
  <si>
    <t>大叫唤</t>
    <phoneticPr fontId="2" type="noConversion"/>
  </si>
  <si>
    <t>大叫唤</t>
    <phoneticPr fontId="2" type="noConversion"/>
  </si>
  <si>
    <t>焦热</t>
    <phoneticPr fontId="2" type="noConversion"/>
  </si>
  <si>
    <t>大焦热</t>
    <phoneticPr fontId="2" type="noConversion"/>
  </si>
  <si>
    <t>无间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</si>
  <si>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</si>
  <si>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</si>
  <si>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</si>
  <si>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</si>
  <si>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</si>
  <si>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</si>
  <si>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</si>
  <si>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</si>
  <si>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</si>
  <si>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</si>
  <si>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</si>
  <si>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</si>
  <si>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</si>
  <si>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</si>
  <si>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</si>
  <si>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</si>
  <si>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</si>
  <si>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</si>
  <si>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</si>
  <si>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</si>
  <si>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</si>
  <si>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</si>
  <si>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</si>
  <si>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</si>
  <si>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</si>
  <si>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</si>
  <si>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</si>
  <si>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</si>
  <si>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</si>
  <si>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</si>
  <si>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</si>
  <si>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</si>
  <si>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</si>
  <si>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</si>
  <si>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</si>
  <si>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</si>
  <si>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</si>
  <si>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</si>
  <si>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</si>
  <si>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</si>
  <si>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</si>
  <si>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</si>
  <si>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</si>
  <si>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</si>
  <si>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</si>
  <si>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</si>
  <si>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</si>
  <si>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</si>
  <si>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</si>
  <si>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</si>
  <si>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</si>
  <si>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</si>
  <si>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</si>
  <si>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</si>
  <si>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</si>
  <si>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</si>
  <si>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</si>
  <si>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</si>
  <si>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</si>
  <si>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</si>
  <si>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</si>
  <si>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</si>
  <si>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</si>
  <si>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</si>
  <si>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</si>
  <si>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</si>
  <si>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</si>
  <si>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</si>
  <si>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</si>
  <si>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</si>
  <si>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</si>
  <si>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</si>
  <si>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</si>
  <si>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</si>
  <si>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</si>
  <si>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</si>
  <si>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</si>
  <si>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</si>
  <si>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</si>
  <si>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</si>
  <si>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</si>
  <si>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</si>
  <si>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</si>
  <si>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</si>
  <si>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</si>
  <si>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</si>
  <si>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</si>
  <si>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</si>
  <si>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</si>
  <si>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</si>
  <si>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</si>
  <si>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</si>
  <si>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</si>
  <si>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</si>
  <si>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</si>
  <si>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</si>
  <si>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</si>
  <si>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</si>
  <si>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</si>
  <si>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</si>
  <si>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</si>
  <si>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</si>
  <si>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</si>
  <si>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</si>
  <si>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</si>
  <si>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</si>
  <si>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</si>
  <si>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</si>
  <si>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</si>
  <si>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</si>
  <si>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</si>
  <si>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</si>
  <si>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</si>
  <si>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</si>
  <si>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</si>
  <si>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</si>
  <si>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</si>
  <si>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</si>
  <si>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</si>
  <si>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</si>
  <si>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</si>
  <si>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</si>
  <si>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</si>
  <si>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50级寄灵人绿色</t>
    <phoneticPr fontId="2" type="noConversion"/>
  </si>
  <si>
    <t>50级守护灵绿色</t>
    <phoneticPr fontId="2" type="noConversion"/>
  </si>
  <si>
    <t>50级寄灵人蓝色</t>
    <phoneticPr fontId="2" type="noConversion"/>
  </si>
  <si>
    <t>50级守护灵蓝色</t>
    <phoneticPr fontId="2" type="noConversion"/>
  </si>
  <si>
    <t>50级寄灵人紫色</t>
    <phoneticPr fontId="2" type="noConversion"/>
  </si>
  <si>
    <t>50级守护灵紫色</t>
    <phoneticPr fontId="2" type="noConversion"/>
  </si>
  <si>
    <t>50级寄灵人橙色</t>
    <phoneticPr fontId="2" type="noConversion"/>
  </si>
  <si>
    <t>50级守护灵橙色</t>
    <phoneticPr fontId="2" type="noConversion"/>
  </si>
  <si>
    <t>50级寄灵人橙色套1</t>
    <phoneticPr fontId="2" type="noConversion"/>
  </si>
  <si>
    <t>50级守护灵橙色套1</t>
    <phoneticPr fontId="2" type="noConversion"/>
  </si>
  <si>
    <t>50级套</t>
    <phoneticPr fontId="2" type="noConversion"/>
  </si>
  <si>
    <t>70级套</t>
    <phoneticPr fontId="2" type="noConversion"/>
  </si>
  <si>
    <t>90级套</t>
    <phoneticPr fontId="2" type="noConversion"/>
  </si>
  <si>
    <t>110级套</t>
    <phoneticPr fontId="2" type="noConversion"/>
  </si>
  <si>
    <t>135级套</t>
    <phoneticPr fontId="2" type="noConversion"/>
  </si>
  <si>
    <t>50级寄灵人</t>
    <phoneticPr fontId="2" type="noConversion"/>
  </si>
  <si>
    <t>50级守护灵</t>
    <phoneticPr fontId="2" type="noConversion"/>
  </si>
  <si>
    <t>玩家Lv</t>
    <phoneticPr fontId="2" type="noConversion"/>
  </si>
  <si>
    <t>神器1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</si>
  <si>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</si>
  <si>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</si>
  <si>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</si>
  <si>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</si>
  <si>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</si>
  <si>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</si>
  <si>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</si>
  <si>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50级寄灵人</t>
    <phoneticPr fontId="2" type="noConversion"/>
  </si>
  <si>
    <t>50级守护灵</t>
    <phoneticPr fontId="2" type="noConversion"/>
  </si>
  <si>
    <t>守护灵50级套装1</t>
  </si>
  <si>
    <t>DefRate</t>
    <phoneticPr fontId="2" type="noConversion"/>
  </si>
  <si>
    <t>寄灵人50级套装1</t>
  </si>
  <si>
    <t>寄灵人70级套装1</t>
  </si>
  <si>
    <t>寄灵人70级套装2</t>
  </si>
  <si>
    <t>寄灵人90级套装1</t>
  </si>
  <si>
    <t>寄灵人90级套装2</t>
  </si>
  <si>
    <t>寄灵人90级套装3</t>
  </si>
  <si>
    <t>寄灵人110级套装1</t>
  </si>
  <si>
    <t>寄灵人110级套装2</t>
  </si>
  <si>
    <t>寄灵人110级套装3</t>
  </si>
  <si>
    <t>寄灵人130级套装1</t>
  </si>
  <si>
    <t>寄灵人130级套装2</t>
  </si>
  <si>
    <t>寄灵人130级套装3</t>
  </si>
  <si>
    <t>守护灵70级套装1</t>
  </si>
  <si>
    <t>守护灵70级套装2</t>
  </si>
  <si>
    <t>守护灵90级套装1</t>
  </si>
  <si>
    <t>守护灵90级套装2</t>
  </si>
  <si>
    <t>守护灵90级套装3</t>
  </si>
  <si>
    <t>守护灵110级套装1</t>
  </si>
  <si>
    <t>守护灵110级套装2</t>
  </si>
  <si>
    <t>守护灵110级套装3</t>
  </si>
  <si>
    <t>守护灵135级套装1</t>
  </si>
  <si>
    <t>守护灵135级套装2</t>
  </si>
  <si>
    <t>守护灵135级套装3</t>
  </si>
  <si>
    <t>神器</t>
    <phoneticPr fontId="2" type="noConversion"/>
  </si>
  <si>
    <t>专属武器</t>
    <phoneticPr fontId="2" type="noConversion"/>
  </si>
  <si>
    <t>快速成长，第1天2级，第2天1级</t>
    <phoneticPr fontId="2" type="noConversion"/>
  </si>
  <si>
    <t>3天2级</t>
    <phoneticPr fontId="2" type="noConversion"/>
  </si>
  <si>
    <t>地狱道名字</t>
    <phoneticPr fontId="2" type="noConversion"/>
  </si>
  <si>
    <t>等级奖励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</si>
</sst>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81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7" fillId="17" borderId="4" xfId="4" applyFill="1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14" borderId="23" xfId="4" applyFill="1" applyBorder="1" applyAlignment="1">
      <alignment horizontal="center" vertical="center" wrapText="1"/>
    </xf>
    <xf numFmtId="0" fontId="7" fillId="14" borderId="22" xfId="4" applyFill="1" applyBorder="1" applyAlignment="1">
      <alignment horizontal="center" vertical="center" wrapText="1"/>
    </xf>
    <xf numFmtId="0" fontId="7" fillId="14" borderId="24" xfId="4" applyFill="1" applyBorder="1" applyAlignment="1">
      <alignment horizontal="center" vertical="center" wrapText="1"/>
    </xf>
    <xf numFmtId="0" fontId="7" fillId="18" borderId="23" xfId="4" applyFill="1" applyBorder="1" applyAlignment="1">
      <alignment horizontal="center" vertical="center" wrapText="1"/>
    </xf>
    <xf numFmtId="0" fontId="7" fillId="18" borderId="22" xfId="4" applyFill="1" applyBorder="1" applyAlignment="1">
      <alignment horizontal="center" vertical="center" wrapText="1"/>
    </xf>
    <xf numFmtId="0" fontId="7" fillId="18" borderId="24" xfId="4" applyFill="1" applyBorder="1" applyAlignment="1">
      <alignment horizontal="center" vertical="center" wrapText="1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60" t="s">
        <v>145</v>
      </c>
      <c r="C2" s="61"/>
      <c r="D2" s="61"/>
      <c r="E2" s="62"/>
    </row>
    <row r="3" spans="2:5" ht="35.1" customHeight="1" x14ac:dyDescent="0.2">
      <c r="B3" s="2" t="s">
        <v>0</v>
      </c>
      <c r="C3" s="3" t="s">
        <v>11</v>
      </c>
      <c r="D3" s="63" t="s">
        <v>1</v>
      </c>
      <c r="E3" s="65" t="s">
        <v>146</v>
      </c>
    </row>
    <row r="4" spans="2:5" ht="35.1" customHeight="1" x14ac:dyDescent="0.2">
      <c r="B4" s="2" t="s">
        <v>2</v>
      </c>
      <c r="C4" s="3" t="s">
        <v>12</v>
      </c>
      <c r="D4" s="64"/>
      <c r="E4" s="66"/>
    </row>
    <row r="5" spans="2:5" ht="35.1" customHeight="1" x14ac:dyDescent="0.2">
      <c r="B5" s="4" t="s">
        <v>3</v>
      </c>
      <c r="C5" s="67" t="s">
        <v>147</v>
      </c>
      <c r="D5" s="68"/>
      <c r="E5" s="69"/>
    </row>
    <row r="6" spans="2:5" ht="18" x14ac:dyDescent="0.2">
      <c r="B6" s="70" t="s">
        <v>4</v>
      </c>
      <c r="C6" s="71"/>
      <c r="D6" s="71"/>
      <c r="E6" s="72"/>
    </row>
    <row r="7" spans="2:5" ht="18" x14ac:dyDescent="0.2">
      <c r="B7" s="5" t="s">
        <v>5</v>
      </c>
      <c r="C7" s="6" t="s">
        <v>6</v>
      </c>
      <c r="D7" s="58" t="s">
        <v>7</v>
      </c>
      <c r="E7" s="59"/>
    </row>
    <row r="8" spans="2:5" x14ac:dyDescent="0.2">
      <c r="B8" s="7">
        <v>43525</v>
      </c>
      <c r="C8" s="8" t="s">
        <v>10</v>
      </c>
      <c r="D8" s="53" t="s">
        <v>8</v>
      </c>
      <c r="E8" s="54"/>
    </row>
    <row r="9" spans="2:5" x14ac:dyDescent="0.2">
      <c r="B9" s="7"/>
      <c r="C9" s="8"/>
      <c r="D9" s="53"/>
      <c r="E9" s="54"/>
    </row>
    <row r="10" spans="2:5" x14ac:dyDescent="0.2">
      <c r="B10" s="9"/>
      <c r="C10" s="8"/>
      <c r="D10" s="53"/>
      <c r="E10" s="54"/>
    </row>
    <row r="11" spans="2:5" x14ac:dyDescent="0.2">
      <c r="B11" s="9"/>
      <c r="C11" s="8"/>
      <c r="D11" s="53"/>
      <c r="E11" s="54"/>
    </row>
    <row r="12" spans="2:5" x14ac:dyDescent="0.2">
      <c r="B12" s="9"/>
      <c r="C12" s="8"/>
      <c r="D12" s="53"/>
      <c r="E12" s="54"/>
    </row>
    <row r="13" spans="2:5" x14ac:dyDescent="0.2">
      <c r="B13" s="9"/>
      <c r="C13" s="8"/>
      <c r="D13" s="53"/>
      <c r="E13" s="54"/>
    </row>
    <row r="14" spans="2:5" x14ac:dyDescent="0.2">
      <c r="B14" s="9"/>
      <c r="C14" s="8"/>
      <c r="D14" s="53"/>
      <c r="E14" s="54"/>
    </row>
    <row r="15" spans="2:5" x14ac:dyDescent="0.2">
      <c r="B15" s="9"/>
      <c r="C15" s="8"/>
      <c r="D15" s="53"/>
      <c r="E15" s="54"/>
    </row>
    <row r="16" spans="2:5" x14ac:dyDescent="0.2">
      <c r="B16" s="9"/>
      <c r="C16" s="8"/>
      <c r="D16" s="53"/>
      <c r="E16" s="54"/>
    </row>
    <row r="17" spans="2:5" x14ac:dyDescent="0.2">
      <c r="B17" s="9"/>
      <c r="C17" s="8"/>
      <c r="D17" s="53"/>
      <c r="E17" s="54"/>
    </row>
    <row r="18" spans="2:5" x14ac:dyDescent="0.2">
      <c r="B18" s="9"/>
      <c r="C18" s="8"/>
      <c r="D18" s="53"/>
      <c r="E18" s="54"/>
    </row>
    <row r="19" spans="2:5" x14ac:dyDescent="0.2">
      <c r="B19" s="9"/>
      <c r="C19" s="8"/>
      <c r="D19" s="53"/>
      <c r="E19" s="54"/>
    </row>
    <row r="20" spans="2:5" x14ac:dyDescent="0.2">
      <c r="B20" s="9"/>
      <c r="C20" s="8"/>
      <c r="D20" s="53"/>
      <c r="E20" s="54"/>
    </row>
    <row r="21" spans="2:5" x14ac:dyDescent="0.2">
      <c r="B21" s="9"/>
      <c r="C21" s="8"/>
      <c r="D21" s="53"/>
      <c r="E21" s="54"/>
    </row>
    <row r="22" spans="2:5" x14ac:dyDescent="0.2">
      <c r="B22" s="9"/>
      <c r="C22" s="8"/>
      <c r="D22" s="53"/>
      <c r="E22" s="54"/>
    </row>
    <row r="23" spans="2:5" x14ac:dyDescent="0.2">
      <c r="B23" s="9"/>
      <c r="C23" s="8"/>
      <c r="D23" s="53"/>
      <c r="E23" s="54"/>
    </row>
    <row r="24" spans="2:5" x14ac:dyDescent="0.2">
      <c r="B24" s="9"/>
      <c r="C24" s="8"/>
      <c r="D24" s="53"/>
      <c r="E24" s="54"/>
    </row>
    <row r="25" spans="2:5" x14ac:dyDescent="0.2">
      <c r="B25" s="9"/>
      <c r="C25" s="8"/>
      <c r="D25" s="53"/>
      <c r="E25" s="54"/>
    </row>
    <row r="26" spans="2:5" x14ac:dyDescent="0.2">
      <c r="B26" s="9"/>
      <c r="C26" s="8"/>
      <c r="D26" s="53"/>
      <c r="E26" s="54"/>
    </row>
    <row r="27" spans="2:5" x14ac:dyDescent="0.2">
      <c r="B27" s="9"/>
      <c r="C27" s="8"/>
      <c r="D27" s="53"/>
      <c r="E27" s="54"/>
    </row>
    <row r="28" spans="2:5" ht="18" thickBot="1" x14ac:dyDescent="0.25">
      <c r="B28" s="10"/>
      <c r="C28" s="11"/>
      <c r="D28" s="55"/>
      <c r="E28" s="56"/>
    </row>
    <row r="30" spans="2:5" x14ac:dyDescent="0.2">
      <c r="B30" s="57" t="s">
        <v>9</v>
      </c>
      <c r="C30" s="57"/>
      <c r="D30" s="57"/>
      <c r="E30" s="57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894</v>
      </c>
      <c r="C1" s="18" t="s">
        <v>895</v>
      </c>
      <c r="D1" s="18" t="s">
        <v>14</v>
      </c>
      <c r="E1" s="18" t="s">
        <v>15</v>
      </c>
      <c r="F1" s="18" t="s">
        <v>896</v>
      </c>
      <c r="G1" s="18" t="s">
        <v>897</v>
      </c>
      <c r="H1" s="18" t="s">
        <v>898</v>
      </c>
      <c r="I1" s="18" t="s">
        <v>899</v>
      </c>
      <c r="J1" s="18" t="s">
        <v>900</v>
      </c>
      <c r="K1" s="18" t="s">
        <v>901</v>
      </c>
      <c r="L1" s="18" t="s">
        <v>902</v>
      </c>
    </row>
    <row r="2" spans="1:12" x14ac:dyDescent="0.2">
      <c r="A2" s="32" t="s">
        <v>16</v>
      </c>
      <c r="B2" s="32" t="s">
        <v>903</v>
      </c>
      <c r="C2" s="32" t="s">
        <v>904</v>
      </c>
      <c r="D2" s="32" t="s">
        <v>17</v>
      </c>
      <c r="E2" s="32" t="s">
        <v>905</v>
      </c>
      <c r="F2" s="32" t="s">
        <v>17</v>
      </c>
      <c r="G2" s="32" t="s">
        <v>906</v>
      </c>
      <c r="H2" s="32" t="s">
        <v>907</v>
      </c>
      <c r="I2" s="32" t="s">
        <v>908</v>
      </c>
      <c r="J2" s="32" t="s">
        <v>907</v>
      </c>
      <c r="K2" s="32" t="s">
        <v>16</v>
      </c>
      <c r="L2" s="32" t="s">
        <v>17</v>
      </c>
    </row>
    <row r="3" spans="1:12" ht="15" x14ac:dyDescent="0.2">
      <c r="A3" s="38" t="s">
        <v>13</v>
      </c>
      <c r="B3" s="38" t="s">
        <v>19</v>
      </c>
      <c r="C3" s="38" t="s">
        <v>909</v>
      </c>
      <c r="D3" s="38" t="s">
        <v>910</v>
      </c>
      <c r="E3" s="38" t="s">
        <v>911</v>
      </c>
      <c r="F3" s="38" t="s">
        <v>912</v>
      </c>
      <c r="G3" s="38" t="s">
        <v>20</v>
      </c>
      <c r="H3" s="38" t="s">
        <v>913</v>
      </c>
      <c r="I3" s="38" t="s">
        <v>914</v>
      </c>
      <c r="J3" s="38" t="s">
        <v>915</v>
      </c>
      <c r="K3" s="38" t="s">
        <v>916</v>
      </c>
      <c r="L3" s="38" t="s">
        <v>917</v>
      </c>
    </row>
    <row r="4" spans="1:12" ht="16.5" x14ac:dyDescent="0.2">
      <c r="A4" s="13">
        <v>101</v>
      </c>
      <c r="B4" s="13" t="s">
        <v>21</v>
      </c>
      <c r="C4" s="13"/>
      <c r="D4" s="13" t="s">
        <v>918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919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704</v>
      </c>
      <c r="C6" s="13"/>
      <c r="D6" s="13" t="s">
        <v>920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999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921</v>
      </c>
    </row>
    <row r="9" spans="1:12" ht="33" x14ac:dyDescent="0.2">
      <c r="A9" s="13">
        <v>106</v>
      </c>
      <c r="B9" s="13" t="s">
        <v>533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922</v>
      </c>
    </row>
    <row r="14" spans="1:12" ht="16.5" x14ac:dyDescent="0.2">
      <c r="A14" s="13">
        <v>111</v>
      </c>
      <c r="B14" s="13" t="s">
        <v>44</v>
      </c>
      <c r="C14" s="13"/>
      <c r="D14" s="13" t="s">
        <v>923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924</v>
      </c>
    </row>
    <row r="15" spans="1:12" ht="16.5" x14ac:dyDescent="0.2">
      <c r="A15" s="13">
        <v>112</v>
      </c>
      <c r="B15" s="13" t="s">
        <v>1000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925</v>
      </c>
      <c r="C20" s="13"/>
      <c r="D20" s="13" t="s">
        <v>926</v>
      </c>
      <c r="E20" s="13" t="b">
        <v>0</v>
      </c>
      <c r="F20" s="13" t="s">
        <v>927</v>
      </c>
      <c r="G20" s="13">
        <v>100</v>
      </c>
      <c r="H20" s="13"/>
      <c r="I20" s="13"/>
      <c r="J20" s="13" t="b">
        <v>1</v>
      </c>
      <c r="K20" s="13">
        <v>0</v>
      </c>
      <c r="L20" s="13" t="s">
        <v>928</v>
      </c>
    </row>
    <row r="21" spans="1:12" ht="33" x14ac:dyDescent="0.2">
      <c r="A21" s="13">
        <v>118</v>
      </c>
      <c r="B21" s="13" t="s">
        <v>1001</v>
      </c>
      <c r="C21" s="13"/>
      <c r="D21" s="13" t="s">
        <v>929</v>
      </c>
      <c r="E21" s="13" t="b">
        <v>0</v>
      </c>
      <c r="F21" s="13" t="s">
        <v>930</v>
      </c>
      <c r="G21" s="13">
        <v>100</v>
      </c>
      <c r="H21" s="13"/>
      <c r="I21" s="13"/>
      <c r="J21" s="13" t="b">
        <v>1</v>
      </c>
      <c r="K21" s="13">
        <v>0</v>
      </c>
      <c r="L21" s="13" t="s">
        <v>931</v>
      </c>
    </row>
    <row r="22" spans="1:12" ht="33" x14ac:dyDescent="0.2">
      <c r="A22" s="13">
        <v>119</v>
      </c>
      <c r="B22" s="13" t="s">
        <v>932</v>
      </c>
      <c r="C22" s="13"/>
      <c r="D22" s="13" t="s">
        <v>933</v>
      </c>
      <c r="E22" s="13" t="b">
        <v>0</v>
      </c>
      <c r="F22" s="13" t="s">
        <v>934</v>
      </c>
      <c r="G22" s="13">
        <v>100</v>
      </c>
      <c r="H22" s="13"/>
      <c r="I22" s="13"/>
      <c r="J22" s="13" t="b">
        <v>1</v>
      </c>
      <c r="K22" s="13">
        <v>0</v>
      </c>
      <c r="L22" s="13" t="s">
        <v>935</v>
      </c>
    </row>
    <row r="23" spans="1:12" ht="33" x14ac:dyDescent="0.2">
      <c r="A23" s="13">
        <v>120</v>
      </c>
      <c r="B23" s="13" t="s">
        <v>936</v>
      </c>
      <c r="C23" s="13"/>
      <c r="D23" s="13" t="s">
        <v>937</v>
      </c>
      <c r="E23" s="13" t="b">
        <v>1</v>
      </c>
      <c r="F23" s="13" t="s">
        <v>938</v>
      </c>
      <c r="G23" s="13">
        <v>100</v>
      </c>
      <c r="H23" s="13"/>
      <c r="I23" s="13"/>
      <c r="J23" s="13" t="b">
        <v>1</v>
      </c>
      <c r="K23" s="13">
        <v>0</v>
      </c>
      <c r="L23" s="13" t="s">
        <v>939</v>
      </c>
    </row>
    <row r="24" spans="1:12" ht="33" x14ac:dyDescent="0.2">
      <c r="A24" s="13">
        <v>121</v>
      </c>
      <c r="B24" s="13" t="s">
        <v>1002</v>
      </c>
      <c r="C24" s="13"/>
      <c r="D24" s="13" t="s">
        <v>940</v>
      </c>
      <c r="E24" s="13" t="b">
        <v>1</v>
      </c>
      <c r="F24" s="13" t="s">
        <v>941</v>
      </c>
      <c r="G24" s="13">
        <v>100</v>
      </c>
      <c r="H24" s="13"/>
      <c r="I24" s="13"/>
      <c r="J24" s="13" t="b">
        <v>1</v>
      </c>
      <c r="K24" s="13">
        <v>0</v>
      </c>
      <c r="L24" s="13" t="s">
        <v>942</v>
      </c>
    </row>
    <row r="25" spans="1:12" ht="33" x14ac:dyDescent="0.2">
      <c r="A25" s="13">
        <v>122</v>
      </c>
      <c r="B25" s="13" t="s">
        <v>943</v>
      </c>
      <c r="C25" s="13"/>
      <c r="D25" s="13" t="s">
        <v>944</v>
      </c>
      <c r="E25" s="13" t="b">
        <v>1</v>
      </c>
      <c r="F25" s="13" t="s">
        <v>945</v>
      </c>
      <c r="G25" s="13">
        <v>100</v>
      </c>
      <c r="H25" s="13"/>
      <c r="I25" s="13"/>
      <c r="J25" s="13" t="b">
        <v>1</v>
      </c>
      <c r="K25" s="13">
        <v>0</v>
      </c>
      <c r="L25" s="13" t="s">
        <v>946</v>
      </c>
    </row>
    <row r="26" spans="1:12" ht="33" x14ac:dyDescent="0.2">
      <c r="A26" s="13">
        <v>123</v>
      </c>
      <c r="B26" s="13" t="s">
        <v>198</v>
      </c>
      <c r="C26" s="13"/>
      <c r="D26" s="13" t="s">
        <v>947</v>
      </c>
      <c r="E26" s="13" t="b">
        <v>1</v>
      </c>
      <c r="F26" s="13" t="s">
        <v>948</v>
      </c>
      <c r="G26" s="13">
        <v>100</v>
      </c>
      <c r="H26" s="13"/>
      <c r="I26" s="13"/>
      <c r="J26" s="13" t="b">
        <v>1</v>
      </c>
      <c r="K26" s="13">
        <v>0</v>
      </c>
      <c r="L26" s="13" t="s">
        <v>949</v>
      </c>
    </row>
    <row r="27" spans="1:12" ht="33" x14ac:dyDescent="0.2">
      <c r="A27" s="13">
        <v>124</v>
      </c>
      <c r="B27" s="13" t="s">
        <v>200</v>
      </c>
      <c r="C27" s="13"/>
      <c r="D27" s="13" t="s">
        <v>950</v>
      </c>
      <c r="E27" s="13" t="b">
        <v>1</v>
      </c>
      <c r="F27" s="13" t="s">
        <v>951</v>
      </c>
      <c r="G27" s="13">
        <v>100</v>
      </c>
      <c r="H27" s="13"/>
      <c r="I27" s="13"/>
      <c r="J27" s="13" t="b">
        <v>1</v>
      </c>
      <c r="K27" s="13">
        <v>0</v>
      </c>
      <c r="L27" s="13" t="s">
        <v>952</v>
      </c>
    </row>
    <row r="28" spans="1:12" ht="33" x14ac:dyDescent="0.2">
      <c r="A28" s="13">
        <v>125</v>
      </c>
      <c r="B28" s="13" t="s">
        <v>213</v>
      </c>
      <c r="C28" s="13"/>
      <c r="D28" s="13" t="s">
        <v>953</v>
      </c>
      <c r="E28" s="13" t="b">
        <v>1</v>
      </c>
      <c r="F28" s="13" t="s">
        <v>954</v>
      </c>
      <c r="G28" s="13">
        <v>100</v>
      </c>
      <c r="H28" s="13"/>
      <c r="I28" s="13"/>
      <c r="J28" s="13" t="b">
        <v>1</v>
      </c>
      <c r="K28" s="13">
        <v>0</v>
      </c>
      <c r="L28" s="13" t="s">
        <v>955</v>
      </c>
    </row>
    <row r="29" spans="1:12" ht="33" x14ac:dyDescent="0.2">
      <c r="A29" s="13">
        <v>126</v>
      </c>
      <c r="B29" s="13" t="s">
        <v>956</v>
      </c>
      <c r="C29" s="13"/>
      <c r="D29" s="13" t="s">
        <v>957</v>
      </c>
      <c r="E29" s="13" t="b">
        <v>1</v>
      </c>
      <c r="F29" s="13" t="s">
        <v>958</v>
      </c>
      <c r="G29" s="13">
        <v>100</v>
      </c>
      <c r="H29" s="13"/>
      <c r="I29" s="13"/>
      <c r="J29" s="13" t="b">
        <v>1</v>
      </c>
      <c r="K29" s="13">
        <v>0</v>
      </c>
      <c r="L29" s="13" t="s">
        <v>959</v>
      </c>
    </row>
    <row r="30" spans="1:12" ht="33" x14ac:dyDescent="0.2">
      <c r="A30" s="13">
        <v>127</v>
      </c>
      <c r="B30" s="13" t="s">
        <v>960</v>
      </c>
      <c r="C30" s="13"/>
      <c r="D30" s="13" t="s">
        <v>961</v>
      </c>
      <c r="E30" s="13" t="b">
        <v>1</v>
      </c>
      <c r="F30" s="13" t="s">
        <v>962</v>
      </c>
      <c r="G30" s="13">
        <v>100</v>
      </c>
      <c r="H30" s="13"/>
      <c r="I30" s="13"/>
      <c r="J30" s="13" t="b">
        <v>1</v>
      </c>
      <c r="K30" s="13">
        <v>0</v>
      </c>
      <c r="L30" s="13" t="s">
        <v>963</v>
      </c>
    </row>
    <row r="31" spans="1:12" ht="33" x14ac:dyDescent="0.2">
      <c r="A31" s="13">
        <v>128</v>
      </c>
      <c r="B31" s="13" t="s">
        <v>964</v>
      </c>
      <c r="C31" s="13"/>
      <c r="D31" s="13" t="s">
        <v>965</v>
      </c>
      <c r="E31" s="13" t="b">
        <v>1</v>
      </c>
      <c r="F31" s="13" t="s">
        <v>966</v>
      </c>
      <c r="G31" s="13">
        <v>100</v>
      </c>
      <c r="H31" s="13"/>
      <c r="I31" s="13"/>
      <c r="J31" s="13" t="b">
        <v>1</v>
      </c>
      <c r="K31" s="13">
        <v>0</v>
      </c>
      <c r="L31" s="13" t="s">
        <v>967</v>
      </c>
    </row>
    <row r="32" spans="1:12" ht="33" x14ac:dyDescent="0.2">
      <c r="A32" s="13">
        <v>129</v>
      </c>
      <c r="B32" s="13" t="s">
        <v>968</v>
      </c>
      <c r="C32" s="13"/>
      <c r="D32" s="13" t="s">
        <v>969</v>
      </c>
      <c r="E32" s="13" t="b">
        <v>1</v>
      </c>
      <c r="F32" s="13" t="s">
        <v>970</v>
      </c>
      <c r="G32" s="13">
        <v>100</v>
      </c>
      <c r="H32" s="13"/>
      <c r="I32" s="13"/>
      <c r="J32" s="13"/>
      <c r="K32" s="13">
        <v>0</v>
      </c>
      <c r="L32" s="13" t="s">
        <v>971</v>
      </c>
    </row>
    <row r="33" spans="1:12" ht="16.5" x14ac:dyDescent="0.2">
      <c r="A33" s="13">
        <v>201</v>
      </c>
      <c r="B33" s="13" t="s">
        <v>1003</v>
      </c>
      <c r="C33" s="13"/>
      <c r="D33" s="13" t="s">
        <v>307</v>
      </c>
      <c r="E33" s="13" t="b">
        <v>0</v>
      </c>
      <c r="F33" s="13" t="s">
        <v>972</v>
      </c>
      <c r="G33" s="13">
        <v>1</v>
      </c>
      <c r="H33" s="13"/>
      <c r="I33" s="13"/>
      <c r="J33" s="13"/>
      <c r="K33" s="13">
        <v>0</v>
      </c>
      <c r="L33" s="13" t="s">
        <v>973</v>
      </c>
    </row>
    <row r="34" spans="1:12" ht="33" x14ac:dyDescent="0.2">
      <c r="A34" s="13">
        <v>202</v>
      </c>
      <c r="B34" s="13" t="s">
        <v>974</v>
      </c>
      <c r="C34" s="13" t="s">
        <v>975</v>
      </c>
      <c r="D34" s="13" t="s">
        <v>976</v>
      </c>
      <c r="E34" s="13" t="b">
        <v>1</v>
      </c>
      <c r="F34" s="13" t="s">
        <v>977</v>
      </c>
      <c r="G34" s="13">
        <v>1</v>
      </c>
      <c r="H34" s="13"/>
      <c r="I34" s="13"/>
      <c r="J34" s="13" t="b">
        <v>1</v>
      </c>
      <c r="K34" s="13">
        <v>0</v>
      </c>
      <c r="L34" s="13" t="s">
        <v>978</v>
      </c>
    </row>
    <row r="35" spans="1:12" ht="33" x14ac:dyDescent="0.2">
      <c r="A35" s="13">
        <v>203</v>
      </c>
      <c r="B35" s="13" t="s">
        <v>979</v>
      </c>
      <c r="C35" s="13"/>
      <c r="D35" s="13" t="s">
        <v>980</v>
      </c>
      <c r="E35" s="13" t="b">
        <v>1</v>
      </c>
      <c r="F35" s="13" t="s">
        <v>981</v>
      </c>
      <c r="G35" s="13">
        <v>1</v>
      </c>
      <c r="H35" s="13"/>
      <c r="I35" s="13"/>
      <c r="J35" s="13" t="b">
        <v>1</v>
      </c>
      <c r="K35" s="13">
        <v>0</v>
      </c>
      <c r="L35" s="13" t="s">
        <v>982</v>
      </c>
    </row>
    <row r="36" spans="1:12" ht="33" x14ac:dyDescent="0.2">
      <c r="A36" s="13">
        <v>204</v>
      </c>
      <c r="B36" s="13" t="s">
        <v>983</v>
      </c>
      <c r="C36" s="13"/>
      <c r="D36" s="13" t="s">
        <v>984</v>
      </c>
      <c r="E36" s="13" t="b">
        <v>1</v>
      </c>
      <c r="F36" s="13" t="s">
        <v>985</v>
      </c>
      <c r="G36" s="13">
        <v>1</v>
      </c>
      <c r="H36" s="13"/>
      <c r="I36" s="13"/>
      <c r="J36" s="13" t="b">
        <v>1</v>
      </c>
      <c r="K36" s="13">
        <v>0</v>
      </c>
      <c r="L36" s="13" t="s">
        <v>982</v>
      </c>
    </row>
    <row r="37" spans="1:12" ht="33" x14ac:dyDescent="0.2">
      <c r="A37" s="13">
        <v>205</v>
      </c>
      <c r="B37" s="13" t="s">
        <v>986</v>
      </c>
      <c r="C37" s="13"/>
      <c r="D37" s="13" t="s">
        <v>987</v>
      </c>
      <c r="E37" s="13" t="b">
        <v>1</v>
      </c>
      <c r="F37" s="13" t="s">
        <v>988</v>
      </c>
      <c r="G37" s="13">
        <v>1</v>
      </c>
      <c r="H37" s="13"/>
      <c r="I37" s="13"/>
      <c r="J37" s="13" t="b">
        <v>1</v>
      </c>
      <c r="K37" s="13">
        <v>0</v>
      </c>
      <c r="L37" s="13" t="s">
        <v>989</v>
      </c>
    </row>
    <row r="38" spans="1:12" ht="33" x14ac:dyDescent="0.2">
      <c r="A38" s="13">
        <v>206</v>
      </c>
      <c r="B38" s="13" t="s">
        <v>990</v>
      </c>
      <c r="C38" s="13"/>
      <c r="D38" s="13" t="s">
        <v>991</v>
      </c>
      <c r="E38" s="13" t="b">
        <v>1</v>
      </c>
      <c r="F38" s="13" t="s">
        <v>992</v>
      </c>
      <c r="G38" s="13">
        <v>1</v>
      </c>
      <c r="H38" s="13"/>
      <c r="I38" s="13"/>
      <c r="J38" s="13" t="b">
        <v>1</v>
      </c>
      <c r="K38" s="13">
        <v>0</v>
      </c>
      <c r="L38" s="13" t="s">
        <v>989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993</v>
      </c>
      <c r="G39" s="13">
        <v>1</v>
      </c>
      <c r="H39" s="13"/>
      <c r="I39" s="13"/>
      <c r="J39" s="13" t="b">
        <v>1</v>
      </c>
      <c r="K39" s="13">
        <v>0</v>
      </c>
      <c r="L39" s="13" t="s">
        <v>982</v>
      </c>
    </row>
    <row r="40" spans="1:12" ht="33" x14ac:dyDescent="0.2">
      <c r="A40" s="13">
        <v>208</v>
      </c>
      <c r="B40" s="13" t="s">
        <v>994</v>
      </c>
      <c r="C40" s="13"/>
      <c r="D40" s="13" t="s">
        <v>170</v>
      </c>
      <c r="E40" s="13" t="b">
        <v>1</v>
      </c>
      <c r="F40" s="13" t="s">
        <v>995</v>
      </c>
      <c r="G40" s="13">
        <v>1</v>
      </c>
      <c r="H40" s="13"/>
      <c r="I40" s="13"/>
      <c r="J40" s="13" t="b">
        <v>1</v>
      </c>
      <c r="K40" s="13">
        <v>0</v>
      </c>
      <c r="L40" s="13" t="s">
        <v>989</v>
      </c>
    </row>
    <row r="41" spans="1:12" ht="16.5" x14ac:dyDescent="0.2">
      <c r="A41" s="13">
        <v>601</v>
      </c>
      <c r="B41" s="13" t="s">
        <v>996</v>
      </c>
      <c r="C41" s="13"/>
      <c r="D41" s="13" t="s">
        <v>997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998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topLeftCell="W1" workbookViewId="0">
      <selection activeCell="AD28" sqref="AD28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50" width="10" style="32" customWidth="1"/>
    <col min="51" max="51" width="10.625" style="32" customWidth="1"/>
    <col min="52" max="52" width="10.375" style="32" customWidth="1"/>
    <col min="53" max="53" width="10.75" style="32" customWidth="1"/>
    <col min="54" max="61" width="11.125" style="32" customWidth="1"/>
    <col min="62" max="62" width="11.25" style="32" customWidth="1"/>
    <col min="63" max="70" width="11.125" style="32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" style="32"/>
    <col min="127" max="127" width="9.75" style="32" customWidth="1"/>
    <col min="128" max="128" width="10.25" style="32" customWidth="1"/>
    <col min="129" max="129" width="10.5" style="32" customWidth="1"/>
    <col min="130" max="130" width="11" style="32" customWidth="1"/>
    <col min="131" max="131" width="11.125" style="32" customWidth="1"/>
    <col min="132" max="132" width="11.375" style="32" customWidth="1"/>
    <col min="133" max="133" width="12.125" style="32" bestFit="1" customWidth="1"/>
    <col min="134" max="152" width="9" style="32"/>
    <col min="153" max="153" width="10.5" style="32" customWidth="1"/>
    <col min="154" max="154" width="9.25" style="32" customWidth="1"/>
    <col min="155" max="156" width="9" style="32"/>
    <col min="158" max="16384" width="9" style="32"/>
  </cols>
  <sheetData>
    <row r="1" spans="1:155" ht="15" customHeight="1" x14ac:dyDescent="0.2"/>
    <row r="3" spans="1:155" ht="16.5" customHeight="1" x14ac:dyDescent="0.2">
      <c r="J3" s="13" t="s">
        <v>1146</v>
      </c>
      <c r="K3" s="13" t="s">
        <v>1160</v>
      </c>
      <c r="L3" s="13" t="s">
        <v>1161</v>
      </c>
    </row>
    <row r="4" spans="1:155" ht="20.25" x14ac:dyDescent="0.2">
      <c r="A4" s="73" t="s">
        <v>584</v>
      </c>
      <c r="B4" s="73"/>
      <c r="C4" s="73"/>
      <c r="D4" s="73"/>
      <c r="E4" s="73"/>
      <c r="F4" s="73"/>
      <c r="J4" s="74" t="s">
        <v>1145</v>
      </c>
      <c r="K4" s="74"/>
      <c r="L4" s="74"/>
      <c r="M4" s="74"/>
      <c r="N4" s="74"/>
      <c r="O4" s="74" t="s">
        <v>1147</v>
      </c>
      <c r="P4" s="74"/>
      <c r="Q4" s="74"/>
      <c r="R4" s="74"/>
      <c r="S4" s="74"/>
      <c r="T4" s="74" t="s">
        <v>1148</v>
      </c>
      <c r="U4" s="74"/>
      <c r="V4" s="74"/>
      <c r="W4" s="74"/>
      <c r="X4" s="74"/>
      <c r="AH4" s="32">
        <f>PRODUCT(AH7:AH26)</f>
        <v>10.749881196396142</v>
      </c>
      <c r="AP4" s="32">
        <f>PRODUCT(AP7:AP58)</f>
        <v>17.079371411653884</v>
      </c>
      <c r="AR4" s="73" t="s">
        <v>636</v>
      </c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CW4" s="74" t="s">
        <v>709</v>
      </c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W4" s="73" t="s">
        <v>68</v>
      </c>
      <c r="DX4" s="73"/>
      <c r="DY4" s="73"/>
      <c r="DZ4" s="73"/>
      <c r="EA4" s="73"/>
      <c r="EB4" s="73"/>
      <c r="EF4" s="15" t="s">
        <v>839</v>
      </c>
      <c r="EG4" s="13">
        <v>3</v>
      </c>
      <c r="EJ4">
        <v>10</v>
      </c>
      <c r="EK4">
        <v>20</v>
      </c>
      <c r="EL4">
        <v>1</v>
      </c>
      <c r="EN4" s="32">
        <v>10</v>
      </c>
      <c r="EO4" s="32">
        <v>20</v>
      </c>
      <c r="EP4" s="32">
        <v>1</v>
      </c>
      <c r="ER4" s="32">
        <v>10</v>
      </c>
      <c r="ES4" s="32">
        <v>20</v>
      </c>
      <c r="ET4" s="32">
        <v>1</v>
      </c>
    </row>
    <row r="5" spans="1:155" ht="20.25" x14ac:dyDescent="0.2">
      <c r="B5" s="21" t="s">
        <v>58</v>
      </c>
      <c r="C5" s="21" t="s">
        <v>65</v>
      </c>
      <c r="D5" s="21" t="s">
        <v>618</v>
      </c>
      <c r="E5" s="21" t="s">
        <v>617</v>
      </c>
      <c r="F5" s="21" t="s">
        <v>585</v>
      </c>
      <c r="I5" s="42" t="s">
        <v>1156</v>
      </c>
      <c r="J5" s="42" t="s">
        <v>1149</v>
      </c>
      <c r="K5" s="42" t="s">
        <v>1150</v>
      </c>
      <c r="L5" s="42" t="s">
        <v>1151</v>
      </c>
      <c r="M5" s="42" t="s">
        <v>1152</v>
      </c>
      <c r="N5" s="42" t="s">
        <v>1153</v>
      </c>
      <c r="O5" s="42" t="s">
        <v>1154</v>
      </c>
      <c r="P5" s="42" t="s">
        <v>1150</v>
      </c>
      <c r="Q5" s="42" t="s">
        <v>1151</v>
      </c>
      <c r="R5" s="42" t="s">
        <v>1152</v>
      </c>
      <c r="S5" s="42" t="s">
        <v>1153</v>
      </c>
      <c r="T5" s="42" t="s">
        <v>1155</v>
      </c>
      <c r="U5" s="42" t="s">
        <v>1150</v>
      </c>
      <c r="V5" s="42" t="s">
        <v>1151</v>
      </c>
      <c r="W5" s="42" t="s">
        <v>1152</v>
      </c>
      <c r="X5" s="42" t="s">
        <v>1153</v>
      </c>
      <c r="AA5" s="12" t="s">
        <v>696</v>
      </c>
      <c r="AB5" s="12" t="s">
        <v>695</v>
      </c>
      <c r="AC5" s="12" t="s">
        <v>1429</v>
      </c>
      <c r="AD5" s="12" t="s">
        <v>791</v>
      </c>
      <c r="AE5" s="12" t="s">
        <v>697</v>
      </c>
      <c r="AF5" s="12" t="s">
        <v>698</v>
      </c>
      <c r="AJ5" s="12" t="s">
        <v>693</v>
      </c>
      <c r="AK5" s="12" t="s">
        <v>695</v>
      </c>
      <c r="AL5" s="12" t="s">
        <v>692</v>
      </c>
      <c r="AM5" s="12" t="s">
        <v>694</v>
      </c>
      <c r="AN5" s="12" t="s">
        <v>706</v>
      </c>
      <c r="AR5" s="21" t="s">
        <v>634</v>
      </c>
      <c r="AS5" s="21" t="s">
        <v>635</v>
      </c>
      <c r="AT5" s="21" t="s">
        <v>586</v>
      </c>
      <c r="AU5" s="21" t="s">
        <v>587</v>
      </c>
      <c r="AV5" s="21" t="s">
        <v>614</v>
      </c>
      <c r="AW5" s="21" t="s">
        <v>615</v>
      </c>
      <c r="AX5" s="21" t="s">
        <v>616</v>
      </c>
      <c r="AY5" s="21" t="s">
        <v>619</v>
      </c>
      <c r="AZ5" s="21" t="s">
        <v>620</v>
      </c>
      <c r="BA5" s="21" t="s">
        <v>621</v>
      </c>
      <c r="BB5" s="21" t="s">
        <v>608</v>
      </c>
      <c r="BC5" s="21" t="s">
        <v>609</v>
      </c>
      <c r="BD5" s="21" t="s">
        <v>610</v>
      </c>
      <c r="BE5" s="21" t="s">
        <v>625</v>
      </c>
      <c r="BF5" s="21" t="s">
        <v>626</v>
      </c>
      <c r="BG5" s="21" t="s">
        <v>627</v>
      </c>
      <c r="BH5" s="21" t="s">
        <v>633</v>
      </c>
      <c r="BI5" s="21"/>
      <c r="BJ5" s="21" t="s">
        <v>622</v>
      </c>
      <c r="BK5" s="21" t="s">
        <v>623</v>
      </c>
      <c r="BL5" s="21" t="s">
        <v>624</v>
      </c>
      <c r="BM5" s="21" t="s">
        <v>628</v>
      </c>
      <c r="BN5" s="21" t="s">
        <v>632</v>
      </c>
      <c r="BO5" s="21"/>
      <c r="BP5" s="21" t="s">
        <v>629</v>
      </c>
      <c r="BQ5" s="21" t="s">
        <v>630</v>
      </c>
      <c r="BR5" s="21" t="s">
        <v>631</v>
      </c>
      <c r="BS5" s="21" t="s">
        <v>611</v>
      </c>
      <c r="BT5" s="21" t="s">
        <v>612</v>
      </c>
      <c r="BU5" s="21" t="s">
        <v>613</v>
      </c>
      <c r="BW5" s="21" t="s">
        <v>662</v>
      </c>
      <c r="BX5" s="21" t="s">
        <v>653</v>
      </c>
      <c r="BY5" s="21" t="s">
        <v>654</v>
      </c>
      <c r="BZ5" s="21" t="s">
        <v>655</v>
      </c>
      <c r="CE5" s="21" t="s">
        <v>663</v>
      </c>
      <c r="CF5" s="21" t="s">
        <v>658</v>
      </c>
      <c r="CG5" s="21" t="s">
        <v>657</v>
      </c>
      <c r="CH5" s="21" t="s">
        <v>659</v>
      </c>
      <c r="CI5" s="21" t="s">
        <v>660</v>
      </c>
      <c r="CJ5" s="21" t="s">
        <v>661</v>
      </c>
      <c r="CK5" s="21" t="s">
        <v>664</v>
      </c>
      <c r="CL5" s="21" t="s">
        <v>665</v>
      </c>
      <c r="CM5" s="21" t="s">
        <v>666</v>
      </c>
      <c r="CN5" s="21" t="s">
        <v>667</v>
      </c>
      <c r="CO5" s="21" t="s">
        <v>668</v>
      </c>
      <c r="CP5" s="21" t="s">
        <v>669</v>
      </c>
      <c r="CQ5" s="21" t="s">
        <v>670</v>
      </c>
      <c r="CR5" s="21" t="s">
        <v>671</v>
      </c>
      <c r="CS5" s="21" t="s">
        <v>672</v>
      </c>
      <c r="CT5" s="21" t="s">
        <v>673</v>
      </c>
      <c r="CW5" s="21" t="s">
        <v>18</v>
      </c>
      <c r="CX5" s="21" t="s">
        <v>247</v>
      </c>
      <c r="CY5" s="21" t="s">
        <v>586</v>
      </c>
      <c r="CZ5" s="21" t="s">
        <v>656</v>
      </c>
      <c r="DA5" s="21" t="s">
        <v>638</v>
      </c>
      <c r="DB5" s="21" t="s">
        <v>645</v>
      </c>
      <c r="DC5" s="21" t="s">
        <v>646</v>
      </c>
      <c r="DD5" s="21" t="s">
        <v>637</v>
      </c>
      <c r="DE5" s="21" t="s">
        <v>639</v>
      </c>
      <c r="DF5" s="21" t="s">
        <v>640</v>
      </c>
      <c r="DG5" s="21" t="s">
        <v>641</v>
      </c>
      <c r="DH5" s="21" t="s">
        <v>642</v>
      </c>
      <c r="DI5" s="21" t="s">
        <v>643</v>
      </c>
      <c r="DJ5" s="21" t="s">
        <v>644</v>
      </c>
      <c r="DK5" s="21" t="s">
        <v>647</v>
      </c>
      <c r="DL5" s="21" t="s">
        <v>648</v>
      </c>
      <c r="DM5" s="21" t="s">
        <v>649</v>
      </c>
      <c r="DN5" s="21" t="s">
        <v>650</v>
      </c>
      <c r="DO5" s="21" t="s">
        <v>651</v>
      </c>
      <c r="DP5" s="21" t="s">
        <v>652</v>
      </c>
      <c r="DQ5" s="21" t="s">
        <v>874</v>
      </c>
      <c r="DR5" s="21" t="s">
        <v>875</v>
      </c>
      <c r="DS5" s="21" t="s">
        <v>876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3" t="s">
        <v>840</v>
      </c>
      <c r="EG5" s="73"/>
      <c r="EH5" s="73"/>
      <c r="EI5" s="73"/>
      <c r="EJ5" s="73"/>
      <c r="EK5" s="73"/>
      <c r="EL5" s="73"/>
      <c r="EM5" s="73"/>
      <c r="EN5" s="73"/>
      <c r="EO5" s="73"/>
      <c r="EP5" s="73"/>
      <c r="EQ5" s="73"/>
      <c r="ER5" s="73"/>
      <c r="ES5" s="73"/>
      <c r="ET5" s="73"/>
      <c r="EU5" s="73"/>
      <c r="EV5" s="73"/>
      <c r="EW5" s="73"/>
      <c r="EX5" s="73"/>
      <c r="EY5" s="73"/>
    </row>
    <row r="6" spans="1:155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1162</v>
      </c>
      <c r="L6" s="13">
        <v>0</v>
      </c>
      <c r="M6" s="13">
        <v>0</v>
      </c>
      <c r="N6" s="13" t="s">
        <v>1162</v>
      </c>
      <c r="O6" s="13">
        <v>0</v>
      </c>
      <c r="P6" s="13" t="s">
        <v>1162</v>
      </c>
      <c r="Q6" s="13">
        <v>0</v>
      </c>
      <c r="R6" s="13">
        <v>0</v>
      </c>
      <c r="S6" s="13" t="s">
        <v>1162</v>
      </c>
      <c r="T6" s="13">
        <v>0</v>
      </c>
      <c r="U6" s="13" t="s">
        <v>1162</v>
      </c>
      <c r="V6" s="13">
        <v>0</v>
      </c>
      <c r="W6" s="13">
        <v>0</v>
      </c>
      <c r="X6" s="13" t="s">
        <v>1162</v>
      </c>
      <c r="AA6" s="13">
        <v>0</v>
      </c>
      <c r="AB6" s="13" t="s">
        <v>699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841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588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20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53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7" t="s">
        <v>810</v>
      </c>
      <c r="CC6" s="32">
        <v>1</v>
      </c>
      <c r="CE6" s="13">
        <v>2</v>
      </c>
      <c r="CF6" s="13">
        <v>1</v>
      </c>
      <c r="CG6" s="13" t="s">
        <v>588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588</v>
      </c>
      <c r="DB6" s="13">
        <v>1</v>
      </c>
      <c r="DC6" s="13">
        <v>10</v>
      </c>
      <c r="DD6" s="24">
        <v>0.2</v>
      </c>
      <c r="DE6" s="13">
        <v>50</v>
      </c>
      <c r="DF6" s="13">
        <v>0</v>
      </c>
      <c r="DG6" s="13">
        <v>200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110</v>
      </c>
      <c r="DR6" s="14">
        <f t="shared" ref="DR6:DS6" si="11">DF6+DI6+DO6</f>
        <v>30</v>
      </c>
      <c r="DS6" s="14">
        <f t="shared" si="11"/>
        <v>500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843</v>
      </c>
      <c r="EG6" s="12" t="s">
        <v>831</v>
      </c>
      <c r="EH6" s="12" t="s">
        <v>830</v>
      </c>
      <c r="EI6" s="12" t="s">
        <v>844</v>
      </c>
      <c r="EJ6" s="12" t="s">
        <v>832</v>
      </c>
      <c r="EK6" s="12" t="s">
        <v>833</v>
      </c>
      <c r="EL6" s="12" t="s">
        <v>834</v>
      </c>
      <c r="EM6" s="12" t="s">
        <v>865</v>
      </c>
      <c r="EN6" s="12" t="s">
        <v>866</v>
      </c>
      <c r="EO6" s="12" t="s">
        <v>835</v>
      </c>
      <c r="EP6" s="12" t="s">
        <v>836</v>
      </c>
      <c r="EQ6" s="12" t="s">
        <v>867</v>
      </c>
      <c r="ER6" s="12" t="s">
        <v>837</v>
      </c>
      <c r="ES6" s="12" t="s">
        <v>838</v>
      </c>
      <c r="ET6" s="12" t="s">
        <v>868</v>
      </c>
      <c r="EU6" s="12" t="s">
        <v>869</v>
      </c>
      <c r="EV6" s="12" t="s">
        <v>873</v>
      </c>
      <c r="EW6" s="12" t="s">
        <v>870</v>
      </c>
      <c r="EX6" s="12" t="s">
        <v>871</v>
      </c>
      <c r="EY6" s="12" t="s">
        <v>872</v>
      </c>
    </row>
    <row r="7" spans="1:155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589</v>
      </c>
      <c r="L7" s="13">
        <v>4</v>
      </c>
      <c r="M7" s="13">
        <v>2</v>
      </c>
      <c r="N7" s="13" t="s">
        <v>589</v>
      </c>
      <c r="O7" s="13">
        <v>26</v>
      </c>
      <c r="P7" s="13" t="s">
        <v>589</v>
      </c>
      <c r="Q7" s="13">
        <v>5</v>
      </c>
      <c r="R7" s="13">
        <v>3</v>
      </c>
      <c r="S7" s="13" t="s">
        <v>590</v>
      </c>
      <c r="T7" s="13">
        <v>32</v>
      </c>
      <c r="U7" s="13" t="s">
        <v>591</v>
      </c>
      <c r="V7" s="13">
        <v>6</v>
      </c>
      <c r="W7" s="13">
        <v>3</v>
      </c>
      <c r="X7" s="13" t="s">
        <v>590</v>
      </c>
      <c r="AA7" s="13">
        <v>1</v>
      </c>
      <c r="AB7" s="13" t="s">
        <v>588</v>
      </c>
      <c r="AC7" s="13">
        <v>1</v>
      </c>
      <c r="AD7" s="13">
        <v>5</v>
      </c>
      <c r="AE7" s="13">
        <v>1</v>
      </c>
      <c r="AF7" s="13">
        <v>1</v>
      </c>
      <c r="AG7" s="44">
        <v>0.35</v>
      </c>
      <c r="AH7" s="35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5">
        <v>0.15</v>
      </c>
      <c r="AP7" s="35">
        <f>1+AO7</f>
        <v>1.1499999999999999</v>
      </c>
      <c r="AR7" s="13">
        <v>2</v>
      </c>
      <c r="AS7" s="13">
        <v>2</v>
      </c>
      <c r="AT7" s="13">
        <v>2</v>
      </c>
      <c r="AU7" s="13" t="s">
        <v>589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53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118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7" t="s">
        <v>811</v>
      </c>
      <c r="CC7" s="32">
        <v>2</v>
      </c>
      <c r="CE7" s="13">
        <v>2</v>
      </c>
      <c r="CF7" s="13">
        <v>2</v>
      </c>
      <c r="CG7" s="13" t="s">
        <v>589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589</v>
      </c>
      <c r="DB7" s="13">
        <v>10</v>
      </c>
      <c r="DC7" s="13">
        <v>10</v>
      </c>
      <c r="DD7" s="24">
        <v>0.2</v>
      </c>
      <c r="DE7" s="14">
        <f>DE6+DH6+DN6</f>
        <v>110</v>
      </c>
      <c r="DF7" s="14">
        <f t="shared" ref="DF7:DG7" si="32">DF6+DI6+DO6</f>
        <v>30</v>
      </c>
      <c r="DG7" s="14">
        <f t="shared" si="32"/>
        <v>500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139</v>
      </c>
      <c r="DR7" s="14">
        <f t="shared" ref="DR7:DR70" si="42">DF7+DI7+DO7</f>
        <v>45</v>
      </c>
      <c r="DS7" s="14">
        <f t="shared" ref="DS7:DS70" si="43">DG7+DJ7+DP7</f>
        <v>645</v>
      </c>
      <c r="DW7" s="13">
        <v>2</v>
      </c>
      <c r="DX7" s="13">
        <v>1.2</v>
      </c>
      <c r="DY7" s="13">
        <v>1</v>
      </c>
      <c r="DZ7" s="13"/>
      <c r="EA7" s="13"/>
      <c r="EB7" s="24">
        <v>0.2</v>
      </c>
      <c r="EF7" s="13" t="s">
        <v>845</v>
      </c>
      <c r="EG7" s="13">
        <v>1</v>
      </c>
      <c r="EH7" s="13">
        <v>1</v>
      </c>
      <c r="EI7" s="13">
        <f>INDEX($AN$7:$AN$58,EG7)</f>
        <v>5</v>
      </c>
      <c r="EJ7" s="13">
        <f>SUMIFS(BE$6:BE$85,$AS$6:$AS$85,"="&amp;$EG$4,$AT$6:$AT$85,"&lt;="&amp;$EH7)</f>
        <v>32</v>
      </c>
      <c r="EK7" s="13">
        <f>SUMIFS(BF$6:BF$85,$AS$6:$AS$85,"="&amp;$EG$4,$AT$6:$AT$85,"&lt;="&amp;$EH7)</f>
        <v>16</v>
      </c>
      <c r="EL7" s="13">
        <f>SUMIFS(BG$6:BG$85,$AS$6:$AS$85,"="&amp;$EG$4,$AT$6:$AT$85,"&lt;="&amp;$EH7)</f>
        <v>320</v>
      </c>
      <c r="EM7" s="14">
        <f>SUMPRODUCT(EJ$4:EL$4,EJ7:EL7)</f>
        <v>960</v>
      </c>
      <c r="EN7" s="13">
        <f>SUMIFS(BJ$6:BJ$85,$AS$6:$AS$85,"="&amp;$EG$4,$AT$6:$AT$85,"&lt;="&amp;$EH7)*INDEX($AE$7:$AE$26,$EH7)</f>
        <v>20</v>
      </c>
      <c r="EO7" s="13">
        <f>SUMIFS(BK$6:BK$85,$AS$6:$AS$85,"="&amp;$EG$4,$AT$6:$AT$85,"&lt;="&amp;$EH7)*INDEX($AE$7:$AE$26,$EH7)</f>
        <v>10</v>
      </c>
      <c r="EP7" s="13">
        <f>SUMIFS(BL$6:BL$85,$AS$6:$AS$85,"="&amp;$EG$4,$AT$6:$AT$85,"&lt;="&amp;$EH7)*INDEX($AE$7:$AE$26,$EH7)</f>
        <v>200</v>
      </c>
      <c r="EQ7" s="14">
        <f>SUMPRODUCT(EN$4:EP$4,EN7:EP7)</f>
        <v>600</v>
      </c>
      <c r="ER7" s="13">
        <f>SUMIFS(BP$6:BP$85,$AS$6:$AS$85,"="&amp;$EG$4,$AT$6:$AT$85,"&lt;="&amp;$EH7)</f>
        <v>35</v>
      </c>
      <c r="ES7" s="13">
        <f>SUMIFS(BQ$6:BQ$85,$AS$6:$AS$85,"="&amp;$EG$4,$AT$6:$AT$85,"&lt;="&amp;$EH7)</f>
        <v>18</v>
      </c>
      <c r="ET7" s="13">
        <f>SUMIFS(BR$6:BR$85,$AS$6:$AS$85,"="&amp;$EG$4,$AT$6:$AT$85,"&lt;="&amp;$EH7)</f>
        <v>350</v>
      </c>
      <c r="EU7" s="14">
        <f>SUMPRODUCT(ER$4:ET$4,ER7:ET7)</f>
        <v>1060</v>
      </c>
      <c r="EV7" s="14">
        <f>EM7+EQ7+EU7</f>
        <v>2620</v>
      </c>
      <c r="EW7" s="26">
        <f>EM7/EV7</f>
        <v>0.36641221374045801</v>
      </c>
      <c r="EX7" s="26">
        <f>EQ7/EV7</f>
        <v>0.22900763358778625</v>
      </c>
      <c r="EY7" s="26">
        <f>EU7/EV7</f>
        <v>0.40458015267175573</v>
      </c>
    </row>
    <row r="8" spans="1:155" ht="20.100000000000001" customHeight="1" x14ac:dyDescent="0.2">
      <c r="I8" s="13">
        <v>2</v>
      </c>
      <c r="J8" s="13">
        <v>32</v>
      </c>
      <c r="K8" s="13" t="s">
        <v>591</v>
      </c>
      <c r="L8" s="13">
        <v>6</v>
      </c>
      <c r="M8" s="13">
        <v>3</v>
      </c>
      <c r="N8" s="13" t="s">
        <v>590</v>
      </c>
      <c r="O8" s="13">
        <v>35</v>
      </c>
      <c r="P8" s="13" t="s">
        <v>591</v>
      </c>
      <c r="Q8" s="13">
        <v>7</v>
      </c>
      <c r="R8" s="13">
        <v>4</v>
      </c>
      <c r="S8" s="13" t="s">
        <v>591</v>
      </c>
      <c r="T8" s="13">
        <v>42</v>
      </c>
      <c r="U8" s="13" t="s">
        <v>591</v>
      </c>
      <c r="V8" s="13">
        <v>9</v>
      </c>
      <c r="W8" s="13">
        <v>5</v>
      </c>
      <c r="X8" s="13" t="s">
        <v>592</v>
      </c>
      <c r="AA8" s="13">
        <v>2</v>
      </c>
      <c r="AB8" s="45" t="s">
        <v>589</v>
      </c>
      <c r="AC8" s="13">
        <v>1</v>
      </c>
      <c r="AD8" s="13">
        <v>15</v>
      </c>
      <c r="AE8" s="13">
        <v>2</v>
      </c>
      <c r="AF8" s="13">
        <v>3</v>
      </c>
      <c r="AG8" s="44">
        <v>0.2</v>
      </c>
      <c r="AH8" s="35">
        <f t="shared" ref="AH8:AH26" si="44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5">
        <v>0.1</v>
      </c>
      <c r="AP8" s="35">
        <f t="shared" ref="AP8:AP58" si="45">1+AO8</f>
        <v>1.1000000000000001</v>
      </c>
      <c r="AR8" s="13">
        <v>3</v>
      </c>
      <c r="AS8" s="13">
        <v>2</v>
      </c>
      <c r="AT8" s="13">
        <v>3</v>
      </c>
      <c r="AU8" s="13" t="s">
        <v>590</v>
      </c>
      <c r="AV8" s="13">
        <v>15</v>
      </c>
      <c r="AW8" s="14">
        <f t="shared" ref="AW8:AW25" si="46">AX8-AV8</f>
        <v>10</v>
      </c>
      <c r="AX8" s="13">
        <v>25</v>
      </c>
      <c r="AY8" s="14">
        <f t="shared" si="14"/>
        <v>290</v>
      </c>
      <c r="AZ8" s="14">
        <f t="shared" si="15"/>
        <v>118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199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814</v>
      </c>
      <c r="CC8" s="32">
        <v>3</v>
      </c>
      <c r="CE8" s="13">
        <v>2</v>
      </c>
      <c r="CF8" s="13">
        <v>3</v>
      </c>
      <c r="CG8" s="13" t="s">
        <v>591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590</v>
      </c>
      <c r="DB8" s="13">
        <v>10</v>
      </c>
      <c r="DC8" s="13">
        <v>20</v>
      </c>
      <c r="DD8" s="24">
        <v>0.2</v>
      </c>
      <c r="DE8" s="14">
        <f t="shared" ref="DE8:DE25" si="47">DE7+DH7+DN7</f>
        <v>139</v>
      </c>
      <c r="DF8" s="14">
        <f t="shared" ref="DF8:DF25" si="48">DF7+DI7+DO7</f>
        <v>45</v>
      </c>
      <c r="DG8" s="14">
        <f t="shared" ref="DG8:DG25" si="49">DG7+DJ7+DP7</f>
        <v>645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0">DK8*($DC8-$DB8)</f>
        <v>120</v>
      </c>
      <c r="DO8" s="14">
        <f t="shared" ref="DO8:DO27" si="51">DL8*($DC8-$DB8)</f>
        <v>60</v>
      </c>
      <c r="DP8" s="14">
        <f t="shared" ref="DP8:DP27" si="52">DM8*($DC8-$DB8)</f>
        <v>600</v>
      </c>
      <c r="DQ8" s="14">
        <f t="shared" si="41"/>
        <v>288</v>
      </c>
      <c r="DR8" s="14">
        <f t="shared" si="42"/>
        <v>120</v>
      </c>
      <c r="DS8" s="14">
        <f t="shared" si="43"/>
        <v>1390</v>
      </c>
      <c r="DW8" s="13">
        <v>3</v>
      </c>
      <c r="DX8" s="13">
        <v>1.35</v>
      </c>
      <c r="DY8" s="13">
        <v>1</v>
      </c>
      <c r="DZ8" s="24">
        <v>0.2</v>
      </c>
      <c r="EA8" s="13"/>
      <c r="EB8" s="24">
        <v>0.2</v>
      </c>
      <c r="EF8" s="13" t="s">
        <v>846</v>
      </c>
      <c r="EG8" s="13">
        <v>3</v>
      </c>
      <c r="EH8" s="13">
        <v>2</v>
      </c>
      <c r="EI8" s="13">
        <f t="shared" ref="EI8:EI26" si="53">INDEX($AN$7:$AN$58,EG8)</f>
        <v>15</v>
      </c>
      <c r="EJ8" s="13">
        <f t="shared" ref="EJ8:EJ26" si="54">SUMIFS(BE$6:BE$85,$AS$6:$AS$85,"="&amp;$EG$4,$AT$6:$AT$85,"&lt;="&amp;$EH8)</f>
        <v>132</v>
      </c>
      <c r="EK8" s="13">
        <f t="shared" ref="EK8:EK26" si="55">SUMIFS(BF$6:BF$85,$AS$6:$AS$85,"="&amp;$EG$4,$AT$6:$AT$85,"&lt;="&amp;$EH8)</f>
        <v>66</v>
      </c>
      <c r="EL8" s="13">
        <f t="shared" ref="EL8:EL26" si="56">SUMIFS(BG$6:BG$85,$AS$6:$AS$85,"="&amp;$EG$4,$AT$6:$AT$85,"&lt;="&amp;$EH8)</f>
        <v>1320</v>
      </c>
      <c r="EM8" s="14">
        <f t="shared" ref="EM8:EM26" si="57">SUMPRODUCT(EJ$4:EL$4,EJ8:EL8)</f>
        <v>3960</v>
      </c>
      <c r="EN8" s="13">
        <f t="shared" ref="EN8:EN26" si="58">SUMIFS(BJ$6:BJ$85,$AS$6:$AS$85,"="&amp;$EG$4,$AT$6:$AT$85,"&lt;="&amp;$EH8)*INDEX($AE$7:$AE$26,$EH8)</f>
        <v>100</v>
      </c>
      <c r="EO8" s="13">
        <f t="shared" ref="EO8:EO26" si="59">SUMIFS(BK$6:BK$85,$AS$6:$AS$85,"="&amp;$EG$4,$AT$6:$AT$85,"&lt;="&amp;$EH8)*INDEX($AE$7:$AE$26,$EH8)</f>
        <v>50</v>
      </c>
      <c r="EP8" s="13">
        <f t="shared" ref="EP8:EP26" si="60">SUMIFS(BL$6:BL$85,$AS$6:$AS$85,"="&amp;$EG$4,$AT$6:$AT$85,"&lt;="&amp;$EH8)*INDEX($AE$7:$AE$26,$EH8)</f>
        <v>1000</v>
      </c>
      <c r="EQ8" s="14">
        <f t="shared" ref="EQ8:EQ26" si="61">SUMPRODUCT(EN$4:EP$4,EN8:EP8)</f>
        <v>3000</v>
      </c>
      <c r="ER8" s="13">
        <f t="shared" ref="ER8:ER26" si="62">SUMIFS(BP$6:BP$85,$AS$6:$AS$85,"="&amp;$EG$4,$AT$6:$AT$85,"&lt;="&amp;$EH8)</f>
        <v>80</v>
      </c>
      <c r="ES8" s="13">
        <f t="shared" ref="ES8:ES26" si="63">SUMIFS(BQ$6:BQ$85,$AS$6:$AS$85,"="&amp;$EG$4,$AT$6:$AT$85,"&lt;="&amp;$EH8)</f>
        <v>41</v>
      </c>
      <c r="ET8" s="13">
        <f t="shared" ref="ET8:ET26" si="64">SUMIFS(BR$6:BR$85,$AS$6:$AS$85,"="&amp;$EG$4,$AT$6:$AT$85,"&lt;="&amp;$EH8)</f>
        <v>800</v>
      </c>
      <c r="EU8" s="14">
        <f t="shared" ref="EU8:EU26" si="65">SUMPRODUCT(ER$4:ET$4,ER8:ET8)</f>
        <v>2420</v>
      </c>
      <c r="EV8" s="14">
        <f t="shared" ref="EV8:EV26" si="66">EM8+EQ8+EU8</f>
        <v>9380</v>
      </c>
      <c r="EW8" s="26">
        <f t="shared" ref="EW8:EW26" si="67">EM8/EV8</f>
        <v>0.42217484008528783</v>
      </c>
      <c r="EX8" s="26">
        <f t="shared" ref="EX8:EX26" si="68">EQ8/EV8</f>
        <v>0.31982942430703626</v>
      </c>
      <c r="EY8" s="26">
        <f t="shared" ref="EY8:EY26" si="69">EU8/EV8</f>
        <v>0.25799573560767591</v>
      </c>
    </row>
    <row r="9" spans="1:155" ht="20.100000000000001" customHeight="1" x14ac:dyDescent="0.2">
      <c r="I9" s="13">
        <v>3</v>
      </c>
      <c r="J9" s="13">
        <v>37</v>
      </c>
      <c r="K9" s="13" t="s">
        <v>591</v>
      </c>
      <c r="L9" s="13">
        <v>7</v>
      </c>
      <c r="M9" s="13">
        <v>4</v>
      </c>
      <c r="N9" s="13" t="s">
        <v>591</v>
      </c>
      <c r="O9" s="13">
        <v>42</v>
      </c>
      <c r="P9" s="13" t="s">
        <v>591</v>
      </c>
      <c r="Q9" s="13">
        <v>9</v>
      </c>
      <c r="R9" s="13">
        <v>5</v>
      </c>
      <c r="S9" s="13" t="s">
        <v>592</v>
      </c>
      <c r="T9" s="13">
        <v>49</v>
      </c>
      <c r="U9" s="13" t="s">
        <v>591</v>
      </c>
      <c r="V9" s="13">
        <v>11</v>
      </c>
      <c r="W9" s="13">
        <v>6</v>
      </c>
      <c r="X9" s="13" t="s">
        <v>593</v>
      </c>
      <c r="AA9" s="13">
        <v>3</v>
      </c>
      <c r="AB9" s="13" t="s">
        <v>590</v>
      </c>
      <c r="AC9" s="13">
        <v>10</v>
      </c>
      <c r="AD9" s="13">
        <v>25</v>
      </c>
      <c r="AE9" s="13">
        <v>2</v>
      </c>
      <c r="AF9" s="13">
        <v>5</v>
      </c>
      <c r="AG9" s="44">
        <v>0.3</v>
      </c>
      <c r="AH9" s="35">
        <f t="shared" si="44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5">
        <v>0.1</v>
      </c>
      <c r="AP9" s="35">
        <f t="shared" si="45"/>
        <v>1.1000000000000001</v>
      </c>
      <c r="AR9" s="13">
        <v>4</v>
      </c>
      <c r="AS9" s="13">
        <v>2</v>
      </c>
      <c r="AT9" s="13">
        <v>4</v>
      </c>
      <c r="AU9" s="13" t="s">
        <v>591</v>
      </c>
      <c r="AV9" s="13">
        <v>25</v>
      </c>
      <c r="AW9" s="14">
        <f t="shared" si="46"/>
        <v>10</v>
      </c>
      <c r="AX9" s="13">
        <v>35</v>
      </c>
      <c r="AY9" s="14">
        <f t="shared" si="14"/>
        <v>450</v>
      </c>
      <c r="AZ9" s="14">
        <f t="shared" si="15"/>
        <v>199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299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815</v>
      </c>
      <c r="CC9" s="32">
        <v>4</v>
      </c>
      <c r="CE9" s="13">
        <v>2</v>
      </c>
      <c r="CF9" s="13">
        <v>4</v>
      </c>
      <c r="CG9" s="13" t="s">
        <v>594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591</v>
      </c>
      <c r="DB9" s="13">
        <v>20</v>
      </c>
      <c r="DC9" s="13">
        <v>20</v>
      </c>
      <c r="DD9" s="24">
        <v>0.2</v>
      </c>
      <c r="DE9" s="14">
        <f t="shared" si="47"/>
        <v>288</v>
      </c>
      <c r="DF9" s="14">
        <f t="shared" si="48"/>
        <v>120</v>
      </c>
      <c r="DG9" s="14">
        <f t="shared" si="49"/>
        <v>1390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0"/>
        <v>0</v>
      </c>
      <c r="DO9" s="14">
        <f t="shared" si="51"/>
        <v>0</v>
      </c>
      <c r="DP9" s="14">
        <f t="shared" si="52"/>
        <v>0</v>
      </c>
      <c r="DQ9" s="14">
        <f t="shared" si="41"/>
        <v>351</v>
      </c>
      <c r="DR9" s="14">
        <f t="shared" si="42"/>
        <v>151</v>
      </c>
      <c r="DS9" s="14">
        <f t="shared" si="43"/>
        <v>1705</v>
      </c>
      <c r="DV9" s="33"/>
      <c r="DW9" s="13">
        <v>4</v>
      </c>
      <c r="DX9" s="13">
        <v>1.5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847</v>
      </c>
      <c r="EG9" s="13">
        <v>5</v>
      </c>
      <c r="EH9" s="13">
        <v>3</v>
      </c>
      <c r="EI9" s="13">
        <f t="shared" si="53"/>
        <v>25</v>
      </c>
      <c r="EJ9" s="13">
        <f t="shared" si="54"/>
        <v>232</v>
      </c>
      <c r="EK9" s="13">
        <f t="shared" si="55"/>
        <v>116</v>
      </c>
      <c r="EL9" s="13">
        <f t="shared" si="56"/>
        <v>2320</v>
      </c>
      <c r="EM9" s="14">
        <f t="shared" si="57"/>
        <v>6960</v>
      </c>
      <c r="EN9" s="13">
        <f t="shared" si="58"/>
        <v>170</v>
      </c>
      <c r="EO9" s="13">
        <f t="shared" si="59"/>
        <v>86</v>
      </c>
      <c r="EP9" s="13">
        <f t="shared" si="60"/>
        <v>1700</v>
      </c>
      <c r="EQ9" s="14">
        <f t="shared" si="61"/>
        <v>5120</v>
      </c>
      <c r="ER9" s="13">
        <f t="shared" si="62"/>
        <v>155</v>
      </c>
      <c r="ES9" s="13">
        <f t="shared" si="63"/>
        <v>79</v>
      </c>
      <c r="ET9" s="13">
        <f t="shared" si="64"/>
        <v>1550</v>
      </c>
      <c r="EU9" s="14">
        <f t="shared" si="65"/>
        <v>4680</v>
      </c>
      <c r="EV9" s="14">
        <f t="shared" si="66"/>
        <v>16760</v>
      </c>
      <c r="EW9" s="26">
        <f t="shared" si="67"/>
        <v>0.41527446300715992</v>
      </c>
      <c r="EX9" s="26">
        <f t="shared" si="68"/>
        <v>0.3054892601431981</v>
      </c>
      <c r="EY9" s="26">
        <f t="shared" si="69"/>
        <v>0.27923627684964203</v>
      </c>
    </row>
    <row r="10" spans="1:155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591</v>
      </c>
      <c r="L10" s="13">
        <v>9</v>
      </c>
      <c r="M10" s="13">
        <v>5</v>
      </c>
      <c r="N10" s="13" t="s">
        <v>592</v>
      </c>
      <c r="O10" s="13">
        <v>48</v>
      </c>
      <c r="P10" s="13" t="s">
        <v>591</v>
      </c>
      <c r="Q10" s="13">
        <v>11</v>
      </c>
      <c r="R10" s="13">
        <v>6</v>
      </c>
      <c r="S10" s="13" t="s">
        <v>593</v>
      </c>
      <c r="T10" s="13">
        <v>56</v>
      </c>
      <c r="U10" s="13" t="s">
        <v>594</v>
      </c>
      <c r="V10" s="13">
        <v>14</v>
      </c>
      <c r="W10" s="13">
        <v>7</v>
      </c>
      <c r="X10" s="13" t="s">
        <v>594</v>
      </c>
      <c r="Y10" s="16"/>
      <c r="Z10" s="16"/>
      <c r="AA10" s="13">
        <v>4</v>
      </c>
      <c r="AB10" s="45" t="s">
        <v>591</v>
      </c>
      <c r="AC10" s="13">
        <v>15</v>
      </c>
      <c r="AD10" s="13">
        <v>35</v>
      </c>
      <c r="AE10" s="13">
        <v>2</v>
      </c>
      <c r="AF10" s="13">
        <v>7</v>
      </c>
      <c r="AG10" s="44">
        <v>0.15</v>
      </c>
      <c r="AH10" s="35">
        <f t="shared" si="44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5">
        <v>0.08</v>
      </c>
      <c r="AP10" s="35">
        <f t="shared" si="45"/>
        <v>1.08</v>
      </c>
      <c r="AQ10" s="16"/>
      <c r="AR10" s="13">
        <v>5</v>
      </c>
      <c r="AS10" s="13">
        <v>2</v>
      </c>
      <c r="AT10" s="13">
        <v>5</v>
      </c>
      <c r="AU10" s="13" t="s">
        <v>592</v>
      </c>
      <c r="AV10" s="13">
        <v>35</v>
      </c>
      <c r="AW10" s="14">
        <f t="shared" si="46"/>
        <v>7</v>
      </c>
      <c r="AX10" s="13">
        <v>42</v>
      </c>
      <c r="AY10" s="14">
        <f t="shared" si="14"/>
        <v>650</v>
      </c>
      <c r="AZ10" s="14">
        <f t="shared" si="15"/>
        <v>299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403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816</v>
      </c>
      <c r="CC10" s="32">
        <v>5</v>
      </c>
      <c r="CE10" s="13">
        <v>2</v>
      </c>
      <c r="CF10" s="13">
        <v>5</v>
      </c>
      <c r="CG10" s="13" t="s">
        <v>597</v>
      </c>
      <c r="CH10" s="14">
        <f t="shared" ref="CH10:CH13" si="70">SUMIFS(BX$6:BX$85,$BW$6:$BW$85,"="&amp;$CF10,$AS$6:$AS$85,"="&amp;$CE10)</f>
        <v>2174</v>
      </c>
      <c r="CI10" s="14">
        <f t="shared" ref="CI10:CI13" si="71">SUMIFS(BY$6:BY$85,$BW$6:$BW$85,"="&amp;$CF10,$AS$6:$AS$85,"="&amp;$CE10)</f>
        <v>1087</v>
      </c>
      <c r="CJ10" s="14">
        <f t="shared" ref="CJ10:CJ13" si="72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592</v>
      </c>
      <c r="DB10" s="13">
        <v>20</v>
      </c>
      <c r="DC10" s="13">
        <v>20</v>
      </c>
      <c r="DD10" s="24">
        <v>0.2</v>
      </c>
      <c r="DE10" s="14">
        <f t="shared" si="47"/>
        <v>351</v>
      </c>
      <c r="DF10" s="14">
        <f t="shared" si="48"/>
        <v>151</v>
      </c>
      <c r="DG10" s="14">
        <f t="shared" si="49"/>
        <v>1705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0"/>
        <v>0</v>
      </c>
      <c r="DO10" s="14">
        <f t="shared" si="51"/>
        <v>0</v>
      </c>
      <c r="DP10" s="14">
        <f t="shared" si="52"/>
        <v>0</v>
      </c>
      <c r="DQ10" s="14">
        <f t="shared" si="41"/>
        <v>414</v>
      </c>
      <c r="DR10" s="14">
        <f t="shared" si="42"/>
        <v>182</v>
      </c>
      <c r="DS10" s="14">
        <f t="shared" si="43"/>
        <v>2020</v>
      </c>
      <c r="DW10" s="13">
        <v>5</v>
      </c>
      <c r="DX10" s="13">
        <v>1.8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848</v>
      </c>
      <c r="EG10" s="13">
        <v>7</v>
      </c>
      <c r="EH10" s="13">
        <v>4</v>
      </c>
      <c r="EI10" s="13">
        <f t="shared" si="53"/>
        <v>35</v>
      </c>
      <c r="EJ10" s="13">
        <f t="shared" si="54"/>
        <v>352</v>
      </c>
      <c r="EK10" s="13">
        <f t="shared" si="55"/>
        <v>176</v>
      </c>
      <c r="EL10" s="13">
        <f t="shared" si="56"/>
        <v>3520</v>
      </c>
      <c r="EM10" s="14">
        <f t="shared" si="57"/>
        <v>10560</v>
      </c>
      <c r="EN10" s="13">
        <f t="shared" si="58"/>
        <v>260</v>
      </c>
      <c r="EO10" s="13">
        <f t="shared" si="59"/>
        <v>132</v>
      </c>
      <c r="EP10" s="13">
        <f t="shared" si="60"/>
        <v>2600</v>
      </c>
      <c r="EQ10" s="14">
        <f t="shared" si="61"/>
        <v>7840</v>
      </c>
      <c r="ER10" s="13">
        <f t="shared" si="62"/>
        <v>245</v>
      </c>
      <c r="ES10" s="13">
        <f t="shared" si="63"/>
        <v>124</v>
      </c>
      <c r="ET10" s="13">
        <f t="shared" si="64"/>
        <v>2450</v>
      </c>
      <c r="EU10" s="14">
        <f t="shared" si="65"/>
        <v>7380</v>
      </c>
      <c r="EV10" s="14">
        <f t="shared" si="66"/>
        <v>25780</v>
      </c>
      <c r="EW10" s="26">
        <f t="shared" si="67"/>
        <v>0.40961986035686576</v>
      </c>
      <c r="EX10" s="26">
        <f t="shared" si="68"/>
        <v>0.30411171450737007</v>
      </c>
      <c r="EY10" s="26">
        <f t="shared" si="69"/>
        <v>0.28626842513576417</v>
      </c>
    </row>
    <row r="11" spans="1:155" ht="20.100000000000001" customHeight="1" x14ac:dyDescent="0.2">
      <c r="I11" s="13">
        <v>5</v>
      </c>
      <c r="J11" s="13">
        <v>46</v>
      </c>
      <c r="K11" s="13" t="s">
        <v>591</v>
      </c>
      <c r="L11" s="13">
        <v>10</v>
      </c>
      <c r="M11" s="13">
        <v>5</v>
      </c>
      <c r="N11" s="13" t="s">
        <v>592</v>
      </c>
      <c r="O11" s="13">
        <v>53</v>
      </c>
      <c r="P11" s="13" t="s">
        <v>594</v>
      </c>
      <c r="Q11" s="13">
        <v>13</v>
      </c>
      <c r="R11" s="13">
        <v>7</v>
      </c>
      <c r="S11" s="13" t="s">
        <v>594</v>
      </c>
      <c r="T11" s="13">
        <v>62</v>
      </c>
      <c r="U11" s="13" t="s">
        <v>594</v>
      </c>
      <c r="V11" s="13">
        <v>17</v>
      </c>
      <c r="W11" s="13">
        <v>8</v>
      </c>
      <c r="X11" s="13" t="s">
        <v>595</v>
      </c>
      <c r="AA11" s="13">
        <v>5</v>
      </c>
      <c r="AB11" s="13" t="s">
        <v>592</v>
      </c>
      <c r="AC11" s="13">
        <v>20</v>
      </c>
      <c r="AD11" s="13">
        <v>42</v>
      </c>
      <c r="AE11" s="13">
        <v>2</v>
      </c>
      <c r="AF11" s="13">
        <v>9</v>
      </c>
      <c r="AG11" s="44">
        <v>0.15</v>
      </c>
      <c r="AH11" s="35">
        <f t="shared" si="44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5">
        <v>0.08</v>
      </c>
      <c r="AP11" s="35">
        <f t="shared" si="45"/>
        <v>1.08</v>
      </c>
      <c r="AR11" s="13">
        <v>6</v>
      </c>
      <c r="AS11" s="13">
        <v>2</v>
      </c>
      <c r="AT11" s="13">
        <v>6</v>
      </c>
      <c r="AU11" s="13" t="s">
        <v>593</v>
      </c>
      <c r="AV11" s="13">
        <v>42</v>
      </c>
      <c r="AW11" s="14">
        <f t="shared" si="46"/>
        <v>5</v>
      </c>
      <c r="AX11" s="13">
        <v>47</v>
      </c>
      <c r="AY11" s="14">
        <f t="shared" si="14"/>
        <v>856</v>
      </c>
      <c r="AZ11" s="14">
        <f t="shared" si="15"/>
        <v>403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513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817</v>
      </c>
      <c r="CC11" s="32">
        <v>6</v>
      </c>
      <c r="CE11" s="13">
        <v>2</v>
      </c>
      <c r="CF11" s="13">
        <v>6</v>
      </c>
      <c r="CG11" s="13" t="s">
        <v>600</v>
      </c>
      <c r="CH11" s="14">
        <f t="shared" si="70"/>
        <v>4315</v>
      </c>
      <c r="CI11" s="14">
        <f t="shared" si="71"/>
        <v>2169</v>
      </c>
      <c r="CJ11" s="14">
        <f t="shared" si="72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593</v>
      </c>
      <c r="DB11" s="13">
        <v>20</v>
      </c>
      <c r="DC11" s="13">
        <v>45</v>
      </c>
      <c r="DD11" s="24">
        <v>0.2</v>
      </c>
      <c r="DE11" s="14">
        <f t="shared" si="47"/>
        <v>414</v>
      </c>
      <c r="DF11" s="14">
        <f t="shared" si="48"/>
        <v>182</v>
      </c>
      <c r="DG11" s="14">
        <f t="shared" si="49"/>
        <v>2020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0"/>
        <v>550</v>
      </c>
      <c r="DO11" s="14">
        <f t="shared" si="51"/>
        <v>275</v>
      </c>
      <c r="DP11" s="14">
        <f t="shared" si="52"/>
        <v>2750</v>
      </c>
      <c r="DQ11" s="14">
        <f t="shared" si="41"/>
        <v>1027</v>
      </c>
      <c r="DR11" s="14">
        <f t="shared" si="42"/>
        <v>488</v>
      </c>
      <c r="DS11" s="14">
        <f t="shared" si="43"/>
        <v>5085</v>
      </c>
      <c r="DW11" s="16"/>
      <c r="DX11" s="16"/>
      <c r="DY11" s="16"/>
      <c r="DZ11" s="16"/>
      <c r="EF11" s="13" t="s">
        <v>849</v>
      </c>
      <c r="EG11" s="13">
        <v>9</v>
      </c>
      <c r="EH11" s="13">
        <v>5</v>
      </c>
      <c r="EI11" s="13">
        <f t="shared" si="53"/>
        <v>42</v>
      </c>
      <c r="EJ11" s="13">
        <f t="shared" si="54"/>
        <v>436</v>
      </c>
      <c r="EK11" s="13">
        <f t="shared" si="55"/>
        <v>218</v>
      </c>
      <c r="EL11" s="13">
        <f t="shared" si="56"/>
        <v>4360</v>
      </c>
      <c r="EM11" s="14">
        <f t="shared" si="57"/>
        <v>13080</v>
      </c>
      <c r="EN11" s="13">
        <f t="shared" si="58"/>
        <v>360</v>
      </c>
      <c r="EO11" s="13">
        <f t="shared" si="59"/>
        <v>182</v>
      </c>
      <c r="EP11" s="13">
        <f t="shared" si="60"/>
        <v>3600</v>
      </c>
      <c r="EQ11" s="14">
        <f t="shared" si="61"/>
        <v>10840</v>
      </c>
      <c r="ER11" s="13">
        <f t="shared" si="62"/>
        <v>360</v>
      </c>
      <c r="ES11" s="13">
        <f t="shared" si="63"/>
        <v>182</v>
      </c>
      <c r="ET11" s="13">
        <f t="shared" si="64"/>
        <v>3600</v>
      </c>
      <c r="EU11" s="14">
        <f t="shared" si="65"/>
        <v>10840</v>
      </c>
      <c r="EV11" s="14">
        <f t="shared" si="66"/>
        <v>34760</v>
      </c>
      <c r="EW11" s="26">
        <f t="shared" si="67"/>
        <v>0.37629459148446492</v>
      </c>
      <c r="EX11" s="26">
        <f t="shared" si="68"/>
        <v>0.31185270425776757</v>
      </c>
      <c r="EY11" s="26">
        <f t="shared" si="69"/>
        <v>0.31185270425776757</v>
      </c>
    </row>
    <row r="12" spans="1:155" ht="20.100000000000001" customHeight="1" x14ac:dyDescent="0.2">
      <c r="A12" s="36"/>
      <c r="B12" s="36"/>
      <c r="C12" s="36"/>
      <c r="D12" s="36"/>
      <c r="E12" s="36"/>
      <c r="F12" s="36"/>
      <c r="G12" s="36"/>
      <c r="H12" s="36"/>
      <c r="I12" s="13">
        <v>6</v>
      </c>
      <c r="J12" s="13">
        <v>50</v>
      </c>
      <c r="K12" s="13" t="s">
        <v>594</v>
      </c>
      <c r="L12" s="13">
        <v>12</v>
      </c>
      <c r="M12" s="13">
        <v>6</v>
      </c>
      <c r="N12" s="13" t="s">
        <v>593</v>
      </c>
      <c r="O12" s="13">
        <v>58</v>
      </c>
      <c r="P12" s="13" t="s">
        <v>594</v>
      </c>
      <c r="Q12" s="13">
        <v>15</v>
      </c>
      <c r="R12" s="13">
        <v>8</v>
      </c>
      <c r="S12" s="13" t="s">
        <v>595</v>
      </c>
      <c r="T12" s="13">
        <v>67</v>
      </c>
      <c r="U12" s="13" t="s">
        <v>594</v>
      </c>
      <c r="V12" s="13">
        <v>19</v>
      </c>
      <c r="W12" s="13">
        <v>9</v>
      </c>
      <c r="X12" s="13" t="s">
        <v>596</v>
      </c>
      <c r="Y12" s="36"/>
      <c r="Z12" s="36"/>
      <c r="AA12" s="13">
        <v>6</v>
      </c>
      <c r="AB12" s="13" t="s">
        <v>593</v>
      </c>
      <c r="AC12" s="13">
        <v>30</v>
      </c>
      <c r="AD12" s="13">
        <v>47</v>
      </c>
      <c r="AE12" s="13">
        <v>2</v>
      </c>
      <c r="AF12" s="13">
        <v>11</v>
      </c>
      <c r="AG12" s="44">
        <v>0.25</v>
      </c>
      <c r="AH12" s="35">
        <f t="shared" si="44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3">
        <v>7.1999999999999995E-2</v>
      </c>
      <c r="AP12" s="35">
        <f t="shared" si="45"/>
        <v>1.0720000000000001</v>
      </c>
      <c r="AQ12" s="36"/>
      <c r="AR12" s="13">
        <v>7</v>
      </c>
      <c r="AS12" s="13">
        <v>2</v>
      </c>
      <c r="AT12" s="13">
        <v>7</v>
      </c>
      <c r="AU12" s="13" t="s">
        <v>594</v>
      </c>
      <c r="AV12" s="13">
        <v>47</v>
      </c>
      <c r="AW12" s="14">
        <f t="shared" si="46"/>
        <v>5</v>
      </c>
      <c r="AX12" s="13">
        <v>52</v>
      </c>
      <c r="AY12" s="14">
        <f t="shared" si="14"/>
        <v>1076</v>
      </c>
      <c r="AZ12" s="14">
        <f t="shared" si="15"/>
        <v>513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644</v>
      </c>
      <c r="BU12" s="14">
        <f t="shared" si="9"/>
        <v>12660</v>
      </c>
      <c r="BV12" s="36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6"/>
      <c r="CB12" s="13" t="s">
        <v>818</v>
      </c>
      <c r="CC12" s="32">
        <v>7</v>
      </c>
      <c r="CD12" s="36"/>
      <c r="CE12" s="13">
        <v>2</v>
      </c>
      <c r="CF12" s="13">
        <v>7</v>
      </c>
      <c r="CG12" s="13" t="s">
        <v>603</v>
      </c>
      <c r="CH12" s="14">
        <f t="shared" si="70"/>
        <v>8380</v>
      </c>
      <c r="CI12" s="14">
        <f t="shared" si="71"/>
        <v>4190</v>
      </c>
      <c r="CJ12" s="14">
        <f t="shared" si="72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6"/>
      <c r="CV12" s="36"/>
      <c r="CW12" s="13">
        <v>7</v>
      </c>
      <c r="CX12" s="13">
        <v>2</v>
      </c>
      <c r="CY12" s="13">
        <v>7</v>
      </c>
      <c r="CZ12" s="13">
        <v>4</v>
      </c>
      <c r="DA12" s="13" t="s">
        <v>594</v>
      </c>
      <c r="DB12" s="13">
        <v>45</v>
      </c>
      <c r="DC12" s="13">
        <v>45</v>
      </c>
      <c r="DD12" s="24">
        <v>0.2</v>
      </c>
      <c r="DE12" s="14">
        <f t="shared" si="47"/>
        <v>1027</v>
      </c>
      <c r="DF12" s="14">
        <f t="shared" si="48"/>
        <v>488</v>
      </c>
      <c r="DG12" s="14">
        <f t="shared" si="49"/>
        <v>5085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0"/>
        <v>0</v>
      </c>
      <c r="DO12" s="14">
        <f t="shared" si="51"/>
        <v>0</v>
      </c>
      <c r="DP12" s="14">
        <f t="shared" si="52"/>
        <v>0</v>
      </c>
      <c r="DQ12" s="14">
        <f t="shared" si="41"/>
        <v>1129</v>
      </c>
      <c r="DR12" s="14">
        <f t="shared" si="42"/>
        <v>539</v>
      </c>
      <c r="DS12" s="14">
        <f t="shared" si="43"/>
        <v>5595</v>
      </c>
      <c r="DT12" s="36"/>
      <c r="DU12" s="36"/>
      <c r="DV12" s="36"/>
      <c r="DX12" s="39">
        <v>10</v>
      </c>
      <c r="DY12" s="39">
        <v>20</v>
      </c>
      <c r="DZ12" s="16">
        <v>1</v>
      </c>
      <c r="EF12" s="13" t="s">
        <v>850</v>
      </c>
      <c r="EG12" s="13">
        <v>11</v>
      </c>
      <c r="EH12" s="13">
        <v>6</v>
      </c>
      <c r="EI12" s="13">
        <f t="shared" si="53"/>
        <v>47</v>
      </c>
      <c r="EJ12" s="13">
        <f t="shared" si="54"/>
        <v>496</v>
      </c>
      <c r="EK12" s="13">
        <f t="shared" si="55"/>
        <v>248</v>
      </c>
      <c r="EL12" s="13">
        <f t="shared" si="56"/>
        <v>4960</v>
      </c>
      <c r="EM12" s="14">
        <f t="shared" si="57"/>
        <v>14880</v>
      </c>
      <c r="EN12" s="13">
        <f t="shared" si="58"/>
        <v>480</v>
      </c>
      <c r="EO12" s="13">
        <f t="shared" si="59"/>
        <v>242</v>
      </c>
      <c r="EP12" s="13">
        <f t="shared" si="60"/>
        <v>4800</v>
      </c>
      <c r="EQ12" s="14">
        <f t="shared" si="61"/>
        <v>14440</v>
      </c>
      <c r="ER12" s="13">
        <f t="shared" si="62"/>
        <v>495</v>
      </c>
      <c r="ES12" s="13">
        <f t="shared" si="63"/>
        <v>250</v>
      </c>
      <c r="ET12" s="13">
        <f t="shared" si="64"/>
        <v>4950</v>
      </c>
      <c r="EU12" s="14">
        <f t="shared" si="65"/>
        <v>14900</v>
      </c>
      <c r="EV12" s="14">
        <f t="shared" si="66"/>
        <v>44220</v>
      </c>
      <c r="EW12" s="26">
        <f t="shared" si="67"/>
        <v>0.33649932157394846</v>
      </c>
      <c r="EX12" s="26">
        <f t="shared" si="68"/>
        <v>0.32654907281772955</v>
      </c>
      <c r="EY12" s="26">
        <f t="shared" si="69"/>
        <v>0.33695160560832205</v>
      </c>
    </row>
    <row r="13" spans="1:155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594</v>
      </c>
      <c r="L13" s="13">
        <v>13</v>
      </c>
      <c r="M13" s="13">
        <v>7</v>
      </c>
      <c r="N13" s="13" t="s">
        <v>594</v>
      </c>
      <c r="O13" s="13">
        <v>62</v>
      </c>
      <c r="P13" s="13" t="s">
        <v>594</v>
      </c>
      <c r="Q13" s="13">
        <v>17</v>
      </c>
      <c r="R13" s="13">
        <v>8</v>
      </c>
      <c r="S13" s="13" t="s">
        <v>595</v>
      </c>
      <c r="T13" s="13">
        <v>71</v>
      </c>
      <c r="U13" s="13" t="s">
        <v>597</v>
      </c>
      <c r="V13" s="13">
        <v>20</v>
      </c>
      <c r="W13" s="13">
        <v>9</v>
      </c>
      <c r="X13" s="13" t="s">
        <v>596</v>
      </c>
      <c r="Y13" s="16"/>
      <c r="Z13" s="16"/>
      <c r="AA13" s="13">
        <v>7</v>
      </c>
      <c r="AB13" s="45" t="s">
        <v>594</v>
      </c>
      <c r="AC13" s="13">
        <v>40</v>
      </c>
      <c r="AD13" s="13">
        <v>52</v>
      </c>
      <c r="AE13" s="13">
        <v>2</v>
      </c>
      <c r="AF13" s="13">
        <v>13</v>
      </c>
      <c r="AG13" s="44">
        <v>7.4999999999999997E-2</v>
      </c>
      <c r="AH13" s="35">
        <f t="shared" si="44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3">
        <v>7.1999999999999995E-2</v>
      </c>
      <c r="AP13" s="35">
        <f t="shared" si="45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595</v>
      </c>
      <c r="AV13" s="13">
        <v>52</v>
      </c>
      <c r="AW13" s="14">
        <f t="shared" si="46"/>
        <v>5</v>
      </c>
      <c r="AX13" s="13">
        <v>57</v>
      </c>
      <c r="AY13" s="14">
        <f t="shared" si="14"/>
        <v>1336</v>
      </c>
      <c r="AZ13" s="14">
        <f t="shared" si="15"/>
        <v>644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789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819</v>
      </c>
      <c r="CC13" s="32">
        <v>8</v>
      </c>
      <c r="CD13" s="16"/>
      <c r="CE13" s="13">
        <v>2</v>
      </c>
      <c r="CF13" s="13">
        <v>8</v>
      </c>
      <c r="CG13" s="13" t="s">
        <v>606</v>
      </c>
      <c r="CH13" s="14">
        <f t="shared" si="70"/>
        <v>9900</v>
      </c>
      <c r="CI13" s="14">
        <f t="shared" si="71"/>
        <v>4959</v>
      </c>
      <c r="CJ13" s="14">
        <f t="shared" si="72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595</v>
      </c>
      <c r="DB13" s="13">
        <v>45</v>
      </c>
      <c r="DC13" s="13">
        <v>45</v>
      </c>
      <c r="DD13" s="24">
        <v>0.2</v>
      </c>
      <c r="DE13" s="14">
        <f t="shared" si="47"/>
        <v>1129</v>
      </c>
      <c r="DF13" s="14">
        <f t="shared" si="48"/>
        <v>539</v>
      </c>
      <c r="DG13" s="14">
        <f t="shared" si="49"/>
        <v>5595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0"/>
        <v>0</v>
      </c>
      <c r="DO13" s="14">
        <f t="shared" si="51"/>
        <v>0</v>
      </c>
      <c r="DP13" s="14">
        <f t="shared" si="52"/>
        <v>0</v>
      </c>
      <c r="DQ13" s="14">
        <f t="shared" si="41"/>
        <v>1231</v>
      </c>
      <c r="DR13" s="14">
        <f t="shared" si="42"/>
        <v>590</v>
      </c>
      <c r="DS13" s="14">
        <f t="shared" si="43"/>
        <v>6105</v>
      </c>
      <c r="DT13" s="16"/>
      <c r="DU13" s="16"/>
      <c r="DV13" s="16"/>
      <c r="DW13" s="73" t="s">
        <v>1007</v>
      </c>
      <c r="DX13" s="73"/>
      <c r="DY13" s="73"/>
      <c r="DZ13" s="73"/>
      <c r="EA13" s="73"/>
      <c r="EB13" s="73"/>
      <c r="EC13" s="73"/>
      <c r="EF13" s="13" t="s">
        <v>851</v>
      </c>
      <c r="EG13" s="13">
        <v>13</v>
      </c>
      <c r="EH13" s="13">
        <v>7</v>
      </c>
      <c r="EI13" s="13">
        <f t="shared" si="53"/>
        <v>52</v>
      </c>
      <c r="EJ13" s="13">
        <f t="shared" si="54"/>
        <v>571</v>
      </c>
      <c r="EK13" s="13">
        <f t="shared" si="55"/>
        <v>288</v>
      </c>
      <c r="EL13" s="13">
        <f t="shared" si="56"/>
        <v>5710</v>
      </c>
      <c r="EM13" s="14">
        <f t="shared" si="57"/>
        <v>17180</v>
      </c>
      <c r="EN13" s="13">
        <f t="shared" si="58"/>
        <v>640</v>
      </c>
      <c r="EO13" s="13">
        <f t="shared" si="59"/>
        <v>322</v>
      </c>
      <c r="EP13" s="13">
        <f t="shared" si="60"/>
        <v>6400</v>
      </c>
      <c r="EQ13" s="14">
        <f t="shared" si="61"/>
        <v>19240</v>
      </c>
      <c r="ER13" s="13">
        <f t="shared" si="62"/>
        <v>635</v>
      </c>
      <c r="ES13" s="13">
        <f t="shared" si="63"/>
        <v>320</v>
      </c>
      <c r="ET13" s="13">
        <f t="shared" si="64"/>
        <v>6350</v>
      </c>
      <c r="EU13" s="14">
        <f t="shared" si="65"/>
        <v>19100</v>
      </c>
      <c r="EV13" s="14">
        <f t="shared" si="66"/>
        <v>55520</v>
      </c>
      <c r="EW13" s="26">
        <f t="shared" si="67"/>
        <v>0.30943804034582134</v>
      </c>
      <c r="EX13" s="26">
        <f t="shared" si="68"/>
        <v>0.34654178674351582</v>
      </c>
      <c r="EY13" s="26">
        <f t="shared" si="69"/>
        <v>0.34402017291066284</v>
      </c>
    </row>
    <row r="14" spans="1:155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594</v>
      </c>
      <c r="L14" s="13">
        <v>15</v>
      </c>
      <c r="M14" s="13">
        <v>8</v>
      </c>
      <c r="N14" s="13" t="s">
        <v>595</v>
      </c>
      <c r="O14" s="13">
        <v>65</v>
      </c>
      <c r="P14" s="13" t="s">
        <v>594</v>
      </c>
      <c r="Q14" s="13">
        <v>18</v>
      </c>
      <c r="R14" s="13">
        <v>9</v>
      </c>
      <c r="S14" s="13" t="s">
        <v>596</v>
      </c>
      <c r="T14" s="13">
        <v>74</v>
      </c>
      <c r="U14" s="13" t="s">
        <v>597</v>
      </c>
      <c r="V14" s="13">
        <v>21</v>
      </c>
      <c r="W14" s="13">
        <v>10</v>
      </c>
      <c r="X14" s="13" t="s">
        <v>597</v>
      </c>
      <c r="Y14" s="16"/>
      <c r="Z14" s="16"/>
      <c r="AA14" s="13">
        <v>8</v>
      </c>
      <c r="AB14" s="13" t="s">
        <v>595</v>
      </c>
      <c r="AC14" s="13">
        <v>45</v>
      </c>
      <c r="AD14" s="13">
        <v>57</v>
      </c>
      <c r="AE14" s="13">
        <v>2</v>
      </c>
      <c r="AF14" s="13">
        <v>15</v>
      </c>
      <c r="AG14" s="44">
        <v>7.4999999999999997E-2</v>
      </c>
      <c r="AH14" s="35">
        <f t="shared" si="44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5">
        <v>0.06</v>
      </c>
      <c r="AP14" s="35">
        <f t="shared" si="45"/>
        <v>1.06</v>
      </c>
      <c r="AQ14" s="16"/>
      <c r="AR14" s="13">
        <v>9</v>
      </c>
      <c r="AS14" s="13">
        <v>2</v>
      </c>
      <c r="AT14" s="13">
        <v>9</v>
      </c>
      <c r="AU14" s="13" t="s">
        <v>596</v>
      </c>
      <c r="AV14" s="13">
        <v>57</v>
      </c>
      <c r="AW14" s="14">
        <f t="shared" si="46"/>
        <v>8</v>
      </c>
      <c r="AX14" s="13">
        <v>65</v>
      </c>
      <c r="AY14" s="14">
        <f t="shared" si="14"/>
        <v>1626</v>
      </c>
      <c r="AZ14" s="14">
        <f t="shared" si="15"/>
        <v>789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1024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820</v>
      </c>
      <c r="CC14" s="16"/>
      <c r="CD14" s="16"/>
      <c r="CE14" s="13">
        <v>3</v>
      </c>
      <c r="CF14" s="13">
        <v>1</v>
      </c>
      <c r="CG14" s="13" t="s">
        <v>588</v>
      </c>
      <c r="CH14" s="14">
        <f t="shared" ref="CH14:CH29" si="73">SUMIFS(BX$6:BX$85,$BW$6:$BW$85,"="&amp;$CF14,$AS$6:$AS$85,"="&amp;$CE14)</f>
        <v>87</v>
      </c>
      <c r="CI14" s="14">
        <f t="shared" ref="CI14:CI29" si="74">SUMIFS(BY$6:BY$85,$BW$6:$BW$85,"="&amp;$CF14,$AS$6:$AS$85,"="&amp;$CE14)</f>
        <v>44</v>
      </c>
      <c r="CJ14" s="14">
        <f t="shared" ref="CJ14:CJ29" si="75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596</v>
      </c>
      <c r="DB14" s="13">
        <v>45</v>
      </c>
      <c r="DC14" s="13">
        <v>60</v>
      </c>
      <c r="DD14" s="24">
        <v>0.2</v>
      </c>
      <c r="DE14" s="14">
        <f t="shared" si="47"/>
        <v>1231</v>
      </c>
      <c r="DF14" s="14">
        <f t="shared" si="48"/>
        <v>590</v>
      </c>
      <c r="DG14" s="14">
        <f t="shared" si="49"/>
        <v>6105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0"/>
        <v>540</v>
      </c>
      <c r="DO14" s="14">
        <f t="shared" si="51"/>
        <v>270</v>
      </c>
      <c r="DP14" s="14">
        <f t="shared" si="52"/>
        <v>2700</v>
      </c>
      <c r="DQ14" s="14">
        <f t="shared" si="41"/>
        <v>1873</v>
      </c>
      <c r="DR14" s="14">
        <f t="shared" si="42"/>
        <v>911</v>
      </c>
      <c r="DS14" s="14">
        <f t="shared" si="43"/>
        <v>9315</v>
      </c>
      <c r="DT14" s="16"/>
      <c r="DU14" s="16"/>
      <c r="DV14" s="16"/>
      <c r="DW14" s="12" t="s">
        <v>1008</v>
      </c>
      <c r="DX14" s="12" t="s">
        <v>1009</v>
      </c>
      <c r="DY14" s="12" t="s">
        <v>1010</v>
      </c>
      <c r="DZ14" s="12" t="s">
        <v>1011</v>
      </c>
      <c r="EA14" s="12" t="s">
        <v>1012</v>
      </c>
      <c r="EB14" s="40" t="s">
        <v>1126</v>
      </c>
      <c r="EC14" s="40" t="s">
        <v>1127</v>
      </c>
      <c r="EF14" s="13" t="s">
        <v>852</v>
      </c>
      <c r="EG14" s="13">
        <v>15</v>
      </c>
      <c r="EH14" s="13">
        <v>8</v>
      </c>
      <c r="EI14" s="13">
        <f t="shared" si="53"/>
        <v>57</v>
      </c>
      <c r="EJ14" s="13">
        <f t="shared" si="54"/>
        <v>646</v>
      </c>
      <c r="EK14" s="13">
        <f t="shared" si="55"/>
        <v>328</v>
      </c>
      <c r="EL14" s="13">
        <f t="shared" si="56"/>
        <v>6460</v>
      </c>
      <c r="EM14" s="14">
        <f t="shared" si="57"/>
        <v>19480</v>
      </c>
      <c r="EN14" s="13">
        <f t="shared" si="58"/>
        <v>840</v>
      </c>
      <c r="EO14" s="13">
        <f t="shared" si="59"/>
        <v>422</v>
      </c>
      <c r="EP14" s="13">
        <f t="shared" si="60"/>
        <v>8400</v>
      </c>
      <c r="EQ14" s="14">
        <f t="shared" si="61"/>
        <v>25240</v>
      </c>
      <c r="ER14" s="13">
        <f t="shared" si="62"/>
        <v>785</v>
      </c>
      <c r="ES14" s="13">
        <f t="shared" si="63"/>
        <v>395</v>
      </c>
      <c r="ET14" s="13">
        <f t="shared" si="64"/>
        <v>7850</v>
      </c>
      <c r="EU14" s="14">
        <f t="shared" si="65"/>
        <v>23600</v>
      </c>
      <c r="EV14" s="14">
        <f t="shared" si="66"/>
        <v>68320</v>
      </c>
      <c r="EW14" s="26">
        <f t="shared" si="67"/>
        <v>0.28512880562060888</v>
      </c>
      <c r="EX14" s="26">
        <f t="shared" si="68"/>
        <v>0.36943793911007028</v>
      </c>
      <c r="EY14" s="26">
        <f t="shared" si="69"/>
        <v>0.34543325526932084</v>
      </c>
    </row>
    <row r="15" spans="1:155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594</v>
      </c>
      <c r="L15" s="13">
        <v>16</v>
      </c>
      <c r="M15" s="13">
        <v>8</v>
      </c>
      <c r="N15" s="13" t="s">
        <v>595</v>
      </c>
      <c r="O15" s="13">
        <v>69</v>
      </c>
      <c r="P15" s="13" t="s">
        <v>594</v>
      </c>
      <c r="Q15" s="13">
        <v>19</v>
      </c>
      <c r="R15" s="13">
        <v>9</v>
      </c>
      <c r="S15" s="13" t="s">
        <v>596</v>
      </c>
      <c r="T15" s="13">
        <v>78</v>
      </c>
      <c r="U15" s="13" t="s">
        <v>597</v>
      </c>
      <c r="V15" s="13">
        <v>23</v>
      </c>
      <c r="W15" s="13">
        <v>10</v>
      </c>
      <c r="X15" s="13" t="s">
        <v>597</v>
      </c>
      <c r="Y15" s="16"/>
      <c r="Z15" s="16"/>
      <c r="AA15" s="13">
        <v>9</v>
      </c>
      <c r="AB15" s="13" t="s">
        <v>596</v>
      </c>
      <c r="AC15" s="13">
        <v>50</v>
      </c>
      <c r="AD15" s="13">
        <v>65</v>
      </c>
      <c r="AE15" s="13">
        <v>3</v>
      </c>
      <c r="AF15" s="13">
        <v>18</v>
      </c>
      <c r="AG15" s="44">
        <v>0.1</v>
      </c>
      <c r="AH15" s="35">
        <f t="shared" si="44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5">
        <v>0.06</v>
      </c>
      <c r="AP15" s="35">
        <f t="shared" si="45"/>
        <v>1.06</v>
      </c>
      <c r="AQ15" s="16"/>
      <c r="AR15" s="13">
        <v>10</v>
      </c>
      <c r="AS15" s="13">
        <v>2</v>
      </c>
      <c r="AT15" s="13">
        <v>10</v>
      </c>
      <c r="AU15" s="13" t="s">
        <v>597</v>
      </c>
      <c r="AV15" s="13">
        <v>65</v>
      </c>
      <c r="AW15" s="14">
        <f t="shared" si="46"/>
        <v>7</v>
      </c>
      <c r="AX15" s="13">
        <v>72</v>
      </c>
      <c r="AY15" s="14">
        <f t="shared" si="14"/>
        <v>2096</v>
      </c>
      <c r="AZ15" s="14">
        <f t="shared" si="15"/>
        <v>1024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1296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821</v>
      </c>
      <c r="CC15" s="16"/>
      <c r="CD15" s="16"/>
      <c r="CE15" s="13">
        <v>3</v>
      </c>
      <c r="CF15" s="13">
        <v>2</v>
      </c>
      <c r="CG15" s="13" t="s">
        <v>589</v>
      </c>
      <c r="CH15" s="14">
        <f t="shared" si="73"/>
        <v>450</v>
      </c>
      <c r="CI15" s="14">
        <f t="shared" si="74"/>
        <v>227</v>
      </c>
      <c r="CJ15" s="14">
        <f t="shared" si="75"/>
        <v>4500</v>
      </c>
      <c r="CK15" s="13">
        <v>10</v>
      </c>
      <c r="CL15" s="13">
        <v>30</v>
      </c>
      <c r="CM15" s="24">
        <v>0.8</v>
      </c>
      <c r="CN15" s="14">
        <f t="shared" ref="CN15:CN21" si="76">ROUND(CH15/($CL15-$CK15)*$CM15,0)</f>
        <v>18</v>
      </c>
      <c r="CO15" s="14">
        <f t="shared" ref="CO15:CO21" si="77">ROUND(CI15/($CL15-$CK15)*$CM15,0)</f>
        <v>9</v>
      </c>
      <c r="CP15" s="14">
        <f t="shared" ref="CP15:CP21" si="78">ROUND(CN15*$C$6,0)</f>
        <v>90</v>
      </c>
      <c r="CQ15" s="24">
        <v>0.1</v>
      </c>
      <c r="CR15" s="14">
        <f t="shared" ref="CR15:CR21" si="79">ROUND(CH15*$CQ15,0)</f>
        <v>45</v>
      </c>
      <c r="CS15" s="14">
        <f t="shared" ref="CS15:CS21" si="80">ROUND(CI15*$CQ15,0)</f>
        <v>23</v>
      </c>
      <c r="CT15" s="14">
        <f t="shared" ref="CT15:CT21" si="81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597</v>
      </c>
      <c r="DB15" s="13">
        <v>60</v>
      </c>
      <c r="DC15" s="13">
        <v>60</v>
      </c>
      <c r="DD15" s="24">
        <v>0.2</v>
      </c>
      <c r="DE15" s="14">
        <f t="shared" si="47"/>
        <v>1873</v>
      </c>
      <c r="DF15" s="14">
        <f t="shared" si="48"/>
        <v>911</v>
      </c>
      <c r="DG15" s="14">
        <f t="shared" si="49"/>
        <v>9315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0"/>
        <v>0</v>
      </c>
      <c r="DO15" s="14">
        <f t="shared" si="51"/>
        <v>0</v>
      </c>
      <c r="DP15" s="14">
        <f t="shared" si="52"/>
        <v>0</v>
      </c>
      <c r="DQ15" s="14">
        <f t="shared" si="41"/>
        <v>2090</v>
      </c>
      <c r="DR15" s="14">
        <f t="shared" si="42"/>
        <v>1020</v>
      </c>
      <c r="DS15" s="14">
        <f t="shared" si="43"/>
        <v>10400</v>
      </c>
      <c r="DT15" s="16"/>
      <c r="DU15" s="16"/>
      <c r="DV15" s="16"/>
      <c r="DW15" s="13">
        <v>2</v>
      </c>
      <c r="DX15" s="14">
        <f>SUMIFS(BX$6:BX$85,$AS$6:$AS$85,"="&amp;$DW15)</f>
        <v>26765</v>
      </c>
      <c r="DY15" s="14">
        <f>SUMIFS(BY$6:BY$85,$AS$6:$AS$85,"="&amp;$DW15)</f>
        <v>13409</v>
      </c>
      <c r="DZ15" s="14">
        <f>SUMIFS(BZ$6:BZ$85,$AS$6:$AS$85,"="&amp;$DW15)</f>
        <v>267650</v>
      </c>
      <c r="EA15" s="14">
        <f>SUMPRODUCT(DX$12:DZ$12,DX15:DZ15)</f>
        <v>803480</v>
      </c>
      <c r="EB15" s="14">
        <v>1</v>
      </c>
      <c r="EC15" s="14"/>
      <c r="EF15" s="13" t="s">
        <v>853</v>
      </c>
      <c r="EG15" s="13">
        <v>18</v>
      </c>
      <c r="EH15" s="13">
        <v>9</v>
      </c>
      <c r="EI15" s="13">
        <f t="shared" si="53"/>
        <v>65</v>
      </c>
      <c r="EJ15" s="13">
        <f t="shared" si="54"/>
        <v>766</v>
      </c>
      <c r="EK15" s="13">
        <f t="shared" si="55"/>
        <v>392</v>
      </c>
      <c r="EL15" s="13">
        <f t="shared" si="56"/>
        <v>7660</v>
      </c>
      <c r="EM15" s="14">
        <f t="shared" si="57"/>
        <v>23160</v>
      </c>
      <c r="EN15" s="13">
        <f t="shared" si="58"/>
        <v>1620</v>
      </c>
      <c r="EO15" s="13">
        <f t="shared" si="59"/>
        <v>813</v>
      </c>
      <c r="EP15" s="13">
        <f t="shared" si="60"/>
        <v>16200</v>
      </c>
      <c r="EQ15" s="14">
        <f t="shared" si="61"/>
        <v>48660</v>
      </c>
      <c r="ER15" s="13">
        <f t="shared" si="62"/>
        <v>985</v>
      </c>
      <c r="ES15" s="13">
        <f t="shared" si="63"/>
        <v>495</v>
      </c>
      <c r="ET15" s="13">
        <f t="shared" si="64"/>
        <v>9850</v>
      </c>
      <c r="EU15" s="14">
        <f t="shared" si="65"/>
        <v>29600</v>
      </c>
      <c r="EV15" s="14">
        <f t="shared" si="66"/>
        <v>101420</v>
      </c>
      <c r="EW15" s="26">
        <f t="shared" si="67"/>
        <v>0.22835732597120884</v>
      </c>
      <c r="EX15" s="26">
        <f t="shared" si="68"/>
        <v>0.4797870242555709</v>
      </c>
      <c r="EY15" s="26">
        <f t="shared" si="69"/>
        <v>0.29185564977322026</v>
      </c>
    </row>
    <row r="16" spans="1:155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594</v>
      </c>
      <c r="L16" s="13">
        <v>17</v>
      </c>
      <c r="M16" s="13">
        <v>8</v>
      </c>
      <c r="N16" s="13" t="s">
        <v>595</v>
      </c>
      <c r="O16" s="13">
        <v>72</v>
      </c>
      <c r="P16" s="13" t="s">
        <v>597</v>
      </c>
      <c r="Q16" s="13">
        <v>21</v>
      </c>
      <c r="R16" s="13">
        <v>10</v>
      </c>
      <c r="S16" s="13" t="s">
        <v>597</v>
      </c>
      <c r="T16" s="13">
        <v>81</v>
      </c>
      <c r="U16" s="13" t="s">
        <v>597</v>
      </c>
      <c r="V16" s="13">
        <v>24</v>
      </c>
      <c r="W16" s="13">
        <v>11</v>
      </c>
      <c r="X16" s="13" t="s">
        <v>598</v>
      </c>
      <c r="Y16" s="16"/>
      <c r="Z16" s="16"/>
      <c r="AA16" s="13">
        <v>10</v>
      </c>
      <c r="AB16" s="45" t="s">
        <v>597</v>
      </c>
      <c r="AC16" s="13">
        <v>60</v>
      </c>
      <c r="AD16" s="13">
        <v>72</v>
      </c>
      <c r="AE16" s="13">
        <v>3</v>
      </c>
      <c r="AF16" s="13">
        <v>21</v>
      </c>
      <c r="AG16" s="44">
        <v>7.4999999999999997E-2</v>
      </c>
      <c r="AH16" s="35">
        <f t="shared" si="44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5">
        <v>0.05</v>
      </c>
      <c r="AP16" s="35">
        <f t="shared" si="45"/>
        <v>1.05</v>
      </c>
      <c r="AQ16" s="16"/>
      <c r="AR16" s="13">
        <v>11</v>
      </c>
      <c r="AS16" s="13">
        <v>2</v>
      </c>
      <c r="AT16" s="13">
        <v>11</v>
      </c>
      <c r="AU16" s="13" t="s">
        <v>598</v>
      </c>
      <c r="AV16" s="13">
        <v>72</v>
      </c>
      <c r="AW16" s="14">
        <f t="shared" si="46"/>
        <v>8</v>
      </c>
      <c r="AX16" s="13">
        <v>80</v>
      </c>
      <c r="AY16" s="14">
        <f t="shared" si="14"/>
        <v>2640</v>
      </c>
      <c r="AZ16" s="14">
        <f t="shared" si="15"/>
        <v>1296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1639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822</v>
      </c>
      <c r="CC16" s="16"/>
      <c r="CD16" s="16"/>
      <c r="CE16" s="13">
        <v>3</v>
      </c>
      <c r="CF16" s="13">
        <v>3</v>
      </c>
      <c r="CG16" s="13" t="s">
        <v>591</v>
      </c>
      <c r="CH16" s="14">
        <f t="shared" si="73"/>
        <v>914</v>
      </c>
      <c r="CI16" s="14">
        <f t="shared" si="74"/>
        <v>459</v>
      </c>
      <c r="CJ16" s="14">
        <f t="shared" si="75"/>
        <v>9140</v>
      </c>
      <c r="CK16" s="13">
        <v>30</v>
      </c>
      <c r="CL16" s="13">
        <v>50</v>
      </c>
      <c r="CM16" s="24">
        <v>0.7</v>
      </c>
      <c r="CN16" s="14">
        <f t="shared" si="76"/>
        <v>32</v>
      </c>
      <c r="CO16" s="14">
        <f t="shared" si="77"/>
        <v>16</v>
      </c>
      <c r="CP16" s="14">
        <f t="shared" si="78"/>
        <v>160</v>
      </c>
      <c r="CQ16" s="24">
        <v>0.1</v>
      </c>
      <c r="CR16" s="14">
        <f t="shared" si="79"/>
        <v>91</v>
      </c>
      <c r="CS16" s="14">
        <f t="shared" si="80"/>
        <v>46</v>
      </c>
      <c r="CT16" s="14">
        <f t="shared" si="81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598</v>
      </c>
      <c r="DB16" s="13">
        <v>60</v>
      </c>
      <c r="DC16" s="13">
        <v>60</v>
      </c>
      <c r="DD16" s="24">
        <v>0.2</v>
      </c>
      <c r="DE16" s="14">
        <f t="shared" si="47"/>
        <v>2090</v>
      </c>
      <c r="DF16" s="14">
        <f t="shared" si="48"/>
        <v>1020</v>
      </c>
      <c r="DG16" s="14">
        <f t="shared" si="49"/>
        <v>10400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0"/>
        <v>0</v>
      </c>
      <c r="DO16" s="14">
        <f t="shared" si="51"/>
        <v>0</v>
      </c>
      <c r="DP16" s="14">
        <f t="shared" si="52"/>
        <v>0</v>
      </c>
      <c r="DQ16" s="14">
        <f t="shared" si="41"/>
        <v>2307</v>
      </c>
      <c r="DR16" s="14">
        <f t="shared" si="42"/>
        <v>1129</v>
      </c>
      <c r="DS16" s="14">
        <f t="shared" si="43"/>
        <v>11485</v>
      </c>
      <c r="DT16" s="16"/>
      <c r="DU16" s="16"/>
      <c r="DV16" s="16"/>
      <c r="DW16" s="13">
        <v>3</v>
      </c>
      <c r="DX16" s="14">
        <f t="shared" ref="DX16:DX18" si="82">SUMIFS(BX$6:BX$85,$AS$6:$AS$85,"="&amp;$DW16)</f>
        <v>36636</v>
      </c>
      <c r="DY16" s="14">
        <f t="shared" ref="DY16:DY18" si="83">SUMIFS(BY$6:BY$85,$AS$6:$AS$85,"="&amp;$DW16)</f>
        <v>18345</v>
      </c>
      <c r="DZ16" s="14">
        <f t="shared" ref="DZ16:DZ18" si="84">SUMIFS(BZ$6:BZ$85,$AS$6:$AS$85,"="&amp;$DW16)</f>
        <v>366360</v>
      </c>
      <c r="EA16" s="14">
        <f t="shared" ref="EA16:EA18" si="85">SUMPRODUCT(DX$12:DZ$12,DX16:DZ16)</f>
        <v>1099620</v>
      </c>
      <c r="EB16" s="14">
        <f>EA16/EA$15</f>
        <v>1.3685717130482402</v>
      </c>
      <c r="EC16" s="14">
        <f>EB16/EB15</f>
        <v>1.3685717130482402</v>
      </c>
      <c r="EF16" s="13" t="s">
        <v>854</v>
      </c>
      <c r="EG16" s="13">
        <v>21</v>
      </c>
      <c r="EH16" s="13">
        <v>10</v>
      </c>
      <c r="EI16" s="13">
        <f t="shared" si="53"/>
        <v>72</v>
      </c>
      <c r="EJ16" s="13">
        <f t="shared" si="54"/>
        <v>906</v>
      </c>
      <c r="EK16" s="13">
        <f t="shared" si="55"/>
        <v>462</v>
      </c>
      <c r="EL16" s="13">
        <f t="shared" si="56"/>
        <v>9060</v>
      </c>
      <c r="EM16" s="14">
        <f t="shared" si="57"/>
        <v>27360</v>
      </c>
      <c r="EN16" s="13">
        <f t="shared" si="58"/>
        <v>2070</v>
      </c>
      <c r="EO16" s="13">
        <f t="shared" si="59"/>
        <v>1038</v>
      </c>
      <c r="EP16" s="13">
        <f t="shared" si="60"/>
        <v>20700</v>
      </c>
      <c r="EQ16" s="14">
        <f t="shared" si="61"/>
        <v>62160</v>
      </c>
      <c r="ER16" s="13">
        <f t="shared" si="62"/>
        <v>1210</v>
      </c>
      <c r="ES16" s="13">
        <f t="shared" si="63"/>
        <v>608</v>
      </c>
      <c r="ET16" s="13">
        <f t="shared" si="64"/>
        <v>12100</v>
      </c>
      <c r="EU16" s="14">
        <f t="shared" si="65"/>
        <v>36360</v>
      </c>
      <c r="EV16" s="14">
        <f t="shared" si="66"/>
        <v>125880</v>
      </c>
      <c r="EW16" s="26">
        <f t="shared" si="67"/>
        <v>0.21734985700667303</v>
      </c>
      <c r="EX16" s="26">
        <f t="shared" si="68"/>
        <v>0.49380362249761678</v>
      </c>
      <c r="EY16" s="26">
        <f t="shared" si="69"/>
        <v>0.28884652049571019</v>
      </c>
    </row>
    <row r="17" spans="1:155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594</v>
      </c>
      <c r="L17" s="13">
        <v>18</v>
      </c>
      <c r="M17" s="13">
        <v>9</v>
      </c>
      <c r="N17" s="13" t="s">
        <v>596</v>
      </c>
      <c r="O17" s="13">
        <v>74</v>
      </c>
      <c r="P17" s="13" t="s">
        <v>597</v>
      </c>
      <c r="Q17" s="13">
        <v>21</v>
      </c>
      <c r="R17" s="13">
        <v>10</v>
      </c>
      <c r="S17" s="13" t="s">
        <v>597</v>
      </c>
      <c r="T17" s="13">
        <v>83</v>
      </c>
      <c r="U17" s="13" t="s">
        <v>597</v>
      </c>
      <c r="V17" s="13">
        <v>25</v>
      </c>
      <c r="W17" s="13">
        <v>11</v>
      </c>
      <c r="X17" s="13" t="s">
        <v>598</v>
      </c>
      <c r="Y17" s="16"/>
      <c r="Z17" s="16"/>
      <c r="AA17" s="13">
        <v>11</v>
      </c>
      <c r="AB17" s="13" t="s">
        <v>598</v>
      </c>
      <c r="AC17" s="13">
        <v>65</v>
      </c>
      <c r="AD17" s="13">
        <v>80</v>
      </c>
      <c r="AE17" s="13">
        <v>3</v>
      </c>
      <c r="AF17" s="13">
        <v>24</v>
      </c>
      <c r="AG17" s="44">
        <v>7.4999999999999997E-2</v>
      </c>
      <c r="AH17" s="35">
        <f t="shared" si="44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5">
        <v>0.05</v>
      </c>
      <c r="AP17" s="35">
        <f t="shared" si="45"/>
        <v>1.05</v>
      </c>
      <c r="AQ17" s="16"/>
      <c r="AR17" s="13">
        <v>12</v>
      </c>
      <c r="AS17" s="13">
        <v>2</v>
      </c>
      <c r="AT17" s="13">
        <v>12</v>
      </c>
      <c r="AU17" s="13" t="s">
        <v>599</v>
      </c>
      <c r="AV17" s="13">
        <v>80</v>
      </c>
      <c r="AW17" s="14">
        <f t="shared" si="46"/>
        <v>7</v>
      </c>
      <c r="AX17" s="13">
        <v>87</v>
      </c>
      <c r="AY17" s="14">
        <f t="shared" si="14"/>
        <v>3326</v>
      </c>
      <c r="AZ17" s="14">
        <f t="shared" si="15"/>
        <v>1639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2111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823</v>
      </c>
      <c r="CC17" s="16"/>
      <c r="CD17" s="16"/>
      <c r="CE17" s="13">
        <v>3</v>
      </c>
      <c r="CF17" s="13">
        <v>4</v>
      </c>
      <c r="CG17" s="13" t="s">
        <v>594</v>
      </c>
      <c r="CH17" s="14">
        <f t="shared" si="73"/>
        <v>1480</v>
      </c>
      <c r="CI17" s="14">
        <f t="shared" si="74"/>
        <v>749</v>
      </c>
      <c r="CJ17" s="14">
        <f t="shared" si="75"/>
        <v>14800</v>
      </c>
      <c r="CK17" s="13">
        <v>50</v>
      </c>
      <c r="CL17" s="13">
        <v>70</v>
      </c>
      <c r="CM17" s="24">
        <v>0.7</v>
      </c>
      <c r="CN17" s="14">
        <f t="shared" si="76"/>
        <v>52</v>
      </c>
      <c r="CO17" s="14">
        <f t="shared" si="77"/>
        <v>26</v>
      </c>
      <c r="CP17" s="14">
        <f t="shared" si="78"/>
        <v>260</v>
      </c>
      <c r="CQ17" s="24">
        <v>0.1</v>
      </c>
      <c r="CR17" s="14">
        <f t="shared" si="79"/>
        <v>148</v>
      </c>
      <c r="CS17" s="14">
        <f t="shared" si="80"/>
        <v>75</v>
      </c>
      <c r="CT17" s="14">
        <f t="shared" si="81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599</v>
      </c>
      <c r="DB17" s="13">
        <v>60</v>
      </c>
      <c r="DC17" s="13">
        <v>85</v>
      </c>
      <c r="DD17" s="24">
        <v>0.2</v>
      </c>
      <c r="DE17" s="14">
        <f t="shared" si="47"/>
        <v>2307</v>
      </c>
      <c r="DF17" s="14">
        <f t="shared" si="48"/>
        <v>1129</v>
      </c>
      <c r="DG17" s="14">
        <f t="shared" si="49"/>
        <v>11485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0"/>
        <v>1900</v>
      </c>
      <c r="DO17" s="14">
        <f t="shared" si="51"/>
        <v>950</v>
      </c>
      <c r="DP17" s="14">
        <f t="shared" si="52"/>
        <v>9500</v>
      </c>
      <c r="DQ17" s="14">
        <f t="shared" si="41"/>
        <v>4424</v>
      </c>
      <c r="DR17" s="14">
        <f t="shared" si="42"/>
        <v>2188</v>
      </c>
      <c r="DS17" s="14">
        <f t="shared" si="43"/>
        <v>22070</v>
      </c>
      <c r="DT17" s="16"/>
      <c r="DU17" s="16"/>
      <c r="DV17" s="16"/>
      <c r="DW17" s="13">
        <v>4</v>
      </c>
      <c r="DX17" s="14">
        <f t="shared" si="82"/>
        <v>49068</v>
      </c>
      <c r="DY17" s="14">
        <f t="shared" si="83"/>
        <v>24566</v>
      </c>
      <c r="DZ17" s="14">
        <f t="shared" si="84"/>
        <v>490680</v>
      </c>
      <c r="EA17" s="14">
        <f t="shared" si="85"/>
        <v>1472680</v>
      </c>
      <c r="EB17" s="14">
        <f t="shared" ref="EB17:EB18" si="86">EA17/EA$15</f>
        <v>1.8328769851147508</v>
      </c>
      <c r="EC17" s="14">
        <f t="shared" ref="EC17:EC18" si="87">EB17/EB16</f>
        <v>1.33926265437151</v>
      </c>
      <c r="EF17" s="13" t="s">
        <v>855</v>
      </c>
      <c r="EG17" s="13">
        <v>24</v>
      </c>
      <c r="EH17" s="13">
        <v>11</v>
      </c>
      <c r="EI17" s="13">
        <f t="shared" si="53"/>
        <v>80</v>
      </c>
      <c r="EJ17" s="13">
        <f t="shared" si="54"/>
        <v>1066</v>
      </c>
      <c r="EK17" s="13">
        <f t="shared" si="55"/>
        <v>542</v>
      </c>
      <c r="EL17" s="13">
        <f t="shared" si="56"/>
        <v>10660</v>
      </c>
      <c r="EM17" s="14">
        <f t="shared" si="57"/>
        <v>32160</v>
      </c>
      <c r="EN17" s="13">
        <f t="shared" si="58"/>
        <v>2610</v>
      </c>
      <c r="EO17" s="13">
        <f t="shared" si="59"/>
        <v>1308</v>
      </c>
      <c r="EP17" s="13">
        <f t="shared" si="60"/>
        <v>26100</v>
      </c>
      <c r="EQ17" s="14">
        <f t="shared" si="61"/>
        <v>78360</v>
      </c>
      <c r="ER17" s="13">
        <f t="shared" si="62"/>
        <v>1490</v>
      </c>
      <c r="ES17" s="13">
        <f t="shared" si="63"/>
        <v>748</v>
      </c>
      <c r="ET17" s="13">
        <f t="shared" si="64"/>
        <v>14900</v>
      </c>
      <c r="EU17" s="14">
        <f t="shared" si="65"/>
        <v>44760</v>
      </c>
      <c r="EV17" s="14">
        <f t="shared" si="66"/>
        <v>155280</v>
      </c>
      <c r="EW17" s="26">
        <f t="shared" si="67"/>
        <v>0.2071097372488408</v>
      </c>
      <c r="EX17" s="26">
        <f t="shared" si="68"/>
        <v>0.50463678516228749</v>
      </c>
      <c r="EY17" s="26">
        <f t="shared" si="69"/>
        <v>0.28825347758887171</v>
      </c>
    </row>
    <row r="18" spans="1:155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594</v>
      </c>
      <c r="L18" s="13">
        <v>19</v>
      </c>
      <c r="M18" s="13">
        <v>9</v>
      </c>
      <c r="N18" s="13" t="s">
        <v>596</v>
      </c>
      <c r="O18" s="13">
        <v>77</v>
      </c>
      <c r="P18" s="13" t="s">
        <v>597</v>
      </c>
      <c r="Q18" s="13">
        <v>23</v>
      </c>
      <c r="R18" s="13">
        <v>10</v>
      </c>
      <c r="S18" s="13" t="s">
        <v>597</v>
      </c>
      <c r="T18" s="13">
        <v>86</v>
      </c>
      <c r="U18" s="13" t="s">
        <v>597</v>
      </c>
      <c r="V18" s="13">
        <v>26</v>
      </c>
      <c r="W18" s="13">
        <v>11</v>
      </c>
      <c r="X18" s="13" t="s">
        <v>598</v>
      </c>
      <c r="Y18" s="16"/>
      <c r="Z18" s="16"/>
      <c r="AA18" s="13">
        <v>12</v>
      </c>
      <c r="AB18" s="13" t="s">
        <v>599</v>
      </c>
      <c r="AC18" s="13">
        <v>70</v>
      </c>
      <c r="AD18" s="13">
        <v>87</v>
      </c>
      <c r="AE18" s="13">
        <v>3</v>
      </c>
      <c r="AF18" s="13">
        <v>27</v>
      </c>
      <c r="AG18" s="44">
        <v>0.1</v>
      </c>
      <c r="AH18" s="35">
        <f t="shared" si="44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5">
        <v>0.05</v>
      </c>
      <c r="AP18" s="35">
        <f t="shared" si="45"/>
        <v>1.05</v>
      </c>
      <c r="AQ18" s="16"/>
      <c r="AR18" s="13">
        <v>13</v>
      </c>
      <c r="AS18" s="13">
        <v>2</v>
      </c>
      <c r="AT18" s="13">
        <v>13</v>
      </c>
      <c r="AU18" s="13" t="s">
        <v>600</v>
      </c>
      <c r="AV18" s="13">
        <v>87</v>
      </c>
      <c r="AW18" s="14">
        <f t="shared" si="46"/>
        <v>8</v>
      </c>
      <c r="AX18" s="13">
        <v>95</v>
      </c>
      <c r="AY18" s="14">
        <f t="shared" si="14"/>
        <v>4270</v>
      </c>
      <c r="AZ18" s="14">
        <f t="shared" si="15"/>
        <v>2111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2680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812</v>
      </c>
      <c r="CC18" s="16"/>
      <c r="CD18" s="16"/>
      <c r="CE18" s="13">
        <v>3</v>
      </c>
      <c r="CF18" s="13">
        <v>5</v>
      </c>
      <c r="CG18" s="13" t="s">
        <v>597</v>
      </c>
      <c r="CH18" s="14">
        <f t="shared" si="73"/>
        <v>3185</v>
      </c>
      <c r="CI18" s="14">
        <f t="shared" si="74"/>
        <v>1593</v>
      </c>
      <c r="CJ18" s="14">
        <f t="shared" si="75"/>
        <v>31850</v>
      </c>
      <c r="CK18" s="13">
        <v>70</v>
      </c>
      <c r="CL18" s="13">
        <v>90</v>
      </c>
      <c r="CM18" s="24">
        <v>0.7</v>
      </c>
      <c r="CN18" s="14">
        <f t="shared" si="76"/>
        <v>111</v>
      </c>
      <c r="CO18" s="14">
        <f t="shared" si="77"/>
        <v>56</v>
      </c>
      <c r="CP18" s="14">
        <f t="shared" si="78"/>
        <v>555</v>
      </c>
      <c r="CQ18" s="24">
        <v>0.1</v>
      </c>
      <c r="CR18" s="14">
        <f t="shared" si="79"/>
        <v>319</v>
      </c>
      <c r="CS18" s="14">
        <f t="shared" si="80"/>
        <v>159</v>
      </c>
      <c r="CT18" s="14">
        <f t="shared" si="81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600</v>
      </c>
      <c r="DB18" s="13">
        <v>85</v>
      </c>
      <c r="DC18" s="13">
        <v>85</v>
      </c>
      <c r="DD18" s="24">
        <v>0.2</v>
      </c>
      <c r="DE18" s="14">
        <f t="shared" si="47"/>
        <v>4424</v>
      </c>
      <c r="DF18" s="14">
        <f t="shared" si="48"/>
        <v>2188</v>
      </c>
      <c r="DG18" s="14">
        <f t="shared" si="49"/>
        <v>22070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0"/>
        <v>0</v>
      </c>
      <c r="DO18" s="14">
        <f t="shared" si="51"/>
        <v>0</v>
      </c>
      <c r="DP18" s="14">
        <f t="shared" si="52"/>
        <v>0</v>
      </c>
      <c r="DQ18" s="14">
        <f t="shared" si="41"/>
        <v>4856</v>
      </c>
      <c r="DR18" s="14">
        <f t="shared" si="42"/>
        <v>2405</v>
      </c>
      <c r="DS18" s="14">
        <f t="shared" si="43"/>
        <v>24230</v>
      </c>
      <c r="DT18" s="16"/>
      <c r="DU18" s="16"/>
      <c r="DV18" s="16"/>
      <c r="DW18" s="13">
        <v>5</v>
      </c>
      <c r="DX18" s="14">
        <f t="shared" si="82"/>
        <v>64220</v>
      </c>
      <c r="DY18" s="14">
        <f t="shared" si="83"/>
        <v>32138</v>
      </c>
      <c r="DZ18" s="14">
        <f t="shared" si="84"/>
        <v>642200</v>
      </c>
      <c r="EA18" s="14">
        <f t="shared" si="85"/>
        <v>1927160</v>
      </c>
      <c r="EB18" s="14">
        <f t="shared" si="86"/>
        <v>2.39851645342759</v>
      </c>
      <c r="EC18" s="14">
        <f t="shared" si="87"/>
        <v>1.3086074367819214</v>
      </c>
      <c r="EF18" s="13" t="s">
        <v>856</v>
      </c>
      <c r="EG18" s="13">
        <v>27</v>
      </c>
      <c r="EH18" s="13">
        <v>12</v>
      </c>
      <c r="EI18" s="13">
        <f t="shared" si="53"/>
        <v>87</v>
      </c>
      <c r="EJ18" s="13">
        <f t="shared" si="54"/>
        <v>1206</v>
      </c>
      <c r="EK18" s="13">
        <f t="shared" si="55"/>
        <v>612</v>
      </c>
      <c r="EL18" s="13">
        <f t="shared" si="56"/>
        <v>12060</v>
      </c>
      <c r="EM18" s="14">
        <f t="shared" si="57"/>
        <v>36360</v>
      </c>
      <c r="EN18" s="13">
        <f t="shared" si="58"/>
        <v>3360</v>
      </c>
      <c r="EO18" s="13">
        <f t="shared" si="59"/>
        <v>1683</v>
      </c>
      <c r="EP18" s="13">
        <f t="shared" si="60"/>
        <v>33600</v>
      </c>
      <c r="EQ18" s="14">
        <f t="shared" si="61"/>
        <v>100860</v>
      </c>
      <c r="ER18" s="13">
        <f t="shared" si="62"/>
        <v>1990</v>
      </c>
      <c r="ES18" s="13">
        <f t="shared" si="63"/>
        <v>998</v>
      </c>
      <c r="ET18" s="13">
        <f t="shared" si="64"/>
        <v>19900</v>
      </c>
      <c r="EU18" s="14">
        <f t="shared" si="65"/>
        <v>59760</v>
      </c>
      <c r="EV18" s="14">
        <f t="shared" si="66"/>
        <v>196980</v>
      </c>
      <c r="EW18" s="26">
        <f t="shared" si="67"/>
        <v>0.18458726774291806</v>
      </c>
      <c r="EX18" s="26">
        <f t="shared" si="68"/>
        <v>0.51203167834297902</v>
      </c>
      <c r="EY18" s="26">
        <f t="shared" si="69"/>
        <v>0.30338105391410297</v>
      </c>
    </row>
    <row r="19" spans="1:155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597</v>
      </c>
      <c r="L19" s="13">
        <v>20</v>
      </c>
      <c r="M19" s="13">
        <v>9</v>
      </c>
      <c r="N19" s="13" t="s">
        <v>596</v>
      </c>
      <c r="O19" s="13">
        <v>79</v>
      </c>
      <c r="P19" s="13" t="s">
        <v>597</v>
      </c>
      <c r="Q19" s="13">
        <v>23</v>
      </c>
      <c r="R19" s="13">
        <v>10</v>
      </c>
      <c r="S19" s="13" t="s">
        <v>597</v>
      </c>
      <c r="T19" s="13">
        <v>88</v>
      </c>
      <c r="U19" s="13" t="s">
        <v>597</v>
      </c>
      <c r="V19" s="13">
        <v>27</v>
      </c>
      <c r="W19" s="13">
        <v>12</v>
      </c>
      <c r="X19" s="13" t="s">
        <v>599</v>
      </c>
      <c r="Y19" s="16"/>
      <c r="Z19" s="16"/>
      <c r="AA19" s="13">
        <v>13</v>
      </c>
      <c r="AB19" s="45" t="s">
        <v>600</v>
      </c>
      <c r="AC19" s="13">
        <v>80</v>
      </c>
      <c r="AD19" s="13">
        <v>95</v>
      </c>
      <c r="AE19" s="13">
        <v>3</v>
      </c>
      <c r="AF19" s="13">
        <v>30</v>
      </c>
      <c r="AG19" s="44">
        <v>7.4999999999999997E-2</v>
      </c>
      <c r="AH19" s="35">
        <f t="shared" si="44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5">
        <v>0.05</v>
      </c>
      <c r="AP19" s="35">
        <f t="shared" si="45"/>
        <v>1.05</v>
      </c>
      <c r="AQ19" s="16"/>
      <c r="AR19" s="13">
        <v>14</v>
      </c>
      <c r="AS19" s="13">
        <v>2</v>
      </c>
      <c r="AT19" s="13">
        <v>14</v>
      </c>
      <c r="AU19" s="13" t="s">
        <v>601</v>
      </c>
      <c r="AV19" s="13">
        <v>95</v>
      </c>
      <c r="AW19" s="14">
        <f t="shared" si="46"/>
        <v>7</v>
      </c>
      <c r="AX19" s="13">
        <v>102</v>
      </c>
      <c r="AY19" s="14">
        <f t="shared" si="14"/>
        <v>5400</v>
      </c>
      <c r="AZ19" s="14">
        <f t="shared" si="15"/>
        <v>2680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3341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824</v>
      </c>
      <c r="CC19" s="16"/>
      <c r="CD19" s="16"/>
      <c r="CE19" s="13">
        <v>3</v>
      </c>
      <c r="CF19" s="13">
        <v>6</v>
      </c>
      <c r="CG19" s="13" t="s">
        <v>600</v>
      </c>
      <c r="CH19" s="14">
        <f t="shared" si="73"/>
        <v>6015</v>
      </c>
      <c r="CI19" s="14">
        <f t="shared" si="74"/>
        <v>3019</v>
      </c>
      <c r="CJ19" s="14">
        <f t="shared" si="75"/>
        <v>60150</v>
      </c>
      <c r="CK19" s="13">
        <v>90</v>
      </c>
      <c r="CL19" s="13">
        <v>110</v>
      </c>
      <c r="CM19" s="24">
        <v>0.7</v>
      </c>
      <c r="CN19" s="14">
        <f t="shared" si="76"/>
        <v>211</v>
      </c>
      <c r="CO19" s="14">
        <f t="shared" si="77"/>
        <v>106</v>
      </c>
      <c r="CP19" s="14">
        <f t="shared" si="78"/>
        <v>1055</v>
      </c>
      <c r="CQ19" s="24">
        <v>0.1</v>
      </c>
      <c r="CR19" s="14">
        <f t="shared" si="79"/>
        <v>602</v>
      </c>
      <c r="CS19" s="14">
        <f t="shared" si="80"/>
        <v>302</v>
      </c>
      <c r="CT19" s="14">
        <f t="shared" si="81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601</v>
      </c>
      <c r="DB19" s="13">
        <v>85</v>
      </c>
      <c r="DC19" s="13">
        <v>85</v>
      </c>
      <c r="DD19" s="24">
        <v>0.2</v>
      </c>
      <c r="DE19" s="14">
        <f t="shared" si="47"/>
        <v>4856</v>
      </c>
      <c r="DF19" s="14">
        <f t="shared" si="48"/>
        <v>2405</v>
      </c>
      <c r="DG19" s="14">
        <f t="shared" si="49"/>
        <v>24230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0"/>
        <v>0</v>
      </c>
      <c r="DO19" s="14">
        <f t="shared" si="51"/>
        <v>0</v>
      </c>
      <c r="DP19" s="14">
        <f t="shared" si="52"/>
        <v>0</v>
      </c>
      <c r="DQ19" s="14">
        <f t="shared" si="41"/>
        <v>5288</v>
      </c>
      <c r="DR19" s="14">
        <f t="shared" si="42"/>
        <v>2622</v>
      </c>
      <c r="DS19" s="14">
        <f t="shared" si="43"/>
        <v>26390</v>
      </c>
      <c r="DT19" s="16"/>
      <c r="DU19" s="16"/>
      <c r="DV19" s="16"/>
      <c r="EF19" s="13" t="s">
        <v>857</v>
      </c>
      <c r="EG19" s="13">
        <v>30</v>
      </c>
      <c r="EH19" s="13">
        <v>13</v>
      </c>
      <c r="EI19" s="13">
        <f t="shared" si="53"/>
        <v>95</v>
      </c>
      <c r="EJ19" s="13">
        <f t="shared" si="54"/>
        <v>1406</v>
      </c>
      <c r="EK19" s="13">
        <f t="shared" si="55"/>
        <v>716</v>
      </c>
      <c r="EL19" s="13">
        <f t="shared" si="56"/>
        <v>14060</v>
      </c>
      <c r="EM19" s="14">
        <f t="shared" si="57"/>
        <v>42440</v>
      </c>
      <c r="EN19" s="13">
        <f t="shared" si="58"/>
        <v>4260</v>
      </c>
      <c r="EO19" s="13">
        <f t="shared" si="59"/>
        <v>2133</v>
      </c>
      <c r="EP19" s="13">
        <f t="shared" si="60"/>
        <v>42600</v>
      </c>
      <c r="EQ19" s="14">
        <f t="shared" si="61"/>
        <v>127860</v>
      </c>
      <c r="ER19" s="13">
        <f t="shared" si="62"/>
        <v>2490</v>
      </c>
      <c r="ES19" s="13">
        <f t="shared" si="63"/>
        <v>1248</v>
      </c>
      <c r="ET19" s="13">
        <f t="shared" si="64"/>
        <v>24900</v>
      </c>
      <c r="EU19" s="14">
        <f t="shared" si="65"/>
        <v>74760</v>
      </c>
      <c r="EV19" s="14">
        <f t="shared" si="66"/>
        <v>245060</v>
      </c>
      <c r="EW19" s="26">
        <f t="shared" si="67"/>
        <v>0.17318207785848364</v>
      </c>
      <c r="EX19" s="26">
        <f t="shared" si="68"/>
        <v>0.52174977556516766</v>
      </c>
      <c r="EY19" s="26">
        <f t="shared" si="69"/>
        <v>0.30506814657634868</v>
      </c>
    </row>
    <row r="20" spans="1:155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597</v>
      </c>
      <c r="L20" s="13">
        <v>21</v>
      </c>
      <c r="M20" s="13">
        <v>10</v>
      </c>
      <c r="N20" s="13" t="s">
        <v>597</v>
      </c>
      <c r="O20" s="13">
        <v>82</v>
      </c>
      <c r="P20" s="13" t="s">
        <v>597</v>
      </c>
      <c r="Q20" s="13">
        <v>25</v>
      </c>
      <c r="R20" s="13">
        <v>11</v>
      </c>
      <c r="S20" s="13" t="s">
        <v>598</v>
      </c>
      <c r="T20" s="13">
        <v>90</v>
      </c>
      <c r="U20" s="13" t="s">
        <v>600</v>
      </c>
      <c r="V20" s="13">
        <v>28</v>
      </c>
      <c r="W20" s="13">
        <v>12</v>
      </c>
      <c r="X20" s="13" t="s">
        <v>599</v>
      </c>
      <c r="Y20" s="16"/>
      <c r="Z20" s="16"/>
      <c r="AA20" s="13">
        <v>14</v>
      </c>
      <c r="AB20" s="13" t="s">
        <v>601</v>
      </c>
      <c r="AC20" s="13">
        <v>85</v>
      </c>
      <c r="AD20" s="13">
        <v>102</v>
      </c>
      <c r="AE20" s="13">
        <v>3</v>
      </c>
      <c r="AF20" s="13">
        <v>33</v>
      </c>
      <c r="AG20" s="44">
        <v>7.4999999999999997E-2</v>
      </c>
      <c r="AH20" s="35">
        <f t="shared" si="44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5">
        <v>0.05</v>
      </c>
      <c r="AP20" s="35">
        <f t="shared" si="45"/>
        <v>1.05</v>
      </c>
      <c r="AQ20" s="16"/>
      <c r="AR20" s="13">
        <v>15</v>
      </c>
      <c r="AS20" s="13">
        <v>2</v>
      </c>
      <c r="AT20" s="13">
        <v>15</v>
      </c>
      <c r="AU20" s="13" t="s">
        <v>602</v>
      </c>
      <c r="AV20" s="13">
        <v>102</v>
      </c>
      <c r="AW20" s="14">
        <f t="shared" si="46"/>
        <v>8</v>
      </c>
      <c r="AX20" s="13">
        <v>110</v>
      </c>
      <c r="AY20" s="14">
        <f t="shared" si="14"/>
        <v>6715</v>
      </c>
      <c r="AZ20" s="14">
        <f t="shared" si="15"/>
        <v>3341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4280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813</v>
      </c>
      <c r="CC20" s="16"/>
      <c r="CD20" s="16"/>
      <c r="CE20" s="13">
        <v>3</v>
      </c>
      <c r="CF20" s="13">
        <v>7</v>
      </c>
      <c r="CG20" s="13" t="s">
        <v>603</v>
      </c>
      <c r="CH20" s="14">
        <f t="shared" si="73"/>
        <v>11210</v>
      </c>
      <c r="CI20" s="14">
        <f t="shared" si="74"/>
        <v>5605</v>
      </c>
      <c r="CJ20" s="14">
        <f t="shared" si="75"/>
        <v>112100</v>
      </c>
      <c r="CK20" s="13">
        <v>110</v>
      </c>
      <c r="CL20" s="13">
        <v>135</v>
      </c>
      <c r="CM20" s="24">
        <v>0.7</v>
      </c>
      <c r="CN20" s="14">
        <f t="shared" si="76"/>
        <v>314</v>
      </c>
      <c r="CO20" s="14">
        <f t="shared" si="77"/>
        <v>157</v>
      </c>
      <c r="CP20" s="14">
        <f t="shared" si="78"/>
        <v>1570</v>
      </c>
      <c r="CQ20" s="24">
        <v>0.1</v>
      </c>
      <c r="CR20" s="14">
        <f t="shared" si="79"/>
        <v>1121</v>
      </c>
      <c r="CS20" s="14">
        <f t="shared" si="80"/>
        <v>561</v>
      </c>
      <c r="CT20" s="14">
        <f t="shared" si="81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602</v>
      </c>
      <c r="DB20" s="13">
        <v>85</v>
      </c>
      <c r="DC20" s="13">
        <v>110</v>
      </c>
      <c r="DD20" s="24">
        <v>0.2</v>
      </c>
      <c r="DE20" s="14">
        <f t="shared" si="47"/>
        <v>5288</v>
      </c>
      <c r="DF20" s="14">
        <f t="shared" si="48"/>
        <v>2622</v>
      </c>
      <c r="DG20" s="14">
        <f t="shared" si="49"/>
        <v>26390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51"/>
        <v>1900</v>
      </c>
      <c r="DP20" s="14">
        <f t="shared" si="52"/>
        <v>18875</v>
      </c>
      <c r="DQ20" s="14">
        <f>DE20+DH20+DN20</f>
        <v>9495</v>
      </c>
      <c r="DR20" s="14">
        <f t="shared" si="42"/>
        <v>4739</v>
      </c>
      <c r="DS20" s="14">
        <f t="shared" si="43"/>
        <v>47425</v>
      </c>
      <c r="DT20" s="16"/>
      <c r="DU20" s="16"/>
      <c r="DV20" s="16"/>
      <c r="EF20" s="13" t="s">
        <v>858</v>
      </c>
      <c r="EG20" s="13">
        <v>33</v>
      </c>
      <c r="EH20" s="13">
        <v>14</v>
      </c>
      <c r="EI20" s="13">
        <f t="shared" si="53"/>
        <v>102</v>
      </c>
      <c r="EJ20" s="13">
        <f t="shared" si="54"/>
        <v>1581</v>
      </c>
      <c r="EK20" s="13">
        <f t="shared" si="55"/>
        <v>807</v>
      </c>
      <c r="EL20" s="13">
        <f t="shared" si="56"/>
        <v>15810</v>
      </c>
      <c r="EM20" s="14">
        <f t="shared" si="57"/>
        <v>47760</v>
      </c>
      <c r="EN20" s="13">
        <f t="shared" si="58"/>
        <v>5310</v>
      </c>
      <c r="EO20" s="13">
        <f t="shared" si="59"/>
        <v>2658</v>
      </c>
      <c r="EP20" s="13">
        <f t="shared" si="60"/>
        <v>53100</v>
      </c>
      <c r="EQ20" s="14">
        <f t="shared" si="61"/>
        <v>159360</v>
      </c>
      <c r="ER20" s="13">
        <f t="shared" si="62"/>
        <v>3040</v>
      </c>
      <c r="ES20" s="13">
        <f t="shared" si="63"/>
        <v>1523</v>
      </c>
      <c r="ET20" s="13">
        <f t="shared" si="64"/>
        <v>30400</v>
      </c>
      <c r="EU20" s="14">
        <f t="shared" si="65"/>
        <v>91260</v>
      </c>
      <c r="EV20" s="14">
        <f t="shared" si="66"/>
        <v>298380</v>
      </c>
      <c r="EW20" s="26">
        <f t="shared" si="67"/>
        <v>0.16006434747637241</v>
      </c>
      <c r="EX20" s="26">
        <f t="shared" si="68"/>
        <v>0.53408405389101143</v>
      </c>
      <c r="EY20" s="26">
        <f t="shared" si="69"/>
        <v>0.30585159863261613</v>
      </c>
    </row>
    <row r="21" spans="1:155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597</v>
      </c>
      <c r="L21" s="13">
        <v>22</v>
      </c>
      <c r="M21" s="13">
        <v>10</v>
      </c>
      <c r="N21" s="13" t="s">
        <v>597</v>
      </c>
      <c r="O21" s="13">
        <v>83</v>
      </c>
      <c r="P21" s="13" t="s">
        <v>597</v>
      </c>
      <c r="Q21" s="13">
        <v>25</v>
      </c>
      <c r="R21" s="13">
        <v>11</v>
      </c>
      <c r="S21" s="13" t="s">
        <v>598</v>
      </c>
      <c r="T21" s="13">
        <v>93</v>
      </c>
      <c r="U21" s="13" t="s">
        <v>600</v>
      </c>
      <c r="V21" s="13">
        <v>29</v>
      </c>
      <c r="W21" s="13">
        <v>12</v>
      </c>
      <c r="X21" s="13" t="s">
        <v>599</v>
      </c>
      <c r="Y21" s="16"/>
      <c r="Z21" s="16"/>
      <c r="AA21" s="13">
        <v>15</v>
      </c>
      <c r="AB21" s="13" t="s">
        <v>602</v>
      </c>
      <c r="AC21" s="13">
        <v>90</v>
      </c>
      <c r="AD21" s="13">
        <v>110</v>
      </c>
      <c r="AE21" s="13">
        <v>3</v>
      </c>
      <c r="AF21" s="13">
        <v>36</v>
      </c>
      <c r="AG21" s="44">
        <v>0.1</v>
      </c>
      <c r="AH21" s="35">
        <f t="shared" si="44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5">
        <v>0.05</v>
      </c>
      <c r="AP21" s="35">
        <f t="shared" si="45"/>
        <v>1.05</v>
      </c>
      <c r="AQ21" s="16"/>
      <c r="AR21" s="13">
        <v>16</v>
      </c>
      <c r="AS21" s="13">
        <v>2</v>
      </c>
      <c r="AT21" s="13">
        <v>16</v>
      </c>
      <c r="AU21" s="13" t="s">
        <v>603</v>
      </c>
      <c r="AV21" s="13">
        <v>110</v>
      </c>
      <c r="AW21" s="14">
        <f t="shared" si="46"/>
        <v>7</v>
      </c>
      <c r="AX21" s="13">
        <v>117</v>
      </c>
      <c r="AY21" s="14">
        <f t="shared" si="14"/>
        <v>8585</v>
      </c>
      <c r="AZ21" s="14">
        <f t="shared" si="15"/>
        <v>4280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5375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825</v>
      </c>
      <c r="CC21" s="16"/>
      <c r="CD21" s="16"/>
      <c r="CE21" s="13">
        <v>3</v>
      </c>
      <c r="CF21" s="13">
        <v>8</v>
      </c>
      <c r="CG21" s="13" t="s">
        <v>606</v>
      </c>
      <c r="CH21" s="14">
        <f t="shared" si="73"/>
        <v>13295</v>
      </c>
      <c r="CI21" s="14">
        <f t="shared" si="74"/>
        <v>6649</v>
      </c>
      <c r="CJ21" s="14">
        <f t="shared" si="75"/>
        <v>132950</v>
      </c>
      <c r="CK21" s="13">
        <v>135</v>
      </c>
      <c r="CL21" s="13">
        <v>150</v>
      </c>
      <c r="CM21" s="24">
        <v>0.7</v>
      </c>
      <c r="CN21" s="14">
        <f t="shared" si="76"/>
        <v>620</v>
      </c>
      <c r="CO21" s="14">
        <f t="shared" si="77"/>
        <v>310</v>
      </c>
      <c r="CP21" s="14">
        <f t="shared" si="78"/>
        <v>3100</v>
      </c>
      <c r="CQ21" s="24">
        <v>0.1</v>
      </c>
      <c r="CR21" s="14">
        <f t="shared" si="79"/>
        <v>1330</v>
      </c>
      <c r="CS21" s="14">
        <f t="shared" si="80"/>
        <v>665</v>
      </c>
      <c r="CT21" s="14">
        <f t="shared" si="81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603</v>
      </c>
      <c r="DB21" s="13">
        <v>110</v>
      </c>
      <c r="DC21" s="13">
        <v>110</v>
      </c>
      <c r="DD21" s="24">
        <v>0.2</v>
      </c>
      <c r="DE21" s="14">
        <f t="shared" si="47"/>
        <v>9495</v>
      </c>
      <c r="DF21" s="14">
        <f t="shared" si="48"/>
        <v>4739</v>
      </c>
      <c r="DG21" s="14">
        <f t="shared" si="49"/>
        <v>47425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0"/>
        <v>0</v>
      </c>
      <c r="DO21" s="14">
        <f t="shared" si="51"/>
        <v>0</v>
      </c>
      <c r="DP21" s="14">
        <f t="shared" si="52"/>
        <v>0</v>
      </c>
      <c r="DQ21" s="14">
        <f t="shared" si="41"/>
        <v>10333</v>
      </c>
      <c r="DR21" s="14">
        <f t="shared" si="42"/>
        <v>5158</v>
      </c>
      <c r="DS21" s="14">
        <f t="shared" si="43"/>
        <v>51615</v>
      </c>
      <c r="DT21" s="16"/>
      <c r="DU21" s="16"/>
      <c r="DV21" s="16"/>
      <c r="EF21" s="13" t="s">
        <v>859</v>
      </c>
      <c r="EG21" s="13">
        <v>36</v>
      </c>
      <c r="EH21" s="13">
        <v>15</v>
      </c>
      <c r="EI21" s="13">
        <f t="shared" si="53"/>
        <v>110</v>
      </c>
      <c r="EJ21" s="13">
        <f t="shared" si="54"/>
        <v>1781</v>
      </c>
      <c r="EK21" s="13">
        <f t="shared" si="55"/>
        <v>911</v>
      </c>
      <c r="EL21" s="13">
        <f t="shared" si="56"/>
        <v>17810</v>
      </c>
      <c r="EM21" s="14">
        <f t="shared" si="57"/>
        <v>53840</v>
      </c>
      <c r="EN21" s="13">
        <f t="shared" si="58"/>
        <v>6750</v>
      </c>
      <c r="EO21" s="13">
        <f t="shared" si="59"/>
        <v>3378</v>
      </c>
      <c r="EP21" s="13">
        <f t="shared" si="60"/>
        <v>67500</v>
      </c>
      <c r="EQ21" s="14">
        <f t="shared" si="61"/>
        <v>202560</v>
      </c>
      <c r="ER21" s="13">
        <f t="shared" si="62"/>
        <v>4040</v>
      </c>
      <c r="ES21" s="13">
        <f t="shared" si="63"/>
        <v>2023</v>
      </c>
      <c r="ET21" s="13">
        <f t="shared" si="64"/>
        <v>40400</v>
      </c>
      <c r="EU21" s="14">
        <f t="shared" si="65"/>
        <v>121260</v>
      </c>
      <c r="EV21" s="14">
        <f t="shared" si="66"/>
        <v>377660</v>
      </c>
      <c r="EW21" s="26">
        <f t="shared" si="67"/>
        <v>0.14256209288778265</v>
      </c>
      <c r="EX21" s="26">
        <f t="shared" si="68"/>
        <v>0.53635545199385692</v>
      </c>
      <c r="EY21" s="26">
        <f t="shared" si="69"/>
        <v>0.32108245511836042</v>
      </c>
    </row>
    <row r="22" spans="1:155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597</v>
      </c>
      <c r="L22" s="13">
        <v>23</v>
      </c>
      <c r="M22" s="13">
        <v>10</v>
      </c>
      <c r="N22" s="13" t="s">
        <v>597</v>
      </c>
      <c r="O22" s="13">
        <v>85</v>
      </c>
      <c r="P22" s="13" t="s">
        <v>597</v>
      </c>
      <c r="Q22" s="13">
        <v>26</v>
      </c>
      <c r="R22" s="13">
        <v>11</v>
      </c>
      <c r="S22" s="13" t="s">
        <v>598</v>
      </c>
      <c r="T22" s="13">
        <v>94</v>
      </c>
      <c r="U22" s="13" t="s">
        <v>600</v>
      </c>
      <c r="V22" s="13">
        <v>29</v>
      </c>
      <c r="W22" s="13">
        <v>12</v>
      </c>
      <c r="X22" s="13" t="s">
        <v>599</v>
      </c>
      <c r="Y22" s="16"/>
      <c r="Z22" s="16"/>
      <c r="AA22" s="13">
        <v>16</v>
      </c>
      <c r="AB22" s="45" t="s">
        <v>603</v>
      </c>
      <c r="AC22" s="13">
        <v>100</v>
      </c>
      <c r="AD22" s="13">
        <v>117</v>
      </c>
      <c r="AE22" s="13">
        <v>3</v>
      </c>
      <c r="AF22" s="13">
        <v>39</v>
      </c>
      <c r="AG22" s="44">
        <v>7.4999999999999997E-2</v>
      </c>
      <c r="AH22" s="35">
        <f t="shared" si="44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5">
        <v>0.05</v>
      </c>
      <c r="AP22" s="35">
        <f t="shared" si="45"/>
        <v>1.05</v>
      </c>
      <c r="AQ22" s="16"/>
      <c r="AR22" s="13">
        <v>17</v>
      </c>
      <c r="AS22" s="13">
        <v>2</v>
      </c>
      <c r="AT22" s="13">
        <v>17</v>
      </c>
      <c r="AU22" s="13" t="s">
        <v>604</v>
      </c>
      <c r="AV22" s="13">
        <v>117</v>
      </c>
      <c r="AW22" s="14">
        <f t="shared" si="46"/>
        <v>8</v>
      </c>
      <c r="AX22" s="13">
        <v>125</v>
      </c>
      <c r="AY22" s="14">
        <f t="shared" si="14"/>
        <v>10775</v>
      </c>
      <c r="AZ22" s="14">
        <f t="shared" si="15"/>
        <v>5375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6680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826</v>
      </c>
      <c r="CC22" s="16"/>
      <c r="CD22" s="16"/>
      <c r="CE22" s="13">
        <v>4</v>
      </c>
      <c r="CF22" s="13">
        <v>1</v>
      </c>
      <c r="CG22" s="13" t="s">
        <v>588</v>
      </c>
      <c r="CH22" s="14">
        <f t="shared" si="73"/>
        <v>128</v>
      </c>
      <c r="CI22" s="14">
        <f t="shared" si="74"/>
        <v>64</v>
      </c>
      <c r="CJ22" s="14">
        <f t="shared" si="75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604</v>
      </c>
      <c r="DB22" s="13">
        <v>110</v>
      </c>
      <c r="DC22" s="13">
        <v>110</v>
      </c>
      <c r="DD22" s="24">
        <v>0.2</v>
      </c>
      <c r="DE22" s="14">
        <f t="shared" si="47"/>
        <v>10333</v>
      </c>
      <c r="DF22" s="14">
        <f t="shared" si="48"/>
        <v>5158</v>
      </c>
      <c r="DG22" s="14">
        <f t="shared" si="49"/>
        <v>51615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0"/>
        <v>0</v>
      </c>
      <c r="DO22" s="14">
        <f t="shared" si="51"/>
        <v>0</v>
      </c>
      <c r="DP22" s="14">
        <f t="shared" si="52"/>
        <v>0</v>
      </c>
      <c r="DQ22" s="14">
        <f t="shared" si="41"/>
        <v>11171</v>
      </c>
      <c r="DR22" s="14">
        <f t="shared" si="42"/>
        <v>5577</v>
      </c>
      <c r="DS22" s="14">
        <f t="shared" si="43"/>
        <v>55805</v>
      </c>
      <c r="DT22" s="16"/>
      <c r="DU22" s="16"/>
      <c r="DV22" s="16"/>
      <c r="EF22" s="13" t="s">
        <v>860</v>
      </c>
      <c r="EG22" s="13">
        <v>39</v>
      </c>
      <c r="EH22" s="13">
        <v>16</v>
      </c>
      <c r="EI22" s="13">
        <f t="shared" si="53"/>
        <v>117</v>
      </c>
      <c r="EJ22" s="13">
        <f t="shared" si="54"/>
        <v>1991</v>
      </c>
      <c r="EK22" s="13">
        <f t="shared" si="55"/>
        <v>1016</v>
      </c>
      <c r="EL22" s="13">
        <f t="shared" si="56"/>
        <v>19910</v>
      </c>
      <c r="EM22" s="14">
        <f t="shared" si="57"/>
        <v>60140</v>
      </c>
      <c r="EN22" s="13">
        <f t="shared" si="58"/>
        <v>8550</v>
      </c>
      <c r="EO22" s="13">
        <f t="shared" si="59"/>
        <v>4278</v>
      </c>
      <c r="EP22" s="13">
        <f t="shared" si="60"/>
        <v>85500</v>
      </c>
      <c r="EQ22" s="14">
        <f t="shared" si="61"/>
        <v>256560</v>
      </c>
      <c r="ER22" s="13">
        <f t="shared" si="62"/>
        <v>5040</v>
      </c>
      <c r="ES22" s="13">
        <f t="shared" si="63"/>
        <v>2523</v>
      </c>
      <c r="ET22" s="13">
        <f t="shared" si="64"/>
        <v>50400</v>
      </c>
      <c r="EU22" s="14">
        <f t="shared" si="65"/>
        <v>151260</v>
      </c>
      <c r="EV22" s="14">
        <f t="shared" si="66"/>
        <v>467960</v>
      </c>
      <c r="EW22" s="26">
        <f t="shared" si="67"/>
        <v>0.12851525771433456</v>
      </c>
      <c r="EX22" s="26">
        <f t="shared" si="68"/>
        <v>0.5482519873493461</v>
      </c>
      <c r="EY22" s="26">
        <f t="shared" si="69"/>
        <v>0.32323275493631937</v>
      </c>
    </row>
    <row r="23" spans="1:155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597</v>
      </c>
      <c r="L23" s="13">
        <v>23</v>
      </c>
      <c r="M23" s="13">
        <v>10</v>
      </c>
      <c r="N23" s="13" t="s">
        <v>597</v>
      </c>
      <c r="O23" s="13">
        <v>87</v>
      </c>
      <c r="P23" s="13" t="s">
        <v>597</v>
      </c>
      <c r="Q23" s="13">
        <v>27</v>
      </c>
      <c r="R23" s="13">
        <v>12</v>
      </c>
      <c r="S23" s="13" t="s">
        <v>599</v>
      </c>
      <c r="T23" s="13">
        <v>97</v>
      </c>
      <c r="U23" s="13" t="s">
        <v>600</v>
      </c>
      <c r="V23" s="13">
        <v>31</v>
      </c>
      <c r="W23" s="13">
        <v>13</v>
      </c>
      <c r="X23" s="13" t="s">
        <v>600</v>
      </c>
      <c r="Y23" s="16"/>
      <c r="Z23" s="16"/>
      <c r="AA23" s="13">
        <v>17</v>
      </c>
      <c r="AB23" s="13" t="s">
        <v>604</v>
      </c>
      <c r="AC23" s="13">
        <v>110</v>
      </c>
      <c r="AD23" s="13">
        <v>125</v>
      </c>
      <c r="AE23" s="13">
        <v>3</v>
      </c>
      <c r="AF23" s="13">
        <v>42</v>
      </c>
      <c r="AG23" s="44">
        <v>7.4999999999999997E-2</v>
      </c>
      <c r="AH23" s="35">
        <f t="shared" si="44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5">
        <v>0.05</v>
      </c>
      <c r="AP23" s="35">
        <f t="shared" si="45"/>
        <v>1.05</v>
      </c>
      <c r="AQ23" s="16"/>
      <c r="AR23" s="13">
        <v>18</v>
      </c>
      <c r="AS23" s="13">
        <v>2</v>
      </c>
      <c r="AT23" s="13">
        <v>18</v>
      </c>
      <c r="AU23" s="13" t="s">
        <v>605</v>
      </c>
      <c r="AV23" s="13">
        <v>125</v>
      </c>
      <c r="AW23" s="14">
        <f t="shared" si="46"/>
        <v>7</v>
      </c>
      <c r="AX23" s="13">
        <v>132</v>
      </c>
      <c r="AY23" s="14">
        <f t="shared" si="14"/>
        <v>13385</v>
      </c>
      <c r="AZ23" s="14">
        <f t="shared" si="15"/>
        <v>6680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8470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827</v>
      </c>
      <c r="CC23" s="16"/>
      <c r="CD23" s="16"/>
      <c r="CE23" s="13">
        <v>4</v>
      </c>
      <c r="CF23" s="13">
        <v>2</v>
      </c>
      <c r="CG23" s="13" t="s">
        <v>589</v>
      </c>
      <c r="CH23" s="14">
        <f t="shared" si="73"/>
        <v>655</v>
      </c>
      <c r="CI23" s="14">
        <f t="shared" si="74"/>
        <v>339</v>
      </c>
      <c r="CJ23" s="14">
        <f t="shared" si="75"/>
        <v>6550</v>
      </c>
      <c r="CK23" s="13">
        <v>10</v>
      </c>
      <c r="CL23" s="13">
        <v>30</v>
      </c>
      <c r="CM23" s="24">
        <v>0.8</v>
      </c>
      <c r="CN23" s="14">
        <f t="shared" ref="CN23:CN29" si="88">ROUND(CH23/($CL23-$CK23)*$CM23,0)</f>
        <v>26</v>
      </c>
      <c r="CO23" s="14">
        <f t="shared" ref="CO23:CO29" si="89">ROUND(CI23/($CL23-$CK23)*$CM23,0)</f>
        <v>14</v>
      </c>
      <c r="CP23" s="14">
        <f t="shared" ref="CP23:CP29" si="90">ROUND(CN23*$C$6,0)</f>
        <v>130</v>
      </c>
      <c r="CQ23" s="24">
        <v>0.1</v>
      </c>
      <c r="CR23" s="14">
        <f t="shared" ref="CR23:CR29" si="91">ROUND(CH23*$CQ23,0)</f>
        <v>66</v>
      </c>
      <c r="CS23" s="14">
        <f t="shared" ref="CS23:CS29" si="92">ROUND(CI23*$CQ23,0)</f>
        <v>34</v>
      </c>
      <c r="CT23" s="14">
        <f t="shared" ref="CT23:CT29" si="93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605</v>
      </c>
      <c r="DB23" s="13">
        <v>110</v>
      </c>
      <c r="DC23" s="13">
        <v>135</v>
      </c>
      <c r="DD23" s="24">
        <v>0.2</v>
      </c>
      <c r="DE23" s="14">
        <f t="shared" si="47"/>
        <v>11171</v>
      </c>
      <c r="DF23" s="14">
        <f t="shared" si="48"/>
        <v>5577</v>
      </c>
      <c r="DG23" s="14">
        <f t="shared" si="49"/>
        <v>55805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0"/>
        <v>5875</v>
      </c>
      <c r="DO23" s="14">
        <f t="shared" si="51"/>
        <v>2925</v>
      </c>
      <c r="DP23" s="14">
        <f t="shared" si="52"/>
        <v>29375</v>
      </c>
      <c r="DQ23" s="14">
        <f>DE23+DH23+DN23</f>
        <v>17884</v>
      </c>
      <c r="DR23" s="14">
        <f t="shared" si="42"/>
        <v>8921</v>
      </c>
      <c r="DS23" s="14">
        <f t="shared" si="43"/>
        <v>89370</v>
      </c>
      <c r="DT23" s="16"/>
      <c r="DU23" s="16"/>
      <c r="DV23" s="16"/>
      <c r="EF23" s="13" t="s">
        <v>861</v>
      </c>
      <c r="EG23" s="13">
        <v>42</v>
      </c>
      <c r="EH23" s="13">
        <v>17</v>
      </c>
      <c r="EI23" s="13">
        <f t="shared" si="53"/>
        <v>125</v>
      </c>
      <c r="EJ23" s="13">
        <f t="shared" si="54"/>
        <v>2231</v>
      </c>
      <c r="EK23" s="13">
        <f t="shared" si="55"/>
        <v>1136</v>
      </c>
      <c r="EL23" s="13">
        <f t="shared" si="56"/>
        <v>22310</v>
      </c>
      <c r="EM23" s="14">
        <f t="shared" si="57"/>
        <v>67340</v>
      </c>
      <c r="EN23" s="13">
        <f t="shared" si="58"/>
        <v>10800</v>
      </c>
      <c r="EO23" s="13">
        <f t="shared" si="59"/>
        <v>5403</v>
      </c>
      <c r="EP23" s="13">
        <f t="shared" si="60"/>
        <v>108000</v>
      </c>
      <c r="EQ23" s="14">
        <f t="shared" si="61"/>
        <v>324060</v>
      </c>
      <c r="ER23" s="13">
        <f t="shared" si="62"/>
        <v>6040</v>
      </c>
      <c r="ES23" s="13">
        <f t="shared" si="63"/>
        <v>3023</v>
      </c>
      <c r="ET23" s="13">
        <f t="shared" si="64"/>
        <v>60400</v>
      </c>
      <c r="EU23" s="14">
        <f t="shared" si="65"/>
        <v>181260</v>
      </c>
      <c r="EV23" s="14">
        <f t="shared" si="66"/>
        <v>572660</v>
      </c>
      <c r="EW23" s="26">
        <f t="shared" si="67"/>
        <v>0.11759159012328432</v>
      </c>
      <c r="EX23" s="26">
        <f t="shared" si="68"/>
        <v>0.56588551671148679</v>
      </c>
      <c r="EY23" s="26">
        <f t="shared" si="69"/>
        <v>0.31652289316522891</v>
      </c>
    </row>
    <row r="24" spans="1:155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597</v>
      </c>
      <c r="L24" s="13">
        <v>24</v>
      </c>
      <c r="M24" s="13">
        <v>11</v>
      </c>
      <c r="N24" s="13" t="s">
        <v>598</v>
      </c>
      <c r="O24" s="13">
        <v>88</v>
      </c>
      <c r="P24" s="13" t="s">
        <v>597</v>
      </c>
      <c r="Q24" s="13">
        <v>27</v>
      </c>
      <c r="R24" s="13">
        <v>12</v>
      </c>
      <c r="S24" s="13" t="s">
        <v>599</v>
      </c>
      <c r="T24" s="13">
        <v>99</v>
      </c>
      <c r="U24" s="13" t="s">
        <v>600</v>
      </c>
      <c r="V24" s="13">
        <v>31</v>
      </c>
      <c r="W24" s="13">
        <v>13</v>
      </c>
      <c r="X24" s="13" t="s">
        <v>600</v>
      </c>
      <c r="Y24" s="16"/>
      <c r="Z24" s="16"/>
      <c r="AA24" s="13">
        <v>18</v>
      </c>
      <c r="AB24" s="13" t="s">
        <v>605</v>
      </c>
      <c r="AC24" s="13">
        <v>120</v>
      </c>
      <c r="AD24" s="13">
        <v>132</v>
      </c>
      <c r="AE24" s="13">
        <v>3</v>
      </c>
      <c r="AF24" s="13">
        <v>45</v>
      </c>
      <c r="AG24" s="44">
        <v>0.1</v>
      </c>
      <c r="AH24" s="35">
        <f t="shared" si="44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5">
        <v>0.05</v>
      </c>
      <c r="AP24" s="35">
        <f t="shared" si="45"/>
        <v>1.05</v>
      </c>
      <c r="AQ24" s="16"/>
      <c r="AR24" s="13">
        <v>19</v>
      </c>
      <c r="AS24" s="13">
        <v>2</v>
      </c>
      <c r="AT24" s="13">
        <v>19</v>
      </c>
      <c r="AU24" s="13" t="s">
        <v>606</v>
      </c>
      <c r="AV24" s="13">
        <v>132</v>
      </c>
      <c r="AW24" s="14">
        <f t="shared" si="46"/>
        <v>8</v>
      </c>
      <c r="AX24" s="13">
        <v>140</v>
      </c>
      <c r="AY24" s="14">
        <f t="shared" si="14"/>
        <v>16965</v>
      </c>
      <c r="AZ24" s="14">
        <f t="shared" si="15"/>
        <v>8470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10549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828</v>
      </c>
      <c r="CC24" s="16"/>
      <c r="CD24" s="16"/>
      <c r="CE24" s="13">
        <v>4</v>
      </c>
      <c r="CF24" s="13">
        <v>3</v>
      </c>
      <c r="CG24" s="13" t="s">
        <v>591</v>
      </c>
      <c r="CH24" s="14">
        <f t="shared" si="73"/>
        <v>1355</v>
      </c>
      <c r="CI24" s="14">
        <f t="shared" si="74"/>
        <v>680</v>
      </c>
      <c r="CJ24" s="14">
        <f t="shared" si="75"/>
        <v>13550</v>
      </c>
      <c r="CK24" s="13">
        <v>30</v>
      </c>
      <c r="CL24" s="13">
        <v>50</v>
      </c>
      <c r="CM24" s="24">
        <v>0.7</v>
      </c>
      <c r="CN24" s="14">
        <f t="shared" si="88"/>
        <v>47</v>
      </c>
      <c r="CO24" s="14">
        <f t="shared" si="89"/>
        <v>24</v>
      </c>
      <c r="CP24" s="14">
        <f t="shared" si="90"/>
        <v>235</v>
      </c>
      <c r="CQ24" s="24">
        <v>0.1</v>
      </c>
      <c r="CR24" s="14">
        <f t="shared" si="91"/>
        <v>136</v>
      </c>
      <c r="CS24" s="14">
        <f t="shared" si="92"/>
        <v>68</v>
      </c>
      <c r="CT24" s="14">
        <f t="shared" si="93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606</v>
      </c>
      <c r="DB24" s="13">
        <v>135</v>
      </c>
      <c r="DC24" s="13">
        <v>135</v>
      </c>
      <c r="DD24" s="24">
        <v>0.2</v>
      </c>
      <c r="DE24" s="14">
        <f t="shared" si="47"/>
        <v>17884</v>
      </c>
      <c r="DF24" s="14">
        <f t="shared" si="48"/>
        <v>8921</v>
      </c>
      <c r="DG24" s="14">
        <f t="shared" si="49"/>
        <v>89370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0"/>
        <v>0</v>
      </c>
      <c r="DO24" s="14">
        <f t="shared" si="51"/>
        <v>0</v>
      </c>
      <c r="DP24" s="14">
        <f t="shared" si="52"/>
        <v>0</v>
      </c>
      <c r="DQ24" s="14">
        <f t="shared" si="41"/>
        <v>18874</v>
      </c>
      <c r="DR24" s="14">
        <f t="shared" si="42"/>
        <v>9417</v>
      </c>
      <c r="DS24" s="14">
        <f t="shared" si="43"/>
        <v>94320</v>
      </c>
      <c r="DT24" s="16"/>
      <c r="DU24" s="16"/>
      <c r="DV24" s="16"/>
      <c r="EF24" s="13" t="s">
        <v>862</v>
      </c>
      <c r="EG24" s="13">
        <v>45</v>
      </c>
      <c r="EH24" s="13">
        <v>18</v>
      </c>
      <c r="EI24" s="13">
        <f t="shared" si="53"/>
        <v>132</v>
      </c>
      <c r="EJ24" s="13">
        <f t="shared" si="54"/>
        <v>2441</v>
      </c>
      <c r="EK24" s="13">
        <f t="shared" si="55"/>
        <v>1241</v>
      </c>
      <c r="EL24" s="13">
        <f t="shared" si="56"/>
        <v>24410</v>
      </c>
      <c r="EM24" s="14">
        <f t="shared" si="57"/>
        <v>73640</v>
      </c>
      <c r="EN24" s="13">
        <f t="shared" si="58"/>
        <v>13500</v>
      </c>
      <c r="EO24" s="13">
        <f t="shared" si="59"/>
        <v>6753</v>
      </c>
      <c r="EP24" s="13">
        <f t="shared" si="60"/>
        <v>135000</v>
      </c>
      <c r="EQ24" s="14">
        <f t="shared" si="61"/>
        <v>405060</v>
      </c>
      <c r="ER24" s="13">
        <f t="shared" si="62"/>
        <v>7840</v>
      </c>
      <c r="ES24" s="13">
        <f t="shared" si="63"/>
        <v>3923</v>
      </c>
      <c r="ET24" s="13">
        <f t="shared" si="64"/>
        <v>78400</v>
      </c>
      <c r="EU24" s="14">
        <f t="shared" si="65"/>
        <v>235260</v>
      </c>
      <c r="EV24" s="14">
        <f t="shared" si="66"/>
        <v>713960</v>
      </c>
      <c r="EW24" s="26">
        <f t="shared" si="67"/>
        <v>0.10314303322314976</v>
      </c>
      <c r="EX24" s="26">
        <f t="shared" si="68"/>
        <v>0.56734270827497335</v>
      </c>
      <c r="EY24" s="26">
        <f t="shared" si="69"/>
        <v>0.32951425850187688</v>
      </c>
    </row>
    <row r="25" spans="1:155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597</v>
      </c>
      <c r="L25" s="13">
        <v>25</v>
      </c>
      <c r="M25" s="13">
        <v>11</v>
      </c>
      <c r="N25" s="13" t="s">
        <v>598</v>
      </c>
      <c r="O25" s="13">
        <v>90</v>
      </c>
      <c r="P25" s="13" t="s">
        <v>600</v>
      </c>
      <c r="Q25" s="13">
        <v>28</v>
      </c>
      <c r="R25" s="13">
        <v>12</v>
      </c>
      <c r="S25" s="13" t="s">
        <v>599</v>
      </c>
      <c r="T25" s="13">
        <v>101</v>
      </c>
      <c r="U25" s="13" t="s">
        <v>600</v>
      </c>
      <c r="V25" s="13">
        <v>32</v>
      </c>
      <c r="W25" s="13">
        <v>13</v>
      </c>
      <c r="X25" s="13" t="s">
        <v>600</v>
      </c>
      <c r="Y25" s="16"/>
      <c r="Z25" s="16"/>
      <c r="AA25" s="13">
        <v>19</v>
      </c>
      <c r="AB25" s="45" t="s">
        <v>606</v>
      </c>
      <c r="AC25" s="13">
        <v>130</v>
      </c>
      <c r="AD25" s="13">
        <v>140</v>
      </c>
      <c r="AE25" s="13">
        <v>3</v>
      </c>
      <c r="AF25" s="13">
        <v>48</v>
      </c>
      <c r="AG25" s="44">
        <v>7.4999999999999997E-2</v>
      </c>
      <c r="AH25" s="35">
        <f t="shared" si="44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5">
        <v>0.05</v>
      </c>
      <c r="AP25" s="35">
        <f t="shared" si="45"/>
        <v>1.05</v>
      </c>
      <c r="AQ25" s="16"/>
      <c r="AR25" s="13">
        <v>20</v>
      </c>
      <c r="AS25" s="13">
        <v>2</v>
      </c>
      <c r="AT25" s="13">
        <v>20</v>
      </c>
      <c r="AU25" s="13" t="s">
        <v>607</v>
      </c>
      <c r="AV25" s="13">
        <v>140</v>
      </c>
      <c r="AW25" s="14">
        <f t="shared" si="46"/>
        <v>10</v>
      </c>
      <c r="AX25" s="13">
        <v>150</v>
      </c>
      <c r="AY25" s="14">
        <f t="shared" si="14"/>
        <v>21115</v>
      </c>
      <c r="AZ25" s="14">
        <f t="shared" si="15"/>
        <v>10549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13429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829</v>
      </c>
      <c r="CC25" s="16"/>
      <c r="CD25" s="16"/>
      <c r="CE25" s="13">
        <v>4</v>
      </c>
      <c r="CF25" s="13">
        <v>4</v>
      </c>
      <c r="CG25" s="13" t="s">
        <v>594</v>
      </c>
      <c r="CH25" s="14">
        <f t="shared" si="73"/>
        <v>2130</v>
      </c>
      <c r="CI25" s="14">
        <f t="shared" si="74"/>
        <v>1074</v>
      </c>
      <c r="CJ25" s="14">
        <f t="shared" si="75"/>
        <v>21300</v>
      </c>
      <c r="CK25" s="13">
        <v>50</v>
      </c>
      <c r="CL25" s="13">
        <v>70</v>
      </c>
      <c r="CM25" s="24">
        <v>0.7</v>
      </c>
      <c r="CN25" s="14">
        <f t="shared" si="88"/>
        <v>75</v>
      </c>
      <c r="CO25" s="14">
        <f t="shared" si="89"/>
        <v>38</v>
      </c>
      <c r="CP25" s="14">
        <f t="shared" si="90"/>
        <v>375</v>
      </c>
      <c r="CQ25" s="24">
        <v>0.1</v>
      </c>
      <c r="CR25" s="14">
        <f t="shared" si="91"/>
        <v>213</v>
      </c>
      <c r="CS25" s="14">
        <f t="shared" si="92"/>
        <v>107</v>
      </c>
      <c r="CT25" s="14">
        <f t="shared" si="93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607</v>
      </c>
      <c r="DB25" s="13">
        <v>135</v>
      </c>
      <c r="DC25" s="13">
        <v>150</v>
      </c>
      <c r="DD25" s="24">
        <v>0.2</v>
      </c>
      <c r="DE25" s="14">
        <f t="shared" si="47"/>
        <v>18874</v>
      </c>
      <c r="DF25" s="14">
        <f t="shared" si="48"/>
        <v>9417</v>
      </c>
      <c r="DG25" s="14">
        <f t="shared" si="49"/>
        <v>94320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0"/>
        <v>6930</v>
      </c>
      <c r="DO25" s="14">
        <f t="shared" si="51"/>
        <v>3465</v>
      </c>
      <c r="DP25" s="14">
        <f t="shared" si="52"/>
        <v>34650</v>
      </c>
      <c r="DQ25" s="14">
        <f t="shared" si="41"/>
        <v>26794</v>
      </c>
      <c r="DR25" s="14">
        <f t="shared" si="42"/>
        <v>13378</v>
      </c>
      <c r="DS25" s="14">
        <f t="shared" si="43"/>
        <v>133920</v>
      </c>
      <c r="DT25" s="16"/>
      <c r="DU25" s="16"/>
      <c r="DV25" s="16"/>
      <c r="EF25" s="13" t="s">
        <v>863</v>
      </c>
      <c r="EG25" s="13">
        <v>48</v>
      </c>
      <c r="EH25" s="13">
        <v>19</v>
      </c>
      <c r="EI25" s="13">
        <f t="shared" si="53"/>
        <v>140</v>
      </c>
      <c r="EJ25" s="13">
        <f t="shared" si="54"/>
        <v>2761</v>
      </c>
      <c r="EK25" s="13">
        <f t="shared" si="55"/>
        <v>1401</v>
      </c>
      <c r="EL25" s="13">
        <f t="shared" si="56"/>
        <v>27610</v>
      </c>
      <c r="EM25" s="14">
        <f t="shared" si="57"/>
        <v>83240</v>
      </c>
      <c r="EN25" s="13">
        <f t="shared" si="58"/>
        <v>16875</v>
      </c>
      <c r="EO25" s="13">
        <f t="shared" si="59"/>
        <v>8442</v>
      </c>
      <c r="EP25" s="13">
        <f t="shared" si="60"/>
        <v>168750</v>
      </c>
      <c r="EQ25" s="14">
        <f t="shared" si="61"/>
        <v>506340</v>
      </c>
      <c r="ER25" s="13">
        <f t="shared" si="62"/>
        <v>9640</v>
      </c>
      <c r="ES25" s="13">
        <f t="shared" si="63"/>
        <v>4823</v>
      </c>
      <c r="ET25" s="13">
        <f t="shared" si="64"/>
        <v>96400</v>
      </c>
      <c r="EU25" s="14">
        <f t="shared" si="65"/>
        <v>289260</v>
      </c>
      <c r="EV25" s="14">
        <f t="shared" si="66"/>
        <v>878840</v>
      </c>
      <c r="EW25" s="26">
        <f t="shared" si="67"/>
        <v>9.4715761685858629E-2</v>
      </c>
      <c r="EX25" s="26">
        <f t="shared" si="68"/>
        <v>0.57614582859223518</v>
      </c>
      <c r="EY25" s="26">
        <f t="shared" si="69"/>
        <v>0.32913840972190617</v>
      </c>
    </row>
    <row r="26" spans="1:155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597</v>
      </c>
      <c r="L26" s="13">
        <v>25</v>
      </c>
      <c r="M26" s="13">
        <v>11</v>
      </c>
      <c r="N26" s="13" t="s">
        <v>598</v>
      </c>
      <c r="O26" s="13">
        <v>92</v>
      </c>
      <c r="P26" s="13" t="s">
        <v>600</v>
      </c>
      <c r="Q26" s="13">
        <v>29</v>
      </c>
      <c r="R26" s="13">
        <v>12</v>
      </c>
      <c r="S26" s="13" t="s">
        <v>599</v>
      </c>
      <c r="T26" s="13">
        <v>103</v>
      </c>
      <c r="U26" s="13" t="s">
        <v>600</v>
      </c>
      <c r="V26" s="13">
        <v>33</v>
      </c>
      <c r="W26" s="13">
        <v>14</v>
      </c>
      <c r="X26" s="13" t="s">
        <v>601</v>
      </c>
      <c r="Y26" s="16"/>
      <c r="Z26" s="16"/>
      <c r="AA26" s="13">
        <v>20</v>
      </c>
      <c r="AB26" s="13" t="s">
        <v>607</v>
      </c>
      <c r="AC26" s="13">
        <v>135</v>
      </c>
      <c r="AD26" s="13">
        <v>150</v>
      </c>
      <c r="AE26" s="13">
        <v>4</v>
      </c>
      <c r="AF26" s="13">
        <v>52</v>
      </c>
      <c r="AG26" s="44">
        <v>0.1</v>
      </c>
      <c r="AH26" s="35">
        <f t="shared" si="44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5">
        <v>0.05</v>
      </c>
      <c r="AP26" s="35">
        <f t="shared" si="45"/>
        <v>1.05</v>
      </c>
      <c r="AQ26" s="16"/>
      <c r="AR26" s="13">
        <v>21</v>
      </c>
      <c r="AS26" s="13">
        <v>3</v>
      </c>
      <c r="AT26" s="13">
        <v>1</v>
      </c>
      <c r="AU26" s="13" t="s">
        <v>588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30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94">ROUND(AY26*$BH26,0)</f>
        <v>20</v>
      </c>
      <c r="BK26" s="14">
        <f t="shared" si="18"/>
        <v>10</v>
      </c>
      <c r="BL26" s="14">
        <f t="shared" ref="BL26:BL45" si="95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96">ROUND(AY26*$BN26,0)</f>
        <v>35</v>
      </c>
      <c r="BQ26" s="14">
        <f t="shared" si="19"/>
        <v>18</v>
      </c>
      <c r="BR26" s="14">
        <f t="shared" ref="BR26:BR45" si="97">ROUND(BP26*$C$7,0)</f>
        <v>350</v>
      </c>
      <c r="BS26" s="14">
        <f t="shared" ref="BS26:BS45" si="98">AY26+BE26+BJ26*$BM26+BP26</f>
        <v>237</v>
      </c>
      <c r="BT26" s="14">
        <f t="shared" ref="BT26:BT45" si="99">AZ26+BF26+BK26*$BM26+BQ26</f>
        <v>74</v>
      </c>
      <c r="BU26" s="14">
        <f t="shared" ref="BU26:BU45" si="100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597</v>
      </c>
      <c r="CH26" s="14">
        <f t="shared" si="73"/>
        <v>4220</v>
      </c>
      <c r="CI26" s="14">
        <f t="shared" si="74"/>
        <v>2110</v>
      </c>
      <c r="CJ26" s="14">
        <f t="shared" si="75"/>
        <v>42200</v>
      </c>
      <c r="CK26" s="13">
        <v>70</v>
      </c>
      <c r="CL26" s="13">
        <v>90</v>
      </c>
      <c r="CM26" s="24">
        <v>0.7</v>
      </c>
      <c r="CN26" s="14">
        <f t="shared" si="88"/>
        <v>148</v>
      </c>
      <c r="CO26" s="14">
        <f t="shared" si="89"/>
        <v>74</v>
      </c>
      <c r="CP26" s="14">
        <f t="shared" si="90"/>
        <v>740</v>
      </c>
      <c r="CQ26" s="24">
        <v>0.1</v>
      </c>
      <c r="CR26" s="14">
        <f t="shared" si="91"/>
        <v>422</v>
      </c>
      <c r="CS26" s="14">
        <f t="shared" si="92"/>
        <v>211</v>
      </c>
      <c r="CT26" s="14">
        <f t="shared" si="93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588</v>
      </c>
      <c r="DB26" s="13">
        <v>1</v>
      </c>
      <c r="DC26" s="13">
        <v>10</v>
      </c>
      <c r="DD26" s="24">
        <v>0.2</v>
      </c>
      <c r="DE26" s="13">
        <v>80</v>
      </c>
      <c r="DF26" s="13">
        <v>0</v>
      </c>
      <c r="DG26" s="13">
        <v>300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51"/>
        <v>36</v>
      </c>
      <c r="DP26" s="14">
        <f t="shared" si="52"/>
        <v>405</v>
      </c>
      <c r="DQ26" s="14">
        <f>DE26+DH26+DN26</f>
        <v>170</v>
      </c>
      <c r="DR26" s="14">
        <f t="shared" si="42"/>
        <v>40</v>
      </c>
      <c r="DS26" s="14">
        <f t="shared" si="43"/>
        <v>750</v>
      </c>
      <c r="DT26" s="16"/>
      <c r="DU26" s="16"/>
      <c r="DV26" s="16"/>
      <c r="EF26" s="13" t="s">
        <v>864</v>
      </c>
      <c r="EG26" s="13">
        <v>52</v>
      </c>
      <c r="EH26" s="13">
        <v>20</v>
      </c>
      <c r="EI26" s="13">
        <f t="shared" si="53"/>
        <v>150</v>
      </c>
      <c r="EJ26" s="13">
        <f t="shared" si="54"/>
        <v>3161</v>
      </c>
      <c r="EK26" s="13">
        <f t="shared" si="55"/>
        <v>1601</v>
      </c>
      <c r="EL26" s="13">
        <f t="shared" si="56"/>
        <v>31610</v>
      </c>
      <c r="EM26" s="14">
        <f t="shared" si="57"/>
        <v>95240</v>
      </c>
      <c r="EN26" s="13">
        <f t="shared" si="58"/>
        <v>27900</v>
      </c>
      <c r="EO26" s="13">
        <f t="shared" si="59"/>
        <v>13956</v>
      </c>
      <c r="EP26" s="13">
        <f t="shared" si="60"/>
        <v>279000</v>
      </c>
      <c r="EQ26" s="14">
        <f t="shared" si="61"/>
        <v>837120</v>
      </c>
      <c r="ER26" s="13">
        <f t="shared" si="62"/>
        <v>11640</v>
      </c>
      <c r="ES26" s="13">
        <f t="shared" si="63"/>
        <v>5823</v>
      </c>
      <c r="ET26" s="13">
        <f t="shared" si="64"/>
        <v>116400</v>
      </c>
      <c r="EU26" s="14">
        <f t="shared" si="65"/>
        <v>349260</v>
      </c>
      <c r="EV26" s="14">
        <f t="shared" si="66"/>
        <v>1281620</v>
      </c>
      <c r="EW26" s="26">
        <f t="shared" si="67"/>
        <v>7.4312198623616987E-2</v>
      </c>
      <c r="EX26" s="26">
        <f t="shared" si="68"/>
        <v>0.65317332750737345</v>
      </c>
      <c r="EY26" s="26">
        <f t="shared" si="69"/>
        <v>0.27251447386900951</v>
      </c>
    </row>
    <row r="27" spans="1:155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597</v>
      </c>
      <c r="L27" s="13">
        <v>25</v>
      </c>
      <c r="M27" s="13">
        <v>11</v>
      </c>
      <c r="N27" s="13" t="s">
        <v>598</v>
      </c>
      <c r="O27" s="13">
        <v>93</v>
      </c>
      <c r="P27" s="13" t="s">
        <v>600</v>
      </c>
      <c r="Q27" s="13">
        <v>29</v>
      </c>
      <c r="R27" s="13">
        <v>12</v>
      </c>
      <c r="S27" s="13" t="s">
        <v>599</v>
      </c>
      <c r="T27" s="13">
        <v>104</v>
      </c>
      <c r="U27" s="13" t="s">
        <v>600</v>
      </c>
      <c r="V27" s="13">
        <v>33</v>
      </c>
      <c r="W27" s="13">
        <v>14</v>
      </c>
      <c r="X27" s="13" t="s">
        <v>601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5">
        <v>0.05</v>
      </c>
      <c r="AP27" s="35">
        <f t="shared" si="45"/>
        <v>1.05</v>
      </c>
      <c r="AQ27" s="16"/>
      <c r="AR27" s="13">
        <v>22</v>
      </c>
      <c r="AS27" s="13">
        <v>3</v>
      </c>
      <c r="AT27" s="13">
        <v>2</v>
      </c>
      <c r="AU27" s="13" t="s">
        <v>589</v>
      </c>
      <c r="AV27" s="13">
        <v>5</v>
      </c>
      <c r="AW27" s="14">
        <f>AX27-AV27</f>
        <v>10</v>
      </c>
      <c r="AX27" s="13">
        <v>15</v>
      </c>
      <c r="AY27" s="14">
        <f t="shared" ref="AY27" si="101">BS26</f>
        <v>237</v>
      </c>
      <c r="AZ27" s="14">
        <f t="shared" ref="AZ27" si="102">BT26</f>
        <v>74</v>
      </c>
      <c r="BA27" s="14">
        <f t="shared" ref="BA27" si="103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104">BH7/1.054</f>
        <v>0.11859582542694497</v>
      </c>
      <c r="BJ27" s="14">
        <f t="shared" si="94"/>
        <v>30</v>
      </c>
      <c r="BK27" s="14">
        <f t="shared" si="18"/>
        <v>15</v>
      </c>
      <c r="BL27" s="14">
        <f t="shared" si="95"/>
        <v>300</v>
      </c>
      <c r="BM27" s="13">
        <v>2</v>
      </c>
      <c r="BN27" s="26">
        <v>0.188</v>
      </c>
      <c r="BO27" s="26">
        <f t="shared" ref="BO27:BO45" si="105">BN7/1.054</f>
        <v>0.18026565464895636</v>
      </c>
      <c r="BP27" s="14">
        <f t="shared" si="96"/>
        <v>45</v>
      </c>
      <c r="BQ27" s="14">
        <f t="shared" si="19"/>
        <v>23</v>
      </c>
      <c r="BR27" s="14">
        <f t="shared" si="97"/>
        <v>450</v>
      </c>
      <c r="BS27" s="14">
        <f t="shared" si="98"/>
        <v>442</v>
      </c>
      <c r="BT27" s="14">
        <f t="shared" si="99"/>
        <v>177</v>
      </c>
      <c r="BU27" s="14">
        <f t="shared" si="100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600</v>
      </c>
      <c r="CH27" s="14">
        <f t="shared" si="73"/>
        <v>7980</v>
      </c>
      <c r="CI27" s="14">
        <f t="shared" si="74"/>
        <v>3990</v>
      </c>
      <c r="CJ27" s="14">
        <f t="shared" si="75"/>
        <v>79800</v>
      </c>
      <c r="CK27" s="13">
        <v>90</v>
      </c>
      <c r="CL27" s="13">
        <v>110</v>
      </c>
      <c r="CM27" s="24">
        <v>0.7</v>
      </c>
      <c r="CN27" s="14">
        <f t="shared" si="88"/>
        <v>279</v>
      </c>
      <c r="CO27" s="14">
        <f t="shared" si="89"/>
        <v>140</v>
      </c>
      <c r="CP27" s="14">
        <f t="shared" si="90"/>
        <v>1395</v>
      </c>
      <c r="CQ27" s="24">
        <v>0.1</v>
      </c>
      <c r="CR27" s="14">
        <f t="shared" si="91"/>
        <v>798</v>
      </c>
      <c r="CS27" s="14">
        <f t="shared" si="92"/>
        <v>399</v>
      </c>
      <c r="CT27" s="14">
        <f t="shared" si="93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589</v>
      </c>
      <c r="DB27" s="13">
        <v>10</v>
      </c>
      <c r="DC27" s="13">
        <v>10</v>
      </c>
      <c r="DD27" s="24">
        <v>0.2</v>
      </c>
      <c r="DE27" s="14">
        <f>DE26+DH26+DN26</f>
        <v>170</v>
      </c>
      <c r="DF27" s="14">
        <f t="shared" ref="DF27:DF45" si="106">DF26+DI26+DO26</f>
        <v>40</v>
      </c>
      <c r="DG27" s="14">
        <f t="shared" ref="DG27:DG45" si="107">DG26+DJ26+DP26</f>
        <v>750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51"/>
        <v>0</v>
      </c>
      <c r="DP27" s="14">
        <f t="shared" si="52"/>
        <v>0</v>
      </c>
      <c r="DQ27" s="14">
        <f>DE27+DH27+DN27</f>
        <v>215</v>
      </c>
      <c r="DR27" s="14">
        <f t="shared" si="42"/>
        <v>63</v>
      </c>
      <c r="DS27" s="14">
        <f t="shared" si="43"/>
        <v>975</v>
      </c>
      <c r="DT27" s="16"/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597</v>
      </c>
      <c r="L28" s="13">
        <v>26</v>
      </c>
      <c r="M28" s="13">
        <v>11</v>
      </c>
      <c r="N28" s="13" t="s">
        <v>598</v>
      </c>
      <c r="O28" s="13">
        <v>95</v>
      </c>
      <c r="P28" s="13" t="s">
        <v>600</v>
      </c>
      <c r="Q28" s="13">
        <v>30</v>
      </c>
      <c r="R28" s="13">
        <v>13</v>
      </c>
      <c r="S28" s="13" t="s">
        <v>600</v>
      </c>
      <c r="T28" s="13">
        <v>107</v>
      </c>
      <c r="U28" s="13" t="s">
        <v>600</v>
      </c>
      <c r="V28" s="13">
        <v>35</v>
      </c>
      <c r="W28" s="13">
        <v>14</v>
      </c>
      <c r="X28" s="13" t="s">
        <v>601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5">
        <v>0.05</v>
      </c>
      <c r="AP28" s="35">
        <f t="shared" si="45"/>
        <v>1.05</v>
      </c>
      <c r="AQ28" s="16"/>
      <c r="AR28" s="13">
        <v>23</v>
      </c>
      <c r="AS28" s="13">
        <v>3</v>
      </c>
      <c r="AT28" s="13">
        <v>3</v>
      </c>
      <c r="AU28" s="13" t="s">
        <v>590</v>
      </c>
      <c r="AV28" s="13">
        <v>15</v>
      </c>
      <c r="AW28" s="14">
        <f t="shared" ref="AW28:AW45" si="108">AX28-AV28</f>
        <v>10</v>
      </c>
      <c r="AX28" s="13">
        <v>25</v>
      </c>
      <c r="AY28" s="14">
        <f t="shared" ref="AY28:AY45" si="109">BS27</f>
        <v>442</v>
      </c>
      <c r="AZ28" s="14">
        <f t="shared" ref="AZ28:AZ45" si="110">BT27</f>
        <v>177</v>
      </c>
      <c r="BA28" s="14">
        <f t="shared" ref="BA28:BA45" si="111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12">BB28*$AW28</f>
        <v>100</v>
      </c>
      <c r="BF28" s="14">
        <f t="shared" ref="BF28:BF45" si="113">BC28*$AW28</f>
        <v>50</v>
      </c>
      <c r="BG28" s="14">
        <f t="shared" ref="BG28:BG45" si="114">BD28*$AW28</f>
        <v>1000</v>
      </c>
      <c r="BH28" s="26">
        <v>0.08</v>
      </c>
      <c r="BI28" s="26">
        <f t="shared" si="104"/>
        <v>8.0645161290322578E-2</v>
      </c>
      <c r="BJ28" s="14">
        <f t="shared" si="94"/>
        <v>35</v>
      </c>
      <c r="BK28" s="14">
        <f t="shared" si="18"/>
        <v>18</v>
      </c>
      <c r="BL28" s="14">
        <f t="shared" si="95"/>
        <v>350</v>
      </c>
      <c r="BM28" s="13">
        <v>2</v>
      </c>
      <c r="BN28" s="26">
        <v>0.17</v>
      </c>
      <c r="BO28" s="26">
        <f t="shared" si="105"/>
        <v>0.16318785578747627</v>
      </c>
      <c r="BP28" s="14">
        <f t="shared" si="96"/>
        <v>75</v>
      </c>
      <c r="BQ28" s="14">
        <f t="shared" si="19"/>
        <v>38</v>
      </c>
      <c r="BR28" s="14">
        <f t="shared" si="97"/>
        <v>750</v>
      </c>
      <c r="BS28" s="14">
        <f t="shared" si="98"/>
        <v>687</v>
      </c>
      <c r="BT28" s="14">
        <f t="shared" si="99"/>
        <v>301</v>
      </c>
      <c r="BU28" s="14">
        <f t="shared" si="100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603</v>
      </c>
      <c r="CH28" s="14">
        <f t="shared" si="73"/>
        <v>14900</v>
      </c>
      <c r="CI28" s="14">
        <f t="shared" si="74"/>
        <v>7450</v>
      </c>
      <c r="CJ28" s="14">
        <f t="shared" si="75"/>
        <v>149000</v>
      </c>
      <c r="CK28" s="13">
        <v>110</v>
      </c>
      <c r="CL28" s="13">
        <v>135</v>
      </c>
      <c r="CM28" s="24">
        <v>0.7</v>
      </c>
      <c r="CN28" s="14">
        <f t="shared" si="88"/>
        <v>417</v>
      </c>
      <c r="CO28" s="14">
        <f t="shared" si="89"/>
        <v>209</v>
      </c>
      <c r="CP28" s="14">
        <f t="shared" si="90"/>
        <v>2085</v>
      </c>
      <c r="CQ28" s="24">
        <v>0.1</v>
      </c>
      <c r="CR28" s="14">
        <f t="shared" si="91"/>
        <v>1490</v>
      </c>
      <c r="CS28" s="14">
        <f t="shared" si="92"/>
        <v>745</v>
      </c>
      <c r="CT28" s="14">
        <f t="shared" si="93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590</v>
      </c>
      <c r="DB28" s="13">
        <v>10</v>
      </c>
      <c r="DC28" s="13">
        <v>20</v>
      </c>
      <c r="DD28" s="24">
        <v>0.2</v>
      </c>
      <c r="DE28" s="14">
        <f t="shared" ref="DE28:DE45" si="115">DE27+DH27+DN27</f>
        <v>215</v>
      </c>
      <c r="DF28" s="14">
        <f t="shared" si="106"/>
        <v>63</v>
      </c>
      <c r="DG28" s="14">
        <f t="shared" si="107"/>
        <v>975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16">DK28*($DC28-$DB28)</f>
        <v>180</v>
      </c>
      <c r="DO28" s="14">
        <f t="shared" ref="DO28:DO47" si="117">DL28*($DC28-$DB28)</f>
        <v>90</v>
      </c>
      <c r="DP28" s="14">
        <f t="shared" ref="DP28:DP47" si="118">DM28*($DC28-$DB28)</f>
        <v>900</v>
      </c>
      <c r="DQ28" s="14">
        <f t="shared" si="41"/>
        <v>440</v>
      </c>
      <c r="DR28" s="14">
        <f t="shared" si="42"/>
        <v>176</v>
      </c>
      <c r="DS28" s="14">
        <f t="shared" si="43"/>
        <v>2100</v>
      </c>
      <c r="DT28" s="16"/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597</v>
      </c>
      <c r="L29" s="13">
        <v>27</v>
      </c>
      <c r="M29" s="13">
        <v>12</v>
      </c>
      <c r="N29" s="13" t="s">
        <v>599</v>
      </c>
      <c r="O29" s="13">
        <v>97</v>
      </c>
      <c r="P29" s="13" t="s">
        <v>600</v>
      </c>
      <c r="Q29" s="13">
        <v>31</v>
      </c>
      <c r="R29" s="13">
        <v>13</v>
      </c>
      <c r="S29" s="13" t="s">
        <v>600</v>
      </c>
      <c r="T29" s="13">
        <v>108</v>
      </c>
      <c r="U29" s="13" t="s">
        <v>600</v>
      </c>
      <c r="V29" s="13">
        <v>35</v>
      </c>
      <c r="W29" s="13">
        <v>14</v>
      </c>
      <c r="X29" s="13" t="s">
        <v>601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5">
        <v>0.05</v>
      </c>
      <c r="AP29" s="35">
        <f t="shared" si="45"/>
        <v>1.05</v>
      </c>
      <c r="AQ29" s="16"/>
      <c r="AR29" s="13">
        <v>24</v>
      </c>
      <c r="AS29" s="13">
        <v>3</v>
      </c>
      <c r="AT29" s="13">
        <v>4</v>
      </c>
      <c r="AU29" s="13" t="s">
        <v>591</v>
      </c>
      <c r="AV29" s="13">
        <v>25</v>
      </c>
      <c r="AW29" s="14">
        <f t="shared" si="108"/>
        <v>10</v>
      </c>
      <c r="AX29" s="13">
        <v>35</v>
      </c>
      <c r="AY29" s="14">
        <f t="shared" si="109"/>
        <v>687</v>
      </c>
      <c r="AZ29" s="14">
        <f t="shared" si="110"/>
        <v>301</v>
      </c>
      <c r="BA29" s="14">
        <f t="shared" si="111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12"/>
        <v>120</v>
      </c>
      <c r="BF29" s="14">
        <f t="shared" si="113"/>
        <v>60</v>
      </c>
      <c r="BG29" s="14">
        <f t="shared" si="114"/>
        <v>1200</v>
      </c>
      <c r="BH29" s="26">
        <v>6.5000000000000002E-2</v>
      </c>
      <c r="BI29" s="26">
        <f t="shared" si="104"/>
        <v>6.2618595825426948E-2</v>
      </c>
      <c r="BJ29" s="14">
        <f t="shared" si="94"/>
        <v>45</v>
      </c>
      <c r="BK29" s="14">
        <f t="shared" si="18"/>
        <v>23</v>
      </c>
      <c r="BL29" s="14">
        <f t="shared" si="95"/>
        <v>450</v>
      </c>
      <c r="BM29" s="13">
        <v>2</v>
      </c>
      <c r="BN29" s="26">
        <v>0.13100000000000001</v>
      </c>
      <c r="BO29" s="26">
        <f t="shared" si="105"/>
        <v>0.12618595825426945</v>
      </c>
      <c r="BP29" s="14">
        <f t="shared" si="96"/>
        <v>90</v>
      </c>
      <c r="BQ29" s="14">
        <f t="shared" si="19"/>
        <v>45</v>
      </c>
      <c r="BR29" s="14">
        <f t="shared" si="97"/>
        <v>900</v>
      </c>
      <c r="BS29" s="14">
        <f t="shared" si="98"/>
        <v>987</v>
      </c>
      <c r="BT29" s="14">
        <f t="shared" si="99"/>
        <v>452</v>
      </c>
      <c r="BU29" s="14">
        <f t="shared" si="100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606</v>
      </c>
      <c r="CH29" s="14">
        <f t="shared" si="73"/>
        <v>17700</v>
      </c>
      <c r="CI29" s="14">
        <f t="shared" si="74"/>
        <v>8859</v>
      </c>
      <c r="CJ29" s="14">
        <f t="shared" si="75"/>
        <v>177000</v>
      </c>
      <c r="CK29" s="13">
        <v>135</v>
      </c>
      <c r="CL29" s="13">
        <v>150</v>
      </c>
      <c r="CM29" s="24">
        <v>0.7</v>
      </c>
      <c r="CN29" s="14">
        <f t="shared" si="88"/>
        <v>826</v>
      </c>
      <c r="CO29" s="14">
        <f t="shared" si="89"/>
        <v>413</v>
      </c>
      <c r="CP29" s="14">
        <f t="shared" si="90"/>
        <v>4130</v>
      </c>
      <c r="CQ29" s="24">
        <v>0.1</v>
      </c>
      <c r="CR29" s="14">
        <f t="shared" si="91"/>
        <v>1770</v>
      </c>
      <c r="CS29" s="14">
        <f t="shared" si="92"/>
        <v>886</v>
      </c>
      <c r="CT29" s="14">
        <f t="shared" si="93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591</v>
      </c>
      <c r="DB29" s="13">
        <v>20</v>
      </c>
      <c r="DC29" s="13">
        <v>20</v>
      </c>
      <c r="DD29" s="24">
        <v>0.2</v>
      </c>
      <c r="DE29" s="14">
        <f t="shared" si="115"/>
        <v>440</v>
      </c>
      <c r="DF29" s="14">
        <f t="shared" si="106"/>
        <v>176</v>
      </c>
      <c r="DG29" s="14">
        <f t="shared" si="107"/>
        <v>2100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16"/>
        <v>0</v>
      </c>
      <c r="DO29" s="14">
        <f t="shared" si="117"/>
        <v>0</v>
      </c>
      <c r="DP29" s="14">
        <f t="shared" si="118"/>
        <v>0</v>
      </c>
      <c r="DQ29" s="14">
        <f t="shared" si="41"/>
        <v>531</v>
      </c>
      <c r="DR29" s="14">
        <f t="shared" si="42"/>
        <v>222</v>
      </c>
      <c r="DS29" s="14">
        <f t="shared" si="43"/>
        <v>2555</v>
      </c>
      <c r="DT29" s="16"/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597</v>
      </c>
      <c r="L30" s="13">
        <v>27</v>
      </c>
      <c r="M30" s="13">
        <v>12</v>
      </c>
      <c r="N30" s="13" t="s">
        <v>599</v>
      </c>
      <c r="O30" s="13">
        <v>98</v>
      </c>
      <c r="P30" s="13" t="s">
        <v>600</v>
      </c>
      <c r="Q30" s="13">
        <v>31</v>
      </c>
      <c r="R30" s="13">
        <v>13</v>
      </c>
      <c r="S30" s="13" t="s">
        <v>600</v>
      </c>
      <c r="T30" s="13">
        <v>110</v>
      </c>
      <c r="U30" s="13" t="s">
        <v>603</v>
      </c>
      <c r="V30" s="13">
        <v>36</v>
      </c>
      <c r="W30" s="13">
        <v>15</v>
      </c>
      <c r="X30" s="13" t="s">
        <v>602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5">
        <v>0.05</v>
      </c>
      <c r="AP30" s="35">
        <f t="shared" si="45"/>
        <v>1.05</v>
      </c>
      <c r="AQ30" s="16"/>
      <c r="AR30" s="13">
        <v>25</v>
      </c>
      <c r="AS30" s="13">
        <v>3</v>
      </c>
      <c r="AT30" s="13">
        <v>5</v>
      </c>
      <c r="AU30" s="13" t="s">
        <v>592</v>
      </c>
      <c r="AV30" s="13">
        <v>35</v>
      </c>
      <c r="AW30" s="14">
        <f t="shared" si="108"/>
        <v>7</v>
      </c>
      <c r="AX30" s="13">
        <v>42</v>
      </c>
      <c r="AY30" s="14">
        <f t="shared" si="109"/>
        <v>987</v>
      </c>
      <c r="AZ30" s="14">
        <f t="shared" si="110"/>
        <v>452</v>
      </c>
      <c r="BA30" s="14">
        <f t="shared" si="111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12"/>
        <v>84</v>
      </c>
      <c r="BF30" s="14">
        <f t="shared" si="113"/>
        <v>42</v>
      </c>
      <c r="BG30" s="14">
        <f t="shared" si="114"/>
        <v>840</v>
      </c>
      <c r="BH30" s="26">
        <v>5.0999999999999997E-2</v>
      </c>
      <c r="BI30" s="26">
        <f t="shared" si="104"/>
        <v>5.1233396584440226E-2</v>
      </c>
      <c r="BJ30" s="14">
        <f t="shared" si="94"/>
        <v>50</v>
      </c>
      <c r="BK30" s="14">
        <f t="shared" si="18"/>
        <v>25</v>
      </c>
      <c r="BL30" s="14">
        <f t="shared" si="95"/>
        <v>500</v>
      </c>
      <c r="BM30" s="13">
        <v>2</v>
      </c>
      <c r="BN30" s="26">
        <v>0.11700000000000001</v>
      </c>
      <c r="BO30" s="26">
        <f t="shared" si="105"/>
        <v>0.11669829222011384</v>
      </c>
      <c r="BP30" s="14">
        <f t="shared" si="96"/>
        <v>115</v>
      </c>
      <c r="BQ30" s="14">
        <f t="shared" si="19"/>
        <v>58</v>
      </c>
      <c r="BR30" s="14">
        <f t="shared" si="97"/>
        <v>1150</v>
      </c>
      <c r="BS30" s="14">
        <f t="shared" si="98"/>
        <v>1286</v>
      </c>
      <c r="BT30" s="14">
        <f t="shared" si="99"/>
        <v>602</v>
      </c>
      <c r="BU30" s="14">
        <f t="shared" si="100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588</v>
      </c>
      <c r="CH30" s="14">
        <f t="shared" ref="CH30:CH37" si="119">SUMIFS(BX$6:BX$85,$BW$6:$BW$85,"="&amp;$CF30,$AS$6:$AS$85,"="&amp;$CE30)</f>
        <v>175</v>
      </c>
      <c r="CI30" s="14">
        <f t="shared" ref="CI30:CI37" si="120">SUMIFS(BY$6:BY$85,$BW$6:$BW$85,"="&amp;$CF30,$AS$6:$AS$85,"="&amp;$CE30)</f>
        <v>90</v>
      </c>
      <c r="CJ30" s="14">
        <f t="shared" ref="CJ30:CJ37" si="121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592</v>
      </c>
      <c r="DB30" s="13">
        <v>20</v>
      </c>
      <c r="DC30" s="13">
        <v>20</v>
      </c>
      <c r="DD30" s="24">
        <v>0.2</v>
      </c>
      <c r="DE30" s="14">
        <f t="shared" si="115"/>
        <v>531</v>
      </c>
      <c r="DF30" s="14">
        <f t="shared" si="106"/>
        <v>222</v>
      </c>
      <c r="DG30" s="14">
        <f t="shared" si="107"/>
        <v>2555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16"/>
        <v>0</v>
      </c>
      <c r="DO30" s="14">
        <f t="shared" si="117"/>
        <v>0</v>
      </c>
      <c r="DP30" s="14">
        <f t="shared" si="118"/>
        <v>0</v>
      </c>
      <c r="DQ30" s="14">
        <f t="shared" si="41"/>
        <v>622</v>
      </c>
      <c r="DR30" s="14">
        <f t="shared" si="42"/>
        <v>268</v>
      </c>
      <c r="DS30" s="14">
        <f t="shared" si="43"/>
        <v>3010</v>
      </c>
      <c r="DT30" s="16"/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597</v>
      </c>
      <c r="L31" s="13">
        <v>27</v>
      </c>
      <c r="M31" s="13">
        <v>12</v>
      </c>
      <c r="N31" s="13" t="s">
        <v>599</v>
      </c>
      <c r="O31" s="13">
        <v>99</v>
      </c>
      <c r="P31" s="13" t="s">
        <v>600</v>
      </c>
      <c r="Q31" s="13">
        <v>31</v>
      </c>
      <c r="R31" s="13">
        <v>13</v>
      </c>
      <c r="S31" s="13" t="s">
        <v>600</v>
      </c>
      <c r="T31" s="13">
        <v>112</v>
      </c>
      <c r="U31" s="13" t="s">
        <v>603</v>
      </c>
      <c r="V31" s="13">
        <v>37</v>
      </c>
      <c r="W31" s="13">
        <v>15</v>
      </c>
      <c r="X31" s="13" t="s">
        <v>602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5">
        <v>0.05</v>
      </c>
      <c r="AP31" s="35">
        <f t="shared" si="45"/>
        <v>1.05</v>
      </c>
      <c r="AQ31" s="16"/>
      <c r="AR31" s="13">
        <v>26</v>
      </c>
      <c r="AS31" s="13">
        <v>3</v>
      </c>
      <c r="AT31" s="13">
        <v>6</v>
      </c>
      <c r="AU31" s="13" t="s">
        <v>593</v>
      </c>
      <c r="AV31" s="13">
        <v>42</v>
      </c>
      <c r="AW31" s="14">
        <f t="shared" si="108"/>
        <v>5</v>
      </c>
      <c r="AX31" s="13">
        <v>47</v>
      </c>
      <c r="AY31" s="14">
        <f t="shared" si="109"/>
        <v>1286</v>
      </c>
      <c r="AZ31" s="14">
        <f t="shared" si="110"/>
        <v>602</v>
      </c>
      <c r="BA31" s="14">
        <f t="shared" si="111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12"/>
        <v>60</v>
      </c>
      <c r="BF31" s="14">
        <f t="shared" si="113"/>
        <v>30</v>
      </c>
      <c r="BG31" s="14">
        <f t="shared" si="114"/>
        <v>600</v>
      </c>
      <c r="BH31" s="26">
        <v>4.7E-2</v>
      </c>
      <c r="BI31" s="26">
        <f t="shared" si="104"/>
        <v>4.4592030360531304E-2</v>
      </c>
      <c r="BJ31" s="14">
        <f t="shared" si="94"/>
        <v>60</v>
      </c>
      <c r="BK31" s="14">
        <f t="shared" si="18"/>
        <v>30</v>
      </c>
      <c r="BL31" s="14">
        <f t="shared" si="95"/>
        <v>600</v>
      </c>
      <c r="BM31" s="13">
        <v>2</v>
      </c>
      <c r="BN31" s="26">
        <v>0.105</v>
      </c>
      <c r="BO31" s="26">
        <f t="shared" si="105"/>
        <v>0.1110056925996205</v>
      </c>
      <c r="BP31" s="14">
        <f t="shared" si="96"/>
        <v>135</v>
      </c>
      <c r="BQ31" s="14">
        <f t="shared" si="19"/>
        <v>68</v>
      </c>
      <c r="BR31" s="14">
        <f t="shared" si="97"/>
        <v>1350</v>
      </c>
      <c r="BS31" s="14">
        <f t="shared" si="98"/>
        <v>1601</v>
      </c>
      <c r="BT31" s="14">
        <f t="shared" si="99"/>
        <v>760</v>
      </c>
      <c r="BU31" s="14">
        <f t="shared" si="100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589</v>
      </c>
      <c r="CH31" s="14">
        <f t="shared" si="119"/>
        <v>885</v>
      </c>
      <c r="CI31" s="14">
        <f t="shared" si="120"/>
        <v>443</v>
      </c>
      <c r="CJ31" s="14">
        <f t="shared" si="121"/>
        <v>8850</v>
      </c>
      <c r="CK31" s="13">
        <v>10</v>
      </c>
      <c r="CL31" s="13">
        <v>30</v>
      </c>
      <c r="CM31" s="24">
        <v>0.8</v>
      </c>
      <c r="CN31" s="14">
        <f t="shared" ref="CN31:CN37" si="122">ROUND(CH31/($CL31-$CK31)*$CM31,0)</f>
        <v>35</v>
      </c>
      <c r="CO31" s="14">
        <f t="shared" ref="CO31:CO37" si="123">ROUND(CI31/($CL31-$CK31)*$CM31,0)</f>
        <v>18</v>
      </c>
      <c r="CP31" s="14">
        <f t="shared" ref="CP31:CP37" si="124">ROUND(CN31*$C$6,0)</f>
        <v>175</v>
      </c>
      <c r="CQ31" s="24">
        <v>0.1</v>
      </c>
      <c r="CR31" s="14">
        <f t="shared" ref="CR31:CR37" si="125">ROUND(CH31*$CQ31,0)</f>
        <v>89</v>
      </c>
      <c r="CS31" s="14">
        <f t="shared" ref="CS31:CS37" si="126">ROUND(CI31*$CQ31,0)</f>
        <v>44</v>
      </c>
      <c r="CT31" s="14">
        <f t="shared" ref="CT31:CT37" si="127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593</v>
      </c>
      <c r="DB31" s="13">
        <v>20</v>
      </c>
      <c r="DC31" s="13">
        <v>45</v>
      </c>
      <c r="DD31" s="24">
        <v>0.2</v>
      </c>
      <c r="DE31" s="14">
        <f t="shared" si="115"/>
        <v>622</v>
      </c>
      <c r="DF31" s="14">
        <f t="shared" si="106"/>
        <v>268</v>
      </c>
      <c r="DG31" s="14">
        <f t="shared" si="107"/>
        <v>3010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16"/>
        <v>800</v>
      </c>
      <c r="DO31" s="14">
        <f t="shared" si="117"/>
        <v>400</v>
      </c>
      <c r="DP31" s="14">
        <f t="shared" si="118"/>
        <v>4000</v>
      </c>
      <c r="DQ31" s="14">
        <f t="shared" si="41"/>
        <v>1513</v>
      </c>
      <c r="DR31" s="14">
        <f t="shared" si="42"/>
        <v>714</v>
      </c>
      <c r="DS31" s="14">
        <f t="shared" si="43"/>
        <v>7465</v>
      </c>
      <c r="DT31" s="16"/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600</v>
      </c>
      <c r="L32" s="13">
        <v>28</v>
      </c>
      <c r="M32" s="13">
        <v>12</v>
      </c>
      <c r="N32" s="13" t="s">
        <v>599</v>
      </c>
      <c r="O32" s="13">
        <v>101</v>
      </c>
      <c r="P32" s="13" t="s">
        <v>600</v>
      </c>
      <c r="Q32" s="13">
        <v>32</v>
      </c>
      <c r="R32" s="13">
        <v>13</v>
      </c>
      <c r="S32" s="13" t="s">
        <v>600</v>
      </c>
      <c r="T32" s="13">
        <v>114</v>
      </c>
      <c r="U32" s="13" t="s">
        <v>603</v>
      </c>
      <c r="V32" s="13">
        <v>37</v>
      </c>
      <c r="W32" s="13">
        <v>15</v>
      </c>
      <c r="X32" s="13" t="s">
        <v>602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5">
        <v>0.05</v>
      </c>
      <c r="AP32" s="35">
        <f t="shared" si="45"/>
        <v>1.05</v>
      </c>
      <c r="AQ32" s="16"/>
      <c r="AR32" s="13">
        <v>27</v>
      </c>
      <c r="AS32" s="13">
        <v>3</v>
      </c>
      <c r="AT32" s="13">
        <v>7</v>
      </c>
      <c r="AU32" s="13" t="s">
        <v>594</v>
      </c>
      <c r="AV32" s="13">
        <v>47</v>
      </c>
      <c r="AW32" s="14">
        <f t="shared" si="108"/>
        <v>5</v>
      </c>
      <c r="AX32" s="13">
        <v>52</v>
      </c>
      <c r="AY32" s="14">
        <f t="shared" si="109"/>
        <v>1601</v>
      </c>
      <c r="AZ32" s="14">
        <f t="shared" si="110"/>
        <v>760</v>
      </c>
      <c r="BA32" s="14">
        <f t="shared" si="111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12"/>
        <v>75</v>
      </c>
      <c r="BF32" s="14">
        <f t="shared" si="113"/>
        <v>40</v>
      </c>
      <c r="BG32" s="14">
        <f t="shared" si="114"/>
        <v>750</v>
      </c>
      <c r="BH32" s="26">
        <v>0.05</v>
      </c>
      <c r="BI32" s="26">
        <f t="shared" si="104"/>
        <v>4.838709677419354E-2</v>
      </c>
      <c r="BJ32" s="14">
        <f t="shared" si="94"/>
        <v>80</v>
      </c>
      <c r="BK32" s="14">
        <f t="shared" si="18"/>
        <v>40</v>
      </c>
      <c r="BL32" s="14">
        <f t="shared" si="95"/>
        <v>800</v>
      </c>
      <c r="BM32" s="13">
        <v>2</v>
      </c>
      <c r="BN32" s="26">
        <v>8.7499999999999994E-2</v>
      </c>
      <c r="BO32" s="26">
        <f t="shared" si="105"/>
        <v>8.8235294117647051E-2</v>
      </c>
      <c r="BP32" s="14">
        <f t="shared" si="96"/>
        <v>140</v>
      </c>
      <c r="BQ32" s="14">
        <f t="shared" si="19"/>
        <v>70</v>
      </c>
      <c r="BR32" s="14">
        <f t="shared" si="97"/>
        <v>1400</v>
      </c>
      <c r="BS32" s="14">
        <f t="shared" si="98"/>
        <v>1976</v>
      </c>
      <c r="BT32" s="14">
        <f t="shared" si="99"/>
        <v>950</v>
      </c>
      <c r="BU32" s="14">
        <f t="shared" si="100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591</v>
      </c>
      <c r="CH32" s="14">
        <f t="shared" si="119"/>
        <v>1815</v>
      </c>
      <c r="CI32" s="14">
        <f t="shared" si="120"/>
        <v>919</v>
      </c>
      <c r="CJ32" s="14">
        <f t="shared" si="121"/>
        <v>18150</v>
      </c>
      <c r="CK32" s="13">
        <v>30</v>
      </c>
      <c r="CL32" s="13">
        <v>50</v>
      </c>
      <c r="CM32" s="24">
        <v>0.7</v>
      </c>
      <c r="CN32" s="14">
        <f t="shared" si="122"/>
        <v>64</v>
      </c>
      <c r="CO32" s="14">
        <f t="shared" si="123"/>
        <v>32</v>
      </c>
      <c r="CP32" s="14">
        <f t="shared" si="124"/>
        <v>320</v>
      </c>
      <c r="CQ32" s="24">
        <v>0.1</v>
      </c>
      <c r="CR32" s="14">
        <f t="shared" si="125"/>
        <v>182</v>
      </c>
      <c r="CS32" s="14">
        <f t="shared" si="126"/>
        <v>92</v>
      </c>
      <c r="CT32" s="14">
        <f t="shared" si="127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594</v>
      </c>
      <c r="DB32" s="13">
        <v>45</v>
      </c>
      <c r="DC32" s="13">
        <v>45</v>
      </c>
      <c r="DD32" s="24">
        <v>0.2</v>
      </c>
      <c r="DE32" s="14">
        <f t="shared" si="115"/>
        <v>1513</v>
      </c>
      <c r="DF32" s="14">
        <f t="shared" si="106"/>
        <v>714</v>
      </c>
      <c r="DG32" s="14">
        <f t="shared" si="107"/>
        <v>7465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16"/>
        <v>0</v>
      </c>
      <c r="DO32" s="14">
        <f t="shared" si="117"/>
        <v>0</v>
      </c>
      <c r="DP32" s="14">
        <f t="shared" si="118"/>
        <v>0</v>
      </c>
      <c r="DQ32" s="14">
        <f t="shared" si="41"/>
        <v>1661</v>
      </c>
      <c r="DR32" s="14">
        <f t="shared" si="42"/>
        <v>789</v>
      </c>
      <c r="DS32" s="14">
        <f t="shared" si="43"/>
        <v>8205</v>
      </c>
      <c r="DT32" s="16"/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600</v>
      </c>
      <c r="L33" s="13">
        <v>29</v>
      </c>
      <c r="M33" s="13">
        <v>12</v>
      </c>
      <c r="N33" s="13" t="s">
        <v>599</v>
      </c>
      <c r="O33" s="13">
        <v>103</v>
      </c>
      <c r="P33" s="13" t="s">
        <v>600</v>
      </c>
      <c r="Q33" s="13">
        <v>33</v>
      </c>
      <c r="R33" s="13">
        <v>14</v>
      </c>
      <c r="S33" s="13" t="s">
        <v>601</v>
      </c>
      <c r="T33" s="13">
        <v>115</v>
      </c>
      <c r="U33" s="13" t="s">
        <v>603</v>
      </c>
      <c r="V33" s="13">
        <v>38</v>
      </c>
      <c r="W33" s="13">
        <v>15</v>
      </c>
      <c r="X33" s="13" t="s">
        <v>602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5">
        <v>0.05</v>
      </c>
      <c r="AP33" s="35">
        <f t="shared" si="45"/>
        <v>1.05</v>
      </c>
      <c r="AQ33" s="16"/>
      <c r="AR33" s="13">
        <v>28</v>
      </c>
      <c r="AS33" s="13">
        <v>3</v>
      </c>
      <c r="AT33" s="13">
        <v>8</v>
      </c>
      <c r="AU33" s="13" t="s">
        <v>595</v>
      </c>
      <c r="AV33" s="13">
        <v>52</v>
      </c>
      <c r="AW33" s="14">
        <f t="shared" si="108"/>
        <v>5</v>
      </c>
      <c r="AX33" s="13">
        <v>57</v>
      </c>
      <c r="AY33" s="14">
        <f t="shared" si="109"/>
        <v>1976</v>
      </c>
      <c r="AZ33" s="14">
        <f t="shared" si="110"/>
        <v>950</v>
      </c>
      <c r="BA33" s="14">
        <f t="shared" si="111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12"/>
        <v>75</v>
      </c>
      <c r="BF33" s="14">
        <f t="shared" si="113"/>
        <v>40</v>
      </c>
      <c r="BG33" s="14">
        <f t="shared" si="114"/>
        <v>750</v>
      </c>
      <c r="BH33" s="26">
        <v>5.0500000000000003E-2</v>
      </c>
      <c r="BI33" s="26">
        <f t="shared" si="104"/>
        <v>4.9810246679316883E-2</v>
      </c>
      <c r="BJ33" s="14">
        <f t="shared" si="94"/>
        <v>100</v>
      </c>
      <c r="BK33" s="14">
        <f t="shared" si="18"/>
        <v>50</v>
      </c>
      <c r="BL33" s="14">
        <f t="shared" si="95"/>
        <v>1000</v>
      </c>
      <c r="BM33" s="13">
        <v>2</v>
      </c>
      <c r="BN33" s="26">
        <v>7.5999999999999998E-2</v>
      </c>
      <c r="BO33" s="26">
        <f t="shared" si="105"/>
        <v>7.1157495256166978E-2</v>
      </c>
      <c r="BP33" s="14">
        <f t="shared" si="96"/>
        <v>150</v>
      </c>
      <c r="BQ33" s="14">
        <f t="shared" si="19"/>
        <v>75</v>
      </c>
      <c r="BR33" s="14">
        <f t="shared" si="97"/>
        <v>1500</v>
      </c>
      <c r="BS33" s="14">
        <f t="shared" si="98"/>
        <v>2401</v>
      </c>
      <c r="BT33" s="14">
        <f t="shared" si="99"/>
        <v>1165</v>
      </c>
      <c r="BU33" s="14">
        <f t="shared" si="100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594</v>
      </c>
      <c r="CH33" s="14">
        <f t="shared" si="119"/>
        <v>2770</v>
      </c>
      <c r="CI33" s="14">
        <f t="shared" si="120"/>
        <v>1386</v>
      </c>
      <c r="CJ33" s="14">
        <f t="shared" si="121"/>
        <v>27700</v>
      </c>
      <c r="CK33" s="13">
        <v>50</v>
      </c>
      <c r="CL33" s="13">
        <v>70</v>
      </c>
      <c r="CM33" s="24">
        <v>0.7</v>
      </c>
      <c r="CN33" s="14">
        <f t="shared" si="122"/>
        <v>97</v>
      </c>
      <c r="CO33" s="14">
        <f t="shared" si="123"/>
        <v>49</v>
      </c>
      <c r="CP33" s="14">
        <f t="shared" si="124"/>
        <v>485</v>
      </c>
      <c r="CQ33" s="24">
        <v>0.1</v>
      </c>
      <c r="CR33" s="14">
        <f t="shared" si="125"/>
        <v>277</v>
      </c>
      <c r="CS33" s="14">
        <f t="shared" si="126"/>
        <v>139</v>
      </c>
      <c r="CT33" s="14">
        <f t="shared" si="127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595</v>
      </c>
      <c r="DB33" s="13">
        <v>45</v>
      </c>
      <c r="DC33" s="13">
        <v>45</v>
      </c>
      <c r="DD33" s="24">
        <v>0.2</v>
      </c>
      <c r="DE33" s="14">
        <f t="shared" si="115"/>
        <v>1661</v>
      </c>
      <c r="DF33" s="14">
        <f t="shared" si="106"/>
        <v>789</v>
      </c>
      <c r="DG33" s="14">
        <f t="shared" si="107"/>
        <v>8205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16"/>
        <v>0</v>
      </c>
      <c r="DO33" s="14">
        <f t="shared" si="117"/>
        <v>0</v>
      </c>
      <c r="DP33" s="14">
        <f t="shared" si="118"/>
        <v>0</v>
      </c>
      <c r="DQ33" s="14">
        <f t="shared" si="41"/>
        <v>1809</v>
      </c>
      <c r="DR33" s="14">
        <f t="shared" si="42"/>
        <v>864</v>
      </c>
      <c r="DS33" s="14">
        <f t="shared" si="43"/>
        <v>8945</v>
      </c>
      <c r="DT33" s="16"/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600</v>
      </c>
      <c r="L34" s="13">
        <v>29</v>
      </c>
      <c r="M34" s="13">
        <v>12</v>
      </c>
      <c r="N34" s="13" t="s">
        <v>599</v>
      </c>
      <c r="O34" s="13">
        <v>104</v>
      </c>
      <c r="P34" s="13" t="s">
        <v>600</v>
      </c>
      <c r="Q34" s="13">
        <v>33</v>
      </c>
      <c r="R34" s="13">
        <v>14</v>
      </c>
      <c r="S34" s="13" t="s">
        <v>601</v>
      </c>
      <c r="T34" s="13">
        <v>117</v>
      </c>
      <c r="U34" s="13" t="s">
        <v>603</v>
      </c>
      <c r="V34" s="13">
        <v>39</v>
      </c>
      <c r="W34" s="13">
        <v>16</v>
      </c>
      <c r="X34" s="13" t="s">
        <v>603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5">
        <v>0.05</v>
      </c>
      <c r="AP34" s="35">
        <f t="shared" si="45"/>
        <v>1.05</v>
      </c>
      <c r="AQ34" s="16"/>
      <c r="AR34" s="13">
        <v>29</v>
      </c>
      <c r="AS34" s="13">
        <v>3</v>
      </c>
      <c r="AT34" s="13">
        <v>9</v>
      </c>
      <c r="AU34" s="13" t="s">
        <v>596</v>
      </c>
      <c r="AV34" s="13">
        <v>57</v>
      </c>
      <c r="AW34" s="14">
        <f t="shared" si="108"/>
        <v>8</v>
      </c>
      <c r="AX34" s="13">
        <v>65</v>
      </c>
      <c r="AY34" s="14">
        <f t="shared" si="109"/>
        <v>2401</v>
      </c>
      <c r="AZ34" s="14">
        <f t="shared" si="110"/>
        <v>1165</v>
      </c>
      <c r="BA34" s="14">
        <f t="shared" si="111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12"/>
        <v>120</v>
      </c>
      <c r="BF34" s="14">
        <f t="shared" si="113"/>
        <v>64</v>
      </c>
      <c r="BG34" s="14">
        <f t="shared" si="114"/>
        <v>1200</v>
      </c>
      <c r="BH34" s="26">
        <v>0.05</v>
      </c>
      <c r="BI34" s="26">
        <f t="shared" si="104"/>
        <v>4.6489563567362426E-2</v>
      </c>
      <c r="BJ34" s="14">
        <f t="shared" si="94"/>
        <v>120</v>
      </c>
      <c r="BK34" s="14">
        <f t="shared" si="18"/>
        <v>60</v>
      </c>
      <c r="BL34" s="14">
        <f t="shared" si="95"/>
        <v>1200</v>
      </c>
      <c r="BM34" s="13">
        <v>3</v>
      </c>
      <c r="BN34" s="26">
        <v>8.3500000000000005E-2</v>
      </c>
      <c r="BO34" s="26">
        <f t="shared" si="105"/>
        <v>8.7286527514231493E-2</v>
      </c>
      <c r="BP34" s="14">
        <f t="shared" si="96"/>
        <v>200</v>
      </c>
      <c r="BQ34" s="14">
        <f t="shared" si="19"/>
        <v>100</v>
      </c>
      <c r="BR34" s="14">
        <f t="shared" si="97"/>
        <v>2000</v>
      </c>
      <c r="BS34" s="14">
        <f t="shared" si="98"/>
        <v>3081</v>
      </c>
      <c r="BT34" s="14">
        <f t="shared" si="99"/>
        <v>1509</v>
      </c>
      <c r="BU34" s="14">
        <f t="shared" si="100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597</v>
      </c>
      <c r="CH34" s="14">
        <f t="shared" si="119"/>
        <v>5585</v>
      </c>
      <c r="CI34" s="14">
        <f t="shared" si="120"/>
        <v>2794</v>
      </c>
      <c r="CJ34" s="14">
        <f t="shared" si="121"/>
        <v>55850</v>
      </c>
      <c r="CK34" s="13">
        <v>70</v>
      </c>
      <c r="CL34" s="13">
        <v>90</v>
      </c>
      <c r="CM34" s="24">
        <v>0.7</v>
      </c>
      <c r="CN34" s="14">
        <f t="shared" si="122"/>
        <v>195</v>
      </c>
      <c r="CO34" s="14">
        <f t="shared" si="123"/>
        <v>98</v>
      </c>
      <c r="CP34" s="14">
        <f t="shared" si="124"/>
        <v>975</v>
      </c>
      <c r="CQ34" s="24">
        <v>0.1</v>
      </c>
      <c r="CR34" s="14">
        <f t="shared" si="125"/>
        <v>559</v>
      </c>
      <c r="CS34" s="14">
        <f t="shared" si="126"/>
        <v>279</v>
      </c>
      <c r="CT34" s="14">
        <f t="shared" si="127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596</v>
      </c>
      <c r="DB34" s="13">
        <v>45</v>
      </c>
      <c r="DC34" s="13">
        <v>60</v>
      </c>
      <c r="DD34" s="24">
        <v>0.2</v>
      </c>
      <c r="DE34" s="14">
        <f t="shared" si="115"/>
        <v>1809</v>
      </c>
      <c r="DF34" s="14">
        <f t="shared" si="106"/>
        <v>864</v>
      </c>
      <c r="DG34" s="14">
        <f t="shared" si="107"/>
        <v>8945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16"/>
        <v>780</v>
      </c>
      <c r="DO34" s="14">
        <f t="shared" si="117"/>
        <v>390</v>
      </c>
      <c r="DP34" s="14">
        <f t="shared" si="118"/>
        <v>3900</v>
      </c>
      <c r="DQ34" s="14">
        <f t="shared" si="41"/>
        <v>2737</v>
      </c>
      <c r="DR34" s="14">
        <f t="shared" si="42"/>
        <v>1329</v>
      </c>
      <c r="DS34" s="14">
        <f t="shared" si="43"/>
        <v>13585</v>
      </c>
      <c r="DT34" s="16"/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600</v>
      </c>
      <c r="L35" s="13">
        <v>29</v>
      </c>
      <c r="M35" s="13">
        <v>12</v>
      </c>
      <c r="N35" s="13" t="s">
        <v>599</v>
      </c>
      <c r="O35" s="13">
        <v>105</v>
      </c>
      <c r="P35" s="13" t="s">
        <v>600</v>
      </c>
      <c r="Q35" s="13">
        <v>34</v>
      </c>
      <c r="R35" s="13">
        <v>14</v>
      </c>
      <c r="S35" s="13" t="s">
        <v>601</v>
      </c>
      <c r="T35" s="13">
        <v>119</v>
      </c>
      <c r="U35" s="13" t="s">
        <v>603</v>
      </c>
      <c r="V35" s="13">
        <v>39</v>
      </c>
      <c r="W35" s="13">
        <v>16</v>
      </c>
      <c r="X35" s="13" t="s">
        <v>603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5">
        <v>0.05</v>
      </c>
      <c r="AP35" s="35">
        <f t="shared" si="45"/>
        <v>1.05</v>
      </c>
      <c r="AQ35" s="16"/>
      <c r="AR35" s="13">
        <v>30</v>
      </c>
      <c r="AS35" s="13">
        <v>3</v>
      </c>
      <c r="AT35" s="13">
        <v>10</v>
      </c>
      <c r="AU35" s="13" t="s">
        <v>597</v>
      </c>
      <c r="AV35" s="13">
        <v>65</v>
      </c>
      <c r="AW35" s="14">
        <f t="shared" si="108"/>
        <v>7</v>
      </c>
      <c r="AX35" s="13">
        <v>72</v>
      </c>
      <c r="AY35" s="14">
        <f t="shared" si="109"/>
        <v>3081</v>
      </c>
      <c r="AZ35" s="14">
        <f t="shared" si="110"/>
        <v>1509</v>
      </c>
      <c r="BA35" s="14">
        <f t="shared" si="111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12"/>
        <v>140</v>
      </c>
      <c r="BF35" s="14">
        <f t="shared" si="113"/>
        <v>70</v>
      </c>
      <c r="BG35" s="14">
        <f t="shared" si="114"/>
        <v>1400</v>
      </c>
      <c r="BH35" s="26">
        <v>4.87E-2</v>
      </c>
      <c r="BI35" s="26">
        <f t="shared" si="104"/>
        <v>4.5351043643263755E-2</v>
      </c>
      <c r="BJ35" s="14">
        <f t="shared" si="94"/>
        <v>150</v>
      </c>
      <c r="BK35" s="14">
        <f t="shared" si="18"/>
        <v>75</v>
      </c>
      <c r="BL35" s="14">
        <f t="shared" si="95"/>
        <v>1500</v>
      </c>
      <c r="BM35" s="13">
        <v>3</v>
      </c>
      <c r="BN35" s="26">
        <v>7.2999999999999995E-2</v>
      </c>
      <c r="BO35" s="26">
        <f t="shared" si="105"/>
        <v>7.2580645161290314E-2</v>
      </c>
      <c r="BP35" s="14">
        <f t="shared" si="96"/>
        <v>225</v>
      </c>
      <c r="BQ35" s="14">
        <f t="shared" si="19"/>
        <v>113</v>
      </c>
      <c r="BR35" s="14">
        <f t="shared" si="97"/>
        <v>2250</v>
      </c>
      <c r="BS35" s="14">
        <f t="shared" si="98"/>
        <v>3896</v>
      </c>
      <c r="BT35" s="14">
        <f t="shared" si="99"/>
        <v>1917</v>
      </c>
      <c r="BU35" s="14">
        <f t="shared" si="100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600</v>
      </c>
      <c r="CH35" s="14">
        <f t="shared" si="119"/>
        <v>10540</v>
      </c>
      <c r="CI35" s="14">
        <f t="shared" si="120"/>
        <v>5270</v>
      </c>
      <c r="CJ35" s="14">
        <f t="shared" si="121"/>
        <v>105400</v>
      </c>
      <c r="CK35" s="13">
        <v>90</v>
      </c>
      <c r="CL35" s="13">
        <v>110</v>
      </c>
      <c r="CM35" s="24">
        <v>0.7</v>
      </c>
      <c r="CN35" s="14">
        <f t="shared" si="122"/>
        <v>369</v>
      </c>
      <c r="CO35" s="14">
        <f t="shared" si="123"/>
        <v>184</v>
      </c>
      <c r="CP35" s="14">
        <f t="shared" si="124"/>
        <v>1845</v>
      </c>
      <c r="CQ35" s="24">
        <v>0.1</v>
      </c>
      <c r="CR35" s="14">
        <f t="shared" si="125"/>
        <v>1054</v>
      </c>
      <c r="CS35" s="14">
        <f t="shared" si="126"/>
        <v>527</v>
      </c>
      <c r="CT35" s="14">
        <f t="shared" si="127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597</v>
      </c>
      <c r="DB35" s="13">
        <v>60</v>
      </c>
      <c r="DC35" s="13">
        <v>60</v>
      </c>
      <c r="DD35" s="24">
        <v>0.2</v>
      </c>
      <c r="DE35" s="14">
        <f t="shared" si="115"/>
        <v>2737</v>
      </c>
      <c r="DF35" s="14">
        <f t="shared" si="106"/>
        <v>1329</v>
      </c>
      <c r="DG35" s="14">
        <f t="shared" si="107"/>
        <v>13585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16"/>
        <v>0</v>
      </c>
      <c r="DO35" s="14">
        <f t="shared" si="117"/>
        <v>0</v>
      </c>
      <c r="DP35" s="14">
        <f t="shared" si="118"/>
        <v>0</v>
      </c>
      <c r="DQ35" s="14">
        <f t="shared" si="41"/>
        <v>3056</v>
      </c>
      <c r="DR35" s="14">
        <f t="shared" si="42"/>
        <v>1488</v>
      </c>
      <c r="DS35" s="14">
        <f t="shared" si="43"/>
        <v>15180</v>
      </c>
      <c r="DT35" s="16"/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I36" s="13">
        <v>30</v>
      </c>
      <c r="J36" s="13">
        <v>96</v>
      </c>
      <c r="K36" s="13" t="s">
        <v>600</v>
      </c>
      <c r="L36" s="13">
        <v>30</v>
      </c>
      <c r="M36" s="13">
        <v>13</v>
      </c>
      <c r="N36" s="13" t="s">
        <v>600</v>
      </c>
      <c r="O36" s="13">
        <v>107</v>
      </c>
      <c r="P36" s="13" t="s">
        <v>600</v>
      </c>
      <c r="Q36" s="13">
        <v>35</v>
      </c>
      <c r="R36" s="13">
        <v>14</v>
      </c>
      <c r="S36" s="13" t="s">
        <v>601</v>
      </c>
      <c r="T36" s="13">
        <v>120</v>
      </c>
      <c r="U36" s="13" t="s">
        <v>603</v>
      </c>
      <c r="V36" s="13">
        <v>40</v>
      </c>
      <c r="W36" s="13">
        <v>16</v>
      </c>
      <c r="X36" s="13" t="s">
        <v>603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5">
        <v>0.05</v>
      </c>
      <c r="AP36" s="35">
        <f t="shared" si="45"/>
        <v>1.05</v>
      </c>
      <c r="AR36" s="13">
        <v>31</v>
      </c>
      <c r="AS36" s="13">
        <v>3</v>
      </c>
      <c r="AT36" s="13">
        <v>11</v>
      </c>
      <c r="AU36" s="13" t="s">
        <v>598</v>
      </c>
      <c r="AV36" s="13">
        <v>72</v>
      </c>
      <c r="AW36" s="14">
        <f t="shared" si="108"/>
        <v>8</v>
      </c>
      <c r="AX36" s="13">
        <v>80</v>
      </c>
      <c r="AY36" s="14">
        <f t="shared" si="109"/>
        <v>3896</v>
      </c>
      <c r="AZ36" s="14">
        <f t="shared" si="110"/>
        <v>1917</v>
      </c>
      <c r="BA36" s="14">
        <f t="shared" si="111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12"/>
        <v>160</v>
      </c>
      <c r="BF36" s="14">
        <f t="shared" si="113"/>
        <v>80</v>
      </c>
      <c r="BG36" s="14">
        <f t="shared" si="114"/>
        <v>1600</v>
      </c>
      <c r="BH36" s="26">
        <v>4.6300000000000001E-2</v>
      </c>
      <c r="BI36" s="26">
        <f t="shared" si="104"/>
        <v>4.6774193548387091E-2</v>
      </c>
      <c r="BJ36" s="14">
        <f t="shared" si="94"/>
        <v>180</v>
      </c>
      <c r="BK36" s="14">
        <f t="shared" si="18"/>
        <v>90</v>
      </c>
      <c r="BL36" s="14">
        <f t="shared" si="95"/>
        <v>1800</v>
      </c>
      <c r="BM36" s="13">
        <v>3</v>
      </c>
      <c r="BN36" s="26">
        <v>7.1800000000000003E-2</v>
      </c>
      <c r="BO36" s="26">
        <f t="shared" si="105"/>
        <v>7.1916508538899429E-2</v>
      </c>
      <c r="BP36" s="14">
        <f t="shared" si="96"/>
        <v>280</v>
      </c>
      <c r="BQ36" s="14">
        <f t="shared" si="19"/>
        <v>140</v>
      </c>
      <c r="BR36" s="14">
        <f t="shared" si="97"/>
        <v>2800</v>
      </c>
      <c r="BS36" s="14">
        <f t="shared" si="98"/>
        <v>4876</v>
      </c>
      <c r="BT36" s="14">
        <f t="shared" si="99"/>
        <v>2407</v>
      </c>
      <c r="BU36" s="14">
        <f t="shared" si="100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603</v>
      </c>
      <c r="CH36" s="14">
        <f t="shared" si="119"/>
        <v>19550</v>
      </c>
      <c r="CI36" s="14">
        <f t="shared" si="120"/>
        <v>9786</v>
      </c>
      <c r="CJ36" s="14">
        <f t="shared" si="121"/>
        <v>195500</v>
      </c>
      <c r="CK36" s="13">
        <v>110</v>
      </c>
      <c r="CL36" s="13">
        <v>135</v>
      </c>
      <c r="CM36" s="24">
        <v>0.7</v>
      </c>
      <c r="CN36" s="14">
        <f t="shared" si="122"/>
        <v>547</v>
      </c>
      <c r="CO36" s="14">
        <f t="shared" si="123"/>
        <v>274</v>
      </c>
      <c r="CP36" s="14">
        <f t="shared" si="124"/>
        <v>2735</v>
      </c>
      <c r="CQ36" s="24">
        <v>0.1</v>
      </c>
      <c r="CR36" s="14">
        <f t="shared" si="125"/>
        <v>1955</v>
      </c>
      <c r="CS36" s="14">
        <f t="shared" si="126"/>
        <v>979</v>
      </c>
      <c r="CT36" s="14">
        <f t="shared" si="127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598</v>
      </c>
      <c r="DB36" s="13">
        <v>60</v>
      </c>
      <c r="DC36" s="13">
        <v>60</v>
      </c>
      <c r="DD36" s="24">
        <v>0.2</v>
      </c>
      <c r="DE36" s="14">
        <f t="shared" si="115"/>
        <v>3056</v>
      </c>
      <c r="DF36" s="14">
        <f t="shared" si="106"/>
        <v>1488</v>
      </c>
      <c r="DG36" s="14">
        <f t="shared" si="107"/>
        <v>15180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16"/>
        <v>0</v>
      </c>
      <c r="DO36" s="14">
        <f t="shared" si="117"/>
        <v>0</v>
      </c>
      <c r="DP36" s="14">
        <f t="shared" si="118"/>
        <v>0</v>
      </c>
      <c r="DQ36" s="14">
        <f t="shared" si="41"/>
        <v>3375</v>
      </c>
      <c r="DR36" s="14">
        <f t="shared" si="42"/>
        <v>1647</v>
      </c>
      <c r="DS36" s="14">
        <f t="shared" si="43"/>
        <v>16775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I37" s="13">
        <v>31</v>
      </c>
      <c r="J37" s="13">
        <v>97</v>
      </c>
      <c r="K37" s="13" t="s">
        <v>600</v>
      </c>
      <c r="L37" s="13">
        <v>31</v>
      </c>
      <c r="M37" s="13">
        <v>13</v>
      </c>
      <c r="N37" s="13" t="s">
        <v>600</v>
      </c>
      <c r="O37" s="13">
        <v>108</v>
      </c>
      <c r="P37" s="13" t="s">
        <v>600</v>
      </c>
      <c r="Q37" s="13">
        <v>35</v>
      </c>
      <c r="R37" s="13">
        <v>14</v>
      </c>
      <c r="S37" s="13" t="s">
        <v>601</v>
      </c>
      <c r="T37" s="13">
        <v>122</v>
      </c>
      <c r="U37" s="13" t="s">
        <v>603</v>
      </c>
      <c r="V37" s="13">
        <v>41</v>
      </c>
      <c r="W37" s="13">
        <v>16</v>
      </c>
      <c r="X37" s="13" t="s">
        <v>603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5">
        <v>0.05</v>
      </c>
      <c r="AP37" s="35">
        <f t="shared" si="45"/>
        <v>1.05</v>
      </c>
      <c r="AR37" s="13">
        <v>32</v>
      </c>
      <c r="AS37" s="13">
        <v>3</v>
      </c>
      <c r="AT37" s="13">
        <v>12</v>
      </c>
      <c r="AU37" s="13" t="s">
        <v>599</v>
      </c>
      <c r="AV37" s="13">
        <v>80</v>
      </c>
      <c r="AW37" s="14">
        <f t="shared" si="108"/>
        <v>7</v>
      </c>
      <c r="AX37" s="13">
        <v>87</v>
      </c>
      <c r="AY37" s="14">
        <f t="shared" si="109"/>
        <v>4876</v>
      </c>
      <c r="AZ37" s="14">
        <f t="shared" si="110"/>
        <v>2407</v>
      </c>
      <c r="BA37" s="14">
        <f t="shared" si="111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12"/>
        <v>140</v>
      </c>
      <c r="BF37" s="14">
        <f t="shared" si="113"/>
        <v>70</v>
      </c>
      <c r="BG37" s="14">
        <f t="shared" si="114"/>
        <v>1400</v>
      </c>
      <c r="BH37" s="26">
        <v>5.1299999999999998E-2</v>
      </c>
      <c r="BI37" s="26">
        <f t="shared" si="104"/>
        <v>4.838709677419354E-2</v>
      </c>
      <c r="BJ37" s="14">
        <f t="shared" si="94"/>
        <v>250</v>
      </c>
      <c r="BK37" s="14">
        <f t="shared" si="18"/>
        <v>125</v>
      </c>
      <c r="BL37" s="14">
        <f t="shared" si="95"/>
        <v>2500</v>
      </c>
      <c r="BM37" s="13">
        <v>3</v>
      </c>
      <c r="BN37" s="26">
        <v>0.10249999999999999</v>
      </c>
      <c r="BO37" s="26">
        <f t="shared" si="105"/>
        <v>9.9905123339658439E-2</v>
      </c>
      <c r="BP37" s="14">
        <f t="shared" si="96"/>
        <v>500</v>
      </c>
      <c r="BQ37" s="14">
        <f t="shared" si="19"/>
        <v>250</v>
      </c>
      <c r="BR37" s="14">
        <f t="shared" si="97"/>
        <v>5000</v>
      </c>
      <c r="BS37" s="14">
        <f t="shared" si="98"/>
        <v>6266</v>
      </c>
      <c r="BT37" s="14">
        <f t="shared" si="99"/>
        <v>3102</v>
      </c>
      <c r="BU37" s="14">
        <f t="shared" si="100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606</v>
      </c>
      <c r="CH37" s="14">
        <f t="shared" si="119"/>
        <v>22900</v>
      </c>
      <c r="CI37" s="14">
        <f t="shared" si="120"/>
        <v>11450</v>
      </c>
      <c r="CJ37" s="14">
        <f t="shared" si="121"/>
        <v>229000</v>
      </c>
      <c r="CK37" s="13">
        <v>135</v>
      </c>
      <c r="CL37" s="13">
        <v>150</v>
      </c>
      <c r="CM37" s="24">
        <v>0.7</v>
      </c>
      <c r="CN37" s="14">
        <f t="shared" si="122"/>
        <v>1069</v>
      </c>
      <c r="CO37" s="14">
        <f t="shared" si="123"/>
        <v>534</v>
      </c>
      <c r="CP37" s="14">
        <f t="shared" si="124"/>
        <v>5345</v>
      </c>
      <c r="CQ37" s="24">
        <v>0.1</v>
      </c>
      <c r="CR37" s="14">
        <f t="shared" si="125"/>
        <v>2290</v>
      </c>
      <c r="CS37" s="14">
        <f t="shared" si="126"/>
        <v>1145</v>
      </c>
      <c r="CT37" s="14">
        <f t="shared" si="127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599</v>
      </c>
      <c r="DB37" s="13">
        <v>60</v>
      </c>
      <c r="DC37" s="13">
        <v>85</v>
      </c>
      <c r="DD37" s="24">
        <v>0.2</v>
      </c>
      <c r="DE37" s="14">
        <f t="shared" si="115"/>
        <v>3375</v>
      </c>
      <c r="DF37" s="14">
        <f t="shared" si="106"/>
        <v>1647</v>
      </c>
      <c r="DG37" s="14">
        <f t="shared" si="107"/>
        <v>16775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16"/>
        <v>2775</v>
      </c>
      <c r="DO37" s="14">
        <f t="shared" si="117"/>
        <v>1400</v>
      </c>
      <c r="DP37" s="14">
        <f t="shared" si="118"/>
        <v>13875</v>
      </c>
      <c r="DQ37" s="14">
        <f t="shared" si="41"/>
        <v>6469</v>
      </c>
      <c r="DR37" s="14">
        <f t="shared" si="42"/>
        <v>3206</v>
      </c>
      <c r="DS37" s="14">
        <f t="shared" si="43"/>
        <v>32245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I38" s="13">
        <v>32</v>
      </c>
      <c r="J38" s="13">
        <v>98</v>
      </c>
      <c r="K38" s="13" t="s">
        <v>600</v>
      </c>
      <c r="L38" s="13">
        <v>31</v>
      </c>
      <c r="M38" s="13">
        <v>13</v>
      </c>
      <c r="N38" s="13" t="s">
        <v>600</v>
      </c>
      <c r="O38" s="13">
        <v>109</v>
      </c>
      <c r="P38" s="13" t="s">
        <v>600</v>
      </c>
      <c r="Q38" s="13">
        <v>35</v>
      </c>
      <c r="R38" s="13">
        <v>14</v>
      </c>
      <c r="S38" s="13" t="s">
        <v>601</v>
      </c>
      <c r="T38" s="13">
        <v>123</v>
      </c>
      <c r="U38" s="13" t="s">
        <v>603</v>
      </c>
      <c r="V38" s="13">
        <v>41</v>
      </c>
      <c r="W38" s="13">
        <v>16</v>
      </c>
      <c r="X38" s="13" t="s">
        <v>603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5">
        <v>0.05</v>
      </c>
      <c r="AP38" s="35">
        <f t="shared" si="45"/>
        <v>1.05</v>
      </c>
      <c r="AR38" s="13">
        <v>33</v>
      </c>
      <c r="AS38" s="13">
        <v>3</v>
      </c>
      <c r="AT38" s="13">
        <v>13</v>
      </c>
      <c r="AU38" s="13" t="s">
        <v>600</v>
      </c>
      <c r="AV38" s="13">
        <v>87</v>
      </c>
      <c r="AW38" s="14">
        <f t="shared" si="108"/>
        <v>8</v>
      </c>
      <c r="AX38" s="13">
        <v>95</v>
      </c>
      <c r="AY38" s="14">
        <f t="shared" si="109"/>
        <v>6266</v>
      </c>
      <c r="AZ38" s="14">
        <f t="shared" si="110"/>
        <v>3102</v>
      </c>
      <c r="BA38" s="14">
        <f t="shared" si="111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12"/>
        <v>200</v>
      </c>
      <c r="BF38" s="14">
        <f t="shared" si="113"/>
        <v>104</v>
      </c>
      <c r="BG38" s="14">
        <f t="shared" si="114"/>
        <v>2000</v>
      </c>
      <c r="BH38" s="26">
        <v>4.7800000000000002E-2</v>
      </c>
      <c r="BI38" s="26">
        <f t="shared" si="104"/>
        <v>4.8861480075901326E-2</v>
      </c>
      <c r="BJ38" s="14">
        <f t="shared" si="94"/>
        <v>300</v>
      </c>
      <c r="BK38" s="14">
        <f t="shared" si="18"/>
        <v>150</v>
      </c>
      <c r="BL38" s="14">
        <f t="shared" si="95"/>
        <v>3000</v>
      </c>
      <c r="BM38" s="13">
        <v>3</v>
      </c>
      <c r="BN38" s="26">
        <v>7.9799999999999996E-2</v>
      </c>
      <c r="BO38" s="26">
        <f t="shared" si="105"/>
        <v>7.7798861480075907E-2</v>
      </c>
      <c r="BP38" s="14">
        <f t="shared" si="96"/>
        <v>500</v>
      </c>
      <c r="BQ38" s="14">
        <f t="shared" si="19"/>
        <v>250</v>
      </c>
      <c r="BR38" s="14">
        <f t="shared" si="97"/>
        <v>5000</v>
      </c>
      <c r="BS38" s="14">
        <f t="shared" si="98"/>
        <v>7866</v>
      </c>
      <c r="BT38" s="14">
        <f t="shared" si="99"/>
        <v>3906</v>
      </c>
      <c r="BU38" s="14">
        <f t="shared" si="100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600</v>
      </c>
      <c r="DB38" s="13">
        <v>85</v>
      </c>
      <c r="DC38" s="13">
        <v>85</v>
      </c>
      <c r="DD38" s="24">
        <v>0.2</v>
      </c>
      <c r="DE38" s="14">
        <f t="shared" si="115"/>
        <v>6469</v>
      </c>
      <c r="DF38" s="14">
        <f t="shared" si="106"/>
        <v>3206</v>
      </c>
      <c r="DG38" s="14">
        <f t="shared" si="107"/>
        <v>32245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16"/>
        <v>0</v>
      </c>
      <c r="DO38" s="14">
        <f t="shared" si="117"/>
        <v>0</v>
      </c>
      <c r="DP38" s="14">
        <f t="shared" si="118"/>
        <v>0</v>
      </c>
      <c r="DQ38" s="14">
        <f t="shared" si="41"/>
        <v>7071</v>
      </c>
      <c r="DR38" s="14">
        <f t="shared" si="42"/>
        <v>3508</v>
      </c>
      <c r="DS38" s="14">
        <f t="shared" si="43"/>
        <v>35255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I39" s="13">
        <v>33</v>
      </c>
      <c r="J39" s="13">
        <v>99</v>
      </c>
      <c r="K39" s="13" t="s">
        <v>600</v>
      </c>
      <c r="L39" s="13">
        <v>31</v>
      </c>
      <c r="M39" s="13">
        <v>13</v>
      </c>
      <c r="N39" s="13" t="s">
        <v>600</v>
      </c>
      <c r="O39" s="13">
        <v>111</v>
      </c>
      <c r="P39" s="13" t="s">
        <v>603</v>
      </c>
      <c r="Q39" s="13">
        <v>36</v>
      </c>
      <c r="R39" s="13">
        <v>15</v>
      </c>
      <c r="S39" s="13" t="s">
        <v>602</v>
      </c>
      <c r="T39" s="13">
        <v>124</v>
      </c>
      <c r="U39" s="13" t="s">
        <v>603</v>
      </c>
      <c r="V39" s="13">
        <v>41</v>
      </c>
      <c r="W39" s="13">
        <v>16</v>
      </c>
      <c r="X39" s="13" t="s">
        <v>603</v>
      </c>
      <c r="AJ39" s="13">
        <v>33</v>
      </c>
      <c r="AK39" s="13" t="str">
        <f t="shared" ref="AK39:AK58" si="128">INDEX($AB$7:$AB$26,MATCH(AJ39-1,$AF$6:$AF$26,1))&amp;" · 魂火"&amp;AM39</f>
        <v>焦热+1 · 魂火3</v>
      </c>
      <c r="AL39" s="13">
        <f t="shared" ref="AL39:AL58" si="129">INDEX($AA$7:$AA$26,MATCH(AJ39-1,$AF$6:$AF$26,1))</f>
        <v>14</v>
      </c>
      <c r="AM39" s="13">
        <v>3</v>
      </c>
      <c r="AN39" s="13">
        <v>102</v>
      </c>
      <c r="AO39" s="35">
        <v>0.05</v>
      </c>
      <c r="AP39" s="35">
        <f t="shared" si="45"/>
        <v>1.05</v>
      </c>
      <c r="AR39" s="13">
        <v>34</v>
      </c>
      <c r="AS39" s="13">
        <v>3</v>
      </c>
      <c r="AT39" s="13">
        <v>14</v>
      </c>
      <c r="AU39" s="13" t="s">
        <v>601</v>
      </c>
      <c r="AV39" s="13">
        <v>95</v>
      </c>
      <c r="AW39" s="14">
        <f t="shared" si="108"/>
        <v>7</v>
      </c>
      <c r="AX39" s="13">
        <v>102</v>
      </c>
      <c r="AY39" s="14">
        <f t="shared" si="109"/>
        <v>7866</v>
      </c>
      <c r="AZ39" s="14">
        <f t="shared" si="110"/>
        <v>3906</v>
      </c>
      <c r="BA39" s="14">
        <f t="shared" si="111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12"/>
        <v>175</v>
      </c>
      <c r="BF39" s="14">
        <f t="shared" si="113"/>
        <v>91</v>
      </c>
      <c r="BG39" s="14">
        <f t="shared" si="114"/>
        <v>1750</v>
      </c>
      <c r="BH39" s="26">
        <v>4.4499999999999998E-2</v>
      </c>
      <c r="BI39" s="26">
        <f t="shared" si="104"/>
        <v>4.743833017077799E-2</v>
      </c>
      <c r="BJ39" s="14">
        <f t="shared" si="94"/>
        <v>350</v>
      </c>
      <c r="BK39" s="14">
        <f t="shared" si="18"/>
        <v>175</v>
      </c>
      <c r="BL39" s="14">
        <f t="shared" si="95"/>
        <v>3500</v>
      </c>
      <c r="BM39" s="13">
        <v>3</v>
      </c>
      <c r="BN39" s="26">
        <v>6.9900000000000004E-2</v>
      </c>
      <c r="BO39" s="26">
        <f t="shared" si="105"/>
        <v>7.020872865275142E-2</v>
      </c>
      <c r="BP39" s="14">
        <f t="shared" si="96"/>
        <v>550</v>
      </c>
      <c r="BQ39" s="14">
        <f t="shared" si="19"/>
        <v>275</v>
      </c>
      <c r="BR39" s="14">
        <f t="shared" si="97"/>
        <v>5500</v>
      </c>
      <c r="BS39" s="14">
        <f t="shared" si="98"/>
        <v>9641</v>
      </c>
      <c r="BT39" s="14">
        <f t="shared" si="99"/>
        <v>4797</v>
      </c>
      <c r="BU39" s="14">
        <f t="shared" si="100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601</v>
      </c>
      <c r="DB39" s="13">
        <v>85</v>
      </c>
      <c r="DC39" s="13">
        <v>85</v>
      </c>
      <c r="DD39" s="24">
        <v>0.2</v>
      </c>
      <c r="DE39" s="14">
        <f t="shared" si="115"/>
        <v>7071</v>
      </c>
      <c r="DF39" s="14">
        <f t="shared" si="106"/>
        <v>3508</v>
      </c>
      <c r="DG39" s="14">
        <f t="shared" si="107"/>
        <v>35255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16"/>
        <v>0</v>
      </c>
      <c r="DO39" s="14">
        <f t="shared" si="117"/>
        <v>0</v>
      </c>
      <c r="DP39" s="14">
        <f t="shared" si="118"/>
        <v>0</v>
      </c>
      <c r="DQ39" s="14">
        <f t="shared" si="41"/>
        <v>7673</v>
      </c>
      <c r="DR39" s="14">
        <f t="shared" si="42"/>
        <v>3810</v>
      </c>
      <c r="DS39" s="14">
        <f t="shared" si="43"/>
        <v>38265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36"/>
      <c r="B40" s="36"/>
      <c r="C40" s="36"/>
      <c r="D40" s="36"/>
      <c r="E40" s="36"/>
      <c r="F40" s="36"/>
      <c r="G40" s="36"/>
      <c r="H40" s="36"/>
      <c r="I40" s="13">
        <v>34</v>
      </c>
      <c r="J40" s="13">
        <v>100</v>
      </c>
      <c r="K40" s="13" t="s">
        <v>600</v>
      </c>
      <c r="L40" s="13">
        <v>32</v>
      </c>
      <c r="M40" s="13">
        <v>13</v>
      </c>
      <c r="N40" s="13" t="s">
        <v>600</v>
      </c>
      <c r="O40" s="13">
        <v>112</v>
      </c>
      <c r="P40" s="13" t="s">
        <v>603</v>
      </c>
      <c r="Q40" s="13">
        <v>37</v>
      </c>
      <c r="R40" s="13">
        <v>15</v>
      </c>
      <c r="S40" s="13" t="s">
        <v>602</v>
      </c>
      <c r="T40" s="13">
        <v>126</v>
      </c>
      <c r="U40" s="13" t="s">
        <v>603</v>
      </c>
      <c r="V40" s="13">
        <v>42</v>
      </c>
      <c r="W40" s="13">
        <v>17</v>
      </c>
      <c r="X40" s="13" t="s">
        <v>604</v>
      </c>
      <c r="Y40" s="36"/>
      <c r="Z40" s="36"/>
      <c r="AJ40" s="13">
        <v>34</v>
      </c>
      <c r="AK40" s="13" t="str">
        <f t="shared" si="128"/>
        <v>焦热+2 · 魂火1</v>
      </c>
      <c r="AL40" s="13">
        <f t="shared" si="129"/>
        <v>15</v>
      </c>
      <c r="AM40" s="13">
        <v>1</v>
      </c>
      <c r="AN40" s="13">
        <v>105</v>
      </c>
      <c r="AO40" s="35">
        <v>0.05</v>
      </c>
      <c r="AP40" s="35">
        <f t="shared" si="45"/>
        <v>1.05</v>
      </c>
      <c r="AQ40" s="36"/>
      <c r="AR40" s="13">
        <v>35</v>
      </c>
      <c r="AS40" s="13">
        <v>3</v>
      </c>
      <c r="AT40" s="13">
        <v>15</v>
      </c>
      <c r="AU40" s="13" t="s">
        <v>602</v>
      </c>
      <c r="AV40" s="13">
        <v>102</v>
      </c>
      <c r="AW40" s="14">
        <f t="shared" si="108"/>
        <v>8</v>
      </c>
      <c r="AX40" s="13">
        <v>110</v>
      </c>
      <c r="AY40" s="14">
        <f t="shared" si="109"/>
        <v>9641</v>
      </c>
      <c r="AZ40" s="14">
        <f t="shared" si="110"/>
        <v>4797</v>
      </c>
      <c r="BA40" s="14">
        <f t="shared" si="111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12"/>
        <v>200</v>
      </c>
      <c r="BF40" s="14">
        <f t="shared" si="113"/>
        <v>104</v>
      </c>
      <c r="BG40" s="14">
        <f t="shared" si="114"/>
        <v>2000</v>
      </c>
      <c r="BH40" s="26">
        <v>4.9799999999999997E-2</v>
      </c>
      <c r="BI40" s="26">
        <f t="shared" si="104"/>
        <v>4.9430740037950664E-2</v>
      </c>
      <c r="BJ40" s="14">
        <f t="shared" si="94"/>
        <v>480</v>
      </c>
      <c r="BK40" s="14">
        <f t="shared" si="18"/>
        <v>240</v>
      </c>
      <c r="BL40" s="14">
        <f t="shared" si="95"/>
        <v>4800</v>
      </c>
      <c r="BM40" s="13">
        <v>3</v>
      </c>
      <c r="BN40" s="26">
        <v>0.1037</v>
      </c>
      <c r="BO40" s="26">
        <f t="shared" si="105"/>
        <v>9.8861480075901328E-2</v>
      </c>
      <c r="BP40" s="14">
        <f t="shared" si="96"/>
        <v>1000</v>
      </c>
      <c r="BQ40" s="14">
        <f t="shared" si="19"/>
        <v>500</v>
      </c>
      <c r="BR40" s="14">
        <f t="shared" si="97"/>
        <v>10000</v>
      </c>
      <c r="BS40" s="14">
        <f t="shared" si="98"/>
        <v>12281</v>
      </c>
      <c r="BT40" s="14">
        <f t="shared" si="99"/>
        <v>6121</v>
      </c>
      <c r="BU40" s="14">
        <f t="shared" si="100"/>
        <v>121810</v>
      </c>
      <c r="BV40" s="36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13">
        <v>35</v>
      </c>
      <c r="CX40" s="13">
        <v>3</v>
      </c>
      <c r="CY40" s="13">
        <v>15</v>
      </c>
      <c r="CZ40" s="13">
        <v>6</v>
      </c>
      <c r="DA40" s="13" t="s">
        <v>602</v>
      </c>
      <c r="DB40" s="13">
        <v>85</v>
      </c>
      <c r="DC40" s="13">
        <v>110</v>
      </c>
      <c r="DD40" s="24">
        <v>0.2</v>
      </c>
      <c r="DE40" s="14">
        <f t="shared" si="115"/>
        <v>7673</v>
      </c>
      <c r="DF40" s="14">
        <f t="shared" si="106"/>
        <v>3810</v>
      </c>
      <c r="DG40" s="14">
        <f t="shared" si="107"/>
        <v>38265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16"/>
        <v>5275</v>
      </c>
      <c r="DO40" s="14">
        <f t="shared" si="117"/>
        <v>2650</v>
      </c>
      <c r="DP40" s="14">
        <f t="shared" si="118"/>
        <v>26375</v>
      </c>
      <c r="DQ40" s="14">
        <f t="shared" si="41"/>
        <v>13550</v>
      </c>
      <c r="DR40" s="14">
        <f t="shared" si="42"/>
        <v>6762</v>
      </c>
      <c r="DS40" s="14">
        <f t="shared" si="43"/>
        <v>67650</v>
      </c>
      <c r="DT40" s="36"/>
      <c r="DU40" s="36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36"/>
      <c r="B41" s="36"/>
      <c r="C41" s="36"/>
      <c r="D41" s="36"/>
      <c r="E41" s="36"/>
      <c r="F41" s="36"/>
      <c r="G41" s="36"/>
      <c r="H41" s="36"/>
      <c r="I41" s="13">
        <v>35</v>
      </c>
      <c r="J41" s="13">
        <v>102</v>
      </c>
      <c r="K41" s="13" t="s">
        <v>600</v>
      </c>
      <c r="L41" s="13">
        <v>33</v>
      </c>
      <c r="M41" s="13">
        <v>14</v>
      </c>
      <c r="N41" s="13" t="s">
        <v>601</v>
      </c>
      <c r="O41" s="13">
        <v>113</v>
      </c>
      <c r="P41" s="13" t="s">
        <v>603</v>
      </c>
      <c r="Q41" s="13">
        <v>37</v>
      </c>
      <c r="R41" s="13">
        <v>15</v>
      </c>
      <c r="S41" s="13" t="s">
        <v>602</v>
      </c>
      <c r="T41" s="13">
        <v>127</v>
      </c>
      <c r="U41" s="13" t="s">
        <v>603</v>
      </c>
      <c r="V41" s="13">
        <v>43</v>
      </c>
      <c r="W41" s="13">
        <v>17</v>
      </c>
      <c r="X41" s="13" t="s">
        <v>604</v>
      </c>
      <c r="Y41" s="36"/>
      <c r="Z41" s="36"/>
      <c r="AJ41" s="13">
        <v>35</v>
      </c>
      <c r="AK41" s="13" t="str">
        <f t="shared" si="128"/>
        <v>焦热+2 · 魂火2</v>
      </c>
      <c r="AL41" s="13">
        <f t="shared" si="129"/>
        <v>15</v>
      </c>
      <c r="AM41" s="13">
        <v>2</v>
      </c>
      <c r="AN41" s="13">
        <v>107</v>
      </c>
      <c r="AO41" s="35">
        <v>0.05</v>
      </c>
      <c r="AP41" s="35">
        <f t="shared" si="45"/>
        <v>1.05</v>
      </c>
      <c r="AQ41" s="36"/>
      <c r="AR41" s="13">
        <v>36</v>
      </c>
      <c r="AS41" s="13">
        <v>3</v>
      </c>
      <c r="AT41" s="13">
        <v>16</v>
      </c>
      <c r="AU41" s="13" t="s">
        <v>603</v>
      </c>
      <c r="AV41" s="13">
        <v>110</v>
      </c>
      <c r="AW41" s="14">
        <f t="shared" si="108"/>
        <v>7</v>
      </c>
      <c r="AX41" s="13">
        <v>117</v>
      </c>
      <c r="AY41" s="14">
        <f t="shared" si="109"/>
        <v>12281</v>
      </c>
      <c r="AZ41" s="14">
        <f t="shared" si="110"/>
        <v>6121</v>
      </c>
      <c r="BA41" s="14">
        <f t="shared" si="111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12"/>
        <v>210</v>
      </c>
      <c r="BF41" s="14">
        <f t="shared" si="113"/>
        <v>105</v>
      </c>
      <c r="BG41" s="14">
        <f t="shared" si="114"/>
        <v>2100</v>
      </c>
      <c r="BH41" s="26">
        <v>4.8849999999999998E-2</v>
      </c>
      <c r="BI41" s="26">
        <f t="shared" si="104"/>
        <v>4.971537001897533E-2</v>
      </c>
      <c r="BJ41" s="14">
        <f t="shared" si="94"/>
        <v>600</v>
      </c>
      <c r="BK41" s="14">
        <f t="shared" si="18"/>
        <v>300</v>
      </c>
      <c r="BL41" s="14">
        <f t="shared" si="95"/>
        <v>6000</v>
      </c>
      <c r="BM41" s="13">
        <v>3</v>
      </c>
      <c r="BN41" s="26">
        <v>8.14E-2</v>
      </c>
      <c r="BO41" s="26">
        <f t="shared" si="105"/>
        <v>7.7324478178368114E-2</v>
      </c>
      <c r="BP41" s="14">
        <f t="shared" si="96"/>
        <v>1000</v>
      </c>
      <c r="BQ41" s="14">
        <f t="shared" si="19"/>
        <v>500</v>
      </c>
      <c r="BR41" s="14">
        <f t="shared" si="97"/>
        <v>10000</v>
      </c>
      <c r="BS41" s="14">
        <f t="shared" si="98"/>
        <v>15291</v>
      </c>
      <c r="BT41" s="14">
        <f t="shared" si="99"/>
        <v>7626</v>
      </c>
      <c r="BU41" s="14">
        <f t="shared" si="100"/>
        <v>151910</v>
      </c>
      <c r="BV41" s="36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13">
        <v>36</v>
      </c>
      <c r="CX41" s="13">
        <v>3</v>
      </c>
      <c r="CY41" s="13">
        <v>16</v>
      </c>
      <c r="CZ41" s="13">
        <v>7</v>
      </c>
      <c r="DA41" s="13" t="s">
        <v>603</v>
      </c>
      <c r="DB41" s="13">
        <v>110</v>
      </c>
      <c r="DC41" s="13">
        <v>110</v>
      </c>
      <c r="DD41" s="24">
        <v>0.2</v>
      </c>
      <c r="DE41" s="14">
        <f t="shared" si="115"/>
        <v>13550</v>
      </c>
      <c r="DF41" s="14">
        <f t="shared" si="106"/>
        <v>6762</v>
      </c>
      <c r="DG41" s="14">
        <f t="shared" si="107"/>
        <v>67650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16"/>
        <v>0</v>
      </c>
      <c r="DO41" s="14">
        <f t="shared" si="117"/>
        <v>0</v>
      </c>
      <c r="DP41" s="14">
        <f t="shared" si="118"/>
        <v>0</v>
      </c>
      <c r="DQ41" s="14">
        <f t="shared" si="41"/>
        <v>14671</v>
      </c>
      <c r="DR41" s="14">
        <f t="shared" si="42"/>
        <v>7323</v>
      </c>
      <c r="DS41" s="14">
        <f t="shared" si="43"/>
        <v>73255</v>
      </c>
      <c r="DT41" s="36"/>
      <c r="DU41" s="36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36"/>
      <c r="B42" s="36"/>
      <c r="C42" s="36"/>
      <c r="D42" s="36"/>
      <c r="E42" s="36"/>
      <c r="F42" s="36"/>
      <c r="G42" s="36"/>
      <c r="H42" s="36"/>
      <c r="I42" s="13">
        <v>36</v>
      </c>
      <c r="J42" s="13">
        <v>103</v>
      </c>
      <c r="K42" s="13" t="s">
        <v>600</v>
      </c>
      <c r="L42" s="13">
        <v>33</v>
      </c>
      <c r="M42" s="13">
        <v>14</v>
      </c>
      <c r="N42" s="13" t="s">
        <v>601</v>
      </c>
      <c r="O42" s="13">
        <v>114</v>
      </c>
      <c r="P42" s="13" t="s">
        <v>603</v>
      </c>
      <c r="Q42" s="13">
        <v>37</v>
      </c>
      <c r="R42" s="13">
        <v>15</v>
      </c>
      <c r="S42" s="13" t="s">
        <v>602</v>
      </c>
      <c r="T42" s="13">
        <v>128</v>
      </c>
      <c r="U42" s="13" t="s">
        <v>603</v>
      </c>
      <c r="V42" s="13">
        <v>43</v>
      </c>
      <c r="W42" s="13">
        <v>17</v>
      </c>
      <c r="X42" s="13" t="s">
        <v>604</v>
      </c>
      <c r="Y42" s="36"/>
      <c r="Z42" s="36"/>
      <c r="AJ42" s="13">
        <v>36</v>
      </c>
      <c r="AK42" s="13" t="str">
        <f t="shared" si="128"/>
        <v>焦热+2 · 魂火3</v>
      </c>
      <c r="AL42" s="13">
        <f t="shared" si="129"/>
        <v>15</v>
      </c>
      <c r="AM42" s="13">
        <v>3</v>
      </c>
      <c r="AN42" s="13">
        <v>110</v>
      </c>
      <c r="AO42" s="35">
        <v>0.05</v>
      </c>
      <c r="AP42" s="35">
        <f t="shared" si="45"/>
        <v>1.05</v>
      </c>
      <c r="AQ42" s="36"/>
      <c r="AR42" s="13">
        <v>37</v>
      </c>
      <c r="AS42" s="13">
        <v>3</v>
      </c>
      <c r="AT42" s="13">
        <v>17</v>
      </c>
      <c r="AU42" s="13" t="s">
        <v>604</v>
      </c>
      <c r="AV42" s="13">
        <v>117</v>
      </c>
      <c r="AW42" s="14">
        <f t="shared" si="108"/>
        <v>8</v>
      </c>
      <c r="AX42" s="13">
        <v>125</v>
      </c>
      <c r="AY42" s="14">
        <f t="shared" si="109"/>
        <v>15291</v>
      </c>
      <c r="AZ42" s="14">
        <f t="shared" si="110"/>
        <v>7626</v>
      </c>
      <c r="BA42" s="14">
        <f t="shared" si="111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12"/>
        <v>240</v>
      </c>
      <c r="BF42" s="14">
        <f t="shared" si="113"/>
        <v>120</v>
      </c>
      <c r="BG42" s="14">
        <f t="shared" si="114"/>
        <v>2400</v>
      </c>
      <c r="BH42" s="26">
        <v>4.9050000000000003E-2</v>
      </c>
      <c r="BI42" s="26">
        <f t="shared" si="104"/>
        <v>4.838709677419354E-2</v>
      </c>
      <c r="BJ42" s="14">
        <f t="shared" si="94"/>
        <v>750</v>
      </c>
      <c r="BK42" s="14">
        <f t="shared" si="18"/>
        <v>375</v>
      </c>
      <c r="BL42" s="14">
        <f t="shared" si="95"/>
        <v>7500</v>
      </c>
      <c r="BM42" s="13">
        <v>3</v>
      </c>
      <c r="BN42" s="26">
        <v>6.54E-2</v>
      </c>
      <c r="BO42" s="26">
        <f t="shared" si="105"/>
        <v>7.039848197343454E-2</v>
      </c>
      <c r="BP42" s="14">
        <f t="shared" si="96"/>
        <v>1000</v>
      </c>
      <c r="BQ42" s="14">
        <f t="shared" si="19"/>
        <v>500</v>
      </c>
      <c r="BR42" s="14">
        <f t="shared" si="97"/>
        <v>10000</v>
      </c>
      <c r="BS42" s="14">
        <f t="shared" si="98"/>
        <v>18781</v>
      </c>
      <c r="BT42" s="14">
        <f t="shared" si="99"/>
        <v>9371</v>
      </c>
      <c r="BU42" s="14">
        <f t="shared" si="100"/>
        <v>186810</v>
      </c>
      <c r="BV42" s="36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13">
        <v>37</v>
      </c>
      <c r="CX42" s="13">
        <v>3</v>
      </c>
      <c r="CY42" s="13">
        <v>17</v>
      </c>
      <c r="CZ42" s="13">
        <v>7</v>
      </c>
      <c r="DA42" s="13" t="s">
        <v>604</v>
      </c>
      <c r="DB42" s="13">
        <v>110</v>
      </c>
      <c r="DC42" s="13">
        <v>110</v>
      </c>
      <c r="DD42" s="24">
        <v>0.2</v>
      </c>
      <c r="DE42" s="14">
        <f t="shared" si="115"/>
        <v>14671</v>
      </c>
      <c r="DF42" s="14">
        <f t="shared" si="106"/>
        <v>7323</v>
      </c>
      <c r="DG42" s="14">
        <f t="shared" si="107"/>
        <v>73255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16"/>
        <v>0</v>
      </c>
      <c r="DO42" s="14">
        <f t="shared" si="117"/>
        <v>0</v>
      </c>
      <c r="DP42" s="14">
        <f t="shared" si="118"/>
        <v>0</v>
      </c>
      <c r="DQ42" s="14">
        <f t="shared" si="41"/>
        <v>15792</v>
      </c>
      <c r="DR42" s="14">
        <f t="shared" si="42"/>
        <v>7884</v>
      </c>
      <c r="DS42" s="14">
        <f t="shared" si="43"/>
        <v>78860</v>
      </c>
      <c r="DT42" s="36"/>
      <c r="DU42" s="3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36"/>
      <c r="B43" s="36"/>
      <c r="C43" s="36"/>
      <c r="D43" s="36"/>
      <c r="E43" s="36"/>
      <c r="F43" s="36"/>
      <c r="G43" s="36"/>
      <c r="H43" s="36"/>
      <c r="I43" s="13">
        <v>37</v>
      </c>
      <c r="J43" s="13">
        <v>104</v>
      </c>
      <c r="K43" s="13" t="s">
        <v>600</v>
      </c>
      <c r="L43" s="13">
        <v>33</v>
      </c>
      <c r="M43" s="13">
        <v>14</v>
      </c>
      <c r="N43" s="13" t="s">
        <v>601</v>
      </c>
      <c r="O43" s="13">
        <v>116</v>
      </c>
      <c r="P43" s="13" t="s">
        <v>603</v>
      </c>
      <c r="Q43" s="13">
        <v>38</v>
      </c>
      <c r="R43" s="13">
        <v>15</v>
      </c>
      <c r="S43" s="13" t="s">
        <v>602</v>
      </c>
      <c r="T43" s="13">
        <v>129</v>
      </c>
      <c r="U43" s="13" t="s">
        <v>603</v>
      </c>
      <c r="V43" s="13">
        <v>43</v>
      </c>
      <c r="W43" s="13">
        <v>17</v>
      </c>
      <c r="X43" s="13" t="s">
        <v>604</v>
      </c>
      <c r="Y43" s="36"/>
      <c r="Z43" s="36"/>
      <c r="AJ43" s="13">
        <v>37</v>
      </c>
      <c r="AK43" s="13" t="str">
        <f t="shared" si="128"/>
        <v>大焦热 · 魂火1</v>
      </c>
      <c r="AL43" s="13">
        <f t="shared" si="129"/>
        <v>16</v>
      </c>
      <c r="AM43" s="13">
        <v>1</v>
      </c>
      <c r="AN43" s="13">
        <v>112</v>
      </c>
      <c r="AO43" s="35">
        <v>0.05</v>
      </c>
      <c r="AP43" s="35">
        <f t="shared" si="45"/>
        <v>1.05</v>
      </c>
      <c r="AQ43" s="36"/>
      <c r="AR43" s="13">
        <v>38</v>
      </c>
      <c r="AS43" s="13">
        <v>3</v>
      </c>
      <c r="AT43" s="13">
        <v>18</v>
      </c>
      <c r="AU43" s="13" t="s">
        <v>605</v>
      </c>
      <c r="AV43" s="13">
        <v>125</v>
      </c>
      <c r="AW43" s="14">
        <f t="shared" si="108"/>
        <v>7</v>
      </c>
      <c r="AX43" s="13">
        <v>132</v>
      </c>
      <c r="AY43" s="14">
        <f t="shared" si="109"/>
        <v>18781</v>
      </c>
      <c r="AZ43" s="14">
        <f t="shared" si="110"/>
        <v>9371</v>
      </c>
      <c r="BA43" s="14">
        <f t="shared" si="111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12"/>
        <v>210</v>
      </c>
      <c r="BF43" s="14">
        <f t="shared" si="113"/>
        <v>105</v>
      </c>
      <c r="BG43" s="14">
        <f t="shared" si="114"/>
        <v>2100</v>
      </c>
      <c r="BH43" s="26">
        <v>4.7899999999999998E-2</v>
      </c>
      <c r="BI43" s="26">
        <f t="shared" si="104"/>
        <v>4.8197343453510434E-2</v>
      </c>
      <c r="BJ43" s="14">
        <f t="shared" si="94"/>
        <v>900</v>
      </c>
      <c r="BK43" s="14">
        <f t="shared" si="18"/>
        <v>450</v>
      </c>
      <c r="BL43" s="14">
        <f t="shared" si="95"/>
        <v>9000</v>
      </c>
      <c r="BM43" s="13">
        <v>3</v>
      </c>
      <c r="BN43" s="26">
        <v>9.5850000000000005E-2</v>
      </c>
      <c r="BO43" s="26">
        <f t="shared" si="105"/>
        <v>9.924098671726754E-2</v>
      </c>
      <c r="BP43" s="14">
        <f t="shared" si="96"/>
        <v>1800</v>
      </c>
      <c r="BQ43" s="14">
        <f t="shared" si="19"/>
        <v>900</v>
      </c>
      <c r="BR43" s="14">
        <f t="shared" si="97"/>
        <v>18000</v>
      </c>
      <c r="BS43" s="14">
        <f t="shared" si="98"/>
        <v>23491</v>
      </c>
      <c r="BT43" s="14">
        <f t="shared" si="99"/>
        <v>11726</v>
      </c>
      <c r="BU43" s="14">
        <f t="shared" si="100"/>
        <v>233910</v>
      </c>
      <c r="BV43" s="36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13">
        <v>38</v>
      </c>
      <c r="CX43" s="13">
        <v>3</v>
      </c>
      <c r="CY43" s="13">
        <v>18</v>
      </c>
      <c r="CZ43" s="13">
        <v>7</v>
      </c>
      <c r="DA43" s="13" t="s">
        <v>605</v>
      </c>
      <c r="DB43" s="13">
        <v>110</v>
      </c>
      <c r="DC43" s="13">
        <v>135</v>
      </c>
      <c r="DD43" s="24">
        <v>0.2</v>
      </c>
      <c r="DE43" s="14">
        <f t="shared" si="115"/>
        <v>15792</v>
      </c>
      <c r="DF43" s="14">
        <f t="shared" si="106"/>
        <v>7884</v>
      </c>
      <c r="DG43" s="14">
        <f t="shared" si="107"/>
        <v>78860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16"/>
        <v>7850</v>
      </c>
      <c r="DO43" s="14">
        <f t="shared" si="117"/>
        <v>3925</v>
      </c>
      <c r="DP43" s="14">
        <f t="shared" si="118"/>
        <v>39250</v>
      </c>
      <c r="DQ43" s="14">
        <f t="shared" si="41"/>
        <v>24763</v>
      </c>
      <c r="DR43" s="14">
        <f t="shared" si="42"/>
        <v>12370</v>
      </c>
      <c r="DS43" s="14">
        <f t="shared" si="43"/>
        <v>123715</v>
      </c>
      <c r="DT43" s="36"/>
      <c r="DU43" s="3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36"/>
      <c r="B44" s="36"/>
      <c r="C44" s="36"/>
      <c r="D44" s="36"/>
      <c r="E44" s="36"/>
      <c r="F44" s="36"/>
      <c r="G44" s="36"/>
      <c r="H44" s="36"/>
      <c r="I44" s="13">
        <v>38</v>
      </c>
      <c r="J44" s="13">
        <v>104</v>
      </c>
      <c r="K44" s="13" t="s">
        <v>600</v>
      </c>
      <c r="L44" s="13">
        <v>33</v>
      </c>
      <c r="M44" s="13">
        <v>14</v>
      </c>
      <c r="N44" s="13" t="s">
        <v>601</v>
      </c>
      <c r="O44" s="13">
        <v>117</v>
      </c>
      <c r="P44" s="13" t="s">
        <v>603</v>
      </c>
      <c r="Q44" s="13">
        <v>39</v>
      </c>
      <c r="R44" s="13">
        <v>16</v>
      </c>
      <c r="S44" s="13" t="s">
        <v>603</v>
      </c>
      <c r="T44" s="13">
        <v>131</v>
      </c>
      <c r="U44" s="13" t="s">
        <v>603</v>
      </c>
      <c r="V44" s="13">
        <v>44</v>
      </c>
      <c r="W44" s="13">
        <v>17</v>
      </c>
      <c r="X44" s="13" t="s">
        <v>604</v>
      </c>
      <c r="Y44" s="36"/>
      <c r="Z44" s="36"/>
      <c r="AJ44" s="13">
        <v>38</v>
      </c>
      <c r="AK44" s="13" t="str">
        <f t="shared" si="128"/>
        <v>大焦热 · 魂火2</v>
      </c>
      <c r="AL44" s="13">
        <f t="shared" si="129"/>
        <v>16</v>
      </c>
      <c r="AM44" s="13">
        <v>2</v>
      </c>
      <c r="AN44" s="13">
        <v>115</v>
      </c>
      <c r="AO44" s="35">
        <v>0.05</v>
      </c>
      <c r="AP44" s="35">
        <f t="shared" si="45"/>
        <v>1.05</v>
      </c>
      <c r="AQ44" s="36"/>
      <c r="AR44" s="13">
        <v>39</v>
      </c>
      <c r="AS44" s="13">
        <v>3</v>
      </c>
      <c r="AT44" s="13">
        <v>19</v>
      </c>
      <c r="AU44" s="13" t="s">
        <v>606</v>
      </c>
      <c r="AV44" s="13">
        <v>132</v>
      </c>
      <c r="AW44" s="14">
        <f t="shared" si="108"/>
        <v>8</v>
      </c>
      <c r="AX44" s="13">
        <v>140</v>
      </c>
      <c r="AY44" s="14">
        <f t="shared" si="109"/>
        <v>23491</v>
      </c>
      <c r="AZ44" s="14">
        <f t="shared" si="110"/>
        <v>11726</v>
      </c>
      <c r="BA44" s="14">
        <f t="shared" si="111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12"/>
        <v>320</v>
      </c>
      <c r="BF44" s="14">
        <f t="shared" si="113"/>
        <v>160</v>
      </c>
      <c r="BG44" s="14">
        <f t="shared" si="114"/>
        <v>3200</v>
      </c>
      <c r="BH44" s="26">
        <v>4.7870000000000003E-2</v>
      </c>
      <c r="BI44" s="26">
        <f t="shared" si="104"/>
        <v>4.7533206831119543E-2</v>
      </c>
      <c r="BJ44" s="14">
        <f t="shared" si="94"/>
        <v>1125</v>
      </c>
      <c r="BK44" s="14">
        <f t="shared" si="18"/>
        <v>563</v>
      </c>
      <c r="BL44" s="14">
        <f t="shared" si="95"/>
        <v>11250</v>
      </c>
      <c r="BM44" s="13">
        <v>3</v>
      </c>
      <c r="BN44" s="26">
        <v>7.6630000000000004E-2</v>
      </c>
      <c r="BO44" s="26">
        <f t="shared" si="105"/>
        <v>7.8273244781783685E-2</v>
      </c>
      <c r="BP44" s="14">
        <f t="shared" si="96"/>
        <v>1800</v>
      </c>
      <c r="BQ44" s="14">
        <f t="shared" si="19"/>
        <v>900</v>
      </c>
      <c r="BR44" s="14">
        <f t="shared" si="97"/>
        <v>18000</v>
      </c>
      <c r="BS44" s="14">
        <f t="shared" si="98"/>
        <v>28986</v>
      </c>
      <c r="BT44" s="14">
        <f t="shared" si="99"/>
        <v>14475</v>
      </c>
      <c r="BU44" s="14">
        <f t="shared" si="100"/>
        <v>288860</v>
      </c>
      <c r="BV44" s="36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13">
        <v>39</v>
      </c>
      <c r="CX44" s="13">
        <v>3</v>
      </c>
      <c r="CY44" s="13">
        <v>19</v>
      </c>
      <c r="CZ44" s="13">
        <v>8</v>
      </c>
      <c r="DA44" s="13" t="s">
        <v>606</v>
      </c>
      <c r="DB44" s="13">
        <v>135</v>
      </c>
      <c r="DC44" s="13">
        <v>135</v>
      </c>
      <c r="DD44" s="24">
        <v>0.2</v>
      </c>
      <c r="DE44" s="14">
        <f t="shared" si="115"/>
        <v>24763</v>
      </c>
      <c r="DF44" s="14">
        <f t="shared" si="106"/>
        <v>12370</v>
      </c>
      <c r="DG44" s="14">
        <f t="shared" si="107"/>
        <v>123715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16"/>
        <v>0</v>
      </c>
      <c r="DO44" s="14">
        <f t="shared" si="117"/>
        <v>0</v>
      </c>
      <c r="DP44" s="14">
        <f t="shared" si="118"/>
        <v>0</v>
      </c>
      <c r="DQ44" s="14">
        <f t="shared" si="41"/>
        <v>26093</v>
      </c>
      <c r="DR44" s="14">
        <f t="shared" si="42"/>
        <v>13035</v>
      </c>
      <c r="DS44" s="14">
        <f t="shared" si="43"/>
        <v>130365</v>
      </c>
      <c r="DT44" s="36"/>
      <c r="DU44" s="3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36"/>
      <c r="B45" s="36"/>
      <c r="C45" s="36"/>
      <c r="D45" s="36"/>
      <c r="E45" s="36"/>
      <c r="F45" s="36"/>
      <c r="G45" s="36"/>
      <c r="H45" s="36"/>
      <c r="I45" s="13">
        <v>39</v>
      </c>
      <c r="J45" s="13">
        <v>106</v>
      </c>
      <c r="K45" s="13" t="s">
        <v>600</v>
      </c>
      <c r="L45" s="13">
        <v>34</v>
      </c>
      <c r="M45" s="13">
        <v>14</v>
      </c>
      <c r="N45" s="13" t="s">
        <v>601</v>
      </c>
      <c r="O45" s="13">
        <v>118</v>
      </c>
      <c r="P45" s="13" t="s">
        <v>603</v>
      </c>
      <c r="Q45" s="13">
        <v>39</v>
      </c>
      <c r="R45" s="13">
        <v>16</v>
      </c>
      <c r="S45" s="13" t="s">
        <v>603</v>
      </c>
      <c r="T45" s="13">
        <v>132</v>
      </c>
      <c r="U45" s="13" t="s">
        <v>603</v>
      </c>
      <c r="V45" s="13">
        <v>45</v>
      </c>
      <c r="W45" s="13">
        <v>18</v>
      </c>
      <c r="X45" s="13" t="s">
        <v>605</v>
      </c>
      <c r="Y45" s="36"/>
      <c r="Z45" s="36"/>
      <c r="AJ45" s="13">
        <v>39</v>
      </c>
      <c r="AK45" s="13" t="str">
        <f t="shared" si="128"/>
        <v>大焦热 · 魂火3</v>
      </c>
      <c r="AL45" s="13">
        <f t="shared" si="129"/>
        <v>16</v>
      </c>
      <c r="AM45" s="13">
        <v>3</v>
      </c>
      <c r="AN45" s="13">
        <v>117</v>
      </c>
      <c r="AO45" s="35">
        <v>0.05</v>
      </c>
      <c r="AP45" s="35">
        <f t="shared" si="45"/>
        <v>1.05</v>
      </c>
      <c r="AQ45" s="36"/>
      <c r="AR45" s="13">
        <v>40</v>
      </c>
      <c r="AS45" s="13">
        <v>3</v>
      </c>
      <c r="AT45" s="13">
        <v>20</v>
      </c>
      <c r="AU45" s="13" t="s">
        <v>607</v>
      </c>
      <c r="AV45" s="13">
        <v>140</v>
      </c>
      <c r="AW45" s="14">
        <f t="shared" si="108"/>
        <v>10</v>
      </c>
      <c r="AX45" s="13">
        <v>150</v>
      </c>
      <c r="AY45" s="14">
        <f t="shared" si="109"/>
        <v>28986</v>
      </c>
      <c r="AZ45" s="14">
        <f t="shared" si="110"/>
        <v>14475</v>
      </c>
      <c r="BA45" s="14">
        <f t="shared" si="111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12"/>
        <v>400</v>
      </c>
      <c r="BF45" s="14">
        <f t="shared" si="113"/>
        <v>200</v>
      </c>
      <c r="BG45" s="14">
        <f t="shared" si="114"/>
        <v>4000</v>
      </c>
      <c r="BH45" s="26">
        <v>4.6580000000000003E-2</v>
      </c>
      <c r="BI45" s="26">
        <f t="shared" si="104"/>
        <v>4.4924098671726753E-2</v>
      </c>
      <c r="BJ45" s="14">
        <f t="shared" si="94"/>
        <v>1350</v>
      </c>
      <c r="BK45" s="14">
        <f t="shared" si="18"/>
        <v>675</v>
      </c>
      <c r="BL45" s="14">
        <f t="shared" si="95"/>
        <v>13500</v>
      </c>
      <c r="BM45" s="13">
        <v>4</v>
      </c>
      <c r="BN45" s="26">
        <v>6.9000000000000006E-2</v>
      </c>
      <c r="BO45" s="26">
        <f t="shared" si="105"/>
        <v>6.7409867172675525E-2</v>
      </c>
      <c r="BP45" s="14">
        <f t="shared" si="96"/>
        <v>2000</v>
      </c>
      <c r="BQ45" s="14">
        <f t="shared" si="19"/>
        <v>1000</v>
      </c>
      <c r="BR45" s="14">
        <f t="shared" si="97"/>
        <v>20000</v>
      </c>
      <c r="BS45" s="14">
        <f t="shared" si="98"/>
        <v>36786</v>
      </c>
      <c r="BT45" s="14">
        <f t="shared" si="99"/>
        <v>18375</v>
      </c>
      <c r="BU45" s="14">
        <f t="shared" si="100"/>
        <v>366860</v>
      </c>
      <c r="BV45" s="36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13">
        <v>40</v>
      </c>
      <c r="CX45" s="13">
        <v>3</v>
      </c>
      <c r="CY45" s="13">
        <v>20</v>
      </c>
      <c r="CZ45" s="13">
        <v>8</v>
      </c>
      <c r="DA45" s="13" t="s">
        <v>607</v>
      </c>
      <c r="DB45" s="13">
        <v>135</v>
      </c>
      <c r="DC45" s="13">
        <v>150</v>
      </c>
      <c r="DD45" s="24">
        <v>0.2</v>
      </c>
      <c r="DE45" s="14">
        <f t="shared" si="115"/>
        <v>26093</v>
      </c>
      <c r="DF45" s="14">
        <f t="shared" si="106"/>
        <v>13035</v>
      </c>
      <c r="DG45" s="14">
        <f t="shared" si="107"/>
        <v>130365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16"/>
        <v>9300</v>
      </c>
      <c r="DO45" s="14">
        <f t="shared" si="117"/>
        <v>4650</v>
      </c>
      <c r="DP45" s="14">
        <f t="shared" si="118"/>
        <v>46500</v>
      </c>
      <c r="DQ45" s="14">
        <f t="shared" si="41"/>
        <v>36723</v>
      </c>
      <c r="DR45" s="14">
        <f t="shared" si="42"/>
        <v>18350</v>
      </c>
      <c r="DS45" s="14">
        <f t="shared" si="43"/>
        <v>183515</v>
      </c>
      <c r="DT45" s="36"/>
      <c r="DU45" s="3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36"/>
      <c r="B46" s="36"/>
      <c r="C46" s="36"/>
      <c r="D46" s="36"/>
      <c r="E46" s="36"/>
      <c r="F46" s="36"/>
      <c r="G46" s="36"/>
      <c r="H46" s="36"/>
      <c r="I46" s="13">
        <v>40</v>
      </c>
      <c r="J46" s="13">
        <v>107</v>
      </c>
      <c r="K46" s="13" t="s">
        <v>600</v>
      </c>
      <c r="L46" s="13">
        <v>35</v>
      </c>
      <c r="M46" s="13">
        <v>14</v>
      </c>
      <c r="N46" s="13" t="s">
        <v>601</v>
      </c>
      <c r="O46" s="13">
        <v>119</v>
      </c>
      <c r="P46" s="13" t="s">
        <v>603</v>
      </c>
      <c r="Q46" s="13">
        <v>39</v>
      </c>
      <c r="R46" s="13">
        <v>16</v>
      </c>
      <c r="S46" s="13" t="s">
        <v>603</v>
      </c>
      <c r="T46" s="13">
        <v>133</v>
      </c>
      <c r="U46" s="13" t="s">
        <v>603</v>
      </c>
      <c r="V46" s="13">
        <v>45</v>
      </c>
      <c r="W46" s="13">
        <v>18</v>
      </c>
      <c r="X46" s="13" t="s">
        <v>605</v>
      </c>
      <c r="Y46" s="36"/>
      <c r="Z46" s="36"/>
      <c r="AJ46" s="13">
        <v>40</v>
      </c>
      <c r="AK46" s="13" t="str">
        <f t="shared" si="128"/>
        <v>大焦热+1 · 魂火1</v>
      </c>
      <c r="AL46" s="13">
        <f t="shared" si="129"/>
        <v>17</v>
      </c>
      <c r="AM46" s="13">
        <v>1</v>
      </c>
      <c r="AN46" s="13">
        <v>120</v>
      </c>
      <c r="AO46" s="35">
        <v>0.05</v>
      </c>
      <c r="AP46" s="35">
        <f t="shared" si="45"/>
        <v>1.05</v>
      </c>
      <c r="AQ46" s="36"/>
      <c r="AR46" s="13">
        <v>41</v>
      </c>
      <c r="AS46" s="13">
        <v>4</v>
      </c>
      <c r="AT46" s="13">
        <v>1</v>
      </c>
      <c r="AU46" s="13" t="s">
        <v>588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40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30">BB46*$AW46</f>
        <v>48</v>
      </c>
      <c r="BF46" s="14">
        <f t="shared" ref="BF46:BF65" si="131">BC46*$AW46</f>
        <v>24</v>
      </c>
      <c r="BG46" s="14">
        <f t="shared" ref="BG46:BG65" si="132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33">ROUND(AY46*$BH46,0)</f>
        <v>30</v>
      </c>
      <c r="BK46" s="14">
        <f t="shared" si="18"/>
        <v>15</v>
      </c>
      <c r="BL46" s="14">
        <f t="shared" ref="BL46:BL65" si="134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35">ROUND(AY46*$BN46,0)</f>
        <v>50</v>
      </c>
      <c r="BQ46" s="14">
        <f t="shared" si="19"/>
        <v>25</v>
      </c>
      <c r="BR46" s="14">
        <f t="shared" ref="BR46:BR65" si="136">ROUND(BP46*$C$7,0)</f>
        <v>500</v>
      </c>
      <c r="BS46" s="14">
        <f t="shared" ref="BS46:BS65" si="137">AY46+BE46+BJ46*$BM46+BP46</f>
        <v>378</v>
      </c>
      <c r="BT46" s="14">
        <f t="shared" ref="BT46:BT65" si="138">AZ46+BF46+BK46*$BM46+BQ46</f>
        <v>104</v>
      </c>
      <c r="BU46" s="14">
        <f t="shared" ref="BU46:BU65" si="139">BA46+BG46+BL46*$BM46+BR46</f>
        <v>2280</v>
      </c>
      <c r="BV46" s="36">
        <f>ROUND(BT46*2.5/5,0)*5</f>
        <v>260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13">
        <v>41</v>
      </c>
      <c r="CX46" s="13">
        <v>4</v>
      </c>
      <c r="CY46" s="13">
        <v>1</v>
      </c>
      <c r="CZ46" s="13">
        <v>1</v>
      </c>
      <c r="DA46" s="13" t="s">
        <v>588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v>500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17"/>
        <v>54</v>
      </c>
      <c r="DP46" s="14">
        <f t="shared" si="118"/>
        <v>585</v>
      </c>
      <c r="DQ46" s="14">
        <f t="shared" si="41"/>
        <v>250</v>
      </c>
      <c r="DR46" s="14">
        <f t="shared" si="42"/>
        <v>80</v>
      </c>
      <c r="DS46" s="14">
        <f t="shared" si="43"/>
        <v>1150</v>
      </c>
      <c r="DT46" s="36"/>
      <c r="DU46" s="3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36"/>
      <c r="B47" s="36"/>
      <c r="C47" s="36"/>
      <c r="D47" s="36"/>
      <c r="E47" s="36"/>
      <c r="F47" s="36"/>
      <c r="G47" s="36"/>
      <c r="H47" s="36"/>
      <c r="I47" s="13">
        <v>41</v>
      </c>
      <c r="J47" s="13">
        <v>108</v>
      </c>
      <c r="K47" s="13" t="s">
        <v>600</v>
      </c>
      <c r="L47" s="13">
        <v>35</v>
      </c>
      <c r="M47" s="13">
        <v>14</v>
      </c>
      <c r="N47" s="13" t="s">
        <v>601</v>
      </c>
      <c r="O47" s="13">
        <v>121</v>
      </c>
      <c r="P47" s="13" t="s">
        <v>603</v>
      </c>
      <c r="Q47" s="13">
        <v>40</v>
      </c>
      <c r="R47" s="13">
        <v>16</v>
      </c>
      <c r="S47" s="13" t="s">
        <v>603</v>
      </c>
      <c r="T47" s="13">
        <v>134</v>
      </c>
      <c r="U47" s="13" t="s">
        <v>603</v>
      </c>
      <c r="V47" s="13">
        <v>45</v>
      </c>
      <c r="W47" s="13">
        <v>18</v>
      </c>
      <c r="X47" s="13" t="s">
        <v>605</v>
      </c>
      <c r="Y47" s="36"/>
      <c r="Z47" s="36"/>
      <c r="AJ47" s="13">
        <v>41</v>
      </c>
      <c r="AK47" s="13" t="str">
        <f t="shared" si="128"/>
        <v>大焦热+1 · 魂火2</v>
      </c>
      <c r="AL47" s="13">
        <f t="shared" si="129"/>
        <v>17</v>
      </c>
      <c r="AM47" s="13">
        <v>2</v>
      </c>
      <c r="AN47" s="13">
        <v>122</v>
      </c>
      <c r="AO47" s="35">
        <v>0.05</v>
      </c>
      <c r="AP47" s="35">
        <f t="shared" si="45"/>
        <v>1.05</v>
      </c>
      <c r="AQ47" s="36"/>
      <c r="AR47" s="13">
        <v>42</v>
      </c>
      <c r="AS47" s="13">
        <v>4</v>
      </c>
      <c r="AT47" s="13">
        <v>2</v>
      </c>
      <c r="AU47" s="13" t="s">
        <v>589</v>
      </c>
      <c r="AV47" s="13">
        <v>5</v>
      </c>
      <c r="AW47" s="14">
        <f>AX47-AV47</f>
        <v>10</v>
      </c>
      <c r="AX47" s="13">
        <v>15</v>
      </c>
      <c r="AY47" s="14">
        <f t="shared" ref="AY47" si="140">BS46</f>
        <v>378</v>
      </c>
      <c r="AZ47" s="14">
        <f t="shared" ref="AZ47" si="141">BT46</f>
        <v>104</v>
      </c>
      <c r="BA47" s="14">
        <f t="shared" ref="BA47" si="142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30"/>
        <v>150</v>
      </c>
      <c r="BF47" s="14">
        <f t="shared" si="131"/>
        <v>80</v>
      </c>
      <c r="BG47" s="14">
        <f t="shared" si="132"/>
        <v>1500</v>
      </c>
      <c r="BH47" s="26">
        <v>0.12</v>
      </c>
      <c r="BI47" s="26">
        <f t="shared" ref="BI47:BI65" si="143">BH27/1.07</f>
        <v>0.11682242990654206</v>
      </c>
      <c r="BJ47" s="14">
        <f t="shared" si="133"/>
        <v>45</v>
      </c>
      <c r="BK47" s="14">
        <f t="shared" si="18"/>
        <v>23</v>
      </c>
      <c r="BL47" s="14">
        <f t="shared" si="134"/>
        <v>450</v>
      </c>
      <c r="BM47" s="13">
        <v>2</v>
      </c>
      <c r="BN47" s="26">
        <v>0.17299999999999999</v>
      </c>
      <c r="BO47" s="26">
        <f t="shared" ref="BO47:BO65" si="144">BN27/1.07</f>
        <v>0.17570093457943925</v>
      </c>
      <c r="BP47" s="14">
        <f t="shared" si="135"/>
        <v>65</v>
      </c>
      <c r="BQ47" s="14">
        <f t="shared" si="19"/>
        <v>33</v>
      </c>
      <c r="BR47" s="14">
        <f t="shared" si="136"/>
        <v>650</v>
      </c>
      <c r="BS47" s="14">
        <f t="shared" si="137"/>
        <v>683</v>
      </c>
      <c r="BT47" s="14">
        <f t="shared" si="138"/>
        <v>263</v>
      </c>
      <c r="BU47" s="14">
        <f t="shared" si="139"/>
        <v>5330</v>
      </c>
      <c r="BV47" s="36">
        <f t="shared" ref="BV47" si="145">ROUND(BT47*2.5/5,0)*5</f>
        <v>660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13">
        <v>42</v>
      </c>
      <c r="CX47" s="13">
        <v>4</v>
      </c>
      <c r="CY47" s="13">
        <v>2</v>
      </c>
      <c r="CZ47" s="13">
        <v>2</v>
      </c>
      <c r="DA47" s="13" t="s">
        <v>589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46">DF46+DI46+DO46</f>
        <v>80</v>
      </c>
      <c r="DG47" s="14">
        <f t="shared" ref="DG47:DG65" si="147">DG46+DJ46+DP46</f>
        <v>1150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17"/>
        <v>0</v>
      </c>
      <c r="DP47" s="14">
        <f t="shared" si="118"/>
        <v>0</v>
      </c>
      <c r="DQ47" s="14">
        <f t="shared" si="41"/>
        <v>316</v>
      </c>
      <c r="DR47" s="14">
        <f t="shared" si="42"/>
        <v>114</v>
      </c>
      <c r="DS47" s="14">
        <f t="shared" si="43"/>
        <v>1480</v>
      </c>
      <c r="DT47" s="36"/>
      <c r="DU47" s="3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6"/>
      <c r="B48" s="36"/>
      <c r="C48" s="36"/>
      <c r="D48" s="36"/>
      <c r="E48" s="36"/>
      <c r="F48" s="36"/>
      <c r="G48" s="36"/>
      <c r="H48" s="36"/>
      <c r="I48" s="13">
        <v>42</v>
      </c>
      <c r="J48" s="13">
        <v>109</v>
      </c>
      <c r="K48" s="13" t="s">
        <v>600</v>
      </c>
      <c r="L48" s="13">
        <v>35</v>
      </c>
      <c r="M48" s="13">
        <v>14</v>
      </c>
      <c r="N48" s="13" t="s">
        <v>601</v>
      </c>
      <c r="O48" s="13">
        <v>122</v>
      </c>
      <c r="P48" s="13" t="s">
        <v>603</v>
      </c>
      <c r="Q48" s="13">
        <v>41</v>
      </c>
      <c r="R48" s="13">
        <v>16</v>
      </c>
      <c r="S48" s="13" t="s">
        <v>603</v>
      </c>
      <c r="T48" s="13">
        <v>134</v>
      </c>
      <c r="U48" s="13" t="s">
        <v>603</v>
      </c>
      <c r="V48" s="13">
        <v>45</v>
      </c>
      <c r="W48" s="13">
        <v>18</v>
      </c>
      <c r="X48" s="13" t="s">
        <v>605</v>
      </c>
      <c r="Y48" s="36"/>
      <c r="Z48" s="36"/>
      <c r="AJ48" s="13">
        <v>42</v>
      </c>
      <c r="AK48" s="13" t="str">
        <f t="shared" si="128"/>
        <v>大焦热+1 · 魂火3</v>
      </c>
      <c r="AL48" s="13">
        <f t="shared" si="129"/>
        <v>17</v>
      </c>
      <c r="AM48" s="13">
        <v>3</v>
      </c>
      <c r="AN48" s="13">
        <v>125</v>
      </c>
      <c r="AO48" s="35">
        <v>0.05</v>
      </c>
      <c r="AP48" s="35">
        <f t="shared" si="45"/>
        <v>1.05</v>
      </c>
      <c r="AQ48" s="36"/>
      <c r="AR48" s="13">
        <v>43</v>
      </c>
      <c r="AS48" s="13">
        <v>4</v>
      </c>
      <c r="AT48" s="13">
        <v>3</v>
      </c>
      <c r="AU48" s="13" t="s">
        <v>590</v>
      </c>
      <c r="AV48" s="13">
        <v>15</v>
      </c>
      <c r="AW48" s="14">
        <f t="shared" ref="AW48:AW65" si="148">AX48-AV48</f>
        <v>10</v>
      </c>
      <c r="AX48" s="13">
        <v>25</v>
      </c>
      <c r="AY48" s="14">
        <f t="shared" ref="AY48:AY65" si="149">BS47</f>
        <v>683</v>
      </c>
      <c r="AZ48" s="14">
        <f t="shared" ref="AZ48:AZ65" si="150">BT47</f>
        <v>263</v>
      </c>
      <c r="BA48" s="14">
        <f t="shared" ref="BA48:BA65" si="151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30"/>
        <v>150</v>
      </c>
      <c r="BF48" s="14">
        <f t="shared" si="131"/>
        <v>80</v>
      </c>
      <c r="BG48" s="14">
        <f t="shared" si="132"/>
        <v>1500</v>
      </c>
      <c r="BH48" s="26">
        <v>7.2999999999999995E-2</v>
      </c>
      <c r="BI48" s="26">
        <f t="shared" si="143"/>
        <v>7.476635514018691E-2</v>
      </c>
      <c r="BJ48" s="14">
        <f t="shared" si="133"/>
        <v>50</v>
      </c>
      <c r="BK48" s="14">
        <f t="shared" si="18"/>
        <v>25</v>
      </c>
      <c r="BL48" s="14">
        <f t="shared" si="134"/>
        <v>500</v>
      </c>
      <c r="BM48" s="13">
        <v>2</v>
      </c>
      <c r="BN48" s="26">
        <v>0.14599999999999999</v>
      </c>
      <c r="BO48" s="26">
        <f t="shared" si="144"/>
        <v>0.15887850467289719</v>
      </c>
      <c r="BP48" s="14">
        <f t="shared" si="135"/>
        <v>100</v>
      </c>
      <c r="BQ48" s="14">
        <f t="shared" si="19"/>
        <v>50</v>
      </c>
      <c r="BR48" s="14">
        <f t="shared" si="136"/>
        <v>1000</v>
      </c>
      <c r="BS48" s="14">
        <f t="shared" si="137"/>
        <v>1033</v>
      </c>
      <c r="BT48" s="14">
        <f t="shared" si="138"/>
        <v>443</v>
      </c>
      <c r="BU48" s="14">
        <f t="shared" si="139"/>
        <v>8830</v>
      </c>
      <c r="BV48" s="36">
        <f>ROUND(BT48*2.5/50,0)*50</f>
        <v>1100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13">
        <v>43</v>
      </c>
      <c r="CX48" s="13">
        <v>4</v>
      </c>
      <c r="CY48" s="13">
        <v>3</v>
      </c>
      <c r="CZ48" s="13">
        <v>2</v>
      </c>
      <c r="DA48" s="13" t="s">
        <v>590</v>
      </c>
      <c r="DB48" s="13">
        <v>10</v>
      </c>
      <c r="DC48" s="13">
        <v>20</v>
      </c>
      <c r="DD48" s="24">
        <v>0.2</v>
      </c>
      <c r="DE48" s="14">
        <f t="shared" ref="DE48:DE65" si="152">DE47+DH47+DN47</f>
        <v>316</v>
      </c>
      <c r="DF48" s="14">
        <f t="shared" si="146"/>
        <v>114</v>
      </c>
      <c r="DG48" s="14">
        <f t="shared" si="147"/>
        <v>1480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53">DK48*($DC48-$DB48)</f>
        <v>260</v>
      </c>
      <c r="DO48" s="14">
        <f t="shared" ref="DO48:DO67" si="154">DL48*($DC48-$DB48)</f>
        <v>140</v>
      </c>
      <c r="DP48" s="14">
        <f t="shared" ref="DP48:DP67" si="155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3110</v>
      </c>
      <c r="DT48" s="36"/>
      <c r="DU48" s="3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6"/>
      <c r="B49" s="36"/>
      <c r="C49" s="36"/>
      <c r="D49" s="36"/>
      <c r="E49" s="36"/>
      <c r="F49" s="36"/>
      <c r="G49" s="36"/>
      <c r="H49" s="36"/>
      <c r="I49" s="13">
        <v>43</v>
      </c>
      <c r="J49" s="13">
        <v>109</v>
      </c>
      <c r="K49" s="13" t="s">
        <v>600</v>
      </c>
      <c r="L49" s="13">
        <v>35</v>
      </c>
      <c r="M49" s="13">
        <v>14</v>
      </c>
      <c r="N49" s="13" t="s">
        <v>601</v>
      </c>
      <c r="O49" s="13">
        <v>123</v>
      </c>
      <c r="P49" s="13" t="s">
        <v>603</v>
      </c>
      <c r="Q49" s="13">
        <v>41</v>
      </c>
      <c r="R49" s="13">
        <v>16</v>
      </c>
      <c r="S49" s="13" t="s">
        <v>603</v>
      </c>
      <c r="T49" s="13">
        <v>136</v>
      </c>
      <c r="U49" s="13" t="s">
        <v>606</v>
      </c>
      <c r="V49" s="13">
        <v>46</v>
      </c>
      <c r="W49" s="13">
        <v>18</v>
      </c>
      <c r="X49" s="13" t="s">
        <v>605</v>
      </c>
      <c r="Y49" s="36"/>
      <c r="Z49" s="36"/>
      <c r="AJ49" s="13">
        <v>43</v>
      </c>
      <c r="AK49" s="13" t="str">
        <f t="shared" si="128"/>
        <v>大焦热+2 · 魂火1</v>
      </c>
      <c r="AL49" s="13">
        <f t="shared" si="129"/>
        <v>18</v>
      </c>
      <c r="AM49" s="13">
        <v>1</v>
      </c>
      <c r="AN49" s="13">
        <v>127</v>
      </c>
      <c r="AO49" s="35">
        <v>0.05</v>
      </c>
      <c r="AP49" s="35">
        <f t="shared" si="45"/>
        <v>1.05</v>
      </c>
      <c r="AQ49" s="36"/>
      <c r="AR49" s="13">
        <v>44</v>
      </c>
      <c r="AS49" s="13">
        <v>4</v>
      </c>
      <c r="AT49" s="13">
        <v>4</v>
      </c>
      <c r="AU49" s="13" t="s">
        <v>591</v>
      </c>
      <c r="AV49" s="13">
        <v>25</v>
      </c>
      <c r="AW49" s="14">
        <f t="shared" si="148"/>
        <v>10</v>
      </c>
      <c r="AX49" s="13">
        <v>35</v>
      </c>
      <c r="AY49" s="14">
        <f t="shared" si="149"/>
        <v>1033</v>
      </c>
      <c r="AZ49" s="14">
        <f t="shared" si="150"/>
        <v>443</v>
      </c>
      <c r="BA49" s="14">
        <f t="shared" si="151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30"/>
        <v>200</v>
      </c>
      <c r="BF49" s="14">
        <f t="shared" si="131"/>
        <v>100</v>
      </c>
      <c r="BG49" s="14">
        <f t="shared" si="132"/>
        <v>2000</v>
      </c>
      <c r="BH49" s="26">
        <v>6.3E-2</v>
      </c>
      <c r="BI49" s="26">
        <f t="shared" si="143"/>
        <v>6.0747663551401869E-2</v>
      </c>
      <c r="BJ49" s="14">
        <f t="shared" si="133"/>
        <v>65</v>
      </c>
      <c r="BK49" s="14">
        <f t="shared" si="18"/>
        <v>33</v>
      </c>
      <c r="BL49" s="14">
        <f t="shared" si="134"/>
        <v>650</v>
      </c>
      <c r="BM49" s="13">
        <v>2</v>
      </c>
      <c r="BN49" s="26">
        <v>0.121</v>
      </c>
      <c r="BO49" s="26">
        <f t="shared" si="144"/>
        <v>0.12242990654205607</v>
      </c>
      <c r="BP49" s="14">
        <f t="shared" si="135"/>
        <v>125</v>
      </c>
      <c r="BQ49" s="14">
        <f t="shared" si="19"/>
        <v>63</v>
      </c>
      <c r="BR49" s="14">
        <f t="shared" si="136"/>
        <v>1250</v>
      </c>
      <c r="BS49" s="14">
        <f t="shared" si="137"/>
        <v>1488</v>
      </c>
      <c r="BT49" s="14">
        <f t="shared" si="138"/>
        <v>672</v>
      </c>
      <c r="BU49" s="14">
        <f t="shared" si="139"/>
        <v>13380</v>
      </c>
      <c r="BV49" s="36">
        <f t="shared" ref="BV49" si="156">ROUND(BT49*2.5/50,0)*50</f>
        <v>1700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13">
        <v>44</v>
      </c>
      <c r="CX49" s="13">
        <v>4</v>
      </c>
      <c r="CY49" s="13">
        <v>4</v>
      </c>
      <c r="CZ49" s="13">
        <v>3</v>
      </c>
      <c r="DA49" s="13" t="s">
        <v>591</v>
      </c>
      <c r="DB49" s="13">
        <v>20</v>
      </c>
      <c r="DC49" s="13">
        <v>20</v>
      </c>
      <c r="DD49" s="24">
        <v>0.2</v>
      </c>
      <c r="DE49" s="14">
        <f t="shared" si="152"/>
        <v>642</v>
      </c>
      <c r="DF49" s="14">
        <f t="shared" si="146"/>
        <v>288</v>
      </c>
      <c r="DG49" s="14">
        <f t="shared" si="147"/>
        <v>3110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53"/>
        <v>0</v>
      </c>
      <c r="DO49" s="14">
        <f t="shared" si="154"/>
        <v>0</v>
      </c>
      <c r="DP49" s="14">
        <f t="shared" si="155"/>
        <v>0</v>
      </c>
      <c r="DQ49" s="14">
        <f t="shared" si="41"/>
        <v>778</v>
      </c>
      <c r="DR49" s="14">
        <f t="shared" si="42"/>
        <v>356</v>
      </c>
      <c r="DS49" s="14">
        <f t="shared" si="43"/>
        <v>3790</v>
      </c>
      <c r="DT49" s="36"/>
      <c r="DU49" s="3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6"/>
      <c r="B50" s="36"/>
      <c r="C50" s="36"/>
      <c r="D50" s="36"/>
      <c r="E50" s="36"/>
      <c r="F50" s="36"/>
      <c r="G50" s="36"/>
      <c r="H50" s="36"/>
      <c r="I50" s="13">
        <v>44</v>
      </c>
      <c r="J50" s="13">
        <v>111</v>
      </c>
      <c r="K50" s="13" t="s">
        <v>603</v>
      </c>
      <c r="L50" s="13">
        <v>36</v>
      </c>
      <c r="M50" s="13">
        <v>15</v>
      </c>
      <c r="N50" s="13" t="s">
        <v>602</v>
      </c>
      <c r="O50" s="13">
        <v>124</v>
      </c>
      <c r="P50" s="13" t="s">
        <v>603</v>
      </c>
      <c r="Q50" s="13">
        <v>41</v>
      </c>
      <c r="R50" s="13">
        <v>16</v>
      </c>
      <c r="S50" s="13" t="s">
        <v>603</v>
      </c>
      <c r="T50" s="13">
        <v>137</v>
      </c>
      <c r="U50" s="13" t="s">
        <v>606</v>
      </c>
      <c r="V50" s="13">
        <v>47</v>
      </c>
      <c r="W50" s="13">
        <v>18</v>
      </c>
      <c r="X50" s="13" t="s">
        <v>605</v>
      </c>
      <c r="Y50" s="36"/>
      <c r="Z50" s="36"/>
      <c r="AJ50" s="13">
        <v>44</v>
      </c>
      <c r="AK50" s="13" t="str">
        <f t="shared" si="128"/>
        <v>大焦热+2 · 魂火2</v>
      </c>
      <c r="AL50" s="13">
        <f t="shared" si="129"/>
        <v>18</v>
      </c>
      <c r="AM50" s="13">
        <v>2</v>
      </c>
      <c r="AN50" s="13">
        <v>130</v>
      </c>
      <c r="AO50" s="35">
        <v>0.05</v>
      </c>
      <c r="AP50" s="35">
        <f t="shared" si="45"/>
        <v>1.05</v>
      </c>
      <c r="AQ50" s="36"/>
      <c r="AR50" s="13">
        <v>45</v>
      </c>
      <c r="AS50" s="13">
        <v>4</v>
      </c>
      <c r="AT50" s="13">
        <v>5</v>
      </c>
      <c r="AU50" s="13" t="s">
        <v>592</v>
      </c>
      <c r="AV50" s="13">
        <v>35</v>
      </c>
      <c r="AW50" s="14">
        <f t="shared" si="148"/>
        <v>7</v>
      </c>
      <c r="AX50" s="13">
        <v>42</v>
      </c>
      <c r="AY50" s="14">
        <f t="shared" si="149"/>
        <v>1488</v>
      </c>
      <c r="AZ50" s="14">
        <f t="shared" si="150"/>
        <v>672</v>
      </c>
      <c r="BA50" s="14">
        <f t="shared" si="151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30"/>
        <v>140</v>
      </c>
      <c r="BF50" s="14">
        <f t="shared" si="131"/>
        <v>70</v>
      </c>
      <c r="BG50" s="14">
        <f t="shared" si="132"/>
        <v>1400</v>
      </c>
      <c r="BH50" s="26">
        <v>4.7E-2</v>
      </c>
      <c r="BI50" s="26">
        <f t="shared" si="143"/>
        <v>4.7663551401869154E-2</v>
      </c>
      <c r="BJ50" s="14">
        <f t="shared" si="133"/>
        <v>70</v>
      </c>
      <c r="BK50" s="14">
        <f t="shared" si="18"/>
        <v>35</v>
      </c>
      <c r="BL50" s="14">
        <f t="shared" si="134"/>
        <v>700</v>
      </c>
      <c r="BM50" s="13">
        <v>2</v>
      </c>
      <c r="BN50" s="26">
        <v>0.1075</v>
      </c>
      <c r="BO50" s="26">
        <f t="shared" si="144"/>
        <v>0.10934579439252337</v>
      </c>
      <c r="BP50" s="14">
        <f t="shared" si="135"/>
        <v>160</v>
      </c>
      <c r="BQ50" s="14">
        <f t="shared" si="19"/>
        <v>80</v>
      </c>
      <c r="BR50" s="14">
        <f t="shared" si="136"/>
        <v>1600</v>
      </c>
      <c r="BS50" s="14">
        <f t="shared" si="137"/>
        <v>1928</v>
      </c>
      <c r="BT50" s="14">
        <f t="shared" si="138"/>
        <v>892</v>
      </c>
      <c r="BU50" s="14">
        <f t="shared" si="139"/>
        <v>17780</v>
      </c>
      <c r="BV50" s="36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13">
        <v>45</v>
      </c>
      <c r="CX50" s="13">
        <v>4</v>
      </c>
      <c r="CY50" s="13">
        <v>5</v>
      </c>
      <c r="CZ50" s="13">
        <v>3</v>
      </c>
      <c r="DA50" s="13" t="s">
        <v>592</v>
      </c>
      <c r="DB50" s="13">
        <v>20</v>
      </c>
      <c r="DC50" s="13">
        <v>20</v>
      </c>
      <c r="DD50" s="24">
        <v>0.2</v>
      </c>
      <c r="DE50" s="14">
        <f t="shared" si="152"/>
        <v>778</v>
      </c>
      <c r="DF50" s="14">
        <f t="shared" si="146"/>
        <v>356</v>
      </c>
      <c r="DG50" s="14">
        <f t="shared" si="147"/>
        <v>3790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53"/>
        <v>0</v>
      </c>
      <c r="DO50" s="14">
        <f t="shared" si="154"/>
        <v>0</v>
      </c>
      <c r="DP50" s="14">
        <f t="shared" si="155"/>
        <v>0</v>
      </c>
      <c r="DQ50" s="14">
        <f t="shared" si="41"/>
        <v>914</v>
      </c>
      <c r="DR50" s="14">
        <f t="shared" si="42"/>
        <v>424</v>
      </c>
      <c r="DS50" s="14">
        <f t="shared" si="43"/>
        <v>4470</v>
      </c>
      <c r="DT50" s="36"/>
      <c r="DU50" s="3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6"/>
      <c r="B51" s="36"/>
      <c r="C51" s="36"/>
      <c r="D51" s="36"/>
      <c r="E51" s="36"/>
      <c r="F51" s="36"/>
      <c r="G51" s="36"/>
      <c r="H51" s="36"/>
      <c r="I51" s="13">
        <v>45</v>
      </c>
      <c r="J51" s="13">
        <v>112</v>
      </c>
      <c r="K51" s="13" t="s">
        <v>603</v>
      </c>
      <c r="L51" s="13">
        <v>37</v>
      </c>
      <c r="M51" s="13">
        <v>15</v>
      </c>
      <c r="N51" s="13" t="s">
        <v>602</v>
      </c>
      <c r="O51" s="13">
        <v>124</v>
      </c>
      <c r="P51" s="13" t="s">
        <v>603</v>
      </c>
      <c r="Q51" s="13">
        <v>41</v>
      </c>
      <c r="R51" s="13">
        <v>16</v>
      </c>
      <c r="S51" s="13" t="s">
        <v>603</v>
      </c>
      <c r="T51" s="13">
        <v>138</v>
      </c>
      <c r="U51" s="13" t="s">
        <v>606</v>
      </c>
      <c r="V51" s="13">
        <v>47</v>
      </c>
      <c r="W51" s="13">
        <v>18</v>
      </c>
      <c r="X51" s="13" t="s">
        <v>605</v>
      </c>
      <c r="Y51" s="36"/>
      <c r="Z51" s="36"/>
      <c r="AJ51" s="13">
        <v>45</v>
      </c>
      <c r="AK51" s="13" t="str">
        <f t="shared" si="128"/>
        <v>大焦热+2 · 魂火3</v>
      </c>
      <c r="AL51" s="13">
        <f t="shared" si="129"/>
        <v>18</v>
      </c>
      <c r="AM51" s="13">
        <v>3</v>
      </c>
      <c r="AN51" s="13">
        <v>132</v>
      </c>
      <c r="AO51" s="35">
        <v>0.05</v>
      </c>
      <c r="AP51" s="35">
        <f t="shared" si="45"/>
        <v>1.05</v>
      </c>
      <c r="AQ51" s="36"/>
      <c r="AR51" s="13">
        <v>46</v>
      </c>
      <c r="AS51" s="13">
        <v>4</v>
      </c>
      <c r="AT51" s="13">
        <v>6</v>
      </c>
      <c r="AU51" s="13" t="s">
        <v>593</v>
      </c>
      <c r="AV51" s="13">
        <v>42</v>
      </c>
      <c r="AW51" s="14">
        <f t="shared" si="148"/>
        <v>5</v>
      </c>
      <c r="AX51" s="13">
        <v>47</v>
      </c>
      <c r="AY51" s="14">
        <f t="shared" si="149"/>
        <v>1928</v>
      </c>
      <c r="AZ51" s="14">
        <f t="shared" si="150"/>
        <v>892</v>
      </c>
      <c r="BA51" s="14">
        <f t="shared" si="151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30"/>
        <v>100</v>
      </c>
      <c r="BF51" s="14">
        <f t="shared" si="131"/>
        <v>50</v>
      </c>
      <c r="BG51" s="14">
        <f t="shared" si="132"/>
        <v>1000</v>
      </c>
      <c r="BH51" s="26">
        <v>4.3925233644859812E-2</v>
      </c>
      <c r="BI51" s="26">
        <f t="shared" si="143"/>
        <v>4.3925233644859812E-2</v>
      </c>
      <c r="BJ51" s="14">
        <f t="shared" si="133"/>
        <v>85</v>
      </c>
      <c r="BK51" s="14">
        <f t="shared" si="18"/>
        <v>43</v>
      </c>
      <c r="BL51" s="14">
        <f t="shared" si="134"/>
        <v>850</v>
      </c>
      <c r="BM51" s="13">
        <v>2</v>
      </c>
      <c r="BN51" s="26">
        <v>9.8500000000000004E-2</v>
      </c>
      <c r="BO51" s="26">
        <f t="shared" si="144"/>
        <v>9.8130841121495324E-2</v>
      </c>
      <c r="BP51" s="14">
        <f t="shared" si="135"/>
        <v>190</v>
      </c>
      <c r="BQ51" s="14">
        <f t="shared" si="19"/>
        <v>95</v>
      </c>
      <c r="BR51" s="14">
        <f t="shared" si="136"/>
        <v>1900</v>
      </c>
      <c r="BS51" s="14">
        <f t="shared" si="137"/>
        <v>2388</v>
      </c>
      <c r="BT51" s="14">
        <f t="shared" si="138"/>
        <v>1123</v>
      </c>
      <c r="BU51" s="14">
        <f t="shared" si="139"/>
        <v>22380</v>
      </c>
      <c r="BV51" s="36">
        <f t="shared" ref="BV51:BV65" si="157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13">
        <v>46</v>
      </c>
      <c r="CX51" s="13">
        <v>4</v>
      </c>
      <c r="CY51" s="13">
        <v>6</v>
      </c>
      <c r="CZ51" s="13">
        <v>3</v>
      </c>
      <c r="DA51" s="13" t="s">
        <v>593</v>
      </c>
      <c r="DB51" s="13">
        <v>20</v>
      </c>
      <c r="DC51" s="13">
        <v>45</v>
      </c>
      <c r="DD51" s="24">
        <v>0.2</v>
      </c>
      <c r="DE51" s="14">
        <f t="shared" si="152"/>
        <v>914</v>
      </c>
      <c r="DF51" s="14">
        <f t="shared" si="146"/>
        <v>424</v>
      </c>
      <c r="DG51" s="14">
        <f t="shared" si="147"/>
        <v>4470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53"/>
        <v>1175</v>
      </c>
      <c r="DO51" s="14">
        <f t="shared" si="154"/>
        <v>600</v>
      </c>
      <c r="DP51" s="14">
        <f t="shared" si="155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11025</v>
      </c>
      <c r="DT51" s="36"/>
      <c r="DU51" s="3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6"/>
      <c r="B52" s="36"/>
      <c r="C52" s="36"/>
      <c r="D52" s="36"/>
      <c r="E52" s="36"/>
      <c r="F52" s="36"/>
      <c r="G52" s="36"/>
      <c r="H52" s="36"/>
      <c r="I52" s="13">
        <v>46</v>
      </c>
      <c r="J52" s="13">
        <v>113</v>
      </c>
      <c r="K52" s="13" t="s">
        <v>603</v>
      </c>
      <c r="L52" s="13">
        <v>37</v>
      </c>
      <c r="M52" s="13">
        <v>15</v>
      </c>
      <c r="N52" s="13" t="s">
        <v>602</v>
      </c>
      <c r="O52" s="13">
        <v>126</v>
      </c>
      <c r="P52" s="13" t="s">
        <v>603</v>
      </c>
      <c r="Q52" s="13">
        <v>42</v>
      </c>
      <c r="R52" s="13">
        <v>17</v>
      </c>
      <c r="S52" s="13" t="s">
        <v>604</v>
      </c>
      <c r="T52" s="13">
        <v>139</v>
      </c>
      <c r="U52" s="13" t="s">
        <v>606</v>
      </c>
      <c r="V52" s="13">
        <v>47</v>
      </c>
      <c r="W52" s="13">
        <v>18</v>
      </c>
      <c r="X52" s="13" t="s">
        <v>605</v>
      </c>
      <c r="Y52" s="36"/>
      <c r="Z52" s="36"/>
      <c r="AJ52" s="13">
        <v>46</v>
      </c>
      <c r="AK52" s="13" t="str">
        <f t="shared" si="128"/>
        <v>无间 · 魂火1</v>
      </c>
      <c r="AL52" s="13">
        <f t="shared" si="129"/>
        <v>19</v>
      </c>
      <c r="AM52" s="13">
        <v>1</v>
      </c>
      <c r="AN52" s="13">
        <v>135</v>
      </c>
      <c r="AO52" s="35">
        <v>0.05</v>
      </c>
      <c r="AP52" s="35">
        <f t="shared" si="45"/>
        <v>1.05</v>
      </c>
      <c r="AQ52" s="36"/>
      <c r="AR52" s="13">
        <v>47</v>
      </c>
      <c r="AS52" s="13">
        <v>4</v>
      </c>
      <c r="AT52" s="13">
        <v>7</v>
      </c>
      <c r="AU52" s="13" t="s">
        <v>594</v>
      </c>
      <c r="AV52" s="13">
        <v>47</v>
      </c>
      <c r="AW52" s="14">
        <f t="shared" si="148"/>
        <v>5</v>
      </c>
      <c r="AX52" s="13">
        <v>52</v>
      </c>
      <c r="AY52" s="14">
        <f t="shared" si="149"/>
        <v>2388</v>
      </c>
      <c r="AZ52" s="14">
        <f t="shared" si="150"/>
        <v>1123</v>
      </c>
      <c r="BA52" s="14">
        <f t="shared" si="151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30"/>
        <v>125</v>
      </c>
      <c r="BF52" s="14">
        <f t="shared" si="131"/>
        <v>65</v>
      </c>
      <c r="BG52" s="14">
        <f t="shared" si="132"/>
        <v>1250</v>
      </c>
      <c r="BH52" s="26">
        <v>4.5999999999999999E-2</v>
      </c>
      <c r="BI52" s="26">
        <f t="shared" si="143"/>
        <v>4.6728971962616821E-2</v>
      </c>
      <c r="BJ52" s="14">
        <f t="shared" si="133"/>
        <v>110</v>
      </c>
      <c r="BK52" s="14">
        <f t="shared" si="18"/>
        <v>55</v>
      </c>
      <c r="BL52" s="14">
        <f t="shared" si="134"/>
        <v>1100</v>
      </c>
      <c r="BM52" s="13">
        <v>2</v>
      </c>
      <c r="BN52" s="26">
        <v>8.3799999999999999E-2</v>
      </c>
      <c r="BO52" s="26">
        <f t="shared" si="144"/>
        <v>8.1775700934579434E-2</v>
      </c>
      <c r="BP52" s="14">
        <f t="shared" si="135"/>
        <v>200</v>
      </c>
      <c r="BQ52" s="14">
        <f t="shared" si="19"/>
        <v>100</v>
      </c>
      <c r="BR52" s="14">
        <f t="shared" si="136"/>
        <v>2000</v>
      </c>
      <c r="BS52" s="14">
        <f t="shared" si="137"/>
        <v>2933</v>
      </c>
      <c r="BT52" s="14">
        <f t="shared" si="138"/>
        <v>1398</v>
      </c>
      <c r="BU52" s="14">
        <f t="shared" si="139"/>
        <v>27830</v>
      </c>
      <c r="BV52" s="36">
        <f t="shared" si="157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13">
        <v>47</v>
      </c>
      <c r="CX52" s="13">
        <v>4</v>
      </c>
      <c r="CY52" s="13">
        <v>7</v>
      </c>
      <c r="CZ52" s="13">
        <v>4</v>
      </c>
      <c r="DA52" s="13" t="s">
        <v>594</v>
      </c>
      <c r="DB52" s="13">
        <v>45</v>
      </c>
      <c r="DC52" s="13">
        <v>45</v>
      </c>
      <c r="DD52" s="24">
        <v>0.2</v>
      </c>
      <c r="DE52" s="14">
        <f t="shared" si="152"/>
        <v>2225</v>
      </c>
      <c r="DF52" s="14">
        <f t="shared" si="146"/>
        <v>1092</v>
      </c>
      <c r="DG52" s="14">
        <f t="shared" si="147"/>
        <v>11025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53"/>
        <v>0</v>
      </c>
      <c r="DO52" s="14">
        <f t="shared" si="154"/>
        <v>0</v>
      </c>
      <c r="DP52" s="14">
        <f t="shared" si="155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12090</v>
      </c>
      <c r="DT52" s="36"/>
      <c r="DU52" s="3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6"/>
      <c r="B53" s="36"/>
      <c r="C53" s="36"/>
      <c r="D53" s="36"/>
      <c r="E53" s="36"/>
      <c r="F53" s="36"/>
      <c r="G53" s="36"/>
      <c r="H53" s="36"/>
      <c r="I53" s="13">
        <v>47</v>
      </c>
      <c r="J53" s="13">
        <v>114</v>
      </c>
      <c r="K53" s="13" t="s">
        <v>603</v>
      </c>
      <c r="L53" s="13">
        <v>37</v>
      </c>
      <c r="M53" s="13">
        <v>15</v>
      </c>
      <c r="N53" s="13" t="s">
        <v>602</v>
      </c>
      <c r="O53" s="13">
        <v>127</v>
      </c>
      <c r="P53" s="13" t="s">
        <v>603</v>
      </c>
      <c r="Q53" s="13">
        <v>43</v>
      </c>
      <c r="R53" s="13">
        <v>17</v>
      </c>
      <c r="S53" s="13" t="s">
        <v>604</v>
      </c>
      <c r="T53" s="13">
        <v>139</v>
      </c>
      <c r="U53" s="13" t="s">
        <v>606</v>
      </c>
      <c r="V53" s="13">
        <v>47</v>
      </c>
      <c r="W53" s="13">
        <v>18</v>
      </c>
      <c r="X53" s="13" t="s">
        <v>605</v>
      </c>
      <c r="Y53" s="36"/>
      <c r="Z53" s="36"/>
      <c r="AJ53" s="13">
        <v>47</v>
      </c>
      <c r="AK53" s="13" t="str">
        <f t="shared" si="128"/>
        <v>无间 · 魂火2</v>
      </c>
      <c r="AL53" s="13">
        <f t="shared" si="129"/>
        <v>19</v>
      </c>
      <c r="AM53" s="13">
        <v>2</v>
      </c>
      <c r="AN53" s="13">
        <v>137</v>
      </c>
      <c r="AO53" s="35">
        <v>0.05</v>
      </c>
      <c r="AP53" s="35">
        <f t="shared" si="45"/>
        <v>1.05</v>
      </c>
      <c r="AQ53" s="36"/>
      <c r="AR53" s="13">
        <v>48</v>
      </c>
      <c r="AS53" s="13">
        <v>4</v>
      </c>
      <c r="AT53" s="13">
        <v>8</v>
      </c>
      <c r="AU53" s="13" t="s">
        <v>595</v>
      </c>
      <c r="AV53" s="13">
        <v>52</v>
      </c>
      <c r="AW53" s="14">
        <f t="shared" si="148"/>
        <v>5</v>
      </c>
      <c r="AX53" s="13">
        <v>57</v>
      </c>
      <c r="AY53" s="14">
        <f t="shared" si="149"/>
        <v>2933</v>
      </c>
      <c r="AZ53" s="14">
        <f t="shared" si="150"/>
        <v>1398</v>
      </c>
      <c r="BA53" s="14">
        <f t="shared" si="151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30"/>
        <v>125</v>
      </c>
      <c r="BF53" s="14">
        <f t="shared" si="131"/>
        <v>65</v>
      </c>
      <c r="BG53" s="14">
        <f t="shared" si="132"/>
        <v>1250</v>
      </c>
      <c r="BH53" s="26">
        <v>4.7699999999999999E-2</v>
      </c>
      <c r="BI53" s="26">
        <f t="shared" si="143"/>
        <v>4.7196261682242988E-2</v>
      </c>
      <c r="BJ53" s="14">
        <f t="shared" si="133"/>
        <v>140</v>
      </c>
      <c r="BK53" s="14">
        <f t="shared" si="18"/>
        <v>70</v>
      </c>
      <c r="BL53" s="14">
        <f t="shared" si="134"/>
        <v>1400</v>
      </c>
      <c r="BM53" s="13">
        <v>2</v>
      </c>
      <c r="BN53" s="26">
        <v>6.83E-2</v>
      </c>
      <c r="BO53" s="26">
        <f t="shared" si="144"/>
        <v>7.1028037383177561E-2</v>
      </c>
      <c r="BP53" s="14">
        <f t="shared" si="135"/>
        <v>200</v>
      </c>
      <c r="BQ53" s="14">
        <f t="shared" si="19"/>
        <v>100</v>
      </c>
      <c r="BR53" s="14">
        <f t="shared" si="136"/>
        <v>2000</v>
      </c>
      <c r="BS53" s="14">
        <f t="shared" si="137"/>
        <v>3538</v>
      </c>
      <c r="BT53" s="14">
        <f t="shared" si="138"/>
        <v>1703</v>
      </c>
      <c r="BU53" s="14">
        <f t="shared" si="139"/>
        <v>33880</v>
      </c>
      <c r="BV53" s="36">
        <f t="shared" si="157"/>
        <v>4300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13">
        <v>48</v>
      </c>
      <c r="CX53" s="13">
        <v>4</v>
      </c>
      <c r="CY53" s="13">
        <v>8</v>
      </c>
      <c r="CZ53" s="13">
        <v>4</v>
      </c>
      <c r="DA53" s="13" t="s">
        <v>595</v>
      </c>
      <c r="DB53" s="13">
        <v>45</v>
      </c>
      <c r="DC53" s="13">
        <v>45</v>
      </c>
      <c r="DD53" s="24">
        <v>0.2</v>
      </c>
      <c r="DE53" s="14">
        <f t="shared" si="152"/>
        <v>2438</v>
      </c>
      <c r="DF53" s="14">
        <f t="shared" si="146"/>
        <v>1199</v>
      </c>
      <c r="DG53" s="14">
        <f t="shared" si="147"/>
        <v>12090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53"/>
        <v>0</v>
      </c>
      <c r="DO53" s="14">
        <f t="shared" si="154"/>
        <v>0</v>
      </c>
      <c r="DP53" s="14">
        <f t="shared" si="155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13155</v>
      </c>
      <c r="DT53" s="36"/>
      <c r="DU53" s="3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6"/>
      <c r="B54" s="36"/>
      <c r="C54" s="36"/>
      <c r="D54" s="36"/>
      <c r="E54" s="36"/>
      <c r="F54" s="36"/>
      <c r="G54" s="36"/>
      <c r="H54" s="36"/>
      <c r="I54" s="13">
        <v>48</v>
      </c>
      <c r="J54" s="13">
        <v>114</v>
      </c>
      <c r="K54" s="13" t="s">
        <v>603</v>
      </c>
      <c r="L54" s="13">
        <v>37</v>
      </c>
      <c r="M54" s="13">
        <v>15</v>
      </c>
      <c r="N54" s="13" t="s">
        <v>602</v>
      </c>
      <c r="O54" s="13">
        <v>128</v>
      </c>
      <c r="P54" s="13" t="s">
        <v>603</v>
      </c>
      <c r="Q54" s="13">
        <v>43</v>
      </c>
      <c r="R54" s="13">
        <v>17</v>
      </c>
      <c r="S54" s="13" t="s">
        <v>604</v>
      </c>
      <c r="T54" s="13">
        <v>141</v>
      </c>
      <c r="U54" s="13" t="s">
        <v>606</v>
      </c>
      <c r="V54" s="13">
        <v>48</v>
      </c>
      <c r="W54" s="13">
        <v>19</v>
      </c>
      <c r="X54" s="13" t="s">
        <v>606</v>
      </c>
      <c r="Y54" s="36"/>
      <c r="Z54" s="36"/>
      <c r="AJ54" s="13">
        <v>48</v>
      </c>
      <c r="AK54" s="13" t="str">
        <f t="shared" si="128"/>
        <v>无间 · 魂火3</v>
      </c>
      <c r="AL54" s="13">
        <f t="shared" si="129"/>
        <v>19</v>
      </c>
      <c r="AM54" s="13">
        <v>3</v>
      </c>
      <c r="AN54" s="13">
        <v>140</v>
      </c>
      <c r="AO54" s="35">
        <v>0.05</v>
      </c>
      <c r="AP54" s="35">
        <f t="shared" si="45"/>
        <v>1.05</v>
      </c>
      <c r="AQ54" s="36"/>
      <c r="AR54" s="13">
        <v>49</v>
      </c>
      <c r="AS54" s="13">
        <v>4</v>
      </c>
      <c r="AT54" s="13">
        <v>9</v>
      </c>
      <c r="AU54" s="13" t="s">
        <v>596</v>
      </c>
      <c r="AV54" s="13">
        <v>57</v>
      </c>
      <c r="AW54" s="14">
        <f t="shared" si="148"/>
        <v>8</v>
      </c>
      <c r="AX54" s="13">
        <v>65</v>
      </c>
      <c r="AY54" s="14">
        <f t="shared" si="149"/>
        <v>3538</v>
      </c>
      <c r="AZ54" s="14">
        <f t="shared" si="150"/>
        <v>1703</v>
      </c>
      <c r="BA54" s="14">
        <f t="shared" si="151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30"/>
        <v>200</v>
      </c>
      <c r="BF54" s="14">
        <f t="shared" si="131"/>
        <v>104</v>
      </c>
      <c r="BG54" s="14">
        <f t="shared" si="132"/>
        <v>2000</v>
      </c>
      <c r="BH54" s="26">
        <v>4.5199999999999997E-2</v>
      </c>
      <c r="BI54" s="26">
        <f t="shared" si="143"/>
        <v>4.6728971962616821E-2</v>
      </c>
      <c r="BJ54" s="14">
        <f t="shared" si="133"/>
        <v>160</v>
      </c>
      <c r="BK54" s="14">
        <f t="shared" si="18"/>
        <v>80</v>
      </c>
      <c r="BL54" s="14">
        <f t="shared" si="134"/>
        <v>1600</v>
      </c>
      <c r="BM54" s="13">
        <v>3</v>
      </c>
      <c r="BN54" s="26">
        <v>8.48E-2</v>
      </c>
      <c r="BO54" s="26">
        <f t="shared" si="144"/>
        <v>7.8037383177570099E-2</v>
      </c>
      <c r="BP54" s="14">
        <f t="shared" si="135"/>
        <v>300</v>
      </c>
      <c r="BQ54" s="14">
        <f t="shared" si="19"/>
        <v>150</v>
      </c>
      <c r="BR54" s="14">
        <f t="shared" si="136"/>
        <v>3000</v>
      </c>
      <c r="BS54" s="14">
        <f t="shared" si="137"/>
        <v>4518</v>
      </c>
      <c r="BT54" s="14">
        <f t="shared" si="138"/>
        <v>2197</v>
      </c>
      <c r="BU54" s="14">
        <f t="shared" si="139"/>
        <v>43680</v>
      </c>
      <c r="BV54" s="36">
        <f t="shared" si="157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13">
        <v>49</v>
      </c>
      <c r="CX54" s="13">
        <v>4</v>
      </c>
      <c r="CY54" s="13">
        <v>9</v>
      </c>
      <c r="CZ54" s="13">
        <v>4</v>
      </c>
      <c r="DA54" s="13" t="s">
        <v>596</v>
      </c>
      <c r="DB54" s="13">
        <v>45</v>
      </c>
      <c r="DC54" s="13">
        <v>60</v>
      </c>
      <c r="DD54" s="24">
        <v>0.2</v>
      </c>
      <c r="DE54" s="14">
        <f t="shared" si="152"/>
        <v>2651</v>
      </c>
      <c r="DF54" s="14">
        <f t="shared" si="146"/>
        <v>1306</v>
      </c>
      <c r="DG54" s="14">
        <f t="shared" si="147"/>
        <v>13155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53"/>
        <v>1125</v>
      </c>
      <c r="DO54" s="14">
        <f t="shared" si="154"/>
        <v>570</v>
      </c>
      <c r="DP54" s="14">
        <f t="shared" si="155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19845</v>
      </c>
      <c r="DT54" s="36"/>
      <c r="DU54" s="3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6"/>
      <c r="B55" s="36"/>
      <c r="C55" s="36"/>
      <c r="D55" s="36"/>
      <c r="E55" s="36"/>
      <c r="F55" s="36"/>
      <c r="G55" s="36"/>
      <c r="H55" s="36"/>
      <c r="I55" s="13">
        <v>49</v>
      </c>
      <c r="J55" s="13">
        <v>115</v>
      </c>
      <c r="K55" s="13" t="s">
        <v>603</v>
      </c>
      <c r="L55" s="13">
        <v>38</v>
      </c>
      <c r="M55" s="13">
        <v>15</v>
      </c>
      <c r="N55" s="13" t="s">
        <v>602</v>
      </c>
      <c r="O55" s="13">
        <v>128</v>
      </c>
      <c r="P55" s="13" t="s">
        <v>603</v>
      </c>
      <c r="Q55" s="13">
        <v>43</v>
      </c>
      <c r="R55" s="13">
        <v>17</v>
      </c>
      <c r="S55" s="13" t="s">
        <v>604</v>
      </c>
      <c r="T55" s="13">
        <v>142</v>
      </c>
      <c r="U55" s="13" t="s">
        <v>606</v>
      </c>
      <c r="V55" s="13">
        <v>49</v>
      </c>
      <c r="W55" s="13">
        <v>19</v>
      </c>
      <c r="X55" s="13" t="s">
        <v>606</v>
      </c>
      <c r="Y55" s="36"/>
      <c r="Z55" s="36"/>
      <c r="AJ55" s="13">
        <v>49</v>
      </c>
      <c r="AK55" s="13" t="str">
        <f t="shared" si="128"/>
        <v>无间+1 · 魂火1</v>
      </c>
      <c r="AL55" s="13">
        <f t="shared" si="129"/>
        <v>20</v>
      </c>
      <c r="AM55" s="13">
        <v>1</v>
      </c>
      <c r="AN55" s="13">
        <v>142</v>
      </c>
      <c r="AO55" s="35">
        <v>0.05</v>
      </c>
      <c r="AP55" s="35">
        <f t="shared" si="45"/>
        <v>1.05</v>
      </c>
      <c r="AQ55" s="36"/>
      <c r="AR55" s="13">
        <v>50</v>
      </c>
      <c r="AS55" s="13">
        <v>4</v>
      </c>
      <c r="AT55" s="13">
        <v>10</v>
      </c>
      <c r="AU55" s="13" t="s">
        <v>597</v>
      </c>
      <c r="AV55" s="13">
        <v>65</v>
      </c>
      <c r="AW55" s="14">
        <f t="shared" si="148"/>
        <v>7</v>
      </c>
      <c r="AX55" s="13">
        <v>72</v>
      </c>
      <c r="AY55" s="14">
        <f t="shared" si="149"/>
        <v>4518</v>
      </c>
      <c r="AZ55" s="14">
        <f t="shared" si="150"/>
        <v>2197</v>
      </c>
      <c r="BA55" s="14">
        <f t="shared" si="151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30"/>
        <v>210</v>
      </c>
      <c r="BF55" s="14">
        <f t="shared" si="131"/>
        <v>105</v>
      </c>
      <c r="BG55" s="14">
        <f t="shared" si="132"/>
        <v>2100</v>
      </c>
      <c r="BH55" s="26">
        <v>4.2000000000000003E-2</v>
      </c>
      <c r="BI55" s="26">
        <f t="shared" si="143"/>
        <v>4.5514018691588783E-2</v>
      </c>
      <c r="BJ55" s="14">
        <f t="shared" si="133"/>
        <v>190</v>
      </c>
      <c r="BK55" s="14">
        <f t="shared" si="18"/>
        <v>95</v>
      </c>
      <c r="BL55" s="14">
        <f t="shared" si="134"/>
        <v>1900</v>
      </c>
      <c r="BM55" s="13">
        <v>3</v>
      </c>
      <c r="BN55" s="26">
        <v>6.6500000000000004E-2</v>
      </c>
      <c r="BO55" s="26">
        <f t="shared" si="144"/>
        <v>6.8224299065420546E-2</v>
      </c>
      <c r="BP55" s="14">
        <f t="shared" si="135"/>
        <v>300</v>
      </c>
      <c r="BQ55" s="14">
        <f t="shared" si="19"/>
        <v>150</v>
      </c>
      <c r="BR55" s="14">
        <f t="shared" si="136"/>
        <v>3000</v>
      </c>
      <c r="BS55" s="14">
        <f t="shared" si="137"/>
        <v>5598</v>
      </c>
      <c r="BT55" s="14">
        <f t="shared" si="138"/>
        <v>2737</v>
      </c>
      <c r="BU55" s="14">
        <f t="shared" si="139"/>
        <v>54480</v>
      </c>
      <c r="BV55" s="36">
        <f t="shared" si="157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13">
        <v>50</v>
      </c>
      <c r="CX55" s="13">
        <v>4</v>
      </c>
      <c r="CY55" s="13">
        <v>10</v>
      </c>
      <c r="CZ55" s="13">
        <v>5</v>
      </c>
      <c r="DA55" s="13" t="s">
        <v>597</v>
      </c>
      <c r="DB55" s="13">
        <v>60</v>
      </c>
      <c r="DC55" s="13">
        <v>60</v>
      </c>
      <c r="DD55" s="24">
        <v>0.2</v>
      </c>
      <c r="DE55" s="14">
        <f t="shared" si="152"/>
        <v>3989</v>
      </c>
      <c r="DF55" s="14">
        <f t="shared" si="146"/>
        <v>1983</v>
      </c>
      <c r="DG55" s="14">
        <f t="shared" si="147"/>
        <v>19845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53"/>
        <v>0</v>
      </c>
      <c r="DO55" s="14">
        <f t="shared" si="154"/>
        <v>0</v>
      </c>
      <c r="DP55" s="14">
        <f t="shared" si="155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21955</v>
      </c>
      <c r="DT55" s="36"/>
      <c r="DU55" s="3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6"/>
      <c r="B56" s="36"/>
      <c r="C56" s="36"/>
      <c r="D56" s="36"/>
      <c r="E56" s="36"/>
      <c r="F56" s="36"/>
      <c r="G56" s="36"/>
      <c r="H56" s="36"/>
      <c r="I56" s="13">
        <v>50</v>
      </c>
      <c r="J56" s="13">
        <v>117</v>
      </c>
      <c r="K56" s="13" t="s">
        <v>603</v>
      </c>
      <c r="L56" s="13">
        <v>39</v>
      </c>
      <c r="M56" s="13">
        <v>16</v>
      </c>
      <c r="N56" s="13" t="s">
        <v>603</v>
      </c>
      <c r="O56" s="13">
        <v>129</v>
      </c>
      <c r="P56" s="13" t="s">
        <v>603</v>
      </c>
      <c r="Q56" s="13">
        <v>43</v>
      </c>
      <c r="R56" s="13">
        <v>17</v>
      </c>
      <c r="S56" s="13" t="s">
        <v>604</v>
      </c>
      <c r="T56" s="13">
        <v>142</v>
      </c>
      <c r="U56" s="13" t="s">
        <v>606</v>
      </c>
      <c r="V56" s="13">
        <v>49</v>
      </c>
      <c r="W56" s="13">
        <v>19</v>
      </c>
      <c r="X56" s="13" t="s">
        <v>606</v>
      </c>
      <c r="Y56" s="36"/>
      <c r="Z56" s="36"/>
      <c r="AJ56" s="13">
        <v>50</v>
      </c>
      <c r="AK56" s="13" t="str">
        <f t="shared" si="128"/>
        <v>无间+1 · 魂火2</v>
      </c>
      <c r="AL56" s="13">
        <f t="shared" si="129"/>
        <v>20</v>
      </c>
      <c r="AM56" s="13">
        <v>2</v>
      </c>
      <c r="AN56" s="13">
        <v>145</v>
      </c>
      <c r="AO56" s="35">
        <v>0.05</v>
      </c>
      <c r="AP56" s="35">
        <f t="shared" si="45"/>
        <v>1.05</v>
      </c>
      <c r="AQ56" s="36"/>
      <c r="AR56" s="13">
        <v>51</v>
      </c>
      <c r="AS56" s="13">
        <v>4</v>
      </c>
      <c r="AT56" s="13">
        <v>11</v>
      </c>
      <c r="AU56" s="13" t="s">
        <v>598</v>
      </c>
      <c r="AV56" s="13">
        <v>72</v>
      </c>
      <c r="AW56" s="14">
        <f t="shared" si="148"/>
        <v>8</v>
      </c>
      <c r="AX56" s="13">
        <v>80</v>
      </c>
      <c r="AY56" s="14">
        <f t="shared" si="149"/>
        <v>5598</v>
      </c>
      <c r="AZ56" s="14">
        <f t="shared" si="150"/>
        <v>2737</v>
      </c>
      <c r="BA56" s="14">
        <f t="shared" si="151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30"/>
        <v>240</v>
      </c>
      <c r="BF56" s="14">
        <f t="shared" si="131"/>
        <v>120</v>
      </c>
      <c r="BG56" s="14">
        <f t="shared" si="132"/>
        <v>2400</v>
      </c>
      <c r="BH56" s="26">
        <v>4.4699999999999997E-2</v>
      </c>
      <c r="BI56" s="26">
        <f t="shared" si="143"/>
        <v>4.3271028037383176E-2</v>
      </c>
      <c r="BJ56" s="14">
        <f t="shared" si="133"/>
        <v>250</v>
      </c>
      <c r="BK56" s="14">
        <f t="shared" si="18"/>
        <v>125</v>
      </c>
      <c r="BL56" s="14">
        <f t="shared" si="134"/>
        <v>2500</v>
      </c>
      <c r="BM56" s="13">
        <v>3</v>
      </c>
      <c r="BN56" s="26">
        <v>6.7799999999999999E-2</v>
      </c>
      <c r="BO56" s="26">
        <f t="shared" si="144"/>
        <v>6.7102803738317757E-2</v>
      </c>
      <c r="BP56" s="14">
        <f t="shared" si="135"/>
        <v>380</v>
      </c>
      <c r="BQ56" s="14">
        <f t="shared" si="19"/>
        <v>190</v>
      </c>
      <c r="BR56" s="14">
        <f t="shared" si="136"/>
        <v>3800</v>
      </c>
      <c r="BS56" s="14">
        <f t="shared" si="137"/>
        <v>6968</v>
      </c>
      <c r="BT56" s="14">
        <f t="shared" si="138"/>
        <v>3422</v>
      </c>
      <c r="BU56" s="14">
        <f t="shared" si="139"/>
        <v>68180</v>
      </c>
      <c r="BV56" s="36">
        <f t="shared" si="157"/>
        <v>8600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13">
        <v>51</v>
      </c>
      <c r="CX56" s="13">
        <v>4</v>
      </c>
      <c r="CY56" s="13">
        <v>11</v>
      </c>
      <c r="CZ56" s="13">
        <v>5</v>
      </c>
      <c r="DA56" s="13" t="s">
        <v>598</v>
      </c>
      <c r="DB56" s="13">
        <v>60</v>
      </c>
      <c r="DC56" s="13">
        <v>60</v>
      </c>
      <c r="DD56" s="24">
        <v>0.2</v>
      </c>
      <c r="DE56" s="14">
        <f t="shared" si="152"/>
        <v>4411</v>
      </c>
      <c r="DF56" s="14">
        <f t="shared" si="146"/>
        <v>2194</v>
      </c>
      <c r="DG56" s="14">
        <f t="shared" si="147"/>
        <v>21955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53"/>
        <v>0</v>
      </c>
      <c r="DO56" s="14">
        <f t="shared" si="154"/>
        <v>0</v>
      </c>
      <c r="DP56" s="14">
        <f t="shared" si="155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24065</v>
      </c>
      <c r="DT56" s="36"/>
      <c r="DU56" s="3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6"/>
      <c r="B57" s="36"/>
      <c r="C57" s="36"/>
      <c r="D57" s="36"/>
      <c r="E57" s="36"/>
      <c r="F57" s="36"/>
      <c r="G57" s="36"/>
      <c r="H57" s="36"/>
      <c r="I57" s="13">
        <v>51</v>
      </c>
      <c r="J57" s="13">
        <v>118</v>
      </c>
      <c r="K57" s="13" t="s">
        <v>603</v>
      </c>
      <c r="L57" s="13">
        <v>39</v>
      </c>
      <c r="M57" s="13">
        <v>16</v>
      </c>
      <c r="N57" s="13" t="s">
        <v>603</v>
      </c>
      <c r="O57" s="13">
        <v>130</v>
      </c>
      <c r="P57" s="13" t="s">
        <v>603</v>
      </c>
      <c r="Q57" s="13">
        <v>44</v>
      </c>
      <c r="R57" s="13">
        <v>17</v>
      </c>
      <c r="S57" s="13" t="s">
        <v>604</v>
      </c>
      <c r="T57" s="13">
        <v>143</v>
      </c>
      <c r="U57" s="13" t="s">
        <v>606</v>
      </c>
      <c r="V57" s="13">
        <v>49</v>
      </c>
      <c r="W57" s="13">
        <v>19</v>
      </c>
      <c r="X57" s="13" t="s">
        <v>606</v>
      </c>
      <c r="Y57" s="36"/>
      <c r="Z57" s="36"/>
      <c r="AJ57" s="13">
        <v>51</v>
      </c>
      <c r="AK57" s="13" t="str">
        <f t="shared" si="128"/>
        <v>无间+1 · 魂火3</v>
      </c>
      <c r="AL57" s="13">
        <f t="shared" si="129"/>
        <v>20</v>
      </c>
      <c r="AM57" s="13">
        <v>3</v>
      </c>
      <c r="AN57" s="13">
        <v>147</v>
      </c>
      <c r="AO57" s="35">
        <v>0.05</v>
      </c>
      <c r="AP57" s="35">
        <f t="shared" si="45"/>
        <v>1.05</v>
      </c>
      <c r="AQ57" s="36"/>
      <c r="AR57" s="13">
        <v>52</v>
      </c>
      <c r="AS57" s="13">
        <v>4</v>
      </c>
      <c r="AT57" s="13">
        <v>12</v>
      </c>
      <c r="AU57" s="13" t="s">
        <v>599</v>
      </c>
      <c r="AV57" s="13">
        <v>80</v>
      </c>
      <c r="AW57" s="14">
        <f t="shared" si="148"/>
        <v>7</v>
      </c>
      <c r="AX57" s="13">
        <v>87</v>
      </c>
      <c r="AY57" s="14">
        <f t="shared" si="149"/>
        <v>6968</v>
      </c>
      <c r="AZ57" s="14">
        <f t="shared" si="150"/>
        <v>3422</v>
      </c>
      <c r="BA57" s="14">
        <f t="shared" si="151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30"/>
        <v>210</v>
      </c>
      <c r="BF57" s="14">
        <f t="shared" si="131"/>
        <v>105</v>
      </c>
      <c r="BG57" s="14">
        <f t="shared" si="132"/>
        <v>2100</v>
      </c>
      <c r="BH57" s="26">
        <v>4.5900000000000003E-2</v>
      </c>
      <c r="BI57" s="26">
        <f t="shared" si="143"/>
        <v>4.7943925233644859E-2</v>
      </c>
      <c r="BJ57" s="14">
        <f t="shared" si="133"/>
        <v>320</v>
      </c>
      <c r="BK57" s="14">
        <f t="shared" si="18"/>
        <v>160</v>
      </c>
      <c r="BL57" s="14">
        <f t="shared" si="134"/>
        <v>3200</v>
      </c>
      <c r="BM57" s="13">
        <v>3</v>
      </c>
      <c r="BN57" s="26">
        <v>8.6099999999999996E-2</v>
      </c>
      <c r="BO57" s="26">
        <f t="shared" si="144"/>
        <v>9.5794392523364469E-2</v>
      </c>
      <c r="BP57" s="14">
        <f t="shared" si="135"/>
        <v>600</v>
      </c>
      <c r="BQ57" s="14">
        <f t="shared" si="19"/>
        <v>300</v>
      </c>
      <c r="BR57" s="14">
        <f t="shared" si="136"/>
        <v>6000</v>
      </c>
      <c r="BS57" s="14">
        <f t="shared" si="137"/>
        <v>8738</v>
      </c>
      <c r="BT57" s="14">
        <f t="shared" si="138"/>
        <v>4307</v>
      </c>
      <c r="BU57" s="14">
        <f t="shared" si="139"/>
        <v>85880</v>
      </c>
      <c r="BV57" s="36">
        <f t="shared" si="157"/>
        <v>10800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13">
        <v>52</v>
      </c>
      <c r="CX57" s="13">
        <v>4</v>
      </c>
      <c r="CY57" s="13">
        <v>12</v>
      </c>
      <c r="CZ57" s="13">
        <v>5</v>
      </c>
      <c r="DA57" s="13" t="s">
        <v>599</v>
      </c>
      <c r="DB57" s="13">
        <v>60</v>
      </c>
      <c r="DC57" s="13">
        <v>85</v>
      </c>
      <c r="DD57" s="24">
        <v>0.2</v>
      </c>
      <c r="DE57" s="14">
        <f t="shared" si="152"/>
        <v>4833</v>
      </c>
      <c r="DF57" s="14">
        <f t="shared" si="146"/>
        <v>2405</v>
      </c>
      <c r="DG57" s="14">
        <f t="shared" si="147"/>
        <v>24065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53"/>
        <v>3700</v>
      </c>
      <c r="DO57" s="14">
        <f t="shared" si="154"/>
        <v>1850</v>
      </c>
      <c r="DP57" s="14">
        <f t="shared" si="155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44675</v>
      </c>
      <c r="DT57" s="36"/>
      <c r="DU57" s="3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6"/>
      <c r="B58" s="36"/>
      <c r="C58" s="36"/>
      <c r="D58" s="36"/>
      <c r="E58" s="36"/>
      <c r="F58" s="36"/>
      <c r="G58" s="36"/>
      <c r="H58" s="36"/>
      <c r="I58" s="13">
        <v>52</v>
      </c>
      <c r="J58" s="13">
        <v>118</v>
      </c>
      <c r="K58" s="13" t="s">
        <v>603</v>
      </c>
      <c r="L58" s="13">
        <v>39</v>
      </c>
      <c r="M58" s="13">
        <v>16</v>
      </c>
      <c r="N58" s="13" t="s">
        <v>603</v>
      </c>
      <c r="O58" s="13">
        <v>131</v>
      </c>
      <c r="P58" s="13" t="s">
        <v>603</v>
      </c>
      <c r="Q58" s="13">
        <v>44</v>
      </c>
      <c r="R58" s="13">
        <v>17</v>
      </c>
      <c r="S58" s="13" t="s">
        <v>604</v>
      </c>
      <c r="T58" s="13">
        <v>144</v>
      </c>
      <c r="U58" s="13" t="s">
        <v>606</v>
      </c>
      <c r="V58" s="13">
        <v>49</v>
      </c>
      <c r="W58" s="13">
        <v>19</v>
      </c>
      <c r="X58" s="13" t="s">
        <v>606</v>
      </c>
      <c r="Y58" s="36"/>
      <c r="Z58" s="36"/>
      <c r="AJ58" s="13">
        <v>52</v>
      </c>
      <c r="AK58" s="13" t="str">
        <f t="shared" si="128"/>
        <v>无间+1 · 魂火4</v>
      </c>
      <c r="AL58" s="13">
        <f t="shared" si="129"/>
        <v>20</v>
      </c>
      <c r="AM58" s="13">
        <v>4</v>
      </c>
      <c r="AN58" s="13">
        <v>150</v>
      </c>
      <c r="AO58" s="35">
        <v>0.05</v>
      </c>
      <c r="AP58" s="35">
        <f t="shared" si="45"/>
        <v>1.05</v>
      </c>
      <c r="AQ58" s="36"/>
      <c r="AR58" s="13">
        <v>53</v>
      </c>
      <c r="AS58" s="13">
        <v>4</v>
      </c>
      <c r="AT58" s="13">
        <v>13</v>
      </c>
      <c r="AU58" s="13" t="s">
        <v>600</v>
      </c>
      <c r="AV58" s="13">
        <v>87</v>
      </c>
      <c r="AW58" s="14">
        <f t="shared" si="148"/>
        <v>8</v>
      </c>
      <c r="AX58" s="13">
        <v>95</v>
      </c>
      <c r="AY58" s="14">
        <f t="shared" si="149"/>
        <v>8738</v>
      </c>
      <c r="AZ58" s="14">
        <f t="shared" si="150"/>
        <v>4307</v>
      </c>
      <c r="BA58" s="14">
        <f t="shared" si="151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30"/>
        <v>320</v>
      </c>
      <c r="BF58" s="14">
        <f t="shared" si="131"/>
        <v>160</v>
      </c>
      <c r="BG58" s="14">
        <f t="shared" si="132"/>
        <v>3200</v>
      </c>
      <c r="BH58" s="26">
        <v>4.58E-2</v>
      </c>
      <c r="BI58" s="26">
        <f t="shared" si="143"/>
        <v>4.4672897196261684E-2</v>
      </c>
      <c r="BJ58" s="14">
        <f t="shared" si="133"/>
        <v>400</v>
      </c>
      <c r="BK58" s="14">
        <f t="shared" si="18"/>
        <v>200</v>
      </c>
      <c r="BL58" s="14">
        <f t="shared" si="134"/>
        <v>4000</v>
      </c>
      <c r="BM58" s="13">
        <v>3</v>
      </c>
      <c r="BN58" s="26">
        <v>7.4399999999999994E-2</v>
      </c>
      <c r="BO58" s="26">
        <f t="shared" si="144"/>
        <v>7.4579439252336441E-2</v>
      </c>
      <c r="BP58" s="14">
        <f t="shared" si="135"/>
        <v>650</v>
      </c>
      <c r="BQ58" s="14">
        <f t="shared" si="19"/>
        <v>325</v>
      </c>
      <c r="BR58" s="14">
        <f t="shared" si="136"/>
        <v>6500</v>
      </c>
      <c r="BS58" s="14">
        <f t="shared" si="137"/>
        <v>10908</v>
      </c>
      <c r="BT58" s="14">
        <f t="shared" si="138"/>
        <v>5392</v>
      </c>
      <c r="BU58" s="14">
        <f t="shared" si="139"/>
        <v>107580</v>
      </c>
      <c r="BV58" s="36">
        <f t="shared" si="157"/>
        <v>13500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13">
        <v>53</v>
      </c>
      <c r="CX58" s="13">
        <v>4</v>
      </c>
      <c r="CY58" s="13">
        <v>13</v>
      </c>
      <c r="CZ58" s="13">
        <v>6</v>
      </c>
      <c r="DA58" s="13" t="s">
        <v>600</v>
      </c>
      <c r="DB58" s="13">
        <v>85</v>
      </c>
      <c r="DC58" s="13">
        <v>85</v>
      </c>
      <c r="DD58" s="24">
        <v>0.2</v>
      </c>
      <c r="DE58" s="14">
        <f t="shared" si="152"/>
        <v>8955</v>
      </c>
      <c r="DF58" s="14">
        <f t="shared" si="146"/>
        <v>4466</v>
      </c>
      <c r="DG58" s="14">
        <f t="shared" si="147"/>
        <v>44675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53"/>
        <v>0</v>
      </c>
      <c r="DO58" s="14">
        <f t="shared" si="154"/>
        <v>0</v>
      </c>
      <c r="DP58" s="14">
        <f t="shared" si="155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48665</v>
      </c>
      <c r="DT58" s="36"/>
      <c r="DU58" s="3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6"/>
      <c r="B59" s="36"/>
      <c r="C59" s="36"/>
      <c r="D59" s="36"/>
      <c r="E59" s="36"/>
      <c r="F59" s="36"/>
      <c r="G59" s="36"/>
      <c r="H59" s="36"/>
      <c r="I59" s="13">
        <v>53</v>
      </c>
      <c r="J59" s="13">
        <v>119</v>
      </c>
      <c r="K59" s="13" t="s">
        <v>603</v>
      </c>
      <c r="L59" s="13">
        <v>39</v>
      </c>
      <c r="M59" s="13">
        <v>16</v>
      </c>
      <c r="N59" s="13" t="s">
        <v>603</v>
      </c>
      <c r="O59" s="13">
        <v>132</v>
      </c>
      <c r="P59" s="13" t="s">
        <v>603</v>
      </c>
      <c r="Q59" s="13">
        <v>45</v>
      </c>
      <c r="R59" s="13">
        <v>18</v>
      </c>
      <c r="S59" s="13" t="s">
        <v>605</v>
      </c>
      <c r="T59" s="13">
        <v>144</v>
      </c>
      <c r="U59" s="13" t="s">
        <v>606</v>
      </c>
      <c r="V59" s="13">
        <v>49</v>
      </c>
      <c r="W59" s="13">
        <v>19</v>
      </c>
      <c r="X59" s="13" t="s">
        <v>606</v>
      </c>
      <c r="Y59" s="36"/>
      <c r="Z59" s="36"/>
      <c r="AO59" s="36"/>
      <c r="AP59" s="36"/>
      <c r="AQ59" s="36"/>
      <c r="AR59" s="13">
        <v>54</v>
      </c>
      <c r="AS59" s="13">
        <v>4</v>
      </c>
      <c r="AT59" s="13">
        <v>14</v>
      </c>
      <c r="AU59" s="13" t="s">
        <v>601</v>
      </c>
      <c r="AV59" s="13">
        <v>95</v>
      </c>
      <c r="AW59" s="14">
        <f t="shared" si="148"/>
        <v>7</v>
      </c>
      <c r="AX59" s="13">
        <v>102</v>
      </c>
      <c r="AY59" s="14">
        <f t="shared" si="149"/>
        <v>10908</v>
      </c>
      <c r="AZ59" s="14">
        <f t="shared" si="150"/>
        <v>5392</v>
      </c>
      <c r="BA59" s="14">
        <f t="shared" si="151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30"/>
        <v>280</v>
      </c>
      <c r="BF59" s="14">
        <f t="shared" si="131"/>
        <v>140</v>
      </c>
      <c r="BG59" s="14">
        <f t="shared" si="132"/>
        <v>2800</v>
      </c>
      <c r="BH59" s="26">
        <v>4.3999999999999997E-2</v>
      </c>
      <c r="BI59" s="26">
        <f t="shared" si="143"/>
        <v>4.1588785046728971E-2</v>
      </c>
      <c r="BJ59" s="14">
        <f t="shared" si="133"/>
        <v>480</v>
      </c>
      <c r="BK59" s="14">
        <f t="shared" si="18"/>
        <v>240</v>
      </c>
      <c r="BL59" s="14">
        <f t="shared" si="134"/>
        <v>4800</v>
      </c>
      <c r="BM59" s="13">
        <v>3</v>
      </c>
      <c r="BN59" s="26">
        <v>6.6000000000000003E-2</v>
      </c>
      <c r="BO59" s="26">
        <f t="shared" si="144"/>
        <v>6.5327102803738324E-2</v>
      </c>
      <c r="BP59" s="14">
        <f t="shared" si="135"/>
        <v>720</v>
      </c>
      <c r="BQ59" s="14">
        <f t="shared" si="19"/>
        <v>360</v>
      </c>
      <c r="BR59" s="14">
        <f t="shared" si="136"/>
        <v>7200</v>
      </c>
      <c r="BS59" s="14">
        <f t="shared" si="137"/>
        <v>13348</v>
      </c>
      <c r="BT59" s="14">
        <f t="shared" si="138"/>
        <v>6612</v>
      </c>
      <c r="BU59" s="14">
        <f t="shared" si="139"/>
        <v>131980</v>
      </c>
      <c r="BV59" s="36">
        <f t="shared" si="157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13">
        <v>54</v>
      </c>
      <c r="CX59" s="13">
        <v>4</v>
      </c>
      <c r="CY59" s="13">
        <v>14</v>
      </c>
      <c r="CZ59" s="13">
        <v>6</v>
      </c>
      <c r="DA59" s="13" t="s">
        <v>601</v>
      </c>
      <c r="DB59" s="13">
        <v>85</v>
      </c>
      <c r="DC59" s="13">
        <v>85</v>
      </c>
      <c r="DD59" s="24">
        <v>0.2</v>
      </c>
      <c r="DE59" s="14">
        <f t="shared" si="152"/>
        <v>9753</v>
      </c>
      <c r="DF59" s="14">
        <f t="shared" si="146"/>
        <v>4865</v>
      </c>
      <c r="DG59" s="14">
        <f t="shared" si="147"/>
        <v>48665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53"/>
        <v>0</v>
      </c>
      <c r="DO59" s="14">
        <f t="shared" si="154"/>
        <v>0</v>
      </c>
      <c r="DP59" s="14">
        <f t="shared" si="155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52655</v>
      </c>
      <c r="DT59" s="36"/>
      <c r="DU59" s="3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6"/>
      <c r="B60" s="36"/>
      <c r="C60" s="36"/>
      <c r="D60" s="36"/>
      <c r="E60" s="36"/>
      <c r="F60" s="36"/>
      <c r="G60" s="36"/>
      <c r="H60" s="36"/>
      <c r="I60" s="13">
        <v>54</v>
      </c>
      <c r="J60" s="13">
        <v>120</v>
      </c>
      <c r="K60" s="13" t="s">
        <v>603</v>
      </c>
      <c r="L60" s="13">
        <v>40</v>
      </c>
      <c r="M60" s="13">
        <v>16</v>
      </c>
      <c r="N60" s="13" t="s">
        <v>603</v>
      </c>
      <c r="O60" s="13">
        <v>133</v>
      </c>
      <c r="P60" s="13" t="s">
        <v>603</v>
      </c>
      <c r="Q60" s="13">
        <v>45</v>
      </c>
      <c r="R60" s="13">
        <v>18</v>
      </c>
      <c r="S60" s="13" t="s">
        <v>605</v>
      </c>
      <c r="T60" s="13">
        <v>146</v>
      </c>
      <c r="U60" s="13" t="s">
        <v>606</v>
      </c>
      <c r="V60" s="13">
        <v>50</v>
      </c>
      <c r="W60" s="13">
        <v>19</v>
      </c>
      <c r="X60" s="13" t="s">
        <v>606</v>
      </c>
      <c r="Y60" s="36"/>
      <c r="Z60" s="36"/>
      <c r="AO60" s="36"/>
      <c r="AP60" s="36"/>
      <c r="AQ60" s="36"/>
      <c r="AR60" s="13">
        <v>55</v>
      </c>
      <c r="AS60" s="13">
        <v>4</v>
      </c>
      <c r="AT60" s="13">
        <v>15</v>
      </c>
      <c r="AU60" s="13" t="s">
        <v>602</v>
      </c>
      <c r="AV60" s="13">
        <v>102</v>
      </c>
      <c r="AW60" s="14">
        <f t="shared" si="148"/>
        <v>8</v>
      </c>
      <c r="AX60" s="13">
        <v>110</v>
      </c>
      <c r="AY60" s="14">
        <f t="shared" si="149"/>
        <v>13348</v>
      </c>
      <c r="AZ60" s="14">
        <f t="shared" si="150"/>
        <v>6612</v>
      </c>
      <c r="BA60" s="14">
        <f t="shared" si="151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30"/>
        <v>320</v>
      </c>
      <c r="BF60" s="14">
        <f t="shared" si="131"/>
        <v>160</v>
      </c>
      <c r="BG60" s="14">
        <f t="shared" si="132"/>
        <v>3200</v>
      </c>
      <c r="BH60" s="26">
        <v>4.4949999999999997E-2</v>
      </c>
      <c r="BI60" s="26">
        <f t="shared" si="143"/>
        <v>4.6542056074766351E-2</v>
      </c>
      <c r="BJ60" s="14">
        <f t="shared" si="133"/>
        <v>600</v>
      </c>
      <c r="BK60" s="14">
        <f t="shared" si="18"/>
        <v>300</v>
      </c>
      <c r="BL60" s="14">
        <f t="shared" si="134"/>
        <v>6000</v>
      </c>
      <c r="BM60" s="13">
        <v>3</v>
      </c>
      <c r="BN60" s="26">
        <v>9.3649999999999997E-2</v>
      </c>
      <c r="BO60" s="26">
        <f t="shared" si="144"/>
        <v>9.6915887850467286E-2</v>
      </c>
      <c r="BP60" s="14">
        <f t="shared" si="135"/>
        <v>1250</v>
      </c>
      <c r="BQ60" s="14">
        <f t="shared" si="19"/>
        <v>625</v>
      </c>
      <c r="BR60" s="14">
        <f t="shared" si="136"/>
        <v>12500</v>
      </c>
      <c r="BS60" s="14">
        <f t="shared" si="137"/>
        <v>16718</v>
      </c>
      <c r="BT60" s="14">
        <f t="shared" si="138"/>
        <v>8297</v>
      </c>
      <c r="BU60" s="14">
        <f t="shared" si="139"/>
        <v>165680</v>
      </c>
      <c r="BV60" s="36">
        <f t="shared" si="157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13">
        <v>55</v>
      </c>
      <c r="CX60" s="13">
        <v>4</v>
      </c>
      <c r="CY60" s="13">
        <v>15</v>
      </c>
      <c r="CZ60" s="13">
        <v>6</v>
      </c>
      <c r="DA60" s="13" t="s">
        <v>602</v>
      </c>
      <c r="DB60" s="13">
        <v>85</v>
      </c>
      <c r="DC60" s="13">
        <v>110</v>
      </c>
      <c r="DD60" s="24">
        <v>0.2</v>
      </c>
      <c r="DE60" s="14">
        <f t="shared" si="152"/>
        <v>10551</v>
      </c>
      <c r="DF60" s="14">
        <f t="shared" si="146"/>
        <v>5264</v>
      </c>
      <c r="DG60" s="14">
        <f t="shared" si="147"/>
        <v>52655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53"/>
        <v>6975</v>
      </c>
      <c r="DO60" s="14">
        <f t="shared" si="154"/>
        <v>3500</v>
      </c>
      <c r="DP60" s="14">
        <f t="shared" si="155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91520</v>
      </c>
      <c r="DT60" s="36"/>
      <c r="DU60" s="3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6"/>
      <c r="B61" s="36"/>
      <c r="C61" s="36"/>
      <c r="D61" s="36"/>
      <c r="E61" s="36"/>
      <c r="F61" s="36"/>
      <c r="G61" s="36"/>
      <c r="H61" s="36"/>
      <c r="I61" s="13">
        <v>55</v>
      </c>
      <c r="J61" s="13">
        <v>121</v>
      </c>
      <c r="K61" s="13" t="s">
        <v>603</v>
      </c>
      <c r="L61" s="13">
        <v>40</v>
      </c>
      <c r="M61" s="13">
        <v>16</v>
      </c>
      <c r="N61" s="13" t="s">
        <v>603</v>
      </c>
      <c r="O61" s="13">
        <v>133</v>
      </c>
      <c r="P61" s="13" t="s">
        <v>603</v>
      </c>
      <c r="Q61" s="13">
        <v>45</v>
      </c>
      <c r="R61" s="13">
        <v>18</v>
      </c>
      <c r="S61" s="13" t="s">
        <v>605</v>
      </c>
      <c r="T61" s="13">
        <v>147</v>
      </c>
      <c r="U61" s="13" t="s">
        <v>606</v>
      </c>
      <c r="V61" s="13">
        <v>51</v>
      </c>
      <c r="W61" s="13">
        <v>19</v>
      </c>
      <c r="X61" s="13" t="s">
        <v>606</v>
      </c>
      <c r="Y61" s="36"/>
      <c r="Z61" s="36"/>
      <c r="AO61" s="36"/>
      <c r="AP61" s="36"/>
      <c r="AQ61" s="36"/>
      <c r="AR61" s="13">
        <v>56</v>
      </c>
      <c r="AS61" s="13">
        <v>4</v>
      </c>
      <c r="AT61" s="13">
        <v>16</v>
      </c>
      <c r="AU61" s="13" t="s">
        <v>603</v>
      </c>
      <c r="AV61" s="13">
        <v>110</v>
      </c>
      <c r="AW61" s="14">
        <f t="shared" si="148"/>
        <v>7</v>
      </c>
      <c r="AX61" s="13">
        <v>117</v>
      </c>
      <c r="AY61" s="14">
        <f t="shared" si="149"/>
        <v>16718</v>
      </c>
      <c r="AZ61" s="14">
        <f t="shared" si="150"/>
        <v>8297</v>
      </c>
      <c r="BA61" s="14">
        <f t="shared" si="151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30"/>
        <v>350</v>
      </c>
      <c r="BF61" s="14">
        <f t="shared" si="131"/>
        <v>175</v>
      </c>
      <c r="BG61" s="14">
        <f t="shared" si="132"/>
        <v>3500</v>
      </c>
      <c r="BH61" s="26">
        <v>4.4880000000000003E-2</v>
      </c>
      <c r="BI61" s="26">
        <f t="shared" si="143"/>
        <v>4.5654205607476628E-2</v>
      </c>
      <c r="BJ61" s="14">
        <f t="shared" si="133"/>
        <v>750</v>
      </c>
      <c r="BK61" s="14">
        <f t="shared" si="18"/>
        <v>375</v>
      </c>
      <c r="BL61" s="14">
        <f t="shared" si="134"/>
        <v>7500</v>
      </c>
      <c r="BM61" s="13">
        <v>3</v>
      </c>
      <c r="BN61" s="26">
        <v>7.4749999999999997E-2</v>
      </c>
      <c r="BO61" s="26">
        <f t="shared" si="144"/>
        <v>7.6074766355140183E-2</v>
      </c>
      <c r="BP61" s="14">
        <f t="shared" si="135"/>
        <v>1250</v>
      </c>
      <c r="BQ61" s="14">
        <f t="shared" si="19"/>
        <v>625</v>
      </c>
      <c r="BR61" s="14">
        <f t="shared" si="136"/>
        <v>12500</v>
      </c>
      <c r="BS61" s="14">
        <f t="shared" si="137"/>
        <v>20568</v>
      </c>
      <c r="BT61" s="14">
        <f t="shared" si="138"/>
        <v>10222</v>
      </c>
      <c r="BU61" s="14">
        <f t="shared" si="139"/>
        <v>204180</v>
      </c>
      <c r="BV61" s="36">
        <f t="shared" si="157"/>
        <v>25600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13">
        <v>56</v>
      </c>
      <c r="CX61" s="13">
        <v>4</v>
      </c>
      <c r="CY61" s="13">
        <v>16</v>
      </c>
      <c r="CZ61" s="13">
        <v>7</v>
      </c>
      <c r="DA61" s="13" t="s">
        <v>603</v>
      </c>
      <c r="DB61" s="13">
        <v>110</v>
      </c>
      <c r="DC61" s="13">
        <v>110</v>
      </c>
      <c r="DD61" s="24">
        <v>0.2</v>
      </c>
      <c r="DE61" s="14">
        <f t="shared" si="152"/>
        <v>18324</v>
      </c>
      <c r="DF61" s="14">
        <f t="shared" si="146"/>
        <v>9163</v>
      </c>
      <c r="DG61" s="14">
        <f t="shared" si="147"/>
        <v>91520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53"/>
        <v>0</v>
      </c>
      <c r="DO61" s="14">
        <f t="shared" si="154"/>
        <v>0</v>
      </c>
      <c r="DP61" s="14">
        <f t="shared" si="155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98970</v>
      </c>
      <c r="DT61" s="36"/>
      <c r="DU61" s="3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6"/>
      <c r="B62" s="36"/>
      <c r="C62" s="36"/>
      <c r="D62" s="36"/>
      <c r="E62" s="36"/>
      <c r="F62" s="36"/>
      <c r="G62" s="36"/>
      <c r="H62" s="36"/>
      <c r="I62" s="13">
        <v>56</v>
      </c>
      <c r="J62" s="13">
        <v>122</v>
      </c>
      <c r="K62" s="13" t="s">
        <v>603</v>
      </c>
      <c r="L62" s="13">
        <v>41</v>
      </c>
      <c r="M62" s="13">
        <v>16</v>
      </c>
      <c r="N62" s="13" t="s">
        <v>603</v>
      </c>
      <c r="O62" s="13">
        <v>134</v>
      </c>
      <c r="P62" s="13" t="s">
        <v>603</v>
      </c>
      <c r="Q62" s="13">
        <v>45</v>
      </c>
      <c r="R62" s="13">
        <v>18</v>
      </c>
      <c r="S62" s="13" t="s">
        <v>605</v>
      </c>
      <c r="T62" s="13">
        <v>147</v>
      </c>
      <c r="U62" s="13" t="s">
        <v>606</v>
      </c>
      <c r="V62" s="13">
        <v>51</v>
      </c>
      <c r="W62" s="13">
        <v>19</v>
      </c>
      <c r="X62" s="13" t="s">
        <v>606</v>
      </c>
      <c r="Y62" s="36"/>
      <c r="Z62" s="36"/>
      <c r="AO62" s="36"/>
      <c r="AP62" s="36"/>
      <c r="AQ62" s="36"/>
      <c r="AR62" s="13">
        <v>57</v>
      </c>
      <c r="AS62" s="13">
        <v>4</v>
      </c>
      <c r="AT62" s="13">
        <v>17</v>
      </c>
      <c r="AU62" s="13" t="s">
        <v>604</v>
      </c>
      <c r="AV62" s="13">
        <v>117</v>
      </c>
      <c r="AW62" s="14">
        <f t="shared" si="148"/>
        <v>8</v>
      </c>
      <c r="AX62" s="13">
        <v>125</v>
      </c>
      <c r="AY62" s="14">
        <f t="shared" si="149"/>
        <v>20568</v>
      </c>
      <c r="AZ62" s="14">
        <f t="shared" si="150"/>
        <v>10222</v>
      </c>
      <c r="BA62" s="14">
        <f t="shared" si="151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30"/>
        <v>400</v>
      </c>
      <c r="BF62" s="14">
        <f t="shared" si="131"/>
        <v>200</v>
      </c>
      <c r="BG62" s="14">
        <f t="shared" si="132"/>
        <v>4000</v>
      </c>
      <c r="BH62" s="26">
        <v>4.8599999999999997E-2</v>
      </c>
      <c r="BI62" s="26">
        <f t="shared" si="143"/>
        <v>4.5841121495327104E-2</v>
      </c>
      <c r="BJ62" s="14">
        <f t="shared" si="133"/>
        <v>1000</v>
      </c>
      <c r="BK62" s="14">
        <f t="shared" si="18"/>
        <v>500</v>
      </c>
      <c r="BL62" s="14">
        <f t="shared" si="134"/>
        <v>10000</v>
      </c>
      <c r="BM62" s="13">
        <v>3</v>
      </c>
      <c r="BN62" s="26">
        <v>6.565E-2</v>
      </c>
      <c r="BO62" s="26">
        <f t="shared" si="144"/>
        <v>6.1121495327102801E-2</v>
      </c>
      <c r="BP62" s="14">
        <f t="shared" si="135"/>
        <v>1350</v>
      </c>
      <c r="BQ62" s="14">
        <f t="shared" si="19"/>
        <v>675</v>
      </c>
      <c r="BR62" s="14">
        <f t="shared" si="136"/>
        <v>13500</v>
      </c>
      <c r="BS62" s="14">
        <f t="shared" si="137"/>
        <v>25318</v>
      </c>
      <c r="BT62" s="14">
        <f t="shared" si="138"/>
        <v>12597</v>
      </c>
      <c r="BU62" s="14">
        <f t="shared" si="139"/>
        <v>251680</v>
      </c>
      <c r="BV62" s="36">
        <f t="shared" si="157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13">
        <v>57</v>
      </c>
      <c r="CX62" s="13">
        <v>4</v>
      </c>
      <c r="CY62" s="13">
        <v>17</v>
      </c>
      <c r="CZ62" s="13">
        <v>7</v>
      </c>
      <c r="DA62" s="13" t="s">
        <v>604</v>
      </c>
      <c r="DB62" s="13">
        <v>110</v>
      </c>
      <c r="DC62" s="13">
        <v>110</v>
      </c>
      <c r="DD62" s="24">
        <v>0.2</v>
      </c>
      <c r="DE62" s="14">
        <f t="shared" si="152"/>
        <v>19814</v>
      </c>
      <c r="DF62" s="14">
        <f t="shared" si="146"/>
        <v>9908</v>
      </c>
      <c r="DG62" s="14">
        <f t="shared" si="147"/>
        <v>98970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53"/>
        <v>0</v>
      </c>
      <c r="DO62" s="14">
        <f t="shared" si="154"/>
        <v>0</v>
      </c>
      <c r="DP62" s="14">
        <f t="shared" si="155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106420</v>
      </c>
      <c r="DT62" s="36"/>
      <c r="DU62" s="3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6"/>
      <c r="B63" s="36"/>
      <c r="C63" s="36"/>
      <c r="D63" s="36"/>
      <c r="E63" s="36"/>
      <c r="F63" s="36"/>
      <c r="G63" s="36"/>
      <c r="H63" s="36"/>
      <c r="I63" s="13">
        <v>57</v>
      </c>
      <c r="J63" s="13">
        <v>123</v>
      </c>
      <c r="K63" s="13" t="s">
        <v>603</v>
      </c>
      <c r="L63" s="13">
        <v>41</v>
      </c>
      <c r="M63" s="13">
        <v>16</v>
      </c>
      <c r="N63" s="13" t="s">
        <v>603</v>
      </c>
      <c r="O63" s="13">
        <v>134</v>
      </c>
      <c r="P63" s="13" t="s">
        <v>603</v>
      </c>
      <c r="Q63" s="13">
        <v>45</v>
      </c>
      <c r="R63" s="13">
        <v>18</v>
      </c>
      <c r="S63" s="13" t="s">
        <v>605</v>
      </c>
      <c r="T63" s="13">
        <v>148</v>
      </c>
      <c r="U63" s="13" t="s">
        <v>606</v>
      </c>
      <c r="V63" s="13">
        <v>51</v>
      </c>
      <c r="W63" s="13">
        <v>19</v>
      </c>
      <c r="X63" s="13" t="s">
        <v>606</v>
      </c>
      <c r="Y63" s="36"/>
      <c r="Z63" s="36"/>
      <c r="AO63" s="36"/>
      <c r="AP63" s="36"/>
      <c r="AQ63" s="36"/>
      <c r="AR63" s="13">
        <v>58</v>
      </c>
      <c r="AS63" s="13">
        <v>4</v>
      </c>
      <c r="AT63" s="13">
        <v>18</v>
      </c>
      <c r="AU63" s="13" t="s">
        <v>605</v>
      </c>
      <c r="AV63" s="13">
        <v>125</v>
      </c>
      <c r="AW63" s="14">
        <f t="shared" si="148"/>
        <v>7</v>
      </c>
      <c r="AX63" s="13">
        <v>132</v>
      </c>
      <c r="AY63" s="14">
        <f t="shared" si="149"/>
        <v>25318</v>
      </c>
      <c r="AZ63" s="14">
        <f t="shared" si="150"/>
        <v>12597</v>
      </c>
      <c r="BA63" s="14">
        <f t="shared" si="151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30"/>
        <v>350</v>
      </c>
      <c r="BF63" s="14">
        <f t="shared" si="131"/>
        <v>175</v>
      </c>
      <c r="BG63" s="14">
        <f t="shared" si="132"/>
        <v>3500</v>
      </c>
      <c r="BH63" s="26">
        <v>4.7399999999999998E-2</v>
      </c>
      <c r="BI63" s="26">
        <f t="shared" si="143"/>
        <v>4.4766355140186911E-2</v>
      </c>
      <c r="BJ63" s="14">
        <f t="shared" si="133"/>
        <v>1200</v>
      </c>
      <c r="BK63" s="14">
        <f t="shared" si="18"/>
        <v>600</v>
      </c>
      <c r="BL63" s="14">
        <f t="shared" si="134"/>
        <v>12000</v>
      </c>
      <c r="BM63" s="13">
        <v>3</v>
      </c>
      <c r="BN63" s="26">
        <v>9.2799999999999994E-2</v>
      </c>
      <c r="BO63" s="26">
        <f t="shared" si="144"/>
        <v>8.9579439252336454E-2</v>
      </c>
      <c r="BP63" s="14">
        <f t="shared" si="135"/>
        <v>2350</v>
      </c>
      <c r="BQ63" s="14">
        <f t="shared" si="19"/>
        <v>1175</v>
      </c>
      <c r="BR63" s="14">
        <f t="shared" si="136"/>
        <v>23500</v>
      </c>
      <c r="BS63" s="14">
        <f t="shared" si="137"/>
        <v>31618</v>
      </c>
      <c r="BT63" s="14">
        <f t="shared" si="138"/>
        <v>15747</v>
      </c>
      <c r="BU63" s="14">
        <f t="shared" si="139"/>
        <v>314680</v>
      </c>
      <c r="BV63" s="36">
        <f t="shared" si="157"/>
        <v>39400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13">
        <v>58</v>
      </c>
      <c r="CX63" s="13">
        <v>4</v>
      </c>
      <c r="CY63" s="13">
        <v>18</v>
      </c>
      <c r="CZ63" s="13">
        <v>7</v>
      </c>
      <c r="DA63" s="13" t="s">
        <v>605</v>
      </c>
      <c r="DB63" s="13">
        <v>110</v>
      </c>
      <c r="DC63" s="13">
        <v>135</v>
      </c>
      <c r="DD63" s="24">
        <v>0.2</v>
      </c>
      <c r="DE63" s="14">
        <f t="shared" si="152"/>
        <v>21304</v>
      </c>
      <c r="DF63" s="14">
        <f t="shared" si="146"/>
        <v>10653</v>
      </c>
      <c r="DG63" s="14">
        <f t="shared" si="147"/>
        <v>106420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53"/>
        <v>10425</v>
      </c>
      <c r="DO63" s="14">
        <f t="shared" si="154"/>
        <v>5225</v>
      </c>
      <c r="DP63" s="14">
        <f t="shared" si="155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165995</v>
      </c>
      <c r="DT63" s="36"/>
      <c r="DU63" s="3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603</v>
      </c>
      <c r="L64" s="13">
        <v>41</v>
      </c>
      <c r="M64" s="13">
        <v>16</v>
      </c>
      <c r="N64" s="13" t="s">
        <v>603</v>
      </c>
      <c r="O64" s="13">
        <v>136</v>
      </c>
      <c r="P64" s="13" t="s">
        <v>606</v>
      </c>
      <c r="Q64" s="13">
        <v>46</v>
      </c>
      <c r="R64" s="13">
        <v>18</v>
      </c>
      <c r="S64" s="13" t="s">
        <v>605</v>
      </c>
      <c r="T64" s="13">
        <v>149</v>
      </c>
      <c r="U64" s="13" t="s">
        <v>606</v>
      </c>
      <c r="V64" s="13">
        <v>51</v>
      </c>
      <c r="W64" s="13">
        <v>19</v>
      </c>
      <c r="X64" s="13" t="s">
        <v>606</v>
      </c>
      <c r="AR64" s="13">
        <v>59</v>
      </c>
      <c r="AS64" s="13">
        <v>4</v>
      </c>
      <c r="AT64" s="13">
        <v>19</v>
      </c>
      <c r="AU64" s="13" t="s">
        <v>606</v>
      </c>
      <c r="AV64" s="13">
        <v>132</v>
      </c>
      <c r="AW64" s="14">
        <f t="shared" si="148"/>
        <v>8</v>
      </c>
      <c r="AX64" s="13">
        <v>140</v>
      </c>
      <c r="AY64" s="14">
        <f t="shared" si="149"/>
        <v>31618</v>
      </c>
      <c r="AZ64" s="14">
        <f t="shared" si="150"/>
        <v>15747</v>
      </c>
      <c r="BA64" s="14">
        <f t="shared" si="151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30"/>
        <v>600</v>
      </c>
      <c r="BF64" s="14">
        <f t="shared" si="131"/>
        <v>304</v>
      </c>
      <c r="BG64" s="14">
        <f t="shared" si="132"/>
        <v>6000</v>
      </c>
      <c r="BH64" s="26">
        <v>4.7449999999999999E-2</v>
      </c>
      <c r="BI64" s="26">
        <f t="shared" si="143"/>
        <v>4.4738317757009344E-2</v>
      </c>
      <c r="BJ64" s="14">
        <f t="shared" si="133"/>
        <v>1500</v>
      </c>
      <c r="BK64" s="14">
        <f t="shared" si="18"/>
        <v>750</v>
      </c>
      <c r="BL64" s="14">
        <f t="shared" si="134"/>
        <v>15000</v>
      </c>
      <c r="BM64" s="13">
        <v>3</v>
      </c>
      <c r="BN64" s="26">
        <v>7.4319999999999997E-2</v>
      </c>
      <c r="BO64" s="26">
        <f t="shared" si="144"/>
        <v>7.1616822429906538E-2</v>
      </c>
      <c r="BP64" s="14">
        <f t="shared" si="135"/>
        <v>2350</v>
      </c>
      <c r="BQ64" s="14">
        <f t="shared" si="19"/>
        <v>1175</v>
      </c>
      <c r="BR64" s="14">
        <f t="shared" si="136"/>
        <v>23500</v>
      </c>
      <c r="BS64" s="14">
        <f t="shared" si="137"/>
        <v>39068</v>
      </c>
      <c r="BT64" s="14">
        <f t="shared" si="138"/>
        <v>19476</v>
      </c>
      <c r="BU64" s="14">
        <f t="shared" si="139"/>
        <v>389180</v>
      </c>
      <c r="BV64" s="36">
        <f t="shared" si="157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606</v>
      </c>
      <c r="DB64" s="13">
        <v>135</v>
      </c>
      <c r="DC64" s="13">
        <v>135</v>
      </c>
      <c r="DD64" s="24">
        <v>0.2</v>
      </c>
      <c r="DE64" s="14">
        <f t="shared" si="152"/>
        <v>33219</v>
      </c>
      <c r="DF64" s="14">
        <f t="shared" si="146"/>
        <v>16623</v>
      </c>
      <c r="DG64" s="14">
        <f t="shared" si="147"/>
        <v>165995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53"/>
        <v>0</v>
      </c>
      <c r="DO64" s="14">
        <f t="shared" si="154"/>
        <v>0</v>
      </c>
      <c r="DP64" s="14">
        <f t="shared" si="155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174845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603</v>
      </c>
      <c r="L65" s="13">
        <v>41</v>
      </c>
      <c r="M65" s="13">
        <v>16</v>
      </c>
      <c r="N65" s="13" t="s">
        <v>603</v>
      </c>
      <c r="O65" s="13">
        <v>137</v>
      </c>
      <c r="P65" s="13" t="s">
        <v>606</v>
      </c>
      <c r="Q65" s="13">
        <v>47</v>
      </c>
      <c r="R65" s="13">
        <v>18</v>
      </c>
      <c r="S65" s="13" t="s">
        <v>605</v>
      </c>
      <c r="T65" s="13">
        <v>149</v>
      </c>
      <c r="U65" s="13" t="s">
        <v>606</v>
      </c>
      <c r="V65" s="13">
        <v>51</v>
      </c>
      <c r="W65" s="13">
        <v>19</v>
      </c>
      <c r="X65" s="13" t="s">
        <v>606</v>
      </c>
      <c r="AR65" s="13">
        <v>60</v>
      </c>
      <c r="AS65" s="13">
        <v>4</v>
      </c>
      <c r="AT65" s="13">
        <v>20</v>
      </c>
      <c r="AU65" s="13" t="s">
        <v>607</v>
      </c>
      <c r="AV65" s="13">
        <v>140</v>
      </c>
      <c r="AW65" s="14">
        <f t="shared" si="148"/>
        <v>10</v>
      </c>
      <c r="AX65" s="13">
        <v>150</v>
      </c>
      <c r="AY65" s="14">
        <f t="shared" si="149"/>
        <v>39068</v>
      </c>
      <c r="AZ65" s="14">
        <f t="shared" si="150"/>
        <v>19476</v>
      </c>
      <c r="BA65" s="14">
        <f t="shared" si="151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30"/>
        <v>750</v>
      </c>
      <c r="BF65" s="14">
        <f t="shared" si="131"/>
        <v>380</v>
      </c>
      <c r="BG65" s="14">
        <f t="shared" si="132"/>
        <v>7500</v>
      </c>
      <c r="BH65" s="26">
        <v>4.48E-2</v>
      </c>
      <c r="BI65" s="26">
        <f t="shared" si="143"/>
        <v>4.3532710280373831E-2</v>
      </c>
      <c r="BJ65" s="14">
        <f t="shared" si="133"/>
        <v>1750</v>
      </c>
      <c r="BK65" s="14">
        <f t="shared" si="18"/>
        <v>875</v>
      </c>
      <c r="BL65" s="14">
        <f t="shared" si="134"/>
        <v>17500</v>
      </c>
      <c r="BM65" s="13">
        <v>4</v>
      </c>
      <c r="BN65" s="26">
        <v>6.4000000000000001E-2</v>
      </c>
      <c r="BO65" s="26">
        <f t="shared" si="144"/>
        <v>6.4485981308411211E-2</v>
      </c>
      <c r="BP65" s="14">
        <f t="shared" si="135"/>
        <v>2500</v>
      </c>
      <c r="BQ65" s="14">
        <f t="shared" si="19"/>
        <v>1250</v>
      </c>
      <c r="BR65" s="14">
        <f t="shared" si="136"/>
        <v>25000</v>
      </c>
      <c r="BS65" s="14">
        <f t="shared" si="137"/>
        <v>49318</v>
      </c>
      <c r="BT65" s="14">
        <f t="shared" si="138"/>
        <v>24606</v>
      </c>
      <c r="BU65" s="14">
        <f t="shared" si="139"/>
        <v>491680</v>
      </c>
      <c r="BV65" s="36">
        <f t="shared" si="157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607</v>
      </c>
      <c r="DB65" s="13">
        <v>135</v>
      </c>
      <c r="DC65" s="13">
        <v>150</v>
      </c>
      <c r="DD65" s="24">
        <v>0.2</v>
      </c>
      <c r="DE65" s="14">
        <f t="shared" si="152"/>
        <v>34989</v>
      </c>
      <c r="DF65" s="14">
        <f t="shared" si="146"/>
        <v>17509</v>
      </c>
      <c r="DG65" s="14">
        <f t="shared" si="147"/>
        <v>174845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53"/>
        <v>12390</v>
      </c>
      <c r="DO65" s="14">
        <f t="shared" si="154"/>
        <v>6195</v>
      </c>
      <c r="DP65" s="14">
        <f t="shared" si="155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245645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6"/>
      <c r="B66" s="36"/>
      <c r="C66" s="36"/>
      <c r="D66" s="36"/>
      <c r="E66" s="36"/>
      <c r="F66" s="36"/>
      <c r="G66" s="36"/>
      <c r="H66" s="36"/>
      <c r="I66" s="13">
        <v>60</v>
      </c>
      <c r="J66" s="13">
        <v>124</v>
      </c>
      <c r="K66" s="13" t="s">
        <v>603</v>
      </c>
      <c r="L66" s="13">
        <v>41</v>
      </c>
      <c r="M66" s="13">
        <v>16</v>
      </c>
      <c r="N66" s="13" t="s">
        <v>603</v>
      </c>
      <c r="O66" s="13">
        <v>137</v>
      </c>
      <c r="P66" s="13" t="s">
        <v>606</v>
      </c>
      <c r="Q66" s="13">
        <v>47</v>
      </c>
      <c r="R66" s="13">
        <v>18</v>
      </c>
      <c r="S66" s="13" t="s">
        <v>605</v>
      </c>
      <c r="T66" s="13">
        <v>150</v>
      </c>
      <c r="U66" s="13" t="s">
        <v>606</v>
      </c>
      <c r="V66" s="13">
        <v>52</v>
      </c>
      <c r="W66" s="13">
        <v>20</v>
      </c>
      <c r="X66" s="13" t="s">
        <v>607</v>
      </c>
      <c r="Y66" s="36"/>
      <c r="Z66" s="36"/>
      <c r="AO66" s="36"/>
      <c r="AP66" s="36"/>
      <c r="AQ66" s="36"/>
      <c r="AR66" s="13">
        <v>61</v>
      </c>
      <c r="AS66" s="13">
        <v>5</v>
      </c>
      <c r="AT66" s="13">
        <v>1</v>
      </c>
      <c r="AU66" s="13" t="s">
        <v>588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58">BB66*$AW66</f>
        <v>60</v>
      </c>
      <c r="BF66" s="14">
        <f t="shared" ref="BF66:BF85" si="159">BC66*$AW66</f>
        <v>32</v>
      </c>
      <c r="BG66" s="14">
        <f t="shared" ref="BG66:BG85" si="160">BD66*$AW66</f>
        <v>600</v>
      </c>
      <c r="BH66" s="26">
        <v>0.128</v>
      </c>
      <c r="BI66" s="26">
        <f>BH46</f>
        <v>0.12149532710280374</v>
      </c>
      <c r="BJ66" s="14">
        <f t="shared" ref="BJ66:BJ85" si="161">ROUND(AY66*$BH66,0)</f>
        <v>45</v>
      </c>
      <c r="BK66" s="14">
        <f t="shared" si="18"/>
        <v>23</v>
      </c>
      <c r="BL66" s="14">
        <f t="shared" ref="BL66:BL85" si="162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63">ROUND(AY66*$BN66,0)</f>
        <v>70</v>
      </c>
      <c r="BQ66" s="14">
        <f t="shared" si="19"/>
        <v>35</v>
      </c>
      <c r="BR66" s="14">
        <f t="shared" ref="BR66:BR85" si="164">ROUND(BP66*$C$7,0)</f>
        <v>700</v>
      </c>
      <c r="BS66" s="14">
        <f t="shared" ref="BS66:BS85" si="165">AY66+BE66+BJ66*$BM66+BP66</f>
        <v>525</v>
      </c>
      <c r="BT66" s="14">
        <f t="shared" ref="BT66:BT85" si="166">AZ66+BF66+BK66*$BM66+BQ66</f>
        <v>140</v>
      </c>
      <c r="BU66" s="14">
        <f t="shared" ref="BU66:BU85" si="167">BA66+BG66+BL66*$BM66+BR66</f>
        <v>3250</v>
      </c>
      <c r="BV66" s="36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13">
        <v>61</v>
      </c>
      <c r="CX66" s="13">
        <v>4</v>
      </c>
      <c r="CY66" s="13">
        <v>1</v>
      </c>
      <c r="CZ66" s="13">
        <v>1</v>
      </c>
      <c r="DA66" s="13" t="s">
        <v>588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54"/>
        <v>54</v>
      </c>
      <c r="DP66" s="14">
        <f t="shared" si="155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6"/>
      <c r="DU66" s="36"/>
      <c r="DV66" s="36"/>
      <c r="DW66" s="36"/>
      <c r="DX66" s="36"/>
      <c r="DY66" s="36"/>
      <c r="DZ66" s="36"/>
      <c r="EA66" s="36"/>
      <c r="EB66" s="3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36"/>
      <c r="C67" s="36"/>
      <c r="D67" s="36"/>
      <c r="E67" s="36"/>
      <c r="F67" s="36"/>
      <c r="G67" s="36"/>
      <c r="H67" s="36"/>
      <c r="I67" s="13">
        <v>61</v>
      </c>
      <c r="J67" s="13">
        <v>125</v>
      </c>
      <c r="K67" s="13" t="s">
        <v>603</v>
      </c>
      <c r="L67" s="13">
        <v>42</v>
      </c>
      <c r="M67" s="13">
        <v>17</v>
      </c>
      <c r="N67" s="13" t="s">
        <v>604</v>
      </c>
      <c r="O67" s="13">
        <v>138</v>
      </c>
      <c r="P67" s="13" t="s">
        <v>606</v>
      </c>
      <c r="Q67" s="13">
        <v>47</v>
      </c>
      <c r="R67" s="13">
        <v>18</v>
      </c>
      <c r="S67" s="13" t="s">
        <v>605</v>
      </c>
      <c r="T67" s="13"/>
      <c r="U67" s="13"/>
      <c r="V67" s="13"/>
      <c r="W67" s="13"/>
      <c r="X67" s="13"/>
      <c r="Y67" s="36"/>
      <c r="Z67" s="36"/>
      <c r="AO67" s="36"/>
      <c r="AP67" s="36"/>
      <c r="AQ67" s="36"/>
      <c r="AR67" s="13">
        <v>62</v>
      </c>
      <c r="AS67" s="13">
        <v>5</v>
      </c>
      <c r="AT67" s="13">
        <v>2</v>
      </c>
      <c r="AU67" s="13" t="s">
        <v>589</v>
      </c>
      <c r="AV67" s="13">
        <v>5</v>
      </c>
      <c r="AW67" s="14">
        <f>AX67-AV67</f>
        <v>10</v>
      </c>
      <c r="AX67" s="13">
        <v>15</v>
      </c>
      <c r="AY67" s="14">
        <f t="shared" ref="AY67:AY85" si="168">BS66</f>
        <v>525</v>
      </c>
      <c r="AZ67" s="14">
        <f t="shared" ref="AZ67:AZ85" si="169">BT66</f>
        <v>140</v>
      </c>
      <c r="BA67" s="14">
        <f t="shared" ref="BA67:BA85" si="170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58"/>
        <v>200</v>
      </c>
      <c r="BF67" s="14">
        <f t="shared" si="159"/>
        <v>100</v>
      </c>
      <c r="BG67" s="14">
        <f t="shared" si="160"/>
        <v>2000</v>
      </c>
      <c r="BH67" s="26">
        <v>0.115</v>
      </c>
      <c r="BI67" s="26">
        <f t="shared" ref="BI67:BI84" si="171">BH47</f>
        <v>0.12</v>
      </c>
      <c r="BJ67" s="14">
        <f t="shared" si="161"/>
        <v>60</v>
      </c>
      <c r="BK67" s="14">
        <f t="shared" si="18"/>
        <v>30</v>
      </c>
      <c r="BL67" s="14">
        <f t="shared" si="162"/>
        <v>600</v>
      </c>
      <c r="BM67" s="13">
        <v>2</v>
      </c>
      <c r="BN67" s="26">
        <v>0.17199999999999999</v>
      </c>
      <c r="BO67" s="26">
        <f t="shared" ref="BO67:BO85" si="172">BN47</f>
        <v>0.17299999999999999</v>
      </c>
      <c r="BP67" s="14">
        <f t="shared" si="163"/>
        <v>90</v>
      </c>
      <c r="BQ67" s="14">
        <f t="shared" si="19"/>
        <v>45</v>
      </c>
      <c r="BR67" s="14">
        <f t="shared" si="164"/>
        <v>900</v>
      </c>
      <c r="BS67" s="14">
        <f t="shared" si="165"/>
        <v>935</v>
      </c>
      <c r="BT67" s="14">
        <f t="shared" si="166"/>
        <v>345</v>
      </c>
      <c r="BU67" s="14">
        <f t="shared" si="167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589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73">DF66+DI66+DO66</f>
        <v>110</v>
      </c>
      <c r="DG67" s="14">
        <f t="shared" ref="DG67" si="174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54"/>
        <v>0</v>
      </c>
      <c r="DP67" s="14">
        <f t="shared" si="155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6"/>
      <c r="DW67" s="36"/>
      <c r="DX67" s="36"/>
      <c r="DY67" s="36"/>
      <c r="DZ67" s="36"/>
      <c r="EA67" s="36"/>
      <c r="EB67" s="3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603</v>
      </c>
      <c r="L68" s="13">
        <v>42</v>
      </c>
      <c r="M68" s="13">
        <v>17</v>
      </c>
      <c r="N68" s="13" t="s">
        <v>604</v>
      </c>
      <c r="O68" s="13">
        <v>138</v>
      </c>
      <c r="P68" s="13" t="s">
        <v>606</v>
      </c>
      <c r="Q68" s="13">
        <v>47</v>
      </c>
      <c r="R68" s="13">
        <v>18</v>
      </c>
      <c r="S68" s="13" t="s">
        <v>605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590</v>
      </c>
      <c r="AV68" s="13">
        <v>15</v>
      </c>
      <c r="AW68" s="14">
        <f t="shared" ref="AW68:AW85" si="175">AX68-AV68</f>
        <v>10</v>
      </c>
      <c r="AX68" s="13">
        <v>25</v>
      </c>
      <c r="AY68" s="14">
        <f t="shared" si="168"/>
        <v>935</v>
      </c>
      <c r="AZ68" s="14">
        <f t="shared" si="169"/>
        <v>345</v>
      </c>
      <c r="BA68" s="14">
        <f t="shared" si="170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58"/>
        <v>200</v>
      </c>
      <c r="BF68" s="14">
        <f t="shared" si="159"/>
        <v>100</v>
      </c>
      <c r="BG68" s="14">
        <f t="shared" si="160"/>
        <v>2000</v>
      </c>
      <c r="BH68" s="26">
        <v>7.4999999999999997E-2</v>
      </c>
      <c r="BI68" s="26">
        <f t="shared" si="171"/>
        <v>7.2999999999999995E-2</v>
      </c>
      <c r="BJ68" s="14">
        <f t="shared" si="161"/>
        <v>70</v>
      </c>
      <c r="BK68" s="14">
        <f t="shared" si="18"/>
        <v>35</v>
      </c>
      <c r="BL68" s="14">
        <f t="shared" si="162"/>
        <v>700</v>
      </c>
      <c r="BM68" s="13">
        <v>2</v>
      </c>
      <c r="BN68" s="26">
        <v>0.14399999999999999</v>
      </c>
      <c r="BO68" s="26">
        <f t="shared" si="172"/>
        <v>0.14599999999999999</v>
      </c>
      <c r="BP68" s="14">
        <f t="shared" si="163"/>
        <v>135</v>
      </c>
      <c r="BQ68" s="14">
        <f t="shared" si="19"/>
        <v>68</v>
      </c>
      <c r="BR68" s="14">
        <f t="shared" si="164"/>
        <v>1350</v>
      </c>
      <c r="BS68" s="14">
        <f t="shared" si="165"/>
        <v>1410</v>
      </c>
      <c r="BT68" s="14">
        <f t="shared" si="166"/>
        <v>583</v>
      </c>
      <c r="BU68" s="14">
        <f t="shared" si="167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590</v>
      </c>
      <c r="DB68" s="13">
        <v>10</v>
      </c>
      <c r="DC68" s="13">
        <v>20</v>
      </c>
      <c r="DD68" s="24">
        <v>0.2</v>
      </c>
      <c r="DE68" s="14">
        <f t="shared" ref="DE68:DE85" si="176">DE67+DH67+DN67</f>
        <v>346</v>
      </c>
      <c r="DF68" s="14">
        <f t="shared" ref="DF68:DF85" si="177">DF67+DI67+DO67</f>
        <v>144</v>
      </c>
      <c r="DG68" s="14">
        <f t="shared" ref="DG68:DG85" si="178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79">DK68*($DC68-$DB68)</f>
        <v>260</v>
      </c>
      <c r="DO68" s="14">
        <f t="shared" ref="DO68:DO85" si="180">DL68*($DC68-$DB68)</f>
        <v>140</v>
      </c>
      <c r="DP68" s="14">
        <f t="shared" ref="DP68:DP85" si="181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603</v>
      </c>
      <c r="L69" s="13">
        <v>43</v>
      </c>
      <c r="M69" s="13">
        <v>17</v>
      </c>
      <c r="N69" s="13" t="s">
        <v>604</v>
      </c>
      <c r="O69" s="13">
        <v>139</v>
      </c>
      <c r="P69" s="13" t="s">
        <v>606</v>
      </c>
      <c r="Q69" s="13">
        <v>47</v>
      </c>
      <c r="R69" s="13">
        <v>18</v>
      </c>
      <c r="S69" s="13" t="s">
        <v>605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591</v>
      </c>
      <c r="AV69" s="13">
        <v>25</v>
      </c>
      <c r="AW69" s="14">
        <f t="shared" si="175"/>
        <v>10</v>
      </c>
      <c r="AX69" s="13">
        <v>35</v>
      </c>
      <c r="AY69" s="14">
        <f t="shared" si="168"/>
        <v>1410</v>
      </c>
      <c r="AZ69" s="14">
        <f t="shared" si="169"/>
        <v>583</v>
      </c>
      <c r="BA69" s="14">
        <f t="shared" si="170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58"/>
        <v>250</v>
      </c>
      <c r="BF69" s="14">
        <f t="shared" si="159"/>
        <v>130</v>
      </c>
      <c r="BG69" s="14">
        <f t="shared" si="160"/>
        <v>2500</v>
      </c>
      <c r="BH69" s="26">
        <v>6.4000000000000001E-2</v>
      </c>
      <c r="BI69" s="26">
        <f t="shared" si="171"/>
        <v>6.3E-2</v>
      </c>
      <c r="BJ69" s="14">
        <f t="shared" si="161"/>
        <v>90</v>
      </c>
      <c r="BK69" s="14">
        <f t="shared" si="18"/>
        <v>45</v>
      </c>
      <c r="BL69" s="14">
        <f t="shared" si="162"/>
        <v>900</v>
      </c>
      <c r="BM69" s="13">
        <v>2</v>
      </c>
      <c r="BN69" s="26">
        <v>0.1205</v>
      </c>
      <c r="BO69" s="26">
        <f t="shared" si="172"/>
        <v>0.121</v>
      </c>
      <c r="BP69" s="14">
        <f t="shared" si="163"/>
        <v>170</v>
      </c>
      <c r="BQ69" s="14">
        <f t="shared" si="19"/>
        <v>85</v>
      </c>
      <c r="BR69" s="14">
        <f t="shared" si="164"/>
        <v>1700</v>
      </c>
      <c r="BS69" s="14">
        <f t="shared" si="165"/>
        <v>2010</v>
      </c>
      <c r="BT69" s="14">
        <f t="shared" si="166"/>
        <v>888</v>
      </c>
      <c r="BU69" s="14">
        <f t="shared" si="167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591</v>
      </c>
      <c r="DB69" s="13">
        <v>20</v>
      </c>
      <c r="DC69" s="13">
        <v>20</v>
      </c>
      <c r="DD69" s="24">
        <v>0.2</v>
      </c>
      <c r="DE69" s="14">
        <f t="shared" si="176"/>
        <v>672</v>
      </c>
      <c r="DF69" s="14">
        <f t="shared" si="177"/>
        <v>318</v>
      </c>
      <c r="DG69" s="14">
        <f t="shared" si="178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79"/>
        <v>0</v>
      </c>
      <c r="DO69" s="14">
        <f t="shared" si="180"/>
        <v>0</v>
      </c>
      <c r="DP69" s="14">
        <f t="shared" si="181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603</v>
      </c>
      <c r="L70" s="13">
        <v>43</v>
      </c>
      <c r="M70" s="13">
        <v>17</v>
      </c>
      <c r="N70" s="13" t="s">
        <v>604</v>
      </c>
      <c r="O70" s="13">
        <v>139</v>
      </c>
      <c r="P70" s="13" t="s">
        <v>606</v>
      </c>
      <c r="Q70" s="13">
        <v>47</v>
      </c>
      <c r="R70" s="13">
        <v>18</v>
      </c>
      <c r="S70" s="13" t="s">
        <v>605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592</v>
      </c>
      <c r="AV70" s="13">
        <v>35</v>
      </c>
      <c r="AW70" s="14">
        <f t="shared" si="175"/>
        <v>7</v>
      </c>
      <c r="AX70" s="13">
        <v>42</v>
      </c>
      <c r="AY70" s="14">
        <f t="shared" si="168"/>
        <v>2010</v>
      </c>
      <c r="AZ70" s="14">
        <f t="shared" si="169"/>
        <v>888</v>
      </c>
      <c r="BA70" s="14">
        <f t="shared" si="170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58"/>
        <v>175</v>
      </c>
      <c r="BF70" s="14">
        <f t="shared" si="159"/>
        <v>91</v>
      </c>
      <c r="BG70" s="14">
        <f t="shared" si="160"/>
        <v>1750</v>
      </c>
      <c r="BH70" s="26">
        <v>4.9799999999999997E-2</v>
      </c>
      <c r="BI70" s="26">
        <f t="shared" si="171"/>
        <v>4.7E-2</v>
      </c>
      <c r="BJ70" s="14">
        <f t="shared" si="161"/>
        <v>100</v>
      </c>
      <c r="BK70" s="14">
        <f t="shared" si="18"/>
        <v>50</v>
      </c>
      <c r="BL70" s="14">
        <f t="shared" si="162"/>
        <v>1000</v>
      </c>
      <c r="BM70" s="13">
        <v>2</v>
      </c>
      <c r="BN70" s="26">
        <v>0.112</v>
      </c>
      <c r="BO70" s="26">
        <f t="shared" si="172"/>
        <v>0.1075</v>
      </c>
      <c r="BP70" s="14">
        <f t="shared" si="163"/>
        <v>225</v>
      </c>
      <c r="BQ70" s="14">
        <f t="shared" si="19"/>
        <v>113</v>
      </c>
      <c r="BR70" s="14">
        <f t="shared" si="164"/>
        <v>2250</v>
      </c>
      <c r="BS70" s="14">
        <f t="shared" si="165"/>
        <v>2610</v>
      </c>
      <c r="BT70" s="14">
        <f t="shared" si="166"/>
        <v>1192</v>
      </c>
      <c r="BU70" s="14">
        <f t="shared" si="167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592</v>
      </c>
      <c r="DB70" s="13">
        <v>20</v>
      </c>
      <c r="DC70" s="13">
        <v>20</v>
      </c>
      <c r="DD70" s="24">
        <v>0.2</v>
      </c>
      <c r="DE70" s="14">
        <f t="shared" si="176"/>
        <v>808</v>
      </c>
      <c r="DF70" s="14">
        <f t="shared" si="177"/>
        <v>386</v>
      </c>
      <c r="DG70" s="14">
        <f t="shared" si="178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79"/>
        <v>0</v>
      </c>
      <c r="DO70" s="14">
        <f t="shared" si="180"/>
        <v>0</v>
      </c>
      <c r="DP70" s="14">
        <f t="shared" si="181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603</v>
      </c>
      <c r="L71" s="13">
        <v>43</v>
      </c>
      <c r="M71" s="13">
        <v>17</v>
      </c>
      <c r="N71" s="13" t="s">
        <v>604</v>
      </c>
      <c r="O71" s="13">
        <v>141</v>
      </c>
      <c r="P71" s="13" t="s">
        <v>606</v>
      </c>
      <c r="Q71" s="13">
        <v>48</v>
      </c>
      <c r="R71" s="13">
        <v>19</v>
      </c>
      <c r="S71" s="13" t="s">
        <v>606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593</v>
      </c>
      <c r="AV71" s="13">
        <v>42</v>
      </c>
      <c r="AW71" s="14">
        <f t="shared" si="175"/>
        <v>5</v>
      </c>
      <c r="AX71" s="13">
        <v>47</v>
      </c>
      <c r="AY71" s="14">
        <f t="shared" si="168"/>
        <v>2610</v>
      </c>
      <c r="AZ71" s="14">
        <f t="shared" si="169"/>
        <v>1192</v>
      </c>
      <c r="BA71" s="14">
        <f t="shared" si="170"/>
        <v>24100</v>
      </c>
      <c r="BB71" s="13">
        <v>25</v>
      </c>
      <c r="BC71" s="13">
        <f t="shared" ref="BC71:BC85" si="182">ROUND(BB71/2,0)</f>
        <v>13</v>
      </c>
      <c r="BD71" s="13">
        <v>250</v>
      </c>
      <c r="BE71" s="14">
        <f t="shared" si="158"/>
        <v>125</v>
      </c>
      <c r="BF71" s="14">
        <f t="shared" si="159"/>
        <v>65</v>
      </c>
      <c r="BG71" s="14">
        <f t="shared" si="160"/>
        <v>1250</v>
      </c>
      <c r="BH71" s="26">
        <v>4.5999999999999999E-2</v>
      </c>
      <c r="BI71" s="26">
        <f t="shared" si="171"/>
        <v>4.3925233644859812E-2</v>
      </c>
      <c r="BJ71" s="14">
        <f t="shared" si="161"/>
        <v>120</v>
      </c>
      <c r="BK71" s="14">
        <f t="shared" ref="BK71:BK85" si="183">ROUND(BJ71/2,0)</f>
        <v>60</v>
      </c>
      <c r="BL71" s="14">
        <f t="shared" si="162"/>
        <v>1200</v>
      </c>
      <c r="BM71" s="13">
        <v>2</v>
      </c>
      <c r="BN71" s="26">
        <v>9.5799999999999996E-2</v>
      </c>
      <c r="BO71" s="26">
        <f t="shared" si="172"/>
        <v>9.8500000000000004E-2</v>
      </c>
      <c r="BP71" s="14">
        <f t="shared" si="163"/>
        <v>250</v>
      </c>
      <c r="BQ71" s="14">
        <f t="shared" ref="BQ71:BQ85" si="184">ROUND(BP71/2,0)</f>
        <v>125</v>
      </c>
      <c r="BR71" s="14">
        <f t="shared" si="164"/>
        <v>2500</v>
      </c>
      <c r="BS71" s="14">
        <f t="shared" si="165"/>
        <v>3225</v>
      </c>
      <c r="BT71" s="14">
        <f t="shared" si="166"/>
        <v>1502</v>
      </c>
      <c r="BU71" s="14">
        <f t="shared" si="167"/>
        <v>30250</v>
      </c>
      <c r="BV71" s="16"/>
      <c r="BW71" s="13">
        <v>3</v>
      </c>
      <c r="BX71" s="14">
        <f t="shared" ref="BX71:BX85" si="185">BE71+BJ71*$BM71+BP71</f>
        <v>615</v>
      </c>
      <c r="BY71" s="14">
        <f t="shared" ref="BY71:BY85" si="186">BF71+BK71*$BM71+BQ71</f>
        <v>310</v>
      </c>
      <c r="BZ71" s="14">
        <f t="shared" ref="BZ71:BZ85" si="187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593</v>
      </c>
      <c r="DB71" s="13">
        <v>20</v>
      </c>
      <c r="DC71" s="13">
        <v>45</v>
      </c>
      <c r="DD71" s="24">
        <v>0.2</v>
      </c>
      <c r="DE71" s="14">
        <f t="shared" si="176"/>
        <v>944</v>
      </c>
      <c r="DF71" s="14">
        <f t="shared" si="177"/>
        <v>454</v>
      </c>
      <c r="DG71" s="14">
        <f t="shared" si="178"/>
        <v>4670</v>
      </c>
      <c r="DH71" s="14">
        <f t="shared" ref="DH71:DH85" si="188">INDEX(CR$6:CR$37,($CX71-2)*8+$CZ71)</f>
        <v>136</v>
      </c>
      <c r="DI71" s="14">
        <f t="shared" ref="DI71:DI85" si="189">INDEX(CS$6:CS$37,($CX71-2)*8+$CZ71)</f>
        <v>68</v>
      </c>
      <c r="DJ71" s="14">
        <f t="shared" ref="DJ71:DJ85" si="190">INDEX(CT$6:CT$37,($CX71-2)*8+$CZ71)</f>
        <v>680</v>
      </c>
      <c r="DK71" s="14">
        <f t="shared" ref="DK71:DK85" si="191">INDEX(CN$6:CN$37,($CX71-2)*8+$CZ71)</f>
        <v>47</v>
      </c>
      <c r="DL71" s="14">
        <f t="shared" ref="DL71:DL85" si="192">INDEX(CO$6:CO$37,($CX71-2)*8+$CZ71)</f>
        <v>24</v>
      </c>
      <c r="DM71" s="14">
        <f t="shared" ref="DM71:DM85" si="193">INDEX(CP$6:CP$37,($CX71-2)*8+$CZ71)</f>
        <v>235</v>
      </c>
      <c r="DN71" s="14">
        <f t="shared" si="179"/>
        <v>1175</v>
      </c>
      <c r="DO71" s="14">
        <f t="shared" si="180"/>
        <v>600</v>
      </c>
      <c r="DP71" s="14">
        <f t="shared" si="181"/>
        <v>5875</v>
      </c>
      <c r="DQ71" s="14">
        <f t="shared" ref="DQ71:DQ85" si="194">DE71+DH71+DN71</f>
        <v>2255</v>
      </c>
      <c r="DR71" s="14">
        <f t="shared" ref="DR71:DR85" si="195">DF71+DI71+DO71</f>
        <v>1122</v>
      </c>
      <c r="DS71" s="14">
        <f t="shared" ref="DS71:DS85" si="196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603</v>
      </c>
      <c r="L72" s="13">
        <v>43</v>
      </c>
      <c r="M72" s="13">
        <v>17</v>
      </c>
      <c r="N72" s="13" t="s">
        <v>604</v>
      </c>
      <c r="O72" s="13">
        <v>141</v>
      </c>
      <c r="P72" s="13" t="s">
        <v>606</v>
      </c>
      <c r="Q72" s="13">
        <v>48</v>
      </c>
      <c r="R72" s="13">
        <v>19</v>
      </c>
      <c r="S72" s="13" t="s">
        <v>606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594</v>
      </c>
      <c r="AV72" s="13">
        <v>47</v>
      </c>
      <c r="AW72" s="14">
        <f t="shared" si="175"/>
        <v>5</v>
      </c>
      <c r="AX72" s="13">
        <v>52</v>
      </c>
      <c r="AY72" s="14">
        <f t="shared" si="168"/>
        <v>3225</v>
      </c>
      <c r="AZ72" s="14">
        <f t="shared" si="169"/>
        <v>1502</v>
      </c>
      <c r="BA72" s="14">
        <f t="shared" si="170"/>
        <v>30250</v>
      </c>
      <c r="BB72" s="13">
        <v>30</v>
      </c>
      <c r="BC72" s="13">
        <f t="shared" si="182"/>
        <v>15</v>
      </c>
      <c r="BD72" s="13">
        <v>300</v>
      </c>
      <c r="BE72" s="14">
        <f t="shared" si="158"/>
        <v>150</v>
      </c>
      <c r="BF72" s="14">
        <f t="shared" si="159"/>
        <v>75</v>
      </c>
      <c r="BG72" s="14">
        <f t="shared" si="160"/>
        <v>1500</v>
      </c>
      <c r="BH72" s="26">
        <v>4.65E-2</v>
      </c>
      <c r="BI72" s="26">
        <f t="shared" si="171"/>
        <v>4.5999999999999999E-2</v>
      </c>
      <c r="BJ72" s="14">
        <f t="shared" si="161"/>
        <v>150</v>
      </c>
      <c r="BK72" s="14">
        <f t="shared" si="183"/>
        <v>75</v>
      </c>
      <c r="BL72" s="14">
        <f t="shared" si="162"/>
        <v>1500</v>
      </c>
      <c r="BM72" s="13">
        <v>2</v>
      </c>
      <c r="BN72" s="26">
        <v>8.3599999999999994E-2</v>
      </c>
      <c r="BO72" s="26">
        <f t="shared" si="172"/>
        <v>8.3799999999999999E-2</v>
      </c>
      <c r="BP72" s="14">
        <f t="shared" si="163"/>
        <v>270</v>
      </c>
      <c r="BQ72" s="14">
        <f t="shared" si="184"/>
        <v>135</v>
      </c>
      <c r="BR72" s="14">
        <f t="shared" si="164"/>
        <v>2700</v>
      </c>
      <c r="BS72" s="14">
        <f t="shared" si="165"/>
        <v>3945</v>
      </c>
      <c r="BT72" s="14">
        <f t="shared" si="166"/>
        <v>1862</v>
      </c>
      <c r="BU72" s="14">
        <f t="shared" si="167"/>
        <v>37450</v>
      </c>
      <c r="BV72" s="16"/>
      <c r="BW72" s="13">
        <v>4</v>
      </c>
      <c r="BX72" s="14">
        <f t="shared" si="185"/>
        <v>720</v>
      </c>
      <c r="BY72" s="14">
        <f t="shared" si="186"/>
        <v>360</v>
      </c>
      <c r="BZ72" s="14">
        <f t="shared" si="187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594</v>
      </c>
      <c r="DB72" s="13">
        <v>45</v>
      </c>
      <c r="DC72" s="13">
        <v>45</v>
      </c>
      <c r="DD72" s="24">
        <v>0.2</v>
      </c>
      <c r="DE72" s="14">
        <f t="shared" si="176"/>
        <v>2255</v>
      </c>
      <c r="DF72" s="14">
        <f t="shared" si="177"/>
        <v>1122</v>
      </c>
      <c r="DG72" s="14">
        <f t="shared" si="178"/>
        <v>11225</v>
      </c>
      <c r="DH72" s="14">
        <f t="shared" si="188"/>
        <v>213</v>
      </c>
      <c r="DI72" s="14">
        <f t="shared" si="189"/>
        <v>107</v>
      </c>
      <c r="DJ72" s="14">
        <f t="shared" si="190"/>
        <v>1065</v>
      </c>
      <c r="DK72" s="14">
        <f t="shared" si="191"/>
        <v>75</v>
      </c>
      <c r="DL72" s="14">
        <f t="shared" si="192"/>
        <v>38</v>
      </c>
      <c r="DM72" s="14">
        <f t="shared" si="193"/>
        <v>375</v>
      </c>
      <c r="DN72" s="14">
        <f t="shared" si="179"/>
        <v>0</v>
      </c>
      <c r="DO72" s="14">
        <f t="shared" si="180"/>
        <v>0</v>
      </c>
      <c r="DP72" s="14">
        <f t="shared" si="181"/>
        <v>0</v>
      </c>
      <c r="DQ72" s="14">
        <f t="shared" si="194"/>
        <v>2468</v>
      </c>
      <c r="DR72" s="14">
        <f t="shared" si="195"/>
        <v>1229</v>
      </c>
      <c r="DS72" s="14">
        <f t="shared" si="196"/>
        <v>12290</v>
      </c>
      <c r="DT72" s="16"/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603</v>
      </c>
      <c r="L73" s="13">
        <v>43</v>
      </c>
      <c r="M73" s="13">
        <v>17</v>
      </c>
      <c r="N73" s="13" t="s">
        <v>604</v>
      </c>
      <c r="O73" s="13">
        <v>142</v>
      </c>
      <c r="P73" s="13" t="s">
        <v>606</v>
      </c>
      <c r="Q73" s="13">
        <v>49</v>
      </c>
      <c r="R73" s="13">
        <v>19</v>
      </c>
      <c r="S73" s="13" t="s">
        <v>606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595</v>
      </c>
      <c r="AV73" s="13">
        <v>52</v>
      </c>
      <c r="AW73" s="14">
        <f t="shared" si="175"/>
        <v>5</v>
      </c>
      <c r="AX73" s="13">
        <v>57</v>
      </c>
      <c r="AY73" s="14">
        <f t="shared" si="168"/>
        <v>3945</v>
      </c>
      <c r="AZ73" s="14">
        <f t="shared" si="169"/>
        <v>1862</v>
      </c>
      <c r="BA73" s="14">
        <f t="shared" si="170"/>
        <v>37450</v>
      </c>
      <c r="BB73" s="13">
        <v>30</v>
      </c>
      <c r="BC73" s="13">
        <f t="shared" si="182"/>
        <v>15</v>
      </c>
      <c r="BD73" s="13">
        <v>300</v>
      </c>
      <c r="BE73" s="14">
        <f t="shared" si="158"/>
        <v>150</v>
      </c>
      <c r="BF73" s="14">
        <f t="shared" si="159"/>
        <v>75</v>
      </c>
      <c r="BG73" s="14">
        <f t="shared" si="160"/>
        <v>1500</v>
      </c>
      <c r="BH73" s="26">
        <v>4.7E-2</v>
      </c>
      <c r="BI73" s="26">
        <f t="shared" si="171"/>
        <v>4.7699999999999999E-2</v>
      </c>
      <c r="BJ73" s="14">
        <f t="shared" si="161"/>
        <v>185</v>
      </c>
      <c r="BK73" s="14">
        <f t="shared" si="183"/>
        <v>93</v>
      </c>
      <c r="BL73" s="14">
        <f t="shared" si="162"/>
        <v>1850</v>
      </c>
      <c r="BM73" s="13">
        <v>2</v>
      </c>
      <c r="BN73" s="26">
        <v>7.0999999999999994E-2</v>
      </c>
      <c r="BO73" s="26">
        <f t="shared" si="172"/>
        <v>6.83E-2</v>
      </c>
      <c r="BP73" s="14">
        <f t="shared" si="163"/>
        <v>280</v>
      </c>
      <c r="BQ73" s="14">
        <f t="shared" si="184"/>
        <v>140</v>
      </c>
      <c r="BR73" s="14">
        <f t="shared" si="164"/>
        <v>2800</v>
      </c>
      <c r="BS73" s="14">
        <f t="shared" si="165"/>
        <v>4745</v>
      </c>
      <c r="BT73" s="14">
        <f t="shared" si="166"/>
        <v>2263</v>
      </c>
      <c r="BU73" s="14">
        <f t="shared" si="167"/>
        <v>45450</v>
      </c>
      <c r="BV73" s="16"/>
      <c r="BW73" s="13">
        <v>4</v>
      </c>
      <c r="BX73" s="14">
        <f t="shared" si="185"/>
        <v>800</v>
      </c>
      <c r="BY73" s="14">
        <f t="shared" si="186"/>
        <v>401</v>
      </c>
      <c r="BZ73" s="14">
        <f t="shared" si="187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595</v>
      </c>
      <c r="DB73" s="13">
        <v>45</v>
      </c>
      <c r="DC73" s="13">
        <v>45</v>
      </c>
      <c r="DD73" s="24">
        <v>0.2</v>
      </c>
      <c r="DE73" s="14">
        <f t="shared" si="176"/>
        <v>2468</v>
      </c>
      <c r="DF73" s="14">
        <f t="shared" si="177"/>
        <v>1229</v>
      </c>
      <c r="DG73" s="14">
        <f t="shared" si="178"/>
        <v>12290</v>
      </c>
      <c r="DH73" s="14">
        <f t="shared" si="188"/>
        <v>213</v>
      </c>
      <c r="DI73" s="14">
        <f t="shared" si="189"/>
        <v>107</v>
      </c>
      <c r="DJ73" s="14">
        <f t="shared" si="190"/>
        <v>1065</v>
      </c>
      <c r="DK73" s="14">
        <f t="shared" si="191"/>
        <v>75</v>
      </c>
      <c r="DL73" s="14">
        <f t="shared" si="192"/>
        <v>38</v>
      </c>
      <c r="DM73" s="14">
        <f t="shared" si="193"/>
        <v>375</v>
      </c>
      <c r="DN73" s="14">
        <f t="shared" si="179"/>
        <v>0</v>
      </c>
      <c r="DO73" s="14">
        <f t="shared" si="180"/>
        <v>0</v>
      </c>
      <c r="DP73" s="14">
        <f t="shared" si="181"/>
        <v>0</v>
      </c>
      <c r="DQ73" s="14">
        <f t="shared" si="194"/>
        <v>2681</v>
      </c>
      <c r="DR73" s="14">
        <f t="shared" si="195"/>
        <v>1336</v>
      </c>
      <c r="DS73" s="14">
        <f t="shared" si="196"/>
        <v>13355</v>
      </c>
      <c r="DT73" s="16"/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603</v>
      </c>
      <c r="L74" s="13">
        <v>44</v>
      </c>
      <c r="M74" s="13">
        <v>17</v>
      </c>
      <c r="N74" s="13" t="s">
        <v>604</v>
      </c>
      <c r="O74" s="13">
        <v>143</v>
      </c>
      <c r="P74" s="13" t="s">
        <v>606</v>
      </c>
      <c r="Q74" s="13">
        <v>49</v>
      </c>
      <c r="R74" s="13">
        <v>19</v>
      </c>
      <c r="S74" s="13" t="s">
        <v>606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596</v>
      </c>
      <c r="AV74" s="13">
        <v>57</v>
      </c>
      <c r="AW74" s="14">
        <f t="shared" si="175"/>
        <v>8</v>
      </c>
      <c r="AX74" s="13">
        <v>65</v>
      </c>
      <c r="AY74" s="14">
        <f t="shared" si="168"/>
        <v>4745</v>
      </c>
      <c r="AZ74" s="14">
        <f t="shared" si="169"/>
        <v>2263</v>
      </c>
      <c r="BA74" s="14">
        <f t="shared" si="170"/>
        <v>45450</v>
      </c>
      <c r="BB74" s="13">
        <v>30</v>
      </c>
      <c r="BC74" s="13">
        <f t="shared" si="182"/>
        <v>15</v>
      </c>
      <c r="BD74" s="13">
        <v>300</v>
      </c>
      <c r="BE74" s="14">
        <f t="shared" si="158"/>
        <v>240</v>
      </c>
      <c r="BF74" s="14">
        <f t="shared" si="159"/>
        <v>120</v>
      </c>
      <c r="BG74" s="14">
        <f t="shared" si="160"/>
        <v>2400</v>
      </c>
      <c r="BH74" s="26">
        <v>4.4299999999999999E-2</v>
      </c>
      <c r="BI74" s="26">
        <f t="shared" si="171"/>
        <v>4.5199999999999997E-2</v>
      </c>
      <c r="BJ74" s="14">
        <f t="shared" si="161"/>
        <v>210</v>
      </c>
      <c r="BK74" s="14">
        <f t="shared" si="183"/>
        <v>105</v>
      </c>
      <c r="BL74" s="14">
        <f t="shared" si="162"/>
        <v>2100</v>
      </c>
      <c r="BM74" s="13">
        <v>3</v>
      </c>
      <c r="BN74" s="26">
        <v>0.08</v>
      </c>
      <c r="BO74" s="26">
        <f t="shared" si="172"/>
        <v>8.48E-2</v>
      </c>
      <c r="BP74" s="14">
        <f t="shared" si="163"/>
        <v>380</v>
      </c>
      <c r="BQ74" s="14">
        <f t="shared" si="184"/>
        <v>190</v>
      </c>
      <c r="BR74" s="14">
        <f t="shared" si="164"/>
        <v>3800</v>
      </c>
      <c r="BS74" s="14">
        <f t="shared" si="165"/>
        <v>5995</v>
      </c>
      <c r="BT74" s="14">
        <f t="shared" si="166"/>
        <v>2888</v>
      </c>
      <c r="BU74" s="14">
        <f t="shared" si="167"/>
        <v>57950</v>
      </c>
      <c r="BV74" s="16"/>
      <c r="BW74" s="13">
        <v>4</v>
      </c>
      <c r="BX74" s="14">
        <f t="shared" si="185"/>
        <v>1250</v>
      </c>
      <c r="BY74" s="14">
        <f t="shared" si="186"/>
        <v>625</v>
      </c>
      <c r="BZ74" s="14">
        <f t="shared" si="187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596</v>
      </c>
      <c r="DB74" s="13">
        <v>45</v>
      </c>
      <c r="DC74" s="13">
        <v>60</v>
      </c>
      <c r="DD74" s="24">
        <v>0.2</v>
      </c>
      <c r="DE74" s="14">
        <f t="shared" si="176"/>
        <v>2681</v>
      </c>
      <c r="DF74" s="14">
        <f t="shared" si="177"/>
        <v>1336</v>
      </c>
      <c r="DG74" s="14">
        <f t="shared" si="178"/>
        <v>13355</v>
      </c>
      <c r="DH74" s="14">
        <f t="shared" si="188"/>
        <v>213</v>
      </c>
      <c r="DI74" s="14">
        <f t="shared" si="189"/>
        <v>107</v>
      </c>
      <c r="DJ74" s="14">
        <f t="shared" si="190"/>
        <v>1065</v>
      </c>
      <c r="DK74" s="14">
        <f t="shared" si="191"/>
        <v>75</v>
      </c>
      <c r="DL74" s="14">
        <f t="shared" si="192"/>
        <v>38</v>
      </c>
      <c r="DM74" s="14">
        <f t="shared" si="193"/>
        <v>375</v>
      </c>
      <c r="DN74" s="14">
        <f t="shared" si="179"/>
        <v>1125</v>
      </c>
      <c r="DO74" s="14">
        <f t="shared" si="180"/>
        <v>570</v>
      </c>
      <c r="DP74" s="14">
        <f t="shared" si="181"/>
        <v>5625</v>
      </c>
      <c r="DQ74" s="14">
        <f t="shared" si="194"/>
        <v>4019</v>
      </c>
      <c r="DR74" s="14">
        <f t="shared" si="195"/>
        <v>2013</v>
      </c>
      <c r="DS74" s="14">
        <f t="shared" si="196"/>
        <v>20045</v>
      </c>
      <c r="DT74" s="16"/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603</v>
      </c>
      <c r="L75" s="13">
        <v>44</v>
      </c>
      <c r="M75" s="13">
        <v>17</v>
      </c>
      <c r="N75" s="13" t="s">
        <v>604</v>
      </c>
      <c r="O75" s="13">
        <v>143</v>
      </c>
      <c r="P75" s="13" t="s">
        <v>606</v>
      </c>
      <c r="Q75" s="13">
        <v>49</v>
      </c>
      <c r="R75" s="13">
        <v>19</v>
      </c>
      <c r="S75" s="13" t="s">
        <v>606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597</v>
      </c>
      <c r="AV75" s="13">
        <v>65</v>
      </c>
      <c r="AW75" s="14">
        <f t="shared" si="175"/>
        <v>7</v>
      </c>
      <c r="AX75" s="13">
        <v>72</v>
      </c>
      <c r="AY75" s="14">
        <f t="shared" si="168"/>
        <v>5995</v>
      </c>
      <c r="AZ75" s="14">
        <f t="shared" si="169"/>
        <v>2888</v>
      </c>
      <c r="BA75" s="14">
        <f t="shared" si="170"/>
        <v>57950</v>
      </c>
      <c r="BB75" s="13">
        <v>40</v>
      </c>
      <c r="BC75" s="13">
        <f t="shared" si="182"/>
        <v>20</v>
      </c>
      <c r="BD75" s="13">
        <v>400</v>
      </c>
      <c r="BE75" s="14">
        <f t="shared" si="158"/>
        <v>280</v>
      </c>
      <c r="BF75" s="14">
        <f t="shared" si="159"/>
        <v>140</v>
      </c>
      <c r="BG75" s="14">
        <f t="shared" si="160"/>
        <v>2800</v>
      </c>
      <c r="BH75" s="26">
        <v>4.1700000000000001E-2</v>
      </c>
      <c r="BI75" s="26">
        <f t="shared" si="171"/>
        <v>4.2000000000000003E-2</v>
      </c>
      <c r="BJ75" s="14">
        <f t="shared" si="161"/>
        <v>250</v>
      </c>
      <c r="BK75" s="14">
        <f t="shared" si="183"/>
        <v>125</v>
      </c>
      <c r="BL75" s="14">
        <f t="shared" si="162"/>
        <v>2500</v>
      </c>
      <c r="BM75" s="13">
        <v>3</v>
      </c>
      <c r="BN75" s="26">
        <v>7.0000000000000007E-2</v>
      </c>
      <c r="BO75" s="26">
        <f t="shared" si="172"/>
        <v>6.6500000000000004E-2</v>
      </c>
      <c r="BP75" s="14">
        <f t="shared" si="163"/>
        <v>420</v>
      </c>
      <c r="BQ75" s="14">
        <f t="shared" si="184"/>
        <v>210</v>
      </c>
      <c r="BR75" s="14">
        <f t="shared" si="164"/>
        <v>4200</v>
      </c>
      <c r="BS75" s="14">
        <f t="shared" si="165"/>
        <v>7445</v>
      </c>
      <c r="BT75" s="14">
        <f t="shared" si="166"/>
        <v>3613</v>
      </c>
      <c r="BU75" s="14">
        <f t="shared" si="167"/>
        <v>72450</v>
      </c>
      <c r="BV75" s="16"/>
      <c r="BW75" s="13">
        <v>5</v>
      </c>
      <c r="BX75" s="14">
        <f t="shared" si="185"/>
        <v>1450</v>
      </c>
      <c r="BY75" s="14">
        <f t="shared" si="186"/>
        <v>725</v>
      </c>
      <c r="BZ75" s="14">
        <f t="shared" si="187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597</v>
      </c>
      <c r="DB75" s="13">
        <v>60</v>
      </c>
      <c r="DC75" s="13">
        <v>60</v>
      </c>
      <c r="DD75" s="24">
        <v>0.2</v>
      </c>
      <c r="DE75" s="14">
        <f t="shared" si="176"/>
        <v>4019</v>
      </c>
      <c r="DF75" s="14">
        <f t="shared" si="177"/>
        <v>2013</v>
      </c>
      <c r="DG75" s="14">
        <f t="shared" si="178"/>
        <v>20045</v>
      </c>
      <c r="DH75" s="14">
        <f t="shared" si="188"/>
        <v>422</v>
      </c>
      <c r="DI75" s="14">
        <f t="shared" si="189"/>
        <v>211</v>
      </c>
      <c r="DJ75" s="14">
        <f t="shared" si="190"/>
        <v>2110</v>
      </c>
      <c r="DK75" s="14">
        <f t="shared" si="191"/>
        <v>148</v>
      </c>
      <c r="DL75" s="14">
        <f t="shared" si="192"/>
        <v>74</v>
      </c>
      <c r="DM75" s="14">
        <f t="shared" si="193"/>
        <v>740</v>
      </c>
      <c r="DN75" s="14">
        <f t="shared" si="179"/>
        <v>0</v>
      </c>
      <c r="DO75" s="14">
        <f t="shared" si="180"/>
        <v>0</v>
      </c>
      <c r="DP75" s="14">
        <f t="shared" si="181"/>
        <v>0</v>
      </c>
      <c r="DQ75" s="14">
        <f t="shared" si="194"/>
        <v>4441</v>
      </c>
      <c r="DR75" s="14">
        <f t="shared" si="195"/>
        <v>2224</v>
      </c>
      <c r="DS75" s="14">
        <f t="shared" si="196"/>
        <v>22155</v>
      </c>
      <c r="DT75" s="16"/>
      <c r="DU75" s="16"/>
      <c r="DV75" s="36"/>
      <c r="DW75" s="36"/>
      <c r="DX75" s="36"/>
      <c r="DY75" s="36"/>
      <c r="DZ75" s="36"/>
      <c r="EA75" s="36"/>
      <c r="EB75" s="3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603</v>
      </c>
      <c r="L76" s="13">
        <v>45</v>
      </c>
      <c r="M76" s="13">
        <v>18</v>
      </c>
      <c r="N76" s="13" t="s">
        <v>605</v>
      </c>
      <c r="O76" s="13">
        <v>144</v>
      </c>
      <c r="P76" s="13" t="s">
        <v>606</v>
      </c>
      <c r="Q76" s="13">
        <v>49</v>
      </c>
      <c r="R76" s="13">
        <v>19</v>
      </c>
      <c r="S76" s="13" t="s">
        <v>606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598</v>
      </c>
      <c r="AV76" s="13">
        <v>72</v>
      </c>
      <c r="AW76" s="14">
        <f t="shared" si="175"/>
        <v>8</v>
      </c>
      <c r="AX76" s="13">
        <v>80</v>
      </c>
      <c r="AY76" s="14">
        <f t="shared" si="168"/>
        <v>7445</v>
      </c>
      <c r="AZ76" s="14">
        <f t="shared" si="169"/>
        <v>3613</v>
      </c>
      <c r="BA76" s="14">
        <f t="shared" si="170"/>
        <v>72450</v>
      </c>
      <c r="BB76" s="13">
        <v>40</v>
      </c>
      <c r="BC76" s="13">
        <f t="shared" si="182"/>
        <v>20</v>
      </c>
      <c r="BD76" s="13">
        <v>400</v>
      </c>
      <c r="BE76" s="14">
        <f t="shared" si="158"/>
        <v>320</v>
      </c>
      <c r="BF76" s="14">
        <f t="shared" si="159"/>
        <v>160</v>
      </c>
      <c r="BG76" s="14">
        <f t="shared" si="160"/>
        <v>3200</v>
      </c>
      <c r="BH76" s="26">
        <v>4.3700000000000003E-2</v>
      </c>
      <c r="BI76" s="26">
        <f t="shared" si="171"/>
        <v>4.4699999999999997E-2</v>
      </c>
      <c r="BJ76" s="14">
        <f t="shared" si="161"/>
        <v>325</v>
      </c>
      <c r="BK76" s="14">
        <f t="shared" si="183"/>
        <v>163</v>
      </c>
      <c r="BL76" s="14">
        <f t="shared" si="162"/>
        <v>3250</v>
      </c>
      <c r="BM76" s="13">
        <v>3</v>
      </c>
      <c r="BN76" s="26">
        <v>6.7199999999999996E-2</v>
      </c>
      <c r="BO76" s="26">
        <f t="shared" si="172"/>
        <v>6.7799999999999999E-2</v>
      </c>
      <c r="BP76" s="14">
        <f t="shared" si="163"/>
        <v>500</v>
      </c>
      <c r="BQ76" s="14">
        <f t="shared" si="184"/>
        <v>250</v>
      </c>
      <c r="BR76" s="14">
        <f t="shared" si="164"/>
        <v>5000</v>
      </c>
      <c r="BS76" s="14">
        <f t="shared" si="165"/>
        <v>9240</v>
      </c>
      <c r="BT76" s="14">
        <f t="shared" si="166"/>
        <v>4512</v>
      </c>
      <c r="BU76" s="14">
        <f t="shared" si="167"/>
        <v>90400</v>
      </c>
      <c r="BW76" s="13">
        <v>5</v>
      </c>
      <c r="BX76" s="14">
        <f t="shared" si="185"/>
        <v>1795</v>
      </c>
      <c r="BY76" s="14">
        <f t="shared" si="186"/>
        <v>899</v>
      </c>
      <c r="BZ76" s="14">
        <f t="shared" si="187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598</v>
      </c>
      <c r="DB76" s="13">
        <v>60</v>
      </c>
      <c r="DC76" s="13">
        <v>60</v>
      </c>
      <c r="DD76" s="24">
        <v>0.2</v>
      </c>
      <c r="DE76" s="14">
        <f t="shared" si="176"/>
        <v>4441</v>
      </c>
      <c r="DF76" s="14">
        <f t="shared" si="177"/>
        <v>2224</v>
      </c>
      <c r="DG76" s="14">
        <f t="shared" si="178"/>
        <v>22155</v>
      </c>
      <c r="DH76" s="14">
        <f t="shared" si="188"/>
        <v>422</v>
      </c>
      <c r="DI76" s="14">
        <f t="shared" si="189"/>
        <v>211</v>
      </c>
      <c r="DJ76" s="14">
        <f t="shared" si="190"/>
        <v>2110</v>
      </c>
      <c r="DK76" s="14">
        <f t="shared" si="191"/>
        <v>148</v>
      </c>
      <c r="DL76" s="14">
        <f t="shared" si="192"/>
        <v>74</v>
      </c>
      <c r="DM76" s="14">
        <f t="shared" si="193"/>
        <v>740</v>
      </c>
      <c r="DN76" s="14">
        <f t="shared" si="179"/>
        <v>0</v>
      </c>
      <c r="DO76" s="14">
        <f t="shared" si="180"/>
        <v>0</v>
      </c>
      <c r="DP76" s="14">
        <f t="shared" si="181"/>
        <v>0</v>
      </c>
      <c r="DQ76" s="14">
        <f t="shared" si="194"/>
        <v>4863</v>
      </c>
      <c r="DR76" s="14">
        <f t="shared" si="195"/>
        <v>2435</v>
      </c>
      <c r="DS76" s="14">
        <f t="shared" si="196"/>
        <v>24265</v>
      </c>
      <c r="DV76" s="36"/>
      <c r="DW76" s="36"/>
      <c r="DX76" s="36"/>
      <c r="DY76" s="36"/>
      <c r="DZ76" s="36"/>
      <c r="EA76" s="36"/>
      <c r="EB76" s="3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603</v>
      </c>
      <c r="L77" s="13">
        <v>45</v>
      </c>
      <c r="M77" s="13">
        <v>18</v>
      </c>
      <c r="N77" s="13" t="s">
        <v>605</v>
      </c>
      <c r="O77" s="13">
        <v>144</v>
      </c>
      <c r="P77" s="13" t="s">
        <v>606</v>
      </c>
      <c r="Q77" s="13">
        <v>49</v>
      </c>
      <c r="R77" s="13">
        <v>19</v>
      </c>
      <c r="S77" s="13" t="s">
        <v>606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599</v>
      </c>
      <c r="AV77" s="13">
        <v>80</v>
      </c>
      <c r="AW77" s="14">
        <f t="shared" si="175"/>
        <v>7</v>
      </c>
      <c r="AX77" s="13">
        <v>87</v>
      </c>
      <c r="AY77" s="14">
        <f t="shared" si="168"/>
        <v>9240</v>
      </c>
      <c r="AZ77" s="14">
        <f t="shared" si="169"/>
        <v>4512</v>
      </c>
      <c r="BA77" s="14">
        <f t="shared" si="170"/>
        <v>90400</v>
      </c>
      <c r="BB77" s="13">
        <v>40</v>
      </c>
      <c r="BC77" s="13">
        <f t="shared" si="182"/>
        <v>20</v>
      </c>
      <c r="BD77" s="13">
        <v>400</v>
      </c>
      <c r="BE77" s="14">
        <f t="shared" si="158"/>
        <v>280</v>
      </c>
      <c r="BF77" s="14">
        <f t="shared" si="159"/>
        <v>140</v>
      </c>
      <c r="BG77" s="14">
        <f t="shared" si="160"/>
        <v>2800</v>
      </c>
      <c r="BH77" s="26">
        <v>4.5499999999999999E-2</v>
      </c>
      <c r="BI77" s="26">
        <f t="shared" si="171"/>
        <v>4.5900000000000003E-2</v>
      </c>
      <c r="BJ77" s="14">
        <f t="shared" si="161"/>
        <v>420</v>
      </c>
      <c r="BK77" s="14">
        <f t="shared" si="183"/>
        <v>210</v>
      </c>
      <c r="BL77" s="14">
        <f t="shared" si="162"/>
        <v>4200</v>
      </c>
      <c r="BM77" s="13">
        <v>3</v>
      </c>
      <c r="BN77" s="26">
        <v>8.6599999999999996E-2</v>
      </c>
      <c r="BO77" s="26">
        <f t="shared" si="172"/>
        <v>8.6099999999999996E-2</v>
      </c>
      <c r="BP77" s="14">
        <f t="shared" si="163"/>
        <v>800</v>
      </c>
      <c r="BQ77" s="14">
        <f t="shared" si="184"/>
        <v>400</v>
      </c>
      <c r="BR77" s="14">
        <f t="shared" si="164"/>
        <v>8000</v>
      </c>
      <c r="BS77" s="14">
        <f t="shared" si="165"/>
        <v>11580</v>
      </c>
      <c r="BT77" s="14">
        <f t="shared" si="166"/>
        <v>5682</v>
      </c>
      <c r="BU77" s="14">
        <f t="shared" si="167"/>
        <v>113800</v>
      </c>
      <c r="BW77" s="13">
        <v>5</v>
      </c>
      <c r="BX77" s="14">
        <f t="shared" si="185"/>
        <v>2340</v>
      </c>
      <c r="BY77" s="14">
        <f t="shared" si="186"/>
        <v>1170</v>
      </c>
      <c r="BZ77" s="14">
        <f t="shared" si="187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599</v>
      </c>
      <c r="DB77" s="13">
        <v>60</v>
      </c>
      <c r="DC77" s="13">
        <v>85</v>
      </c>
      <c r="DD77" s="24">
        <v>0.2</v>
      </c>
      <c r="DE77" s="14">
        <f t="shared" si="176"/>
        <v>4863</v>
      </c>
      <c r="DF77" s="14">
        <f t="shared" si="177"/>
        <v>2435</v>
      </c>
      <c r="DG77" s="14">
        <f t="shared" si="178"/>
        <v>24265</v>
      </c>
      <c r="DH77" s="14">
        <f t="shared" si="188"/>
        <v>422</v>
      </c>
      <c r="DI77" s="14">
        <f t="shared" si="189"/>
        <v>211</v>
      </c>
      <c r="DJ77" s="14">
        <f t="shared" si="190"/>
        <v>2110</v>
      </c>
      <c r="DK77" s="14">
        <f t="shared" si="191"/>
        <v>148</v>
      </c>
      <c r="DL77" s="14">
        <f t="shared" si="192"/>
        <v>74</v>
      </c>
      <c r="DM77" s="14">
        <f t="shared" si="193"/>
        <v>740</v>
      </c>
      <c r="DN77" s="14">
        <f t="shared" si="179"/>
        <v>3700</v>
      </c>
      <c r="DO77" s="14">
        <f t="shared" si="180"/>
        <v>1850</v>
      </c>
      <c r="DP77" s="14">
        <f t="shared" si="181"/>
        <v>18500</v>
      </c>
      <c r="DQ77" s="14">
        <f t="shared" si="194"/>
        <v>8985</v>
      </c>
      <c r="DR77" s="14">
        <f t="shared" si="195"/>
        <v>4496</v>
      </c>
      <c r="DS77" s="14">
        <f t="shared" si="196"/>
        <v>44875</v>
      </c>
      <c r="DV77" s="36"/>
      <c r="DW77" s="36"/>
      <c r="DX77" s="36"/>
      <c r="DY77" s="36"/>
      <c r="DZ77" s="36"/>
      <c r="EA77" s="36"/>
      <c r="EB77" s="3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603</v>
      </c>
      <c r="L78" s="13">
        <v>45</v>
      </c>
      <c r="M78" s="13">
        <v>18</v>
      </c>
      <c r="N78" s="13" t="s">
        <v>605</v>
      </c>
      <c r="O78" s="13">
        <v>144</v>
      </c>
      <c r="P78" s="13" t="s">
        <v>606</v>
      </c>
      <c r="Q78" s="13">
        <v>49</v>
      </c>
      <c r="R78" s="13">
        <v>19</v>
      </c>
      <c r="S78" s="13" t="s">
        <v>606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600</v>
      </c>
      <c r="AV78" s="13">
        <v>87</v>
      </c>
      <c r="AW78" s="14">
        <f t="shared" si="175"/>
        <v>8</v>
      </c>
      <c r="AX78" s="13">
        <v>95</v>
      </c>
      <c r="AY78" s="14">
        <f t="shared" si="168"/>
        <v>11580</v>
      </c>
      <c r="AZ78" s="14">
        <f t="shared" si="169"/>
        <v>5682</v>
      </c>
      <c r="BA78" s="14">
        <f t="shared" si="170"/>
        <v>113800</v>
      </c>
      <c r="BB78" s="13">
        <v>50</v>
      </c>
      <c r="BC78" s="13">
        <f t="shared" si="182"/>
        <v>25</v>
      </c>
      <c r="BD78" s="13">
        <v>500</v>
      </c>
      <c r="BE78" s="14">
        <f t="shared" si="158"/>
        <v>400</v>
      </c>
      <c r="BF78" s="14">
        <f t="shared" si="159"/>
        <v>200</v>
      </c>
      <c r="BG78" s="14">
        <f t="shared" si="160"/>
        <v>4000</v>
      </c>
      <c r="BH78" s="26">
        <v>4.58E-2</v>
      </c>
      <c r="BI78" s="26">
        <f t="shared" si="171"/>
        <v>4.58E-2</v>
      </c>
      <c r="BJ78" s="14">
        <f t="shared" si="161"/>
        <v>530</v>
      </c>
      <c r="BK78" s="14">
        <f t="shared" si="183"/>
        <v>265</v>
      </c>
      <c r="BL78" s="14">
        <f t="shared" si="162"/>
        <v>5300</v>
      </c>
      <c r="BM78" s="13">
        <v>3</v>
      </c>
      <c r="BN78" s="26">
        <v>7.3400000000000007E-2</v>
      </c>
      <c r="BO78" s="26">
        <f t="shared" si="172"/>
        <v>7.4399999999999994E-2</v>
      </c>
      <c r="BP78" s="14">
        <f t="shared" si="163"/>
        <v>850</v>
      </c>
      <c r="BQ78" s="14">
        <f t="shared" si="184"/>
        <v>425</v>
      </c>
      <c r="BR78" s="14">
        <f t="shared" si="164"/>
        <v>8500</v>
      </c>
      <c r="BS78" s="14">
        <f t="shared" si="165"/>
        <v>14420</v>
      </c>
      <c r="BT78" s="14">
        <f t="shared" si="166"/>
        <v>7102</v>
      </c>
      <c r="BU78" s="14">
        <f t="shared" si="167"/>
        <v>142200</v>
      </c>
      <c r="BW78" s="13">
        <v>6</v>
      </c>
      <c r="BX78" s="14">
        <f t="shared" si="185"/>
        <v>2840</v>
      </c>
      <c r="BY78" s="14">
        <f t="shared" si="186"/>
        <v>1420</v>
      </c>
      <c r="BZ78" s="14">
        <f t="shared" si="187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600</v>
      </c>
      <c r="DB78" s="13">
        <v>85</v>
      </c>
      <c r="DC78" s="13">
        <v>85</v>
      </c>
      <c r="DD78" s="24">
        <v>0.2</v>
      </c>
      <c r="DE78" s="14">
        <f t="shared" si="176"/>
        <v>8985</v>
      </c>
      <c r="DF78" s="14">
        <f t="shared" si="177"/>
        <v>4496</v>
      </c>
      <c r="DG78" s="14">
        <f t="shared" si="178"/>
        <v>44875</v>
      </c>
      <c r="DH78" s="14">
        <f t="shared" si="188"/>
        <v>798</v>
      </c>
      <c r="DI78" s="14">
        <f t="shared" si="189"/>
        <v>399</v>
      </c>
      <c r="DJ78" s="14">
        <f t="shared" si="190"/>
        <v>3990</v>
      </c>
      <c r="DK78" s="14">
        <f t="shared" si="191"/>
        <v>279</v>
      </c>
      <c r="DL78" s="14">
        <f t="shared" si="192"/>
        <v>140</v>
      </c>
      <c r="DM78" s="14">
        <f t="shared" si="193"/>
        <v>1395</v>
      </c>
      <c r="DN78" s="14">
        <f t="shared" si="179"/>
        <v>0</v>
      </c>
      <c r="DO78" s="14">
        <f t="shared" si="180"/>
        <v>0</v>
      </c>
      <c r="DP78" s="14">
        <f t="shared" si="181"/>
        <v>0</v>
      </c>
      <c r="DQ78" s="14">
        <f t="shared" si="194"/>
        <v>9783</v>
      </c>
      <c r="DR78" s="14">
        <f t="shared" si="195"/>
        <v>4895</v>
      </c>
      <c r="DS78" s="14">
        <f t="shared" si="196"/>
        <v>48865</v>
      </c>
      <c r="DV78" s="36"/>
      <c r="DW78" s="36"/>
      <c r="DX78" s="36"/>
      <c r="DY78" s="36"/>
      <c r="DZ78" s="36"/>
      <c r="EA78" s="36"/>
      <c r="EB78" s="3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603</v>
      </c>
      <c r="L79" s="13">
        <v>45</v>
      </c>
      <c r="M79" s="13">
        <v>18</v>
      </c>
      <c r="N79" s="13" t="s">
        <v>605</v>
      </c>
      <c r="O79" s="13">
        <v>145</v>
      </c>
      <c r="P79" s="13" t="s">
        <v>606</v>
      </c>
      <c r="Q79" s="13">
        <v>50</v>
      </c>
      <c r="R79" s="13">
        <v>19</v>
      </c>
      <c r="S79" s="13" t="s">
        <v>606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601</v>
      </c>
      <c r="AV79" s="13">
        <v>95</v>
      </c>
      <c r="AW79" s="14">
        <f t="shared" si="175"/>
        <v>7</v>
      </c>
      <c r="AX79" s="13">
        <v>102</v>
      </c>
      <c r="AY79" s="14">
        <f t="shared" si="168"/>
        <v>14420</v>
      </c>
      <c r="AZ79" s="14">
        <f t="shared" si="169"/>
        <v>7102</v>
      </c>
      <c r="BA79" s="14">
        <f t="shared" si="170"/>
        <v>142200</v>
      </c>
      <c r="BB79" s="13">
        <v>50</v>
      </c>
      <c r="BC79" s="13">
        <f t="shared" si="182"/>
        <v>25</v>
      </c>
      <c r="BD79" s="13">
        <v>500</v>
      </c>
      <c r="BE79" s="14">
        <f t="shared" si="158"/>
        <v>350</v>
      </c>
      <c r="BF79" s="14">
        <f t="shared" si="159"/>
        <v>175</v>
      </c>
      <c r="BG79" s="14">
        <f t="shared" si="160"/>
        <v>3500</v>
      </c>
      <c r="BH79" s="26">
        <v>4.5100000000000001E-2</v>
      </c>
      <c r="BI79" s="26">
        <f t="shared" si="171"/>
        <v>4.3999999999999997E-2</v>
      </c>
      <c r="BJ79" s="14">
        <f t="shared" si="161"/>
        <v>650</v>
      </c>
      <c r="BK79" s="14">
        <f t="shared" si="183"/>
        <v>325</v>
      </c>
      <c r="BL79" s="14">
        <f t="shared" si="162"/>
        <v>6500</v>
      </c>
      <c r="BM79" s="13">
        <v>3</v>
      </c>
      <c r="BN79" s="26">
        <v>6.59E-2</v>
      </c>
      <c r="BO79" s="26">
        <f t="shared" si="172"/>
        <v>6.6000000000000003E-2</v>
      </c>
      <c r="BP79" s="14">
        <f t="shared" si="163"/>
        <v>950</v>
      </c>
      <c r="BQ79" s="14">
        <f t="shared" si="184"/>
        <v>475</v>
      </c>
      <c r="BR79" s="14">
        <f t="shared" si="164"/>
        <v>9500</v>
      </c>
      <c r="BS79" s="14">
        <f t="shared" si="165"/>
        <v>17670</v>
      </c>
      <c r="BT79" s="14">
        <f t="shared" si="166"/>
        <v>8727</v>
      </c>
      <c r="BU79" s="14">
        <f t="shared" si="167"/>
        <v>174700</v>
      </c>
      <c r="BW79" s="13">
        <v>6</v>
      </c>
      <c r="BX79" s="14">
        <f t="shared" si="185"/>
        <v>3250</v>
      </c>
      <c r="BY79" s="14">
        <f t="shared" si="186"/>
        <v>1625</v>
      </c>
      <c r="BZ79" s="14">
        <f t="shared" si="187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601</v>
      </c>
      <c r="DB79" s="13">
        <v>85</v>
      </c>
      <c r="DC79" s="13">
        <v>85</v>
      </c>
      <c r="DD79" s="24">
        <v>0.2</v>
      </c>
      <c r="DE79" s="14">
        <f t="shared" si="176"/>
        <v>9783</v>
      </c>
      <c r="DF79" s="14">
        <f t="shared" si="177"/>
        <v>4895</v>
      </c>
      <c r="DG79" s="14">
        <f t="shared" si="178"/>
        <v>48865</v>
      </c>
      <c r="DH79" s="14">
        <f t="shared" si="188"/>
        <v>798</v>
      </c>
      <c r="DI79" s="14">
        <f t="shared" si="189"/>
        <v>399</v>
      </c>
      <c r="DJ79" s="14">
        <f t="shared" si="190"/>
        <v>3990</v>
      </c>
      <c r="DK79" s="14">
        <f t="shared" si="191"/>
        <v>279</v>
      </c>
      <c r="DL79" s="14">
        <f t="shared" si="192"/>
        <v>140</v>
      </c>
      <c r="DM79" s="14">
        <f t="shared" si="193"/>
        <v>1395</v>
      </c>
      <c r="DN79" s="14">
        <f t="shared" si="179"/>
        <v>0</v>
      </c>
      <c r="DO79" s="14">
        <f t="shared" si="180"/>
        <v>0</v>
      </c>
      <c r="DP79" s="14">
        <f t="shared" si="181"/>
        <v>0</v>
      </c>
      <c r="DQ79" s="14">
        <f t="shared" si="194"/>
        <v>10581</v>
      </c>
      <c r="DR79" s="14">
        <f t="shared" si="195"/>
        <v>5294</v>
      </c>
      <c r="DS79" s="14">
        <f t="shared" si="196"/>
        <v>52855</v>
      </c>
      <c r="DV79" s="36"/>
      <c r="DW79" s="36"/>
      <c r="DX79" s="36"/>
      <c r="DY79" s="36"/>
      <c r="DZ79" s="36"/>
      <c r="EA79" s="36"/>
      <c r="EB79" s="3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603</v>
      </c>
      <c r="L80" s="13">
        <v>45</v>
      </c>
      <c r="M80" s="13">
        <v>18</v>
      </c>
      <c r="N80" s="13" t="s">
        <v>605</v>
      </c>
      <c r="O80" s="13">
        <v>146</v>
      </c>
      <c r="P80" s="13" t="s">
        <v>606</v>
      </c>
      <c r="Q80" s="13">
        <v>50</v>
      </c>
      <c r="R80" s="13">
        <v>19</v>
      </c>
      <c r="S80" s="13" t="s">
        <v>606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602</v>
      </c>
      <c r="AV80" s="13">
        <v>102</v>
      </c>
      <c r="AW80" s="14">
        <f t="shared" si="175"/>
        <v>8</v>
      </c>
      <c r="AX80" s="13">
        <v>110</v>
      </c>
      <c r="AY80" s="14">
        <f t="shared" si="168"/>
        <v>17670</v>
      </c>
      <c r="AZ80" s="14">
        <f t="shared" si="169"/>
        <v>8727</v>
      </c>
      <c r="BA80" s="14">
        <f t="shared" si="170"/>
        <v>174700</v>
      </c>
      <c r="BB80" s="13">
        <v>50</v>
      </c>
      <c r="BC80" s="13">
        <f t="shared" si="182"/>
        <v>25</v>
      </c>
      <c r="BD80" s="13">
        <v>500</v>
      </c>
      <c r="BE80" s="14">
        <f t="shared" si="158"/>
        <v>400</v>
      </c>
      <c r="BF80" s="14">
        <f t="shared" si="159"/>
        <v>200</v>
      </c>
      <c r="BG80" s="14">
        <f t="shared" si="160"/>
        <v>4000</v>
      </c>
      <c r="BH80" s="26">
        <v>4.53E-2</v>
      </c>
      <c r="BI80" s="26">
        <f t="shared" si="171"/>
        <v>4.4949999999999997E-2</v>
      </c>
      <c r="BJ80" s="14">
        <f t="shared" si="161"/>
        <v>800</v>
      </c>
      <c r="BK80" s="14">
        <f t="shared" si="183"/>
        <v>400</v>
      </c>
      <c r="BL80" s="14">
        <f t="shared" si="162"/>
        <v>8000</v>
      </c>
      <c r="BM80" s="13">
        <v>3</v>
      </c>
      <c r="BN80" s="26">
        <v>9.3399999999999997E-2</v>
      </c>
      <c r="BO80" s="26">
        <f t="shared" si="172"/>
        <v>9.3649999999999997E-2</v>
      </c>
      <c r="BP80" s="14">
        <f t="shared" si="163"/>
        <v>1650</v>
      </c>
      <c r="BQ80" s="14">
        <f t="shared" si="184"/>
        <v>825</v>
      </c>
      <c r="BR80" s="14">
        <f t="shared" si="164"/>
        <v>16500</v>
      </c>
      <c r="BS80" s="14">
        <f t="shared" si="165"/>
        <v>22120</v>
      </c>
      <c r="BT80" s="14">
        <f t="shared" si="166"/>
        <v>10952</v>
      </c>
      <c r="BU80" s="14">
        <f t="shared" si="167"/>
        <v>219200</v>
      </c>
      <c r="BW80" s="13">
        <v>6</v>
      </c>
      <c r="BX80" s="14">
        <f t="shared" si="185"/>
        <v>4450</v>
      </c>
      <c r="BY80" s="14">
        <f t="shared" si="186"/>
        <v>2225</v>
      </c>
      <c r="BZ80" s="14">
        <f t="shared" si="187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602</v>
      </c>
      <c r="DB80" s="13">
        <v>85</v>
      </c>
      <c r="DC80" s="13">
        <v>110</v>
      </c>
      <c r="DD80" s="24">
        <v>0.2</v>
      </c>
      <c r="DE80" s="14">
        <f t="shared" si="176"/>
        <v>10581</v>
      </c>
      <c r="DF80" s="14">
        <f t="shared" si="177"/>
        <v>5294</v>
      </c>
      <c r="DG80" s="14">
        <f t="shared" si="178"/>
        <v>52855</v>
      </c>
      <c r="DH80" s="14">
        <f t="shared" si="188"/>
        <v>798</v>
      </c>
      <c r="DI80" s="14">
        <f t="shared" si="189"/>
        <v>399</v>
      </c>
      <c r="DJ80" s="14">
        <f t="shared" si="190"/>
        <v>3990</v>
      </c>
      <c r="DK80" s="14">
        <f t="shared" si="191"/>
        <v>279</v>
      </c>
      <c r="DL80" s="14">
        <f t="shared" si="192"/>
        <v>140</v>
      </c>
      <c r="DM80" s="14">
        <f t="shared" si="193"/>
        <v>1395</v>
      </c>
      <c r="DN80" s="14">
        <f t="shared" si="179"/>
        <v>6975</v>
      </c>
      <c r="DO80" s="14">
        <f t="shared" si="180"/>
        <v>3500</v>
      </c>
      <c r="DP80" s="14">
        <f t="shared" si="181"/>
        <v>34875</v>
      </c>
      <c r="DQ80" s="14">
        <f t="shared" si="194"/>
        <v>18354</v>
      </c>
      <c r="DR80" s="14">
        <f t="shared" si="195"/>
        <v>9193</v>
      </c>
      <c r="DS80" s="14">
        <f t="shared" si="196"/>
        <v>91720</v>
      </c>
      <c r="DV80" s="36"/>
      <c r="DW80" s="36"/>
      <c r="DX80" s="36"/>
      <c r="DY80" s="36"/>
      <c r="DZ80" s="36"/>
      <c r="EA80" s="36"/>
      <c r="EB80" s="3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603</v>
      </c>
      <c r="L81" s="13">
        <v>45</v>
      </c>
      <c r="M81" s="13">
        <v>18</v>
      </c>
      <c r="N81" s="13" t="s">
        <v>605</v>
      </c>
      <c r="O81" s="13">
        <v>147</v>
      </c>
      <c r="P81" s="13" t="s">
        <v>606</v>
      </c>
      <c r="Q81" s="13">
        <v>51</v>
      </c>
      <c r="R81" s="13">
        <v>19</v>
      </c>
      <c r="S81" s="13" t="s">
        <v>606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603</v>
      </c>
      <c r="AV81" s="13">
        <v>110</v>
      </c>
      <c r="AW81" s="14">
        <f t="shared" si="175"/>
        <v>7</v>
      </c>
      <c r="AX81" s="13">
        <v>117</v>
      </c>
      <c r="AY81" s="14">
        <f t="shared" si="168"/>
        <v>22120</v>
      </c>
      <c r="AZ81" s="14">
        <f t="shared" si="169"/>
        <v>10952</v>
      </c>
      <c r="BA81" s="14">
        <f t="shared" si="170"/>
        <v>219200</v>
      </c>
      <c r="BB81" s="13">
        <v>75</v>
      </c>
      <c r="BC81" s="13">
        <f t="shared" si="182"/>
        <v>38</v>
      </c>
      <c r="BD81" s="13">
        <v>750</v>
      </c>
      <c r="BE81" s="14">
        <f t="shared" si="158"/>
        <v>525</v>
      </c>
      <c r="BF81" s="14">
        <f t="shared" si="159"/>
        <v>266</v>
      </c>
      <c r="BG81" s="14">
        <f t="shared" si="160"/>
        <v>5250</v>
      </c>
      <c r="BH81" s="26">
        <v>4.5199999999999997E-2</v>
      </c>
      <c r="BI81" s="26">
        <f t="shared" si="171"/>
        <v>4.4880000000000003E-2</v>
      </c>
      <c r="BJ81" s="14">
        <f t="shared" si="161"/>
        <v>1000</v>
      </c>
      <c r="BK81" s="14">
        <f t="shared" si="183"/>
        <v>500</v>
      </c>
      <c r="BL81" s="14">
        <f t="shared" si="162"/>
        <v>10000</v>
      </c>
      <c r="BM81" s="13">
        <v>3</v>
      </c>
      <c r="BN81" s="26">
        <v>7.46E-2</v>
      </c>
      <c r="BO81" s="26">
        <f t="shared" si="172"/>
        <v>7.4749999999999997E-2</v>
      </c>
      <c r="BP81" s="14">
        <f t="shared" si="163"/>
        <v>1650</v>
      </c>
      <c r="BQ81" s="14">
        <f t="shared" si="184"/>
        <v>825</v>
      </c>
      <c r="BR81" s="14">
        <f t="shared" si="164"/>
        <v>16500</v>
      </c>
      <c r="BS81" s="14">
        <f t="shared" si="165"/>
        <v>27295</v>
      </c>
      <c r="BT81" s="14">
        <f t="shared" si="166"/>
        <v>13543</v>
      </c>
      <c r="BU81" s="14">
        <f t="shared" si="167"/>
        <v>270950</v>
      </c>
      <c r="BW81" s="13">
        <v>7</v>
      </c>
      <c r="BX81" s="14">
        <f t="shared" si="185"/>
        <v>5175</v>
      </c>
      <c r="BY81" s="14">
        <f t="shared" si="186"/>
        <v>2591</v>
      </c>
      <c r="BZ81" s="14">
        <f t="shared" si="187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603</v>
      </c>
      <c r="DB81" s="13">
        <v>110</v>
      </c>
      <c r="DC81" s="13">
        <v>110</v>
      </c>
      <c r="DD81" s="24">
        <v>0.2</v>
      </c>
      <c r="DE81" s="14">
        <f t="shared" si="176"/>
        <v>18354</v>
      </c>
      <c r="DF81" s="14">
        <f t="shared" si="177"/>
        <v>9193</v>
      </c>
      <c r="DG81" s="14">
        <f t="shared" si="178"/>
        <v>91720</v>
      </c>
      <c r="DH81" s="14">
        <f t="shared" si="188"/>
        <v>1490</v>
      </c>
      <c r="DI81" s="14">
        <f t="shared" si="189"/>
        <v>745</v>
      </c>
      <c r="DJ81" s="14">
        <f t="shared" si="190"/>
        <v>7450</v>
      </c>
      <c r="DK81" s="14">
        <f t="shared" si="191"/>
        <v>417</v>
      </c>
      <c r="DL81" s="14">
        <f t="shared" si="192"/>
        <v>209</v>
      </c>
      <c r="DM81" s="14">
        <f t="shared" si="193"/>
        <v>2085</v>
      </c>
      <c r="DN81" s="14">
        <f t="shared" si="179"/>
        <v>0</v>
      </c>
      <c r="DO81" s="14">
        <f t="shared" si="180"/>
        <v>0</v>
      </c>
      <c r="DP81" s="14">
        <f t="shared" si="181"/>
        <v>0</v>
      </c>
      <c r="DQ81" s="14">
        <f t="shared" si="194"/>
        <v>19844</v>
      </c>
      <c r="DR81" s="14">
        <f t="shared" si="195"/>
        <v>9938</v>
      </c>
      <c r="DS81" s="14">
        <f t="shared" si="196"/>
        <v>99170</v>
      </c>
      <c r="DV81" s="36"/>
      <c r="DW81" s="36"/>
      <c r="DX81" s="36"/>
      <c r="DY81" s="36"/>
      <c r="DZ81" s="36"/>
      <c r="EA81" s="36"/>
      <c r="EB81" s="3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603</v>
      </c>
      <c r="L82" s="13">
        <v>45</v>
      </c>
      <c r="M82" s="13">
        <v>18</v>
      </c>
      <c r="N82" s="13" t="s">
        <v>605</v>
      </c>
      <c r="O82" s="13">
        <v>147</v>
      </c>
      <c r="P82" s="13" t="s">
        <v>606</v>
      </c>
      <c r="Q82" s="13">
        <v>51</v>
      </c>
      <c r="R82" s="13">
        <v>19</v>
      </c>
      <c r="S82" s="13" t="s">
        <v>606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604</v>
      </c>
      <c r="AV82" s="13">
        <v>117</v>
      </c>
      <c r="AW82" s="14">
        <f t="shared" si="175"/>
        <v>8</v>
      </c>
      <c r="AX82" s="13">
        <v>125</v>
      </c>
      <c r="AY82" s="14">
        <f t="shared" si="168"/>
        <v>27295</v>
      </c>
      <c r="AZ82" s="14">
        <f t="shared" si="169"/>
        <v>13543</v>
      </c>
      <c r="BA82" s="14">
        <f t="shared" si="170"/>
        <v>270950</v>
      </c>
      <c r="BB82" s="13">
        <v>75</v>
      </c>
      <c r="BC82" s="13">
        <f t="shared" si="182"/>
        <v>38</v>
      </c>
      <c r="BD82" s="13">
        <v>750</v>
      </c>
      <c r="BE82" s="14">
        <f t="shared" si="158"/>
        <v>600</v>
      </c>
      <c r="BF82" s="14">
        <f t="shared" si="159"/>
        <v>304</v>
      </c>
      <c r="BG82" s="14">
        <f t="shared" si="160"/>
        <v>6000</v>
      </c>
      <c r="BH82" s="26">
        <v>4.58E-2</v>
      </c>
      <c r="BI82" s="26">
        <f t="shared" si="171"/>
        <v>4.8599999999999997E-2</v>
      </c>
      <c r="BJ82" s="14">
        <f t="shared" si="161"/>
        <v>1250</v>
      </c>
      <c r="BK82" s="14">
        <f t="shared" si="183"/>
        <v>625</v>
      </c>
      <c r="BL82" s="14">
        <f t="shared" si="162"/>
        <v>12500</v>
      </c>
      <c r="BM82" s="13">
        <v>3</v>
      </c>
      <c r="BN82" s="26">
        <v>6.5949999999999995E-2</v>
      </c>
      <c r="BO82" s="26">
        <f t="shared" si="172"/>
        <v>6.565E-2</v>
      </c>
      <c r="BP82" s="14">
        <f t="shared" si="163"/>
        <v>1800</v>
      </c>
      <c r="BQ82" s="14">
        <f t="shared" si="184"/>
        <v>900</v>
      </c>
      <c r="BR82" s="14">
        <f t="shared" si="164"/>
        <v>18000</v>
      </c>
      <c r="BS82" s="14">
        <f t="shared" si="165"/>
        <v>33445</v>
      </c>
      <c r="BT82" s="14">
        <f t="shared" si="166"/>
        <v>16622</v>
      </c>
      <c r="BU82" s="14">
        <f t="shared" si="167"/>
        <v>332450</v>
      </c>
      <c r="BW82" s="13">
        <v>7</v>
      </c>
      <c r="BX82" s="14">
        <f t="shared" si="185"/>
        <v>6150</v>
      </c>
      <c r="BY82" s="14">
        <f t="shared" si="186"/>
        <v>3079</v>
      </c>
      <c r="BZ82" s="14">
        <f t="shared" si="187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604</v>
      </c>
      <c r="DB82" s="13">
        <v>110</v>
      </c>
      <c r="DC82" s="13">
        <v>110</v>
      </c>
      <c r="DD82" s="24">
        <v>0.2</v>
      </c>
      <c r="DE82" s="14">
        <f t="shared" si="176"/>
        <v>19844</v>
      </c>
      <c r="DF82" s="14">
        <f t="shared" si="177"/>
        <v>9938</v>
      </c>
      <c r="DG82" s="14">
        <f t="shared" si="178"/>
        <v>99170</v>
      </c>
      <c r="DH82" s="14">
        <f t="shared" si="188"/>
        <v>1490</v>
      </c>
      <c r="DI82" s="14">
        <f t="shared" si="189"/>
        <v>745</v>
      </c>
      <c r="DJ82" s="14">
        <f t="shared" si="190"/>
        <v>7450</v>
      </c>
      <c r="DK82" s="14">
        <f t="shared" si="191"/>
        <v>417</v>
      </c>
      <c r="DL82" s="14">
        <f t="shared" si="192"/>
        <v>209</v>
      </c>
      <c r="DM82" s="14">
        <f t="shared" si="193"/>
        <v>2085</v>
      </c>
      <c r="DN82" s="14">
        <f t="shared" si="179"/>
        <v>0</v>
      </c>
      <c r="DO82" s="14">
        <f t="shared" si="180"/>
        <v>0</v>
      </c>
      <c r="DP82" s="14">
        <f t="shared" si="181"/>
        <v>0</v>
      </c>
      <c r="DQ82" s="14">
        <f t="shared" si="194"/>
        <v>21334</v>
      </c>
      <c r="DR82" s="14">
        <f t="shared" si="195"/>
        <v>10683</v>
      </c>
      <c r="DS82" s="14">
        <f t="shared" si="196"/>
        <v>106620</v>
      </c>
      <c r="DV82" s="36"/>
      <c r="DW82" s="36"/>
      <c r="DX82" s="36"/>
      <c r="DY82" s="36"/>
      <c r="DZ82" s="36"/>
      <c r="EA82" s="36"/>
      <c r="EB82" s="3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606</v>
      </c>
      <c r="L83" s="13">
        <v>46</v>
      </c>
      <c r="M83" s="13">
        <v>18</v>
      </c>
      <c r="N83" s="13" t="s">
        <v>605</v>
      </c>
      <c r="O83" s="13">
        <v>148</v>
      </c>
      <c r="P83" s="13" t="s">
        <v>606</v>
      </c>
      <c r="Q83" s="13">
        <v>51</v>
      </c>
      <c r="R83" s="13">
        <v>19</v>
      </c>
      <c r="S83" s="13" t="s">
        <v>606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605</v>
      </c>
      <c r="AV83" s="13">
        <v>125</v>
      </c>
      <c r="AW83" s="14">
        <f t="shared" si="175"/>
        <v>7</v>
      </c>
      <c r="AX83" s="13">
        <v>132</v>
      </c>
      <c r="AY83" s="14">
        <f t="shared" si="168"/>
        <v>33445</v>
      </c>
      <c r="AZ83" s="14">
        <f t="shared" si="169"/>
        <v>16622</v>
      </c>
      <c r="BA83" s="14">
        <f t="shared" si="170"/>
        <v>332450</v>
      </c>
      <c r="BB83" s="13">
        <v>75</v>
      </c>
      <c r="BC83" s="13">
        <f t="shared" si="182"/>
        <v>38</v>
      </c>
      <c r="BD83" s="13">
        <v>750</v>
      </c>
      <c r="BE83" s="14">
        <f t="shared" si="158"/>
        <v>525</v>
      </c>
      <c r="BF83" s="14">
        <f t="shared" si="159"/>
        <v>266</v>
      </c>
      <c r="BG83" s="14">
        <f t="shared" si="160"/>
        <v>5250</v>
      </c>
      <c r="BH83" s="26">
        <v>4.4850000000000001E-2</v>
      </c>
      <c r="BI83" s="26">
        <f t="shared" si="171"/>
        <v>4.7399999999999998E-2</v>
      </c>
      <c r="BJ83" s="14">
        <f t="shared" si="161"/>
        <v>1500</v>
      </c>
      <c r="BK83" s="14">
        <f t="shared" si="183"/>
        <v>750</v>
      </c>
      <c r="BL83" s="14">
        <f t="shared" si="162"/>
        <v>15000</v>
      </c>
      <c r="BM83" s="13">
        <v>3</v>
      </c>
      <c r="BN83" s="26">
        <v>9.5680000000000001E-2</v>
      </c>
      <c r="BO83" s="26">
        <f t="shared" si="172"/>
        <v>9.2799999999999994E-2</v>
      </c>
      <c r="BP83" s="14">
        <f t="shared" si="163"/>
        <v>3200</v>
      </c>
      <c r="BQ83" s="14">
        <f t="shared" si="184"/>
        <v>1600</v>
      </c>
      <c r="BR83" s="14">
        <f t="shared" si="164"/>
        <v>32000</v>
      </c>
      <c r="BS83" s="14">
        <f t="shared" si="165"/>
        <v>41670</v>
      </c>
      <c r="BT83" s="14">
        <f t="shared" si="166"/>
        <v>20738</v>
      </c>
      <c r="BU83" s="14">
        <f t="shared" si="167"/>
        <v>414700</v>
      </c>
      <c r="BW83" s="13">
        <v>7</v>
      </c>
      <c r="BX83" s="14">
        <f t="shared" si="185"/>
        <v>8225</v>
      </c>
      <c r="BY83" s="14">
        <f t="shared" si="186"/>
        <v>4116</v>
      </c>
      <c r="BZ83" s="14">
        <f t="shared" si="187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605</v>
      </c>
      <c r="DB83" s="13">
        <v>110</v>
      </c>
      <c r="DC83" s="13">
        <v>135</v>
      </c>
      <c r="DD83" s="24">
        <v>0.2</v>
      </c>
      <c r="DE83" s="14">
        <f t="shared" si="176"/>
        <v>21334</v>
      </c>
      <c r="DF83" s="14">
        <f t="shared" si="177"/>
        <v>10683</v>
      </c>
      <c r="DG83" s="14">
        <f t="shared" si="178"/>
        <v>106620</v>
      </c>
      <c r="DH83" s="14">
        <f t="shared" si="188"/>
        <v>1490</v>
      </c>
      <c r="DI83" s="14">
        <f t="shared" si="189"/>
        <v>745</v>
      </c>
      <c r="DJ83" s="14">
        <f t="shared" si="190"/>
        <v>7450</v>
      </c>
      <c r="DK83" s="14">
        <f t="shared" si="191"/>
        <v>417</v>
      </c>
      <c r="DL83" s="14">
        <f t="shared" si="192"/>
        <v>209</v>
      </c>
      <c r="DM83" s="14">
        <f t="shared" si="193"/>
        <v>2085</v>
      </c>
      <c r="DN83" s="14">
        <f t="shared" si="179"/>
        <v>10425</v>
      </c>
      <c r="DO83" s="14">
        <f t="shared" si="180"/>
        <v>5225</v>
      </c>
      <c r="DP83" s="14">
        <f t="shared" si="181"/>
        <v>52125</v>
      </c>
      <c r="DQ83" s="14">
        <f t="shared" si="194"/>
        <v>33249</v>
      </c>
      <c r="DR83" s="14">
        <f t="shared" si="195"/>
        <v>16653</v>
      </c>
      <c r="DS83" s="14">
        <f t="shared" si="196"/>
        <v>166195</v>
      </c>
      <c r="DV83" s="36"/>
      <c r="DW83" s="36"/>
      <c r="DX83" s="36"/>
      <c r="DY83" s="36"/>
      <c r="DZ83" s="36"/>
      <c r="EA83" s="36"/>
      <c r="EB83" s="3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606</v>
      </c>
      <c r="L84" s="13">
        <v>46</v>
      </c>
      <c r="M84" s="13">
        <v>18</v>
      </c>
      <c r="N84" s="13" t="s">
        <v>605</v>
      </c>
      <c r="O84" s="13">
        <v>148</v>
      </c>
      <c r="P84" s="13" t="s">
        <v>606</v>
      </c>
      <c r="Q84" s="13">
        <v>51</v>
      </c>
      <c r="R84" s="13">
        <v>19</v>
      </c>
      <c r="S84" s="13" t="s">
        <v>606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606</v>
      </c>
      <c r="AV84" s="13">
        <v>132</v>
      </c>
      <c r="AW84" s="14">
        <f t="shared" si="175"/>
        <v>8</v>
      </c>
      <c r="AX84" s="13">
        <v>140</v>
      </c>
      <c r="AY84" s="14">
        <f t="shared" si="168"/>
        <v>41670</v>
      </c>
      <c r="AZ84" s="14">
        <f t="shared" si="169"/>
        <v>20738</v>
      </c>
      <c r="BA84" s="14">
        <f t="shared" si="170"/>
        <v>414700</v>
      </c>
      <c r="BB84" s="13">
        <v>100</v>
      </c>
      <c r="BC84" s="13">
        <f t="shared" si="182"/>
        <v>50</v>
      </c>
      <c r="BD84" s="13">
        <v>1000</v>
      </c>
      <c r="BE84" s="14">
        <f t="shared" si="158"/>
        <v>800</v>
      </c>
      <c r="BF84" s="14">
        <f t="shared" si="159"/>
        <v>400</v>
      </c>
      <c r="BG84" s="14">
        <f t="shared" si="160"/>
        <v>8000</v>
      </c>
      <c r="BH84" s="26">
        <v>4.3200000000000002E-2</v>
      </c>
      <c r="BI84" s="26">
        <f t="shared" si="171"/>
        <v>4.7449999999999999E-2</v>
      </c>
      <c r="BJ84" s="14">
        <f t="shared" si="161"/>
        <v>1800</v>
      </c>
      <c r="BK84" s="14">
        <f t="shared" si="183"/>
        <v>900</v>
      </c>
      <c r="BL84" s="14">
        <f t="shared" si="162"/>
        <v>18000</v>
      </c>
      <c r="BM84" s="13">
        <v>3</v>
      </c>
      <c r="BN84" s="26">
        <v>7.6799999999999993E-2</v>
      </c>
      <c r="BO84" s="26">
        <f t="shared" si="172"/>
        <v>7.4319999999999997E-2</v>
      </c>
      <c r="BP84" s="14">
        <f t="shared" si="163"/>
        <v>3200</v>
      </c>
      <c r="BQ84" s="14">
        <f t="shared" si="184"/>
        <v>1600</v>
      </c>
      <c r="BR84" s="14">
        <f t="shared" si="164"/>
        <v>32000</v>
      </c>
      <c r="BS84" s="14">
        <f t="shared" si="165"/>
        <v>51070</v>
      </c>
      <c r="BT84" s="14">
        <f t="shared" si="166"/>
        <v>25438</v>
      </c>
      <c r="BU84" s="14">
        <f t="shared" si="167"/>
        <v>508700</v>
      </c>
      <c r="BW84" s="13">
        <v>8</v>
      </c>
      <c r="BX84" s="14">
        <f t="shared" si="185"/>
        <v>9400</v>
      </c>
      <c r="BY84" s="14">
        <f t="shared" si="186"/>
        <v>4700</v>
      </c>
      <c r="BZ84" s="14">
        <f t="shared" si="187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606</v>
      </c>
      <c r="DB84" s="13">
        <v>135</v>
      </c>
      <c r="DC84" s="13">
        <v>135</v>
      </c>
      <c r="DD84" s="24">
        <v>0.2</v>
      </c>
      <c r="DE84" s="14">
        <f t="shared" si="176"/>
        <v>33249</v>
      </c>
      <c r="DF84" s="14">
        <f t="shared" si="177"/>
        <v>16653</v>
      </c>
      <c r="DG84" s="14">
        <f t="shared" si="178"/>
        <v>166195</v>
      </c>
      <c r="DH84" s="14">
        <f t="shared" si="188"/>
        <v>1770</v>
      </c>
      <c r="DI84" s="14">
        <f t="shared" si="189"/>
        <v>886</v>
      </c>
      <c r="DJ84" s="14">
        <f t="shared" si="190"/>
        <v>8850</v>
      </c>
      <c r="DK84" s="14">
        <f t="shared" si="191"/>
        <v>826</v>
      </c>
      <c r="DL84" s="14">
        <f t="shared" si="192"/>
        <v>413</v>
      </c>
      <c r="DM84" s="14">
        <f t="shared" si="193"/>
        <v>4130</v>
      </c>
      <c r="DN84" s="14">
        <f t="shared" si="179"/>
        <v>0</v>
      </c>
      <c r="DO84" s="14">
        <f t="shared" si="180"/>
        <v>0</v>
      </c>
      <c r="DP84" s="14">
        <f t="shared" si="181"/>
        <v>0</v>
      </c>
      <c r="DQ84" s="14">
        <f t="shared" si="194"/>
        <v>35019</v>
      </c>
      <c r="DR84" s="14">
        <f t="shared" si="195"/>
        <v>17539</v>
      </c>
      <c r="DS84" s="14">
        <f t="shared" si="196"/>
        <v>175045</v>
      </c>
      <c r="DV84" s="36"/>
      <c r="DW84" s="36"/>
      <c r="DX84" s="36"/>
      <c r="DY84" s="36"/>
      <c r="DZ84" s="36"/>
      <c r="EA84" s="36"/>
      <c r="EB84" s="3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606</v>
      </c>
      <c r="L85" s="13">
        <v>47</v>
      </c>
      <c r="M85" s="13">
        <v>18</v>
      </c>
      <c r="N85" s="13" t="s">
        <v>605</v>
      </c>
      <c r="O85" s="13">
        <v>149</v>
      </c>
      <c r="P85" s="13" t="s">
        <v>606</v>
      </c>
      <c r="Q85" s="13">
        <v>51</v>
      </c>
      <c r="R85" s="13">
        <v>19</v>
      </c>
      <c r="S85" s="13" t="s">
        <v>606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607</v>
      </c>
      <c r="AV85" s="13">
        <v>140</v>
      </c>
      <c r="AW85" s="14">
        <f t="shared" si="175"/>
        <v>10</v>
      </c>
      <c r="AX85" s="13">
        <v>150</v>
      </c>
      <c r="AY85" s="14">
        <f t="shared" si="168"/>
        <v>51070</v>
      </c>
      <c r="AZ85" s="14">
        <f t="shared" si="169"/>
        <v>25438</v>
      </c>
      <c r="BA85" s="14">
        <f t="shared" si="170"/>
        <v>508700</v>
      </c>
      <c r="BB85" s="13">
        <v>100</v>
      </c>
      <c r="BC85" s="13">
        <f t="shared" si="182"/>
        <v>50</v>
      </c>
      <c r="BD85" s="13">
        <v>1000</v>
      </c>
      <c r="BE85" s="14">
        <f t="shared" si="158"/>
        <v>1000</v>
      </c>
      <c r="BF85" s="14">
        <f t="shared" si="159"/>
        <v>500</v>
      </c>
      <c r="BG85" s="14">
        <f t="shared" si="160"/>
        <v>10000</v>
      </c>
      <c r="BH85" s="26">
        <v>4.4049999999999999E-2</v>
      </c>
      <c r="BI85" s="26">
        <f>BH65</f>
        <v>4.48E-2</v>
      </c>
      <c r="BJ85" s="14">
        <f t="shared" si="161"/>
        <v>2250</v>
      </c>
      <c r="BK85" s="14">
        <f t="shared" si="183"/>
        <v>1125</v>
      </c>
      <c r="BL85" s="14">
        <f t="shared" si="162"/>
        <v>22500</v>
      </c>
      <c r="BM85" s="13">
        <v>4</v>
      </c>
      <c r="BN85" s="26">
        <v>6.8540000000000004E-2</v>
      </c>
      <c r="BO85" s="26">
        <f t="shared" si="172"/>
        <v>6.4000000000000001E-2</v>
      </c>
      <c r="BP85" s="14">
        <f t="shared" si="163"/>
        <v>3500</v>
      </c>
      <c r="BQ85" s="14">
        <f t="shared" si="184"/>
        <v>1750</v>
      </c>
      <c r="BR85" s="14">
        <f t="shared" si="164"/>
        <v>35000</v>
      </c>
      <c r="BS85" s="14">
        <f t="shared" si="165"/>
        <v>64570</v>
      </c>
      <c r="BT85" s="14">
        <f t="shared" si="166"/>
        <v>32188</v>
      </c>
      <c r="BU85" s="14">
        <f t="shared" si="167"/>
        <v>643700</v>
      </c>
      <c r="BW85" s="13">
        <v>8</v>
      </c>
      <c r="BX85" s="14">
        <f t="shared" si="185"/>
        <v>13500</v>
      </c>
      <c r="BY85" s="14">
        <f t="shared" si="186"/>
        <v>6750</v>
      </c>
      <c r="BZ85" s="14">
        <f t="shared" si="187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607</v>
      </c>
      <c r="DB85" s="13">
        <v>135</v>
      </c>
      <c r="DC85" s="13">
        <v>150</v>
      </c>
      <c r="DD85" s="24">
        <v>0.2</v>
      </c>
      <c r="DE85" s="14">
        <f t="shared" si="176"/>
        <v>35019</v>
      </c>
      <c r="DF85" s="14">
        <f t="shared" si="177"/>
        <v>17539</v>
      </c>
      <c r="DG85" s="14">
        <f t="shared" si="178"/>
        <v>175045</v>
      </c>
      <c r="DH85" s="14">
        <f t="shared" si="188"/>
        <v>1770</v>
      </c>
      <c r="DI85" s="14">
        <f t="shared" si="189"/>
        <v>886</v>
      </c>
      <c r="DJ85" s="14">
        <f t="shared" si="190"/>
        <v>8850</v>
      </c>
      <c r="DK85" s="14">
        <f t="shared" si="191"/>
        <v>826</v>
      </c>
      <c r="DL85" s="14">
        <f t="shared" si="192"/>
        <v>413</v>
      </c>
      <c r="DM85" s="14">
        <f t="shared" si="193"/>
        <v>4130</v>
      </c>
      <c r="DN85" s="14">
        <f t="shared" si="179"/>
        <v>12390</v>
      </c>
      <c r="DO85" s="14">
        <f t="shared" si="180"/>
        <v>6195</v>
      </c>
      <c r="DP85" s="14">
        <f t="shared" si="181"/>
        <v>61950</v>
      </c>
      <c r="DQ85" s="14">
        <f t="shared" si="194"/>
        <v>49179</v>
      </c>
      <c r="DR85" s="14">
        <f t="shared" si="195"/>
        <v>24620</v>
      </c>
      <c r="DS85" s="14">
        <f t="shared" si="196"/>
        <v>245845</v>
      </c>
      <c r="DV85" s="36"/>
      <c r="DW85" s="36"/>
      <c r="DX85" s="36"/>
      <c r="DY85" s="36"/>
      <c r="DZ85" s="36"/>
      <c r="EA85" s="36"/>
      <c r="EB85" s="3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606</v>
      </c>
      <c r="L86" s="13">
        <v>47</v>
      </c>
      <c r="M86" s="13">
        <v>18</v>
      </c>
      <c r="N86" s="13" t="s">
        <v>605</v>
      </c>
      <c r="O86" s="13">
        <v>149</v>
      </c>
      <c r="P86" s="13" t="s">
        <v>606</v>
      </c>
      <c r="Q86" s="13">
        <v>51</v>
      </c>
      <c r="R86" s="13">
        <v>19</v>
      </c>
      <c r="S86" s="13" t="s">
        <v>606</v>
      </c>
      <c r="T86" s="13"/>
      <c r="U86" s="13"/>
      <c r="V86" s="13"/>
      <c r="W86" s="13"/>
      <c r="X86" s="13"/>
      <c r="DV86" s="36"/>
      <c r="DW86" s="36"/>
      <c r="DX86" s="36"/>
      <c r="DY86" s="36"/>
      <c r="DZ86" s="36"/>
      <c r="EA86" s="36"/>
      <c r="EB86" s="3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606</v>
      </c>
      <c r="L87" s="13">
        <v>47</v>
      </c>
      <c r="M87" s="13">
        <v>18</v>
      </c>
      <c r="N87" s="13" t="s">
        <v>605</v>
      </c>
      <c r="O87" s="13">
        <v>150</v>
      </c>
      <c r="P87" s="13" t="s">
        <v>606</v>
      </c>
      <c r="Q87" s="13">
        <v>52</v>
      </c>
      <c r="R87" s="13">
        <v>20</v>
      </c>
      <c r="S87" s="13" t="s">
        <v>607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606</v>
      </c>
      <c r="L88" s="13">
        <v>47</v>
      </c>
      <c r="M88" s="13">
        <v>18</v>
      </c>
      <c r="N88" s="13" t="s">
        <v>605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606</v>
      </c>
      <c r="L89" s="13">
        <v>47</v>
      </c>
      <c r="M89" s="13">
        <v>18</v>
      </c>
      <c r="N89" s="13" t="s">
        <v>605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606</v>
      </c>
      <c r="L90" s="13">
        <v>47</v>
      </c>
      <c r="M90" s="13">
        <v>18</v>
      </c>
      <c r="N90" s="13" t="s">
        <v>605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606</v>
      </c>
      <c r="L91" s="13">
        <v>47</v>
      </c>
      <c r="M91" s="13">
        <v>18</v>
      </c>
      <c r="N91" s="13" t="s">
        <v>605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606</v>
      </c>
      <c r="L92" s="13">
        <v>48</v>
      </c>
      <c r="M92" s="13">
        <v>19</v>
      </c>
      <c r="N92" s="13" t="s">
        <v>606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606</v>
      </c>
      <c r="L93" s="13">
        <v>48</v>
      </c>
      <c r="M93" s="13">
        <v>19</v>
      </c>
      <c r="N93" s="13" t="s">
        <v>606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606</v>
      </c>
      <c r="L94" s="13">
        <v>48</v>
      </c>
      <c r="M94" s="13">
        <v>19</v>
      </c>
      <c r="N94" s="13" t="s">
        <v>606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606</v>
      </c>
      <c r="L95" s="13">
        <v>49</v>
      </c>
      <c r="M95" s="13">
        <v>19</v>
      </c>
      <c r="N95" s="13" t="s">
        <v>606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606</v>
      </c>
      <c r="L96" s="13">
        <v>49</v>
      </c>
      <c r="M96" s="13">
        <v>19</v>
      </c>
      <c r="N96" s="13" t="s">
        <v>606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606</v>
      </c>
      <c r="L97" s="13">
        <v>49</v>
      </c>
      <c r="M97" s="13">
        <v>19</v>
      </c>
      <c r="N97" s="13" t="s">
        <v>606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606</v>
      </c>
      <c r="L98" s="13">
        <v>49</v>
      </c>
      <c r="M98" s="13">
        <v>19</v>
      </c>
      <c r="N98" s="13" t="s">
        <v>606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606</v>
      </c>
      <c r="L99" s="13">
        <v>49</v>
      </c>
      <c r="M99" s="13">
        <v>19</v>
      </c>
      <c r="N99" s="13" t="s">
        <v>606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606</v>
      </c>
      <c r="L100" s="13">
        <v>49</v>
      </c>
      <c r="M100" s="13">
        <v>19</v>
      </c>
      <c r="N100" s="13" t="s">
        <v>606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606</v>
      </c>
      <c r="L101" s="13">
        <v>49</v>
      </c>
      <c r="M101" s="13">
        <v>19</v>
      </c>
      <c r="N101" s="13" t="s">
        <v>606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606</v>
      </c>
      <c r="L102" s="13">
        <v>49</v>
      </c>
      <c r="M102" s="13">
        <v>19</v>
      </c>
      <c r="N102" s="13" t="s">
        <v>606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606</v>
      </c>
      <c r="L103" s="13">
        <v>50</v>
      </c>
      <c r="M103" s="13">
        <v>19</v>
      </c>
      <c r="N103" s="13" t="s">
        <v>606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606</v>
      </c>
      <c r="L104" s="13">
        <v>50</v>
      </c>
      <c r="M104" s="13">
        <v>19</v>
      </c>
      <c r="N104" s="13" t="s">
        <v>606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606</v>
      </c>
      <c r="L105" s="13">
        <v>50</v>
      </c>
      <c r="M105" s="13">
        <v>19</v>
      </c>
      <c r="N105" s="13" t="s">
        <v>606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606</v>
      </c>
      <c r="L106" s="13">
        <v>51</v>
      </c>
      <c r="M106" s="13">
        <v>19</v>
      </c>
      <c r="N106" s="13" t="s">
        <v>606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606</v>
      </c>
      <c r="L107" s="13">
        <v>51</v>
      </c>
      <c r="M107" s="13">
        <v>19</v>
      </c>
      <c r="N107" s="13" t="s">
        <v>606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606</v>
      </c>
      <c r="L108" s="13">
        <v>51</v>
      </c>
      <c r="M108" s="13">
        <v>19</v>
      </c>
      <c r="N108" s="13" t="s">
        <v>606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606</v>
      </c>
      <c r="L109" s="13">
        <v>51</v>
      </c>
      <c r="M109" s="13">
        <v>19</v>
      </c>
      <c r="N109" s="13" t="s">
        <v>606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606</v>
      </c>
      <c r="L110" s="13">
        <v>51</v>
      </c>
      <c r="M110" s="13">
        <v>19</v>
      </c>
      <c r="N110" s="13" t="s">
        <v>606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606</v>
      </c>
      <c r="L111" s="13">
        <v>51</v>
      </c>
      <c r="M111" s="13">
        <v>19</v>
      </c>
      <c r="N111" s="13" t="s">
        <v>606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606</v>
      </c>
      <c r="L112" s="13">
        <v>51</v>
      </c>
      <c r="M112" s="13">
        <v>19</v>
      </c>
      <c r="N112" s="13" t="s">
        <v>606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606</v>
      </c>
      <c r="L113" s="13">
        <v>51</v>
      </c>
      <c r="M113" s="13">
        <v>19</v>
      </c>
      <c r="N113" s="13" t="s">
        <v>606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606</v>
      </c>
      <c r="L114" s="13">
        <v>52</v>
      </c>
      <c r="M114" s="13">
        <v>20</v>
      </c>
      <c r="N114" s="13" t="s">
        <v>607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43"/>
  <sheetViews>
    <sheetView workbookViewId="0">
      <selection activeCell="L22" sqref="L22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738</v>
      </c>
      <c r="B3" s="21" t="s">
        <v>70</v>
      </c>
      <c r="C3" s="21" t="s">
        <v>735</v>
      </c>
      <c r="D3" s="21" t="s">
        <v>736</v>
      </c>
      <c r="E3" s="21" t="s">
        <v>737</v>
      </c>
      <c r="G3" s="21" t="s">
        <v>711</v>
      </c>
      <c r="H3" s="21" t="s">
        <v>710</v>
      </c>
      <c r="I3" s="21" t="s">
        <v>639</v>
      </c>
      <c r="J3" s="21" t="s">
        <v>743</v>
      </c>
      <c r="K3" s="21" t="s">
        <v>744</v>
      </c>
      <c r="L3" s="21" t="s">
        <v>1013</v>
      </c>
      <c r="P3" s="21" t="s">
        <v>13</v>
      </c>
      <c r="Q3" s="21" t="s">
        <v>733</v>
      </c>
      <c r="R3" s="21" t="s">
        <v>734</v>
      </c>
      <c r="S3" s="21" t="s">
        <v>114</v>
      </c>
      <c r="T3" s="21" t="s">
        <v>732</v>
      </c>
      <c r="U3" s="21" t="s">
        <v>116</v>
      </c>
      <c r="V3" s="21" t="s">
        <v>25</v>
      </c>
      <c r="Y3" s="21" t="s">
        <v>780</v>
      </c>
      <c r="Z3" s="21" t="s">
        <v>735</v>
      </c>
      <c r="AA3" s="21" t="s">
        <v>736</v>
      </c>
      <c r="AB3" s="21" t="s">
        <v>737</v>
      </c>
    </row>
    <row r="4" spans="1:28" ht="16.5" x14ac:dyDescent="0.2">
      <c r="A4" s="13">
        <v>2</v>
      </c>
      <c r="B4" s="13" t="s">
        <v>739</v>
      </c>
      <c r="C4" s="13">
        <v>3</v>
      </c>
      <c r="D4" s="13">
        <v>3</v>
      </c>
      <c r="E4" s="13">
        <v>3</v>
      </c>
      <c r="G4" s="13">
        <v>1</v>
      </c>
      <c r="H4" s="13" t="s">
        <v>713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740</v>
      </c>
      <c r="C5" s="13">
        <v>5</v>
      </c>
      <c r="D5" s="13">
        <v>5</v>
      </c>
      <c r="E5" s="13">
        <v>5</v>
      </c>
      <c r="G5" s="13">
        <v>2</v>
      </c>
      <c r="H5" s="13" t="s">
        <v>715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741</v>
      </c>
      <c r="C6" s="13">
        <v>7</v>
      </c>
      <c r="D6" s="13">
        <v>6</v>
      </c>
      <c r="E6" s="13">
        <v>7</v>
      </c>
      <c r="G6" s="13">
        <v>3</v>
      </c>
      <c r="H6" s="13" t="s">
        <v>717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742</v>
      </c>
      <c r="C7" s="13">
        <v>9</v>
      </c>
      <c r="D7" s="13">
        <v>7</v>
      </c>
      <c r="E7" s="13">
        <v>9</v>
      </c>
      <c r="G7" s="13">
        <v>4</v>
      </c>
      <c r="H7" s="13" t="s">
        <v>719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721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723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725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727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729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730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731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781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A1200"/>
  <sheetViews>
    <sheetView workbookViewId="0">
      <selection activeCell="J31" sqref="J31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3.875" style="32" customWidth="1"/>
    <col min="169" max="169" width="9.75" customWidth="1"/>
    <col min="171" max="171" width="11" customWidth="1"/>
    <col min="173" max="173" width="11.5" customWidth="1"/>
    <col min="175" max="175" width="10.875" customWidth="1"/>
    <col min="180" max="180" width="14.5" customWidth="1"/>
    <col min="181" max="181" width="19.375" customWidth="1"/>
    <col min="183" max="183" width="9.625" bestFit="1" customWidth="1"/>
    <col min="184" max="184" width="9.25" customWidth="1"/>
    <col min="190" max="190" width="9" style="32" customWidth="1"/>
    <col min="191" max="196" width="9" style="32"/>
    <col min="197" max="219" width="9" style="32" customWidth="1"/>
    <col min="220" max="222" width="9" style="32"/>
    <col min="223" max="224" width="9" customWidth="1"/>
    <col min="225" max="225" width="10.25" customWidth="1"/>
    <col min="227" max="229" width="12.125" bestFit="1" customWidth="1"/>
    <col min="230" max="230" width="12.125" style="32" hidden="1" customWidth="1"/>
    <col min="231" max="232" width="10.25" style="32" hidden="1" customWidth="1"/>
  </cols>
  <sheetData>
    <row r="2" spans="1:235" ht="16.5" x14ac:dyDescent="0.2">
      <c r="GJ2" s="15" t="s">
        <v>1163</v>
      </c>
      <c r="GK2" s="13" t="s">
        <v>1268</v>
      </c>
      <c r="GL2" s="15" t="s">
        <v>1164</v>
      </c>
      <c r="GM2" s="13">
        <f>MATCH(GK2,守护灵,0)</f>
        <v>15</v>
      </c>
      <c r="GN2" s="15" t="s">
        <v>1143</v>
      </c>
      <c r="GO2" s="13">
        <v>1</v>
      </c>
      <c r="GP2" s="15" t="s">
        <v>1144</v>
      </c>
      <c r="GQ2" s="13" t="s">
        <v>1148</v>
      </c>
      <c r="HL2" s="32">
        <v>10</v>
      </c>
      <c r="HM2" s="32">
        <v>20</v>
      </c>
      <c r="HN2" s="32">
        <v>1</v>
      </c>
    </row>
    <row r="3" spans="1:235" s="32" customFormat="1" ht="20.25" x14ac:dyDescent="0.2">
      <c r="AE3" s="73" t="s">
        <v>675</v>
      </c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U3" s="73" t="s">
        <v>676</v>
      </c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73"/>
      <c r="CG3" s="73"/>
      <c r="CH3" s="73"/>
      <c r="CI3" s="73"/>
      <c r="CJ3" s="73"/>
      <c r="CK3" s="73"/>
      <c r="CL3" s="73"/>
      <c r="CM3" s="73"/>
      <c r="CN3" s="73"/>
      <c r="CQ3" s="73" t="s">
        <v>708</v>
      </c>
      <c r="CR3" s="73"/>
      <c r="CS3" s="73"/>
      <c r="CT3" s="73"/>
      <c r="CU3" s="73"/>
      <c r="CV3" s="73"/>
      <c r="CW3" s="73"/>
      <c r="CX3" s="73"/>
      <c r="CY3" s="73"/>
      <c r="CZ3" s="73"/>
      <c r="DA3" s="73"/>
      <c r="DB3" s="73"/>
      <c r="DC3" s="73"/>
      <c r="DD3" s="73"/>
      <c r="DE3" s="73"/>
      <c r="DF3" s="73"/>
      <c r="DG3" s="73"/>
      <c r="DH3" s="73"/>
      <c r="DI3" s="73"/>
      <c r="DJ3" s="73"/>
      <c r="DK3" s="73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 t="shared" ref="EQ3:FE3" si="0">EB3</f>
        <v>0</v>
      </c>
      <c r="ER3" s="14">
        <f t="shared" si="0"/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73" t="s">
        <v>805</v>
      </c>
      <c r="FJ3" s="73"/>
      <c r="FK3" s="73"/>
      <c r="FL3" s="73"/>
      <c r="FM3" s="73"/>
      <c r="FN3" s="73"/>
      <c r="FO3" s="73"/>
      <c r="FP3" s="73"/>
      <c r="FQ3" s="73"/>
      <c r="FR3" s="73"/>
      <c r="FS3" s="73"/>
      <c r="FV3" s="73" t="s">
        <v>806</v>
      </c>
      <c r="FW3" s="73"/>
      <c r="FX3" s="73"/>
      <c r="FY3" s="73"/>
      <c r="FZ3" s="73"/>
      <c r="GA3" s="73"/>
      <c r="GB3" s="73"/>
      <c r="GC3" s="73"/>
      <c r="GD3" s="73"/>
      <c r="GE3" s="73"/>
      <c r="GF3" s="73"/>
      <c r="GJ3" s="73" t="s">
        <v>1142</v>
      </c>
      <c r="GK3" s="73"/>
      <c r="GL3" s="73"/>
      <c r="GM3" s="73"/>
      <c r="GN3" s="73"/>
      <c r="GO3" s="73"/>
      <c r="GP3" s="73"/>
      <c r="GQ3" s="73"/>
      <c r="GR3" s="73"/>
      <c r="GS3" s="73"/>
      <c r="GT3" s="73"/>
      <c r="GU3" s="73"/>
      <c r="GV3" s="73"/>
      <c r="GW3" s="73"/>
      <c r="GX3" s="73"/>
      <c r="GY3" s="73"/>
      <c r="GZ3" s="73"/>
      <c r="HA3" s="73"/>
      <c r="HB3" s="73"/>
      <c r="HC3" s="73"/>
      <c r="HD3" s="73"/>
      <c r="HE3" s="73"/>
      <c r="HF3" s="73"/>
      <c r="HG3" s="73"/>
      <c r="HH3" s="73"/>
      <c r="HI3" s="73"/>
      <c r="HJ3" s="73"/>
      <c r="HK3" s="73"/>
      <c r="HL3" s="73"/>
      <c r="HM3" s="73"/>
      <c r="HN3" s="73"/>
      <c r="HO3" s="73"/>
      <c r="HP3" s="73"/>
      <c r="HQ3" s="73"/>
      <c r="HR3" s="73"/>
    </row>
    <row r="4" spans="1:235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748</v>
      </c>
      <c r="H4" s="12" t="s">
        <v>749</v>
      </c>
      <c r="I4" s="12" t="s">
        <v>750</v>
      </c>
      <c r="J4" s="12" t="s">
        <v>745</v>
      </c>
      <c r="K4" s="12" t="s">
        <v>746</v>
      </c>
      <c r="L4" s="12" t="s">
        <v>747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678</v>
      </c>
      <c r="T4" s="12" t="s">
        <v>677</v>
      </c>
      <c r="U4" s="12" t="s">
        <v>679</v>
      </c>
      <c r="V4" s="12" t="s">
        <v>748</v>
      </c>
      <c r="W4" s="12" t="s">
        <v>749</v>
      </c>
      <c r="X4" s="12" t="s">
        <v>750</v>
      </c>
      <c r="Y4" s="12" t="s">
        <v>745</v>
      </c>
      <c r="Z4" s="12" t="s">
        <v>746</v>
      </c>
      <c r="AA4" s="12" t="s">
        <v>747</v>
      </c>
      <c r="AB4" s="40" t="s">
        <v>1017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78</v>
      </c>
      <c r="AI4" s="12" t="s">
        <v>340</v>
      </c>
      <c r="AJ4" s="12" t="s">
        <v>161</v>
      </c>
      <c r="AK4" s="12" t="s">
        <v>160</v>
      </c>
      <c r="AL4" s="12" t="s">
        <v>114</v>
      </c>
      <c r="AM4" s="12" t="s">
        <v>751</v>
      </c>
      <c r="AN4" s="12" t="s">
        <v>752</v>
      </c>
      <c r="AO4" s="12" t="s">
        <v>753</v>
      </c>
      <c r="AP4" s="12" t="s">
        <v>754</v>
      </c>
      <c r="AQ4" s="12" t="s">
        <v>755</v>
      </c>
      <c r="AR4" s="12" t="s">
        <v>756</v>
      </c>
      <c r="AS4" s="12" t="s">
        <v>757</v>
      </c>
      <c r="AT4" s="12" t="s">
        <v>758</v>
      </c>
      <c r="AU4" s="12" t="s">
        <v>759</v>
      </c>
      <c r="AV4" s="12" t="s">
        <v>760</v>
      </c>
      <c r="AW4" s="12" t="s">
        <v>761</v>
      </c>
      <c r="AX4" s="12" t="s">
        <v>783</v>
      </c>
      <c r="AY4" s="12" t="s">
        <v>784</v>
      </c>
      <c r="AZ4" s="12" t="s">
        <v>785</v>
      </c>
      <c r="BA4" s="12" t="s">
        <v>786</v>
      </c>
      <c r="BB4" s="12" t="s">
        <v>782</v>
      </c>
      <c r="BC4" s="12" t="s">
        <v>762</v>
      </c>
      <c r="BD4" s="12" t="s">
        <v>763</v>
      </c>
      <c r="BE4" s="12" t="s">
        <v>764</v>
      </c>
      <c r="BF4" s="12" t="s">
        <v>765</v>
      </c>
      <c r="BG4" s="12" t="s">
        <v>766</v>
      </c>
      <c r="BH4" s="12" t="s">
        <v>767</v>
      </c>
      <c r="BI4" s="12" t="s">
        <v>768</v>
      </c>
      <c r="BJ4" s="12" t="s">
        <v>769</v>
      </c>
      <c r="BK4" s="12" t="s">
        <v>770</v>
      </c>
      <c r="BL4" s="12" t="s">
        <v>771</v>
      </c>
      <c r="BM4" s="12" t="s">
        <v>787</v>
      </c>
      <c r="BN4" s="12" t="s">
        <v>788</v>
      </c>
      <c r="BO4" s="12" t="s">
        <v>789</v>
      </c>
      <c r="BP4" s="12" t="s">
        <v>790</v>
      </c>
      <c r="BQ4" s="32"/>
      <c r="BR4" s="32"/>
      <c r="BS4" s="32"/>
      <c r="BU4" s="12" t="s">
        <v>115</v>
      </c>
      <c r="BV4" s="12" t="s">
        <v>227</v>
      </c>
      <c r="BW4" s="12" t="s">
        <v>341</v>
      </c>
      <c r="BX4" s="12" t="s">
        <v>78</v>
      </c>
      <c r="BY4" s="12" t="s">
        <v>324</v>
      </c>
      <c r="BZ4" s="12" t="s">
        <v>161</v>
      </c>
      <c r="CA4" s="12" t="s">
        <v>160</v>
      </c>
      <c r="CB4" s="12" t="s">
        <v>114</v>
      </c>
      <c r="CC4" s="12"/>
      <c r="CD4" s="12" t="s">
        <v>154</v>
      </c>
      <c r="CE4" s="12"/>
      <c r="CF4" s="12" t="s">
        <v>155</v>
      </c>
      <c r="CG4" s="12"/>
      <c r="CH4" s="12" t="s">
        <v>156</v>
      </c>
      <c r="CI4" s="12"/>
      <c r="CJ4" s="12" t="s">
        <v>157</v>
      </c>
      <c r="CK4" s="12"/>
      <c r="CL4" s="12" t="s">
        <v>158</v>
      </c>
      <c r="CM4" s="12"/>
      <c r="CN4" s="12" t="s">
        <v>159</v>
      </c>
      <c r="CP4" s="32"/>
      <c r="CQ4" s="12" t="s">
        <v>115</v>
      </c>
      <c r="CR4" s="12" t="s">
        <v>227</v>
      </c>
      <c r="CS4" s="12" t="s">
        <v>700</v>
      </c>
      <c r="CT4" s="12" t="s">
        <v>707</v>
      </c>
      <c r="CU4" s="12" t="s">
        <v>680</v>
      </c>
      <c r="CV4" s="12" t="s">
        <v>705</v>
      </c>
      <c r="CW4" s="12" t="s">
        <v>681</v>
      </c>
      <c r="CX4" s="12" t="s">
        <v>682</v>
      </c>
      <c r="CY4" s="12" t="s">
        <v>683</v>
      </c>
      <c r="CZ4" s="12" t="s">
        <v>684</v>
      </c>
      <c r="DA4" s="12" t="s">
        <v>685</v>
      </c>
      <c r="DB4" s="12" t="s">
        <v>804</v>
      </c>
      <c r="DC4" s="12" t="s">
        <v>686</v>
      </c>
      <c r="DD4" s="12" t="s">
        <v>687</v>
      </c>
      <c r="DE4" s="12" t="s">
        <v>807</v>
      </c>
      <c r="DF4" s="12" t="s">
        <v>688</v>
      </c>
      <c r="DG4" s="12" t="s">
        <v>689</v>
      </c>
      <c r="DH4" s="12" t="s">
        <v>808</v>
      </c>
      <c r="DI4" s="12" t="s">
        <v>690</v>
      </c>
      <c r="DJ4" s="12" t="s">
        <v>691</v>
      </c>
      <c r="DK4" s="12" t="s">
        <v>809</v>
      </c>
      <c r="DN4" s="32"/>
      <c r="DO4" s="32"/>
      <c r="DP4" s="12" t="s">
        <v>13</v>
      </c>
      <c r="DQ4" s="12" t="s">
        <v>324</v>
      </c>
      <c r="DR4" s="12" t="s">
        <v>777</v>
      </c>
      <c r="DS4" s="12" t="s">
        <v>778</v>
      </c>
      <c r="DT4" s="12" t="s">
        <v>779</v>
      </c>
      <c r="DU4" s="12" t="s">
        <v>775</v>
      </c>
      <c r="DV4" s="12" t="s">
        <v>114</v>
      </c>
      <c r="DW4" s="12" t="s">
        <v>776</v>
      </c>
      <c r="DX4" s="12" t="s">
        <v>792</v>
      </c>
      <c r="DY4" s="12" t="s">
        <v>772</v>
      </c>
      <c r="DZ4" s="12" t="s">
        <v>773</v>
      </c>
      <c r="EA4" s="12" t="s">
        <v>774</v>
      </c>
      <c r="EB4" s="12" t="s">
        <v>751</v>
      </c>
      <c r="EC4" s="12" t="s">
        <v>752</v>
      </c>
      <c r="ED4" s="12" t="s">
        <v>753</v>
      </c>
      <c r="EE4" s="12" t="s">
        <v>754</v>
      </c>
      <c r="EF4" s="12" t="s">
        <v>755</v>
      </c>
      <c r="EG4" s="12" t="s">
        <v>756</v>
      </c>
      <c r="EH4" s="12" t="s">
        <v>757</v>
      </c>
      <c r="EI4" s="12" t="s">
        <v>758</v>
      </c>
      <c r="EJ4" s="12" t="s">
        <v>759</v>
      </c>
      <c r="EK4" s="12" t="s">
        <v>760</v>
      </c>
      <c r="EL4" s="12" t="s">
        <v>761</v>
      </c>
      <c r="EM4" s="12" t="s">
        <v>783</v>
      </c>
      <c r="EN4" s="12" t="s">
        <v>784</v>
      </c>
      <c r="EO4" s="12" t="s">
        <v>785</v>
      </c>
      <c r="EP4" s="12" t="s">
        <v>786</v>
      </c>
      <c r="EQ4" s="12" t="s">
        <v>782</v>
      </c>
      <c r="ER4" s="12" t="s">
        <v>762</v>
      </c>
      <c r="ES4" s="12" t="s">
        <v>763</v>
      </c>
      <c r="ET4" s="12" t="s">
        <v>764</v>
      </c>
      <c r="EU4" s="12" t="s">
        <v>765</v>
      </c>
      <c r="EV4" s="12" t="s">
        <v>766</v>
      </c>
      <c r="EW4" s="12" t="s">
        <v>767</v>
      </c>
      <c r="EX4" s="12" t="s">
        <v>768</v>
      </c>
      <c r="EY4" s="12" t="s">
        <v>769</v>
      </c>
      <c r="EZ4" s="12" t="s">
        <v>770</v>
      </c>
      <c r="FA4" s="12" t="s">
        <v>771</v>
      </c>
      <c r="FB4" s="12" t="s">
        <v>787</v>
      </c>
      <c r="FC4" s="12" t="s">
        <v>788</v>
      </c>
      <c r="FD4" s="12" t="s">
        <v>789</v>
      </c>
      <c r="FE4" s="12" t="s">
        <v>790</v>
      </c>
      <c r="FI4" s="12" t="s">
        <v>793</v>
      </c>
      <c r="FJ4" s="12" t="s">
        <v>795</v>
      </c>
      <c r="FK4" s="12" t="s">
        <v>794</v>
      </c>
      <c r="FL4" s="12" t="s">
        <v>797</v>
      </c>
      <c r="FM4" s="12" t="s">
        <v>796</v>
      </c>
      <c r="FN4" s="12" t="s">
        <v>798</v>
      </c>
      <c r="FO4" s="12" t="s">
        <v>801</v>
      </c>
      <c r="FP4" s="12" t="s">
        <v>799</v>
      </c>
      <c r="FQ4" s="12" t="s">
        <v>802</v>
      </c>
      <c r="FR4" s="12" t="s">
        <v>800</v>
      </c>
      <c r="FS4" s="12" t="s">
        <v>803</v>
      </c>
      <c r="FV4" s="12" t="s">
        <v>793</v>
      </c>
      <c r="FW4" s="12" t="s">
        <v>227</v>
      </c>
      <c r="FX4" s="12" t="s">
        <v>135</v>
      </c>
      <c r="FY4" s="12" t="s">
        <v>324</v>
      </c>
      <c r="FZ4" s="12" t="s">
        <v>796</v>
      </c>
      <c r="GA4" s="12" t="s">
        <v>798</v>
      </c>
      <c r="GB4" s="12" t="s">
        <v>801</v>
      </c>
      <c r="GC4" s="12" t="s">
        <v>799</v>
      </c>
      <c r="GD4" s="12" t="s">
        <v>802</v>
      </c>
      <c r="GE4" s="12" t="s">
        <v>800</v>
      </c>
      <c r="GF4" s="12" t="s">
        <v>803</v>
      </c>
      <c r="GH4" s="32"/>
      <c r="GI4" s="32"/>
      <c r="GJ4" s="12" t="s">
        <v>1139</v>
      </c>
      <c r="GK4" s="12" t="s">
        <v>1157</v>
      </c>
      <c r="GL4" s="12" t="s">
        <v>1158</v>
      </c>
      <c r="GM4" s="12" t="s">
        <v>1159</v>
      </c>
      <c r="GN4" s="12" t="s">
        <v>1249</v>
      </c>
      <c r="GO4" s="12" t="s">
        <v>1181</v>
      </c>
      <c r="GP4" s="12" t="s">
        <v>1182</v>
      </c>
      <c r="GQ4" s="12" t="s">
        <v>1183</v>
      </c>
      <c r="GR4" s="12" t="s">
        <v>1184</v>
      </c>
      <c r="GS4" s="12" t="s">
        <v>1185</v>
      </c>
      <c r="GT4" s="12" t="s">
        <v>1186</v>
      </c>
      <c r="GU4" s="12" t="s">
        <v>1187</v>
      </c>
      <c r="GV4" s="12" t="s">
        <v>1188</v>
      </c>
      <c r="GW4" s="12" t="s">
        <v>1189</v>
      </c>
      <c r="GX4" s="12" t="s">
        <v>1199</v>
      </c>
      <c r="GY4" s="12" t="s">
        <v>1193</v>
      </c>
      <c r="GZ4" s="12" t="s">
        <v>1194</v>
      </c>
      <c r="HA4" s="12" t="s">
        <v>1200</v>
      </c>
      <c r="HB4" s="12" t="s">
        <v>1141</v>
      </c>
      <c r="HC4" s="12" t="s">
        <v>1201</v>
      </c>
      <c r="HD4" s="12" t="s">
        <v>1202</v>
      </c>
      <c r="HE4" s="12" t="s">
        <v>1198</v>
      </c>
      <c r="HF4" s="12" t="s">
        <v>1195</v>
      </c>
      <c r="HG4" s="12" t="s">
        <v>1196</v>
      </c>
      <c r="HH4" s="12" t="s">
        <v>1197</v>
      </c>
      <c r="HI4" s="12" t="s">
        <v>1203</v>
      </c>
      <c r="HJ4" s="12" t="s">
        <v>1140</v>
      </c>
      <c r="HK4" s="12" t="s">
        <v>1204</v>
      </c>
      <c r="HL4" s="12" t="s">
        <v>1190</v>
      </c>
      <c r="HM4" s="12" t="s">
        <v>1191</v>
      </c>
      <c r="HN4" s="12" t="s">
        <v>1192</v>
      </c>
      <c r="HO4" s="40" t="s">
        <v>1205</v>
      </c>
      <c r="HP4" s="40" t="s">
        <v>1206</v>
      </c>
      <c r="HQ4" s="40" t="s">
        <v>1207</v>
      </c>
      <c r="HR4" s="40" t="s">
        <v>1208</v>
      </c>
      <c r="HS4" s="40" t="s">
        <v>1209</v>
      </c>
      <c r="HT4" s="40" t="s">
        <v>1210</v>
      </c>
      <c r="HU4" s="40" t="s">
        <v>1211</v>
      </c>
      <c r="HV4" s="12" t="s">
        <v>1246</v>
      </c>
      <c r="HW4" s="12" t="s">
        <v>1247</v>
      </c>
      <c r="HX4" s="12" t="s">
        <v>1248</v>
      </c>
      <c r="HY4" s="12" t="s">
        <v>1243</v>
      </c>
      <c r="HZ4" s="12" t="s">
        <v>1244</v>
      </c>
      <c r="IA4" s="12" t="s">
        <v>1245</v>
      </c>
    </row>
    <row r="5" spans="1:235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712</v>
      </c>
      <c r="H5" s="13" t="s">
        <v>712</v>
      </c>
      <c r="I5" s="13" t="s">
        <v>712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1165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712</v>
      </c>
      <c r="W5" s="13" t="s">
        <v>712</v>
      </c>
      <c r="X5" s="13" t="s">
        <v>712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4">
        <f t="shared" ref="AH5:AH68" si="3">INDEX($A$5:$A$43,AF5+1)</f>
        <v>1101001</v>
      </c>
      <c r="AI5" s="14" t="str">
        <f t="shared" ref="AI5:AI68" si="4">INDEX($B$5:$B$43,MATCH(AH5,$A$5:$A$43,0))&amp;AL5&amp;"突"</f>
        <v>常服曹焱兵1突</v>
      </c>
      <c r="AJ5" s="25" t="s">
        <v>162</v>
      </c>
      <c r="AK5" s="14">
        <v>1</v>
      </c>
      <c r="AL5" s="14">
        <f t="shared" ref="AL5:AL68" si="5">AE5-INDEX($F$5:$F$43,AF5)</f>
        <v>1</v>
      </c>
      <c r="AM5" s="14">
        <f>INDEX(属性投放!$DE$6:$DE$85,(卡牌属性!AG5-2)*20+卡牌属性!AL5)</f>
        <v>80</v>
      </c>
      <c r="AN5" s="14">
        <f t="shared" ref="AN5:AQ24" si="6">$AM5</f>
        <v>80</v>
      </c>
      <c r="AO5" s="14">
        <f t="shared" si="6"/>
        <v>80</v>
      </c>
      <c r="AP5" s="14">
        <f t="shared" si="6"/>
        <v>80</v>
      </c>
      <c r="AQ5" s="14">
        <f t="shared" si="6"/>
        <v>80</v>
      </c>
      <c r="AR5" s="14">
        <f>INDEX(属性投放!$DF$6:$DF$85,(卡牌属性!AG5-2)*20+卡牌属性!AL5)</f>
        <v>0</v>
      </c>
      <c r="AS5" s="14">
        <f t="shared" ref="AS5:AV24" si="7">$AR5</f>
        <v>0</v>
      </c>
      <c r="AT5" s="14">
        <f t="shared" si="7"/>
        <v>0</v>
      </c>
      <c r="AU5" s="14">
        <f t="shared" si="7"/>
        <v>0</v>
      </c>
      <c r="AV5" s="14">
        <f t="shared" si="7"/>
        <v>0</v>
      </c>
      <c r="AW5" s="14">
        <f>INDEX(属性投放!$DG$6:$DG$85,(卡牌属性!AG5-2)*20+卡牌属性!AL5)</f>
        <v>300</v>
      </c>
      <c r="AX5" s="14">
        <f t="shared" ref="AX5:BA24" si="8">$AW5</f>
        <v>300</v>
      </c>
      <c r="AY5" s="14">
        <f t="shared" si="8"/>
        <v>300</v>
      </c>
      <c r="AZ5" s="14">
        <f t="shared" si="8"/>
        <v>300</v>
      </c>
      <c r="BA5" s="14">
        <f t="shared" si="8"/>
        <v>300</v>
      </c>
      <c r="BB5" s="14">
        <f>INDEX(属性投放!$DK$6:$DK$85,(卡牌属性!AG5-2)*20+卡牌属性!AL5)</f>
        <v>9</v>
      </c>
      <c r="BC5" s="14">
        <f t="shared" ref="BC5:BF24" si="9">$BB5</f>
        <v>9</v>
      </c>
      <c r="BD5" s="14">
        <f t="shared" si="9"/>
        <v>9</v>
      </c>
      <c r="BE5" s="14">
        <f t="shared" si="9"/>
        <v>9</v>
      </c>
      <c r="BF5" s="14">
        <f t="shared" si="9"/>
        <v>9</v>
      </c>
      <c r="BG5" s="14">
        <f>INDEX(属性投放!$DL$6:$DL$85,(卡牌属性!AG5-2)*20+卡牌属性!AL5)</f>
        <v>4</v>
      </c>
      <c r="BH5" s="14">
        <f t="shared" ref="BH5:BK24" si="10">$BG5</f>
        <v>4</v>
      </c>
      <c r="BI5" s="14">
        <f t="shared" si="10"/>
        <v>4</v>
      </c>
      <c r="BJ5" s="14">
        <f t="shared" si="10"/>
        <v>4</v>
      </c>
      <c r="BK5" s="14">
        <f t="shared" si="10"/>
        <v>4</v>
      </c>
      <c r="BL5" s="14">
        <f>INDEX(属性投放!$DM$6:$DM$85,(卡牌属性!AG5-2)*20+卡牌属性!AL5)</f>
        <v>45</v>
      </c>
      <c r="BM5" s="14">
        <f t="shared" ref="BM5:BP24" si="11">$BL5</f>
        <v>45</v>
      </c>
      <c r="BN5" s="14">
        <f t="shared" si="11"/>
        <v>45</v>
      </c>
      <c r="BO5" s="14">
        <f t="shared" si="11"/>
        <v>45</v>
      </c>
      <c r="BP5" s="14">
        <f t="shared" si="11"/>
        <v>45</v>
      </c>
      <c r="BU5" s="13">
        <v>1</v>
      </c>
      <c r="BV5" s="13">
        <f t="shared" ref="BV5:BV68" si="12">MATCH(BU5-1,$S$5:$S$43,1)</f>
        <v>1</v>
      </c>
      <c r="BW5" s="14">
        <f t="shared" ref="BW5:BW68" si="13">INDEX($Q$6:$Q$43,BV5)</f>
        <v>5</v>
      </c>
      <c r="BX5" s="14">
        <f t="shared" ref="BX5:BX68" si="14">INDEX($N$6:$N$33,BV5)</f>
        <v>1102001</v>
      </c>
      <c r="BY5" s="14" t="str">
        <f t="shared" ref="BY5:BY68" si="15">INDEX($O$6:$O$33,BV5)&amp;CB5&amp;"突"</f>
        <v>关羽1突</v>
      </c>
      <c r="BZ5" s="25" t="s">
        <v>162</v>
      </c>
      <c r="CA5" s="14">
        <v>2</v>
      </c>
      <c r="CB5" s="14">
        <f t="shared" ref="CB5:CB68" si="16">BU5-INDEX($S$5:$S$43,BV5)</f>
        <v>1</v>
      </c>
      <c r="CC5" s="14" t="s">
        <v>21</v>
      </c>
      <c r="CD5" s="14">
        <f>INDEX(属性投放!$AY$6:$AY$85,(BW5-2)*20+CB5)</f>
        <v>350</v>
      </c>
      <c r="CE5" s="14" t="s">
        <v>22</v>
      </c>
      <c r="CF5" s="14">
        <f>INDEX(属性投放!$AZ$6:$AZ$85,(BW5-2)*20+CB5)</f>
        <v>50</v>
      </c>
      <c r="CG5" s="14" t="s">
        <v>674</v>
      </c>
      <c r="CH5" s="14">
        <f>INDEX(属性投放!$BA$6:$BA$85,(BW5-2)*20+CB5)</f>
        <v>1500</v>
      </c>
      <c r="CI5" s="14" t="s">
        <v>21</v>
      </c>
      <c r="CJ5" s="14">
        <f>INDEX(属性投放!$BB$6:$BB$85,(BW5-2)*20+CB5)</f>
        <v>15</v>
      </c>
      <c r="CK5" s="14" t="s">
        <v>22</v>
      </c>
      <c r="CL5" s="14">
        <f>INDEX(属性投放!$BC$6:$BC$85,(BW5-2)*20+CB5)</f>
        <v>8</v>
      </c>
      <c r="CM5" s="14" t="s">
        <v>674</v>
      </c>
      <c r="CN5" s="14">
        <f>INDEX(属性投放!$BD$6:$BD$85,(BW5-2)*20+CB5)</f>
        <v>150</v>
      </c>
      <c r="CQ5" s="13">
        <v>1</v>
      </c>
      <c r="CR5" s="13">
        <f t="shared" ref="CR5:CR68" si="17">MATCH(CQ5-1,$U$5:$U$27,1)</f>
        <v>1</v>
      </c>
      <c r="CS5" s="13">
        <f t="shared" ref="CS5:CS68" si="18">CQ5-(CR5-1)*52</f>
        <v>1</v>
      </c>
      <c r="CT5" s="14">
        <f t="shared" ref="CT5:CT68" si="19">INDEX($Q$6:$Q$27,CR5)</f>
        <v>5</v>
      </c>
      <c r="CU5" s="14">
        <f t="shared" ref="CU5:CU68" si="20">INDEX($N$6:$N$27,CR5)</f>
        <v>1102001</v>
      </c>
      <c r="CV5" s="14" t="str">
        <f>INDEX($O$6:$O$27,CR5)&amp;"-"&amp;INDEX(属性投放!$AB$7:$AB$26,CX5)&amp;"-魂火-"&amp;CZ5</f>
        <v>关羽-等活-魂火-1</v>
      </c>
      <c r="CW5" s="25" t="s">
        <v>162</v>
      </c>
      <c r="CX5" s="14">
        <f>INDEX(属性投放!$AL$7:$AL$58,CS5)</f>
        <v>1</v>
      </c>
      <c r="CY5" s="14" t="s">
        <v>701</v>
      </c>
      <c r="CZ5" s="14">
        <f>INDEX(属性投放!$AM$7:$AM$58,CS5)</f>
        <v>1</v>
      </c>
      <c r="DA5" s="14">
        <f t="shared" ref="DA5:DA68" si="21">CS5</f>
        <v>1</v>
      </c>
      <c r="DB5" s="14">
        <f>INDEX(属性投放!$AN$7:$AN$58,DA5)</f>
        <v>5</v>
      </c>
      <c r="DC5" s="14" t="s">
        <v>702</v>
      </c>
      <c r="DD5" s="14">
        <f>INDEX(属性投放!$BJ$6:$BJ$85,(CT5-2)*20+CX5)</f>
        <v>45</v>
      </c>
      <c r="DE5" s="14">
        <f>SUMIFS(DD$5:DD5,$CR$5:$CR5,"="&amp;$CR5)</f>
        <v>45</v>
      </c>
      <c r="DF5" s="14" t="s">
        <v>703</v>
      </c>
      <c r="DG5" s="14">
        <f>INDEX(属性投放!$BK$6:$BK$85,(CT5-2)*20+CX5)</f>
        <v>23</v>
      </c>
      <c r="DH5" s="14">
        <f>SUMIFS(DG$5:DG5,$CR$5:$CR5,"="&amp;$CR5)</f>
        <v>23</v>
      </c>
      <c r="DI5" s="14" t="s">
        <v>704</v>
      </c>
      <c r="DJ5" s="14">
        <f>INDEX(属性投放!$BL$6:$BL$85,(CT5-2)*20+CX5)</f>
        <v>450</v>
      </c>
      <c r="DK5" s="14">
        <f>SUMIFS(DJ$5:DJ5,$CR$5:$CR5,"="&amp;$CR5)</f>
        <v>450</v>
      </c>
      <c r="DP5" s="14">
        <f t="shared" ref="DP5:DP68" si="22">BX5</f>
        <v>1102001</v>
      </c>
      <c r="DQ5" s="14" t="str">
        <f t="shared" ref="DQ5:DQ68" si="23">BY5</f>
        <v>关羽1突</v>
      </c>
      <c r="DR5" s="14">
        <f t="shared" ref="DR5:DR68" si="24">INDEX(Y$6:Y$27,$BV5)</f>
        <v>9</v>
      </c>
      <c r="DS5" s="14">
        <f t="shared" ref="DS5:DS68" si="25">INDEX(Z$6:Z$27,$BV5)</f>
        <v>7</v>
      </c>
      <c r="DT5" s="14">
        <f t="shared" ref="DT5:DT68" si="26">INDEX(AA$6:AA$27,$BV5)</f>
        <v>7</v>
      </c>
      <c r="DU5" s="14">
        <f t="shared" ref="DU5:DU68" si="27">BW5</f>
        <v>5</v>
      </c>
      <c r="DV5" s="14">
        <f t="shared" ref="DV5:DV68" si="28">CB5</f>
        <v>1</v>
      </c>
      <c r="DW5" s="14">
        <f t="shared" ref="DW5:DW68" si="29">(DU5-2)*20+DV5</f>
        <v>61</v>
      </c>
      <c r="DX5" s="14">
        <f>INDEX(属性投放!$AW$6:$AW$85,(卡牌属性!DU5-2)*20+卡牌属性!DV5)</f>
        <v>4</v>
      </c>
      <c r="DY5" s="14">
        <f>INDEX(属性投放!BP$6:BP$85,卡牌属性!$DW5)</f>
        <v>70</v>
      </c>
      <c r="DZ5" s="14">
        <f>INDEX(属性投放!BQ$6:BQ$85,卡牌属性!$DW5)</f>
        <v>35</v>
      </c>
      <c r="EA5" s="14">
        <f>INDEX(属性投放!BR$6:BR$85,卡牌属性!$DW5)</f>
        <v>700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 t="shared" ref="FJ5:FJ36" si="30">INT((FI5-1)/5)+1</f>
        <v>1</v>
      </c>
      <c r="FK5" s="14">
        <f t="shared" ref="FK5:FK36" si="31">INDEX($N$6:$N$27,FJ5)</f>
        <v>1102001</v>
      </c>
      <c r="FL5" s="14" t="str">
        <f t="shared" ref="FL5:FL36" si="32">INDEX($O$6:$O$27,FJ5)&amp;"-"&amp;FM5&amp;"星"</f>
        <v>关羽-1星</v>
      </c>
      <c r="FM5" s="14">
        <f t="shared" ref="FM5:FM36" si="33">FI5-(FJ5-1)*5</f>
        <v>1</v>
      </c>
      <c r="FN5" s="14">
        <f>INDEX(Y$6:Y$27,$FJ5)+INDEX(属性偏向!Z$4:Z$8,卡牌属性!$FM5)</f>
        <v>9</v>
      </c>
      <c r="FO5" s="14" t="str">
        <f>INDEX(属性评价,卡牌属性!FN5)</f>
        <v>S</v>
      </c>
      <c r="FP5" s="14">
        <f>INDEX(Z$6:Z$27,$FJ5)+INDEX(属性偏向!AA$4:AA$8,卡牌属性!$FM5)</f>
        <v>7</v>
      </c>
      <c r="FQ5" s="14" t="str">
        <f>INDEX(属性评价,卡牌属性!FP5)</f>
        <v>A</v>
      </c>
      <c r="FR5" s="14">
        <f>INDEX(AA$6:AA$27,$FJ5)+INDEX(属性偏向!AB$4:AB$8,卡牌属性!$FM5)</f>
        <v>7</v>
      </c>
      <c r="FS5" s="14" t="str">
        <f>INDEX(属性评价,卡牌属性!FR5)</f>
        <v>A</v>
      </c>
      <c r="FV5" s="13">
        <v>1</v>
      </c>
      <c r="FW5" s="13">
        <f t="shared" ref="FW5:FW36" si="34">INT((FV5-1)/5)+1</f>
        <v>1</v>
      </c>
      <c r="FX5" s="14">
        <f t="shared" ref="FX5:FX36" si="35">INDEX($A$6:$A$21,FW5)</f>
        <v>1101001</v>
      </c>
      <c r="FY5" s="14" t="str">
        <f t="shared" ref="FY5:FY36" si="36">INDEX($B$6:$B$21,FW5)&amp;"-"&amp;FZ5&amp;"星"</f>
        <v>常服曹焱兵-1星</v>
      </c>
      <c r="FZ5" s="14">
        <f t="shared" ref="FZ5:FZ36" si="37">FV5-(FW5-1)*5</f>
        <v>1</v>
      </c>
      <c r="GA5" s="14">
        <f>INDEX(J$6:J$21,$FW5)+INDEX(属性偏向!Z$4:Z$8,卡牌属性!$FM5)</f>
        <v>5</v>
      </c>
      <c r="GB5" s="14" t="str">
        <f>INDEX(属性评价,卡牌属性!GA5)</f>
        <v>B</v>
      </c>
      <c r="GC5" s="14">
        <f>INDEX(K$6:K$21,$FW5)+INDEX(属性偏向!Z$4:Z$8,卡牌属性!$FM5)</f>
        <v>5</v>
      </c>
      <c r="GD5" s="14" t="str">
        <f>INDEX(属性评价,卡牌属性!GC5)</f>
        <v>B</v>
      </c>
      <c r="GE5" s="14">
        <f>INDEX(L$6:L$21,$FW5)+INDEX(属性偏向!Z$4:Z$8,卡牌属性!$FM5)</f>
        <v>5</v>
      </c>
      <c r="GF5" s="14" t="str">
        <f>INDEX(属性评价,卡牌属性!GE5)</f>
        <v>B</v>
      </c>
      <c r="GJ5" s="13">
        <v>1</v>
      </c>
      <c r="GK5" s="13">
        <f>MATCH(GJ5-1,属性投放!$T$6:$T$66,1)</f>
        <v>1</v>
      </c>
      <c r="GL5" s="13">
        <f>MATCH(GJ5,属性投放!$AN$6:$AN$58,1)-1</f>
        <v>0</v>
      </c>
      <c r="GM5" s="13">
        <v>1</v>
      </c>
      <c r="GN5" s="13" t="str">
        <f>INDEX(属性投放!$AB$7:$AB$26,卡牌属性!GM5)</f>
        <v>等活</v>
      </c>
      <c r="GO5" s="14">
        <f t="shared" ref="GO5:GO36" si="38">INDEX($EB$5:$EF$444,($GM$2-1)*20+$GM5,$GO$2)</f>
        <v>100</v>
      </c>
      <c r="GP5" s="14">
        <f t="shared" ref="GP5:GP36" si="39">INDEX($EG$5:$EK$444,($GM$2-1)*20+$GM5,$GO$2)</f>
        <v>20</v>
      </c>
      <c r="GQ5" s="14">
        <f t="shared" ref="GQ5:GQ36" si="40">INDEX($EL$5:$EP$444,($GM$2-1)*20+$GM5,$GO$2)</f>
        <v>300</v>
      </c>
      <c r="GR5" s="14">
        <f t="shared" ref="GR5:GR36" si="41">INDEX($EQ$5:$EU$444,($GM$2-1)*20+$GM5,$GO$2)</f>
        <v>5</v>
      </c>
      <c r="GS5" s="14">
        <f t="shared" ref="GS5:GS36" si="42">INDEX($EV$5:$EZ$444,($GM$2-1)*20+$GM5,$GO$2)</f>
        <v>3</v>
      </c>
      <c r="GT5" s="14">
        <f t="shared" ref="GT5:GT36" si="43">INDEX($FA$5:$FE$444,($GM$2-1)*20+$GM5,$GO$2)</f>
        <v>50</v>
      </c>
      <c r="GU5" s="14">
        <f>GO5+GR5*($GJ5-INDEX(属性投放!$AD$6:$AD$26,卡牌属性!$GM5))</f>
        <v>100</v>
      </c>
      <c r="GV5" s="14">
        <f>GP5+GS5*($GJ5-INDEX(属性投放!$AD$6:$AD$26,卡牌属性!$GM5))</f>
        <v>20</v>
      </c>
      <c r="GW5" s="14">
        <f>GQ5+GT5*($GJ5-INDEX(属性投放!$AD$6:$AD$26,卡牌属性!$GM5))</f>
        <v>300</v>
      </c>
      <c r="GX5" s="14">
        <f t="shared" ref="GX5:GX36" si="44">IF($GL5&gt;0,INDEX(DE$5:DE$1148,($GM$2-1)*52+$GL5),0)</f>
        <v>0</v>
      </c>
      <c r="GY5" s="14">
        <f t="shared" ref="GY5:GY36" si="45">IF($GL5&gt;0,INDEX(DH$5:DH$1148,($GM$2-1)*52+$GL5),0)</f>
        <v>0</v>
      </c>
      <c r="GZ5" s="14">
        <f t="shared" ref="GZ5:GZ36" si="46">IF($GL5&gt;0,INDEX(DK$5:DK$1148,($GM$2-1)*52+$GL5),0)</f>
        <v>0</v>
      </c>
      <c r="HA5" s="14">
        <f>IF(COUNTIF(属性投放!$AN$7:$AN$58,"="&amp;卡牌属性!GJ5)&gt;0,卡牌属性!GL5,0)</f>
        <v>0</v>
      </c>
      <c r="HB5" s="14">
        <f t="shared" ref="HB5:HB36" si="47">IF($HA5&gt;0,INDEX($DD$5:$DD$1148,($GM$2-1)*52+HA5),0)</f>
        <v>0</v>
      </c>
      <c r="HC5" s="14">
        <f t="shared" ref="HC5:HC36" si="48">IF($HA5&gt;0,INDEX($DG$5:$DG$1148,($GM$2-1)*52+HA5),0)</f>
        <v>0</v>
      </c>
      <c r="HD5" s="14">
        <f t="shared" ref="HD5:HD36" si="49">IF($HA5&gt;0,INDEX($DJ$5:$DJ$1148,($GM$2-1)*52+HA5),0)</f>
        <v>0</v>
      </c>
      <c r="HE5" s="14">
        <f>IF(COUNTIF(属性投放!$AD$6:$AD$26,"="&amp;卡牌属性!GJ5)&gt;0,卡牌属性!GM5,0)</f>
        <v>1</v>
      </c>
      <c r="HF5" s="14">
        <f t="shared" ref="HF5:HF36" si="50">IF(HE5&gt;1,INDEX(DY$5:DY$444,($GM$2-1)*20+$HE5-1),0)</f>
        <v>0</v>
      </c>
      <c r="HG5" s="14">
        <f t="shared" ref="HG5:HG36" si="51">IF(HF5&gt;1,INDEX(DZ$5:DZ$444,($GM$2-1)*20+$HE5-1),0)</f>
        <v>0</v>
      </c>
      <c r="HH5" s="14">
        <f t="shared" ref="HH5:HH36" si="52">IF(HG5&gt;1,INDEX(EA$5:EA$444,($GM$2-1)*20+$HE5-1),0)</f>
        <v>0</v>
      </c>
      <c r="HI5" s="14">
        <f>GR5</f>
        <v>5</v>
      </c>
      <c r="HJ5" s="14">
        <f t="shared" ref="HJ5:HK5" si="53">GS5</f>
        <v>3</v>
      </c>
      <c r="HK5" s="14">
        <f t="shared" si="53"/>
        <v>50</v>
      </c>
      <c r="HL5" s="14">
        <f>GU5+GX5</f>
        <v>100</v>
      </c>
      <c r="HM5" s="14">
        <f t="shared" ref="HM5:HN5" si="54">GV5+GY5</f>
        <v>20</v>
      </c>
      <c r="HN5" s="14">
        <f t="shared" si="54"/>
        <v>300</v>
      </c>
      <c r="HO5" s="14">
        <f>SUMPRODUCT($GR5:$GT5,$HL$2:$HN$2)</f>
        <v>160</v>
      </c>
      <c r="HP5" s="14">
        <f>SUMPRODUCT(HB5:HD5,$HL$2:$HN$2)</f>
        <v>0</v>
      </c>
      <c r="HQ5" s="14">
        <f>SUMPRODUCT(HF5:HH5,$HL$2:$HN$2)</f>
        <v>0</v>
      </c>
      <c r="HR5" s="14">
        <f>SUMPRODUCT(HL5:HN5,$HL$2:$HN$2)</f>
        <v>1700</v>
      </c>
      <c r="HS5" s="17">
        <f>HO5/HR5</f>
        <v>9.4117647058823528E-2</v>
      </c>
      <c r="HT5" s="17">
        <f>HP5/HR5</f>
        <v>0</v>
      </c>
      <c r="HU5" s="17">
        <f>HQ5/HR5</f>
        <v>0</v>
      </c>
      <c r="HV5" s="23">
        <f>SUM(HO$5:HO5)</f>
        <v>160</v>
      </c>
      <c r="HW5" s="14">
        <f>SUM(HP$5:HP5)</f>
        <v>0</v>
      </c>
      <c r="HX5" s="14">
        <f>SUM(HQ$5:HQ5)</f>
        <v>0</v>
      </c>
      <c r="HY5" s="17">
        <f>HV5/HR5</f>
        <v>9.4117647058823528E-2</v>
      </c>
      <c r="HZ5" s="17">
        <f>HW5/HR5</f>
        <v>0</v>
      </c>
      <c r="IA5" s="17">
        <f>HX5/HR5</f>
        <v>0</v>
      </c>
    </row>
    <row r="6" spans="1:235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720</v>
      </c>
      <c r="H6" s="13" t="s">
        <v>720</v>
      </c>
      <c r="I6" s="13" t="s">
        <v>720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1166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728</v>
      </c>
      <c r="W6" s="13" t="s">
        <v>724</v>
      </c>
      <c r="X6" s="13" t="s">
        <v>724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55">MATCH(AE6-1,$F$5:$F$42,1)</f>
        <v>1</v>
      </c>
      <c r="AG6" s="13">
        <f t="shared" si="2"/>
        <v>3</v>
      </c>
      <c r="AH6" s="14">
        <f t="shared" si="3"/>
        <v>1101001</v>
      </c>
      <c r="AI6" s="14" t="str">
        <f t="shared" si="4"/>
        <v>常服曹焱兵2突</v>
      </c>
      <c r="AJ6" s="25" t="s">
        <v>162</v>
      </c>
      <c r="AK6" s="14">
        <v>1</v>
      </c>
      <c r="AL6" s="14">
        <f t="shared" si="5"/>
        <v>2</v>
      </c>
      <c r="AM6" s="14">
        <f>INDEX(属性投放!$DE$6:$DE$85,(卡牌属性!AG6-2)*20+卡牌属性!AL6)</f>
        <v>170</v>
      </c>
      <c r="AN6" s="14">
        <f t="shared" si="6"/>
        <v>170</v>
      </c>
      <c r="AO6" s="14">
        <f t="shared" si="6"/>
        <v>170</v>
      </c>
      <c r="AP6" s="14">
        <f t="shared" si="6"/>
        <v>170</v>
      </c>
      <c r="AQ6" s="14">
        <f t="shared" si="6"/>
        <v>170</v>
      </c>
      <c r="AR6" s="14">
        <f>INDEX(属性投放!$DF$6:$DF$85,(卡牌属性!AG6-2)*20+卡牌属性!AL6)</f>
        <v>40</v>
      </c>
      <c r="AS6" s="14">
        <f t="shared" si="7"/>
        <v>40</v>
      </c>
      <c r="AT6" s="14">
        <f t="shared" si="7"/>
        <v>40</v>
      </c>
      <c r="AU6" s="14">
        <f t="shared" si="7"/>
        <v>40</v>
      </c>
      <c r="AV6" s="14">
        <f t="shared" si="7"/>
        <v>40</v>
      </c>
      <c r="AW6" s="14">
        <f>INDEX(属性投放!$DG$6:$DG$85,(卡牌属性!AG6-2)*20+卡牌属性!AL6)</f>
        <v>750</v>
      </c>
      <c r="AX6" s="14">
        <f t="shared" si="8"/>
        <v>750</v>
      </c>
      <c r="AY6" s="14">
        <f t="shared" si="8"/>
        <v>750</v>
      </c>
      <c r="AZ6" s="14">
        <f t="shared" si="8"/>
        <v>750</v>
      </c>
      <c r="BA6" s="14">
        <f t="shared" si="8"/>
        <v>750</v>
      </c>
      <c r="BB6" s="14">
        <f>INDEX(属性投放!$DK$6:$DK$85,(卡牌属性!AG6-2)*20+卡牌属性!AL6)</f>
        <v>18</v>
      </c>
      <c r="BC6" s="14">
        <f t="shared" si="9"/>
        <v>18</v>
      </c>
      <c r="BD6" s="14">
        <f t="shared" si="9"/>
        <v>18</v>
      </c>
      <c r="BE6" s="14">
        <f t="shared" si="9"/>
        <v>18</v>
      </c>
      <c r="BF6" s="14">
        <f t="shared" si="9"/>
        <v>18</v>
      </c>
      <c r="BG6" s="14">
        <f>INDEX(属性投放!$DL$6:$DL$85,(卡牌属性!AG6-2)*20+卡牌属性!AL6)</f>
        <v>9</v>
      </c>
      <c r="BH6" s="14">
        <f t="shared" si="10"/>
        <v>9</v>
      </c>
      <c r="BI6" s="14">
        <f t="shared" si="10"/>
        <v>9</v>
      </c>
      <c r="BJ6" s="14">
        <f t="shared" si="10"/>
        <v>9</v>
      </c>
      <c r="BK6" s="14">
        <f t="shared" si="10"/>
        <v>9</v>
      </c>
      <c r="BL6" s="14">
        <f>INDEX(属性投放!$DM$6:$DM$85,(卡牌属性!AG6-2)*20+卡牌属性!AL6)</f>
        <v>90</v>
      </c>
      <c r="BM6" s="14">
        <f t="shared" si="11"/>
        <v>90</v>
      </c>
      <c r="BN6" s="14">
        <f t="shared" si="11"/>
        <v>90</v>
      </c>
      <c r="BO6" s="14">
        <f t="shared" si="11"/>
        <v>90</v>
      </c>
      <c r="BP6" s="14">
        <f t="shared" si="11"/>
        <v>90</v>
      </c>
      <c r="BU6" s="13">
        <v>2</v>
      </c>
      <c r="BV6" s="13">
        <f t="shared" si="12"/>
        <v>1</v>
      </c>
      <c r="BW6" s="14">
        <f t="shared" si="13"/>
        <v>5</v>
      </c>
      <c r="BX6" s="14">
        <f t="shared" si="14"/>
        <v>1102001</v>
      </c>
      <c r="BY6" s="14" t="str">
        <f t="shared" si="15"/>
        <v>关羽2突</v>
      </c>
      <c r="BZ6" s="25" t="s">
        <v>162</v>
      </c>
      <c r="CA6" s="14">
        <v>2</v>
      </c>
      <c r="CB6" s="14">
        <f t="shared" si="16"/>
        <v>2</v>
      </c>
      <c r="CC6" s="14" t="s">
        <v>21</v>
      </c>
      <c r="CD6" s="14">
        <f>INDEX(属性投放!$AY$6:$AY$85,(BW6-2)*20+CB6)</f>
        <v>525</v>
      </c>
      <c r="CE6" s="14" t="s">
        <v>22</v>
      </c>
      <c r="CF6" s="14">
        <f>INDEX(属性投放!$AZ$6:$AZ$85,(BW6-2)*20+CB6)</f>
        <v>140</v>
      </c>
      <c r="CG6" s="14" t="s">
        <v>674</v>
      </c>
      <c r="CH6" s="14">
        <f>INDEX(属性投放!$BA$6:$BA$85,(BW6-2)*20+CB6)</f>
        <v>3250</v>
      </c>
      <c r="CI6" s="14" t="s">
        <v>21</v>
      </c>
      <c r="CJ6" s="14">
        <f>INDEX(属性投放!$BB$6:$BB$85,(BW6-2)*20+CB6)</f>
        <v>20</v>
      </c>
      <c r="CK6" s="14" t="s">
        <v>22</v>
      </c>
      <c r="CL6" s="14">
        <f>INDEX(属性投放!$BC$6:$BC$85,(BW6-2)*20+CB6)</f>
        <v>10</v>
      </c>
      <c r="CM6" s="14" t="s">
        <v>674</v>
      </c>
      <c r="CN6" s="14">
        <f>INDEX(属性投放!$BD$6:$BD$85,(BW6-2)*20+CB6)</f>
        <v>200</v>
      </c>
      <c r="CQ6" s="13">
        <v>2</v>
      </c>
      <c r="CR6" s="13">
        <f t="shared" si="17"/>
        <v>1</v>
      </c>
      <c r="CS6" s="13">
        <f t="shared" si="18"/>
        <v>2</v>
      </c>
      <c r="CT6" s="14">
        <f t="shared" si="19"/>
        <v>5</v>
      </c>
      <c r="CU6" s="14">
        <f t="shared" si="20"/>
        <v>1102001</v>
      </c>
      <c r="CV6" s="14" t="str">
        <f>INDEX($O$6:$O$27,CR6)&amp;"-"&amp;INDEX(属性投放!$AB$7:$AB$26,CX6)&amp;"-魂火-"&amp;CZ6</f>
        <v>关羽-黑绳-魂火-1</v>
      </c>
      <c r="CW6" s="25" t="s">
        <v>162</v>
      </c>
      <c r="CX6" s="14">
        <f>INDEX(属性投放!$AL$7:$AL$58,CS6)</f>
        <v>2</v>
      </c>
      <c r="CY6" s="14" t="s">
        <v>701</v>
      </c>
      <c r="CZ6" s="14">
        <f>INDEX(属性投放!$AM$7:$AM$58,CS6)</f>
        <v>1</v>
      </c>
      <c r="DA6" s="14">
        <f t="shared" si="21"/>
        <v>2</v>
      </c>
      <c r="DB6" s="14">
        <f>INDEX(属性投放!$AN$7:$AN$58,DA6)</f>
        <v>10</v>
      </c>
      <c r="DC6" s="14" t="s">
        <v>702</v>
      </c>
      <c r="DD6" s="14">
        <f>INDEX(属性投放!$BJ$6:$BJ$85,(CT6-2)*20+CX6)</f>
        <v>60</v>
      </c>
      <c r="DE6" s="14">
        <f>SUMIFS(DD$5:DD6,$CR$5:$CR6,"="&amp;$CR6)</f>
        <v>105</v>
      </c>
      <c r="DF6" s="14" t="s">
        <v>703</v>
      </c>
      <c r="DG6" s="14">
        <f>INDEX(属性投放!$BK$6:$BK$85,(CT6-2)*20+CX6)</f>
        <v>30</v>
      </c>
      <c r="DH6" s="14">
        <f>SUMIFS(DG$5:DG6,$CR$5:$CR6,"="&amp;$CR6)</f>
        <v>53</v>
      </c>
      <c r="DI6" s="14" t="s">
        <v>704</v>
      </c>
      <c r="DJ6" s="14">
        <f>INDEX(属性投放!$BL$6:$BL$85,(CT6-2)*20+CX6)</f>
        <v>600</v>
      </c>
      <c r="DK6" s="14">
        <f>SUMIFS(DJ$5:DJ6,$CR$5:$CR6,"="&amp;$CR6)</f>
        <v>1050</v>
      </c>
      <c r="DP6" s="14">
        <f t="shared" si="22"/>
        <v>1102001</v>
      </c>
      <c r="DQ6" s="14" t="str">
        <f t="shared" si="23"/>
        <v>关羽2突</v>
      </c>
      <c r="DR6" s="14">
        <f t="shared" si="24"/>
        <v>9</v>
      </c>
      <c r="DS6" s="14">
        <f t="shared" si="25"/>
        <v>7</v>
      </c>
      <c r="DT6" s="14">
        <f t="shared" si="26"/>
        <v>7</v>
      </c>
      <c r="DU6" s="14">
        <f t="shared" si="27"/>
        <v>5</v>
      </c>
      <c r="DV6" s="14">
        <f t="shared" si="28"/>
        <v>2</v>
      </c>
      <c r="DW6" s="14">
        <f t="shared" si="29"/>
        <v>62</v>
      </c>
      <c r="DX6" s="14">
        <f>INDEX(属性投放!$AW$6:$AW$85,(卡牌属性!DU6-2)*20+卡牌属性!DV6)</f>
        <v>10</v>
      </c>
      <c r="DY6" s="14">
        <f>INDEX(属性投放!BP$6:BP$85,卡牌属性!$DW6)</f>
        <v>90</v>
      </c>
      <c r="DZ6" s="14">
        <f>INDEX(属性投放!BQ$6:BQ$85,卡牌属性!$DW6)</f>
        <v>45</v>
      </c>
      <c r="EA6" s="14">
        <f>INDEX(属性投放!BR$6:BR$85,卡牌属性!$DW6)</f>
        <v>900</v>
      </c>
      <c r="EB6" s="14">
        <f t="shared" ref="EB6:EB24" si="56">EB5+$DY5+EQ5*$DX5</f>
        <v>480</v>
      </c>
      <c r="EC6" s="14">
        <f t="shared" ref="EC6:EC24" si="57">EC5+$DY5+ER5*$DX5</f>
        <v>570</v>
      </c>
      <c r="ED6" s="14">
        <f t="shared" ref="ED6:ED24" si="58">ED5+$DY5+ES5*$DX5</f>
        <v>670</v>
      </c>
      <c r="EE6" s="14">
        <f t="shared" ref="EE6:EE24" si="59">EE5+$DY5+ET5*$DX5</f>
        <v>670</v>
      </c>
      <c r="EF6" s="14">
        <f t="shared" ref="EF6:EF24" si="60">EF5+$DY5+EU5*$DX5</f>
        <v>790</v>
      </c>
      <c r="EG6" s="14">
        <f t="shared" ref="EG6:EG24" si="61">EG5+$DZ5+EV5*$DX5</f>
        <v>99</v>
      </c>
      <c r="EH6" s="14">
        <f t="shared" ref="EH6:EH24" si="62">EH5+$DZ5+EW5*$DX5</f>
        <v>108</v>
      </c>
      <c r="EI6" s="14">
        <f t="shared" ref="EI6:EI24" si="63">EI5+$DZ5+EX5*$DX5</f>
        <v>108</v>
      </c>
      <c r="EJ6" s="14">
        <f t="shared" ref="EJ6:EJ24" si="64">EJ5+$DZ5+EY5*$DX5</f>
        <v>117</v>
      </c>
      <c r="EK6" s="14">
        <f t="shared" ref="EK6:EK24" si="65">EK5+$DZ5+EZ5*$DX5</f>
        <v>150</v>
      </c>
      <c r="EL6" s="14">
        <f t="shared" ref="EL6:EL24" si="66">EL5+$EA5+FA5*$DX5</f>
        <v>2180</v>
      </c>
      <c r="EM6" s="14">
        <f t="shared" ref="EM6:EM24" si="67">EM5+$EA5+FB5*$DX5</f>
        <v>2470</v>
      </c>
      <c r="EN6" s="14">
        <f t="shared" ref="EN6:EN24" si="68">EN5+$EA5+FC5*$DX5</f>
        <v>2470</v>
      </c>
      <c r="EO6" s="14">
        <f t="shared" ref="EO6:EO24" si="69">EO5+$EA5+FD5*$DX5</f>
        <v>2800</v>
      </c>
      <c r="EP6" s="14">
        <f t="shared" ref="EP6:EP24" si="70">EP5+$EA5+FE5*$DX5</f>
        <v>3800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si="30"/>
        <v>1</v>
      </c>
      <c r="FK6" s="14">
        <f t="shared" si="31"/>
        <v>1102001</v>
      </c>
      <c r="FL6" s="14" t="str">
        <f t="shared" si="32"/>
        <v>关羽-2星</v>
      </c>
      <c r="FM6" s="14">
        <f t="shared" si="33"/>
        <v>2</v>
      </c>
      <c r="FN6" s="14">
        <f>INDEX(Y$6:Y$27,$FJ6)+INDEX(属性偏向!Z$4:Z$8,卡牌属性!$FM6)</f>
        <v>10</v>
      </c>
      <c r="FO6" s="14" t="str">
        <f>INDEX(属性评价,卡牌属性!FN6)</f>
        <v>S+</v>
      </c>
      <c r="FP6" s="14">
        <f>INDEX(Z$6:Z$27,$FJ6)+INDEX(属性偏向!AA$4:AA$8,卡牌属性!$FM6)</f>
        <v>8</v>
      </c>
      <c r="FQ6" s="14" t="str">
        <f>INDEX(属性评价,卡牌属性!FP6)</f>
        <v>A+</v>
      </c>
      <c r="FR6" s="14">
        <f>INDEX(AA$6:AA$27,$FJ6)+INDEX(属性偏向!AB$4:AB$8,卡牌属性!$FM6)</f>
        <v>8</v>
      </c>
      <c r="FS6" s="14" t="str">
        <f>INDEX(属性评价,卡牌属性!FR6)</f>
        <v>A+</v>
      </c>
      <c r="FV6" s="13">
        <v>2</v>
      </c>
      <c r="FW6" s="13">
        <f t="shared" si="34"/>
        <v>1</v>
      </c>
      <c r="FX6" s="14">
        <f t="shared" si="35"/>
        <v>1101001</v>
      </c>
      <c r="FY6" s="14" t="str">
        <f t="shared" si="36"/>
        <v>常服曹焱兵-2星</v>
      </c>
      <c r="FZ6" s="14">
        <f t="shared" si="37"/>
        <v>2</v>
      </c>
      <c r="GA6" s="14">
        <f>INDEX(J$6:J$21,$FW6)+INDEX(属性偏向!Z$4:Z$8,卡牌属性!$FM6)</f>
        <v>6</v>
      </c>
      <c r="GB6" s="14" t="str">
        <f>INDEX(属性评价,卡牌属性!GA6)</f>
        <v>B+</v>
      </c>
      <c r="GC6" s="14">
        <f>INDEX(K$6:K$21,$FW6)+INDEX(属性偏向!Z$4:Z$8,卡牌属性!$FM6)</f>
        <v>6</v>
      </c>
      <c r="GD6" s="14" t="str">
        <f>INDEX(属性评价,卡牌属性!GC6)</f>
        <v>B+</v>
      </c>
      <c r="GE6" s="14">
        <f>INDEX(L$6:L$21,$FW6)+INDEX(属性偏向!Z$4:Z$8,卡牌属性!$FM6)</f>
        <v>6</v>
      </c>
      <c r="GF6" s="14" t="str">
        <f>INDEX(属性评价,卡牌属性!GE6)</f>
        <v>B+</v>
      </c>
      <c r="GJ6" s="13">
        <v>2</v>
      </c>
      <c r="GK6" s="13">
        <f>MATCH(GJ6-1,属性投放!$T$6:$T$66,1)</f>
        <v>1</v>
      </c>
      <c r="GL6" s="13">
        <f>MATCH(GJ6,属性投放!$AN$6:$AN$58,1)-1</f>
        <v>0</v>
      </c>
      <c r="GM6" s="13">
        <f>MATCH(GJ6-1,属性投放!$AD$6:$AD$26,1)</f>
        <v>1</v>
      </c>
      <c r="GN6" s="13" t="str">
        <f>INDEX(属性投放!$AB$7:$AB$26,卡牌属性!GM6)</f>
        <v>等活</v>
      </c>
      <c r="GO6" s="14">
        <f t="shared" si="38"/>
        <v>100</v>
      </c>
      <c r="GP6" s="14">
        <f t="shared" si="39"/>
        <v>20</v>
      </c>
      <c r="GQ6" s="14">
        <f t="shared" si="40"/>
        <v>300</v>
      </c>
      <c r="GR6" s="14">
        <f t="shared" si="41"/>
        <v>5</v>
      </c>
      <c r="GS6" s="14">
        <f t="shared" si="42"/>
        <v>3</v>
      </c>
      <c r="GT6" s="14">
        <f t="shared" si="43"/>
        <v>50</v>
      </c>
      <c r="GU6" s="14">
        <f>GO6+GR6*($GJ6-INDEX(属性投放!$AD$6:$AD$26,卡牌属性!$GM6))</f>
        <v>105</v>
      </c>
      <c r="GV6" s="14">
        <f>GP6+GS6*($GJ6-INDEX(属性投放!$AD$6:$AD$26,卡牌属性!$GM6))</f>
        <v>23</v>
      </c>
      <c r="GW6" s="14">
        <f>GQ6+GT6*($GJ6-INDEX(属性投放!$AD$6:$AD$26,卡牌属性!$GM6))</f>
        <v>350</v>
      </c>
      <c r="GX6" s="14">
        <f t="shared" si="44"/>
        <v>0</v>
      </c>
      <c r="GY6" s="14">
        <f t="shared" si="45"/>
        <v>0</v>
      </c>
      <c r="GZ6" s="14">
        <f t="shared" si="46"/>
        <v>0</v>
      </c>
      <c r="HA6" s="14">
        <f>IF(COUNTIF(属性投放!$AN$7:$AN$58,"="&amp;卡牌属性!GJ6)&gt;0,卡牌属性!GL6,0)</f>
        <v>0</v>
      </c>
      <c r="HB6" s="14">
        <f t="shared" si="47"/>
        <v>0</v>
      </c>
      <c r="HC6" s="14">
        <f t="shared" si="48"/>
        <v>0</v>
      </c>
      <c r="HD6" s="14">
        <f t="shared" si="49"/>
        <v>0</v>
      </c>
      <c r="HE6" s="14">
        <f>IF(COUNTIF(属性投放!$AD$6:$AD$26,"="&amp;卡牌属性!GJ6)&gt;0,卡牌属性!GM6,0)</f>
        <v>0</v>
      </c>
      <c r="HF6" s="14">
        <f t="shared" si="50"/>
        <v>0</v>
      </c>
      <c r="HG6" s="14">
        <f t="shared" si="51"/>
        <v>0</v>
      </c>
      <c r="HH6" s="14">
        <f t="shared" si="52"/>
        <v>0</v>
      </c>
      <c r="HI6" s="14">
        <f t="shared" ref="HI6:HI69" si="71">GR6</f>
        <v>5</v>
      </c>
      <c r="HJ6" s="14">
        <f t="shared" ref="HJ6:HJ69" si="72">GS6</f>
        <v>3</v>
      </c>
      <c r="HK6" s="14">
        <f t="shared" ref="HK6:HK69" si="73">GT6</f>
        <v>50</v>
      </c>
      <c r="HL6" s="14">
        <f t="shared" ref="HL6:HL69" si="74">GU6+GX6</f>
        <v>105</v>
      </c>
      <c r="HM6" s="14">
        <f t="shared" ref="HM6:HM69" si="75">GV6+GY6</f>
        <v>23</v>
      </c>
      <c r="HN6" s="14">
        <f t="shared" ref="HN6:HN69" si="76">GW6+GZ6</f>
        <v>350</v>
      </c>
      <c r="HO6" s="14">
        <f t="shared" ref="HO6:HO69" si="77">SUMPRODUCT($GR6:$GT6,$HL$2:$HN$2)</f>
        <v>160</v>
      </c>
      <c r="HP6" s="14">
        <f t="shared" ref="HP6:HP69" si="78">SUMPRODUCT(HB6:HD6,$HL$2:$HN$2)</f>
        <v>0</v>
      </c>
      <c r="HQ6" s="14">
        <f t="shared" ref="HQ6:HQ69" si="79">SUMPRODUCT(HF6:HH6,$HL$2:$HN$2)</f>
        <v>0</v>
      </c>
      <c r="HR6" s="14">
        <f t="shared" ref="HR6:HR69" si="80">SUMPRODUCT(HL6:HN6,$HL$2:$HN$2)</f>
        <v>1860</v>
      </c>
      <c r="HS6" s="17">
        <f t="shared" ref="HS6:HS69" si="81">HO6/HR6</f>
        <v>8.6021505376344093E-2</v>
      </c>
      <c r="HT6" s="17">
        <f t="shared" ref="HT6:HT69" si="82">HP6/HR6</f>
        <v>0</v>
      </c>
      <c r="HU6" s="17">
        <f t="shared" ref="HU6:HU69" si="83">HQ6/HR6</f>
        <v>0</v>
      </c>
      <c r="HV6" s="23">
        <f>SUM(HO$5:HO6)</f>
        <v>320</v>
      </c>
      <c r="HW6" s="14">
        <f>SUM(HP$5:HP6)</f>
        <v>0</v>
      </c>
      <c r="HX6" s="14">
        <f>SUM(HQ$5:HQ6)</f>
        <v>0</v>
      </c>
      <c r="HY6" s="17">
        <f t="shared" ref="HY6:HY69" si="84">HV6/HR6</f>
        <v>0.17204301075268819</v>
      </c>
      <c r="HZ6" s="17">
        <f t="shared" ref="HZ6:HZ69" si="85">HW6/HR6</f>
        <v>0</v>
      </c>
      <c r="IA6" s="17">
        <f t="shared" ref="IA6:IA69" si="86">HX6/HR6</f>
        <v>0</v>
      </c>
    </row>
    <row r="7" spans="1:235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720</v>
      </c>
      <c r="H7" s="13" t="s">
        <v>714</v>
      </c>
      <c r="I7" s="13" t="s">
        <v>714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1167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718</v>
      </c>
      <c r="W7" s="13" t="s">
        <v>720</v>
      </c>
      <c r="X7" s="13" t="s">
        <v>722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55"/>
        <v>1</v>
      </c>
      <c r="AG7" s="13">
        <f t="shared" si="2"/>
        <v>3</v>
      </c>
      <c r="AH7" s="14">
        <f t="shared" si="3"/>
        <v>1101001</v>
      </c>
      <c r="AI7" s="14" t="str">
        <f t="shared" si="4"/>
        <v>常服曹焱兵3突</v>
      </c>
      <c r="AJ7" s="25" t="s">
        <v>162</v>
      </c>
      <c r="AK7" s="14">
        <v>1</v>
      </c>
      <c r="AL7" s="14">
        <f t="shared" si="5"/>
        <v>3</v>
      </c>
      <c r="AM7" s="14">
        <f>INDEX(属性投放!$DE$6:$DE$85,(卡牌属性!AG7-2)*20+卡牌属性!AL7)</f>
        <v>215</v>
      </c>
      <c r="AN7" s="14">
        <f t="shared" si="6"/>
        <v>215</v>
      </c>
      <c r="AO7" s="14">
        <f t="shared" si="6"/>
        <v>215</v>
      </c>
      <c r="AP7" s="14">
        <f t="shared" si="6"/>
        <v>215</v>
      </c>
      <c r="AQ7" s="14">
        <f t="shared" si="6"/>
        <v>215</v>
      </c>
      <c r="AR7" s="14">
        <f>INDEX(属性投放!$DF$6:$DF$85,(卡牌属性!AG7-2)*20+卡牌属性!AL7)</f>
        <v>63</v>
      </c>
      <c r="AS7" s="14">
        <f t="shared" si="7"/>
        <v>63</v>
      </c>
      <c r="AT7" s="14">
        <f t="shared" si="7"/>
        <v>63</v>
      </c>
      <c r="AU7" s="14">
        <f t="shared" si="7"/>
        <v>63</v>
      </c>
      <c r="AV7" s="14">
        <f t="shared" si="7"/>
        <v>63</v>
      </c>
      <c r="AW7" s="14">
        <f>INDEX(属性投放!$DG$6:$DG$85,(卡牌属性!AG7-2)*20+卡牌属性!AL7)</f>
        <v>975</v>
      </c>
      <c r="AX7" s="14">
        <f t="shared" si="8"/>
        <v>975</v>
      </c>
      <c r="AY7" s="14">
        <f t="shared" si="8"/>
        <v>975</v>
      </c>
      <c r="AZ7" s="14">
        <f t="shared" si="8"/>
        <v>975</v>
      </c>
      <c r="BA7" s="14">
        <f t="shared" si="8"/>
        <v>975</v>
      </c>
      <c r="BB7" s="14">
        <f>INDEX(属性投放!$DK$6:$DK$85,(卡牌属性!AG7-2)*20+卡牌属性!AL7)</f>
        <v>18</v>
      </c>
      <c r="BC7" s="14">
        <f t="shared" si="9"/>
        <v>18</v>
      </c>
      <c r="BD7" s="14">
        <f t="shared" si="9"/>
        <v>18</v>
      </c>
      <c r="BE7" s="14">
        <f t="shared" si="9"/>
        <v>18</v>
      </c>
      <c r="BF7" s="14">
        <f t="shared" si="9"/>
        <v>18</v>
      </c>
      <c r="BG7" s="14">
        <f>INDEX(属性投放!$DL$6:$DL$85,(卡牌属性!AG7-2)*20+卡牌属性!AL7)</f>
        <v>9</v>
      </c>
      <c r="BH7" s="14">
        <f t="shared" si="10"/>
        <v>9</v>
      </c>
      <c r="BI7" s="14">
        <f t="shared" si="10"/>
        <v>9</v>
      </c>
      <c r="BJ7" s="14">
        <f t="shared" si="10"/>
        <v>9</v>
      </c>
      <c r="BK7" s="14">
        <f t="shared" si="10"/>
        <v>9</v>
      </c>
      <c r="BL7" s="14">
        <f>INDEX(属性投放!$DM$6:$DM$85,(卡牌属性!AG7-2)*20+卡牌属性!AL7)</f>
        <v>90</v>
      </c>
      <c r="BM7" s="14">
        <f t="shared" si="11"/>
        <v>90</v>
      </c>
      <c r="BN7" s="14">
        <f t="shared" si="11"/>
        <v>90</v>
      </c>
      <c r="BO7" s="14">
        <f t="shared" si="11"/>
        <v>90</v>
      </c>
      <c r="BP7" s="14">
        <f t="shared" si="11"/>
        <v>90</v>
      </c>
      <c r="BU7" s="13">
        <v>3</v>
      </c>
      <c r="BV7" s="13">
        <f t="shared" si="12"/>
        <v>1</v>
      </c>
      <c r="BW7" s="14">
        <f t="shared" si="13"/>
        <v>5</v>
      </c>
      <c r="BX7" s="14">
        <f t="shared" si="14"/>
        <v>1102001</v>
      </c>
      <c r="BY7" s="14" t="str">
        <f t="shared" si="15"/>
        <v>关羽3突</v>
      </c>
      <c r="BZ7" s="25" t="s">
        <v>162</v>
      </c>
      <c r="CA7" s="14">
        <v>2</v>
      </c>
      <c r="CB7" s="14">
        <f t="shared" si="16"/>
        <v>3</v>
      </c>
      <c r="CC7" s="14" t="s">
        <v>21</v>
      </c>
      <c r="CD7" s="14">
        <f>INDEX(属性投放!$AY$6:$AY$85,(BW7-2)*20+CB7)</f>
        <v>935</v>
      </c>
      <c r="CE7" s="14" t="s">
        <v>22</v>
      </c>
      <c r="CF7" s="14">
        <f>INDEX(属性投放!$AZ$6:$AZ$85,(BW7-2)*20+CB7)</f>
        <v>345</v>
      </c>
      <c r="CG7" s="14" t="s">
        <v>674</v>
      </c>
      <c r="CH7" s="14">
        <f>INDEX(属性投放!$BA$6:$BA$85,(BW7-2)*20+CB7)</f>
        <v>7350</v>
      </c>
      <c r="CI7" s="14" t="s">
        <v>21</v>
      </c>
      <c r="CJ7" s="14">
        <f>INDEX(属性投放!$BB$6:$BB$85,(BW7-2)*20+CB7)</f>
        <v>20</v>
      </c>
      <c r="CK7" s="14" t="s">
        <v>22</v>
      </c>
      <c r="CL7" s="14">
        <f>INDEX(属性投放!$BC$6:$BC$85,(BW7-2)*20+CB7)</f>
        <v>10</v>
      </c>
      <c r="CM7" s="14" t="s">
        <v>674</v>
      </c>
      <c r="CN7" s="14">
        <f>INDEX(属性投放!$BD$6:$BD$85,(BW7-2)*20+CB7)</f>
        <v>200</v>
      </c>
      <c r="CQ7" s="13">
        <v>3</v>
      </c>
      <c r="CR7" s="13">
        <f t="shared" si="17"/>
        <v>1</v>
      </c>
      <c r="CS7" s="13">
        <f t="shared" si="18"/>
        <v>3</v>
      </c>
      <c r="CT7" s="14">
        <f t="shared" si="19"/>
        <v>5</v>
      </c>
      <c r="CU7" s="14">
        <f t="shared" si="20"/>
        <v>1102001</v>
      </c>
      <c r="CV7" s="14" t="str">
        <f>INDEX($O$6:$O$27,CR7)&amp;"-"&amp;INDEX(属性投放!$AB$7:$AB$26,CX7)&amp;"-魂火-"&amp;CZ7</f>
        <v>关羽-黑绳-魂火-2</v>
      </c>
      <c r="CW7" s="25" t="s">
        <v>162</v>
      </c>
      <c r="CX7" s="14">
        <f>INDEX(属性投放!$AL$7:$AL$58,CS7)</f>
        <v>2</v>
      </c>
      <c r="CY7" s="14" t="s">
        <v>701</v>
      </c>
      <c r="CZ7" s="14">
        <f>INDEX(属性投放!$AM$7:$AM$58,CS7)</f>
        <v>2</v>
      </c>
      <c r="DA7" s="14">
        <f t="shared" si="21"/>
        <v>3</v>
      </c>
      <c r="DB7" s="14">
        <f>INDEX(属性投放!$AN$7:$AN$58,DA7)</f>
        <v>15</v>
      </c>
      <c r="DC7" s="14" t="s">
        <v>702</v>
      </c>
      <c r="DD7" s="14">
        <f>INDEX(属性投放!$BJ$6:$BJ$85,(CT7-2)*20+CX7)</f>
        <v>60</v>
      </c>
      <c r="DE7" s="14">
        <f>SUMIFS(DD$5:DD7,$CR$5:$CR7,"="&amp;$CR7)</f>
        <v>165</v>
      </c>
      <c r="DF7" s="14" t="s">
        <v>703</v>
      </c>
      <c r="DG7" s="14">
        <f>INDEX(属性投放!$BK$6:$BK$85,(CT7-2)*20+CX7)</f>
        <v>30</v>
      </c>
      <c r="DH7" s="14">
        <f>SUMIFS(DG$5:DG7,$CR$5:$CR7,"="&amp;$CR7)</f>
        <v>83</v>
      </c>
      <c r="DI7" s="14" t="s">
        <v>704</v>
      </c>
      <c r="DJ7" s="14">
        <f>INDEX(属性投放!$BL$6:$BL$85,(CT7-2)*20+CX7)</f>
        <v>600</v>
      </c>
      <c r="DK7" s="14">
        <f>SUMIFS(DJ$5:DJ7,$CR$5:$CR7,"="&amp;$CR7)</f>
        <v>1650</v>
      </c>
      <c r="DP7" s="14">
        <f t="shared" si="22"/>
        <v>1102001</v>
      </c>
      <c r="DQ7" s="14" t="str">
        <f t="shared" si="23"/>
        <v>关羽3突</v>
      </c>
      <c r="DR7" s="14">
        <f t="shared" si="24"/>
        <v>9</v>
      </c>
      <c r="DS7" s="14">
        <f t="shared" si="25"/>
        <v>7</v>
      </c>
      <c r="DT7" s="14">
        <f t="shared" si="26"/>
        <v>7</v>
      </c>
      <c r="DU7" s="14">
        <f t="shared" si="27"/>
        <v>5</v>
      </c>
      <c r="DV7" s="14">
        <f t="shared" si="28"/>
        <v>3</v>
      </c>
      <c r="DW7" s="14">
        <f t="shared" si="29"/>
        <v>63</v>
      </c>
      <c r="DX7" s="14">
        <f>INDEX(属性投放!$AW$6:$AW$85,(卡牌属性!DU7-2)*20+卡牌属性!DV7)</f>
        <v>10</v>
      </c>
      <c r="DY7" s="14">
        <f>INDEX(属性投放!BP$6:BP$85,卡牌属性!$DW7)</f>
        <v>135</v>
      </c>
      <c r="DZ7" s="14">
        <f>INDEX(属性投放!BQ$6:BQ$85,卡牌属性!$DW7)</f>
        <v>68</v>
      </c>
      <c r="EA7" s="14">
        <f>INDEX(属性投放!BR$6:BR$85,卡牌属性!$DW7)</f>
        <v>1350</v>
      </c>
      <c r="EB7" s="14">
        <f t="shared" si="56"/>
        <v>770</v>
      </c>
      <c r="EC7" s="14">
        <f t="shared" si="57"/>
        <v>910</v>
      </c>
      <c r="ED7" s="14">
        <f t="shared" si="58"/>
        <v>1060</v>
      </c>
      <c r="EE7" s="14">
        <f t="shared" si="59"/>
        <v>1060</v>
      </c>
      <c r="EF7" s="14">
        <f t="shared" si="60"/>
        <v>1280</v>
      </c>
      <c r="EG7" s="14">
        <f t="shared" si="61"/>
        <v>224</v>
      </c>
      <c r="EH7" s="14">
        <f t="shared" si="62"/>
        <v>243</v>
      </c>
      <c r="EI7" s="14">
        <f t="shared" si="63"/>
        <v>243</v>
      </c>
      <c r="EJ7" s="14">
        <f t="shared" si="64"/>
        <v>262</v>
      </c>
      <c r="EK7" s="14">
        <f t="shared" si="65"/>
        <v>325</v>
      </c>
      <c r="EL7" s="14">
        <f t="shared" si="66"/>
        <v>4580</v>
      </c>
      <c r="EM7" s="14">
        <f t="shared" si="67"/>
        <v>5070</v>
      </c>
      <c r="EN7" s="14">
        <f t="shared" si="68"/>
        <v>5070</v>
      </c>
      <c r="EO7" s="14">
        <f t="shared" si="69"/>
        <v>5700</v>
      </c>
      <c r="EP7" s="14">
        <f t="shared" si="70"/>
        <v>7200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30"/>
        <v>1</v>
      </c>
      <c r="FK7" s="14">
        <f t="shared" si="31"/>
        <v>1102001</v>
      </c>
      <c r="FL7" s="14" t="str">
        <f t="shared" si="32"/>
        <v>关羽-3星</v>
      </c>
      <c r="FM7" s="14">
        <f t="shared" si="33"/>
        <v>3</v>
      </c>
      <c r="FN7" s="14">
        <f>INDEX(Y$6:Y$27,$FJ7)+INDEX(属性偏向!Z$4:Z$8,卡牌属性!$FM7)</f>
        <v>11</v>
      </c>
      <c r="FO7" s="14" t="str">
        <f>INDEX(属性评价,卡牌属性!FN7)</f>
        <v>SS</v>
      </c>
      <c r="FP7" s="14">
        <f>INDEX(Z$6:Z$27,$FJ7)+INDEX(属性偏向!AA$4:AA$8,卡牌属性!$FM7)</f>
        <v>8</v>
      </c>
      <c r="FQ7" s="14" t="str">
        <f>INDEX(属性评价,卡牌属性!FP7)</f>
        <v>A+</v>
      </c>
      <c r="FR7" s="14">
        <f>INDEX(AA$6:AA$27,$FJ7)+INDEX(属性偏向!AB$4:AB$8,卡牌属性!$FM7)</f>
        <v>8</v>
      </c>
      <c r="FS7" s="14" t="str">
        <f>INDEX(属性评价,卡牌属性!FR7)</f>
        <v>A+</v>
      </c>
      <c r="FV7" s="13">
        <v>3</v>
      </c>
      <c r="FW7" s="13">
        <f t="shared" si="34"/>
        <v>1</v>
      </c>
      <c r="FX7" s="14">
        <f t="shared" si="35"/>
        <v>1101001</v>
      </c>
      <c r="FY7" s="14" t="str">
        <f t="shared" si="36"/>
        <v>常服曹焱兵-3星</v>
      </c>
      <c r="FZ7" s="14">
        <f t="shared" si="37"/>
        <v>3</v>
      </c>
      <c r="GA7" s="14">
        <f>INDEX(J$6:J$21,$FW7)+INDEX(属性偏向!Z$4:Z$8,卡牌属性!$FM7)</f>
        <v>7</v>
      </c>
      <c r="GB7" s="14" t="str">
        <f>INDEX(属性评价,卡牌属性!GA7)</f>
        <v>A</v>
      </c>
      <c r="GC7" s="14">
        <f>INDEX(K$6:K$21,$FW7)+INDEX(属性偏向!Z$4:Z$8,卡牌属性!$FM7)</f>
        <v>7</v>
      </c>
      <c r="GD7" s="14" t="str">
        <f>INDEX(属性评价,卡牌属性!GC7)</f>
        <v>A</v>
      </c>
      <c r="GE7" s="14">
        <f>INDEX(L$6:L$21,$FW7)+INDEX(属性偏向!Z$4:Z$8,卡牌属性!$FM7)</f>
        <v>7</v>
      </c>
      <c r="GF7" s="14" t="str">
        <f>INDEX(属性评价,卡牌属性!GE7)</f>
        <v>A</v>
      </c>
      <c r="GJ7" s="13">
        <v>3</v>
      </c>
      <c r="GK7" s="13">
        <f>MATCH(GJ7-1,属性投放!$T$6:$T$66,1)</f>
        <v>1</v>
      </c>
      <c r="GL7" s="13">
        <f>MATCH(GJ7,属性投放!$AN$6:$AN$58,1)-1</f>
        <v>0</v>
      </c>
      <c r="GM7" s="13">
        <f>MATCH(GJ7-1,属性投放!$AD$6:$AD$26,1)</f>
        <v>1</v>
      </c>
      <c r="GN7" s="13" t="str">
        <f>INDEX(属性投放!$AB$7:$AB$26,卡牌属性!GM7)</f>
        <v>等活</v>
      </c>
      <c r="GO7" s="14">
        <f t="shared" si="38"/>
        <v>100</v>
      </c>
      <c r="GP7" s="14">
        <f t="shared" si="39"/>
        <v>20</v>
      </c>
      <c r="GQ7" s="14">
        <f t="shared" si="40"/>
        <v>300</v>
      </c>
      <c r="GR7" s="14">
        <f t="shared" si="41"/>
        <v>5</v>
      </c>
      <c r="GS7" s="14">
        <f t="shared" si="42"/>
        <v>3</v>
      </c>
      <c r="GT7" s="14">
        <f t="shared" si="43"/>
        <v>50</v>
      </c>
      <c r="GU7" s="14">
        <f>GO7+GR7*($GJ7-INDEX(属性投放!$AD$6:$AD$26,卡牌属性!$GM7))</f>
        <v>110</v>
      </c>
      <c r="GV7" s="14">
        <f>GP7+GS7*($GJ7-INDEX(属性投放!$AD$6:$AD$26,卡牌属性!$GM7))</f>
        <v>26</v>
      </c>
      <c r="GW7" s="14">
        <f>GQ7+GT7*($GJ7-INDEX(属性投放!$AD$6:$AD$26,卡牌属性!$GM7))</f>
        <v>400</v>
      </c>
      <c r="GX7" s="14">
        <f t="shared" si="44"/>
        <v>0</v>
      </c>
      <c r="GY7" s="14">
        <f t="shared" si="45"/>
        <v>0</v>
      </c>
      <c r="GZ7" s="14">
        <f t="shared" si="46"/>
        <v>0</v>
      </c>
      <c r="HA7" s="14">
        <f>IF(COUNTIF(属性投放!$AN$7:$AN$58,"="&amp;卡牌属性!GJ7)&gt;0,卡牌属性!GL7,0)</f>
        <v>0</v>
      </c>
      <c r="HB7" s="14">
        <f t="shared" si="47"/>
        <v>0</v>
      </c>
      <c r="HC7" s="14">
        <f t="shared" si="48"/>
        <v>0</v>
      </c>
      <c r="HD7" s="14">
        <f t="shared" si="49"/>
        <v>0</v>
      </c>
      <c r="HE7" s="14">
        <f>IF(COUNTIF(属性投放!$AD$6:$AD$26,"="&amp;卡牌属性!GJ7)&gt;0,卡牌属性!GM7,0)</f>
        <v>0</v>
      </c>
      <c r="HF7" s="14">
        <f t="shared" si="50"/>
        <v>0</v>
      </c>
      <c r="HG7" s="14">
        <f t="shared" si="51"/>
        <v>0</v>
      </c>
      <c r="HH7" s="14">
        <f t="shared" si="52"/>
        <v>0</v>
      </c>
      <c r="HI7" s="14">
        <f t="shared" si="71"/>
        <v>5</v>
      </c>
      <c r="HJ7" s="14">
        <f t="shared" si="72"/>
        <v>3</v>
      </c>
      <c r="HK7" s="14">
        <f t="shared" si="73"/>
        <v>50</v>
      </c>
      <c r="HL7" s="14">
        <f t="shared" si="74"/>
        <v>110</v>
      </c>
      <c r="HM7" s="14">
        <f t="shared" si="75"/>
        <v>26</v>
      </c>
      <c r="HN7" s="14">
        <f t="shared" si="76"/>
        <v>400</v>
      </c>
      <c r="HO7" s="14">
        <f t="shared" si="77"/>
        <v>160</v>
      </c>
      <c r="HP7" s="14">
        <f t="shared" si="78"/>
        <v>0</v>
      </c>
      <c r="HQ7" s="14">
        <f t="shared" si="79"/>
        <v>0</v>
      </c>
      <c r="HR7" s="14">
        <f t="shared" si="80"/>
        <v>2020</v>
      </c>
      <c r="HS7" s="17">
        <f t="shared" si="81"/>
        <v>7.9207920792079209E-2</v>
      </c>
      <c r="HT7" s="17">
        <f t="shared" si="82"/>
        <v>0</v>
      </c>
      <c r="HU7" s="17">
        <f t="shared" si="83"/>
        <v>0</v>
      </c>
      <c r="HV7" s="23">
        <f>SUM(HO$5:HO7)</f>
        <v>480</v>
      </c>
      <c r="HW7" s="14">
        <f>SUM(HP$5:HP7)</f>
        <v>0</v>
      </c>
      <c r="HX7" s="14">
        <f>SUM(HQ$5:HQ7)</f>
        <v>0</v>
      </c>
      <c r="HY7" s="17">
        <f t="shared" si="84"/>
        <v>0.23762376237623761</v>
      </c>
      <c r="HZ7" s="17">
        <f t="shared" si="85"/>
        <v>0</v>
      </c>
      <c r="IA7" s="17">
        <f t="shared" si="86"/>
        <v>0</v>
      </c>
    </row>
    <row r="8" spans="1:235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720</v>
      </c>
      <c r="H8" s="13" t="s">
        <v>720</v>
      </c>
      <c r="I8" s="13" t="s">
        <v>720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1168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724</v>
      </c>
      <c r="W8" s="13" t="s">
        <v>722</v>
      </c>
      <c r="X8" s="13" t="s">
        <v>722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55"/>
        <v>1</v>
      </c>
      <c r="AG8" s="13">
        <f t="shared" si="2"/>
        <v>3</v>
      </c>
      <c r="AH8" s="14">
        <f t="shared" si="3"/>
        <v>1101001</v>
      </c>
      <c r="AI8" s="14" t="str">
        <f t="shared" si="4"/>
        <v>常服曹焱兵4突</v>
      </c>
      <c r="AJ8" s="25" t="s">
        <v>162</v>
      </c>
      <c r="AK8" s="14">
        <v>1</v>
      </c>
      <c r="AL8" s="14">
        <f t="shared" si="5"/>
        <v>4</v>
      </c>
      <c r="AM8" s="14">
        <f>INDEX(属性投放!$DE$6:$DE$85,(卡牌属性!AG8-2)*20+卡牌属性!AL8)</f>
        <v>440</v>
      </c>
      <c r="AN8" s="14">
        <f t="shared" si="6"/>
        <v>440</v>
      </c>
      <c r="AO8" s="14">
        <f t="shared" si="6"/>
        <v>440</v>
      </c>
      <c r="AP8" s="14">
        <f t="shared" si="6"/>
        <v>440</v>
      </c>
      <c r="AQ8" s="14">
        <f t="shared" si="6"/>
        <v>440</v>
      </c>
      <c r="AR8" s="14">
        <f>INDEX(属性投放!$DF$6:$DF$85,(卡牌属性!AG8-2)*20+卡牌属性!AL8)</f>
        <v>176</v>
      </c>
      <c r="AS8" s="14">
        <f t="shared" si="7"/>
        <v>176</v>
      </c>
      <c r="AT8" s="14">
        <f t="shared" si="7"/>
        <v>176</v>
      </c>
      <c r="AU8" s="14">
        <f t="shared" si="7"/>
        <v>176</v>
      </c>
      <c r="AV8" s="14">
        <f t="shared" si="7"/>
        <v>176</v>
      </c>
      <c r="AW8" s="14">
        <f>INDEX(属性投放!$DG$6:$DG$85,(卡牌属性!AG8-2)*20+卡牌属性!AL8)</f>
        <v>2100</v>
      </c>
      <c r="AX8" s="14">
        <f t="shared" si="8"/>
        <v>2100</v>
      </c>
      <c r="AY8" s="14">
        <f t="shared" si="8"/>
        <v>2100</v>
      </c>
      <c r="AZ8" s="14">
        <f t="shared" si="8"/>
        <v>2100</v>
      </c>
      <c r="BA8" s="14">
        <f t="shared" si="8"/>
        <v>2100</v>
      </c>
      <c r="BB8" s="14">
        <f>INDEX(属性投放!$DK$6:$DK$85,(卡牌属性!AG8-2)*20+卡牌属性!AL8)</f>
        <v>32</v>
      </c>
      <c r="BC8" s="14">
        <f t="shared" si="9"/>
        <v>32</v>
      </c>
      <c r="BD8" s="14">
        <f t="shared" si="9"/>
        <v>32</v>
      </c>
      <c r="BE8" s="14">
        <f t="shared" si="9"/>
        <v>32</v>
      </c>
      <c r="BF8" s="14">
        <f t="shared" si="9"/>
        <v>32</v>
      </c>
      <c r="BG8" s="14">
        <f>INDEX(属性投放!$DL$6:$DL$85,(卡牌属性!AG8-2)*20+卡牌属性!AL8)</f>
        <v>16</v>
      </c>
      <c r="BH8" s="14">
        <f t="shared" si="10"/>
        <v>16</v>
      </c>
      <c r="BI8" s="14">
        <f t="shared" si="10"/>
        <v>16</v>
      </c>
      <c r="BJ8" s="14">
        <f t="shared" si="10"/>
        <v>16</v>
      </c>
      <c r="BK8" s="14">
        <f t="shared" si="10"/>
        <v>16</v>
      </c>
      <c r="BL8" s="14">
        <f>INDEX(属性投放!$DM$6:$DM$85,(卡牌属性!AG8-2)*20+卡牌属性!AL8)</f>
        <v>160</v>
      </c>
      <c r="BM8" s="14">
        <f t="shared" si="11"/>
        <v>160</v>
      </c>
      <c r="BN8" s="14">
        <f t="shared" si="11"/>
        <v>160</v>
      </c>
      <c r="BO8" s="14">
        <f t="shared" si="11"/>
        <v>160</v>
      </c>
      <c r="BP8" s="14">
        <f t="shared" si="11"/>
        <v>160</v>
      </c>
      <c r="BU8" s="13">
        <v>4</v>
      </c>
      <c r="BV8" s="13">
        <f t="shared" si="12"/>
        <v>1</v>
      </c>
      <c r="BW8" s="14">
        <f t="shared" si="13"/>
        <v>5</v>
      </c>
      <c r="BX8" s="14">
        <f t="shared" si="14"/>
        <v>1102001</v>
      </c>
      <c r="BY8" s="14" t="str">
        <f t="shared" si="15"/>
        <v>关羽4突</v>
      </c>
      <c r="BZ8" s="25" t="s">
        <v>162</v>
      </c>
      <c r="CA8" s="14">
        <v>2</v>
      </c>
      <c r="CB8" s="14">
        <f t="shared" si="16"/>
        <v>4</v>
      </c>
      <c r="CC8" s="14" t="s">
        <v>21</v>
      </c>
      <c r="CD8" s="14">
        <f>INDEX(属性投放!$AY$6:$AY$85,(BW8-2)*20+CB8)</f>
        <v>1410</v>
      </c>
      <c r="CE8" s="14" t="s">
        <v>22</v>
      </c>
      <c r="CF8" s="14">
        <f>INDEX(属性投放!$AZ$6:$AZ$85,(BW8-2)*20+CB8)</f>
        <v>583</v>
      </c>
      <c r="CG8" s="14" t="s">
        <v>674</v>
      </c>
      <c r="CH8" s="14">
        <f>INDEX(属性投放!$BA$6:$BA$85,(BW8-2)*20+CB8)</f>
        <v>12100</v>
      </c>
      <c r="CI8" s="14" t="s">
        <v>21</v>
      </c>
      <c r="CJ8" s="14">
        <f>INDEX(属性投放!$BB$6:$BB$85,(BW8-2)*20+CB8)</f>
        <v>25</v>
      </c>
      <c r="CK8" s="14" t="s">
        <v>22</v>
      </c>
      <c r="CL8" s="14">
        <f>INDEX(属性投放!$BC$6:$BC$85,(BW8-2)*20+CB8)</f>
        <v>13</v>
      </c>
      <c r="CM8" s="14" t="s">
        <v>674</v>
      </c>
      <c r="CN8" s="14">
        <f>INDEX(属性投放!$BD$6:$BD$85,(BW8-2)*20+CB8)</f>
        <v>250</v>
      </c>
      <c r="CQ8" s="13">
        <v>4</v>
      </c>
      <c r="CR8" s="13">
        <f t="shared" si="17"/>
        <v>1</v>
      </c>
      <c r="CS8" s="13">
        <f t="shared" si="18"/>
        <v>4</v>
      </c>
      <c r="CT8" s="14">
        <f t="shared" si="19"/>
        <v>5</v>
      </c>
      <c r="CU8" s="14">
        <f t="shared" si="20"/>
        <v>1102001</v>
      </c>
      <c r="CV8" s="14" t="str">
        <f>INDEX($O$6:$O$27,CR8)&amp;"-"&amp;INDEX(属性投放!$AB$7:$AB$26,CX8)&amp;"-魂火-"&amp;CZ8</f>
        <v>关羽-黑绳+1-魂火-1</v>
      </c>
      <c r="CW8" s="25" t="s">
        <v>162</v>
      </c>
      <c r="CX8" s="14">
        <f>INDEX(属性投放!$AL$7:$AL$58,CS8)</f>
        <v>3</v>
      </c>
      <c r="CY8" s="14" t="s">
        <v>701</v>
      </c>
      <c r="CZ8" s="14">
        <f>INDEX(属性投放!$AM$7:$AM$58,CS8)</f>
        <v>1</v>
      </c>
      <c r="DA8" s="14">
        <f t="shared" si="21"/>
        <v>4</v>
      </c>
      <c r="DB8" s="14">
        <f>INDEX(属性投放!$AN$7:$AN$58,DA8)</f>
        <v>20</v>
      </c>
      <c r="DC8" s="14" t="s">
        <v>702</v>
      </c>
      <c r="DD8" s="14">
        <f>INDEX(属性投放!$BJ$6:$BJ$85,(CT8-2)*20+CX8)</f>
        <v>70</v>
      </c>
      <c r="DE8" s="14">
        <f>SUMIFS(DD$5:DD8,$CR$5:$CR8,"="&amp;$CR8)</f>
        <v>235</v>
      </c>
      <c r="DF8" s="14" t="s">
        <v>703</v>
      </c>
      <c r="DG8" s="14">
        <f>INDEX(属性投放!$BK$6:$BK$85,(CT8-2)*20+CX8)</f>
        <v>35</v>
      </c>
      <c r="DH8" s="14">
        <f>SUMIFS(DG$5:DG8,$CR$5:$CR8,"="&amp;$CR8)</f>
        <v>118</v>
      </c>
      <c r="DI8" s="14" t="s">
        <v>704</v>
      </c>
      <c r="DJ8" s="14">
        <f>INDEX(属性投放!$BL$6:$BL$85,(CT8-2)*20+CX8)</f>
        <v>700</v>
      </c>
      <c r="DK8" s="14">
        <f>SUMIFS(DJ$5:DJ8,$CR$5:$CR8,"="&amp;$CR8)</f>
        <v>2350</v>
      </c>
      <c r="DP8" s="14">
        <f t="shared" si="22"/>
        <v>1102001</v>
      </c>
      <c r="DQ8" s="14" t="str">
        <f t="shared" si="23"/>
        <v>关羽4突</v>
      </c>
      <c r="DR8" s="14">
        <f t="shared" si="24"/>
        <v>9</v>
      </c>
      <c r="DS8" s="14">
        <f t="shared" si="25"/>
        <v>7</v>
      </c>
      <c r="DT8" s="14">
        <f t="shared" si="26"/>
        <v>7</v>
      </c>
      <c r="DU8" s="14">
        <f t="shared" si="27"/>
        <v>5</v>
      </c>
      <c r="DV8" s="14">
        <f t="shared" si="28"/>
        <v>4</v>
      </c>
      <c r="DW8" s="14">
        <f t="shared" si="29"/>
        <v>64</v>
      </c>
      <c r="DX8" s="14">
        <f>INDEX(属性投放!$AW$6:$AW$85,(卡牌属性!DU8-2)*20+卡牌属性!DV8)</f>
        <v>10</v>
      </c>
      <c r="DY8" s="14">
        <f>INDEX(属性投放!BP$6:BP$85,卡牌属性!$DW8)</f>
        <v>170</v>
      </c>
      <c r="DZ8" s="14">
        <f>INDEX(属性投放!BQ$6:BQ$85,卡牌属性!$DW8)</f>
        <v>85</v>
      </c>
      <c r="EA8" s="14">
        <f>INDEX(属性投放!BR$6:BR$85,卡牌属性!$DW8)</f>
        <v>1700</v>
      </c>
      <c r="EB8" s="14">
        <f t="shared" si="56"/>
        <v>1105</v>
      </c>
      <c r="EC8" s="14">
        <f t="shared" si="57"/>
        <v>1295</v>
      </c>
      <c r="ED8" s="14">
        <f t="shared" si="58"/>
        <v>1495</v>
      </c>
      <c r="EE8" s="14">
        <f t="shared" si="59"/>
        <v>1495</v>
      </c>
      <c r="EF8" s="14">
        <f t="shared" si="60"/>
        <v>1815</v>
      </c>
      <c r="EG8" s="14">
        <f t="shared" si="61"/>
        <v>372</v>
      </c>
      <c r="EH8" s="14">
        <f t="shared" si="62"/>
        <v>401</v>
      </c>
      <c r="EI8" s="14">
        <f t="shared" si="63"/>
        <v>401</v>
      </c>
      <c r="EJ8" s="14">
        <f t="shared" si="64"/>
        <v>430</v>
      </c>
      <c r="EK8" s="14">
        <f t="shared" si="65"/>
        <v>523</v>
      </c>
      <c r="EL8" s="14">
        <f t="shared" si="66"/>
        <v>7430</v>
      </c>
      <c r="EM8" s="14">
        <f t="shared" si="67"/>
        <v>8120</v>
      </c>
      <c r="EN8" s="14">
        <f t="shared" si="68"/>
        <v>8120</v>
      </c>
      <c r="EO8" s="14">
        <f t="shared" si="69"/>
        <v>9050</v>
      </c>
      <c r="EP8" s="14">
        <f t="shared" si="70"/>
        <v>11050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30"/>
        <v>1</v>
      </c>
      <c r="FK8" s="14">
        <f t="shared" si="31"/>
        <v>1102001</v>
      </c>
      <c r="FL8" s="14" t="str">
        <f t="shared" si="32"/>
        <v>关羽-4星</v>
      </c>
      <c r="FM8" s="14">
        <f t="shared" si="33"/>
        <v>4</v>
      </c>
      <c r="FN8" s="14">
        <f>INDEX(Y$6:Y$27,$FJ8)+INDEX(属性偏向!Z$4:Z$8,卡牌属性!$FM8)</f>
        <v>11</v>
      </c>
      <c r="FO8" s="14" t="str">
        <f>INDEX(属性评价,卡牌属性!FN8)</f>
        <v>SS</v>
      </c>
      <c r="FP8" s="14">
        <f>INDEX(Z$6:Z$27,$FJ8)+INDEX(属性偏向!AA$4:AA$8,卡牌属性!$FM8)</f>
        <v>9</v>
      </c>
      <c r="FQ8" s="14" t="str">
        <f>INDEX(属性评价,卡牌属性!FP8)</f>
        <v>S</v>
      </c>
      <c r="FR8" s="14">
        <f>INDEX(AA$6:AA$27,$FJ8)+INDEX(属性偏向!AB$4:AB$8,卡牌属性!$FM8)</f>
        <v>9</v>
      </c>
      <c r="FS8" s="14" t="str">
        <f>INDEX(属性评价,卡牌属性!FR8)</f>
        <v>S</v>
      </c>
      <c r="FV8" s="13">
        <v>4</v>
      </c>
      <c r="FW8" s="13">
        <f t="shared" si="34"/>
        <v>1</v>
      </c>
      <c r="FX8" s="14">
        <f t="shared" si="35"/>
        <v>1101001</v>
      </c>
      <c r="FY8" s="14" t="str">
        <f t="shared" si="36"/>
        <v>常服曹焱兵-4星</v>
      </c>
      <c r="FZ8" s="14">
        <f t="shared" si="37"/>
        <v>4</v>
      </c>
      <c r="GA8" s="14">
        <f>INDEX(J$6:J$21,$FW8)+INDEX(属性偏向!Z$4:Z$8,卡牌属性!$FM8)</f>
        <v>7</v>
      </c>
      <c r="GB8" s="14" t="str">
        <f>INDEX(属性评价,卡牌属性!GA8)</f>
        <v>A</v>
      </c>
      <c r="GC8" s="14">
        <f>INDEX(K$6:K$21,$FW8)+INDEX(属性偏向!Z$4:Z$8,卡牌属性!$FM8)</f>
        <v>7</v>
      </c>
      <c r="GD8" s="14" t="str">
        <f>INDEX(属性评价,卡牌属性!GC8)</f>
        <v>A</v>
      </c>
      <c r="GE8" s="14">
        <f>INDEX(L$6:L$21,$FW8)+INDEX(属性偏向!Z$4:Z$8,卡牌属性!$FM8)</f>
        <v>7</v>
      </c>
      <c r="GF8" s="14" t="str">
        <f>INDEX(属性评价,卡牌属性!GE8)</f>
        <v>A</v>
      </c>
      <c r="GJ8" s="13">
        <v>4</v>
      </c>
      <c r="GK8" s="13">
        <f>MATCH(GJ8-1,属性投放!$T$6:$T$66,1)</f>
        <v>1</v>
      </c>
      <c r="GL8" s="13">
        <f>MATCH(GJ8,属性投放!$AN$6:$AN$58,1)-1</f>
        <v>0</v>
      </c>
      <c r="GM8" s="13">
        <f>MATCH(GJ8-1,属性投放!$AD$6:$AD$26,1)</f>
        <v>1</v>
      </c>
      <c r="GN8" s="13" t="str">
        <f>INDEX(属性投放!$AB$7:$AB$26,卡牌属性!GM8)</f>
        <v>等活</v>
      </c>
      <c r="GO8" s="14">
        <f t="shared" si="38"/>
        <v>100</v>
      </c>
      <c r="GP8" s="14">
        <f t="shared" si="39"/>
        <v>20</v>
      </c>
      <c r="GQ8" s="14">
        <f t="shared" si="40"/>
        <v>300</v>
      </c>
      <c r="GR8" s="14">
        <f t="shared" si="41"/>
        <v>5</v>
      </c>
      <c r="GS8" s="14">
        <f t="shared" si="42"/>
        <v>3</v>
      </c>
      <c r="GT8" s="14">
        <f t="shared" si="43"/>
        <v>50</v>
      </c>
      <c r="GU8" s="14">
        <f>GO8+GR8*($GJ8-INDEX(属性投放!$AD$6:$AD$26,卡牌属性!$GM8))</f>
        <v>115</v>
      </c>
      <c r="GV8" s="14">
        <f>GP8+GS8*($GJ8-INDEX(属性投放!$AD$6:$AD$26,卡牌属性!$GM8))</f>
        <v>29</v>
      </c>
      <c r="GW8" s="14">
        <f>GQ8+GT8*($GJ8-INDEX(属性投放!$AD$6:$AD$26,卡牌属性!$GM8))</f>
        <v>450</v>
      </c>
      <c r="GX8" s="14">
        <f t="shared" si="44"/>
        <v>0</v>
      </c>
      <c r="GY8" s="14">
        <f t="shared" si="45"/>
        <v>0</v>
      </c>
      <c r="GZ8" s="14">
        <f t="shared" si="46"/>
        <v>0</v>
      </c>
      <c r="HA8" s="14">
        <f>IF(COUNTIF(属性投放!$AN$7:$AN$58,"="&amp;卡牌属性!GJ8)&gt;0,卡牌属性!GL8,0)</f>
        <v>0</v>
      </c>
      <c r="HB8" s="14">
        <f t="shared" si="47"/>
        <v>0</v>
      </c>
      <c r="HC8" s="14">
        <f t="shared" si="48"/>
        <v>0</v>
      </c>
      <c r="HD8" s="14">
        <f t="shared" si="49"/>
        <v>0</v>
      </c>
      <c r="HE8" s="14">
        <f>IF(COUNTIF(属性投放!$AD$6:$AD$26,"="&amp;卡牌属性!GJ8)&gt;0,卡牌属性!GM8,0)</f>
        <v>0</v>
      </c>
      <c r="HF8" s="14">
        <f t="shared" si="50"/>
        <v>0</v>
      </c>
      <c r="HG8" s="14">
        <f t="shared" si="51"/>
        <v>0</v>
      </c>
      <c r="HH8" s="14">
        <f t="shared" si="52"/>
        <v>0</v>
      </c>
      <c r="HI8" s="14">
        <f t="shared" si="71"/>
        <v>5</v>
      </c>
      <c r="HJ8" s="14">
        <f t="shared" si="72"/>
        <v>3</v>
      </c>
      <c r="HK8" s="14">
        <f t="shared" si="73"/>
        <v>50</v>
      </c>
      <c r="HL8" s="14">
        <f t="shared" si="74"/>
        <v>115</v>
      </c>
      <c r="HM8" s="14">
        <f t="shared" si="75"/>
        <v>29</v>
      </c>
      <c r="HN8" s="14">
        <f t="shared" si="76"/>
        <v>450</v>
      </c>
      <c r="HO8" s="14">
        <f t="shared" si="77"/>
        <v>160</v>
      </c>
      <c r="HP8" s="14">
        <f t="shared" si="78"/>
        <v>0</v>
      </c>
      <c r="HQ8" s="14">
        <f t="shared" si="79"/>
        <v>0</v>
      </c>
      <c r="HR8" s="14">
        <f t="shared" si="80"/>
        <v>2180</v>
      </c>
      <c r="HS8" s="17">
        <f t="shared" si="81"/>
        <v>7.3394495412844041E-2</v>
      </c>
      <c r="HT8" s="17">
        <f t="shared" si="82"/>
        <v>0</v>
      </c>
      <c r="HU8" s="17">
        <f t="shared" si="83"/>
        <v>0</v>
      </c>
      <c r="HV8" s="23">
        <f>SUM(HO$5:HO8)</f>
        <v>640</v>
      </c>
      <c r="HW8" s="14">
        <f>SUM(HP$5:HP8)</f>
        <v>0</v>
      </c>
      <c r="HX8" s="14">
        <f>SUM(HQ$5:HQ8)</f>
        <v>0</v>
      </c>
      <c r="HY8" s="17">
        <f t="shared" si="84"/>
        <v>0.29357798165137616</v>
      </c>
      <c r="HZ8" s="17">
        <f t="shared" si="85"/>
        <v>0</v>
      </c>
      <c r="IA8" s="17">
        <f t="shared" si="86"/>
        <v>0</v>
      </c>
    </row>
    <row r="9" spans="1:235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724</v>
      </c>
      <c r="H9" s="13" t="s">
        <v>724</v>
      </c>
      <c r="I9" s="13" t="s">
        <v>724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1169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718</v>
      </c>
      <c r="W9" s="13" t="s">
        <v>714</v>
      </c>
      <c r="X9" s="13" t="s">
        <v>716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55"/>
        <v>1</v>
      </c>
      <c r="AG9" s="13">
        <f t="shared" si="2"/>
        <v>3</v>
      </c>
      <c r="AH9" s="14">
        <f t="shared" si="3"/>
        <v>1101001</v>
      </c>
      <c r="AI9" s="14" t="str">
        <f t="shared" si="4"/>
        <v>常服曹焱兵5突</v>
      </c>
      <c r="AJ9" s="25" t="s">
        <v>162</v>
      </c>
      <c r="AK9" s="14">
        <v>1</v>
      </c>
      <c r="AL9" s="14">
        <f t="shared" si="5"/>
        <v>5</v>
      </c>
      <c r="AM9" s="14">
        <f>INDEX(属性投放!$DE$6:$DE$85,(卡牌属性!AG9-2)*20+卡牌属性!AL9)</f>
        <v>531</v>
      </c>
      <c r="AN9" s="14">
        <f t="shared" si="6"/>
        <v>531</v>
      </c>
      <c r="AO9" s="14">
        <f t="shared" si="6"/>
        <v>531</v>
      </c>
      <c r="AP9" s="14">
        <f t="shared" si="6"/>
        <v>531</v>
      </c>
      <c r="AQ9" s="14">
        <f t="shared" si="6"/>
        <v>531</v>
      </c>
      <c r="AR9" s="14">
        <f>INDEX(属性投放!$DF$6:$DF$85,(卡牌属性!AG9-2)*20+卡牌属性!AL9)</f>
        <v>222</v>
      </c>
      <c r="AS9" s="14">
        <f t="shared" si="7"/>
        <v>222</v>
      </c>
      <c r="AT9" s="14">
        <f t="shared" si="7"/>
        <v>222</v>
      </c>
      <c r="AU9" s="14">
        <f t="shared" si="7"/>
        <v>222</v>
      </c>
      <c r="AV9" s="14">
        <f t="shared" si="7"/>
        <v>222</v>
      </c>
      <c r="AW9" s="14">
        <f>INDEX(属性投放!$DG$6:$DG$85,(卡牌属性!AG9-2)*20+卡牌属性!AL9)</f>
        <v>2555</v>
      </c>
      <c r="AX9" s="14">
        <f t="shared" si="8"/>
        <v>2555</v>
      </c>
      <c r="AY9" s="14">
        <f t="shared" si="8"/>
        <v>2555</v>
      </c>
      <c r="AZ9" s="14">
        <f t="shared" si="8"/>
        <v>2555</v>
      </c>
      <c r="BA9" s="14">
        <f t="shared" si="8"/>
        <v>2555</v>
      </c>
      <c r="BB9" s="14">
        <f>INDEX(属性投放!$DK$6:$DK$85,(卡牌属性!AG9-2)*20+卡牌属性!AL9)</f>
        <v>32</v>
      </c>
      <c r="BC9" s="14">
        <f t="shared" si="9"/>
        <v>32</v>
      </c>
      <c r="BD9" s="14">
        <f t="shared" si="9"/>
        <v>32</v>
      </c>
      <c r="BE9" s="14">
        <f t="shared" si="9"/>
        <v>32</v>
      </c>
      <c r="BF9" s="14">
        <f t="shared" si="9"/>
        <v>32</v>
      </c>
      <c r="BG9" s="14">
        <f>INDEX(属性投放!$DL$6:$DL$85,(卡牌属性!AG9-2)*20+卡牌属性!AL9)</f>
        <v>16</v>
      </c>
      <c r="BH9" s="14">
        <f t="shared" si="10"/>
        <v>16</v>
      </c>
      <c r="BI9" s="14">
        <f t="shared" si="10"/>
        <v>16</v>
      </c>
      <c r="BJ9" s="14">
        <f t="shared" si="10"/>
        <v>16</v>
      </c>
      <c r="BK9" s="14">
        <f t="shared" si="10"/>
        <v>16</v>
      </c>
      <c r="BL9" s="14">
        <f>INDEX(属性投放!$DM$6:$DM$85,(卡牌属性!AG9-2)*20+卡牌属性!AL9)</f>
        <v>160</v>
      </c>
      <c r="BM9" s="14">
        <f t="shared" si="11"/>
        <v>160</v>
      </c>
      <c r="BN9" s="14">
        <f t="shared" si="11"/>
        <v>160</v>
      </c>
      <c r="BO9" s="14">
        <f t="shared" si="11"/>
        <v>160</v>
      </c>
      <c r="BP9" s="14">
        <f t="shared" si="11"/>
        <v>160</v>
      </c>
      <c r="BU9" s="13">
        <v>5</v>
      </c>
      <c r="BV9" s="13">
        <f t="shared" si="12"/>
        <v>1</v>
      </c>
      <c r="BW9" s="14">
        <f t="shared" si="13"/>
        <v>5</v>
      </c>
      <c r="BX9" s="14">
        <f t="shared" si="14"/>
        <v>1102001</v>
      </c>
      <c r="BY9" s="14" t="str">
        <f t="shared" si="15"/>
        <v>关羽5突</v>
      </c>
      <c r="BZ9" s="25" t="s">
        <v>162</v>
      </c>
      <c r="CA9" s="14">
        <v>2</v>
      </c>
      <c r="CB9" s="14">
        <f t="shared" si="16"/>
        <v>5</v>
      </c>
      <c r="CC9" s="14" t="s">
        <v>21</v>
      </c>
      <c r="CD9" s="14">
        <f>INDEX(属性投放!$AY$6:$AY$85,(BW9-2)*20+CB9)</f>
        <v>2010</v>
      </c>
      <c r="CE9" s="14" t="s">
        <v>22</v>
      </c>
      <c r="CF9" s="14">
        <f>INDEX(属性投放!$AZ$6:$AZ$85,(BW9-2)*20+CB9)</f>
        <v>888</v>
      </c>
      <c r="CG9" s="14" t="s">
        <v>674</v>
      </c>
      <c r="CH9" s="14">
        <f>INDEX(属性投放!$BA$6:$BA$85,(BW9-2)*20+CB9)</f>
        <v>18100</v>
      </c>
      <c r="CI9" s="14" t="s">
        <v>21</v>
      </c>
      <c r="CJ9" s="14">
        <f>INDEX(属性投放!$BB$6:$BB$85,(BW9-2)*20+CB9)</f>
        <v>25</v>
      </c>
      <c r="CK9" s="14" t="s">
        <v>22</v>
      </c>
      <c r="CL9" s="14">
        <f>INDEX(属性投放!$BC$6:$BC$85,(BW9-2)*20+CB9)</f>
        <v>13</v>
      </c>
      <c r="CM9" s="14" t="s">
        <v>674</v>
      </c>
      <c r="CN9" s="14">
        <f>INDEX(属性投放!$BD$6:$BD$85,(BW9-2)*20+CB9)</f>
        <v>250</v>
      </c>
      <c r="CQ9" s="13">
        <v>5</v>
      </c>
      <c r="CR9" s="13">
        <f t="shared" si="17"/>
        <v>1</v>
      </c>
      <c r="CS9" s="13">
        <f t="shared" si="18"/>
        <v>5</v>
      </c>
      <c r="CT9" s="14">
        <f t="shared" si="19"/>
        <v>5</v>
      </c>
      <c r="CU9" s="14">
        <f t="shared" si="20"/>
        <v>1102001</v>
      </c>
      <c r="CV9" s="14" t="str">
        <f>INDEX($O$6:$O$27,CR9)&amp;"-"&amp;INDEX(属性投放!$AB$7:$AB$26,CX9)&amp;"-魂火-"&amp;CZ9</f>
        <v>关羽-黑绳+1-魂火-2</v>
      </c>
      <c r="CW9" s="25" t="s">
        <v>162</v>
      </c>
      <c r="CX9" s="14">
        <f>INDEX(属性投放!$AL$7:$AL$58,CS9)</f>
        <v>3</v>
      </c>
      <c r="CY9" s="14" t="s">
        <v>701</v>
      </c>
      <c r="CZ9" s="14">
        <f>INDEX(属性投放!$AM$7:$AM$58,CS9)</f>
        <v>2</v>
      </c>
      <c r="DA9" s="14">
        <f t="shared" si="21"/>
        <v>5</v>
      </c>
      <c r="DB9" s="14">
        <f>INDEX(属性投放!$AN$7:$AN$58,DA9)</f>
        <v>25</v>
      </c>
      <c r="DC9" s="14" t="s">
        <v>702</v>
      </c>
      <c r="DD9" s="14">
        <f>INDEX(属性投放!$BJ$6:$BJ$85,(CT9-2)*20+CX9)</f>
        <v>70</v>
      </c>
      <c r="DE9" s="14">
        <f>SUMIFS(DD$5:DD9,$CR$5:$CR9,"="&amp;$CR9)</f>
        <v>305</v>
      </c>
      <c r="DF9" s="14" t="s">
        <v>703</v>
      </c>
      <c r="DG9" s="14">
        <f>INDEX(属性投放!$BK$6:$BK$85,(CT9-2)*20+CX9)</f>
        <v>35</v>
      </c>
      <c r="DH9" s="14">
        <f>SUMIFS(DG$5:DG9,$CR$5:$CR9,"="&amp;$CR9)</f>
        <v>153</v>
      </c>
      <c r="DI9" s="14" t="s">
        <v>704</v>
      </c>
      <c r="DJ9" s="14">
        <f>INDEX(属性投放!$BL$6:$BL$85,(CT9-2)*20+CX9)</f>
        <v>700</v>
      </c>
      <c r="DK9" s="14">
        <f>SUMIFS(DJ$5:DJ9,$CR$5:$CR9,"="&amp;$CR9)</f>
        <v>3050</v>
      </c>
      <c r="DP9" s="14">
        <f t="shared" si="22"/>
        <v>1102001</v>
      </c>
      <c r="DQ9" s="14" t="str">
        <f t="shared" si="23"/>
        <v>关羽5突</v>
      </c>
      <c r="DR9" s="14">
        <f t="shared" si="24"/>
        <v>9</v>
      </c>
      <c r="DS9" s="14">
        <f t="shared" si="25"/>
        <v>7</v>
      </c>
      <c r="DT9" s="14">
        <f t="shared" si="26"/>
        <v>7</v>
      </c>
      <c r="DU9" s="14">
        <f t="shared" si="27"/>
        <v>5</v>
      </c>
      <c r="DV9" s="14">
        <f t="shared" si="28"/>
        <v>5</v>
      </c>
      <c r="DW9" s="14">
        <f t="shared" si="29"/>
        <v>65</v>
      </c>
      <c r="DX9" s="14">
        <f>INDEX(属性投放!$AW$6:$AW$85,(卡牌属性!DU9-2)*20+卡牌属性!DV9)</f>
        <v>7</v>
      </c>
      <c r="DY9" s="14">
        <f>INDEX(属性投放!BP$6:BP$85,卡牌属性!$DW9)</f>
        <v>225</v>
      </c>
      <c r="DZ9" s="14">
        <f>INDEX(属性投放!BQ$6:BQ$85,卡牌属性!$DW9)</f>
        <v>113</v>
      </c>
      <c r="EA9" s="14">
        <f>INDEX(属性投放!BR$6:BR$85,卡牌属性!$DW9)</f>
        <v>2250</v>
      </c>
      <c r="EB9" s="14">
        <f t="shared" si="56"/>
        <v>1525</v>
      </c>
      <c r="EC9" s="14">
        <f t="shared" si="57"/>
        <v>1765</v>
      </c>
      <c r="ED9" s="14">
        <f t="shared" si="58"/>
        <v>2065</v>
      </c>
      <c r="EE9" s="14">
        <f t="shared" si="59"/>
        <v>2065</v>
      </c>
      <c r="EF9" s="14">
        <f t="shared" si="60"/>
        <v>2485</v>
      </c>
      <c r="EG9" s="14">
        <f t="shared" si="61"/>
        <v>557</v>
      </c>
      <c r="EH9" s="14">
        <f t="shared" si="62"/>
        <v>596</v>
      </c>
      <c r="EI9" s="14">
        <f t="shared" si="63"/>
        <v>596</v>
      </c>
      <c r="EJ9" s="14">
        <f t="shared" si="64"/>
        <v>645</v>
      </c>
      <c r="EK9" s="14">
        <f t="shared" si="65"/>
        <v>758</v>
      </c>
      <c r="EL9" s="14">
        <f t="shared" si="66"/>
        <v>11130</v>
      </c>
      <c r="EM9" s="14">
        <f t="shared" si="67"/>
        <v>12020</v>
      </c>
      <c r="EN9" s="14">
        <f t="shared" si="68"/>
        <v>12020</v>
      </c>
      <c r="EO9" s="14">
        <f t="shared" si="69"/>
        <v>13250</v>
      </c>
      <c r="EP9" s="14">
        <f t="shared" si="70"/>
        <v>15750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30"/>
        <v>1</v>
      </c>
      <c r="FK9" s="14">
        <f t="shared" si="31"/>
        <v>1102001</v>
      </c>
      <c r="FL9" s="14" t="str">
        <f t="shared" si="32"/>
        <v>关羽-5星</v>
      </c>
      <c r="FM9" s="14">
        <f t="shared" si="33"/>
        <v>5</v>
      </c>
      <c r="FN9" s="14">
        <f>INDEX(Y$6:Y$27,$FJ9)+INDEX(属性偏向!Z$4:Z$8,卡牌属性!$FM9)</f>
        <v>12</v>
      </c>
      <c r="FO9" s="14" t="str">
        <f>INDEX(属性评价,卡牌属性!FN9)</f>
        <v>SS+</v>
      </c>
      <c r="FP9" s="14">
        <f>INDEX(Z$6:Z$27,$FJ9)+INDEX(属性偏向!AA$4:AA$8,卡牌属性!$FM9)</f>
        <v>10</v>
      </c>
      <c r="FQ9" s="14" t="str">
        <f>INDEX(属性评价,卡牌属性!FP9)</f>
        <v>S+</v>
      </c>
      <c r="FR9" s="14">
        <f>INDEX(AA$6:AA$27,$FJ9)+INDEX(属性偏向!AB$4:AB$8,卡牌属性!$FM9)</f>
        <v>10</v>
      </c>
      <c r="FS9" s="14" t="str">
        <f>INDEX(属性评价,卡牌属性!FR9)</f>
        <v>S+</v>
      </c>
      <c r="FV9" s="13">
        <v>5</v>
      </c>
      <c r="FW9" s="13">
        <f t="shared" si="34"/>
        <v>1</v>
      </c>
      <c r="FX9" s="14">
        <f t="shared" si="35"/>
        <v>1101001</v>
      </c>
      <c r="FY9" s="14" t="str">
        <f t="shared" si="36"/>
        <v>常服曹焱兵-5星</v>
      </c>
      <c r="FZ9" s="14">
        <f t="shared" si="37"/>
        <v>5</v>
      </c>
      <c r="GA9" s="14">
        <f>INDEX(J$6:J$21,$FW9)+INDEX(属性偏向!Z$4:Z$8,卡牌属性!$FM9)</f>
        <v>8</v>
      </c>
      <c r="GB9" s="14" t="str">
        <f>INDEX(属性评价,卡牌属性!GA9)</f>
        <v>A+</v>
      </c>
      <c r="GC9" s="14">
        <f>INDEX(K$6:K$21,$FW9)+INDEX(属性偏向!Z$4:Z$8,卡牌属性!$FM9)</f>
        <v>8</v>
      </c>
      <c r="GD9" s="14" t="str">
        <f>INDEX(属性评价,卡牌属性!GC9)</f>
        <v>A+</v>
      </c>
      <c r="GE9" s="14">
        <f>INDEX(L$6:L$21,$FW9)+INDEX(属性偏向!Z$4:Z$8,卡牌属性!$FM9)</f>
        <v>8</v>
      </c>
      <c r="GF9" s="14" t="str">
        <f>INDEX(属性评价,卡牌属性!GE9)</f>
        <v>A+</v>
      </c>
      <c r="GJ9" s="13">
        <v>5</v>
      </c>
      <c r="GK9" s="13">
        <f>MATCH(GJ9-1,属性投放!$T$6:$T$66,1)</f>
        <v>1</v>
      </c>
      <c r="GL9" s="13">
        <f>MATCH(GJ9,属性投放!$AN$6:$AN$58,1)-1</f>
        <v>1</v>
      </c>
      <c r="GM9" s="13">
        <f>MATCH(GJ9-1,属性投放!$AD$6:$AD$26,1)</f>
        <v>1</v>
      </c>
      <c r="GN9" s="13" t="str">
        <f>INDEX(属性投放!$AB$7:$AB$26,卡牌属性!GM9)</f>
        <v>等活</v>
      </c>
      <c r="GO9" s="14">
        <f t="shared" si="38"/>
        <v>100</v>
      </c>
      <c r="GP9" s="14">
        <f t="shared" si="39"/>
        <v>20</v>
      </c>
      <c r="GQ9" s="14">
        <f t="shared" si="40"/>
        <v>300</v>
      </c>
      <c r="GR9" s="14">
        <f t="shared" si="41"/>
        <v>5</v>
      </c>
      <c r="GS9" s="14">
        <f t="shared" si="42"/>
        <v>3</v>
      </c>
      <c r="GT9" s="14">
        <f t="shared" si="43"/>
        <v>50</v>
      </c>
      <c r="GU9" s="14">
        <f>GO9+GR9*($GJ9-INDEX(属性投放!$AD$6:$AD$26,卡牌属性!$GM9))</f>
        <v>120</v>
      </c>
      <c r="GV9" s="14">
        <f>GP9+GS9*($GJ9-INDEX(属性投放!$AD$6:$AD$26,卡牌属性!$GM9))</f>
        <v>32</v>
      </c>
      <c r="GW9" s="14">
        <f>GQ9+GT9*($GJ9-INDEX(属性投放!$AD$6:$AD$26,卡牌属性!$GM9))</f>
        <v>500</v>
      </c>
      <c r="GX9" s="14">
        <f t="shared" si="44"/>
        <v>15</v>
      </c>
      <c r="GY9" s="14">
        <f t="shared" si="45"/>
        <v>8</v>
      </c>
      <c r="GZ9" s="14">
        <f t="shared" si="46"/>
        <v>150</v>
      </c>
      <c r="HA9" s="14">
        <f>IF(COUNTIF(属性投放!$AN$7:$AN$58,"="&amp;卡牌属性!GJ9)&gt;0,卡牌属性!GL9,0)</f>
        <v>1</v>
      </c>
      <c r="HB9" s="14">
        <f t="shared" si="47"/>
        <v>15</v>
      </c>
      <c r="HC9" s="14">
        <f t="shared" si="48"/>
        <v>8</v>
      </c>
      <c r="HD9" s="14">
        <f t="shared" si="49"/>
        <v>150</v>
      </c>
      <c r="HE9" s="14">
        <f>IF(COUNTIF(属性投放!$AD$6:$AD$26,"="&amp;卡牌属性!GJ9)&gt;0,卡牌属性!GM9,0)</f>
        <v>1</v>
      </c>
      <c r="HF9" s="14">
        <f t="shared" si="50"/>
        <v>0</v>
      </c>
      <c r="HG9" s="14">
        <f t="shared" si="51"/>
        <v>0</v>
      </c>
      <c r="HH9" s="14">
        <f t="shared" si="52"/>
        <v>0</v>
      </c>
      <c r="HI9" s="14">
        <f t="shared" si="71"/>
        <v>5</v>
      </c>
      <c r="HJ9" s="14">
        <f t="shared" si="72"/>
        <v>3</v>
      </c>
      <c r="HK9" s="14">
        <f t="shared" si="73"/>
        <v>50</v>
      </c>
      <c r="HL9" s="14">
        <f t="shared" si="74"/>
        <v>135</v>
      </c>
      <c r="HM9" s="14">
        <f t="shared" si="75"/>
        <v>40</v>
      </c>
      <c r="HN9" s="14">
        <f t="shared" si="76"/>
        <v>650</v>
      </c>
      <c r="HO9" s="14">
        <f t="shared" si="77"/>
        <v>160</v>
      </c>
      <c r="HP9" s="14">
        <f t="shared" si="78"/>
        <v>460</v>
      </c>
      <c r="HQ9" s="14">
        <f t="shared" si="79"/>
        <v>0</v>
      </c>
      <c r="HR9" s="14">
        <f t="shared" si="80"/>
        <v>2800</v>
      </c>
      <c r="HS9" s="17">
        <f t="shared" si="81"/>
        <v>5.7142857142857141E-2</v>
      </c>
      <c r="HT9" s="17">
        <f t="shared" si="82"/>
        <v>0.16428571428571428</v>
      </c>
      <c r="HU9" s="17">
        <f t="shared" si="83"/>
        <v>0</v>
      </c>
      <c r="HV9" s="23">
        <f>SUM(HO$5:HO9)</f>
        <v>800</v>
      </c>
      <c r="HW9" s="14">
        <f>SUM(HP$5:HP9)</f>
        <v>460</v>
      </c>
      <c r="HX9" s="14">
        <f>SUM(HQ$5:HQ9)</f>
        <v>0</v>
      </c>
      <c r="HY9" s="17">
        <f t="shared" si="84"/>
        <v>0.2857142857142857</v>
      </c>
      <c r="HZ9" s="17">
        <f t="shared" si="85"/>
        <v>0.16428571428571428</v>
      </c>
      <c r="IA9" s="17">
        <f t="shared" si="86"/>
        <v>0</v>
      </c>
    </row>
    <row r="10" spans="1:235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722</v>
      </c>
      <c r="H10" s="13" t="s">
        <v>726</v>
      </c>
      <c r="I10" s="13" t="s">
        <v>724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1170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718</v>
      </c>
      <c r="W10" s="13" t="s">
        <v>720</v>
      </c>
      <c r="X10" s="13" t="s">
        <v>722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55"/>
        <v>1</v>
      </c>
      <c r="AG10" s="13">
        <f t="shared" si="2"/>
        <v>3</v>
      </c>
      <c r="AH10" s="14">
        <f t="shared" si="3"/>
        <v>1101001</v>
      </c>
      <c r="AI10" s="14" t="str">
        <f t="shared" si="4"/>
        <v>常服曹焱兵6突</v>
      </c>
      <c r="AJ10" s="25" t="s">
        <v>162</v>
      </c>
      <c r="AK10" s="14">
        <v>1</v>
      </c>
      <c r="AL10" s="14">
        <f t="shared" si="5"/>
        <v>6</v>
      </c>
      <c r="AM10" s="14">
        <f>INDEX(属性投放!$DE$6:$DE$85,(卡牌属性!AG10-2)*20+卡牌属性!AL10)</f>
        <v>622</v>
      </c>
      <c r="AN10" s="14">
        <f t="shared" si="6"/>
        <v>622</v>
      </c>
      <c r="AO10" s="14">
        <f t="shared" si="6"/>
        <v>622</v>
      </c>
      <c r="AP10" s="14">
        <f t="shared" si="6"/>
        <v>622</v>
      </c>
      <c r="AQ10" s="14">
        <f t="shared" si="6"/>
        <v>622</v>
      </c>
      <c r="AR10" s="14">
        <f>INDEX(属性投放!$DF$6:$DF$85,(卡牌属性!AG10-2)*20+卡牌属性!AL10)</f>
        <v>268</v>
      </c>
      <c r="AS10" s="14">
        <f t="shared" si="7"/>
        <v>268</v>
      </c>
      <c r="AT10" s="14">
        <f t="shared" si="7"/>
        <v>268</v>
      </c>
      <c r="AU10" s="14">
        <f t="shared" si="7"/>
        <v>268</v>
      </c>
      <c r="AV10" s="14">
        <f t="shared" si="7"/>
        <v>268</v>
      </c>
      <c r="AW10" s="14">
        <f>INDEX(属性投放!$DG$6:$DG$85,(卡牌属性!AG10-2)*20+卡牌属性!AL10)</f>
        <v>3010</v>
      </c>
      <c r="AX10" s="14">
        <f t="shared" si="8"/>
        <v>3010</v>
      </c>
      <c r="AY10" s="14">
        <f t="shared" si="8"/>
        <v>3010</v>
      </c>
      <c r="AZ10" s="14">
        <f t="shared" si="8"/>
        <v>3010</v>
      </c>
      <c r="BA10" s="14">
        <f t="shared" si="8"/>
        <v>3010</v>
      </c>
      <c r="BB10" s="14">
        <f>INDEX(属性投放!$DK$6:$DK$85,(卡牌属性!AG10-2)*20+卡牌属性!AL10)</f>
        <v>32</v>
      </c>
      <c r="BC10" s="14">
        <f t="shared" si="9"/>
        <v>32</v>
      </c>
      <c r="BD10" s="14">
        <f t="shared" si="9"/>
        <v>32</v>
      </c>
      <c r="BE10" s="14">
        <f t="shared" si="9"/>
        <v>32</v>
      </c>
      <c r="BF10" s="14">
        <f t="shared" si="9"/>
        <v>32</v>
      </c>
      <c r="BG10" s="14">
        <f>INDEX(属性投放!$DL$6:$DL$85,(卡牌属性!AG10-2)*20+卡牌属性!AL10)</f>
        <v>16</v>
      </c>
      <c r="BH10" s="14">
        <f t="shared" si="10"/>
        <v>16</v>
      </c>
      <c r="BI10" s="14">
        <f t="shared" si="10"/>
        <v>16</v>
      </c>
      <c r="BJ10" s="14">
        <f t="shared" si="10"/>
        <v>16</v>
      </c>
      <c r="BK10" s="14">
        <f t="shared" si="10"/>
        <v>16</v>
      </c>
      <c r="BL10" s="14">
        <f>INDEX(属性投放!$DM$6:$DM$85,(卡牌属性!AG10-2)*20+卡牌属性!AL10)</f>
        <v>160</v>
      </c>
      <c r="BM10" s="14">
        <f t="shared" si="11"/>
        <v>160</v>
      </c>
      <c r="BN10" s="14">
        <f t="shared" si="11"/>
        <v>160</v>
      </c>
      <c r="BO10" s="14">
        <f t="shared" si="11"/>
        <v>160</v>
      </c>
      <c r="BP10" s="14">
        <f t="shared" si="11"/>
        <v>160</v>
      </c>
      <c r="BU10" s="13">
        <v>6</v>
      </c>
      <c r="BV10" s="13">
        <f t="shared" si="12"/>
        <v>1</v>
      </c>
      <c r="BW10" s="14">
        <f t="shared" si="13"/>
        <v>5</v>
      </c>
      <c r="BX10" s="14">
        <f t="shared" si="14"/>
        <v>1102001</v>
      </c>
      <c r="BY10" s="14" t="str">
        <f t="shared" si="15"/>
        <v>关羽6突</v>
      </c>
      <c r="BZ10" s="25" t="s">
        <v>162</v>
      </c>
      <c r="CA10" s="14">
        <v>2</v>
      </c>
      <c r="CB10" s="14">
        <f t="shared" si="16"/>
        <v>6</v>
      </c>
      <c r="CC10" s="14" t="s">
        <v>21</v>
      </c>
      <c r="CD10" s="14">
        <f>INDEX(属性投放!$AY$6:$AY$85,(BW10-2)*20+CB10)</f>
        <v>2610</v>
      </c>
      <c r="CE10" s="14" t="s">
        <v>22</v>
      </c>
      <c r="CF10" s="14">
        <f>INDEX(属性投放!$AZ$6:$AZ$85,(BW10-2)*20+CB10)</f>
        <v>1192</v>
      </c>
      <c r="CG10" s="14" t="s">
        <v>674</v>
      </c>
      <c r="CH10" s="14">
        <f>INDEX(属性投放!$BA$6:$BA$85,(BW10-2)*20+CB10)</f>
        <v>24100</v>
      </c>
      <c r="CI10" s="14" t="s">
        <v>21</v>
      </c>
      <c r="CJ10" s="14">
        <f>INDEX(属性投放!$BB$6:$BB$85,(BW10-2)*20+CB10)</f>
        <v>25</v>
      </c>
      <c r="CK10" s="14" t="s">
        <v>22</v>
      </c>
      <c r="CL10" s="14">
        <f>INDEX(属性投放!$BC$6:$BC$85,(BW10-2)*20+CB10)</f>
        <v>13</v>
      </c>
      <c r="CM10" s="14" t="s">
        <v>674</v>
      </c>
      <c r="CN10" s="14">
        <f>INDEX(属性投放!$BD$6:$BD$85,(BW10-2)*20+CB10)</f>
        <v>250</v>
      </c>
      <c r="CQ10" s="13">
        <v>6</v>
      </c>
      <c r="CR10" s="13">
        <f t="shared" si="17"/>
        <v>1</v>
      </c>
      <c r="CS10" s="13">
        <f t="shared" si="18"/>
        <v>6</v>
      </c>
      <c r="CT10" s="14">
        <f t="shared" si="19"/>
        <v>5</v>
      </c>
      <c r="CU10" s="14">
        <f t="shared" si="20"/>
        <v>1102001</v>
      </c>
      <c r="CV10" s="14" t="str">
        <f>INDEX($O$6:$O$27,CR10)&amp;"-"&amp;INDEX(属性投放!$AB$7:$AB$26,CX10)&amp;"-魂火-"&amp;CZ10</f>
        <v>关羽-众合-魂火-1</v>
      </c>
      <c r="CW10" s="25" t="s">
        <v>162</v>
      </c>
      <c r="CX10" s="14">
        <f>INDEX(属性投放!$AL$7:$AL$58,CS10)</f>
        <v>4</v>
      </c>
      <c r="CY10" s="14" t="s">
        <v>701</v>
      </c>
      <c r="CZ10" s="14">
        <f>INDEX(属性投放!$AM$7:$AM$58,CS10)</f>
        <v>1</v>
      </c>
      <c r="DA10" s="14">
        <f t="shared" si="21"/>
        <v>6</v>
      </c>
      <c r="DB10" s="14">
        <f>INDEX(属性投放!$AN$7:$AN$58,DA10)</f>
        <v>30</v>
      </c>
      <c r="DC10" s="14" t="s">
        <v>702</v>
      </c>
      <c r="DD10" s="14">
        <f>INDEX(属性投放!$BJ$6:$BJ$85,(CT10-2)*20+CX10)</f>
        <v>90</v>
      </c>
      <c r="DE10" s="14">
        <f>SUMIFS(DD$5:DD10,$CR$5:$CR10,"="&amp;$CR10)</f>
        <v>395</v>
      </c>
      <c r="DF10" s="14" t="s">
        <v>703</v>
      </c>
      <c r="DG10" s="14">
        <f>INDEX(属性投放!$BK$6:$BK$85,(CT10-2)*20+CX10)</f>
        <v>45</v>
      </c>
      <c r="DH10" s="14">
        <f>SUMIFS(DG$5:DG10,$CR$5:$CR10,"="&amp;$CR10)</f>
        <v>198</v>
      </c>
      <c r="DI10" s="14" t="s">
        <v>704</v>
      </c>
      <c r="DJ10" s="14">
        <f>INDEX(属性投放!$BL$6:$BL$85,(CT10-2)*20+CX10)</f>
        <v>900</v>
      </c>
      <c r="DK10" s="14">
        <f>SUMIFS(DJ$5:DJ10,$CR$5:$CR10,"="&amp;$CR10)</f>
        <v>3950</v>
      </c>
      <c r="DP10" s="14">
        <f t="shared" si="22"/>
        <v>1102001</v>
      </c>
      <c r="DQ10" s="14" t="str">
        <f t="shared" si="23"/>
        <v>关羽6突</v>
      </c>
      <c r="DR10" s="14">
        <f t="shared" si="24"/>
        <v>9</v>
      </c>
      <c r="DS10" s="14">
        <f t="shared" si="25"/>
        <v>7</v>
      </c>
      <c r="DT10" s="14">
        <f t="shared" si="26"/>
        <v>7</v>
      </c>
      <c r="DU10" s="14">
        <f t="shared" si="27"/>
        <v>5</v>
      </c>
      <c r="DV10" s="14">
        <f t="shared" si="28"/>
        <v>6</v>
      </c>
      <c r="DW10" s="14">
        <f t="shared" si="29"/>
        <v>66</v>
      </c>
      <c r="DX10" s="14">
        <f>INDEX(属性投放!$AW$6:$AW$85,(卡牌属性!DU10-2)*20+卡牌属性!DV10)</f>
        <v>5</v>
      </c>
      <c r="DY10" s="14">
        <f>INDEX(属性投放!BP$6:BP$85,卡牌属性!$DW10)</f>
        <v>250</v>
      </c>
      <c r="DZ10" s="14">
        <f>INDEX(属性投放!BQ$6:BQ$85,卡牌属性!$DW10)</f>
        <v>125</v>
      </c>
      <c r="EA10" s="14">
        <f>INDEX(属性投放!BR$6:BR$85,卡牌属性!$DW10)</f>
        <v>2500</v>
      </c>
      <c r="EB10" s="14">
        <f t="shared" si="56"/>
        <v>1925</v>
      </c>
      <c r="EC10" s="14">
        <f t="shared" si="57"/>
        <v>2200</v>
      </c>
      <c r="ED10" s="14">
        <f t="shared" si="58"/>
        <v>2570</v>
      </c>
      <c r="EE10" s="14">
        <f t="shared" si="59"/>
        <v>2570</v>
      </c>
      <c r="EF10" s="14">
        <f t="shared" si="60"/>
        <v>3060</v>
      </c>
      <c r="EG10" s="14">
        <f t="shared" si="61"/>
        <v>740</v>
      </c>
      <c r="EH10" s="14">
        <f t="shared" si="62"/>
        <v>786</v>
      </c>
      <c r="EI10" s="14">
        <f t="shared" si="63"/>
        <v>786</v>
      </c>
      <c r="EJ10" s="14">
        <f t="shared" si="64"/>
        <v>849</v>
      </c>
      <c r="EK10" s="14">
        <f t="shared" si="65"/>
        <v>976</v>
      </c>
      <c r="EL10" s="14">
        <f t="shared" si="66"/>
        <v>14780</v>
      </c>
      <c r="EM10" s="14">
        <f t="shared" si="67"/>
        <v>15810</v>
      </c>
      <c r="EN10" s="14">
        <f t="shared" si="68"/>
        <v>15810</v>
      </c>
      <c r="EO10" s="14">
        <f t="shared" si="69"/>
        <v>17250</v>
      </c>
      <c r="EP10" s="14">
        <f t="shared" si="70"/>
        <v>20100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30"/>
        <v>2</v>
      </c>
      <c r="FK10" s="14">
        <f t="shared" si="31"/>
        <v>1102002</v>
      </c>
      <c r="FL10" s="14" t="str">
        <f t="shared" si="32"/>
        <v>许褚-1星</v>
      </c>
      <c r="FM10" s="14">
        <f t="shared" si="33"/>
        <v>1</v>
      </c>
      <c r="FN10" s="14">
        <f>INDEX(Y$6:Y$27,$FJ10)+INDEX(属性偏向!Z$4:Z$8,卡牌属性!$FM10)</f>
        <v>4</v>
      </c>
      <c r="FO10" s="14" t="str">
        <f>INDEX(属性评价,卡牌属性!FN10)</f>
        <v>C+</v>
      </c>
      <c r="FP10" s="14">
        <f>INDEX(Z$6:Z$27,$FJ10)+INDEX(属性偏向!AA$4:AA$8,卡牌属性!$FM10)</f>
        <v>5</v>
      </c>
      <c r="FQ10" s="14" t="str">
        <f>INDEX(属性评价,卡牌属性!FP10)</f>
        <v>B</v>
      </c>
      <c r="FR10" s="14">
        <f>INDEX(AA$6:AA$27,$FJ10)+INDEX(属性偏向!AB$4:AB$8,卡牌属性!$FM10)</f>
        <v>6</v>
      </c>
      <c r="FS10" s="14" t="str">
        <f>INDEX(属性评价,卡牌属性!FR10)</f>
        <v>B+</v>
      </c>
      <c r="FV10" s="13">
        <v>6</v>
      </c>
      <c r="FW10" s="13">
        <f t="shared" si="34"/>
        <v>2</v>
      </c>
      <c r="FX10" s="14">
        <f t="shared" si="35"/>
        <v>1101002</v>
      </c>
      <c r="FY10" s="14" t="str">
        <f t="shared" si="36"/>
        <v>曹玄亮-1星</v>
      </c>
      <c r="FZ10" s="14">
        <f t="shared" si="37"/>
        <v>1</v>
      </c>
      <c r="GA10" s="14">
        <f>INDEX(J$6:J$21,$FW10)+INDEX(属性偏向!Z$4:Z$8,卡牌属性!$FM10)</f>
        <v>5</v>
      </c>
      <c r="GB10" s="14" t="str">
        <f>INDEX(属性评价,卡牌属性!GA10)</f>
        <v>B</v>
      </c>
      <c r="GC10" s="14">
        <f>INDEX(K$6:K$21,$FW10)+INDEX(属性偏向!Z$4:Z$8,卡牌属性!$FM10)</f>
        <v>2</v>
      </c>
      <c r="GD10" s="14" t="str">
        <f>INDEX(属性评价,卡牌属性!GC10)</f>
        <v>D+</v>
      </c>
      <c r="GE10" s="14">
        <f>INDEX(L$6:L$21,$FW10)+INDEX(属性偏向!Z$4:Z$8,卡牌属性!$FM10)</f>
        <v>2</v>
      </c>
      <c r="GF10" s="14" t="str">
        <f>INDEX(属性评价,卡牌属性!GE10)</f>
        <v>D+</v>
      </c>
      <c r="GJ10" s="13">
        <v>6</v>
      </c>
      <c r="GK10" s="13">
        <f>MATCH(GJ10-1,属性投放!$T$6:$T$66,1)</f>
        <v>1</v>
      </c>
      <c r="GL10" s="13">
        <f>MATCH(GJ10,属性投放!$AN$6:$AN$58,1)-1</f>
        <v>1</v>
      </c>
      <c r="GM10" s="13">
        <f>MATCH(GJ10-1,属性投放!$AD$6:$AD$26,1)</f>
        <v>2</v>
      </c>
      <c r="GN10" s="13" t="str">
        <f>INDEX(属性投放!$AB$7:$AB$26,卡牌属性!GM10)</f>
        <v>黑绳</v>
      </c>
      <c r="GO10" s="14">
        <f t="shared" si="38"/>
        <v>145</v>
      </c>
      <c r="GP10" s="14">
        <f t="shared" si="39"/>
        <v>45</v>
      </c>
      <c r="GQ10" s="14">
        <f t="shared" si="40"/>
        <v>750</v>
      </c>
      <c r="GR10" s="14">
        <f t="shared" si="41"/>
        <v>6</v>
      </c>
      <c r="GS10" s="14">
        <f t="shared" si="42"/>
        <v>3</v>
      </c>
      <c r="GT10" s="14">
        <f t="shared" si="43"/>
        <v>60</v>
      </c>
      <c r="GU10" s="14">
        <f>GO10+GR10*($GJ10-INDEX(属性投放!$AD$6:$AD$26,卡牌属性!$GM10))</f>
        <v>151</v>
      </c>
      <c r="GV10" s="14">
        <f>GP10+GS10*($GJ10-INDEX(属性投放!$AD$6:$AD$26,卡牌属性!$GM10))</f>
        <v>48</v>
      </c>
      <c r="GW10" s="14">
        <f>GQ10+GT10*($GJ10-INDEX(属性投放!$AD$6:$AD$26,卡牌属性!$GM10))</f>
        <v>810</v>
      </c>
      <c r="GX10" s="14">
        <f t="shared" si="44"/>
        <v>15</v>
      </c>
      <c r="GY10" s="14">
        <f t="shared" si="45"/>
        <v>8</v>
      </c>
      <c r="GZ10" s="14">
        <f t="shared" si="46"/>
        <v>150</v>
      </c>
      <c r="HA10" s="14">
        <f>IF(COUNTIF(属性投放!$AN$7:$AN$58,"="&amp;卡牌属性!GJ10)&gt;0,卡牌属性!GL10,0)</f>
        <v>0</v>
      </c>
      <c r="HB10" s="14">
        <f t="shared" si="47"/>
        <v>0</v>
      </c>
      <c r="HC10" s="14">
        <f t="shared" si="48"/>
        <v>0</v>
      </c>
      <c r="HD10" s="14">
        <f t="shared" si="49"/>
        <v>0</v>
      </c>
      <c r="HE10" s="14">
        <f>IF(COUNTIF(属性投放!$AD$6:$AD$26,"="&amp;卡牌属性!GJ10)&gt;0,卡牌属性!GM10,0)</f>
        <v>0</v>
      </c>
      <c r="HF10" s="14">
        <f t="shared" si="50"/>
        <v>0</v>
      </c>
      <c r="HG10" s="14">
        <f t="shared" si="51"/>
        <v>0</v>
      </c>
      <c r="HH10" s="14">
        <f t="shared" si="52"/>
        <v>0</v>
      </c>
      <c r="HI10" s="14">
        <f t="shared" si="71"/>
        <v>6</v>
      </c>
      <c r="HJ10" s="14">
        <f t="shared" si="72"/>
        <v>3</v>
      </c>
      <c r="HK10" s="14">
        <f t="shared" si="73"/>
        <v>60</v>
      </c>
      <c r="HL10" s="14">
        <f t="shared" si="74"/>
        <v>166</v>
      </c>
      <c r="HM10" s="14">
        <f t="shared" si="75"/>
        <v>56</v>
      </c>
      <c r="HN10" s="14">
        <f t="shared" si="76"/>
        <v>960</v>
      </c>
      <c r="HO10" s="14">
        <f t="shared" si="77"/>
        <v>180</v>
      </c>
      <c r="HP10" s="14">
        <f t="shared" si="78"/>
        <v>0</v>
      </c>
      <c r="HQ10" s="14">
        <f t="shared" si="79"/>
        <v>0</v>
      </c>
      <c r="HR10" s="14">
        <f t="shared" si="80"/>
        <v>3740</v>
      </c>
      <c r="HS10" s="17">
        <f t="shared" si="81"/>
        <v>4.8128342245989303E-2</v>
      </c>
      <c r="HT10" s="17">
        <f t="shared" si="82"/>
        <v>0</v>
      </c>
      <c r="HU10" s="17">
        <f t="shared" si="83"/>
        <v>0</v>
      </c>
      <c r="HV10" s="23">
        <f>SUM(HO$5:HO10)</f>
        <v>980</v>
      </c>
      <c r="HW10" s="14">
        <f>SUM(HP$5:HP10)</f>
        <v>460</v>
      </c>
      <c r="HX10" s="14">
        <f>SUM(HQ$5:HQ10)</f>
        <v>0</v>
      </c>
      <c r="HY10" s="17">
        <f t="shared" si="84"/>
        <v>0.26203208556149732</v>
      </c>
      <c r="HZ10" s="17">
        <f t="shared" si="85"/>
        <v>0.12299465240641712</v>
      </c>
      <c r="IA10" s="17">
        <f t="shared" si="86"/>
        <v>0</v>
      </c>
    </row>
    <row r="11" spans="1:235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722</v>
      </c>
      <c r="H11" s="13" t="s">
        <v>722</v>
      </c>
      <c r="I11" s="13" t="s">
        <v>724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1171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726</v>
      </c>
      <c r="W11" s="13" t="s">
        <v>728</v>
      </c>
      <c r="X11" s="13" t="s">
        <v>726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55"/>
        <v>1</v>
      </c>
      <c r="AG11" s="13">
        <f t="shared" si="2"/>
        <v>3</v>
      </c>
      <c r="AH11" s="14">
        <f t="shared" si="3"/>
        <v>1101001</v>
      </c>
      <c r="AI11" s="14" t="str">
        <f t="shared" si="4"/>
        <v>常服曹焱兵7突</v>
      </c>
      <c r="AJ11" s="25" t="s">
        <v>162</v>
      </c>
      <c r="AK11" s="14">
        <v>1</v>
      </c>
      <c r="AL11" s="14">
        <f t="shared" si="5"/>
        <v>7</v>
      </c>
      <c r="AM11" s="14">
        <f>INDEX(属性投放!$DE$6:$DE$85,(卡牌属性!AG11-2)*20+卡牌属性!AL11)</f>
        <v>1513</v>
      </c>
      <c r="AN11" s="14">
        <f t="shared" si="6"/>
        <v>1513</v>
      </c>
      <c r="AO11" s="14">
        <f t="shared" si="6"/>
        <v>1513</v>
      </c>
      <c r="AP11" s="14">
        <f t="shared" si="6"/>
        <v>1513</v>
      </c>
      <c r="AQ11" s="14">
        <f t="shared" si="6"/>
        <v>1513</v>
      </c>
      <c r="AR11" s="14">
        <f>INDEX(属性投放!$DF$6:$DF$85,(卡牌属性!AG11-2)*20+卡牌属性!AL11)</f>
        <v>714</v>
      </c>
      <c r="AS11" s="14">
        <f t="shared" si="7"/>
        <v>714</v>
      </c>
      <c r="AT11" s="14">
        <f t="shared" si="7"/>
        <v>714</v>
      </c>
      <c r="AU11" s="14">
        <f t="shared" si="7"/>
        <v>714</v>
      </c>
      <c r="AV11" s="14">
        <f t="shared" si="7"/>
        <v>714</v>
      </c>
      <c r="AW11" s="14">
        <f>INDEX(属性投放!$DG$6:$DG$85,(卡牌属性!AG11-2)*20+卡牌属性!AL11)</f>
        <v>7465</v>
      </c>
      <c r="AX11" s="14">
        <f t="shared" si="8"/>
        <v>7465</v>
      </c>
      <c r="AY11" s="14">
        <f t="shared" si="8"/>
        <v>7465</v>
      </c>
      <c r="AZ11" s="14">
        <f t="shared" si="8"/>
        <v>7465</v>
      </c>
      <c r="BA11" s="14">
        <f t="shared" si="8"/>
        <v>7465</v>
      </c>
      <c r="BB11" s="14">
        <f>INDEX(属性投放!$DK$6:$DK$85,(卡牌属性!AG11-2)*20+卡牌属性!AL11)</f>
        <v>52</v>
      </c>
      <c r="BC11" s="14">
        <f t="shared" si="9"/>
        <v>52</v>
      </c>
      <c r="BD11" s="14">
        <f t="shared" si="9"/>
        <v>52</v>
      </c>
      <c r="BE11" s="14">
        <f t="shared" si="9"/>
        <v>52</v>
      </c>
      <c r="BF11" s="14">
        <f t="shared" si="9"/>
        <v>52</v>
      </c>
      <c r="BG11" s="14">
        <f>INDEX(属性投放!$DL$6:$DL$85,(卡牌属性!AG11-2)*20+卡牌属性!AL11)</f>
        <v>26</v>
      </c>
      <c r="BH11" s="14">
        <f t="shared" si="10"/>
        <v>26</v>
      </c>
      <c r="BI11" s="14">
        <f t="shared" si="10"/>
        <v>26</v>
      </c>
      <c r="BJ11" s="14">
        <f t="shared" si="10"/>
        <v>26</v>
      </c>
      <c r="BK11" s="14">
        <f t="shared" si="10"/>
        <v>26</v>
      </c>
      <c r="BL11" s="14">
        <f>INDEX(属性投放!$DM$6:$DM$85,(卡牌属性!AG11-2)*20+卡牌属性!AL11)</f>
        <v>260</v>
      </c>
      <c r="BM11" s="14">
        <f t="shared" si="11"/>
        <v>260</v>
      </c>
      <c r="BN11" s="14">
        <f t="shared" si="11"/>
        <v>260</v>
      </c>
      <c r="BO11" s="14">
        <f t="shared" si="11"/>
        <v>260</v>
      </c>
      <c r="BP11" s="14">
        <f t="shared" si="11"/>
        <v>260</v>
      </c>
      <c r="BU11" s="13">
        <v>7</v>
      </c>
      <c r="BV11" s="13">
        <f t="shared" si="12"/>
        <v>1</v>
      </c>
      <c r="BW11" s="14">
        <f t="shared" si="13"/>
        <v>5</v>
      </c>
      <c r="BX11" s="14">
        <f t="shared" si="14"/>
        <v>1102001</v>
      </c>
      <c r="BY11" s="14" t="str">
        <f t="shared" si="15"/>
        <v>关羽7突</v>
      </c>
      <c r="BZ11" s="25" t="s">
        <v>162</v>
      </c>
      <c r="CA11" s="14">
        <v>2</v>
      </c>
      <c r="CB11" s="14">
        <f t="shared" si="16"/>
        <v>7</v>
      </c>
      <c r="CC11" s="14" t="s">
        <v>21</v>
      </c>
      <c r="CD11" s="14">
        <f>INDEX(属性投放!$AY$6:$AY$85,(BW11-2)*20+CB11)</f>
        <v>3225</v>
      </c>
      <c r="CE11" s="14" t="s">
        <v>22</v>
      </c>
      <c r="CF11" s="14">
        <f>INDEX(属性投放!$AZ$6:$AZ$85,(BW11-2)*20+CB11)</f>
        <v>1502</v>
      </c>
      <c r="CG11" s="14" t="s">
        <v>674</v>
      </c>
      <c r="CH11" s="14">
        <f>INDEX(属性投放!$BA$6:$BA$85,(BW11-2)*20+CB11)</f>
        <v>30250</v>
      </c>
      <c r="CI11" s="14" t="s">
        <v>21</v>
      </c>
      <c r="CJ11" s="14">
        <f>INDEX(属性投放!$BB$6:$BB$85,(BW11-2)*20+CB11)</f>
        <v>30</v>
      </c>
      <c r="CK11" s="14" t="s">
        <v>22</v>
      </c>
      <c r="CL11" s="14">
        <f>INDEX(属性投放!$BC$6:$BC$85,(BW11-2)*20+CB11)</f>
        <v>15</v>
      </c>
      <c r="CM11" s="14" t="s">
        <v>674</v>
      </c>
      <c r="CN11" s="14">
        <f>INDEX(属性投放!$BD$6:$BD$85,(BW11-2)*20+CB11)</f>
        <v>300</v>
      </c>
      <c r="CQ11" s="13">
        <v>7</v>
      </c>
      <c r="CR11" s="13">
        <f t="shared" si="17"/>
        <v>1</v>
      </c>
      <c r="CS11" s="13">
        <f t="shared" si="18"/>
        <v>7</v>
      </c>
      <c r="CT11" s="14">
        <f t="shared" si="19"/>
        <v>5</v>
      </c>
      <c r="CU11" s="14">
        <f t="shared" si="20"/>
        <v>1102001</v>
      </c>
      <c r="CV11" s="14" t="str">
        <f>INDEX($O$6:$O$27,CR11)&amp;"-"&amp;INDEX(属性投放!$AB$7:$AB$26,CX11)&amp;"-魂火-"&amp;CZ11</f>
        <v>关羽-众合-魂火-2</v>
      </c>
      <c r="CW11" s="25" t="s">
        <v>162</v>
      </c>
      <c r="CX11" s="14">
        <f>INDEX(属性投放!$AL$7:$AL$58,CS11)</f>
        <v>4</v>
      </c>
      <c r="CY11" s="14" t="s">
        <v>701</v>
      </c>
      <c r="CZ11" s="14">
        <f>INDEX(属性投放!$AM$7:$AM$58,CS11)</f>
        <v>2</v>
      </c>
      <c r="DA11" s="14">
        <f t="shared" si="21"/>
        <v>7</v>
      </c>
      <c r="DB11" s="14">
        <f>INDEX(属性投放!$AN$7:$AN$58,DA11)</f>
        <v>35</v>
      </c>
      <c r="DC11" s="14" t="s">
        <v>702</v>
      </c>
      <c r="DD11" s="14">
        <f>INDEX(属性投放!$BJ$6:$BJ$85,(CT11-2)*20+CX11)</f>
        <v>90</v>
      </c>
      <c r="DE11" s="14">
        <f>SUMIFS(DD$5:DD11,$CR$5:$CR11,"="&amp;$CR11)</f>
        <v>485</v>
      </c>
      <c r="DF11" s="14" t="s">
        <v>703</v>
      </c>
      <c r="DG11" s="14">
        <f>INDEX(属性投放!$BK$6:$BK$85,(CT11-2)*20+CX11)</f>
        <v>45</v>
      </c>
      <c r="DH11" s="14">
        <f>SUMIFS(DG$5:DG11,$CR$5:$CR11,"="&amp;$CR11)</f>
        <v>243</v>
      </c>
      <c r="DI11" s="14" t="s">
        <v>704</v>
      </c>
      <c r="DJ11" s="14">
        <f>INDEX(属性投放!$BL$6:$BL$85,(CT11-2)*20+CX11)</f>
        <v>900</v>
      </c>
      <c r="DK11" s="14">
        <f>SUMIFS(DJ$5:DJ11,$CR$5:$CR11,"="&amp;$CR11)</f>
        <v>4850</v>
      </c>
      <c r="DP11" s="14">
        <f t="shared" si="22"/>
        <v>1102001</v>
      </c>
      <c r="DQ11" s="14" t="str">
        <f t="shared" si="23"/>
        <v>关羽7突</v>
      </c>
      <c r="DR11" s="14">
        <f t="shared" si="24"/>
        <v>9</v>
      </c>
      <c r="DS11" s="14">
        <f t="shared" si="25"/>
        <v>7</v>
      </c>
      <c r="DT11" s="14">
        <f t="shared" si="26"/>
        <v>7</v>
      </c>
      <c r="DU11" s="14">
        <f t="shared" si="27"/>
        <v>5</v>
      </c>
      <c r="DV11" s="14">
        <f t="shared" si="28"/>
        <v>7</v>
      </c>
      <c r="DW11" s="14">
        <f t="shared" si="29"/>
        <v>67</v>
      </c>
      <c r="DX11" s="14">
        <f>INDEX(属性投放!$AW$6:$AW$85,(卡牌属性!DU11-2)*20+卡牌属性!DV11)</f>
        <v>5</v>
      </c>
      <c r="DY11" s="14">
        <f>INDEX(属性投放!BP$6:BP$85,卡牌属性!$DW11)</f>
        <v>270</v>
      </c>
      <c r="DZ11" s="14">
        <f>INDEX(属性投放!BQ$6:BQ$85,卡牌属性!$DW11)</f>
        <v>135</v>
      </c>
      <c r="EA11" s="14">
        <f>INDEX(属性投放!BR$6:BR$85,卡牌属性!$DW11)</f>
        <v>2700</v>
      </c>
      <c r="EB11" s="14">
        <f t="shared" si="56"/>
        <v>2300</v>
      </c>
      <c r="EC11" s="14">
        <f t="shared" si="57"/>
        <v>2600</v>
      </c>
      <c r="ED11" s="14">
        <f t="shared" si="58"/>
        <v>3020</v>
      </c>
      <c r="EE11" s="14">
        <f t="shared" si="59"/>
        <v>3020</v>
      </c>
      <c r="EF11" s="14">
        <f t="shared" si="60"/>
        <v>3560</v>
      </c>
      <c r="EG11" s="14">
        <f t="shared" si="61"/>
        <v>915</v>
      </c>
      <c r="EH11" s="14">
        <f t="shared" si="62"/>
        <v>966</v>
      </c>
      <c r="EI11" s="14">
        <f t="shared" si="63"/>
        <v>966</v>
      </c>
      <c r="EJ11" s="14">
        <f t="shared" si="64"/>
        <v>1039</v>
      </c>
      <c r="EK11" s="14">
        <f t="shared" si="65"/>
        <v>1176</v>
      </c>
      <c r="EL11" s="14">
        <f t="shared" si="66"/>
        <v>18280</v>
      </c>
      <c r="EM11" s="14">
        <f t="shared" si="67"/>
        <v>19410</v>
      </c>
      <c r="EN11" s="14">
        <f t="shared" si="68"/>
        <v>19410</v>
      </c>
      <c r="EO11" s="14">
        <f t="shared" si="69"/>
        <v>21000</v>
      </c>
      <c r="EP11" s="14">
        <f t="shared" si="70"/>
        <v>24100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30"/>
        <v>2</v>
      </c>
      <c r="FK11" s="14">
        <f t="shared" si="31"/>
        <v>1102002</v>
      </c>
      <c r="FL11" s="14" t="str">
        <f t="shared" si="32"/>
        <v>许褚-2星</v>
      </c>
      <c r="FM11" s="14">
        <f t="shared" si="33"/>
        <v>2</v>
      </c>
      <c r="FN11" s="14">
        <f>INDEX(Y$6:Y$27,$FJ11)+INDEX(属性偏向!Z$4:Z$8,卡牌属性!$FM11)</f>
        <v>5</v>
      </c>
      <c r="FO11" s="14" t="str">
        <f>INDEX(属性评价,卡牌属性!FN11)</f>
        <v>B</v>
      </c>
      <c r="FP11" s="14">
        <f>INDEX(Z$6:Z$27,$FJ11)+INDEX(属性偏向!AA$4:AA$8,卡牌属性!$FM11)</f>
        <v>6</v>
      </c>
      <c r="FQ11" s="14" t="str">
        <f>INDEX(属性评价,卡牌属性!FP11)</f>
        <v>B+</v>
      </c>
      <c r="FR11" s="14">
        <f>INDEX(AA$6:AA$27,$FJ11)+INDEX(属性偏向!AB$4:AB$8,卡牌属性!$FM11)</f>
        <v>7</v>
      </c>
      <c r="FS11" s="14" t="str">
        <f>INDEX(属性评价,卡牌属性!FR11)</f>
        <v>A</v>
      </c>
      <c r="FV11" s="13">
        <v>7</v>
      </c>
      <c r="FW11" s="13">
        <f t="shared" si="34"/>
        <v>2</v>
      </c>
      <c r="FX11" s="14">
        <f t="shared" si="35"/>
        <v>1101002</v>
      </c>
      <c r="FY11" s="14" t="str">
        <f t="shared" si="36"/>
        <v>曹玄亮-2星</v>
      </c>
      <c r="FZ11" s="14">
        <f t="shared" si="37"/>
        <v>2</v>
      </c>
      <c r="GA11" s="14">
        <f>INDEX(J$6:J$21,$FW11)+INDEX(属性偏向!Z$4:Z$8,卡牌属性!$FM11)</f>
        <v>6</v>
      </c>
      <c r="GB11" s="14" t="str">
        <f>INDEX(属性评价,卡牌属性!GA11)</f>
        <v>B+</v>
      </c>
      <c r="GC11" s="14">
        <f>INDEX(K$6:K$21,$FW11)+INDEX(属性偏向!Z$4:Z$8,卡牌属性!$FM11)</f>
        <v>3</v>
      </c>
      <c r="GD11" s="14" t="str">
        <f>INDEX(属性评价,卡牌属性!GC11)</f>
        <v>C</v>
      </c>
      <c r="GE11" s="14">
        <f>INDEX(L$6:L$21,$FW11)+INDEX(属性偏向!Z$4:Z$8,卡牌属性!$FM11)</f>
        <v>3</v>
      </c>
      <c r="GF11" s="14" t="str">
        <f>INDEX(属性评价,卡牌属性!GE11)</f>
        <v>C</v>
      </c>
      <c r="GJ11" s="13">
        <v>7</v>
      </c>
      <c r="GK11" s="13">
        <f>MATCH(GJ11-1,属性投放!$T$6:$T$66,1)</f>
        <v>1</v>
      </c>
      <c r="GL11" s="13">
        <f>MATCH(GJ11,属性投放!$AN$6:$AN$58,1)-1</f>
        <v>1</v>
      </c>
      <c r="GM11" s="13">
        <f>MATCH(GJ11-1,属性投放!$AD$6:$AD$26,1)</f>
        <v>2</v>
      </c>
      <c r="GN11" s="13" t="str">
        <f>INDEX(属性投放!$AB$7:$AB$26,卡牌属性!GM11)</f>
        <v>黑绳</v>
      </c>
      <c r="GO11" s="14">
        <f t="shared" si="38"/>
        <v>145</v>
      </c>
      <c r="GP11" s="14">
        <f t="shared" si="39"/>
        <v>45</v>
      </c>
      <c r="GQ11" s="14">
        <f t="shared" si="40"/>
        <v>750</v>
      </c>
      <c r="GR11" s="14">
        <f t="shared" si="41"/>
        <v>6</v>
      </c>
      <c r="GS11" s="14">
        <f t="shared" si="42"/>
        <v>3</v>
      </c>
      <c r="GT11" s="14">
        <f t="shared" si="43"/>
        <v>60</v>
      </c>
      <c r="GU11" s="14">
        <f>GO11+GR11*($GJ11-INDEX(属性投放!$AD$6:$AD$26,卡牌属性!$GM11))</f>
        <v>157</v>
      </c>
      <c r="GV11" s="14">
        <f>GP11+GS11*($GJ11-INDEX(属性投放!$AD$6:$AD$26,卡牌属性!$GM11))</f>
        <v>51</v>
      </c>
      <c r="GW11" s="14">
        <f>GQ11+GT11*($GJ11-INDEX(属性投放!$AD$6:$AD$26,卡牌属性!$GM11))</f>
        <v>870</v>
      </c>
      <c r="GX11" s="14">
        <f t="shared" si="44"/>
        <v>15</v>
      </c>
      <c r="GY11" s="14">
        <f t="shared" si="45"/>
        <v>8</v>
      </c>
      <c r="GZ11" s="14">
        <f t="shared" si="46"/>
        <v>150</v>
      </c>
      <c r="HA11" s="14">
        <f>IF(COUNTIF(属性投放!$AN$7:$AN$58,"="&amp;卡牌属性!GJ11)&gt;0,卡牌属性!GL11,0)</f>
        <v>0</v>
      </c>
      <c r="HB11" s="14">
        <f t="shared" si="47"/>
        <v>0</v>
      </c>
      <c r="HC11" s="14">
        <f t="shared" si="48"/>
        <v>0</v>
      </c>
      <c r="HD11" s="14">
        <f t="shared" si="49"/>
        <v>0</v>
      </c>
      <c r="HE11" s="14">
        <f>IF(COUNTIF(属性投放!$AD$6:$AD$26,"="&amp;卡牌属性!GJ11)&gt;0,卡牌属性!GM11,0)</f>
        <v>0</v>
      </c>
      <c r="HF11" s="14">
        <f t="shared" si="50"/>
        <v>0</v>
      </c>
      <c r="HG11" s="14">
        <f t="shared" si="51"/>
        <v>0</v>
      </c>
      <c r="HH11" s="14">
        <f t="shared" si="52"/>
        <v>0</v>
      </c>
      <c r="HI11" s="14">
        <f t="shared" si="71"/>
        <v>6</v>
      </c>
      <c r="HJ11" s="14">
        <f t="shared" si="72"/>
        <v>3</v>
      </c>
      <c r="HK11" s="14">
        <f t="shared" si="73"/>
        <v>60</v>
      </c>
      <c r="HL11" s="14">
        <f t="shared" si="74"/>
        <v>172</v>
      </c>
      <c r="HM11" s="14">
        <f t="shared" si="75"/>
        <v>59</v>
      </c>
      <c r="HN11" s="14">
        <f t="shared" si="76"/>
        <v>1020</v>
      </c>
      <c r="HO11" s="14">
        <f t="shared" si="77"/>
        <v>180</v>
      </c>
      <c r="HP11" s="14">
        <f t="shared" si="78"/>
        <v>0</v>
      </c>
      <c r="HQ11" s="14">
        <f t="shared" si="79"/>
        <v>0</v>
      </c>
      <c r="HR11" s="14">
        <f t="shared" si="80"/>
        <v>3920</v>
      </c>
      <c r="HS11" s="17">
        <f t="shared" si="81"/>
        <v>4.5918367346938778E-2</v>
      </c>
      <c r="HT11" s="17">
        <f t="shared" si="82"/>
        <v>0</v>
      </c>
      <c r="HU11" s="17">
        <f t="shared" si="83"/>
        <v>0</v>
      </c>
      <c r="HV11" s="23">
        <f>SUM(HO$5:HO11)</f>
        <v>1160</v>
      </c>
      <c r="HW11" s="14">
        <f>SUM(HP$5:HP11)</f>
        <v>460</v>
      </c>
      <c r="HX11" s="14">
        <f>SUM(HQ$5:HQ11)</f>
        <v>0</v>
      </c>
      <c r="HY11" s="17">
        <f t="shared" si="84"/>
        <v>0.29591836734693877</v>
      </c>
      <c r="HZ11" s="17">
        <f t="shared" si="85"/>
        <v>0.11734693877551021</v>
      </c>
      <c r="IA11" s="17">
        <f t="shared" si="86"/>
        <v>0</v>
      </c>
    </row>
    <row r="12" spans="1:235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724</v>
      </c>
      <c r="H12" s="13" t="s">
        <v>724</v>
      </c>
      <c r="I12" s="13" t="s">
        <v>724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1172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724</v>
      </c>
      <c r="W12" s="13" t="s">
        <v>722</v>
      </c>
      <c r="X12" s="13" t="s">
        <v>722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55"/>
        <v>1</v>
      </c>
      <c r="AG12" s="13">
        <f t="shared" si="2"/>
        <v>3</v>
      </c>
      <c r="AH12" s="14">
        <f t="shared" si="3"/>
        <v>1101001</v>
      </c>
      <c r="AI12" s="14" t="str">
        <f t="shared" si="4"/>
        <v>常服曹焱兵8突</v>
      </c>
      <c r="AJ12" s="25" t="s">
        <v>162</v>
      </c>
      <c r="AK12" s="14">
        <v>1</v>
      </c>
      <c r="AL12" s="14">
        <f t="shared" si="5"/>
        <v>8</v>
      </c>
      <c r="AM12" s="14">
        <f>INDEX(属性投放!$DE$6:$DE$85,(卡牌属性!AG12-2)*20+卡牌属性!AL12)</f>
        <v>1661</v>
      </c>
      <c r="AN12" s="14">
        <f t="shared" si="6"/>
        <v>1661</v>
      </c>
      <c r="AO12" s="14">
        <f t="shared" si="6"/>
        <v>1661</v>
      </c>
      <c r="AP12" s="14">
        <f t="shared" si="6"/>
        <v>1661</v>
      </c>
      <c r="AQ12" s="14">
        <f t="shared" si="6"/>
        <v>1661</v>
      </c>
      <c r="AR12" s="14">
        <f>INDEX(属性投放!$DF$6:$DF$85,(卡牌属性!AG12-2)*20+卡牌属性!AL12)</f>
        <v>789</v>
      </c>
      <c r="AS12" s="14">
        <f t="shared" si="7"/>
        <v>789</v>
      </c>
      <c r="AT12" s="14">
        <f t="shared" si="7"/>
        <v>789</v>
      </c>
      <c r="AU12" s="14">
        <f t="shared" si="7"/>
        <v>789</v>
      </c>
      <c r="AV12" s="14">
        <f t="shared" si="7"/>
        <v>789</v>
      </c>
      <c r="AW12" s="14">
        <f>INDEX(属性投放!$DG$6:$DG$85,(卡牌属性!AG12-2)*20+卡牌属性!AL12)</f>
        <v>8205</v>
      </c>
      <c r="AX12" s="14">
        <f t="shared" si="8"/>
        <v>8205</v>
      </c>
      <c r="AY12" s="14">
        <f t="shared" si="8"/>
        <v>8205</v>
      </c>
      <c r="AZ12" s="14">
        <f t="shared" si="8"/>
        <v>8205</v>
      </c>
      <c r="BA12" s="14">
        <f t="shared" si="8"/>
        <v>8205</v>
      </c>
      <c r="BB12" s="14">
        <f>INDEX(属性投放!$DK$6:$DK$85,(卡牌属性!AG12-2)*20+卡牌属性!AL12)</f>
        <v>52</v>
      </c>
      <c r="BC12" s="14">
        <f t="shared" si="9"/>
        <v>52</v>
      </c>
      <c r="BD12" s="14">
        <f t="shared" si="9"/>
        <v>52</v>
      </c>
      <c r="BE12" s="14">
        <f t="shared" si="9"/>
        <v>52</v>
      </c>
      <c r="BF12" s="14">
        <f t="shared" si="9"/>
        <v>52</v>
      </c>
      <c r="BG12" s="14">
        <f>INDEX(属性投放!$DL$6:$DL$85,(卡牌属性!AG12-2)*20+卡牌属性!AL12)</f>
        <v>26</v>
      </c>
      <c r="BH12" s="14">
        <f t="shared" si="10"/>
        <v>26</v>
      </c>
      <c r="BI12" s="14">
        <f t="shared" si="10"/>
        <v>26</v>
      </c>
      <c r="BJ12" s="14">
        <f t="shared" si="10"/>
        <v>26</v>
      </c>
      <c r="BK12" s="14">
        <f t="shared" si="10"/>
        <v>26</v>
      </c>
      <c r="BL12" s="14">
        <f>INDEX(属性投放!$DM$6:$DM$85,(卡牌属性!AG12-2)*20+卡牌属性!AL12)</f>
        <v>260</v>
      </c>
      <c r="BM12" s="14">
        <f t="shared" si="11"/>
        <v>260</v>
      </c>
      <c r="BN12" s="14">
        <f t="shared" si="11"/>
        <v>260</v>
      </c>
      <c r="BO12" s="14">
        <f t="shared" si="11"/>
        <v>260</v>
      </c>
      <c r="BP12" s="14">
        <f t="shared" si="11"/>
        <v>260</v>
      </c>
      <c r="BU12" s="13">
        <v>8</v>
      </c>
      <c r="BV12" s="13">
        <f t="shared" si="12"/>
        <v>1</v>
      </c>
      <c r="BW12" s="14">
        <f t="shared" si="13"/>
        <v>5</v>
      </c>
      <c r="BX12" s="14">
        <f t="shared" si="14"/>
        <v>1102001</v>
      </c>
      <c r="BY12" s="14" t="str">
        <f t="shared" si="15"/>
        <v>关羽8突</v>
      </c>
      <c r="BZ12" s="25" t="s">
        <v>162</v>
      </c>
      <c r="CA12" s="14">
        <v>2</v>
      </c>
      <c r="CB12" s="14">
        <f t="shared" si="16"/>
        <v>8</v>
      </c>
      <c r="CC12" s="14" t="s">
        <v>21</v>
      </c>
      <c r="CD12" s="14">
        <f>INDEX(属性投放!$AY$6:$AY$85,(BW12-2)*20+CB12)</f>
        <v>3945</v>
      </c>
      <c r="CE12" s="14" t="s">
        <v>22</v>
      </c>
      <c r="CF12" s="14">
        <f>INDEX(属性投放!$AZ$6:$AZ$85,(BW12-2)*20+CB12)</f>
        <v>1862</v>
      </c>
      <c r="CG12" s="14" t="s">
        <v>674</v>
      </c>
      <c r="CH12" s="14">
        <f>INDEX(属性投放!$BA$6:$BA$85,(BW12-2)*20+CB12)</f>
        <v>37450</v>
      </c>
      <c r="CI12" s="14" t="s">
        <v>21</v>
      </c>
      <c r="CJ12" s="14">
        <f>INDEX(属性投放!$BB$6:$BB$85,(BW12-2)*20+CB12)</f>
        <v>30</v>
      </c>
      <c r="CK12" s="14" t="s">
        <v>22</v>
      </c>
      <c r="CL12" s="14">
        <f>INDEX(属性投放!$BC$6:$BC$85,(BW12-2)*20+CB12)</f>
        <v>15</v>
      </c>
      <c r="CM12" s="14" t="s">
        <v>674</v>
      </c>
      <c r="CN12" s="14">
        <f>INDEX(属性投放!$BD$6:$BD$85,(BW12-2)*20+CB12)</f>
        <v>300</v>
      </c>
      <c r="CQ12" s="13">
        <v>8</v>
      </c>
      <c r="CR12" s="13">
        <f t="shared" si="17"/>
        <v>1</v>
      </c>
      <c r="CS12" s="13">
        <f t="shared" si="18"/>
        <v>8</v>
      </c>
      <c r="CT12" s="14">
        <f t="shared" si="19"/>
        <v>5</v>
      </c>
      <c r="CU12" s="14">
        <f t="shared" si="20"/>
        <v>1102001</v>
      </c>
      <c r="CV12" s="14" t="str">
        <f>INDEX($O$6:$O$27,CR12)&amp;"-"&amp;INDEX(属性投放!$AB$7:$AB$26,CX12)&amp;"-魂火-"&amp;CZ12</f>
        <v>关羽-众合+1-魂火-1</v>
      </c>
      <c r="CW12" s="25" t="s">
        <v>162</v>
      </c>
      <c r="CX12" s="14">
        <f>INDEX(属性投放!$AL$7:$AL$58,CS12)</f>
        <v>5</v>
      </c>
      <c r="CY12" s="14" t="s">
        <v>701</v>
      </c>
      <c r="CZ12" s="14">
        <f>INDEX(属性投放!$AM$7:$AM$58,CS12)</f>
        <v>1</v>
      </c>
      <c r="DA12" s="14">
        <f t="shared" si="21"/>
        <v>8</v>
      </c>
      <c r="DB12" s="14">
        <f>INDEX(属性投放!$AN$7:$AN$58,DA12)</f>
        <v>40</v>
      </c>
      <c r="DC12" s="14" t="s">
        <v>702</v>
      </c>
      <c r="DD12" s="14">
        <f>INDEX(属性投放!$BJ$6:$BJ$85,(CT12-2)*20+CX12)</f>
        <v>100</v>
      </c>
      <c r="DE12" s="14">
        <f>SUMIFS(DD$5:DD12,$CR$5:$CR12,"="&amp;$CR12)</f>
        <v>585</v>
      </c>
      <c r="DF12" s="14" t="s">
        <v>703</v>
      </c>
      <c r="DG12" s="14">
        <f>INDEX(属性投放!$BK$6:$BK$85,(CT12-2)*20+CX12)</f>
        <v>50</v>
      </c>
      <c r="DH12" s="14">
        <f>SUMIFS(DG$5:DG12,$CR$5:$CR12,"="&amp;$CR12)</f>
        <v>293</v>
      </c>
      <c r="DI12" s="14" t="s">
        <v>704</v>
      </c>
      <c r="DJ12" s="14">
        <f>INDEX(属性投放!$BL$6:$BL$85,(CT12-2)*20+CX12)</f>
        <v>1000</v>
      </c>
      <c r="DK12" s="14">
        <f>SUMIFS(DJ$5:DJ12,$CR$5:$CR12,"="&amp;$CR12)</f>
        <v>5850</v>
      </c>
      <c r="DP12" s="14">
        <f t="shared" si="22"/>
        <v>1102001</v>
      </c>
      <c r="DQ12" s="14" t="str">
        <f t="shared" si="23"/>
        <v>关羽8突</v>
      </c>
      <c r="DR12" s="14">
        <f t="shared" si="24"/>
        <v>9</v>
      </c>
      <c r="DS12" s="14">
        <f t="shared" si="25"/>
        <v>7</v>
      </c>
      <c r="DT12" s="14">
        <f t="shared" si="26"/>
        <v>7</v>
      </c>
      <c r="DU12" s="14">
        <f t="shared" si="27"/>
        <v>5</v>
      </c>
      <c r="DV12" s="14">
        <f t="shared" si="28"/>
        <v>8</v>
      </c>
      <c r="DW12" s="14">
        <f t="shared" si="29"/>
        <v>68</v>
      </c>
      <c r="DX12" s="14">
        <f>INDEX(属性投放!$AW$6:$AW$85,(卡牌属性!DU12-2)*20+卡牌属性!DV12)</f>
        <v>5</v>
      </c>
      <c r="DY12" s="14">
        <f>INDEX(属性投放!BP$6:BP$85,卡牌属性!$DW12)</f>
        <v>280</v>
      </c>
      <c r="DZ12" s="14">
        <f>INDEX(属性投放!BQ$6:BQ$85,卡牌属性!$DW12)</f>
        <v>140</v>
      </c>
      <c r="EA12" s="14">
        <f>INDEX(属性投放!BR$6:BR$85,卡牌属性!$DW12)</f>
        <v>2800</v>
      </c>
      <c r="EB12" s="14">
        <f t="shared" si="56"/>
        <v>2720</v>
      </c>
      <c r="EC12" s="14">
        <f t="shared" si="57"/>
        <v>3070</v>
      </c>
      <c r="ED12" s="14">
        <f t="shared" si="58"/>
        <v>3540</v>
      </c>
      <c r="EE12" s="14">
        <f t="shared" si="59"/>
        <v>3540</v>
      </c>
      <c r="EF12" s="14">
        <f t="shared" si="60"/>
        <v>4205</v>
      </c>
      <c r="EG12" s="14">
        <f t="shared" si="61"/>
        <v>1115</v>
      </c>
      <c r="EH12" s="14">
        <f t="shared" si="62"/>
        <v>1171</v>
      </c>
      <c r="EI12" s="14">
        <f t="shared" si="63"/>
        <v>1171</v>
      </c>
      <c r="EJ12" s="14">
        <f t="shared" si="64"/>
        <v>1249</v>
      </c>
      <c r="EK12" s="14">
        <f t="shared" si="65"/>
        <v>1411</v>
      </c>
      <c r="EL12" s="14">
        <f t="shared" si="66"/>
        <v>22230</v>
      </c>
      <c r="EM12" s="14">
        <f t="shared" si="67"/>
        <v>23510</v>
      </c>
      <c r="EN12" s="14">
        <f t="shared" si="68"/>
        <v>23510</v>
      </c>
      <c r="EO12" s="14">
        <f t="shared" si="69"/>
        <v>25200</v>
      </c>
      <c r="EP12" s="14">
        <f t="shared" si="70"/>
        <v>28800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30"/>
        <v>2</v>
      </c>
      <c r="FK12" s="14">
        <f t="shared" si="31"/>
        <v>1102002</v>
      </c>
      <c r="FL12" s="14" t="str">
        <f t="shared" si="32"/>
        <v>许褚-3星</v>
      </c>
      <c r="FM12" s="14">
        <f t="shared" si="33"/>
        <v>3</v>
      </c>
      <c r="FN12" s="14">
        <f>INDEX(Y$6:Y$27,$FJ12)+INDEX(属性偏向!Z$4:Z$8,卡牌属性!$FM12)</f>
        <v>6</v>
      </c>
      <c r="FO12" s="14" t="str">
        <f>INDEX(属性评价,卡牌属性!FN12)</f>
        <v>B+</v>
      </c>
      <c r="FP12" s="14">
        <f>INDEX(Z$6:Z$27,$FJ12)+INDEX(属性偏向!AA$4:AA$8,卡牌属性!$FM12)</f>
        <v>6</v>
      </c>
      <c r="FQ12" s="14" t="str">
        <f>INDEX(属性评价,卡牌属性!FP12)</f>
        <v>B+</v>
      </c>
      <c r="FR12" s="14">
        <f>INDEX(AA$6:AA$27,$FJ12)+INDEX(属性偏向!AB$4:AB$8,卡牌属性!$FM12)</f>
        <v>7</v>
      </c>
      <c r="FS12" s="14" t="str">
        <f>INDEX(属性评价,卡牌属性!FR12)</f>
        <v>A</v>
      </c>
      <c r="FV12" s="13">
        <v>8</v>
      </c>
      <c r="FW12" s="13">
        <f t="shared" si="34"/>
        <v>2</v>
      </c>
      <c r="FX12" s="14">
        <f t="shared" si="35"/>
        <v>1101002</v>
      </c>
      <c r="FY12" s="14" t="str">
        <f t="shared" si="36"/>
        <v>曹玄亮-3星</v>
      </c>
      <c r="FZ12" s="14">
        <f t="shared" si="37"/>
        <v>3</v>
      </c>
      <c r="GA12" s="14">
        <f>INDEX(J$6:J$21,$FW12)+INDEX(属性偏向!Z$4:Z$8,卡牌属性!$FM12)</f>
        <v>7</v>
      </c>
      <c r="GB12" s="14" t="str">
        <f>INDEX(属性评价,卡牌属性!GA12)</f>
        <v>A</v>
      </c>
      <c r="GC12" s="14">
        <f>INDEX(K$6:K$21,$FW12)+INDEX(属性偏向!Z$4:Z$8,卡牌属性!$FM12)</f>
        <v>4</v>
      </c>
      <c r="GD12" s="14" t="str">
        <f>INDEX(属性评价,卡牌属性!GC12)</f>
        <v>C+</v>
      </c>
      <c r="GE12" s="14">
        <f>INDEX(L$6:L$21,$FW12)+INDEX(属性偏向!Z$4:Z$8,卡牌属性!$FM12)</f>
        <v>4</v>
      </c>
      <c r="GF12" s="14" t="str">
        <f>INDEX(属性评价,卡牌属性!GE12)</f>
        <v>C+</v>
      </c>
      <c r="GJ12" s="13">
        <v>8</v>
      </c>
      <c r="GK12" s="13">
        <f>MATCH(GJ12-1,属性投放!$T$6:$T$66,1)</f>
        <v>1</v>
      </c>
      <c r="GL12" s="13">
        <f>MATCH(GJ12,属性投放!$AN$6:$AN$58,1)-1</f>
        <v>1</v>
      </c>
      <c r="GM12" s="13">
        <f>MATCH(GJ12-1,属性投放!$AD$6:$AD$26,1)</f>
        <v>2</v>
      </c>
      <c r="GN12" s="13" t="str">
        <f>INDEX(属性投放!$AB$7:$AB$26,卡牌属性!GM12)</f>
        <v>黑绳</v>
      </c>
      <c r="GO12" s="14">
        <f t="shared" si="38"/>
        <v>145</v>
      </c>
      <c r="GP12" s="14">
        <f t="shared" si="39"/>
        <v>45</v>
      </c>
      <c r="GQ12" s="14">
        <f t="shared" si="40"/>
        <v>750</v>
      </c>
      <c r="GR12" s="14">
        <f t="shared" si="41"/>
        <v>6</v>
      </c>
      <c r="GS12" s="14">
        <f t="shared" si="42"/>
        <v>3</v>
      </c>
      <c r="GT12" s="14">
        <f t="shared" si="43"/>
        <v>60</v>
      </c>
      <c r="GU12" s="14">
        <f>GO12+GR12*($GJ12-INDEX(属性投放!$AD$6:$AD$26,卡牌属性!$GM12))</f>
        <v>163</v>
      </c>
      <c r="GV12" s="14">
        <f>GP12+GS12*($GJ12-INDEX(属性投放!$AD$6:$AD$26,卡牌属性!$GM12))</f>
        <v>54</v>
      </c>
      <c r="GW12" s="14">
        <f>GQ12+GT12*($GJ12-INDEX(属性投放!$AD$6:$AD$26,卡牌属性!$GM12))</f>
        <v>930</v>
      </c>
      <c r="GX12" s="14">
        <f t="shared" si="44"/>
        <v>15</v>
      </c>
      <c r="GY12" s="14">
        <f t="shared" si="45"/>
        <v>8</v>
      </c>
      <c r="GZ12" s="14">
        <f t="shared" si="46"/>
        <v>150</v>
      </c>
      <c r="HA12" s="14">
        <f>IF(COUNTIF(属性投放!$AN$7:$AN$58,"="&amp;卡牌属性!GJ12)&gt;0,卡牌属性!GL12,0)</f>
        <v>0</v>
      </c>
      <c r="HB12" s="14">
        <f t="shared" si="47"/>
        <v>0</v>
      </c>
      <c r="HC12" s="14">
        <f t="shared" si="48"/>
        <v>0</v>
      </c>
      <c r="HD12" s="14">
        <f t="shared" si="49"/>
        <v>0</v>
      </c>
      <c r="HE12" s="14">
        <f>IF(COUNTIF(属性投放!$AD$6:$AD$26,"="&amp;卡牌属性!GJ12)&gt;0,卡牌属性!GM12,0)</f>
        <v>0</v>
      </c>
      <c r="HF12" s="14">
        <f t="shared" si="50"/>
        <v>0</v>
      </c>
      <c r="HG12" s="14">
        <f t="shared" si="51"/>
        <v>0</v>
      </c>
      <c r="HH12" s="14">
        <f t="shared" si="52"/>
        <v>0</v>
      </c>
      <c r="HI12" s="14">
        <f t="shared" si="71"/>
        <v>6</v>
      </c>
      <c r="HJ12" s="14">
        <f t="shared" si="72"/>
        <v>3</v>
      </c>
      <c r="HK12" s="14">
        <f t="shared" si="73"/>
        <v>60</v>
      </c>
      <c r="HL12" s="14">
        <f>GU12+GX12</f>
        <v>178</v>
      </c>
      <c r="HM12" s="14">
        <f t="shared" si="75"/>
        <v>62</v>
      </c>
      <c r="HN12" s="14">
        <f t="shared" si="76"/>
        <v>1080</v>
      </c>
      <c r="HO12" s="14">
        <f t="shared" si="77"/>
        <v>180</v>
      </c>
      <c r="HP12" s="14">
        <f t="shared" si="78"/>
        <v>0</v>
      </c>
      <c r="HQ12" s="14">
        <f t="shared" si="79"/>
        <v>0</v>
      </c>
      <c r="HR12" s="14">
        <f t="shared" si="80"/>
        <v>4100</v>
      </c>
      <c r="HS12" s="17">
        <f t="shared" si="81"/>
        <v>4.3902439024390241E-2</v>
      </c>
      <c r="HT12" s="17">
        <f t="shared" si="82"/>
        <v>0</v>
      </c>
      <c r="HU12" s="17">
        <f t="shared" si="83"/>
        <v>0</v>
      </c>
      <c r="HV12" s="23">
        <f>SUM(HO$5:HO12)</f>
        <v>1340</v>
      </c>
      <c r="HW12" s="14">
        <f>SUM(HP$5:HP12)</f>
        <v>460</v>
      </c>
      <c r="HX12" s="14">
        <f>SUM(HQ$5:HQ12)</f>
        <v>0</v>
      </c>
      <c r="HY12" s="17">
        <f t="shared" si="84"/>
        <v>0.32682926829268294</v>
      </c>
      <c r="HZ12" s="17">
        <f t="shared" si="85"/>
        <v>0.11219512195121951</v>
      </c>
      <c r="IA12" s="17">
        <f t="shared" si="86"/>
        <v>0</v>
      </c>
    </row>
    <row r="13" spans="1:235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718</v>
      </c>
      <c r="H13" s="13" t="s">
        <v>716</v>
      </c>
      <c r="I13" s="13" t="s">
        <v>714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1173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724</v>
      </c>
      <c r="W13" s="13" t="s">
        <v>720</v>
      </c>
      <c r="X13" s="13" t="s">
        <v>728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55"/>
        <v>1</v>
      </c>
      <c r="AG13" s="13">
        <f t="shared" si="2"/>
        <v>3</v>
      </c>
      <c r="AH13" s="14">
        <f t="shared" si="3"/>
        <v>1101001</v>
      </c>
      <c r="AI13" s="14" t="str">
        <f t="shared" si="4"/>
        <v>常服曹焱兵9突</v>
      </c>
      <c r="AJ13" s="25" t="s">
        <v>162</v>
      </c>
      <c r="AK13" s="14">
        <v>1</v>
      </c>
      <c r="AL13" s="14">
        <f t="shared" si="5"/>
        <v>9</v>
      </c>
      <c r="AM13" s="14">
        <f>INDEX(属性投放!$DE$6:$DE$85,(卡牌属性!AG13-2)*20+卡牌属性!AL13)</f>
        <v>1809</v>
      </c>
      <c r="AN13" s="14">
        <f t="shared" si="6"/>
        <v>1809</v>
      </c>
      <c r="AO13" s="14">
        <f t="shared" si="6"/>
        <v>1809</v>
      </c>
      <c r="AP13" s="14">
        <f t="shared" si="6"/>
        <v>1809</v>
      </c>
      <c r="AQ13" s="14">
        <f t="shared" si="6"/>
        <v>1809</v>
      </c>
      <c r="AR13" s="14">
        <f>INDEX(属性投放!$DF$6:$DF$85,(卡牌属性!AG13-2)*20+卡牌属性!AL13)</f>
        <v>864</v>
      </c>
      <c r="AS13" s="14">
        <f t="shared" si="7"/>
        <v>864</v>
      </c>
      <c r="AT13" s="14">
        <f t="shared" si="7"/>
        <v>864</v>
      </c>
      <c r="AU13" s="14">
        <f t="shared" si="7"/>
        <v>864</v>
      </c>
      <c r="AV13" s="14">
        <f t="shared" si="7"/>
        <v>864</v>
      </c>
      <c r="AW13" s="14">
        <f>INDEX(属性投放!$DG$6:$DG$85,(卡牌属性!AG13-2)*20+卡牌属性!AL13)</f>
        <v>8945</v>
      </c>
      <c r="AX13" s="14">
        <f t="shared" si="8"/>
        <v>8945</v>
      </c>
      <c r="AY13" s="14">
        <f t="shared" si="8"/>
        <v>8945</v>
      </c>
      <c r="AZ13" s="14">
        <f t="shared" si="8"/>
        <v>8945</v>
      </c>
      <c r="BA13" s="14">
        <f t="shared" si="8"/>
        <v>8945</v>
      </c>
      <c r="BB13" s="14">
        <f>INDEX(属性投放!$DK$6:$DK$85,(卡牌属性!AG13-2)*20+卡牌属性!AL13)</f>
        <v>52</v>
      </c>
      <c r="BC13" s="14">
        <f t="shared" si="9"/>
        <v>52</v>
      </c>
      <c r="BD13" s="14">
        <f t="shared" si="9"/>
        <v>52</v>
      </c>
      <c r="BE13" s="14">
        <f t="shared" si="9"/>
        <v>52</v>
      </c>
      <c r="BF13" s="14">
        <f t="shared" si="9"/>
        <v>52</v>
      </c>
      <c r="BG13" s="14">
        <f>INDEX(属性投放!$DL$6:$DL$85,(卡牌属性!AG13-2)*20+卡牌属性!AL13)</f>
        <v>26</v>
      </c>
      <c r="BH13" s="14">
        <f t="shared" si="10"/>
        <v>26</v>
      </c>
      <c r="BI13" s="14">
        <f t="shared" si="10"/>
        <v>26</v>
      </c>
      <c r="BJ13" s="14">
        <f t="shared" si="10"/>
        <v>26</v>
      </c>
      <c r="BK13" s="14">
        <f t="shared" si="10"/>
        <v>26</v>
      </c>
      <c r="BL13" s="14">
        <f>INDEX(属性投放!$DM$6:$DM$85,(卡牌属性!AG13-2)*20+卡牌属性!AL13)</f>
        <v>260</v>
      </c>
      <c r="BM13" s="14">
        <f t="shared" si="11"/>
        <v>260</v>
      </c>
      <c r="BN13" s="14">
        <f t="shared" si="11"/>
        <v>260</v>
      </c>
      <c r="BO13" s="14">
        <f t="shared" si="11"/>
        <v>260</v>
      </c>
      <c r="BP13" s="14">
        <f t="shared" si="11"/>
        <v>260</v>
      </c>
      <c r="BU13" s="13">
        <v>9</v>
      </c>
      <c r="BV13" s="13">
        <f t="shared" si="12"/>
        <v>1</v>
      </c>
      <c r="BW13" s="14">
        <f t="shared" si="13"/>
        <v>5</v>
      </c>
      <c r="BX13" s="14">
        <f t="shared" si="14"/>
        <v>1102001</v>
      </c>
      <c r="BY13" s="14" t="str">
        <f t="shared" si="15"/>
        <v>关羽9突</v>
      </c>
      <c r="BZ13" s="25" t="s">
        <v>162</v>
      </c>
      <c r="CA13" s="14">
        <v>2</v>
      </c>
      <c r="CB13" s="14">
        <f t="shared" si="16"/>
        <v>9</v>
      </c>
      <c r="CC13" s="14" t="s">
        <v>21</v>
      </c>
      <c r="CD13" s="14">
        <f>INDEX(属性投放!$AY$6:$AY$85,(BW13-2)*20+CB13)</f>
        <v>4745</v>
      </c>
      <c r="CE13" s="14" t="s">
        <v>22</v>
      </c>
      <c r="CF13" s="14">
        <f>INDEX(属性投放!$AZ$6:$AZ$85,(BW13-2)*20+CB13)</f>
        <v>2263</v>
      </c>
      <c r="CG13" s="14" t="s">
        <v>674</v>
      </c>
      <c r="CH13" s="14">
        <f>INDEX(属性投放!$BA$6:$BA$85,(BW13-2)*20+CB13)</f>
        <v>45450</v>
      </c>
      <c r="CI13" s="14" t="s">
        <v>21</v>
      </c>
      <c r="CJ13" s="14">
        <f>INDEX(属性投放!$BB$6:$BB$85,(BW13-2)*20+CB13)</f>
        <v>30</v>
      </c>
      <c r="CK13" s="14" t="s">
        <v>22</v>
      </c>
      <c r="CL13" s="14">
        <f>INDEX(属性投放!$BC$6:$BC$85,(BW13-2)*20+CB13)</f>
        <v>15</v>
      </c>
      <c r="CM13" s="14" t="s">
        <v>674</v>
      </c>
      <c r="CN13" s="14">
        <f>INDEX(属性投放!$BD$6:$BD$85,(BW13-2)*20+CB13)</f>
        <v>300</v>
      </c>
      <c r="CQ13" s="13">
        <v>9</v>
      </c>
      <c r="CR13" s="13">
        <f t="shared" si="17"/>
        <v>1</v>
      </c>
      <c r="CS13" s="13">
        <f t="shared" si="18"/>
        <v>9</v>
      </c>
      <c r="CT13" s="14">
        <f t="shared" si="19"/>
        <v>5</v>
      </c>
      <c r="CU13" s="14">
        <f t="shared" si="20"/>
        <v>1102001</v>
      </c>
      <c r="CV13" s="14" t="str">
        <f>INDEX($O$6:$O$27,CR13)&amp;"-"&amp;INDEX(属性投放!$AB$7:$AB$26,CX13)&amp;"-魂火-"&amp;CZ13</f>
        <v>关羽-众合+1-魂火-2</v>
      </c>
      <c r="CW13" s="25" t="s">
        <v>162</v>
      </c>
      <c r="CX13" s="14">
        <f>INDEX(属性投放!$AL$7:$AL$58,CS13)</f>
        <v>5</v>
      </c>
      <c r="CY13" s="14" t="s">
        <v>701</v>
      </c>
      <c r="CZ13" s="14">
        <f>INDEX(属性投放!$AM$7:$AM$58,CS13)</f>
        <v>2</v>
      </c>
      <c r="DA13" s="14">
        <f t="shared" si="21"/>
        <v>9</v>
      </c>
      <c r="DB13" s="14">
        <f>INDEX(属性投放!$AN$7:$AN$58,DA13)</f>
        <v>42</v>
      </c>
      <c r="DC13" s="14" t="s">
        <v>702</v>
      </c>
      <c r="DD13" s="14">
        <f>INDEX(属性投放!$BJ$6:$BJ$85,(CT13-2)*20+CX13)</f>
        <v>100</v>
      </c>
      <c r="DE13" s="14">
        <f>SUMIFS(DD$5:DD13,$CR$5:$CR13,"="&amp;$CR13)</f>
        <v>685</v>
      </c>
      <c r="DF13" s="14" t="s">
        <v>703</v>
      </c>
      <c r="DG13" s="14">
        <f>INDEX(属性投放!$BK$6:$BK$85,(CT13-2)*20+CX13)</f>
        <v>50</v>
      </c>
      <c r="DH13" s="14">
        <f>SUMIFS(DG$5:DG13,$CR$5:$CR13,"="&amp;$CR13)</f>
        <v>343</v>
      </c>
      <c r="DI13" s="14" t="s">
        <v>704</v>
      </c>
      <c r="DJ13" s="14">
        <f>INDEX(属性投放!$BL$6:$BL$85,(CT13-2)*20+CX13)</f>
        <v>1000</v>
      </c>
      <c r="DK13" s="14">
        <f>SUMIFS(DJ$5:DJ13,$CR$5:$CR13,"="&amp;$CR13)</f>
        <v>6850</v>
      </c>
      <c r="DP13" s="14">
        <f t="shared" si="22"/>
        <v>1102001</v>
      </c>
      <c r="DQ13" s="14" t="str">
        <f t="shared" si="23"/>
        <v>关羽9突</v>
      </c>
      <c r="DR13" s="14">
        <f t="shared" si="24"/>
        <v>9</v>
      </c>
      <c r="DS13" s="14">
        <f t="shared" si="25"/>
        <v>7</v>
      </c>
      <c r="DT13" s="14">
        <f t="shared" si="26"/>
        <v>7</v>
      </c>
      <c r="DU13" s="14">
        <f t="shared" si="27"/>
        <v>5</v>
      </c>
      <c r="DV13" s="14">
        <f t="shared" si="28"/>
        <v>9</v>
      </c>
      <c r="DW13" s="14">
        <f t="shared" si="29"/>
        <v>69</v>
      </c>
      <c r="DX13" s="14">
        <f>INDEX(属性投放!$AW$6:$AW$85,(卡牌属性!DU13-2)*20+卡牌属性!DV13)</f>
        <v>8</v>
      </c>
      <c r="DY13" s="14">
        <f>INDEX(属性投放!BP$6:BP$85,卡牌属性!$DW13)</f>
        <v>380</v>
      </c>
      <c r="DZ13" s="14">
        <f>INDEX(属性投放!BQ$6:BQ$85,卡牌属性!$DW13)</f>
        <v>190</v>
      </c>
      <c r="EA13" s="14">
        <f>INDEX(属性投放!BR$6:BR$85,卡牌属性!$DW13)</f>
        <v>3800</v>
      </c>
      <c r="EB13" s="14">
        <f t="shared" si="56"/>
        <v>3150</v>
      </c>
      <c r="EC13" s="14">
        <f t="shared" si="57"/>
        <v>3550</v>
      </c>
      <c r="ED13" s="14">
        <f t="shared" si="58"/>
        <v>4070</v>
      </c>
      <c r="EE13" s="14">
        <f t="shared" si="59"/>
        <v>4070</v>
      </c>
      <c r="EF13" s="14">
        <f t="shared" si="60"/>
        <v>4860</v>
      </c>
      <c r="EG13" s="14">
        <f t="shared" si="61"/>
        <v>1320</v>
      </c>
      <c r="EH13" s="14">
        <f t="shared" si="62"/>
        <v>1381</v>
      </c>
      <c r="EI13" s="14">
        <f t="shared" si="63"/>
        <v>1381</v>
      </c>
      <c r="EJ13" s="14">
        <f t="shared" si="64"/>
        <v>1464</v>
      </c>
      <c r="EK13" s="14">
        <f t="shared" si="65"/>
        <v>1651</v>
      </c>
      <c r="EL13" s="14">
        <f t="shared" si="66"/>
        <v>26280</v>
      </c>
      <c r="EM13" s="14">
        <f t="shared" si="67"/>
        <v>27710</v>
      </c>
      <c r="EN13" s="14">
        <f t="shared" si="68"/>
        <v>27710</v>
      </c>
      <c r="EO13" s="14">
        <f t="shared" si="69"/>
        <v>29500</v>
      </c>
      <c r="EP13" s="14">
        <f t="shared" si="70"/>
        <v>33600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30"/>
        <v>2</v>
      </c>
      <c r="FK13" s="14">
        <f t="shared" si="31"/>
        <v>1102002</v>
      </c>
      <c r="FL13" s="14" t="str">
        <f t="shared" si="32"/>
        <v>许褚-4星</v>
      </c>
      <c r="FM13" s="14">
        <f t="shared" si="33"/>
        <v>4</v>
      </c>
      <c r="FN13" s="14">
        <f>INDEX(Y$6:Y$27,$FJ13)+INDEX(属性偏向!Z$4:Z$8,卡牌属性!$FM13)</f>
        <v>6</v>
      </c>
      <c r="FO13" s="14" t="str">
        <f>INDEX(属性评价,卡牌属性!FN13)</f>
        <v>B+</v>
      </c>
      <c r="FP13" s="14">
        <f>INDEX(Z$6:Z$27,$FJ13)+INDEX(属性偏向!AA$4:AA$8,卡牌属性!$FM13)</f>
        <v>7</v>
      </c>
      <c r="FQ13" s="14" t="str">
        <f>INDEX(属性评价,卡牌属性!FP13)</f>
        <v>A</v>
      </c>
      <c r="FR13" s="14">
        <f>INDEX(AA$6:AA$27,$FJ13)+INDEX(属性偏向!AB$4:AB$8,卡牌属性!$FM13)</f>
        <v>8</v>
      </c>
      <c r="FS13" s="14" t="str">
        <f>INDEX(属性评价,卡牌属性!FR13)</f>
        <v>A+</v>
      </c>
      <c r="FV13" s="13">
        <v>9</v>
      </c>
      <c r="FW13" s="13">
        <f t="shared" si="34"/>
        <v>2</v>
      </c>
      <c r="FX13" s="14">
        <f t="shared" si="35"/>
        <v>1101002</v>
      </c>
      <c r="FY13" s="14" t="str">
        <f t="shared" si="36"/>
        <v>曹玄亮-4星</v>
      </c>
      <c r="FZ13" s="14">
        <f t="shared" si="37"/>
        <v>4</v>
      </c>
      <c r="GA13" s="14">
        <f>INDEX(J$6:J$21,$FW13)+INDEX(属性偏向!Z$4:Z$8,卡牌属性!$FM13)</f>
        <v>7</v>
      </c>
      <c r="GB13" s="14" t="str">
        <f>INDEX(属性评价,卡牌属性!GA13)</f>
        <v>A</v>
      </c>
      <c r="GC13" s="14">
        <f>INDEX(K$6:K$21,$FW13)+INDEX(属性偏向!Z$4:Z$8,卡牌属性!$FM13)</f>
        <v>4</v>
      </c>
      <c r="GD13" s="14" t="str">
        <f>INDEX(属性评价,卡牌属性!GC13)</f>
        <v>C+</v>
      </c>
      <c r="GE13" s="14">
        <f>INDEX(L$6:L$21,$FW13)+INDEX(属性偏向!Z$4:Z$8,卡牌属性!$FM13)</f>
        <v>4</v>
      </c>
      <c r="GF13" s="14" t="str">
        <f>INDEX(属性评价,卡牌属性!GE13)</f>
        <v>C+</v>
      </c>
      <c r="GJ13" s="13">
        <v>9</v>
      </c>
      <c r="GK13" s="13">
        <f>MATCH(GJ13-1,属性投放!$T$6:$T$66,1)</f>
        <v>1</v>
      </c>
      <c r="GL13" s="13">
        <f>MATCH(GJ13,属性投放!$AN$6:$AN$58,1)-1</f>
        <v>1</v>
      </c>
      <c r="GM13" s="13">
        <f>MATCH(GJ13-1,属性投放!$AD$6:$AD$26,1)</f>
        <v>2</v>
      </c>
      <c r="GN13" s="13" t="str">
        <f>INDEX(属性投放!$AB$7:$AB$26,卡牌属性!GM13)</f>
        <v>黑绳</v>
      </c>
      <c r="GO13" s="14">
        <f t="shared" si="38"/>
        <v>145</v>
      </c>
      <c r="GP13" s="14">
        <f t="shared" si="39"/>
        <v>45</v>
      </c>
      <c r="GQ13" s="14">
        <f t="shared" si="40"/>
        <v>750</v>
      </c>
      <c r="GR13" s="14">
        <f t="shared" si="41"/>
        <v>6</v>
      </c>
      <c r="GS13" s="14">
        <f t="shared" si="42"/>
        <v>3</v>
      </c>
      <c r="GT13" s="14">
        <f t="shared" si="43"/>
        <v>60</v>
      </c>
      <c r="GU13" s="14">
        <f>GO13+GR13*($GJ13-INDEX(属性投放!$AD$6:$AD$26,卡牌属性!$GM13))</f>
        <v>169</v>
      </c>
      <c r="GV13" s="14">
        <f>GP13+GS13*($GJ13-INDEX(属性投放!$AD$6:$AD$26,卡牌属性!$GM13))</f>
        <v>57</v>
      </c>
      <c r="GW13" s="14">
        <f>GQ13+GT13*($GJ13-INDEX(属性投放!$AD$6:$AD$26,卡牌属性!$GM13))</f>
        <v>990</v>
      </c>
      <c r="GX13" s="14">
        <f t="shared" si="44"/>
        <v>15</v>
      </c>
      <c r="GY13" s="14">
        <f t="shared" si="45"/>
        <v>8</v>
      </c>
      <c r="GZ13" s="14">
        <f t="shared" si="46"/>
        <v>150</v>
      </c>
      <c r="HA13" s="14">
        <f>IF(COUNTIF(属性投放!$AN$7:$AN$58,"="&amp;卡牌属性!GJ13)&gt;0,卡牌属性!GL13,0)</f>
        <v>0</v>
      </c>
      <c r="HB13" s="14">
        <f t="shared" si="47"/>
        <v>0</v>
      </c>
      <c r="HC13" s="14">
        <f t="shared" si="48"/>
        <v>0</v>
      </c>
      <c r="HD13" s="14">
        <f t="shared" si="49"/>
        <v>0</v>
      </c>
      <c r="HE13" s="14">
        <f>IF(COUNTIF(属性投放!$AD$6:$AD$26,"="&amp;卡牌属性!GJ13)&gt;0,卡牌属性!GM13,0)</f>
        <v>0</v>
      </c>
      <c r="HF13" s="14">
        <f t="shared" si="50"/>
        <v>0</v>
      </c>
      <c r="HG13" s="14">
        <f t="shared" si="51"/>
        <v>0</v>
      </c>
      <c r="HH13" s="14">
        <f t="shared" si="52"/>
        <v>0</v>
      </c>
      <c r="HI13" s="14">
        <f t="shared" si="71"/>
        <v>6</v>
      </c>
      <c r="HJ13" s="14">
        <f t="shared" si="72"/>
        <v>3</v>
      </c>
      <c r="HK13" s="14">
        <f t="shared" si="73"/>
        <v>60</v>
      </c>
      <c r="HL13" s="14">
        <f t="shared" si="74"/>
        <v>184</v>
      </c>
      <c r="HM13" s="14">
        <f t="shared" si="75"/>
        <v>65</v>
      </c>
      <c r="HN13" s="14">
        <f t="shared" si="76"/>
        <v>1140</v>
      </c>
      <c r="HO13" s="14">
        <f t="shared" si="77"/>
        <v>180</v>
      </c>
      <c r="HP13" s="14">
        <f t="shared" si="78"/>
        <v>0</v>
      </c>
      <c r="HQ13" s="14">
        <f t="shared" si="79"/>
        <v>0</v>
      </c>
      <c r="HR13" s="14">
        <f t="shared" si="80"/>
        <v>4280</v>
      </c>
      <c r="HS13" s="17">
        <f t="shared" si="81"/>
        <v>4.2056074766355138E-2</v>
      </c>
      <c r="HT13" s="17">
        <f t="shared" si="82"/>
        <v>0</v>
      </c>
      <c r="HU13" s="17">
        <f t="shared" si="83"/>
        <v>0</v>
      </c>
      <c r="HV13" s="23">
        <f>SUM(HO$5:HO13)</f>
        <v>1520</v>
      </c>
      <c r="HW13" s="14">
        <f>SUM(HP$5:HP13)</f>
        <v>460</v>
      </c>
      <c r="HX13" s="14">
        <f>SUM(HQ$5:HQ13)</f>
        <v>0</v>
      </c>
      <c r="HY13" s="17">
        <f t="shared" si="84"/>
        <v>0.35514018691588783</v>
      </c>
      <c r="HZ13" s="17">
        <f t="shared" si="85"/>
        <v>0.10747663551401869</v>
      </c>
      <c r="IA13" s="17">
        <f t="shared" si="86"/>
        <v>0</v>
      </c>
    </row>
    <row r="14" spans="1:235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720</v>
      </c>
      <c r="H14" s="13" t="s">
        <v>720</v>
      </c>
      <c r="I14" s="13" t="s">
        <v>720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1174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718</v>
      </c>
      <c r="W14" s="13" t="s">
        <v>720</v>
      </c>
      <c r="X14" s="13" t="s">
        <v>724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55"/>
        <v>1</v>
      </c>
      <c r="AG14" s="13">
        <f t="shared" si="2"/>
        <v>3</v>
      </c>
      <c r="AH14" s="14">
        <f t="shared" si="3"/>
        <v>1101001</v>
      </c>
      <c r="AI14" s="14" t="str">
        <f t="shared" si="4"/>
        <v>常服曹焱兵10突</v>
      </c>
      <c r="AJ14" s="25" t="s">
        <v>162</v>
      </c>
      <c r="AK14" s="14">
        <v>1</v>
      </c>
      <c r="AL14" s="14">
        <f t="shared" si="5"/>
        <v>10</v>
      </c>
      <c r="AM14" s="14">
        <f>INDEX(属性投放!$DE$6:$DE$85,(卡牌属性!AG14-2)*20+卡牌属性!AL14)</f>
        <v>2737</v>
      </c>
      <c r="AN14" s="14">
        <f t="shared" si="6"/>
        <v>2737</v>
      </c>
      <c r="AO14" s="14">
        <f t="shared" si="6"/>
        <v>2737</v>
      </c>
      <c r="AP14" s="14">
        <f t="shared" si="6"/>
        <v>2737</v>
      </c>
      <c r="AQ14" s="14">
        <f t="shared" si="6"/>
        <v>2737</v>
      </c>
      <c r="AR14" s="14">
        <f>INDEX(属性投放!$DF$6:$DF$85,(卡牌属性!AG14-2)*20+卡牌属性!AL14)</f>
        <v>1329</v>
      </c>
      <c r="AS14" s="14">
        <f t="shared" si="7"/>
        <v>1329</v>
      </c>
      <c r="AT14" s="14">
        <f t="shared" si="7"/>
        <v>1329</v>
      </c>
      <c r="AU14" s="14">
        <f t="shared" si="7"/>
        <v>1329</v>
      </c>
      <c r="AV14" s="14">
        <f t="shared" si="7"/>
        <v>1329</v>
      </c>
      <c r="AW14" s="14">
        <f>INDEX(属性投放!$DG$6:$DG$85,(卡牌属性!AG14-2)*20+卡牌属性!AL14)</f>
        <v>13585</v>
      </c>
      <c r="AX14" s="14">
        <f t="shared" si="8"/>
        <v>13585</v>
      </c>
      <c r="AY14" s="14">
        <f t="shared" si="8"/>
        <v>13585</v>
      </c>
      <c r="AZ14" s="14">
        <f t="shared" si="8"/>
        <v>13585</v>
      </c>
      <c r="BA14" s="14">
        <f t="shared" si="8"/>
        <v>13585</v>
      </c>
      <c r="BB14" s="14">
        <f>INDEX(属性投放!$DK$6:$DK$85,(卡牌属性!AG14-2)*20+卡牌属性!AL14)</f>
        <v>111</v>
      </c>
      <c r="BC14" s="14">
        <f t="shared" si="9"/>
        <v>111</v>
      </c>
      <c r="BD14" s="14">
        <f t="shared" si="9"/>
        <v>111</v>
      </c>
      <c r="BE14" s="14">
        <f t="shared" si="9"/>
        <v>111</v>
      </c>
      <c r="BF14" s="14">
        <f t="shared" si="9"/>
        <v>111</v>
      </c>
      <c r="BG14" s="14">
        <f>INDEX(属性投放!$DL$6:$DL$85,(卡牌属性!AG14-2)*20+卡牌属性!AL14)</f>
        <v>56</v>
      </c>
      <c r="BH14" s="14">
        <f t="shared" si="10"/>
        <v>56</v>
      </c>
      <c r="BI14" s="14">
        <f t="shared" si="10"/>
        <v>56</v>
      </c>
      <c r="BJ14" s="14">
        <f t="shared" si="10"/>
        <v>56</v>
      </c>
      <c r="BK14" s="14">
        <f t="shared" si="10"/>
        <v>56</v>
      </c>
      <c r="BL14" s="14">
        <f>INDEX(属性投放!$DM$6:$DM$85,(卡牌属性!AG14-2)*20+卡牌属性!AL14)</f>
        <v>555</v>
      </c>
      <c r="BM14" s="14">
        <f t="shared" si="11"/>
        <v>555</v>
      </c>
      <c r="BN14" s="14">
        <f t="shared" si="11"/>
        <v>555</v>
      </c>
      <c r="BO14" s="14">
        <f t="shared" si="11"/>
        <v>555</v>
      </c>
      <c r="BP14" s="14">
        <f t="shared" si="11"/>
        <v>555</v>
      </c>
      <c r="BU14" s="13">
        <v>10</v>
      </c>
      <c r="BV14" s="13">
        <f t="shared" si="12"/>
        <v>1</v>
      </c>
      <c r="BW14" s="14">
        <f t="shared" si="13"/>
        <v>5</v>
      </c>
      <c r="BX14" s="14">
        <f t="shared" si="14"/>
        <v>1102001</v>
      </c>
      <c r="BY14" s="14" t="str">
        <f t="shared" si="15"/>
        <v>关羽10突</v>
      </c>
      <c r="BZ14" s="25" t="s">
        <v>162</v>
      </c>
      <c r="CA14" s="14">
        <v>2</v>
      </c>
      <c r="CB14" s="14">
        <f t="shared" si="16"/>
        <v>10</v>
      </c>
      <c r="CC14" s="14" t="s">
        <v>21</v>
      </c>
      <c r="CD14" s="14">
        <f>INDEX(属性投放!$AY$6:$AY$85,(BW14-2)*20+CB14)</f>
        <v>5995</v>
      </c>
      <c r="CE14" s="14" t="s">
        <v>22</v>
      </c>
      <c r="CF14" s="14">
        <f>INDEX(属性投放!$AZ$6:$AZ$85,(BW14-2)*20+CB14)</f>
        <v>2888</v>
      </c>
      <c r="CG14" s="14" t="s">
        <v>674</v>
      </c>
      <c r="CH14" s="14">
        <f>INDEX(属性投放!$BA$6:$BA$85,(BW14-2)*20+CB14)</f>
        <v>57950</v>
      </c>
      <c r="CI14" s="14" t="s">
        <v>21</v>
      </c>
      <c r="CJ14" s="14">
        <f>INDEX(属性投放!$BB$6:$BB$85,(BW14-2)*20+CB14)</f>
        <v>40</v>
      </c>
      <c r="CK14" s="14" t="s">
        <v>22</v>
      </c>
      <c r="CL14" s="14">
        <f>INDEX(属性投放!$BC$6:$BC$85,(BW14-2)*20+CB14)</f>
        <v>20</v>
      </c>
      <c r="CM14" s="14" t="s">
        <v>674</v>
      </c>
      <c r="CN14" s="14">
        <f>INDEX(属性投放!$BD$6:$BD$85,(BW14-2)*20+CB14)</f>
        <v>400</v>
      </c>
      <c r="CQ14" s="13">
        <v>10</v>
      </c>
      <c r="CR14" s="13">
        <f t="shared" si="17"/>
        <v>1</v>
      </c>
      <c r="CS14" s="13">
        <f t="shared" si="18"/>
        <v>10</v>
      </c>
      <c r="CT14" s="14">
        <f t="shared" si="19"/>
        <v>5</v>
      </c>
      <c r="CU14" s="14">
        <f t="shared" si="20"/>
        <v>1102001</v>
      </c>
      <c r="CV14" s="14" t="str">
        <f>INDEX($O$6:$O$27,CR14)&amp;"-"&amp;INDEX(属性投放!$AB$7:$AB$26,CX14)&amp;"-魂火-"&amp;CZ14</f>
        <v>关羽-众合+2-魂火-1</v>
      </c>
      <c r="CW14" s="25" t="s">
        <v>162</v>
      </c>
      <c r="CX14" s="14">
        <f>INDEX(属性投放!$AL$7:$AL$58,CS14)</f>
        <v>6</v>
      </c>
      <c r="CY14" s="14" t="s">
        <v>701</v>
      </c>
      <c r="CZ14" s="14">
        <f>INDEX(属性投放!$AM$7:$AM$58,CS14)</f>
        <v>1</v>
      </c>
      <c r="DA14" s="14">
        <f t="shared" si="21"/>
        <v>10</v>
      </c>
      <c r="DB14" s="14">
        <f>INDEX(属性投放!$AN$7:$AN$58,DA14)</f>
        <v>45</v>
      </c>
      <c r="DC14" s="14" t="s">
        <v>702</v>
      </c>
      <c r="DD14" s="14">
        <f>INDEX(属性投放!$BJ$6:$BJ$85,(CT14-2)*20+CX14)</f>
        <v>120</v>
      </c>
      <c r="DE14" s="14">
        <f>SUMIFS(DD$5:DD14,$CR$5:$CR14,"="&amp;$CR14)</f>
        <v>805</v>
      </c>
      <c r="DF14" s="14" t="s">
        <v>703</v>
      </c>
      <c r="DG14" s="14">
        <f>INDEX(属性投放!$BK$6:$BK$85,(CT14-2)*20+CX14)</f>
        <v>60</v>
      </c>
      <c r="DH14" s="14">
        <f>SUMIFS(DG$5:DG14,$CR$5:$CR14,"="&amp;$CR14)</f>
        <v>403</v>
      </c>
      <c r="DI14" s="14" t="s">
        <v>704</v>
      </c>
      <c r="DJ14" s="14">
        <f>INDEX(属性投放!$BL$6:$BL$85,(CT14-2)*20+CX14)</f>
        <v>1200</v>
      </c>
      <c r="DK14" s="14">
        <f>SUMIFS(DJ$5:DJ14,$CR$5:$CR14,"="&amp;$CR14)</f>
        <v>8050</v>
      </c>
      <c r="DP14" s="14">
        <f t="shared" si="22"/>
        <v>1102001</v>
      </c>
      <c r="DQ14" s="14" t="str">
        <f t="shared" si="23"/>
        <v>关羽10突</v>
      </c>
      <c r="DR14" s="14">
        <f t="shared" si="24"/>
        <v>9</v>
      </c>
      <c r="DS14" s="14">
        <f t="shared" si="25"/>
        <v>7</v>
      </c>
      <c r="DT14" s="14">
        <f t="shared" si="26"/>
        <v>7</v>
      </c>
      <c r="DU14" s="14">
        <f t="shared" si="27"/>
        <v>5</v>
      </c>
      <c r="DV14" s="14">
        <f t="shared" si="28"/>
        <v>10</v>
      </c>
      <c r="DW14" s="14">
        <f t="shared" si="29"/>
        <v>70</v>
      </c>
      <c r="DX14" s="14">
        <f>INDEX(属性投放!$AW$6:$AW$85,(卡牌属性!DU14-2)*20+卡牌属性!DV14)</f>
        <v>7</v>
      </c>
      <c r="DY14" s="14">
        <f>INDEX(属性投放!BP$6:BP$85,卡牌属性!$DW14)</f>
        <v>420</v>
      </c>
      <c r="DZ14" s="14">
        <f>INDEX(属性投放!BQ$6:BQ$85,卡牌属性!$DW14)</f>
        <v>210</v>
      </c>
      <c r="EA14" s="14">
        <f>INDEX(属性投放!BR$6:BR$85,卡牌属性!$DW14)</f>
        <v>4200</v>
      </c>
      <c r="EB14" s="14">
        <f t="shared" si="56"/>
        <v>3770</v>
      </c>
      <c r="EC14" s="14">
        <f t="shared" si="57"/>
        <v>4250</v>
      </c>
      <c r="ED14" s="14">
        <f t="shared" si="58"/>
        <v>4850</v>
      </c>
      <c r="EE14" s="14">
        <f t="shared" si="59"/>
        <v>4850</v>
      </c>
      <c r="EF14" s="14">
        <f t="shared" si="60"/>
        <v>5840</v>
      </c>
      <c r="EG14" s="14">
        <f t="shared" si="61"/>
        <v>1614</v>
      </c>
      <c r="EH14" s="14">
        <f t="shared" si="62"/>
        <v>1683</v>
      </c>
      <c r="EI14" s="14">
        <f t="shared" si="63"/>
        <v>1683</v>
      </c>
      <c r="EJ14" s="14">
        <f t="shared" si="64"/>
        <v>1774</v>
      </c>
      <c r="EK14" s="14">
        <f t="shared" si="65"/>
        <v>2001</v>
      </c>
      <c r="EL14" s="14">
        <f t="shared" si="66"/>
        <v>32080</v>
      </c>
      <c r="EM14" s="14">
        <f t="shared" si="67"/>
        <v>33750</v>
      </c>
      <c r="EN14" s="14">
        <f t="shared" si="68"/>
        <v>33750</v>
      </c>
      <c r="EO14" s="14">
        <f t="shared" si="69"/>
        <v>35700</v>
      </c>
      <c r="EP14" s="14">
        <f t="shared" si="70"/>
        <v>40600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30"/>
        <v>2</v>
      </c>
      <c r="FK14" s="14">
        <f t="shared" si="31"/>
        <v>1102002</v>
      </c>
      <c r="FL14" s="14" t="str">
        <f t="shared" si="32"/>
        <v>许褚-5星</v>
      </c>
      <c r="FM14" s="14">
        <f t="shared" si="33"/>
        <v>5</v>
      </c>
      <c r="FN14" s="14">
        <f>INDEX(Y$6:Y$27,$FJ14)+INDEX(属性偏向!Z$4:Z$8,卡牌属性!$FM14)</f>
        <v>7</v>
      </c>
      <c r="FO14" s="14" t="str">
        <f>INDEX(属性评价,卡牌属性!FN14)</f>
        <v>A</v>
      </c>
      <c r="FP14" s="14">
        <f>INDEX(Z$6:Z$27,$FJ14)+INDEX(属性偏向!AA$4:AA$8,卡牌属性!$FM14)</f>
        <v>8</v>
      </c>
      <c r="FQ14" s="14" t="str">
        <f>INDEX(属性评价,卡牌属性!FP14)</f>
        <v>A+</v>
      </c>
      <c r="FR14" s="14">
        <f>INDEX(AA$6:AA$27,$FJ14)+INDEX(属性偏向!AB$4:AB$8,卡牌属性!$FM14)</f>
        <v>9</v>
      </c>
      <c r="FS14" s="14" t="str">
        <f>INDEX(属性评价,卡牌属性!FR14)</f>
        <v>S</v>
      </c>
      <c r="FV14" s="13">
        <v>10</v>
      </c>
      <c r="FW14" s="13">
        <f t="shared" si="34"/>
        <v>2</v>
      </c>
      <c r="FX14" s="14">
        <f t="shared" si="35"/>
        <v>1101002</v>
      </c>
      <c r="FY14" s="14" t="str">
        <f t="shared" si="36"/>
        <v>曹玄亮-5星</v>
      </c>
      <c r="FZ14" s="14">
        <f t="shared" si="37"/>
        <v>5</v>
      </c>
      <c r="GA14" s="14">
        <f>INDEX(J$6:J$21,$FW14)+INDEX(属性偏向!Z$4:Z$8,卡牌属性!$FM14)</f>
        <v>8</v>
      </c>
      <c r="GB14" s="14" t="str">
        <f>INDEX(属性评价,卡牌属性!GA14)</f>
        <v>A+</v>
      </c>
      <c r="GC14" s="14">
        <f>INDEX(K$6:K$21,$FW14)+INDEX(属性偏向!Z$4:Z$8,卡牌属性!$FM14)</f>
        <v>5</v>
      </c>
      <c r="GD14" s="14" t="str">
        <f>INDEX(属性评价,卡牌属性!GC14)</f>
        <v>B</v>
      </c>
      <c r="GE14" s="14">
        <f>INDEX(L$6:L$21,$FW14)+INDEX(属性偏向!Z$4:Z$8,卡牌属性!$FM14)</f>
        <v>5</v>
      </c>
      <c r="GF14" s="14" t="str">
        <f>INDEX(属性评价,卡牌属性!GE14)</f>
        <v>B</v>
      </c>
      <c r="GJ14" s="13">
        <v>10</v>
      </c>
      <c r="GK14" s="13">
        <f>MATCH(GJ14-1,属性投放!$T$6:$T$66,1)</f>
        <v>1</v>
      </c>
      <c r="GL14" s="13">
        <f>MATCH(GJ14,属性投放!$AN$6:$AN$58,1)-1</f>
        <v>2</v>
      </c>
      <c r="GM14" s="13">
        <f>MATCH(GJ14-1,属性投放!$AD$6:$AD$26,1)</f>
        <v>2</v>
      </c>
      <c r="GN14" s="13" t="str">
        <f>INDEX(属性投放!$AB$7:$AB$26,卡牌属性!GM14)</f>
        <v>黑绳</v>
      </c>
      <c r="GO14" s="14">
        <f t="shared" si="38"/>
        <v>145</v>
      </c>
      <c r="GP14" s="14">
        <f t="shared" si="39"/>
        <v>45</v>
      </c>
      <c r="GQ14" s="14">
        <f t="shared" si="40"/>
        <v>750</v>
      </c>
      <c r="GR14" s="14">
        <f t="shared" si="41"/>
        <v>6</v>
      </c>
      <c r="GS14" s="14">
        <f t="shared" si="42"/>
        <v>3</v>
      </c>
      <c r="GT14" s="14">
        <f t="shared" si="43"/>
        <v>60</v>
      </c>
      <c r="GU14" s="14">
        <f>GO14+GR14*($GJ14-INDEX(属性投放!$AD$6:$AD$26,卡牌属性!$GM14))</f>
        <v>175</v>
      </c>
      <c r="GV14" s="14">
        <f>GP14+GS14*($GJ14-INDEX(属性投放!$AD$6:$AD$26,卡牌属性!$GM14))</f>
        <v>60</v>
      </c>
      <c r="GW14" s="14">
        <f>GQ14+GT14*($GJ14-INDEX(属性投放!$AD$6:$AD$26,卡牌属性!$GM14))</f>
        <v>1050</v>
      </c>
      <c r="GX14" s="14">
        <f t="shared" si="44"/>
        <v>35</v>
      </c>
      <c r="GY14" s="14">
        <f t="shared" si="45"/>
        <v>18</v>
      </c>
      <c r="GZ14" s="14">
        <f t="shared" si="46"/>
        <v>350</v>
      </c>
      <c r="HA14" s="14">
        <f>IF(COUNTIF(属性投放!$AN$7:$AN$58,"="&amp;卡牌属性!GJ14)&gt;0,卡牌属性!GL14,0)</f>
        <v>2</v>
      </c>
      <c r="HB14" s="14">
        <f t="shared" si="47"/>
        <v>20</v>
      </c>
      <c r="HC14" s="14">
        <f t="shared" si="48"/>
        <v>10</v>
      </c>
      <c r="HD14" s="14">
        <f t="shared" si="49"/>
        <v>200</v>
      </c>
      <c r="HE14" s="14">
        <f>IF(COUNTIF(属性投放!$AD$6:$AD$26,"="&amp;卡牌属性!GJ14)&gt;0,卡牌属性!GM14,0)</f>
        <v>0</v>
      </c>
      <c r="HF14" s="14">
        <f t="shared" si="50"/>
        <v>0</v>
      </c>
      <c r="HG14" s="14">
        <f t="shared" si="51"/>
        <v>0</v>
      </c>
      <c r="HH14" s="14">
        <f t="shared" si="52"/>
        <v>0</v>
      </c>
      <c r="HI14" s="14">
        <f t="shared" si="71"/>
        <v>6</v>
      </c>
      <c r="HJ14" s="14">
        <f t="shared" si="72"/>
        <v>3</v>
      </c>
      <c r="HK14" s="14">
        <f t="shared" si="73"/>
        <v>60</v>
      </c>
      <c r="HL14" s="14">
        <f t="shared" si="74"/>
        <v>210</v>
      </c>
      <c r="HM14" s="14">
        <f t="shared" si="75"/>
        <v>78</v>
      </c>
      <c r="HN14" s="14">
        <f t="shared" si="76"/>
        <v>1400</v>
      </c>
      <c r="HO14" s="14">
        <f t="shared" si="77"/>
        <v>180</v>
      </c>
      <c r="HP14" s="14">
        <f t="shared" si="78"/>
        <v>600</v>
      </c>
      <c r="HQ14" s="14">
        <f t="shared" si="79"/>
        <v>0</v>
      </c>
      <c r="HR14" s="14">
        <f t="shared" si="80"/>
        <v>5060</v>
      </c>
      <c r="HS14" s="17">
        <f t="shared" si="81"/>
        <v>3.5573122529644272E-2</v>
      </c>
      <c r="HT14" s="17">
        <f t="shared" si="82"/>
        <v>0.11857707509881422</v>
      </c>
      <c r="HU14" s="17">
        <f t="shared" si="83"/>
        <v>0</v>
      </c>
      <c r="HV14" s="23">
        <f>SUM(HO$5:HO14)</f>
        <v>1700</v>
      </c>
      <c r="HW14" s="14">
        <f>SUM(HP$5:HP14)</f>
        <v>1060</v>
      </c>
      <c r="HX14" s="14">
        <f>SUM(HQ$5:HQ14)</f>
        <v>0</v>
      </c>
      <c r="HY14" s="17">
        <f t="shared" si="84"/>
        <v>0.33596837944664032</v>
      </c>
      <c r="HZ14" s="17">
        <f t="shared" si="85"/>
        <v>0.20948616600790515</v>
      </c>
      <c r="IA14" s="17">
        <f t="shared" si="86"/>
        <v>0</v>
      </c>
    </row>
    <row r="15" spans="1:235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722</v>
      </c>
      <c r="H15" s="13" t="s">
        <v>724</v>
      </c>
      <c r="I15" s="13" t="s">
        <v>726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1175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726</v>
      </c>
      <c r="W15" s="13" t="s">
        <v>722</v>
      </c>
      <c r="X15" s="13" t="s">
        <v>720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55"/>
        <v>1</v>
      </c>
      <c r="AG15" s="13">
        <f t="shared" si="2"/>
        <v>3</v>
      </c>
      <c r="AH15" s="14">
        <f t="shared" si="3"/>
        <v>1101001</v>
      </c>
      <c r="AI15" s="14" t="str">
        <f t="shared" si="4"/>
        <v>常服曹焱兵11突</v>
      </c>
      <c r="AJ15" s="25" t="s">
        <v>162</v>
      </c>
      <c r="AK15" s="14">
        <v>1</v>
      </c>
      <c r="AL15" s="14">
        <f t="shared" si="5"/>
        <v>11</v>
      </c>
      <c r="AM15" s="14">
        <f>INDEX(属性投放!$DE$6:$DE$85,(卡牌属性!AG15-2)*20+卡牌属性!AL15)</f>
        <v>3056</v>
      </c>
      <c r="AN15" s="14">
        <f t="shared" si="6"/>
        <v>3056</v>
      </c>
      <c r="AO15" s="14">
        <f t="shared" si="6"/>
        <v>3056</v>
      </c>
      <c r="AP15" s="14">
        <f t="shared" si="6"/>
        <v>3056</v>
      </c>
      <c r="AQ15" s="14">
        <f t="shared" si="6"/>
        <v>3056</v>
      </c>
      <c r="AR15" s="14">
        <f>INDEX(属性投放!$DF$6:$DF$85,(卡牌属性!AG15-2)*20+卡牌属性!AL15)</f>
        <v>1488</v>
      </c>
      <c r="AS15" s="14">
        <f t="shared" si="7"/>
        <v>1488</v>
      </c>
      <c r="AT15" s="14">
        <f t="shared" si="7"/>
        <v>1488</v>
      </c>
      <c r="AU15" s="14">
        <f t="shared" si="7"/>
        <v>1488</v>
      </c>
      <c r="AV15" s="14">
        <f t="shared" si="7"/>
        <v>1488</v>
      </c>
      <c r="AW15" s="14">
        <f>INDEX(属性投放!$DG$6:$DG$85,(卡牌属性!AG15-2)*20+卡牌属性!AL15)</f>
        <v>15180</v>
      </c>
      <c r="AX15" s="14">
        <f t="shared" si="8"/>
        <v>15180</v>
      </c>
      <c r="AY15" s="14">
        <f t="shared" si="8"/>
        <v>15180</v>
      </c>
      <c r="AZ15" s="14">
        <f t="shared" si="8"/>
        <v>15180</v>
      </c>
      <c r="BA15" s="14">
        <f t="shared" si="8"/>
        <v>15180</v>
      </c>
      <c r="BB15" s="14">
        <f>INDEX(属性投放!$DK$6:$DK$85,(卡牌属性!AG15-2)*20+卡牌属性!AL15)</f>
        <v>111</v>
      </c>
      <c r="BC15" s="14">
        <f t="shared" si="9"/>
        <v>111</v>
      </c>
      <c r="BD15" s="14">
        <f t="shared" si="9"/>
        <v>111</v>
      </c>
      <c r="BE15" s="14">
        <f t="shared" si="9"/>
        <v>111</v>
      </c>
      <c r="BF15" s="14">
        <f t="shared" si="9"/>
        <v>111</v>
      </c>
      <c r="BG15" s="14">
        <f>INDEX(属性投放!$DL$6:$DL$85,(卡牌属性!AG15-2)*20+卡牌属性!AL15)</f>
        <v>56</v>
      </c>
      <c r="BH15" s="14">
        <f t="shared" si="10"/>
        <v>56</v>
      </c>
      <c r="BI15" s="14">
        <f t="shared" si="10"/>
        <v>56</v>
      </c>
      <c r="BJ15" s="14">
        <f t="shared" si="10"/>
        <v>56</v>
      </c>
      <c r="BK15" s="14">
        <f t="shared" si="10"/>
        <v>56</v>
      </c>
      <c r="BL15" s="14">
        <f>INDEX(属性投放!$DM$6:$DM$85,(卡牌属性!AG15-2)*20+卡牌属性!AL15)</f>
        <v>555</v>
      </c>
      <c r="BM15" s="14">
        <f t="shared" si="11"/>
        <v>555</v>
      </c>
      <c r="BN15" s="14">
        <f t="shared" si="11"/>
        <v>555</v>
      </c>
      <c r="BO15" s="14">
        <f t="shared" si="11"/>
        <v>555</v>
      </c>
      <c r="BP15" s="14">
        <f t="shared" si="11"/>
        <v>555</v>
      </c>
      <c r="BU15" s="13">
        <v>11</v>
      </c>
      <c r="BV15" s="13">
        <f t="shared" si="12"/>
        <v>1</v>
      </c>
      <c r="BW15" s="14">
        <f t="shared" si="13"/>
        <v>5</v>
      </c>
      <c r="BX15" s="14">
        <f t="shared" si="14"/>
        <v>1102001</v>
      </c>
      <c r="BY15" s="14" t="str">
        <f t="shared" si="15"/>
        <v>关羽11突</v>
      </c>
      <c r="BZ15" s="25" t="s">
        <v>162</v>
      </c>
      <c r="CA15" s="14">
        <v>2</v>
      </c>
      <c r="CB15" s="14">
        <f t="shared" si="16"/>
        <v>11</v>
      </c>
      <c r="CC15" s="14" t="s">
        <v>21</v>
      </c>
      <c r="CD15" s="14">
        <f>INDEX(属性投放!$AY$6:$AY$85,(BW15-2)*20+CB15)</f>
        <v>7445</v>
      </c>
      <c r="CE15" s="14" t="s">
        <v>22</v>
      </c>
      <c r="CF15" s="14">
        <f>INDEX(属性投放!$AZ$6:$AZ$85,(BW15-2)*20+CB15)</f>
        <v>3613</v>
      </c>
      <c r="CG15" s="14" t="s">
        <v>674</v>
      </c>
      <c r="CH15" s="14">
        <f>INDEX(属性投放!$BA$6:$BA$85,(BW15-2)*20+CB15)</f>
        <v>72450</v>
      </c>
      <c r="CI15" s="14" t="s">
        <v>21</v>
      </c>
      <c r="CJ15" s="14">
        <f>INDEX(属性投放!$BB$6:$BB$85,(BW15-2)*20+CB15)</f>
        <v>40</v>
      </c>
      <c r="CK15" s="14" t="s">
        <v>22</v>
      </c>
      <c r="CL15" s="14">
        <f>INDEX(属性投放!$BC$6:$BC$85,(BW15-2)*20+CB15)</f>
        <v>20</v>
      </c>
      <c r="CM15" s="14" t="s">
        <v>674</v>
      </c>
      <c r="CN15" s="14">
        <f>INDEX(属性投放!$BD$6:$BD$85,(BW15-2)*20+CB15)</f>
        <v>400</v>
      </c>
      <c r="CQ15" s="13">
        <v>11</v>
      </c>
      <c r="CR15" s="13">
        <f t="shared" si="17"/>
        <v>1</v>
      </c>
      <c r="CS15" s="13">
        <f t="shared" si="18"/>
        <v>11</v>
      </c>
      <c r="CT15" s="14">
        <f t="shared" si="19"/>
        <v>5</v>
      </c>
      <c r="CU15" s="14">
        <f t="shared" si="20"/>
        <v>1102001</v>
      </c>
      <c r="CV15" s="14" t="str">
        <f>INDEX($O$6:$O$27,CR15)&amp;"-"&amp;INDEX(属性投放!$AB$7:$AB$26,CX15)&amp;"-魂火-"&amp;CZ15</f>
        <v>关羽-众合+2-魂火-2</v>
      </c>
      <c r="CW15" s="25" t="s">
        <v>162</v>
      </c>
      <c r="CX15" s="14">
        <f>INDEX(属性投放!$AL$7:$AL$58,CS15)</f>
        <v>6</v>
      </c>
      <c r="CY15" s="14" t="s">
        <v>701</v>
      </c>
      <c r="CZ15" s="14">
        <f>INDEX(属性投放!$AM$7:$AM$58,CS15)</f>
        <v>2</v>
      </c>
      <c r="DA15" s="14">
        <f t="shared" si="21"/>
        <v>11</v>
      </c>
      <c r="DB15" s="14">
        <f>INDEX(属性投放!$AN$7:$AN$58,DA15)</f>
        <v>47</v>
      </c>
      <c r="DC15" s="14" t="s">
        <v>702</v>
      </c>
      <c r="DD15" s="14">
        <f>INDEX(属性投放!$BJ$6:$BJ$85,(CT15-2)*20+CX15)</f>
        <v>120</v>
      </c>
      <c r="DE15" s="14">
        <f>SUMIFS(DD$5:DD15,$CR$5:$CR15,"="&amp;$CR15)</f>
        <v>925</v>
      </c>
      <c r="DF15" s="14" t="s">
        <v>703</v>
      </c>
      <c r="DG15" s="14">
        <f>INDEX(属性投放!$BK$6:$BK$85,(CT15-2)*20+CX15)</f>
        <v>60</v>
      </c>
      <c r="DH15" s="14">
        <f>SUMIFS(DG$5:DG15,$CR$5:$CR15,"="&amp;$CR15)</f>
        <v>463</v>
      </c>
      <c r="DI15" s="14" t="s">
        <v>704</v>
      </c>
      <c r="DJ15" s="14">
        <f>INDEX(属性投放!$BL$6:$BL$85,(CT15-2)*20+CX15)</f>
        <v>1200</v>
      </c>
      <c r="DK15" s="14">
        <f>SUMIFS(DJ$5:DJ15,$CR$5:$CR15,"="&amp;$CR15)</f>
        <v>9250</v>
      </c>
      <c r="DP15" s="14">
        <f t="shared" si="22"/>
        <v>1102001</v>
      </c>
      <c r="DQ15" s="14" t="str">
        <f t="shared" si="23"/>
        <v>关羽11突</v>
      </c>
      <c r="DR15" s="14">
        <f t="shared" si="24"/>
        <v>9</v>
      </c>
      <c r="DS15" s="14">
        <f t="shared" si="25"/>
        <v>7</v>
      </c>
      <c r="DT15" s="14">
        <f t="shared" si="26"/>
        <v>7</v>
      </c>
      <c r="DU15" s="14">
        <f t="shared" si="27"/>
        <v>5</v>
      </c>
      <c r="DV15" s="14">
        <f t="shared" si="28"/>
        <v>11</v>
      </c>
      <c r="DW15" s="14">
        <f t="shared" si="29"/>
        <v>71</v>
      </c>
      <c r="DX15" s="14">
        <f>INDEX(属性投放!$AW$6:$AW$85,(卡牌属性!DU15-2)*20+卡牌属性!DV15)</f>
        <v>8</v>
      </c>
      <c r="DY15" s="14">
        <f>INDEX(属性投放!BP$6:BP$85,卡牌属性!$DW15)</f>
        <v>500</v>
      </c>
      <c r="DZ15" s="14">
        <f>INDEX(属性投放!BQ$6:BQ$85,卡牌属性!$DW15)</f>
        <v>250</v>
      </c>
      <c r="EA15" s="14">
        <f>INDEX(属性投放!BR$6:BR$85,卡牌属性!$DW15)</f>
        <v>5000</v>
      </c>
      <c r="EB15" s="14">
        <f t="shared" si="56"/>
        <v>4470</v>
      </c>
      <c r="EC15" s="14">
        <f t="shared" si="57"/>
        <v>5020</v>
      </c>
      <c r="ED15" s="14">
        <f t="shared" si="58"/>
        <v>5795</v>
      </c>
      <c r="EE15" s="14">
        <f t="shared" si="59"/>
        <v>5795</v>
      </c>
      <c r="EF15" s="14">
        <f t="shared" si="60"/>
        <v>6960</v>
      </c>
      <c r="EG15" s="14">
        <f t="shared" si="61"/>
        <v>1929</v>
      </c>
      <c r="EH15" s="14">
        <f t="shared" si="62"/>
        <v>2019</v>
      </c>
      <c r="EI15" s="14">
        <f t="shared" si="63"/>
        <v>2019</v>
      </c>
      <c r="EJ15" s="14">
        <f t="shared" si="64"/>
        <v>2124</v>
      </c>
      <c r="EK15" s="14">
        <f t="shared" si="65"/>
        <v>2386</v>
      </c>
      <c r="EL15" s="14">
        <f t="shared" si="66"/>
        <v>38380</v>
      </c>
      <c r="EM15" s="14">
        <f t="shared" si="67"/>
        <v>40400</v>
      </c>
      <c r="EN15" s="14">
        <f t="shared" si="68"/>
        <v>40400</v>
      </c>
      <c r="EO15" s="14">
        <f t="shared" si="69"/>
        <v>42700</v>
      </c>
      <c r="EP15" s="14">
        <f t="shared" si="70"/>
        <v>48300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30"/>
        <v>3</v>
      </c>
      <c r="FK15" s="14">
        <f t="shared" si="31"/>
        <v>1102003</v>
      </c>
      <c r="FL15" s="14" t="str">
        <f t="shared" si="32"/>
        <v>典韦-1星</v>
      </c>
      <c r="FM15" s="14">
        <f t="shared" si="33"/>
        <v>1</v>
      </c>
      <c r="FN15" s="14">
        <f>INDEX(Y$6:Y$27,$FJ15)+INDEX(属性偏向!Z$4:Z$8,卡牌属性!$FM15)</f>
        <v>7</v>
      </c>
      <c r="FO15" s="14" t="str">
        <f>INDEX(属性评价,卡牌属性!FN15)</f>
        <v>A</v>
      </c>
      <c r="FP15" s="14">
        <f>INDEX(Z$6:Z$27,$FJ15)+INDEX(属性偏向!AA$4:AA$8,卡牌属性!$FM15)</f>
        <v>6</v>
      </c>
      <c r="FQ15" s="14" t="str">
        <f>INDEX(属性评价,卡牌属性!FP15)</f>
        <v>B+</v>
      </c>
      <c r="FR15" s="14">
        <f>INDEX(AA$6:AA$27,$FJ15)+INDEX(属性偏向!AB$4:AB$8,卡牌属性!$FM15)</f>
        <v>6</v>
      </c>
      <c r="FS15" s="14" t="str">
        <f>INDEX(属性评价,卡牌属性!FR15)</f>
        <v>B+</v>
      </c>
      <c r="FV15" s="13">
        <v>11</v>
      </c>
      <c r="FW15" s="13">
        <f t="shared" si="34"/>
        <v>3</v>
      </c>
      <c r="FX15" s="14">
        <f t="shared" si="35"/>
        <v>1101003</v>
      </c>
      <c r="FY15" s="14" t="str">
        <f t="shared" si="36"/>
        <v>战斗夏玲-1星</v>
      </c>
      <c r="FZ15" s="14">
        <f t="shared" si="37"/>
        <v>1</v>
      </c>
      <c r="GA15" s="14">
        <f>INDEX(J$6:J$21,$FW15)+INDEX(属性偏向!Z$4:Z$8,卡牌属性!$FM15)</f>
        <v>5</v>
      </c>
      <c r="GB15" s="14" t="str">
        <f>INDEX(属性评价,卡牌属性!GA15)</f>
        <v>B</v>
      </c>
      <c r="GC15" s="14">
        <f>INDEX(K$6:K$21,$FW15)+INDEX(属性偏向!Z$4:Z$8,卡牌属性!$FM15)</f>
        <v>5</v>
      </c>
      <c r="GD15" s="14" t="str">
        <f>INDEX(属性评价,卡牌属性!GC15)</f>
        <v>B</v>
      </c>
      <c r="GE15" s="14">
        <f>INDEX(L$6:L$21,$FW15)+INDEX(属性偏向!Z$4:Z$8,卡牌属性!$FM15)</f>
        <v>5</v>
      </c>
      <c r="GF15" s="14" t="str">
        <f>INDEX(属性评价,卡牌属性!GE15)</f>
        <v>B</v>
      </c>
      <c r="GJ15" s="13">
        <v>11</v>
      </c>
      <c r="GK15" s="13">
        <f>MATCH(GJ15-1,属性投放!$T$6:$T$66,1)</f>
        <v>1</v>
      </c>
      <c r="GL15" s="13">
        <f>MATCH(GJ15,属性投放!$AN$6:$AN$58,1)-1</f>
        <v>2</v>
      </c>
      <c r="GM15" s="13">
        <f>MATCH(GJ15-1,属性投放!$AD$6:$AD$26,1)</f>
        <v>2</v>
      </c>
      <c r="GN15" s="13" t="str">
        <f>INDEX(属性投放!$AB$7:$AB$26,卡牌属性!GM15)</f>
        <v>黑绳</v>
      </c>
      <c r="GO15" s="14">
        <f t="shared" si="38"/>
        <v>145</v>
      </c>
      <c r="GP15" s="14">
        <f t="shared" si="39"/>
        <v>45</v>
      </c>
      <c r="GQ15" s="14">
        <f t="shared" si="40"/>
        <v>750</v>
      </c>
      <c r="GR15" s="14">
        <f t="shared" si="41"/>
        <v>6</v>
      </c>
      <c r="GS15" s="14">
        <f t="shared" si="42"/>
        <v>3</v>
      </c>
      <c r="GT15" s="14">
        <f t="shared" si="43"/>
        <v>60</v>
      </c>
      <c r="GU15" s="14">
        <f>GO15+GR15*($GJ15-INDEX(属性投放!$AD$6:$AD$26,卡牌属性!$GM15))</f>
        <v>181</v>
      </c>
      <c r="GV15" s="14">
        <f>GP15+GS15*($GJ15-INDEX(属性投放!$AD$6:$AD$26,卡牌属性!$GM15))</f>
        <v>63</v>
      </c>
      <c r="GW15" s="14">
        <f>GQ15+GT15*($GJ15-INDEX(属性投放!$AD$6:$AD$26,卡牌属性!$GM15))</f>
        <v>1110</v>
      </c>
      <c r="GX15" s="14">
        <f t="shared" si="44"/>
        <v>35</v>
      </c>
      <c r="GY15" s="14">
        <f t="shared" si="45"/>
        <v>18</v>
      </c>
      <c r="GZ15" s="14">
        <f t="shared" si="46"/>
        <v>350</v>
      </c>
      <c r="HA15" s="14">
        <f>IF(COUNTIF(属性投放!$AN$7:$AN$58,"="&amp;卡牌属性!GJ15)&gt;0,卡牌属性!GL15,0)</f>
        <v>0</v>
      </c>
      <c r="HB15" s="14">
        <f t="shared" si="47"/>
        <v>0</v>
      </c>
      <c r="HC15" s="14">
        <f t="shared" si="48"/>
        <v>0</v>
      </c>
      <c r="HD15" s="14">
        <f t="shared" si="49"/>
        <v>0</v>
      </c>
      <c r="HE15" s="14">
        <f>IF(COUNTIF(属性投放!$AD$6:$AD$26,"="&amp;卡牌属性!GJ15)&gt;0,卡牌属性!GM15,0)</f>
        <v>0</v>
      </c>
      <c r="HF15" s="14">
        <f t="shared" si="50"/>
        <v>0</v>
      </c>
      <c r="HG15" s="14">
        <f t="shared" si="51"/>
        <v>0</v>
      </c>
      <c r="HH15" s="14">
        <f t="shared" si="52"/>
        <v>0</v>
      </c>
      <c r="HI15" s="14">
        <f t="shared" si="71"/>
        <v>6</v>
      </c>
      <c r="HJ15" s="14">
        <f t="shared" si="72"/>
        <v>3</v>
      </c>
      <c r="HK15" s="14">
        <f t="shared" si="73"/>
        <v>60</v>
      </c>
      <c r="HL15" s="14">
        <f t="shared" si="74"/>
        <v>216</v>
      </c>
      <c r="HM15" s="14">
        <f t="shared" si="75"/>
        <v>81</v>
      </c>
      <c r="HN15" s="14">
        <f t="shared" si="76"/>
        <v>1460</v>
      </c>
      <c r="HO15" s="14">
        <f t="shared" si="77"/>
        <v>180</v>
      </c>
      <c r="HP15" s="14">
        <f t="shared" si="78"/>
        <v>0</v>
      </c>
      <c r="HQ15" s="14">
        <f t="shared" si="79"/>
        <v>0</v>
      </c>
      <c r="HR15" s="14">
        <f t="shared" si="80"/>
        <v>5240</v>
      </c>
      <c r="HS15" s="17">
        <f t="shared" si="81"/>
        <v>3.4351145038167941E-2</v>
      </c>
      <c r="HT15" s="17">
        <f t="shared" si="82"/>
        <v>0</v>
      </c>
      <c r="HU15" s="17">
        <f t="shared" si="83"/>
        <v>0</v>
      </c>
      <c r="HV15" s="23">
        <f>SUM(HO$5:HO15)</f>
        <v>1880</v>
      </c>
      <c r="HW15" s="14">
        <f>SUM(HP$5:HP15)</f>
        <v>1060</v>
      </c>
      <c r="HX15" s="14">
        <f>SUM(HQ$5:HQ15)</f>
        <v>0</v>
      </c>
      <c r="HY15" s="17">
        <f t="shared" si="84"/>
        <v>0.35877862595419846</v>
      </c>
      <c r="HZ15" s="17">
        <f t="shared" si="85"/>
        <v>0.20229007633587787</v>
      </c>
      <c r="IA15" s="17">
        <f t="shared" si="86"/>
        <v>0</v>
      </c>
    </row>
    <row r="16" spans="1:235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720</v>
      </c>
      <c r="H16" s="13" t="s">
        <v>720</v>
      </c>
      <c r="I16" s="13" t="s">
        <v>720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1176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720</v>
      </c>
      <c r="W16" s="13" t="s">
        <v>722</v>
      </c>
      <c r="X16" s="13" t="s">
        <v>726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55"/>
        <v>1</v>
      </c>
      <c r="AG16" s="13">
        <f t="shared" si="2"/>
        <v>3</v>
      </c>
      <c r="AH16" s="14">
        <f t="shared" si="3"/>
        <v>1101001</v>
      </c>
      <c r="AI16" s="14" t="str">
        <f t="shared" si="4"/>
        <v>常服曹焱兵12突</v>
      </c>
      <c r="AJ16" s="25" t="s">
        <v>162</v>
      </c>
      <c r="AK16" s="14">
        <v>1</v>
      </c>
      <c r="AL16" s="14">
        <f t="shared" si="5"/>
        <v>12</v>
      </c>
      <c r="AM16" s="14">
        <f>INDEX(属性投放!$DE$6:$DE$85,(卡牌属性!AG16-2)*20+卡牌属性!AL16)</f>
        <v>3375</v>
      </c>
      <c r="AN16" s="14">
        <f t="shared" si="6"/>
        <v>3375</v>
      </c>
      <c r="AO16" s="14">
        <f t="shared" si="6"/>
        <v>3375</v>
      </c>
      <c r="AP16" s="14">
        <f t="shared" si="6"/>
        <v>3375</v>
      </c>
      <c r="AQ16" s="14">
        <f t="shared" si="6"/>
        <v>3375</v>
      </c>
      <c r="AR16" s="14">
        <f>INDEX(属性投放!$DF$6:$DF$85,(卡牌属性!AG16-2)*20+卡牌属性!AL16)</f>
        <v>1647</v>
      </c>
      <c r="AS16" s="14">
        <f t="shared" si="7"/>
        <v>1647</v>
      </c>
      <c r="AT16" s="14">
        <f t="shared" si="7"/>
        <v>1647</v>
      </c>
      <c r="AU16" s="14">
        <f t="shared" si="7"/>
        <v>1647</v>
      </c>
      <c r="AV16" s="14">
        <f t="shared" si="7"/>
        <v>1647</v>
      </c>
      <c r="AW16" s="14">
        <f>INDEX(属性投放!$DG$6:$DG$85,(卡牌属性!AG16-2)*20+卡牌属性!AL16)</f>
        <v>16775</v>
      </c>
      <c r="AX16" s="14">
        <f t="shared" si="8"/>
        <v>16775</v>
      </c>
      <c r="AY16" s="14">
        <f t="shared" si="8"/>
        <v>16775</v>
      </c>
      <c r="AZ16" s="14">
        <f t="shared" si="8"/>
        <v>16775</v>
      </c>
      <c r="BA16" s="14">
        <f t="shared" si="8"/>
        <v>16775</v>
      </c>
      <c r="BB16" s="14">
        <f>INDEX(属性投放!$DK$6:$DK$85,(卡牌属性!AG16-2)*20+卡牌属性!AL16)</f>
        <v>111</v>
      </c>
      <c r="BC16" s="14">
        <f t="shared" si="9"/>
        <v>111</v>
      </c>
      <c r="BD16" s="14">
        <f t="shared" si="9"/>
        <v>111</v>
      </c>
      <c r="BE16" s="14">
        <f t="shared" si="9"/>
        <v>111</v>
      </c>
      <c r="BF16" s="14">
        <f t="shared" si="9"/>
        <v>111</v>
      </c>
      <c r="BG16" s="14">
        <f>INDEX(属性投放!$DL$6:$DL$85,(卡牌属性!AG16-2)*20+卡牌属性!AL16)</f>
        <v>56</v>
      </c>
      <c r="BH16" s="14">
        <f t="shared" si="10"/>
        <v>56</v>
      </c>
      <c r="BI16" s="14">
        <f t="shared" si="10"/>
        <v>56</v>
      </c>
      <c r="BJ16" s="14">
        <f t="shared" si="10"/>
        <v>56</v>
      </c>
      <c r="BK16" s="14">
        <f t="shared" si="10"/>
        <v>56</v>
      </c>
      <c r="BL16" s="14">
        <f>INDEX(属性投放!$DM$6:$DM$85,(卡牌属性!AG16-2)*20+卡牌属性!AL16)</f>
        <v>555</v>
      </c>
      <c r="BM16" s="14">
        <f t="shared" si="11"/>
        <v>555</v>
      </c>
      <c r="BN16" s="14">
        <f t="shared" si="11"/>
        <v>555</v>
      </c>
      <c r="BO16" s="14">
        <f t="shared" si="11"/>
        <v>555</v>
      </c>
      <c r="BP16" s="14">
        <f t="shared" si="11"/>
        <v>555</v>
      </c>
      <c r="BU16" s="13">
        <v>12</v>
      </c>
      <c r="BV16" s="13">
        <f t="shared" si="12"/>
        <v>1</v>
      </c>
      <c r="BW16" s="14">
        <f t="shared" si="13"/>
        <v>5</v>
      </c>
      <c r="BX16" s="14">
        <f t="shared" si="14"/>
        <v>1102001</v>
      </c>
      <c r="BY16" s="14" t="str">
        <f t="shared" si="15"/>
        <v>关羽12突</v>
      </c>
      <c r="BZ16" s="25" t="s">
        <v>162</v>
      </c>
      <c r="CA16" s="14">
        <v>2</v>
      </c>
      <c r="CB16" s="14">
        <f t="shared" si="16"/>
        <v>12</v>
      </c>
      <c r="CC16" s="14" t="s">
        <v>21</v>
      </c>
      <c r="CD16" s="14">
        <f>INDEX(属性投放!$AY$6:$AY$85,(BW16-2)*20+CB16)</f>
        <v>9240</v>
      </c>
      <c r="CE16" s="14" t="s">
        <v>22</v>
      </c>
      <c r="CF16" s="14">
        <f>INDEX(属性投放!$AZ$6:$AZ$85,(BW16-2)*20+CB16)</f>
        <v>4512</v>
      </c>
      <c r="CG16" s="14" t="s">
        <v>674</v>
      </c>
      <c r="CH16" s="14">
        <f>INDEX(属性投放!$BA$6:$BA$85,(BW16-2)*20+CB16)</f>
        <v>90400</v>
      </c>
      <c r="CI16" s="14" t="s">
        <v>21</v>
      </c>
      <c r="CJ16" s="14">
        <f>INDEX(属性投放!$BB$6:$BB$85,(BW16-2)*20+CB16)</f>
        <v>40</v>
      </c>
      <c r="CK16" s="14" t="s">
        <v>22</v>
      </c>
      <c r="CL16" s="14">
        <f>INDEX(属性投放!$BC$6:$BC$85,(BW16-2)*20+CB16)</f>
        <v>20</v>
      </c>
      <c r="CM16" s="14" t="s">
        <v>674</v>
      </c>
      <c r="CN16" s="14">
        <f>INDEX(属性投放!$BD$6:$BD$85,(BW16-2)*20+CB16)</f>
        <v>400</v>
      </c>
      <c r="CQ16" s="13">
        <v>12</v>
      </c>
      <c r="CR16" s="13">
        <f t="shared" si="17"/>
        <v>1</v>
      </c>
      <c r="CS16" s="13">
        <f t="shared" si="18"/>
        <v>12</v>
      </c>
      <c r="CT16" s="14">
        <f t="shared" si="19"/>
        <v>5</v>
      </c>
      <c r="CU16" s="14">
        <f t="shared" si="20"/>
        <v>1102001</v>
      </c>
      <c r="CV16" s="14" t="str">
        <f>INDEX($O$6:$O$27,CR16)&amp;"-"&amp;INDEX(属性投放!$AB$7:$AB$26,CX16)&amp;"-魂火-"&amp;CZ16</f>
        <v>关羽-叫唤-魂火-1</v>
      </c>
      <c r="CW16" s="25" t="s">
        <v>162</v>
      </c>
      <c r="CX16" s="14">
        <f>INDEX(属性投放!$AL$7:$AL$58,CS16)</f>
        <v>7</v>
      </c>
      <c r="CY16" s="14" t="s">
        <v>701</v>
      </c>
      <c r="CZ16" s="14">
        <f>INDEX(属性投放!$AM$7:$AM$58,CS16)</f>
        <v>1</v>
      </c>
      <c r="DA16" s="14">
        <f t="shared" si="21"/>
        <v>12</v>
      </c>
      <c r="DB16" s="14">
        <f>INDEX(属性投放!$AN$7:$AN$58,DA16)</f>
        <v>50</v>
      </c>
      <c r="DC16" s="14" t="s">
        <v>702</v>
      </c>
      <c r="DD16" s="14">
        <f>INDEX(属性投放!$BJ$6:$BJ$85,(CT16-2)*20+CX16)</f>
        <v>150</v>
      </c>
      <c r="DE16" s="14">
        <f>SUMIFS(DD$5:DD16,$CR$5:$CR16,"="&amp;$CR16)</f>
        <v>1075</v>
      </c>
      <c r="DF16" s="14" t="s">
        <v>703</v>
      </c>
      <c r="DG16" s="14">
        <f>INDEX(属性投放!$BK$6:$BK$85,(CT16-2)*20+CX16)</f>
        <v>75</v>
      </c>
      <c r="DH16" s="14">
        <f>SUMIFS(DG$5:DG16,$CR$5:$CR16,"="&amp;$CR16)</f>
        <v>538</v>
      </c>
      <c r="DI16" s="14" t="s">
        <v>704</v>
      </c>
      <c r="DJ16" s="14">
        <f>INDEX(属性投放!$BL$6:$BL$85,(CT16-2)*20+CX16)</f>
        <v>1500</v>
      </c>
      <c r="DK16" s="14">
        <f>SUMIFS(DJ$5:DJ16,$CR$5:$CR16,"="&amp;$CR16)</f>
        <v>10750</v>
      </c>
      <c r="DP16" s="14">
        <f t="shared" si="22"/>
        <v>1102001</v>
      </c>
      <c r="DQ16" s="14" t="str">
        <f t="shared" si="23"/>
        <v>关羽12突</v>
      </c>
      <c r="DR16" s="14">
        <f t="shared" si="24"/>
        <v>9</v>
      </c>
      <c r="DS16" s="14">
        <f t="shared" si="25"/>
        <v>7</v>
      </c>
      <c r="DT16" s="14">
        <f t="shared" si="26"/>
        <v>7</v>
      </c>
      <c r="DU16" s="14">
        <f t="shared" si="27"/>
        <v>5</v>
      </c>
      <c r="DV16" s="14">
        <f t="shared" si="28"/>
        <v>12</v>
      </c>
      <c r="DW16" s="14">
        <f t="shared" si="29"/>
        <v>72</v>
      </c>
      <c r="DX16" s="14">
        <f>INDEX(属性投放!$AW$6:$AW$85,(卡牌属性!DU16-2)*20+卡牌属性!DV16)</f>
        <v>7</v>
      </c>
      <c r="DY16" s="14">
        <f>INDEX(属性投放!BP$6:BP$85,卡牌属性!$DW16)</f>
        <v>800</v>
      </c>
      <c r="DZ16" s="14">
        <f>INDEX(属性投放!BQ$6:BQ$85,卡牌属性!$DW16)</f>
        <v>400</v>
      </c>
      <c r="EA16" s="14">
        <f>INDEX(属性投放!BR$6:BR$85,卡牌属性!$DW16)</f>
        <v>8000</v>
      </c>
      <c r="EB16" s="14">
        <f t="shared" si="56"/>
        <v>5290</v>
      </c>
      <c r="EC16" s="14">
        <f t="shared" si="57"/>
        <v>5920</v>
      </c>
      <c r="ED16" s="14">
        <f t="shared" si="58"/>
        <v>6895</v>
      </c>
      <c r="EE16" s="14">
        <f t="shared" si="59"/>
        <v>6895</v>
      </c>
      <c r="EF16" s="14">
        <f t="shared" si="60"/>
        <v>8260</v>
      </c>
      <c r="EG16" s="14">
        <f t="shared" si="61"/>
        <v>2299</v>
      </c>
      <c r="EH16" s="14">
        <f t="shared" si="62"/>
        <v>2413</v>
      </c>
      <c r="EI16" s="14">
        <f t="shared" si="63"/>
        <v>2413</v>
      </c>
      <c r="EJ16" s="14">
        <f t="shared" si="64"/>
        <v>2534</v>
      </c>
      <c r="EK16" s="14">
        <f t="shared" si="65"/>
        <v>2836</v>
      </c>
      <c r="EL16" s="14">
        <f t="shared" si="66"/>
        <v>45780</v>
      </c>
      <c r="EM16" s="14">
        <f t="shared" si="67"/>
        <v>48200</v>
      </c>
      <c r="EN16" s="14">
        <f t="shared" si="68"/>
        <v>48200</v>
      </c>
      <c r="EO16" s="14">
        <f t="shared" si="69"/>
        <v>50900</v>
      </c>
      <c r="EP16" s="14">
        <f t="shared" si="70"/>
        <v>57300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30"/>
        <v>3</v>
      </c>
      <c r="FK16" s="14">
        <f t="shared" si="31"/>
        <v>1102003</v>
      </c>
      <c r="FL16" s="14" t="str">
        <f t="shared" si="32"/>
        <v>典韦-2星</v>
      </c>
      <c r="FM16" s="14">
        <f t="shared" si="33"/>
        <v>2</v>
      </c>
      <c r="FN16" s="14">
        <f>INDEX(Y$6:Y$27,$FJ16)+INDEX(属性偏向!Z$4:Z$8,卡牌属性!$FM16)</f>
        <v>8</v>
      </c>
      <c r="FO16" s="14" t="str">
        <f>INDEX(属性评价,卡牌属性!FN16)</f>
        <v>A+</v>
      </c>
      <c r="FP16" s="14">
        <f>INDEX(Z$6:Z$27,$FJ16)+INDEX(属性偏向!AA$4:AA$8,卡牌属性!$FM16)</f>
        <v>7</v>
      </c>
      <c r="FQ16" s="14" t="str">
        <f>INDEX(属性评价,卡牌属性!FP16)</f>
        <v>A</v>
      </c>
      <c r="FR16" s="14">
        <f>INDEX(AA$6:AA$27,$FJ16)+INDEX(属性偏向!AB$4:AB$8,卡牌属性!$FM16)</f>
        <v>7</v>
      </c>
      <c r="FS16" s="14" t="str">
        <f>INDEX(属性评价,卡牌属性!FR16)</f>
        <v>A</v>
      </c>
      <c r="FV16" s="13">
        <v>12</v>
      </c>
      <c r="FW16" s="13">
        <f t="shared" si="34"/>
        <v>3</v>
      </c>
      <c r="FX16" s="14">
        <f t="shared" si="35"/>
        <v>1101003</v>
      </c>
      <c r="FY16" s="14" t="str">
        <f t="shared" si="36"/>
        <v>战斗夏玲-2星</v>
      </c>
      <c r="FZ16" s="14">
        <f t="shared" si="37"/>
        <v>2</v>
      </c>
      <c r="GA16" s="14">
        <f>INDEX(J$6:J$21,$FW16)+INDEX(属性偏向!Z$4:Z$8,卡牌属性!$FM16)</f>
        <v>6</v>
      </c>
      <c r="GB16" s="14" t="str">
        <f>INDEX(属性评价,卡牌属性!GA16)</f>
        <v>B+</v>
      </c>
      <c r="GC16" s="14">
        <f>INDEX(K$6:K$21,$FW16)+INDEX(属性偏向!Z$4:Z$8,卡牌属性!$FM16)</f>
        <v>6</v>
      </c>
      <c r="GD16" s="14" t="str">
        <f>INDEX(属性评价,卡牌属性!GC16)</f>
        <v>B+</v>
      </c>
      <c r="GE16" s="14">
        <f>INDEX(L$6:L$21,$FW16)+INDEX(属性偏向!Z$4:Z$8,卡牌属性!$FM16)</f>
        <v>6</v>
      </c>
      <c r="GF16" s="14" t="str">
        <f>INDEX(属性评价,卡牌属性!GE16)</f>
        <v>B+</v>
      </c>
      <c r="GJ16" s="13">
        <v>12</v>
      </c>
      <c r="GK16" s="13">
        <f>MATCH(GJ16-1,属性投放!$T$6:$T$66,1)</f>
        <v>1</v>
      </c>
      <c r="GL16" s="13">
        <f>MATCH(GJ16,属性投放!$AN$6:$AN$58,1)-1</f>
        <v>2</v>
      </c>
      <c r="GM16" s="13">
        <f>MATCH(GJ16-1,属性投放!$AD$6:$AD$26,1)</f>
        <v>2</v>
      </c>
      <c r="GN16" s="13" t="str">
        <f>INDEX(属性投放!$AB$7:$AB$26,卡牌属性!GM16)</f>
        <v>黑绳</v>
      </c>
      <c r="GO16" s="14">
        <f t="shared" si="38"/>
        <v>145</v>
      </c>
      <c r="GP16" s="14">
        <f t="shared" si="39"/>
        <v>45</v>
      </c>
      <c r="GQ16" s="14">
        <f t="shared" si="40"/>
        <v>750</v>
      </c>
      <c r="GR16" s="14">
        <f t="shared" si="41"/>
        <v>6</v>
      </c>
      <c r="GS16" s="14">
        <f t="shared" si="42"/>
        <v>3</v>
      </c>
      <c r="GT16" s="14">
        <f t="shared" si="43"/>
        <v>60</v>
      </c>
      <c r="GU16" s="14">
        <f>GO16+GR16*($GJ16-INDEX(属性投放!$AD$6:$AD$26,卡牌属性!$GM16))</f>
        <v>187</v>
      </c>
      <c r="GV16" s="14">
        <f>GP16+GS16*($GJ16-INDEX(属性投放!$AD$6:$AD$26,卡牌属性!$GM16))</f>
        <v>66</v>
      </c>
      <c r="GW16" s="14">
        <f>GQ16+GT16*($GJ16-INDEX(属性投放!$AD$6:$AD$26,卡牌属性!$GM16))</f>
        <v>1170</v>
      </c>
      <c r="GX16" s="14">
        <f t="shared" si="44"/>
        <v>35</v>
      </c>
      <c r="GY16" s="14">
        <f t="shared" si="45"/>
        <v>18</v>
      </c>
      <c r="GZ16" s="14">
        <f t="shared" si="46"/>
        <v>350</v>
      </c>
      <c r="HA16" s="14">
        <f>IF(COUNTIF(属性投放!$AN$7:$AN$58,"="&amp;卡牌属性!GJ16)&gt;0,卡牌属性!GL16,0)</f>
        <v>0</v>
      </c>
      <c r="HB16" s="14">
        <f t="shared" si="47"/>
        <v>0</v>
      </c>
      <c r="HC16" s="14">
        <f t="shared" si="48"/>
        <v>0</v>
      </c>
      <c r="HD16" s="14">
        <f t="shared" si="49"/>
        <v>0</v>
      </c>
      <c r="HE16" s="14">
        <f>IF(COUNTIF(属性投放!$AD$6:$AD$26,"="&amp;卡牌属性!GJ16)&gt;0,卡牌属性!GM16,0)</f>
        <v>0</v>
      </c>
      <c r="HF16" s="14">
        <f t="shared" si="50"/>
        <v>0</v>
      </c>
      <c r="HG16" s="14">
        <f t="shared" si="51"/>
        <v>0</v>
      </c>
      <c r="HH16" s="14">
        <f t="shared" si="52"/>
        <v>0</v>
      </c>
      <c r="HI16" s="14">
        <f t="shared" si="71"/>
        <v>6</v>
      </c>
      <c r="HJ16" s="14">
        <f t="shared" si="72"/>
        <v>3</v>
      </c>
      <c r="HK16" s="14">
        <f t="shared" si="73"/>
        <v>60</v>
      </c>
      <c r="HL16" s="14">
        <f t="shared" si="74"/>
        <v>222</v>
      </c>
      <c r="HM16" s="14">
        <f t="shared" si="75"/>
        <v>84</v>
      </c>
      <c r="HN16" s="14">
        <f t="shared" si="76"/>
        <v>1520</v>
      </c>
      <c r="HO16" s="14">
        <f t="shared" si="77"/>
        <v>180</v>
      </c>
      <c r="HP16" s="14">
        <f t="shared" si="78"/>
        <v>0</v>
      </c>
      <c r="HQ16" s="14">
        <f t="shared" si="79"/>
        <v>0</v>
      </c>
      <c r="HR16" s="14">
        <f t="shared" si="80"/>
        <v>5420</v>
      </c>
      <c r="HS16" s="17">
        <f t="shared" si="81"/>
        <v>3.3210332103321034E-2</v>
      </c>
      <c r="HT16" s="17">
        <f t="shared" si="82"/>
        <v>0</v>
      </c>
      <c r="HU16" s="17">
        <f t="shared" si="83"/>
        <v>0</v>
      </c>
      <c r="HV16" s="23">
        <f>SUM(HO$5:HO16)</f>
        <v>2060</v>
      </c>
      <c r="HW16" s="14">
        <f>SUM(HP$5:HP16)</f>
        <v>1060</v>
      </c>
      <c r="HX16" s="14">
        <f>SUM(HQ$5:HQ16)</f>
        <v>0</v>
      </c>
      <c r="HY16" s="17">
        <f t="shared" si="84"/>
        <v>0.38007380073800739</v>
      </c>
      <c r="HZ16" s="17">
        <f t="shared" si="85"/>
        <v>0.19557195571955718</v>
      </c>
      <c r="IA16" s="17">
        <f t="shared" si="86"/>
        <v>0</v>
      </c>
    </row>
    <row r="17" spans="1:235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716</v>
      </c>
      <c r="H17" s="13" t="s">
        <v>718</v>
      </c>
      <c r="I17" s="13" t="s">
        <v>716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1177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724</v>
      </c>
      <c r="W17" s="13" t="s">
        <v>724</v>
      </c>
      <c r="X17" s="13" t="s">
        <v>728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55"/>
        <v>1</v>
      </c>
      <c r="AG17" s="13">
        <f t="shared" si="2"/>
        <v>3</v>
      </c>
      <c r="AH17" s="14">
        <f t="shared" si="3"/>
        <v>1101001</v>
      </c>
      <c r="AI17" s="14" t="str">
        <f t="shared" si="4"/>
        <v>常服曹焱兵13突</v>
      </c>
      <c r="AJ17" s="25" t="s">
        <v>162</v>
      </c>
      <c r="AK17" s="14">
        <v>1</v>
      </c>
      <c r="AL17" s="14">
        <f t="shared" si="5"/>
        <v>13</v>
      </c>
      <c r="AM17" s="14">
        <f>INDEX(属性投放!$DE$6:$DE$85,(卡牌属性!AG17-2)*20+卡牌属性!AL17)</f>
        <v>6469</v>
      </c>
      <c r="AN17" s="14">
        <f t="shared" si="6"/>
        <v>6469</v>
      </c>
      <c r="AO17" s="14">
        <f t="shared" si="6"/>
        <v>6469</v>
      </c>
      <c r="AP17" s="14">
        <f t="shared" si="6"/>
        <v>6469</v>
      </c>
      <c r="AQ17" s="14">
        <f t="shared" si="6"/>
        <v>6469</v>
      </c>
      <c r="AR17" s="14">
        <f>INDEX(属性投放!$DF$6:$DF$85,(卡牌属性!AG17-2)*20+卡牌属性!AL17)</f>
        <v>3206</v>
      </c>
      <c r="AS17" s="14">
        <f t="shared" si="7"/>
        <v>3206</v>
      </c>
      <c r="AT17" s="14">
        <f t="shared" si="7"/>
        <v>3206</v>
      </c>
      <c r="AU17" s="14">
        <f t="shared" si="7"/>
        <v>3206</v>
      </c>
      <c r="AV17" s="14">
        <f t="shared" si="7"/>
        <v>3206</v>
      </c>
      <c r="AW17" s="14">
        <f>INDEX(属性投放!$DG$6:$DG$85,(卡牌属性!AG17-2)*20+卡牌属性!AL17)</f>
        <v>32245</v>
      </c>
      <c r="AX17" s="14">
        <f t="shared" si="8"/>
        <v>32245</v>
      </c>
      <c r="AY17" s="14">
        <f t="shared" si="8"/>
        <v>32245</v>
      </c>
      <c r="AZ17" s="14">
        <f t="shared" si="8"/>
        <v>32245</v>
      </c>
      <c r="BA17" s="14">
        <f t="shared" si="8"/>
        <v>32245</v>
      </c>
      <c r="BB17" s="14">
        <f>INDEX(属性投放!$DK$6:$DK$85,(卡牌属性!AG17-2)*20+卡牌属性!AL17)</f>
        <v>211</v>
      </c>
      <c r="BC17" s="14">
        <f t="shared" si="9"/>
        <v>211</v>
      </c>
      <c r="BD17" s="14">
        <f t="shared" si="9"/>
        <v>211</v>
      </c>
      <c r="BE17" s="14">
        <f t="shared" si="9"/>
        <v>211</v>
      </c>
      <c r="BF17" s="14">
        <f t="shared" si="9"/>
        <v>211</v>
      </c>
      <c r="BG17" s="14">
        <f>INDEX(属性投放!$DL$6:$DL$85,(卡牌属性!AG17-2)*20+卡牌属性!AL17)</f>
        <v>106</v>
      </c>
      <c r="BH17" s="14">
        <f t="shared" si="10"/>
        <v>106</v>
      </c>
      <c r="BI17" s="14">
        <f t="shared" si="10"/>
        <v>106</v>
      </c>
      <c r="BJ17" s="14">
        <f t="shared" si="10"/>
        <v>106</v>
      </c>
      <c r="BK17" s="14">
        <f t="shared" si="10"/>
        <v>106</v>
      </c>
      <c r="BL17" s="14">
        <f>INDEX(属性投放!$DM$6:$DM$85,(卡牌属性!AG17-2)*20+卡牌属性!AL17)</f>
        <v>1055</v>
      </c>
      <c r="BM17" s="14">
        <f t="shared" si="11"/>
        <v>1055</v>
      </c>
      <c r="BN17" s="14">
        <f t="shared" si="11"/>
        <v>1055</v>
      </c>
      <c r="BO17" s="14">
        <f t="shared" si="11"/>
        <v>1055</v>
      </c>
      <c r="BP17" s="14">
        <f t="shared" si="11"/>
        <v>1055</v>
      </c>
      <c r="BU17" s="13">
        <v>13</v>
      </c>
      <c r="BV17" s="13">
        <f t="shared" si="12"/>
        <v>1</v>
      </c>
      <c r="BW17" s="14">
        <f t="shared" si="13"/>
        <v>5</v>
      </c>
      <c r="BX17" s="14">
        <f t="shared" si="14"/>
        <v>1102001</v>
      </c>
      <c r="BY17" s="14" t="str">
        <f t="shared" si="15"/>
        <v>关羽13突</v>
      </c>
      <c r="BZ17" s="25" t="s">
        <v>162</v>
      </c>
      <c r="CA17" s="14">
        <v>2</v>
      </c>
      <c r="CB17" s="14">
        <f t="shared" si="16"/>
        <v>13</v>
      </c>
      <c r="CC17" s="14" t="s">
        <v>21</v>
      </c>
      <c r="CD17" s="14">
        <f>INDEX(属性投放!$AY$6:$AY$85,(BW17-2)*20+CB17)</f>
        <v>11580</v>
      </c>
      <c r="CE17" s="14" t="s">
        <v>22</v>
      </c>
      <c r="CF17" s="14">
        <f>INDEX(属性投放!$AZ$6:$AZ$85,(BW17-2)*20+CB17)</f>
        <v>5682</v>
      </c>
      <c r="CG17" s="14" t="s">
        <v>674</v>
      </c>
      <c r="CH17" s="14">
        <f>INDEX(属性投放!$BA$6:$BA$85,(BW17-2)*20+CB17)</f>
        <v>113800</v>
      </c>
      <c r="CI17" s="14" t="s">
        <v>21</v>
      </c>
      <c r="CJ17" s="14">
        <f>INDEX(属性投放!$BB$6:$BB$85,(BW17-2)*20+CB17)</f>
        <v>50</v>
      </c>
      <c r="CK17" s="14" t="s">
        <v>22</v>
      </c>
      <c r="CL17" s="14">
        <f>INDEX(属性投放!$BC$6:$BC$85,(BW17-2)*20+CB17)</f>
        <v>25</v>
      </c>
      <c r="CM17" s="14" t="s">
        <v>674</v>
      </c>
      <c r="CN17" s="14">
        <f>INDEX(属性投放!$BD$6:$BD$85,(BW17-2)*20+CB17)</f>
        <v>500</v>
      </c>
      <c r="CQ17" s="13">
        <v>13</v>
      </c>
      <c r="CR17" s="13">
        <f t="shared" si="17"/>
        <v>1</v>
      </c>
      <c r="CS17" s="13">
        <f t="shared" si="18"/>
        <v>13</v>
      </c>
      <c r="CT17" s="14">
        <f t="shared" si="19"/>
        <v>5</v>
      </c>
      <c r="CU17" s="14">
        <f t="shared" si="20"/>
        <v>1102001</v>
      </c>
      <c r="CV17" s="14" t="str">
        <f>INDEX($O$6:$O$27,CR17)&amp;"-"&amp;INDEX(属性投放!$AB$7:$AB$26,CX17)&amp;"-魂火-"&amp;CZ17</f>
        <v>关羽-叫唤-魂火-2</v>
      </c>
      <c r="CW17" s="25" t="s">
        <v>162</v>
      </c>
      <c r="CX17" s="14">
        <f>INDEX(属性投放!$AL$7:$AL$58,CS17)</f>
        <v>7</v>
      </c>
      <c r="CY17" s="14" t="s">
        <v>701</v>
      </c>
      <c r="CZ17" s="14">
        <f>INDEX(属性投放!$AM$7:$AM$58,CS17)</f>
        <v>2</v>
      </c>
      <c r="DA17" s="14">
        <f t="shared" si="21"/>
        <v>13</v>
      </c>
      <c r="DB17" s="14">
        <f>INDEX(属性投放!$AN$7:$AN$58,DA17)</f>
        <v>52</v>
      </c>
      <c r="DC17" s="14" t="s">
        <v>702</v>
      </c>
      <c r="DD17" s="14">
        <f>INDEX(属性投放!$BJ$6:$BJ$85,(CT17-2)*20+CX17)</f>
        <v>150</v>
      </c>
      <c r="DE17" s="14">
        <f>SUMIFS(DD$5:DD17,$CR$5:$CR17,"="&amp;$CR17)</f>
        <v>1225</v>
      </c>
      <c r="DF17" s="14" t="s">
        <v>703</v>
      </c>
      <c r="DG17" s="14">
        <f>INDEX(属性投放!$BK$6:$BK$85,(CT17-2)*20+CX17)</f>
        <v>75</v>
      </c>
      <c r="DH17" s="14">
        <f>SUMIFS(DG$5:DG17,$CR$5:$CR17,"="&amp;$CR17)</f>
        <v>613</v>
      </c>
      <c r="DI17" s="14" t="s">
        <v>704</v>
      </c>
      <c r="DJ17" s="14">
        <f>INDEX(属性投放!$BL$6:$BL$85,(CT17-2)*20+CX17)</f>
        <v>1500</v>
      </c>
      <c r="DK17" s="14">
        <f>SUMIFS(DJ$5:DJ17,$CR$5:$CR17,"="&amp;$CR17)</f>
        <v>12250</v>
      </c>
      <c r="DP17" s="14">
        <f t="shared" si="22"/>
        <v>1102001</v>
      </c>
      <c r="DQ17" s="14" t="str">
        <f t="shared" si="23"/>
        <v>关羽13突</v>
      </c>
      <c r="DR17" s="14">
        <f t="shared" si="24"/>
        <v>9</v>
      </c>
      <c r="DS17" s="14">
        <f t="shared" si="25"/>
        <v>7</v>
      </c>
      <c r="DT17" s="14">
        <f t="shared" si="26"/>
        <v>7</v>
      </c>
      <c r="DU17" s="14">
        <f t="shared" si="27"/>
        <v>5</v>
      </c>
      <c r="DV17" s="14">
        <f t="shared" si="28"/>
        <v>13</v>
      </c>
      <c r="DW17" s="14">
        <f t="shared" si="29"/>
        <v>73</v>
      </c>
      <c r="DX17" s="14">
        <f>INDEX(属性投放!$AW$6:$AW$85,(卡牌属性!DU17-2)*20+卡牌属性!DV17)</f>
        <v>8</v>
      </c>
      <c r="DY17" s="14">
        <f>INDEX(属性投放!BP$6:BP$85,卡牌属性!$DW17)</f>
        <v>850</v>
      </c>
      <c r="DZ17" s="14">
        <f>INDEX(属性投放!BQ$6:BQ$85,卡牌属性!$DW17)</f>
        <v>425</v>
      </c>
      <c r="EA17" s="14">
        <f>INDEX(属性投放!BR$6:BR$85,卡牌属性!$DW17)</f>
        <v>8500</v>
      </c>
      <c r="EB17" s="14">
        <f t="shared" si="56"/>
        <v>6370</v>
      </c>
      <c r="EC17" s="14">
        <f t="shared" si="57"/>
        <v>7070</v>
      </c>
      <c r="ED17" s="14">
        <f t="shared" si="58"/>
        <v>8220</v>
      </c>
      <c r="EE17" s="14">
        <f t="shared" si="59"/>
        <v>8220</v>
      </c>
      <c r="EF17" s="14">
        <f t="shared" si="60"/>
        <v>9760</v>
      </c>
      <c r="EG17" s="14">
        <f t="shared" si="61"/>
        <v>2804</v>
      </c>
      <c r="EH17" s="14">
        <f t="shared" si="62"/>
        <v>2939</v>
      </c>
      <c r="EI17" s="14">
        <f t="shared" si="63"/>
        <v>2939</v>
      </c>
      <c r="EJ17" s="14">
        <f t="shared" si="64"/>
        <v>3074</v>
      </c>
      <c r="EK17" s="14">
        <f t="shared" si="65"/>
        <v>3411</v>
      </c>
      <c r="EL17" s="14">
        <f t="shared" si="66"/>
        <v>55880</v>
      </c>
      <c r="EM17" s="14">
        <f t="shared" si="67"/>
        <v>58650</v>
      </c>
      <c r="EN17" s="14">
        <f t="shared" si="68"/>
        <v>58650</v>
      </c>
      <c r="EO17" s="14">
        <f t="shared" si="69"/>
        <v>61700</v>
      </c>
      <c r="EP17" s="14">
        <f t="shared" si="70"/>
        <v>68800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30"/>
        <v>3</v>
      </c>
      <c r="FK17" s="14">
        <f t="shared" si="31"/>
        <v>1102003</v>
      </c>
      <c r="FL17" s="14" t="str">
        <f t="shared" si="32"/>
        <v>典韦-3星</v>
      </c>
      <c r="FM17" s="14">
        <f t="shared" si="33"/>
        <v>3</v>
      </c>
      <c r="FN17" s="14">
        <f>INDEX(Y$6:Y$27,$FJ17)+INDEX(属性偏向!Z$4:Z$8,卡牌属性!$FM17)</f>
        <v>9</v>
      </c>
      <c r="FO17" s="14" t="str">
        <f>INDEX(属性评价,卡牌属性!FN17)</f>
        <v>S</v>
      </c>
      <c r="FP17" s="14">
        <f>INDEX(Z$6:Z$27,$FJ17)+INDEX(属性偏向!AA$4:AA$8,卡牌属性!$FM17)</f>
        <v>7</v>
      </c>
      <c r="FQ17" s="14" t="str">
        <f>INDEX(属性评价,卡牌属性!FP17)</f>
        <v>A</v>
      </c>
      <c r="FR17" s="14">
        <f>INDEX(AA$6:AA$27,$FJ17)+INDEX(属性偏向!AB$4:AB$8,卡牌属性!$FM17)</f>
        <v>7</v>
      </c>
      <c r="FS17" s="14" t="str">
        <f>INDEX(属性评价,卡牌属性!FR17)</f>
        <v>A</v>
      </c>
      <c r="FV17" s="13">
        <v>13</v>
      </c>
      <c r="FW17" s="13">
        <f t="shared" si="34"/>
        <v>3</v>
      </c>
      <c r="FX17" s="14">
        <f t="shared" si="35"/>
        <v>1101003</v>
      </c>
      <c r="FY17" s="14" t="str">
        <f t="shared" si="36"/>
        <v>战斗夏玲-3星</v>
      </c>
      <c r="FZ17" s="14">
        <f t="shared" si="37"/>
        <v>3</v>
      </c>
      <c r="GA17" s="14">
        <f>INDEX(J$6:J$21,$FW17)+INDEX(属性偏向!Z$4:Z$8,卡牌属性!$FM17)</f>
        <v>7</v>
      </c>
      <c r="GB17" s="14" t="str">
        <f>INDEX(属性评价,卡牌属性!GA17)</f>
        <v>A</v>
      </c>
      <c r="GC17" s="14">
        <f>INDEX(K$6:K$21,$FW17)+INDEX(属性偏向!Z$4:Z$8,卡牌属性!$FM17)</f>
        <v>7</v>
      </c>
      <c r="GD17" s="14" t="str">
        <f>INDEX(属性评价,卡牌属性!GC17)</f>
        <v>A</v>
      </c>
      <c r="GE17" s="14">
        <f>INDEX(L$6:L$21,$FW17)+INDEX(属性偏向!Z$4:Z$8,卡牌属性!$FM17)</f>
        <v>7</v>
      </c>
      <c r="GF17" s="14" t="str">
        <f>INDEX(属性评价,卡牌属性!GE17)</f>
        <v>A</v>
      </c>
      <c r="GJ17" s="13">
        <v>13</v>
      </c>
      <c r="GK17" s="13">
        <f>MATCH(GJ17-1,属性投放!$T$6:$T$66,1)</f>
        <v>1</v>
      </c>
      <c r="GL17" s="13">
        <f>MATCH(GJ17,属性投放!$AN$6:$AN$58,1)-1</f>
        <v>2</v>
      </c>
      <c r="GM17" s="13">
        <f>MATCH(GJ17-1,属性投放!$AD$6:$AD$26,1)</f>
        <v>2</v>
      </c>
      <c r="GN17" s="13" t="str">
        <f>INDEX(属性投放!$AB$7:$AB$26,卡牌属性!GM17)</f>
        <v>黑绳</v>
      </c>
      <c r="GO17" s="14">
        <f t="shared" si="38"/>
        <v>145</v>
      </c>
      <c r="GP17" s="14">
        <f t="shared" si="39"/>
        <v>45</v>
      </c>
      <c r="GQ17" s="14">
        <f t="shared" si="40"/>
        <v>750</v>
      </c>
      <c r="GR17" s="14">
        <f t="shared" si="41"/>
        <v>6</v>
      </c>
      <c r="GS17" s="14">
        <f t="shared" si="42"/>
        <v>3</v>
      </c>
      <c r="GT17" s="14">
        <f t="shared" si="43"/>
        <v>60</v>
      </c>
      <c r="GU17" s="14">
        <f>GO17+GR17*($GJ17-INDEX(属性投放!$AD$6:$AD$26,卡牌属性!$GM17))</f>
        <v>193</v>
      </c>
      <c r="GV17" s="14">
        <f>GP17+GS17*($GJ17-INDEX(属性投放!$AD$6:$AD$26,卡牌属性!$GM17))</f>
        <v>69</v>
      </c>
      <c r="GW17" s="14">
        <f>GQ17+GT17*($GJ17-INDEX(属性投放!$AD$6:$AD$26,卡牌属性!$GM17))</f>
        <v>1230</v>
      </c>
      <c r="GX17" s="14">
        <f t="shared" si="44"/>
        <v>35</v>
      </c>
      <c r="GY17" s="14">
        <f t="shared" si="45"/>
        <v>18</v>
      </c>
      <c r="GZ17" s="14">
        <f t="shared" si="46"/>
        <v>350</v>
      </c>
      <c r="HA17" s="14">
        <f>IF(COUNTIF(属性投放!$AN$7:$AN$58,"="&amp;卡牌属性!GJ17)&gt;0,卡牌属性!GL17,0)</f>
        <v>0</v>
      </c>
      <c r="HB17" s="14">
        <f t="shared" si="47"/>
        <v>0</v>
      </c>
      <c r="HC17" s="14">
        <f t="shared" si="48"/>
        <v>0</v>
      </c>
      <c r="HD17" s="14">
        <f t="shared" si="49"/>
        <v>0</v>
      </c>
      <c r="HE17" s="14">
        <f>IF(COUNTIF(属性投放!$AD$6:$AD$26,"="&amp;卡牌属性!GJ17)&gt;0,卡牌属性!GM17,0)</f>
        <v>0</v>
      </c>
      <c r="HF17" s="14">
        <f t="shared" si="50"/>
        <v>0</v>
      </c>
      <c r="HG17" s="14">
        <f t="shared" si="51"/>
        <v>0</v>
      </c>
      <c r="HH17" s="14">
        <f t="shared" si="52"/>
        <v>0</v>
      </c>
      <c r="HI17" s="14">
        <f t="shared" si="71"/>
        <v>6</v>
      </c>
      <c r="HJ17" s="14">
        <f t="shared" si="72"/>
        <v>3</v>
      </c>
      <c r="HK17" s="14">
        <f t="shared" si="73"/>
        <v>60</v>
      </c>
      <c r="HL17" s="14">
        <f t="shared" si="74"/>
        <v>228</v>
      </c>
      <c r="HM17" s="14">
        <f t="shared" si="75"/>
        <v>87</v>
      </c>
      <c r="HN17" s="14">
        <f t="shared" si="76"/>
        <v>1580</v>
      </c>
      <c r="HO17" s="14">
        <f t="shared" si="77"/>
        <v>180</v>
      </c>
      <c r="HP17" s="14">
        <f t="shared" si="78"/>
        <v>0</v>
      </c>
      <c r="HQ17" s="14">
        <f t="shared" si="79"/>
        <v>0</v>
      </c>
      <c r="HR17" s="14">
        <f t="shared" si="80"/>
        <v>5600</v>
      </c>
      <c r="HS17" s="17">
        <f t="shared" si="81"/>
        <v>3.214285714285714E-2</v>
      </c>
      <c r="HT17" s="17">
        <f t="shared" si="82"/>
        <v>0</v>
      </c>
      <c r="HU17" s="17">
        <f t="shared" si="83"/>
        <v>0</v>
      </c>
      <c r="HV17" s="23">
        <f>SUM(HO$5:HO17)</f>
        <v>2240</v>
      </c>
      <c r="HW17" s="14">
        <f>SUM(HP$5:HP17)</f>
        <v>1060</v>
      </c>
      <c r="HX17" s="14">
        <f>SUM(HQ$5:HQ17)</f>
        <v>0</v>
      </c>
      <c r="HY17" s="17">
        <f t="shared" si="84"/>
        <v>0.4</v>
      </c>
      <c r="HZ17" s="17">
        <f t="shared" si="85"/>
        <v>0.18928571428571428</v>
      </c>
      <c r="IA17" s="17">
        <f t="shared" si="86"/>
        <v>0</v>
      </c>
    </row>
    <row r="18" spans="1:235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714</v>
      </c>
      <c r="H18" s="13" t="s">
        <v>720</v>
      </c>
      <c r="I18" s="13" t="s">
        <v>716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1178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716</v>
      </c>
      <c r="W18" s="13" t="s">
        <v>716</v>
      </c>
      <c r="X18" s="13" t="s">
        <v>716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55"/>
        <v>1</v>
      </c>
      <c r="AG18" s="13">
        <f t="shared" si="2"/>
        <v>3</v>
      </c>
      <c r="AH18" s="14">
        <f t="shared" si="3"/>
        <v>1101001</v>
      </c>
      <c r="AI18" s="14" t="str">
        <f t="shared" si="4"/>
        <v>常服曹焱兵14突</v>
      </c>
      <c r="AJ18" s="25" t="s">
        <v>162</v>
      </c>
      <c r="AK18" s="14">
        <v>1</v>
      </c>
      <c r="AL18" s="14">
        <f t="shared" si="5"/>
        <v>14</v>
      </c>
      <c r="AM18" s="14">
        <f>INDEX(属性投放!$DE$6:$DE$85,(卡牌属性!AG18-2)*20+卡牌属性!AL18)</f>
        <v>7071</v>
      </c>
      <c r="AN18" s="14">
        <f t="shared" si="6"/>
        <v>7071</v>
      </c>
      <c r="AO18" s="14">
        <f t="shared" si="6"/>
        <v>7071</v>
      </c>
      <c r="AP18" s="14">
        <f t="shared" si="6"/>
        <v>7071</v>
      </c>
      <c r="AQ18" s="14">
        <f t="shared" si="6"/>
        <v>7071</v>
      </c>
      <c r="AR18" s="14">
        <f>INDEX(属性投放!$DF$6:$DF$85,(卡牌属性!AG18-2)*20+卡牌属性!AL18)</f>
        <v>3508</v>
      </c>
      <c r="AS18" s="14">
        <f t="shared" si="7"/>
        <v>3508</v>
      </c>
      <c r="AT18" s="14">
        <f t="shared" si="7"/>
        <v>3508</v>
      </c>
      <c r="AU18" s="14">
        <f t="shared" si="7"/>
        <v>3508</v>
      </c>
      <c r="AV18" s="14">
        <f t="shared" si="7"/>
        <v>3508</v>
      </c>
      <c r="AW18" s="14">
        <f>INDEX(属性投放!$DG$6:$DG$85,(卡牌属性!AG18-2)*20+卡牌属性!AL18)</f>
        <v>35255</v>
      </c>
      <c r="AX18" s="14">
        <f t="shared" si="8"/>
        <v>35255</v>
      </c>
      <c r="AY18" s="14">
        <f t="shared" si="8"/>
        <v>35255</v>
      </c>
      <c r="AZ18" s="14">
        <f t="shared" si="8"/>
        <v>35255</v>
      </c>
      <c r="BA18" s="14">
        <f t="shared" si="8"/>
        <v>35255</v>
      </c>
      <c r="BB18" s="14">
        <f>INDEX(属性投放!$DK$6:$DK$85,(卡牌属性!AG18-2)*20+卡牌属性!AL18)</f>
        <v>211</v>
      </c>
      <c r="BC18" s="14">
        <f t="shared" si="9"/>
        <v>211</v>
      </c>
      <c r="BD18" s="14">
        <f t="shared" si="9"/>
        <v>211</v>
      </c>
      <c r="BE18" s="14">
        <f t="shared" si="9"/>
        <v>211</v>
      </c>
      <c r="BF18" s="14">
        <f t="shared" si="9"/>
        <v>211</v>
      </c>
      <c r="BG18" s="14">
        <f>INDEX(属性投放!$DL$6:$DL$85,(卡牌属性!AG18-2)*20+卡牌属性!AL18)</f>
        <v>106</v>
      </c>
      <c r="BH18" s="14">
        <f t="shared" si="10"/>
        <v>106</v>
      </c>
      <c r="BI18" s="14">
        <f t="shared" si="10"/>
        <v>106</v>
      </c>
      <c r="BJ18" s="14">
        <f t="shared" si="10"/>
        <v>106</v>
      </c>
      <c r="BK18" s="14">
        <f t="shared" si="10"/>
        <v>106</v>
      </c>
      <c r="BL18" s="14">
        <f>INDEX(属性投放!$DM$6:$DM$85,(卡牌属性!AG18-2)*20+卡牌属性!AL18)</f>
        <v>1055</v>
      </c>
      <c r="BM18" s="14">
        <f t="shared" si="11"/>
        <v>1055</v>
      </c>
      <c r="BN18" s="14">
        <f t="shared" si="11"/>
        <v>1055</v>
      </c>
      <c r="BO18" s="14">
        <f t="shared" si="11"/>
        <v>1055</v>
      </c>
      <c r="BP18" s="14">
        <f t="shared" si="11"/>
        <v>1055</v>
      </c>
      <c r="BU18" s="13">
        <v>14</v>
      </c>
      <c r="BV18" s="13">
        <f t="shared" si="12"/>
        <v>1</v>
      </c>
      <c r="BW18" s="14">
        <f t="shared" si="13"/>
        <v>5</v>
      </c>
      <c r="BX18" s="14">
        <f t="shared" si="14"/>
        <v>1102001</v>
      </c>
      <c r="BY18" s="14" t="str">
        <f t="shared" si="15"/>
        <v>关羽14突</v>
      </c>
      <c r="BZ18" s="25" t="s">
        <v>162</v>
      </c>
      <c r="CA18" s="14">
        <v>2</v>
      </c>
      <c r="CB18" s="14">
        <f t="shared" si="16"/>
        <v>14</v>
      </c>
      <c r="CC18" s="14" t="s">
        <v>21</v>
      </c>
      <c r="CD18" s="14">
        <f>INDEX(属性投放!$AY$6:$AY$85,(BW18-2)*20+CB18)</f>
        <v>14420</v>
      </c>
      <c r="CE18" s="14" t="s">
        <v>22</v>
      </c>
      <c r="CF18" s="14">
        <f>INDEX(属性投放!$AZ$6:$AZ$85,(BW18-2)*20+CB18)</f>
        <v>7102</v>
      </c>
      <c r="CG18" s="14" t="s">
        <v>674</v>
      </c>
      <c r="CH18" s="14">
        <f>INDEX(属性投放!$BA$6:$BA$85,(BW18-2)*20+CB18)</f>
        <v>142200</v>
      </c>
      <c r="CI18" s="14" t="s">
        <v>21</v>
      </c>
      <c r="CJ18" s="14">
        <f>INDEX(属性投放!$BB$6:$BB$85,(BW18-2)*20+CB18)</f>
        <v>50</v>
      </c>
      <c r="CK18" s="14" t="s">
        <v>22</v>
      </c>
      <c r="CL18" s="14">
        <f>INDEX(属性投放!$BC$6:$BC$85,(BW18-2)*20+CB18)</f>
        <v>25</v>
      </c>
      <c r="CM18" s="14" t="s">
        <v>674</v>
      </c>
      <c r="CN18" s="14">
        <f>INDEX(属性投放!$BD$6:$BD$85,(BW18-2)*20+CB18)</f>
        <v>500</v>
      </c>
      <c r="CQ18" s="13">
        <v>14</v>
      </c>
      <c r="CR18" s="13">
        <f t="shared" si="17"/>
        <v>1</v>
      </c>
      <c r="CS18" s="13">
        <f t="shared" si="18"/>
        <v>14</v>
      </c>
      <c r="CT18" s="14">
        <f t="shared" si="19"/>
        <v>5</v>
      </c>
      <c r="CU18" s="14">
        <f t="shared" si="20"/>
        <v>1102001</v>
      </c>
      <c r="CV18" s="14" t="str">
        <f>INDEX($O$6:$O$27,CR18)&amp;"-"&amp;INDEX(属性投放!$AB$7:$AB$26,CX18)&amp;"-魂火-"&amp;CZ18</f>
        <v>关羽-叫唤+1-魂火-1</v>
      </c>
      <c r="CW18" s="25" t="s">
        <v>162</v>
      </c>
      <c r="CX18" s="14">
        <f>INDEX(属性投放!$AL$7:$AL$58,CS18)</f>
        <v>8</v>
      </c>
      <c r="CY18" s="14" t="s">
        <v>701</v>
      </c>
      <c r="CZ18" s="14">
        <f>INDEX(属性投放!$AM$7:$AM$58,CS18)</f>
        <v>1</v>
      </c>
      <c r="DA18" s="14">
        <f t="shared" si="21"/>
        <v>14</v>
      </c>
      <c r="DB18" s="14">
        <f>INDEX(属性投放!$AN$7:$AN$58,DA18)</f>
        <v>55</v>
      </c>
      <c r="DC18" s="14" t="s">
        <v>702</v>
      </c>
      <c r="DD18" s="14">
        <f>INDEX(属性投放!$BJ$6:$BJ$85,(CT18-2)*20+CX18)</f>
        <v>185</v>
      </c>
      <c r="DE18" s="14">
        <f>SUMIFS(DD$5:DD18,$CR$5:$CR18,"="&amp;$CR18)</f>
        <v>1410</v>
      </c>
      <c r="DF18" s="14" t="s">
        <v>703</v>
      </c>
      <c r="DG18" s="14">
        <f>INDEX(属性投放!$BK$6:$BK$85,(CT18-2)*20+CX18)</f>
        <v>93</v>
      </c>
      <c r="DH18" s="14">
        <f>SUMIFS(DG$5:DG18,$CR$5:$CR18,"="&amp;$CR18)</f>
        <v>706</v>
      </c>
      <c r="DI18" s="14" t="s">
        <v>704</v>
      </c>
      <c r="DJ18" s="14">
        <f>INDEX(属性投放!$BL$6:$BL$85,(CT18-2)*20+CX18)</f>
        <v>1850</v>
      </c>
      <c r="DK18" s="14">
        <f>SUMIFS(DJ$5:DJ18,$CR$5:$CR18,"="&amp;$CR18)</f>
        <v>14100</v>
      </c>
      <c r="DP18" s="14">
        <f t="shared" si="22"/>
        <v>1102001</v>
      </c>
      <c r="DQ18" s="14" t="str">
        <f t="shared" si="23"/>
        <v>关羽14突</v>
      </c>
      <c r="DR18" s="14">
        <f t="shared" si="24"/>
        <v>9</v>
      </c>
      <c r="DS18" s="14">
        <f t="shared" si="25"/>
        <v>7</v>
      </c>
      <c r="DT18" s="14">
        <f t="shared" si="26"/>
        <v>7</v>
      </c>
      <c r="DU18" s="14">
        <f t="shared" si="27"/>
        <v>5</v>
      </c>
      <c r="DV18" s="14">
        <f t="shared" si="28"/>
        <v>14</v>
      </c>
      <c r="DW18" s="14">
        <f t="shared" si="29"/>
        <v>74</v>
      </c>
      <c r="DX18" s="14">
        <f>INDEX(属性投放!$AW$6:$AW$85,(卡牌属性!DU18-2)*20+卡牌属性!DV18)</f>
        <v>7</v>
      </c>
      <c r="DY18" s="14">
        <f>INDEX(属性投放!BP$6:BP$85,卡牌属性!$DW18)</f>
        <v>950</v>
      </c>
      <c r="DZ18" s="14">
        <f>INDEX(属性投放!BQ$6:BQ$85,卡牌属性!$DW18)</f>
        <v>475</v>
      </c>
      <c r="EA18" s="14">
        <f>INDEX(属性投放!BR$6:BR$85,卡牌属性!$DW18)</f>
        <v>9500</v>
      </c>
      <c r="EB18" s="14">
        <f t="shared" si="56"/>
        <v>7620</v>
      </c>
      <c r="EC18" s="14">
        <f t="shared" si="57"/>
        <v>8520</v>
      </c>
      <c r="ED18" s="14">
        <f t="shared" si="58"/>
        <v>9870</v>
      </c>
      <c r="EE18" s="14">
        <f t="shared" si="59"/>
        <v>9870</v>
      </c>
      <c r="EF18" s="14">
        <f t="shared" si="60"/>
        <v>11810</v>
      </c>
      <c r="EG18" s="14">
        <f t="shared" si="61"/>
        <v>3389</v>
      </c>
      <c r="EH18" s="14">
        <f t="shared" si="62"/>
        <v>3548</v>
      </c>
      <c r="EI18" s="14">
        <f t="shared" si="63"/>
        <v>3548</v>
      </c>
      <c r="EJ18" s="14">
        <f t="shared" si="64"/>
        <v>3699</v>
      </c>
      <c r="EK18" s="14">
        <f t="shared" si="65"/>
        <v>4140</v>
      </c>
      <c r="EL18" s="14">
        <f t="shared" si="66"/>
        <v>67580</v>
      </c>
      <c r="EM18" s="14">
        <f t="shared" si="67"/>
        <v>70750</v>
      </c>
      <c r="EN18" s="14">
        <f t="shared" si="68"/>
        <v>70750</v>
      </c>
      <c r="EO18" s="14">
        <f t="shared" si="69"/>
        <v>74200</v>
      </c>
      <c r="EP18" s="14">
        <f t="shared" si="70"/>
        <v>83300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30"/>
        <v>3</v>
      </c>
      <c r="FK18" s="14">
        <f t="shared" si="31"/>
        <v>1102003</v>
      </c>
      <c r="FL18" s="14" t="str">
        <f t="shared" si="32"/>
        <v>典韦-4星</v>
      </c>
      <c r="FM18" s="14">
        <f t="shared" si="33"/>
        <v>4</v>
      </c>
      <c r="FN18" s="14">
        <f>INDEX(Y$6:Y$27,$FJ18)+INDEX(属性偏向!Z$4:Z$8,卡牌属性!$FM18)</f>
        <v>9</v>
      </c>
      <c r="FO18" s="14" t="str">
        <f>INDEX(属性评价,卡牌属性!FN18)</f>
        <v>S</v>
      </c>
      <c r="FP18" s="14">
        <f>INDEX(Z$6:Z$27,$FJ18)+INDEX(属性偏向!AA$4:AA$8,卡牌属性!$FM18)</f>
        <v>8</v>
      </c>
      <c r="FQ18" s="14" t="str">
        <f>INDEX(属性评价,卡牌属性!FP18)</f>
        <v>A+</v>
      </c>
      <c r="FR18" s="14">
        <f>INDEX(AA$6:AA$27,$FJ18)+INDEX(属性偏向!AB$4:AB$8,卡牌属性!$FM18)</f>
        <v>8</v>
      </c>
      <c r="FS18" s="14" t="str">
        <f>INDEX(属性评价,卡牌属性!FR18)</f>
        <v>A+</v>
      </c>
      <c r="FV18" s="13">
        <v>14</v>
      </c>
      <c r="FW18" s="13">
        <f t="shared" si="34"/>
        <v>3</v>
      </c>
      <c r="FX18" s="14">
        <f t="shared" si="35"/>
        <v>1101003</v>
      </c>
      <c r="FY18" s="14" t="str">
        <f t="shared" si="36"/>
        <v>战斗夏玲-4星</v>
      </c>
      <c r="FZ18" s="14">
        <f t="shared" si="37"/>
        <v>4</v>
      </c>
      <c r="GA18" s="14">
        <f>INDEX(J$6:J$21,$FW18)+INDEX(属性偏向!Z$4:Z$8,卡牌属性!$FM18)</f>
        <v>7</v>
      </c>
      <c r="GB18" s="14" t="str">
        <f>INDEX(属性评价,卡牌属性!GA18)</f>
        <v>A</v>
      </c>
      <c r="GC18" s="14">
        <f>INDEX(K$6:K$21,$FW18)+INDEX(属性偏向!Z$4:Z$8,卡牌属性!$FM18)</f>
        <v>7</v>
      </c>
      <c r="GD18" s="14" t="str">
        <f>INDEX(属性评价,卡牌属性!GC18)</f>
        <v>A</v>
      </c>
      <c r="GE18" s="14">
        <f>INDEX(L$6:L$21,$FW18)+INDEX(属性偏向!Z$4:Z$8,卡牌属性!$FM18)</f>
        <v>7</v>
      </c>
      <c r="GF18" s="14" t="str">
        <f>INDEX(属性评价,卡牌属性!GE18)</f>
        <v>A</v>
      </c>
      <c r="GJ18" s="13">
        <v>14</v>
      </c>
      <c r="GK18" s="13">
        <f>MATCH(GJ18-1,属性投放!$T$6:$T$66,1)</f>
        <v>1</v>
      </c>
      <c r="GL18" s="13">
        <f>MATCH(GJ18,属性投放!$AN$6:$AN$58,1)-1</f>
        <v>2</v>
      </c>
      <c r="GM18" s="13">
        <f>MATCH(GJ18-1,属性投放!$AD$6:$AD$26,1)</f>
        <v>2</v>
      </c>
      <c r="GN18" s="13" t="str">
        <f>INDEX(属性投放!$AB$7:$AB$26,卡牌属性!GM18)</f>
        <v>黑绳</v>
      </c>
      <c r="GO18" s="14">
        <f t="shared" si="38"/>
        <v>145</v>
      </c>
      <c r="GP18" s="14">
        <f t="shared" si="39"/>
        <v>45</v>
      </c>
      <c r="GQ18" s="14">
        <f t="shared" si="40"/>
        <v>750</v>
      </c>
      <c r="GR18" s="14">
        <f t="shared" si="41"/>
        <v>6</v>
      </c>
      <c r="GS18" s="14">
        <f t="shared" si="42"/>
        <v>3</v>
      </c>
      <c r="GT18" s="14">
        <f t="shared" si="43"/>
        <v>60</v>
      </c>
      <c r="GU18" s="14">
        <f>GO18+GR18*($GJ18-INDEX(属性投放!$AD$6:$AD$26,卡牌属性!$GM18))</f>
        <v>199</v>
      </c>
      <c r="GV18" s="14">
        <f>GP18+GS18*($GJ18-INDEX(属性投放!$AD$6:$AD$26,卡牌属性!$GM18))</f>
        <v>72</v>
      </c>
      <c r="GW18" s="14">
        <f>GQ18+GT18*($GJ18-INDEX(属性投放!$AD$6:$AD$26,卡牌属性!$GM18))</f>
        <v>1290</v>
      </c>
      <c r="GX18" s="14">
        <f t="shared" si="44"/>
        <v>35</v>
      </c>
      <c r="GY18" s="14">
        <f t="shared" si="45"/>
        <v>18</v>
      </c>
      <c r="GZ18" s="14">
        <f t="shared" si="46"/>
        <v>350</v>
      </c>
      <c r="HA18" s="14">
        <f>IF(COUNTIF(属性投放!$AN$7:$AN$58,"="&amp;卡牌属性!GJ18)&gt;0,卡牌属性!GL18,0)</f>
        <v>0</v>
      </c>
      <c r="HB18" s="14">
        <f t="shared" si="47"/>
        <v>0</v>
      </c>
      <c r="HC18" s="14">
        <f t="shared" si="48"/>
        <v>0</v>
      </c>
      <c r="HD18" s="14">
        <f t="shared" si="49"/>
        <v>0</v>
      </c>
      <c r="HE18" s="14">
        <f>IF(COUNTIF(属性投放!$AD$6:$AD$26,"="&amp;卡牌属性!GJ18)&gt;0,卡牌属性!GM18,0)</f>
        <v>0</v>
      </c>
      <c r="HF18" s="14">
        <f t="shared" si="50"/>
        <v>0</v>
      </c>
      <c r="HG18" s="14">
        <f t="shared" si="51"/>
        <v>0</v>
      </c>
      <c r="HH18" s="14">
        <f t="shared" si="52"/>
        <v>0</v>
      </c>
      <c r="HI18" s="14">
        <f t="shared" si="71"/>
        <v>6</v>
      </c>
      <c r="HJ18" s="14">
        <f t="shared" si="72"/>
        <v>3</v>
      </c>
      <c r="HK18" s="14">
        <f t="shared" si="73"/>
        <v>60</v>
      </c>
      <c r="HL18" s="14">
        <f t="shared" si="74"/>
        <v>234</v>
      </c>
      <c r="HM18" s="14">
        <f t="shared" si="75"/>
        <v>90</v>
      </c>
      <c r="HN18" s="14">
        <f t="shared" si="76"/>
        <v>1640</v>
      </c>
      <c r="HO18" s="14">
        <f t="shared" si="77"/>
        <v>180</v>
      </c>
      <c r="HP18" s="14">
        <f t="shared" si="78"/>
        <v>0</v>
      </c>
      <c r="HQ18" s="14">
        <f t="shared" si="79"/>
        <v>0</v>
      </c>
      <c r="HR18" s="14">
        <f t="shared" si="80"/>
        <v>5780</v>
      </c>
      <c r="HS18" s="17">
        <f t="shared" si="81"/>
        <v>3.1141868512110725E-2</v>
      </c>
      <c r="HT18" s="17">
        <f t="shared" si="82"/>
        <v>0</v>
      </c>
      <c r="HU18" s="17">
        <f t="shared" si="83"/>
        <v>0</v>
      </c>
      <c r="HV18" s="23">
        <f>SUM(HO$5:HO18)</f>
        <v>2420</v>
      </c>
      <c r="HW18" s="14">
        <f>SUM(HP$5:HP18)</f>
        <v>1060</v>
      </c>
      <c r="HX18" s="14">
        <f>SUM(HQ$5:HQ18)</f>
        <v>0</v>
      </c>
      <c r="HY18" s="17">
        <f t="shared" si="84"/>
        <v>0.41868512110726641</v>
      </c>
      <c r="HZ18" s="17">
        <f t="shared" si="85"/>
        <v>0.18339100346020762</v>
      </c>
      <c r="IA18" s="17">
        <f t="shared" si="86"/>
        <v>0</v>
      </c>
    </row>
    <row r="19" spans="1:235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722</v>
      </c>
      <c r="H19" s="13" t="s">
        <v>720</v>
      </c>
      <c r="I19" s="13" t="s">
        <v>718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1179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720</v>
      </c>
      <c r="W19" s="13" t="s">
        <v>720</v>
      </c>
      <c r="X19" s="13" t="s">
        <v>720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55"/>
        <v>1</v>
      </c>
      <c r="AG19" s="13">
        <f t="shared" si="2"/>
        <v>3</v>
      </c>
      <c r="AH19" s="14">
        <f t="shared" si="3"/>
        <v>1101001</v>
      </c>
      <c r="AI19" s="14" t="str">
        <f t="shared" si="4"/>
        <v>常服曹焱兵15突</v>
      </c>
      <c r="AJ19" s="25" t="s">
        <v>162</v>
      </c>
      <c r="AK19" s="14">
        <v>1</v>
      </c>
      <c r="AL19" s="14">
        <f t="shared" si="5"/>
        <v>15</v>
      </c>
      <c r="AM19" s="14">
        <f>INDEX(属性投放!$DE$6:$DE$85,(卡牌属性!AG19-2)*20+卡牌属性!AL19)</f>
        <v>7673</v>
      </c>
      <c r="AN19" s="14">
        <f t="shared" si="6"/>
        <v>7673</v>
      </c>
      <c r="AO19" s="14">
        <f t="shared" si="6"/>
        <v>7673</v>
      </c>
      <c r="AP19" s="14">
        <f t="shared" si="6"/>
        <v>7673</v>
      </c>
      <c r="AQ19" s="14">
        <f t="shared" si="6"/>
        <v>7673</v>
      </c>
      <c r="AR19" s="14">
        <f>INDEX(属性投放!$DF$6:$DF$85,(卡牌属性!AG19-2)*20+卡牌属性!AL19)</f>
        <v>3810</v>
      </c>
      <c r="AS19" s="14">
        <f t="shared" si="7"/>
        <v>3810</v>
      </c>
      <c r="AT19" s="14">
        <f t="shared" si="7"/>
        <v>3810</v>
      </c>
      <c r="AU19" s="14">
        <f t="shared" si="7"/>
        <v>3810</v>
      </c>
      <c r="AV19" s="14">
        <f t="shared" si="7"/>
        <v>3810</v>
      </c>
      <c r="AW19" s="14">
        <f>INDEX(属性投放!$DG$6:$DG$85,(卡牌属性!AG19-2)*20+卡牌属性!AL19)</f>
        <v>38265</v>
      </c>
      <c r="AX19" s="14">
        <f t="shared" si="8"/>
        <v>38265</v>
      </c>
      <c r="AY19" s="14">
        <f t="shared" si="8"/>
        <v>38265</v>
      </c>
      <c r="AZ19" s="14">
        <f t="shared" si="8"/>
        <v>38265</v>
      </c>
      <c r="BA19" s="14">
        <f t="shared" si="8"/>
        <v>38265</v>
      </c>
      <c r="BB19" s="14">
        <f>INDEX(属性投放!$DK$6:$DK$85,(卡牌属性!AG19-2)*20+卡牌属性!AL19)</f>
        <v>211</v>
      </c>
      <c r="BC19" s="14">
        <f t="shared" si="9"/>
        <v>211</v>
      </c>
      <c r="BD19" s="14">
        <f t="shared" si="9"/>
        <v>211</v>
      </c>
      <c r="BE19" s="14">
        <f t="shared" si="9"/>
        <v>211</v>
      </c>
      <c r="BF19" s="14">
        <f t="shared" si="9"/>
        <v>211</v>
      </c>
      <c r="BG19" s="14">
        <f>INDEX(属性投放!$DL$6:$DL$85,(卡牌属性!AG19-2)*20+卡牌属性!AL19)</f>
        <v>106</v>
      </c>
      <c r="BH19" s="14">
        <f t="shared" si="10"/>
        <v>106</v>
      </c>
      <c r="BI19" s="14">
        <f t="shared" si="10"/>
        <v>106</v>
      </c>
      <c r="BJ19" s="14">
        <f t="shared" si="10"/>
        <v>106</v>
      </c>
      <c r="BK19" s="14">
        <f t="shared" si="10"/>
        <v>106</v>
      </c>
      <c r="BL19" s="14">
        <f>INDEX(属性投放!$DM$6:$DM$85,(卡牌属性!AG19-2)*20+卡牌属性!AL19)</f>
        <v>1055</v>
      </c>
      <c r="BM19" s="14">
        <f t="shared" si="11"/>
        <v>1055</v>
      </c>
      <c r="BN19" s="14">
        <f t="shared" si="11"/>
        <v>1055</v>
      </c>
      <c r="BO19" s="14">
        <f t="shared" si="11"/>
        <v>1055</v>
      </c>
      <c r="BP19" s="14">
        <f t="shared" si="11"/>
        <v>1055</v>
      </c>
      <c r="BU19" s="13">
        <v>15</v>
      </c>
      <c r="BV19" s="13">
        <f t="shared" si="12"/>
        <v>1</v>
      </c>
      <c r="BW19" s="14">
        <f t="shared" si="13"/>
        <v>5</v>
      </c>
      <c r="BX19" s="14">
        <f t="shared" si="14"/>
        <v>1102001</v>
      </c>
      <c r="BY19" s="14" t="str">
        <f t="shared" si="15"/>
        <v>关羽15突</v>
      </c>
      <c r="BZ19" s="25" t="s">
        <v>162</v>
      </c>
      <c r="CA19" s="14">
        <v>2</v>
      </c>
      <c r="CB19" s="14">
        <f t="shared" si="16"/>
        <v>15</v>
      </c>
      <c r="CC19" s="14" t="s">
        <v>21</v>
      </c>
      <c r="CD19" s="14">
        <f>INDEX(属性投放!$AY$6:$AY$85,(BW19-2)*20+CB19)</f>
        <v>17670</v>
      </c>
      <c r="CE19" s="14" t="s">
        <v>22</v>
      </c>
      <c r="CF19" s="14">
        <f>INDEX(属性投放!$AZ$6:$AZ$85,(BW19-2)*20+CB19)</f>
        <v>8727</v>
      </c>
      <c r="CG19" s="14" t="s">
        <v>674</v>
      </c>
      <c r="CH19" s="14">
        <f>INDEX(属性投放!$BA$6:$BA$85,(BW19-2)*20+CB19)</f>
        <v>174700</v>
      </c>
      <c r="CI19" s="14" t="s">
        <v>21</v>
      </c>
      <c r="CJ19" s="14">
        <f>INDEX(属性投放!$BB$6:$BB$85,(BW19-2)*20+CB19)</f>
        <v>50</v>
      </c>
      <c r="CK19" s="14" t="s">
        <v>22</v>
      </c>
      <c r="CL19" s="14">
        <f>INDEX(属性投放!$BC$6:$BC$85,(BW19-2)*20+CB19)</f>
        <v>25</v>
      </c>
      <c r="CM19" s="14" t="s">
        <v>674</v>
      </c>
      <c r="CN19" s="14">
        <f>INDEX(属性投放!$BD$6:$BD$85,(BW19-2)*20+CB19)</f>
        <v>500</v>
      </c>
      <c r="CQ19" s="13">
        <v>15</v>
      </c>
      <c r="CR19" s="13">
        <f t="shared" si="17"/>
        <v>1</v>
      </c>
      <c r="CS19" s="13">
        <f t="shared" si="18"/>
        <v>15</v>
      </c>
      <c r="CT19" s="14">
        <f t="shared" si="19"/>
        <v>5</v>
      </c>
      <c r="CU19" s="14">
        <f t="shared" si="20"/>
        <v>1102001</v>
      </c>
      <c r="CV19" s="14" t="str">
        <f>INDEX($O$6:$O$27,CR19)&amp;"-"&amp;INDEX(属性投放!$AB$7:$AB$26,CX19)&amp;"-魂火-"&amp;CZ19</f>
        <v>关羽-叫唤+1-魂火-2</v>
      </c>
      <c r="CW19" s="25" t="s">
        <v>162</v>
      </c>
      <c r="CX19" s="14">
        <f>INDEX(属性投放!$AL$7:$AL$58,CS19)</f>
        <v>8</v>
      </c>
      <c r="CY19" s="14" t="s">
        <v>701</v>
      </c>
      <c r="CZ19" s="14">
        <f>INDEX(属性投放!$AM$7:$AM$58,CS19)</f>
        <v>2</v>
      </c>
      <c r="DA19" s="14">
        <f t="shared" si="21"/>
        <v>15</v>
      </c>
      <c r="DB19" s="14">
        <f>INDEX(属性投放!$AN$7:$AN$58,DA19)</f>
        <v>57</v>
      </c>
      <c r="DC19" s="14" t="s">
        <v>702</v>
      </c>
      <c r="DD19" s="14">
        <f>INDEX(属性投放!$BJ$6:$BJ$85,(CT19-2)*20+CX19)</f>
        <v>185</v>
      </c>
      <c r="DE19" s="14">
        <f>SUMIFS(DD$5:DD19,$CR$5:$CR19,"="&amp;$CR19)</f>
        <v>1595</v>
      </c>
      <c r="DF19" s="14" t="s">
        <v>703</v>
      </c>
      <c r="DG19" s="14">
        <f>INDEX(属性投放!$BK$6:$BK$85,(CT19-2)*20+CX19)</f>
        <v>93</v>
      </c>
      <c r="DH19" s="14">
        <f>SUMIFS(DG$5:DG19,$CR$5:$CR19,"="&amp;$CR19)</f>
        <v>799</v>
      </c>
      <c r="DI19" s="14" t="s">
        <v>704</v>
      </c>
      <c r="DJ19" s="14">
        <f>INDEX(属性投放!$BL$6:$BL$85,(CT19-2)*20+CX19)</f>
        <v>1850</v>
      </c>
      <c r="DK19" s="14">
        <f>SUMIFS(DJ$5:DJ19,$CR$5:$CR19,"="&amp;$CR19)</f>
        <v>15950</v>
      </c>
      <c r="DP19" s="14">
        <f t="shared" si="22"/>
        <v>1102001</v>
      </c>
      <c r="DQ19" s="14" t="str">
        <f t="shared" si="23"/>
        <v>关羽15突</v>
      </c>
      <c r="DR19" s="14">
        <f t="shared" si="24"/>
        <v>9</v>
      </c>
      <c r="DS19" s="14">
        <f t="shared" si="25"/>
        <v>7</v>
      </c>
      <c r="DT19" s="14">
        <f t="shared" si="26"/>
        <v>7</v>
      </c>
      <c r="DU19" s="14">
        <f t="shared" si="27"/>
        <v>5</v>
      </c>
      <c r="DV19" s="14">
        <f t="shared" si="28"/>
        <v>15</v>
      </c>
      <c r="DW19" s="14">
        <f t="shared" si="29"/>
        <v>75</v>
      </c>
      <c r="DX19" s="14">
        <f>INDEX(属性投放!$AW$6:$AW$85,(卡牌属性!DU19-2)*20+卡牌属性!DV19)</f>
        <v>8</v>
      </c>
      <c r="DY19" s="14">
        <f>INDEX(属性投放!BP$6:BP$85,卡牌属性!$DW19)</f>
        <v>1650</v>
      </c>
      <c r="DZ19" s="14">
        <f>INDEX(属性投放!BQ$6:BQ$85,卡牌属性!$DW19)</f>
        <v>825</v>
      </c>
      <c r="EA19" s="14">
        <f>INDEX(属性投放!BR$6:BR$85,卡牌属性!$DW19)</f>
        <v>16500</v>
      </c>
      <c r="EB19" s="14">
        <f t="shared" si="56"/>
        <v>8920</v>
      </c>
      <c r="EC19" s="14">
        <f t="shared" si="57"/>
        <v>9995</v>
      </c>
      <c r="ED19" s="14">
        <f t="shared" si="58"/>
        <v>11520</v>
      </c>
      <c r="EE19" s="14">
        <f t="shared" si="59"/>
        <v>11520</v>
      </c>
      <c r="EF19" s="14">
        <f t="shared" si="60"/>
        <v>13810</v>
      </c>
      <c r="EG19" s="14">
        <f t="shared" si="61"/>
        <v>4004</v>
      </c>
      <c r="EH19" s="14">
        <f t="shared" si="62"/>
        <v>4184</v>
      </c>
      <c r="EI19" s="14">
        <f t="shared" si="63"/>
        <v>4184</v>
      </c>
      <c r="EJ19" s="14">
        <f t="shared" si="64"/>
        <v>4349</v>
      </c>
      <c r="EK19" s="14">
        <f t="shared" si="65"/>
        <v>4881</v>
      </c>
      <c r="EL19" s="14">
        <f t="shared" si="66"/>
        <v>79880</v>
      </c>
      <c r="EM19" s="14">
        <f t="shared" si="67"/>
        <v>83400</v>
      </c>
      <c r="EN19" s="14">
        <f t="shared" si="68"/>
        <v>83400</v>
      </c>
      <c r="EO19" s="14">
        <f t="shared" si="69"/>
        <v>87200</v>
      </c>
      <c r="EP19" s="14">
        <f t="shared" si="70"/>
        <v>98050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30"/>
        <v>3</v>
      </c>
      <c r="FK19" s="14">
        <f t="shared" si="31"/>
        <v>1102003</v>
      </c>
      <c r="FL19" s="14" t="str">
        <f t="shared" si="32"/>
        <v>典韦-5星</v>
      </c>
      <c r="FM19" s="14">
        <f t="shared" si="33"/>
        <v>5</v>
      </c>
      <c r="FN19" s="14">
        <f>INDEX(Y$6:Y$27,$FJ19)+INDEX(属性偏向!Z$4:Z$8,卡牌属性!$FM19)</f>
        <v>10</v>
      </c>
      <c r="FO19" s="14" t="str">
        <f>INDEX(属性评价,卡牌属性!FN19)</f>
        <v>S+</v>
      </c>
      <c r="FP19" s="14">
        <f>INDEX(Z$6:Z$27,$FJ19)+INDEX(属性偏向!AA$4:AA$8,卡牌属性!$FM19)</f>
        <v>9</v>
      </c>
      <c r="FQ19" s="14" t="str">
        <f>INDEX(属性评价,卡牌属性!FP19)</f>
        <v>S</v>
      </c>
      <c r="FR19" s="14">
        <f>INDEX(AA$6:AA$27,$FJ19)+INDEX(属性偏向!AB$4:AB$8,卡牌属性!$FM19)</f>
        <v>9</v>
      </c>
      <c r="FS19" s="14" t="str">
        <f>INDEX(属性评价,卡牌属性!FR19)</f>
        <v>S</v>
      </c>
      <c r="FV19" s="13">
        <v>15</v>
      </c>
      <c r="FW19" s="13">
        <f t="shared" si="34"/>
        <v>3</v>
      </c>
      <c r="FX19" s="14">
        <f t="shared" si="35"/>
        <v>1101003</v>
      </c>
      <c r="FY19" s="14" t="str">
        <f t="shared" si="36"/>
        <v>战斗夏玲-5星</v>
      </c>
      <c r="FZ19" s="14">
        <f t="shared" si="37"/>
        <v>5</v>
      </c>
      <c r="GA19" s="14">
        <f>INDEX(J$6:J$21,$FW19)+INDEX(属性偏向!Z$4:Z$8,卡牌属性!$FM19)</f>
        <v>8</v>
      </c>
      <c r="GB19" s="14" t="str">
        <f>INDEX(属性评价,卡牌属性!GA19)</f>
        <v>A+</v>
      </c>
      <c r="GC19" s="14">
        <f>INDEX(K$6:K$21,$FW19)+INDEX(属性偏向!Z$4:Z$8,卡牌属性!$FM19)</f>
        <v>8</v>
      </c>
      <c r="GD19" s="14" t="str">
        <f>INDEX(属性评价,卡牌属性!GC19)</f>
        <v>A+</v>
      </c>
      <c r="GE19" s="14">
        <f>INDEX(L$6:L$21,$FW19)+INDEX(属性偏向!Z$4:Z$8,卡牌属性!$FM19)</f>
        <v>8</v>
      </c>
      <c r="GF19" s="14" t="str">
        <f>INDEX(属性评价,卡牌属性!GE19)</f>
        <v>A+</v>
      </c>
      <c r="GJ19" s="13">
        <v>15</v>
      </c>
      <c r="GK19" s="13">
        <f>MATCH(GJ19-1,属性投放!$T$6:$T$66,1)</f>
        <v>1</v>
      </c>
      <c r="GL19" s="13">
        <f>MATCH(GJ19,属性投放!$AN$6:$AN$58,1)-1</f>
        <v>3</v>
      </c>
      <c r="GM19" s="13">
        <f>MATCH(GJ19-1,属性投放!$AD$6:$AD$26,1)</f>
        <v>2</v>
      </c>
      <c r="GN19" s="13" t="str">
        <f>INDEX(属性投放!$AB$7:$AB$26,卡牌属性!GM19)</f>
        <v>黑绳</v>
      </c>
      <c r="GO19" s="14">
        <f t="shared" si="38"/>
        <v>145</v>
      </c>
      <c r="GP19" s="14">
        <f t="shared" si="39"/>
        <v>45</v>
      </c>
      <c r="GQ19" s="14">
        <f t="shared" si="40"/>
        <v>750</v>
      </c>
      <c r="GR19" s="14">
        <f t="shared" si="41"/>
        <v>6</v>
      </c>
      <c r="GS19" s="14">
        <f t="shared" si="42"/>
        <v>3</v>
      </c>
      <c r="GT19" s="14">
        <f t="shared" si="43"/>
        <v>60</v>
      </c>
      <c r="GU19" s="14">
        <f>GO19+GR19*($GJ19-INDEX(属性投放!$AD$6:$AD$26,卡牌属性!$GM19))</f>
        <v>205</v>
      </c>
      <c r="GV19" s="14">
        <f>GP19+GS19*($GJ19-INDEX(属性投放!$AD$6:$AD$26,卡牌属性!$GM19))</f>
        <v>75</v>
      </c>
      <c r="GW19" s="14">
        <f>GQ19+GT19*($GJ19-INDEX(属性投放!$AD$6:$AD$26,卡牌属性!$GM19))</f>
        <v>1350</v>
      </c>
      <c r="GX19" s="14">
        <f t="shared" si="44"/>
        <v>55</v>
      </c>
      <c r="GY19" s="14">
        <f t="shared" si="45"/>
        <v>28</v>
      </c>
      <c r="GZ19" s="14">
        <f t="shared" si="46"/>
        <v>550</v>
      </c>
      <c r="HA19" s="14">
        <f>IF(COUNTIF(属性投放!$AN$7:$AN$58,"="&amp;卡牌属性!GJ19)&gt;0,卡牌属性!GL19,0)</f>
        <v>3</v>
      </c>
      <c r="HB19" s="14">
        <f t="shared" si="47"/>
        <v>20</v>
      </c>
      <c r="HC19" s="14">
        <f t="shared" si="48"/>
        <v>10</v>
      </c>
      <c r="HD19" s="14">
        <f t="shared" si="49"/>
        <v>200</v>
      </c>
      <c r="HE19" s="14">
        <f>IF(COUNTIF(属性投放!$AD$6:$AD$26,"="&amp;卡牌属性!GJ19)&gt;0,卡牌属性!GM19,0)</f>
        <v>2</v>
      </c>
      <c r="HF19" s="14">
        <f t="shared" si="50"/>
        <v>25</v>
      </c>
      <c r="HG19" s="14">
        <f t="shared" si="51"/>
        <v>13</v>
      </c>
      <c r="HH19" s="14">
        <f t="shared" si="52"/>
        <v>250</v>
      </c>
      <c r="HI19" s="14">
        <f t="shared" si="71"/>
        <v>6</v>
      </c>
      <c r="HJ19" s="14">
        <f t="shared" si="72"/>
        <v>3</v>
      </c>
      <c r="HK19" s="14">
        <f t="shared" si="73"/>
        <v>60</v>
      </c>
      <c r="HL19" s="14">
        <f t="shared" si="74"/>
        <v>260</v>
      </c>
      <c r="HM19" s="14">
        <f t="shared" si="75"/>
        <v>103</v>
      </c>
      <c r="HN19" s="14">
        <f t="shared" si="76"/>
        <v>1900</v>
      </c>
      <c r="HO19" s="14">
        <f t="shared" si="77"/>
        <v>180</v>
      </c>
      <c r="HP19" s="14">
        <f t="shared" si="78"/>
        <v>600</v>
      </c>
      <c r="HQ19" s="14">
        <f t="shared" si="79"/>
        <v>760</v>
      </c>
      <c r="HR19" s="14">
        <f t="shared" si="80"/>
        <v>6560</v>
      </c>
      <c r="HS19" s="17">
        <f t="shared" si="81"/>
        <v>2.7439024390243903E-2</v>
      </c>
      <c r="HT19" s="17">
        <f t="shared" si="82"/>
        <v>9.1463414634146339E-2</v>
      </c>
      <c r="HU19" s="17">
        <f t="shared" si="83"/>
        <v>0.11585365853658537</v>
      </c>
      <c r="HV19" s="23">
        <f>SUM(HO$5:HO19)</f>
        <v>2600</v>
      </c>
      <c r="HW19" s="14">
        <f>SUM(HP$5:HP19)</f>
        <v>1660</v>
      </c>
      <c r="HX19" s="14">
        <f>SUM(HQ$5:HQ19)</f>
        <v>760</v>
      </c>
      <c r="HY19" s="17">
        <f t="shared" si="84"/>
        <v>0.39634146341463417</v>
      </c>
      <c r="HZ19" s="17">
        <f t="shared" si="85"/>
        <v>0.25304878048780488</v>
      </c>
      <c r="IA19" s="17">
        <f t="shared" si="86"/>
        <v>0.11585365853658537</v>
      </c>
    </row>
    <row r="20" spans="1:235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720</v>
      </c>
      <c r="H20" s="13" t="s">
        <v>716</v>
      </c>
      <c r="I20" s="13" t="s">
        <v>718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1180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716</v>
      </c>
      <c r="W20" s="13" t="s">
        <v>716</v>
      </c>
      <c r="X20" s="13" t="s">
        <v>716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55"/>
        <v>1</v>
      </c>
      <c r="AG20" s="13">
        <f t="shared" si="2"/>
        <v>3</v>
      </c>
      <c r="AH20" s="14">
        <f t="shared" si="3"/>
        <v>1101001</v>
      </c>
      <c r="AI20" s="14" t="str">
        <f t="shared" si="4"/>
        <v>常服曹焱兵16突</v>
      </c>
      <c r="AJ20" s="25" t="s">
        <v>162</v>
      </c>
      <c r="AK20" s="14">
        <v>1</v>
      </c>
      <c r="AL20" s="14">
        <f t="shared" si="5"/>
        <v>16</v>
      </c>
      <c r="AM20" s="14">
        <f>INDEX(属性投放!$DE$6:$DE$85,(卡牌属性!AG20-2)*20+卡牌属性!AL20)</f>
        <v>13550</v>
      </c>
      <c r="AN20" s="14">
        <f t="shared" si="6"/>
        <v>13550</v>
      </c>
      <c r="AO20" s="14">
        <f t="shared" si="6"/>
        <v>13550</v>
      </c>
      <c r="AP20" s="14">
        <f t="shared" si="6"/>
        <v>13550</v>
      </c>
      <c r="AQ20" s="14">
        <f t="shared" si="6"/>
        <v>13550</v>
      </c>
      <c r="AR20" s="14">
        <f>INDEX(属性投放!$DF$6:$DF$85,(卡牌属性!AG20-2)*20+卡牌属性!AL20)</f>
        <v>6762</v>
      </c>
      <c r="AS20" s="14">
        <f t="shared" si="7"/>
        <v>6762</v>
      </c>
      <c r="AT20" s="14">
        <f t="shared" si="7"/>
        <v>6762</v>
      </c>
      <c r="AU20" s="14">
        <f t="shared" si="7"/>
        <v>6762</v>
      </c>
      <c r="AV20" s="14">
        <f t="shared" si="7"/>
        <v>6762</v>
      </c>
      <c r="AW20" s="14">
        <f>INDEX(属性投放!$DG$6:$DG$85,(卡牌属性!AG20-2)*20+卡牌属性!AL20)</f>
        <v>67650</v>
      </c>
      <c r="AX20" s="14">
        <f t="shared" si="8"/>
        <v>67650</v>
      </c>
      <c r="AY20" s="14">
        <f t="shared" si="8"/>
        <v>67650</v>
      </c>
      <c r="AZ20" s="14">
        <f t="shared" si="8"/>
        <v>67650</v>
      </c>
      <c r="BA20" s="14">
        <f t="shared" si="8"/>
        <v>67650</v>
      </c>
      <c r="BB20" s="14">
        <f>INDEX(属性投放!$DK$6:$DK$85,(卡牌属性!AG20-2)*20+卡牌属性!AL20)</f>
        <v>314</v>
      </c>
      <c r="BC20" s="14">
        <f t="shared" si="9"/>
        <v>314</v>
      </c>
      <c r="BD20" s="14">
        <f t="shared" si="9"/>
        <v>314</v>
      </c>
      <c r="BE20" s="14">
        <f t="shared" si="9"/>
        <v>314</v>
      </c>
      <c r="BF20" s="14">
        <f t="shared" si="9"/>
        <v>314</v>
      </c>
      <c r="BG20" s="14">
        <f>INDEX(属性投放!$DL$6:$DL$85,(卡牌属性!AG20-2)*20+卡牌属性!AL20)</f>
        <v>157</v>
      </c>
      <c r="BH20" s="14">
        <f t="shared" si="10"/>
        <v>157</v>
      </c>
      <c r="BI20" s="14">
        <f t="shared" si="10"/>
        <v>157</v>
      </c>
      <c r="BJ20" s="14">
        <f t="shared" si="10"/>
        <v>157</v>
      </c>
      <c r="BK20" s="14">
        <f t="shared" si="10"/>
        <v>157</v>
      </c>
      <c r="BL20" s="14">
        <f>INDEX(属性投放!$DM$6:$DM$85,(卡牌属性!AG20-2)*20+卡牌属性!AL20)</f>
        <v>1570</v>
      </c>
      <c r="BM20" s="14">
        <f t="shared" si="11"/>
        <v>1570</v>
      </c>
      <c r="BN20" s="14">
        <f t="shared" si="11"/>
        <v>1570</v>
      </c>
      <c r="BO20" s="14">
        <f t="shared" si="11"/>
        <v>1570</v>
      </c>
      <c r="BP20" s="14">
        <f t="shared" si="11"/>
        <v>1570</v>
      </c>
      <c r="BU20" s="13">
        <v>16</v>
      </c>
      <c r="BV20" s="13">
        <f t="shared" si="12"/>
        <v>1</v>
      </c>
      <c r="BW20" s="14">
        <f t="shared" si="13"/>
        <v>5</v>
      </c>
      <c r="BX20" s="14">
        <f t="shared" si="14"/>
        <v>1102001</v>
      </c>
      <c r="BY20" s="14" t="str">
        <f t="shared" si="15"/>
        <v>关羽16突</v>
      </c>
      <c r="BZ20" s="25" t="s">
        <v>162</v>
      </c>
      <c r="CA20" s="14">
        <v>2</v>
      </c>
      <c r="CB20" s="14">
        <f t="shared" si="16"/>
        <v>16</v>
      </c>
      <c r="CC20" s="14" t="s">
        <v>21</v>
      </c>
      <c r="CD20" s="14">
        <f>INDEX(属性投放!$AY$6:$AY$85,(BW20-2)*20+CB20)</f>
        <v>22120</v>
      </c>
      <c r="CE20" s="14" t="s">
        <v>22</v>
      </c>
      <c r="CF20" s="14">
        <f>INDEX(属性投放!$AZ$6:$AZ$85,(BW20-2)*20+CB20)</f>
        <v>10952</v>
      </c>
      <c r="CG20" s="14" t="s">
        <v>674</v>
      </c>
      <c r="CH20" s="14">
        <f>INDEX(属性投放!$BA$6:$BA$85,(BW20-2)*20+CB20)</f>
        <v>219200</v>
      </c>
      <c r="CI20" s="14" t="s">
        <v>21</v>
      </c>
      <c r="CJ20" s="14">
        <f>INDEX(属性投放!$BB$6:$BB$85,(BW20-2)*20+CB20)</f>
        <v>75</v>
      </c>
      <c r="CK20" s="14" t="s">
        <v>22</v>
      </c>
      <c r="CL20" s="14">
        <f>INDEX(属性投放!$BC$6:$BC$85,(BW20-2)*20+CB20)</f>
        <v>38</v>
      </c>
      <c r="CM20" s="14" t="s">
        <v>674</v>
      </c>
      <c r="CN20" s="14">
        <f>INDEX(属性投放!$BD$6:$BD$85,(BW20-2)*20+CB20)</f>
        <v>750</v>
      </c>
      <c r="CQ20" s="13">
        <v>16</v>
      </c>
      <c r="CR20" s="13">
        <f t="shared" si="17"/>
        <v>1</v>
      </c>
      <c r="CS20" s="13">
        <f t="shared" si="18"/>
        <v>16</v>
      </c>
      <c r="CT20" s="14">
        <f t="shared" si="19"/>
        <v>5</v>
      </c>
      <c r="CU20" s="14">
        <f t="shared" si="20"/>
        <v>1102001</v>
      </c>
      <c r="CV20" s="14" t="str">
        <f>INDEX($O$6:$O$27,CR20)&amp;"-"&amp;INDEX(属性投放!$AB$7:$AB$26,CX20)&amp;"-魂火-"&amp;CZ20</f>
        <v>关羽-叫唤+2-魂火-1</v>
      </c>
      <c r="CW20" s="25" t="s">
        <v>162</v>
      </c>
      <c r="CX20" s="14">
        <f>INDEX(属性投放!$AL$7:$AL$58,CS20)</f>
        <v>9</v>
      </c>
      <c r="CY20" s="14" t="s">
        <v>701</v>
      </c>
      <c r="CZ20" s="14">
        <f>INDEX(属性投放!$AM$7:$AM$58,CS20)</f>
        <v>1</v>
      </c>
      <c r="DA20" s="14">
        <f t="shared" si="21"/>
        <v>16</v>
      </c>
      <c r="DB20" s="14">
        <f>INDEX(属性投放!$AN$7:$AN$58,DA20)</f>
        <v>60</v>
      </c>
      <c r="DC20" s="14" t="s">
        <v>702</v>
      </c>
      <c r="DD20" s="14">
        <f>INDEX(属性投放!$BJ$6:$BJ$85,(CT20-2)*20+CX20)</f>
        <v>210</v>
      </c>
      <c r="DE20" s="14">
        <f>SUMIFS(DD$5:DD20,$CR$5:$CR20,"="&amp;$CR20)</f>
        <v>1805</v>
      </c>
      <c r="DF20" s="14" t="s">
        <v>703</v>
      </c>
      <c r="DG20" s="14">
        <f>INDEX(属性投放!$BK$6:$BK$85,(CT20-2)*20+CX20)</f>
        <v>105</v>
      </c>
      <c r="DH20" s="14">
        <f>SUMIFS(DG$5:DG20,$CR$5:$CR20,"="&amp;$CR20)</f>
        <v>904</v>
      </c>
      <c r="DI20" s="14" t="s">
        <v>704</v>
      </c>
      <c r="DJ20" s="14">
        <f>INDEX(属性投放!$BL$6:$BL$85,(CT20-2)*20+CX20)</f>
        <v>2100</v>
      </c>
      <c r="DK20" s="14">
        <f>SUMIFS(DJ$5:DJ20,$CR$5:$CR20,"="&amp;$CR20)</f>
        <v>18050</v>
      </c>
      <c r="DP20" s="14">
        <f t="shared" si="22"/>
        <v>1102001</v>
      </c>
      <c r="DQ20" s="14" t="str">
        <f t="shared" si="23"/>
        <v>关羽16突</v>
      </c>
      <c r="DR20" s="14">
        <f t="shared" si="24"/>
        <v>9</v>
      </c>
      <c r="DS20" s="14">
        <f t="shared" si="25"/>
        <v>7</v>
      </c>
      <c r="DT20" s="14">
        <f t="shared" si="26"/>
        <v>7</v>
      </c>
      <c r="DU20" s="14">
        <f t="shared" si="27"/>
        <v>5</v>
      </c>
      <c r="DV20" s="14">
        <f t="shared" si="28"/>
        <v>16</v>
      </c>
      <c r="DW20" s="14">
        <f t="shared" si="29"/>
        <v>76</v>
      </c>
      <c r="DX20" s="14">
        <f>INDEX(属性投放!$AW$6:$AW$85,(卡牌属性!DU20-2)*20+卡牌属性!DV20)</f>
        <v>7</v>
      </c>
      <c r="DY20" s="14">
        <f>INDEX(属性投放!BP$6:BP$85,卡牌属性!$DW20)</f>
        <v>1650</v>
      </c>
      <c r="DZ20" s="14">
        <f>INDEX(属性投放!BQ$6:BQ$85,卡牌属性!$DW20)</f>
        <v>825</v>
      </c>
      <c r="EA20" s="14">
        <f>INDEX(属性投放!BR$6:BR$85,卡牌属性!$DW20)</f>
        <v>16500</v>
      </c>
      <c r="EB20" s="14">
        <f t="shared" si="56"/>
        <v>10970</v>
      </c>
      <c r="EC20" s="14">
        <f t="shared" si="57"/>
        <v>12245</v>
      </c>
      <c r="ED20" s="14">
        <f t="shared" si="58"/>
        <v>13970</v>
      </c>
      <c r="EE20" s="14">
        <f t="shared" si="59"/>
        <v>13970</v>
      </c>
      <c r="EF20" s="14">
        <f t="shared" si="60"/>
        <v>16660</v>
      </c>
      <c r="EG20" s="14">
        <f t="shared" si="61"/>
        <v>4989</v>
      </c>
      <c r="EH20" s="14">
        <f t="shared" si="62"/>
        <v>5193</v>
      </c>
      <c r="EI20" s="14">
        <f t="shared" si="63"/>
        <v>5193</v>
      </c>
      <c r="EJ20" s="14">
        <f t="shared" si="64"/>
        <v>5374</v>
      </c>
      <c r="EK20" s="14">
        <f t="shared" si="65"/>
        <v>6010</v>
      </c>
      <c r="EL20" s="14">
        <f t="shared" si="66"/>
        <v>99580</v>
      </c>
      <c r="EM20" s="14">
        <f t="shared" si="67"/>
        <v>103500</v>
      </c>
      <c r="EN20" s="14">
        <f t="shared" si="68"/>
        <v>103500</v>
      </c>
      <c r="EO20" s="14">
        <f t="shared" si="69"/>
        <v>107700</v>
      </c>
      <c r="EP20" s="14">
        <f t="shared" si="70"/>
        <v>120550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30"/>
        <v>4</v>
      </c>
      <c r="FK20" s="14">
        <f t="shared" si="31"/>
        <v>1102004</v>
      </c>
      <c r="FL20" s="14" t="str">
        <f t="shared" si="32"/>
        <v>唐流雨-1星</v>
      </c>
      <c r="FM20" s="14">
        <f t="shared" si="33"/>
        <v>1</v>
      </c>
      <c r="FN20" s="14">
        <f>INDEX(Y$6:Y$27,$FJ20)+INDEX(属性偏向!Z$4:Z$8,卡牌属性!$FM20)</f>
        <v>4</v>
      </c>
      <c r="FO20" s="14" t="str">
        <f>INDEX(属性评价,卡牌属性!FN20)</f>
        <v>C+</v>
      </c>
      <c r="FP20" s="14">
        <f>INDEX(Z$6:Z$27,$FJ20)+INDEX(属性偏向!AA$4:AA$8,卡牌属性!$FM20)</f>
        <v>2</v>
      </c>
      <c r="FQ20" s="14" t="str">
        <f>INDEX(属性评价,卡牌属性!FP20)</f>
        <v>D+</v>
      </c>
      <c r="FR20" s="14">
        <f>INDEX(AA$6:AA$27,$FJ20)+INDEX(属性偏向!AB$4:AB$8,卡牌属性!$FM20)</f>
        <v>3</v>
      </c>
      <c r="FS20" s="14" t="str">
        <f>INDEX(属性评价,卡牌属性!FR20)</f>
        <v>C</v>
      </c>
      <c r="FV20" s="13">
        <v>16</v>
      </c>
      <c r="FW20" s="13">
        <f t="shared" si="34"/>
        <v>4</v>
      </c>
      <c r="FX20" s="14">
        <f t="shared" si="35"/>
        <v>1101004</v>
      </c>
      <c r="FY20" s="14" t="str">
        <f t="shared" si="36"/>
        <v>项昆仑-1星</v>
      </c>
      <c r="FZ20" s="14">
        <f t="shared" si="37"/>
        <v>1</v>
      </c>
      <c r="GA20" s="14">
        <f>INDEX(J$6:J$21,$FW20)+INDEX(属性偏向!Z$4:Z$8,卡牌属性!$FM20)</f>
        <v>7</v>
      </c>
      <c r="GB20" s="14" t="str">
        <f>INDEX(属性评价,卡牌属性!GA20)</f>
        <v>A</v>
      </c>
      <c r="GC20" s="14">
        <f>INDEX(K$6:K$21,$FW20)+INDEX(属性偏向!Z$4:Z$8,卡牌属性!$FM20)</f>
        <v>7</v>
      </c>
      <c r="GD20" s="14" t="str">
        <f>INDEX(属性评价,卡牌属性!GC20)</f>
        <v>A</v>
      </c>
      <c r="GE20" s="14">
        <f>INDEX(L$6:L$21,$FW20)+INDEX(属性偏向!Z$4:Z$8,卡牌属性!$FM20)</f>
        <v>7</v>
      </c>
      <c r="GF20" s="14" t="str">
        <f>INDEX(属性评价,卡牌属性!GE20)</f>
        <v>A</v>
      </c>
      <c r="GJ20" s="13">
        <v>16</v>
      </c>
      <c r="GK20" s="13">
        <f>MATCH(GJ20-1,属性投放!$T$6:$T$66,1)</f>
        <v>1</v>
      </c>
      <c r="GL20" s="13">
        <f>MATCH(GJ20,属性投放!$AN$6:$AN$58,1)-1</f>
        <v>3</v>
      </c>
      <c r="GM20" s="13">
        <f>MATCH(GJ20-1,属性投放!$AD$6:$AD$26,1)</f>
        <v>3</v>
      </c>
      <c r="GN20" s="13" t="str">
        <f>INDEX(属性投放!$AB$7:$AB$26,卡牌属性!GM20)</f>
        <v>黑绳+1</v>
      </c>
      <c r="GO20" s="14">
        <f t="shared" si="38"/>
        <v>235</v>
      </c>
      <c r="GP20" s="14">
        <f t="shared" si="39"/>
        <v>90</v>
      </c>
      <c r="GQ20" s="14">
        <f t="shared" si="40"/>
        <v>1650</v>
      </c>
      <c r="GR20" s="14">
        <f t="shared" si="41"/>
        <v>6</v>
      </c>
      <c r="GS20" s="14">
        <f t="shared" si="42"/>
        <v>3</v>
      </c>
      <c r="GT20" s="14">
        <f t="shared" si="43"/>
        <v>60</v>
      </c>
      <c r="GU20" s="14">
        <f>GO20+GR20*($GJ20-INDEX(属性投放!$AD$6:$AD$26,卡牌属性!$GM20))</f>
        <v>241</v>
      </c>
      <c r="GV20" s="14">
        <f>GP20+GS20*($GJ20-INDEX(属性投放!$AD$6:$AD$26,卡牌属性!$GM20))</f>
        <v>93</v>
      </c>
      <c r="GW20" s="14">
        <f>GQ20+GT20*($GJ20-INDEX(属性投放!$AD$6:$AD$26,卡牌属性!$GM20))</f>
        <v>1710</v>
      </c>
      <c r="GX20" s="14">
        <f t="shared" si="44"/>
        <v>55</v>
      </c>
      <c r="GY20" s="14">
        <f t="shared" si="45"/>
        <v>28</v>
      </c>
      <c r="GZ20" s="14">
        <f t="shared" si="46"/>
        <v>550</v>
      </c>
      <c r="HA20" s="14">
        <f>IF(COUNTIF(属性投放!$AN$7:$AN$58,"="&amp;卡牌属性!GJ20)&gt;0,卡牌属性!GL20,0)</f>
        <v>0</v>
      </c>
      <c r="HB20" s="14">
        <f t="shared" si="47"/>
        <v>0</v>
      </c>
      <c r="HC20" s="14">
        <f t="shared" si="48"/>
        <v>0</v>
      </c>
      <c r="HD20" s="14">
        <f t="shared" si="49"/>
        <v>0</v>
      </c>
      <c r="HE20" s="14">
        <f>IF(COUNTIF(属性投放!$AD$6:$AD$26,"="&amp;卡牌属性!GJ20)&gt;0,卡牌属性!GM20,0)</f>
        <v>0</v>
      </c>
      <c r="HF20" s="14">
        <f t="shared" si="50"/>
        <v>0</v>
      </c>
      <c r="HG20" s="14">
        <f t="shared" si="51"/>
        <v>0</v>
      </c>
      <c r="HH20" s="14">
        <f t="shared" si="52"/>
        <v>0</v>
      </c>
      <c r="HI20" s="14">
        <f t="shared" si="71"/>
        <v>6</v>
      </c>
      <c r="HJ20" s="14">
        <f t="shared" si="72"/>
        <v>3</v>
      </c>
      <c r="HK20" s="14">
        <f t="shared" si="73"/>
        <v>60</v>
      </c>
      <c r="HL20" s="14">
        <f t="shared" si="74"/>
        <v>296</v>
      </c>
      <c r="HM20" s="14">
        <f t="shared" si="75"/>
        <v>121</v>
      </c>
      <c r="HN20" s="14">
        <f t="shared" si="76"/>
        <v>2260</v>
      </c>
      <c r="HO20" s="14">
        <f t="shared" si="77"/>
        <v>180</v>
      </c>
      <c r="HP20" s="14">
        <f t="shared" si="78"/>
        <v>0</v>
      </c>
      <c r="HQ20" s="14">
        <f t="shared" si="79"/>
        <v>0</v>
      </c>
      <c r="HR20" s="14">
        <f t="shared" si="80"/>
        <v>7640</v>
      </c>
      <c r="HS20" s="17">
        <f t="shared" si="81"/>
        <v>2.356020942408377E-2</v>
      </c>
      <c r="HT20" s="17">
        <f t="shared" si="82"/>
        <v>0</v>
      </c>
      <c r="HU20" s="17">
        <f t="shared" si="83"/>
        <v>0</v>
      </c>
      <c r="HV20" s="23">
        <f>SUM(HO$5:HO20)</f>
        <v>2780</v>
      </c>
      <c r="HW20" s="14">
        <f>SUM(HP$5:HP20)</f>
        <v>1660</v>
      </c>
      <c r="HX20" s="14">
        <f>SUM(HQ$5:HQ20)</f>
        <v>760</v>
      </c>
      <c r="HY20" s="17">
        <f t="shared" si="84"/>
        <v>0.36387434554973824</v>
      </c>
      <c r="HZ20" s="17">
        <f t="shared" si="85"/>
        <v>0.21727748691099477</v>
      </c>
      <c r="IA20" s="17">
        <f t="shared" si="86"/>
        <v>9.947643979057591E-2</v>
      </c>
    </row>
    <row r="21" spans="1:235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714</v>
      </c>
      <c r="H21" s="13" t="s">
        <v>716</v>
      </c>
      <c r="I21" s="13" t="s">
        <v>716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722</v>
      </c>
      <c r="W21" s="13" t="s">
        <v>724</v>
      </c>
      <c r="X21" s="13" t="s">
        <v>726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55"/>
        <v>1</v>
      </c>
      <c r="AG21" s="13">
        <f t="shared" si="2"/>
        <v>3</v>
      </c>
      <c r="AH21" s="14">
        <f t="shared" si="3"/>
        <v>1101001</v>
      </c>
      <c r="AI21" s="14" t="str">
        <f t="shared" si="4"/>
        <v>常服曹焱兵17突</v>
      </c>
      <c r="AJ21" s="25" t="s">
        <v>162</v>
      </c>
      <c r="AK21" s="14">
        <v>1</v>
      </c>
      <c r="AL21" s="14">
        <f t="shared" si="5"/>
        <v>17</v>
      </c>
      <c r="AM21" s="14">
        <f>INDEX(属性投放!$DE$6:$DE$85,(卡牌属性!AG21-2)*20+卡牌属性!AL21)</f>
        <v>14671</v>
      </c>
      <c r="AN21" s="14">
        <f t="shared" si="6"/>
        <v>14671</v>
      </c>
      <c r="AO21" s="14">
        <f t="shared" si="6"/>
        <v>14671</v>
      </c>
      <c r="AP21" s="14">
        <f t="shared" si="6"/>
        <v>14671</v>
      </c>
      <c r="AQ21" s="14">
        <f t="shared" si="6"/>
        <v>14671</v>
      </c>
      <c r="AR21" s="14">
        <f>INDEX(属性投放!$DF$6:$DF$85,(卡牌属性!AG21-2)*20+卡牌属性!AL21)</f>
        <v>7323</v>
      </c>
      <c r="AS21" s="14">
        <f t="shared" si="7"/>
        <v>7323</v>
      </c>
      <c r="AT21" s="14">
        <f t="shared" si="7"/>
        <v>7323</v>
      </c>
      <c r="AU21" s="14">
        <f t="shared" si="7"/>
        <v>7323</v>
      </c>
      <c r="AV21" s="14">
        <f t="shared" si="7"/>
        <v>7323</v>
      </c>
      <c r="AW21" s="14">
        <f>INDEX(属性投放!$DG$6:$DG$85,(卡牌属性!AG21-2)*20+卡牌属性!AL21)</f>
        <v>73255</v>
      </c>
      <c r="AX21" s="14">
        <f t="shared" si="8"/>
        <v>73255</v>
      </c>
      <c r="AY21" s="14">
        <f t="shared" si="8"/>
        <v>73255</v>
      </c>
      <c r="AZ21" s="14">
        <f t="shared" si="8"/>
        <v>73255</v>
      </c>
      <c r="BA21" s="14">
        <f t="shared" si="8"/>
        <v>73255</v>
      </c>
      <c r="BB21" s="14">
        <f>INDEX(属性投放!$DK$6:$DK$85,(卡牌属性!AG21-2)*20+卡牌属性!AL21)</f>
        <v>314</v>
      </c>
      <c r="BC21" s="14">
        <f t="shared" si="9"/>
        <v>314</v>
      </c>
      <c r="BD21" s="14">
        <f t="shared" si="9"/>
        <v>314</v>
      </c>
      <c r="BE21" s="14">
        <f t="shared" si="9"/>
        <v>314</v>
      </c>
      <c r="BF21" s="14">
        <f t="shared" si="9"/>
        <v>314</v>
      </c>
      <c r="BG21" s="14">
        <f>INDEX(属性投放!$DL$6:$DL$85,(卡牌属性!AG21-2)*20+卡牌属性!AL21)</f>
        <v>157</v>
      </c>
      <c r="BH21" s="14">
        <f t="shared" si="10"/>
        <v>157</v>
      </c>
      <c r="BI21" s="14">
        <f t="shared" si="10"/>
        <v>157</v>
      </c>
      <c r="BJ21" s="14">
        <f t="shared" si="10"/>
        <v>157</v>
      </c>
      <c r="BK21" s="14">
        <f t="shared" si="10"/>
        <v>157</v>
      </c>
      <c r="BL21" s="14">
        <f>INDEX(属性投放!$DM$6:$DM$85,(卡牌属性!AG21-2)*20+卡牌属性!AL21)</f>
        <v>1570</v>
      </c>
      <c r="BM21" s="14">
        <f t="shared" si="11"/>
        <v>1570</v>
      </c>
      <c r="BN21" s="14">
        <f t="shared" si="11"/>
        <v>1570</v>
      </c>
      <c r="BO21" s="14">
        <f t="shared" si="11"/>
        <v>1570</v>
      </c>
      <c r="BP21" s="14">
        <f t="shared" si="11"/>
        <v>1570</v>
      </c>
      <c r="BU21" s="13">
        <v>17</v>
      </c>
      <c r="BV21" s="13">
        <f t="shared" si="12"/>
        <v>1</v>
      </c>
      <c r="BW21" s="14">
        <f t="shared" si="13"/>
        <v>5</v>
      </c>
      <c r="BX21" s="14">
        <f t="shared" si="14"/>
        <v>1102001</v>
      </c>
      <c r="BY21" s="14" t="str">
        <f t="shared" si="15"/>
        <v>关羽17突</v>
      </c>
      <c r="BZ21" s="25" t="s">
        <v>162</v>
      </c>
      <c r="CA21" s="14">
        <v>2</v>
      </c>
      <c r="CB21" s="14">
        <f t="shared" si="16"/>
        <v>17</v>
      </c>
      <c r="CC21" s="14" t="s">
        <v>21</v>
      </c>
      <c r="CD21" s="14">
        <f>INDEX(属性投放!$AY$6:$AY$85,(BW21-2)*20+CB21)</f>
        <v>27295</v>
      </c>
      <c r="CE21" s="14" t="s">
        <v>22</v>
      </c>
      <c r="CF21" s="14">
        <f>INDEX(属性投放!$AZ$6:$AZ$85,(BW21-2)*20+CB21)</f>
        <v>13543</v>
      </c>
      <c r="CG21" s="14" t="s">
        <v>674</v>
      </c>
      <c r="CH21" s="14">
        <f>INDEX(属性投放!$BA$6:$BA$85,(BW21-2)*20+CB21)</f>
        <v>270950</v>
      </c>
      <c r="CI21" s="14" t="s">
        <v>21</v>
      </c>
      <c r="CJ21" s="14">
        <f>INDEX(属性投放!$BB$6:$BB$85,(BW21-2)*20+CB21)</f>
        <v>75</v>
      </c>
      <c r="CK21" s="14" t="s">
        <v>22</v>
      </c>
      <c r="CL21" s="14">
        <f>INDEX(属性投放!$BC$6:$BC$85,(BW21-2)*20+CB21)</f>
        <v>38</v>
      </c>
      <c r="CM21" s="14" t="s">
        <v>674</v>
      </c>
      <c r="CN21" s="14">
        <f>INDEX(属性投放!$BD$6:$BD$85,(BW21-2)*20+CB21)</f>
        <v>750</v>
      </c>
      <c r="CQ21" s="13">
        <v>17</v>
      </c>
      <c r="CR21" s="13">
        <f t="shared" si="17"/>
        <v>1</v>
      </c>
      <c r="CS21" s="13">
        <f t="shared" si="18"/>
        <v>17</v>
      </c>
      <c r="CT21" s="14">
        <f t="shared" si="19"/>
        <v>5</v>
      </c>
      <c r="CU21" s="14">
        <f t="shared" si="20"/>
        <v>1102001</v>
      </c>
      <c r="CV21" s="14" t="str">
        <f>INDEX($O$6:$O$27,CR21)&amp;"-"&amp;INDEX(属性投放!$AB$7:$AB$26,CX21)&amp;"-魂火-"&amp;CZ21</f>
        <v>关羽-叫唤+2-魂火-2</v>
      </c>
      <c r="CW21" s="25" t="s">
        <v>162</v>
      </c>
      <c r="CX21" s="14">
        <f>INDEX(属性投放!$AL$7:$AL$58,CS21)</f>
        <v>9</v>
      </c>
      <c r="CY21" s="14" t="s">
        <v>701</v>
      </c>
      <c r="CZ21" s="14">
        <f>INDEX(属性投放!$AM$7:$AM$58,CS21)</f>
        <v>2</v>
      </c>
      <c r="DA21" s="14">
        <f t="shared" si="21"/>
        <v>17</v>
      </c>
      <c r="DB21" s="14">
        <f>INDEX(属性投放!$AN$7:$AN$58,DA21)</f>
        <v>62</v>
      </c>
      <c r="DC21" s="14" t="s">
        <v>702</v>
      </c>
      <c r="DD21" s="14">
        <f>INDEX(属性投放!$BJ$6:$BJ$85,(CT21-2)*20+CX21)</f>
        <v>210</v>
      </c>
      <c r="DE21" s="14">
        <f>SUMIFS(DD$5:DD21,$CR$5:$CR21,"="&amp;$CR21)</f>
        <v>2015</v>
      </c>
      <c r="DF21" s="14" t="s">
        <v>703</v>
      </c>
      <c r="DG21" s="14">
        <f>INDEX(属性投放!$BK$6:$BK$85,(CT21-2)*20+CX21)</f>
        <v>105</v>
      </c>
      <c r="DH21" s="14">
        <f>SUMIFS(DG$5:DG21,$CR$5:$CR21,"="&amp;$CR21)</f>
        <v>1009</v>
      </c>
      <c r="DI21" s="14" t="s">
        <v>704</v>
      </c>
      <c r="DJ21" s="14">
        <f>INDEX(属性投放!$BL$6:$BL$85,(CT21-2)*20+CX21)</f>
        <v>2100</v>
      </c>
      <c r="DK21" s="14">
        <f>SUMIFS(DJ$5:DJ21,$CR$5:$CR21,"="&amp;$CR21)</f>
        <v>20150</v>
      </c>
      <c r="DP21" s="14">
        <f t="shared" si="22"/>
        <v>1102001</v>
      </c>
      <c r="DQ21" s="14" t="str">
        <f t="shared" si="23"/>
        <v>关羽17突</v>
      </c>
      <c r="DR21" s="14">
        <f t="shared" si="24"/>
        <v>9</v>
      </c>
      <c r="DS21" s="14">
        <f t="shared" si="25"/>
        <v>7</v>
      </c>
      <c r="DT21" s="14">
        <f t="shared" si="26"/>
        <v>7</v>
      </c>
      <c r="DU21" s="14">
        <f t="shared" si="27"/>
        <v>5</v>
      </c>
      <c r="DV21" s="14">
        <f t="shared" si="28"/>
        <v>17</v>
      </c>
      <c r="DW21" s="14">
        <f t="shared" si="29"/>
        <v>77</v>
      </c>
      <c r="DX21" s="14">
        <f>INDEX(属性投放!$AW$6:$AW$85,(卡牌属性!DU21-2)*20+卡牌属性!DV21)</f>
        <v>8</v>
      </c>
      <c r="DY21" s="14">
        <f>INDEX(属性投放!BP$6:BP$85,卡牌属性!$DW21)</f>
        <v>1800</v>
      </c>
      <c r="DZ21" s="14">
        <f>INDEX(属性投放!BQ$6:BQ$85,卡牌属性!$DW21)</f>
        <v>900</v>
      </c>
      <c r="EA21" s="14">
        <f>INDEX(属性投放!BR$6:BR$85,卡牌属性!$DW21)</f>
        <v>18000</v>
      </c>
      <c r="EB21" s="14">
        <f t="shared" si="56"/>
        <v>13145</v>
      </c>
      <c r="EC21" s="14">
        <f t="shared" si="57"/>
        <v>14595</v>
      </c>
      <c r="ED21" s="14">
        <f t="shared" si="58"/>
        <v>16670</v>
      </c>
      <c r="EE21" s="14">
        <f t="shared" si="59"/>
        <v>16670</v>
      </c>
      <c r="EF21" s="14">
        <f t="shared" si="60"/>
        <v>19710</v>
      </c>
      <c r="EG21" s="14">
        <f t="shared" si="61"/>
        <v>5989</v>
      </c>
      <c r="EH21" s="14">
        <f t="shared" si="62"/>
        <v>6228</v>
      </c>
      <c r="EI21" s="14">
        <f t="shared" si="63"/>
        <v>6228</v>
      </c>
      <c r="EJ21" s="14">
        <f t="shared" si="64"/>
        <v>6465</v>
      </c>
      <c r="EK21" s="14">
        <f t="shared" si="65"/>
        <v>7185</v>
      </c>
      <c r="EL21" s="14">
        <f t="shared" si="66"/>
        <v>119580</v>
      </c>
      <c r="EM21" s="14">
        <f t="shared" si="67"/>
        <v>124200</v>
      </c>
      <c r="EN21" s="14">
        <f t="shared" si="68"/>
        <v>124200</v>
      </c>
      <c r="EO21" s="14">
        <f t="shared" si="69"/>
        <v>129450</v>
      </c>
      <c r="EP21" s="14">
        <f t="shared" si="70"/>
        <v>144050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30"/>
        <v>4</v>
      </c>
      <c r="FK21" s="14">
        <f t="shared" si="31"/>
        <v>1102004</v>
      </c>
      <c r="FL21" s="14" t="str">
        <f t="shared" si="32"/>
        <v>唐流雨-2星</v>
      </c>
      <c r="FM21" s="14">
        <f t="shared" si="33"/>
        <v>2</v>
      </c>
      <c r="FN21" s="14">
        <f>INDEX(Y$6:Y$27,$FJ21)+INDEX(属性偏向!Z$4:Z$8,卡牌属性!$FM21)</f>
        <v>5</v>
      </c>
      <c r="FO21" s="14" t="str">
        <f>INDEX(属性评价,卡牌属性!FN21)</f>
        <v>B</v>
      </c>
      <c r="FP21" s="14">
        <f>INDEX(Z$6:Z$27,$FJ21)+INDEX(属性偏向!AA$4:AA$8,卡牌属性!$FM21)</f>
        <v>3</v>
      </c>
      <c r="FQ21" s="14" t="str">
        <f>INDEX(属性评价,卡牌属性!FP21)</f>
        <v>C</v>
      </c>
      <c r="FR21" s="14">
        <f>INDEX(AA$6:AA$27,$FJ21)+INDEX(属性偏向!AB$4:AB$8,卡牌属性!$FM21)</f>
        <v>4</v>
      </c>
      <c r="FS21" s="14" t="str">
        <f>INDEX(属性评价,卡牌属性!FR21)</f>
        <v>C+</v>
      </c>
      <c r="FV21" s="13">
        <v>17</v>
      </c>
      <c r="FW21" s="13">
        <f t="shared" si="34"/>
        <v>4</v>
      </c>
      <c r="FX21" s="14">
        <f t="shared" si="35"/>
        <v>1101004</v>
      </c>
      <c r="FY21" s="14" t="str">
        <f t="shared" si="36"/>
        <v>项昆仑-2星</v>
      </c>
      <c r="FZ21" s="14">
        <f t="shared" si="37"/>
        <v>2</v>
      </c>
      <c r="GA21" s="14">
        <f>INDEX(J$6:J$21,$FW21)+INDEX(属性偏向!Z$4:Z$8,卡牌属性!$FM21)</f>
        <v>8</v>
      </c>
      <c r="GB21" s="14" t="str">
        <f>INDEX(属性评价,卡牌属性!GA21)</f>
        <v>A+</v>
      </c>
      <c r="GC21" s="14">
        <f>INDEX(K$6:K$21,$FW21)+INDEX(属性偏向!Z$4:Z$8,卡牌属性!$FM21)</f>
        <v>8</v>
      </c>
      <c r="GD21" s="14" t="str">
        <f>INDEX(属性评价,卡牌属性!GC21)</f>
        <v>A+</v>
      </c>
      <c r="GE21" s="14">
        <f>INDEX(L$6:L$21,$FW21)+INDEX(属性偏向!Z$4:Z$8,卡牌属性!$FM21)</f>
        <v>8</v>
      </c>
      <c r="GF21" s="14" t="str">
        <f>INDEX(属性评价,卡牌属性!GE21)</f>
        <v>A+</v>
      </c>
      <c r="GJ21" s="13">
        <v>17</v>
      </c>
      <c r="GK21" s="13">
        <f>MATCH(GJ21-1,属性投放!$T$6:$T$66,1)</f>
        <v>1</v>
      </c>
      <c r="GL21" s="13">
        <f>MATCH(GJ21,属性投放!$AN$6:$AN$58,1)-1</f>
        <v>3</v>
      </c>
      <c r="GM21" s="13">
        <f>MATCH(GJ21-1,属性投放!$AD$6:$AD$26,1)</f>
        <v>3</v>
      </c>
      <c r="GN21" s="13" t="str">
        <f>INDEX(属性投放!$AB$7:$AB$26,卡牌属性!GM21)</f>
        <v>黑绳+1</v>
      </c>
      <c r="GO21" s="14">
        <f t="shared" si="38"/>
        <v>235</v>
      </c>
      <c r="GP21" s="14">
        <f t="shared" si="39"/>
        <v>90</v>
      </c>
      <c r="GQ21" s="14">
        <f t="shared" si="40"/>
        <v>1650</v>
      </c>
      <c r="GR21" s="14">
        <f t="shared" si="41"/>
        <v>6</v>
      </c>
      <c r="GS21" s="14">
        <f t="shared" si="42"/>
        <v>3</v>
      </c>
      <c r="GT21" s="14">
        <f t="shared" si="43"/>
        <v>60</v>
      </c>
      <c r="GU21" s="14">
        <f>GO21+GR21*($GJ21-INDEX(属性投放!$AD$6:$AD$26,卡牌属性!$GM21))</f>
        <v>247</v>
      </c>
      <c r="GV21" s="14">
        <f>GP21+GS21*($GJ21-INDEX(属性投放!$AD$6:$AD$26,卡牌属性!$GM21))</f>
        <v>96</v>
      </c>
      <c r="GW21" s="14">
        <f>GQ21+GT21*($GJ21-INDEX(属性投放!$AD$6:$AD$26,卡牌属性!$GM21))</f>
        <v>1770</v>
      </c>
      <c r="GX21" s="14">
        <f t="shared" si="44"/>
        <v>55</v>
      </c>
      <c r="GY21" s="14">
        <f t="shared" si="45"/>
        <v>28</v>
      </c>
      <c r="GZ21" s="14">
        <f t="shared" si="46"/>
        <v>550</v>
      </c>
      <c r="HA21" s="14">
        <f>IF(COUNTIF(属性投放!$AN$7:$AN$58,"="&amp;卡牌属性!GJ21)&gt;0,卡牌属性!GL21,0)</f>
        <v>0</v>
      </c>
      <c r="HB21" s="14">
        <f t="shared" si="47"/>
        <v>0</v>
      </c>
      <c r="HC21" s="14">
        <f t="shared" si="48"/>
        <v>0</v>
      </c>
      <c r="HD21" s="14">
        <f t="shared" si="49"/>
        <v>0</v>
      </c>
      <c r="HE21" s="14">
        <f>IF(COUNTIF(属性投放!$AD$6:$AD$26,"="&amp;卡牌属性!GJ21)&gt;0,卡牌属性!GM21,0)</f>
        <v>0</v>
      </c>
      <c r="HF21" s="14">
        <f t="shared" si="50"/>
        <v>0</v>
      </c>
      <c r="HG21" s="14">
        <f t="shared" si="51"/>
        <v>0</v>
      </c>
      <c r="HH21" s="14">
        <f t="shared" si="52"/>
        <v>0</v>
      </c>
      <c r="HI21" s="14">
        <f t="shared" si="71"/>
        <v>6</v>
      </c>
      <c r="HJ21" s="14">
        <f t="shared" si="72"/>
        <v>3</v>
      </c>
      <c r="HK21" s="14">
        <f t="shared" si="73"/>
        <v>60</v>
      </c>
      <c r="HL21" s="14">
        <f t="shared" si="74"/>
        <v>302</v>
      </c>
      <c r="HM21" s="14">
        <f t="shared" si="75"/>
        <v>124</v>
      </c>
      <c r="HN21" s="14">
        <f t="shared" si="76"/>
        <v>2320</v>
      </c>
      <c r="HO21" s="14">
        <f t="shared" si="77"/>
        <v>180</v>
      </c>
      <c r="HP21" s="14">
        <f t="shared" si="78"/>
        <v>0</v>
      </c>
      <c r="HQ21" s="14">
        <f t="shared" si="79"/>
        <v>0</v>
      </c>
      <c r="HR21" s="14">
        <f t="shared" si="80"/>
        <v>7820</v>
      </c>
      <c r="HS21" s="17">
        <f t="shared" si="81"/>
        <v>2.3017902813299233E-2</v>
      </c>
      <c r="HT21" s="17">
        <f t="shared" si="82"/>
        <v>0</v>
      </c>
      <c r="HU21" s="17">
        <f t="shared" si="83"/>
        <v>0</v>
      </c>
      <c r="HV21" s="23">
        <f>SUM(HO$5:HO21)</f>
        <v>2960</v>
      </c>
      <c r="HW21" s="14">
        <f>SUM(HP$5:HP21)</f>
        <v>1660</v>
      </c>
      <c r="HX21" s="14">
        <f>SUM(HQ$5:HQ21)</f>
        <v>760</v>
      </c>
      <c r="HY21" s="17">
        <f t="shared" si="84"/>
        <v>0.37851662404092073</v>
      </c>
      <c r="HZ21" s="17">
        <f t="shared" si="85"/>
        <v>0.21227621483375958</v>
      </c>
      <c r="IA21" s="17">
        <f t="shared" si="86"/>
        <v>9.718670076726342E-2</v>
      </c>
    </row>
    <row r="22" spans="1:235" ht="16.5" x14ac:dyDescent="0.2">
      <c r="A22" s="13">
        <v>1101016</v>
      </c>
      <c r="B22" s="13" t="s">
        <v>1250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726</v>
      </c>
      <c r="H22" s="13" t="s">
        <v>722</v>
      </c>
      <c r="I22" s="13" t="s">
        <v>722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722</v>
      </c>
      <c r="W22" s="13" t="s">
        <v>722</v>
      </c>
      <c r="X22" s="13" t="s">
        <v>718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55"/>
        <v>1</v>
      </c>
      <c r="AG22" s="13">
        <f t="shared" si="2"/>
        <v>3</v>
      </c>
      <c r="AH22" s="14">
        <f t="shared" si="3"/>
        <v>1101001</v>
      </c>
      <c r="AI22" s="14" t="str">
        <f t="shared" si="4"/>
        <v>常服曹焱兵18突</v>
      </c>
      <c r="AJ22" s="25" t="s">
        <v>162</v>
      </c>
      <c r="AK22" s="14">
        <v>1</v>
      </c>
      <c r="AL22" s="14">
        <f t="shared" si="5"/>
        <v>18</v>
      </c>
      <c r="AM22" s="14">
        <f>INDEX(属性投放!$DE$6:$DE$85,(卡牌属性!AG22-2)*20+卡牌属性!AL22)</f>
        <v>15792</v>
      </c>
      <c r="AN22" s="14">
        <f t="shared" si="6"/>
        <v>15792</v>
      </c>
      <c r="AO22" s="14">
        <f t="shared" si="6"/>
        <v>15792</v>
      </c>
      <c r="AP22" s="14">
        <f t="shared" si="6"/>
        <v>15792</v>
      </c>
      <c r="AQ22" s="14">
        <f t="shared" si="6"/>
        <v>15792</v>
      </c>
      <c r="AR22" s="14">
        <f>INDEX(属性投放!$DF$6:$DF$85,(卡牌属性!AG22-2)*20+卡牌属性!AL22)</f>
        <v>7884</v>
      </c>
      <c r="AS22" s="14">
        <f t="shared" si="7"/>
        <v>7884</v>
      </c>
      <c r="AT22" s="14">
        <f t="shared" si="7"/>
        <v>7884</v>
      </c>
      <c r="AU22" s="14">
        <f t="shared" si="7"/>
        <v>7884</v>
      </c>
      <c r="AV22" s="14">
        <f t="shared" si="7"/>
        <v>7884</v>
      </c>
      <c r="AW22" s="14">
        <f>INDEX(属性投放!$DG$6:$DG$85,(卡牌属性!AG22-2)*20+卡牌属性!AL22)</f>
        <v>78860</v>
      </c>
      <c r="AX22" s="14">
        <f t="shared" si="8"/>
        <v>78860</v>
      </c>
      <c r="AY22" s="14">
        <f t="shared" si="8"/>
        <v>78860</v>
      </c>
      <c r="AZ22" s="14">
        <f t="shared" si="8"/>
        <v>78860</v>
      </c>
      <c r="BA22" s="14">
        <f t="shared" si="8"/>
        <v>78860</v>
      </c>
      <c r="BB22" s="14">
        <f>INDEX(属性投放!$DK$6:$DK$85,(卡牌属性!AG22-2)*20+卡牌属性!AL22)</f>
        <v>314</v>
      </c>
      <c r="BC22" s="14">
        <f t="shared" si="9"/>
        <v>314</v>
      </c>
      <c r="BD22" s="14">
        <f t="shared" si="9"/>
        <v>314</v>
      </c>
      <c r="BE22" s="14">
        <f t="shared" si="9"/>
        <v>314</v>
      </c>
      <c r="BF22" s="14">
        <f t="shared" si="9"/>
        <v>314</v>
      </c>
      <c r="BG22" s="14">
        <f>INDEX(属性投放!$DL$6:$DL$85,(卡牌属性!AG22-2)*20+卡牌属性!AL22)</f>
        <v>157</v>
      </c>
      <c r="BH22" s="14">
        <f t="shared" si="10"/>
        <v>157</v>
      </c>
      <c r="BI22" s="14">
        <f t="shared" si="10"/>
        <v>157</v>
      </c>
      <c r="BJ22" s="14">
        <f t="shared" si="10"/>
        <v>157</v>
      </c>
      <c r="BK22" s="14">
        <f t="shared" si="10"/>
        <v>157</v>
      </c>
      <c r="BL22" s="14">
        <f>INDEX(属性投放!$DM$6:$DM$85,(卡牌属性!AG22-2)*20+卡牌属性!AL22)</f>
        <v>1570</v>
      </c>
      <c r="BM22" s="14">
        <f t="shared" si="11"/>
        <v>1570</v>
      </c>
      <c r="BN22" s="14">
        <f t="shared" si="11"/>
        <v>1570</v>
      </c>
      <c r="BO22" s="14">
        <f t="shared" si="11"/>
        <v>1570</v>
      </c>
      <c r="BP22" s="14">
        <f t="shared" si="11"/>
        <v>1570</v>
      </c>
      <c r="BU22" s="13">
        <v>18</v>
      </c>
      <c r="BV22" s="13">
        <f t="shared" si="12"/>
        <v>1</v>
      </c>
      <c r="BW22" s="14">
        <f t="shared" si="13"/>
        <v>5</v>
      </c>
      <c r="BX22" s="14">
        <f t="shared" si="14"/>
        <v>1102001</v>
      </c>
      <c r="BY22" s="14" t="str">
        <f t="shared" si="15"/>
        <v>关羽18突</v>
      </c>
      <c r="BZ22" s="25" t="s">
        <v>162</v>
      </c>
      <c r="CA22" s="14">
        <v>2</v>
      </c>
      <c r="CB22" s="14">
        <f t="shared" si="16"/>
        <v>18</v>
      </c>
      <c r="CC22" s="14" t="s">
        <v>21</v>
      </c>
      <c r="CD22" s="14">
        <f>INDEX(属性投放!$AY$6:$AY$85,(BW22-2)*20+CB22)</f>
        <v>33445</v>
      </c>
      <c r="CE22" s="14" t="s">
        <v>22</v>
      </c>
      <c r="CF22" s="14">
        <f>INDEX(属性投放!$AZ$6:$AZ$85,(BW22-2)*20+CB22)</f>
        <v>16622</v>
      </c>
      <c r="CG22" s="14" t="s">
        <v>674</v>
      </c>
      <c r="CH22" s="14">
        <f>INDEX(属性投放!$BA$6:$BA$85,(BW22-2)*20+CB22)</f>
        <v>332450</v>
      </c>
      <c r="CI22" s="14" t="s">
        <v>21</v>
      </c>
      <c r="CJ22" s="14">
        <f>INDEX(属性投放!$BB$6:$BB$85,(BW22-2)*20+CB22)</f>
        <v>75</v>
      </c>
      <c r="CK22" s="14" t="s">
        <v>22</v>
      </c>
      <c r="CL22" s="14">
        <f>INDEX(属性投放!$BC$6:$BC$85,(BW22-2)*20+CB22)</f>
        <v>38</v>
      </c>
      <c r="CM22" s="14" t="s">
        <v>674</v>
      </c>
      <c r="CN22" s="14">
        <f>INDEX(属性投放!$BD$6:$BD$85,(BW22-2)*20+CB22)</f>
        <v>750</v>
      </c>
      <c r="CQ22" s="13">
        <v>18</v>
      </c>
      <c r="CR22" s="13">
        <f t="shared" si="17"/>
        <v>1</v>
      </c>
      <c r="CS22" s="13">
        <f t="shared" si="18"/>
        <v>18</v>
      </c>
      <c r="CT22" s="14">
        <f t="shared" si="19"/>
        <v>5</v>
      </c>
      <c r="CU22" s="14">
        <f t="shared" si="20"/>
        <v>1102001</v>
      </c>
      <c r="CV22" s="14" t="str">
        <f>INDEX($O$6:$O$27,CR22)&amp;"-"&amp;INDEX(属性投放!$AB$7:$AB$26,CX22)&amp;"-魂火-"&amp;CZ22</f>
        <v>关羽-叫唤+2-魂火-3</v>
      </c>
      <c r="CW22" s="25" t="s">
        <v>162</v>
      </c>
      <c r="CX22" s="14">
        <f>INDEX(属性投放!$AL$7:$AL$58,CS22)</f>
        <v>9</v>
      </c>
      <c r="CY22" s="14" t="s">
        <v>701</v>
      </c>
      <c r="CZ22" s="14">
        <f>INDEX(属性投放!$AM$7:$AM$58,CS22)</f>
        <v>3</v>
      </c>
      <c r="DA22" s="14">
        <f t="shared" si="21"/>
        <v>18</v>
      </c>
      <c r="DB22" s="14">
        <f>INDEX(属性投放!$AN$7:$AN$58,DA22)</f>
        <v>65</v>
      </c>
      <c r="DC22" s="14" t="s">
        <v>702</v>
      </c>
      <c r="DD22" s="14">
        <f>INDEX(属性投放!$BJ$6:$BJ$85,(CT22-2)*20+CX22)</f>
        <v>210</v>
      </c>
      <c r="DE22" s="14">
        <f>SUMIFS(DD$5:DD22,$CR$5:$CR22,"="&amp;$CR22)</f>
        <v>2225</v>
      </c>
      <c r="DF22" s="14" t="s">
        <v>703</v>
      </c>
      <c r="DG22" s="14">
        <f>INDEX(属性投放!$BK$6:$BK$85,(CT22-2)*20+CX22)</f>
        <v>105</v>
      </c>
      <c r="DH22" s="14">
        <f>SUMIFS(DG$5:DG22,$CR$5:$CR22,"="&amp;$CR22)</f>
        <v>1114</v>
      </c>
      <c r="DI22" s="14" t="s">
        <v>704</v>
      </c>
      <c r="DJ22" s="14">
        <f>INDEX(属性投放!$BL$6:$BL$85,(CT22-2)*20+CX22)</f>
        <v>2100</v>
      </c>
      <c r="DK22" s="14">
        <f>SUMIFS(DJ$5:DJ22,$CR$5:$CR22,"="&amp;$CR22)</f>
        <v>22250</v>
      </c>
      <c r="DP22" s="14">
        <f t="shared" si="22"/>
        <v>1102001</v>
      </c>
      <c r="DQ22" s="14" t="str">
        <f t="shared" si="23"/>
        <v>关羽18突</v>
      </c>
      <c r="DR22" s="14">
        <f t="shared" si="24"/>
        <v>9</v>
      </c>
      <c r="DS22" s="14">
        <f t="shared" si="25"/>
        <v>7</v>
      </c>
      <c r="DT22" s="14">
        <f t="shared" si="26"/>
        <v>7</v>
      </c>
      <c r="DU22" s="14">
        <f t="shared" si="27"/>
        <v>5</v>
      </c>
      <c r="DV22" s="14">
        <f t="shared" si="28"/>
        <v>18</v>
      </c>
      <c r="DW22" s="14">
        <f t="shared" si="29"/>
        <v>78</v>
      </c>
      <c r="DX22" s="14">
        <f>INDEX(属性投放!$AW$6:$AW$85,(卡牌属性!DU22-2)*20+卡牌属性!DV22)</f>
        <v>7</v>
      </c>
      <c r="DY22" s="14">
        <f>INDEX(属性投放!BP$6:BP$85,卡牌属性!$DW22)</f>
        <v>3200</v>
      </c>
      <c r="DZ22" s="14">
        <f>INDEX(属性投放!BQ$6:BQ$85,卡牌属性!$DW22)</f>
        <v>1600</v>
      </c>
      <c r="EA22" s="14">
        <f>INDEX(属性投放!BR$6:BR$85,卡牌属性!$DW22)</f>
        <v>32000</v>
      </c>
      <c r="EB22" s="14">
        <f t="shared" si="56"/>
        <v>15545</v>
      </c>
      <c r="EC22" s="14">
        <f t="shared" si="57"/>
        <v>17195</v>
      </c>
      <c r="ED22" s="14">
        <f t="shared" si="58"/>
        <v>19670</v>
      </c>
      <c r="EE22" s="14">
        <f t="shared" si="59"/>
        <v>19670</v>
      </c>
      <c r="EF22" s="14">
        <f t="shared" si="60"/>
        <v>23110</v>
      </c>
      <c r="EG22" s="14">
        <f t="shared" si="61"/>
        <v>7089</v>
      </c>
      <c r="EH22" s="14">
        <f t="shared" si="62"/>
        <v>7368</v>
      </c>
      <c r="EI22" s="14">
        <f t="shared" si="63"/>
        <v>7368</v>
      </c>
      <c r="EJ22" s="14">
        <f t="shared" si="64"/>
        <v>7669</v>
      </c>
      <c r="EK22" s="14">
        <f t="shared" si="65"/>
        <v>8485</v>
      </c>
      <c r="EL22" s="14">
        <f t="shared" si="66"/>
        <v>141580</v>
      </c>
      <c r="EM22" s="14">
        <f t="shared" si="67"/>
        <v>147000</v>
      </c>
      <c r="EN22" s="14">
        <f t="shared" si="68"/>
        <v>147000</v>
      </c>
      <c r="EO22" s="14">
        <f t="shared" si="69"/>
        <v>153450</v>
      </c>
      <c r="EP22" s="14">
        <f t="shared" si="70"/>
        <v>170050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30"/>
        <v>4</v>
      </c>
      <c r="FK22" s="14">
        <f t="shared" si="31"/>
        <v>1102004</v>
      </c>
      <c r="FL22" s="14" t="str">
        <f t="shared" si="32"/>
        <v>唐流雨-3星</v>
      </c>
      <c r="FM22" s="14">
        <f t="shared" si="33"/>
        <v>3</v>
      </c>
      <c r="FN22" s="14">
        <f>INDEX(Y$6:Y$27,$FJ22)+INDEX(属性偏向!Z$4:Z$8,卡牌属性!$FM22)</f>
        <v>6</v>
      </c>
      <c r="FO22" s="14" t="str">
        <f>INDEX(属性评价,卡牌属性!FN22)</f>
        <v>B+</v>
      </c>
      <c r="FP22" s="14">
        <f>INDEX(Z$6:Z$27,$FJ22)+INDEX(属性偏向!AA$4:AA$8,卡牌属性!$FM22)</f>
        <v>3</v>
      </c>
      <c r="FQ22" s="14" t="str">
        <f>INDEX(属性评价,卡牌属性!FP22)</f>
        <v>C</v>
      </c>
      <c r="FR22" s="14">
        <f>INDEX(AA$6:AA$27,$FJ22)+INDEX(属性偏向!AB$4:AB$8,卡牌属性!$FM22)</f>
        <v>4</v>
      </c>
      <c r="FS22" s="14" t="str">
        <f>INDEX(属性评价,卡牌属性!FR22)</f>
        <v>C+</v>
      </c>
      <c r="FV22" s="13">
        <v>18</v>
      </c>
      <c r="FW22" s="13">
        <f t="shared" si="34"/>
        <v>4</v>
      </c>
      <c r="FX22" s="14">
        <f t="shared" si="35"/>
        <v>1101004</v>
      </c>
      <c r="FY22" s="14" t="str">
        <f t="shared" si="36"/>
        <v>项昆仑-3星</v>
      </c>
      <c r="FZ22" s="14">
        <f t="shared" si="37"/>
        <v>3</v>
      </c>
      <c r="GA22" s="14">
        <f>INDEX(J$6:J$21,$FW22)+INDEX(属性偏向!Z$4:Z$8,卡牌属性!$FM22)</f>
        <v>9</v>
      </c>
      <c r="GB22" s="14" t="str">
        <f>INDEX(属性评价,卡牌属性!GA22)</f>
        <v>S</v>
      </c>
      <c r="GC22" s="14">
        <f>INDEX(K$6:K$21,$FW22)+INDEX(属性偏向!Z$4:Z$8,卡牌属性!$FM22)</f>
        <v>9</v>
      </c>
      <c r="GD22" s="14" t="str">
        <f>INDEX(属性评价,卡牌属性!GC22)</f>
        <v>S</v>
      </c>
      <c r="GE22" s="14">
        <f>INDEX(L$6:L$21,$FW22)+INDEX(属性偏向!Z$4:Z$8,卡牌属性!$FM22)</f>
        <v>9</v>
      </c>
      <c r="GF22" s="14" t="str">
        <f>INDEX(属性评价,卡牌属性!GE22)</f>
        <v>S</v>
      </c>
      <c r="GJ22" s="13">
        <v>18</v>
      </c>
      <c r="GK22" s="13">
        <f>MATCH(GJ22-1,属性投放!$T$6:$T$66,1)</f>
        <v>1</v>
      </c>
      <c r="GL22" s="13">
        <f>MATCH(GJ22,属性投放!$AN$6:$AN$58,1)-1</f>
        <v>3</v>
      </c>
      <c r="GM22" s="13">
        <f>MATCH(GJ22-1,属性投放!$AD$6:$AD$26,1)</f>
        <v>3</v>
      </c>
      <c r="GN22" s="13" t="str">
        <f>INDEX(属性投放!$AB$7:$AB$26,卡牌属性!GM22)</f>
        <v>黑绳+1</v>
      </c>
      <c r="GO22" s="14">
        <f t="shared" si="38"/>
        <v>235</v>
      </c>
      <c r="GP22" s="14">
        <f t="shared" si="39"/>
        <v>90</v>
      </c>
      <c r="GQ22" s="14">
        <f t="shared" si="40"/>
        <v>1650</v>
      </c>
      <c r="GR22" s="14">
        <f t="shared" si="41"/>
        <v>6</v>
      </c>
      <c r="GS22" s="14">
        <f t="shared" si="42"/>
        <v>3</v>
      </c>
      <c r="GT22" s="14">
        <f t="shared" si="43"/>
        <v>60</v>
      </c>
      <c r="GU22" s="14">
        <f>GO22+GR22*($GJ22-INDEX(属性投放!$AD$6:$AD$26,卡牌属性!$GM22))</f>
        <v>253</v>
      </c>
      <c r="GV22" s="14">
        <f>GP22+GS22*($GJ22-INDEX(属性投放!$AD$6:$AD$26,卡牌属性!$GM22))</f>
        <v>99</v>
      </c>
      <c r="GW22" s="14">
        <f>GQ22+GT22*($GJ22-INDEX(属性投放!$AD$6:$AD$26,卡牌属性!$GM22))</f>
        <v>1830</v>
      </c>
      <c r="GX22" s="14">
        <f t="shared" si="44"/>
        <v>55</v>
      </c>
      <c r="GY22" s="14">
        <f t="shared" si="45"/>
        <v>28</v>
      </c>
      <c r="GZ22" s="14">
        <f t="shared" si="46"/>
        <v>550</v>
      </c>
      <c r="HA22" s="14">
        <f>IF(COUNTIF(属性投放!$AN$7:$AN$58,"="&amp;卡牌属性!GJ22)&gt;0,卡牌属性!GL22,0)</f>
        <v>0</v>
      </c>
      <c r="HB22" s="14">
        <f t="shared" si="47"/>
        <v>0</v>
      </c>
      <c r="HC22" s="14">
        <f t="shared" si="48"/>
        <v>0</v>
      </c>
      <c r="HD22" s="14">
        <f t="shared" si="49"/>
        <v>0</v>
      </c>
      <c r="HE22" s="14">
        <f>IF(COUNTIF(属性投放!$AD$6:$AD$26,"="&amp;卡牌属性!GJ22)&gt;0,卡牌属性!GM22,0)</f>
        <v>0</v>
      </c>
      <c r="HF22" s="14">
        <f t="shared" si="50"/>
        <v>0</v>
      </c>
      <c r="HG22" s="14">
        <f t="shared" si="51"/>
        <v>0</v>
      </c>
      <c r="HH22" s="14">
        <f t="shared" si="52"/>
        <v>0</v>
      </c>
      <c r="HI22" s="14">
        <f t="shared" si="71"/>
        <v>6</v>
      </c>
      <c r="HJ22" s="14">
        <f t="shared" si="72"/>
        <v>3</v>
      </c>
      <c r="HK22" s="14">
        <f t="shared" si="73"/>
        <v>60</v>
      </c>
      <c r="HL22" s="14">
        <f t="shared" si="74"/>
        <v>308</v>
      </c>
      <c r="HM22" s="14">
        <f t="shared" si="75"/>
        <v>127</v>
      </c>
      <c r="HN22" s="14">
        <f t="shared" si="76"/>
        <v>2380</v>
      </c>
      <c r="HO22" s="14">
        <f t="shared" si="77"/>
        <v>180</v>
      </c>
      <c r="HP22" s="14">
        <f t="shared" si="78"/>
        <v>0</v>
      </c>
      <c r="HQ22" s="14">
        <f t="shared" si="79"/>
        <v>0</v>
      </c>
      <c r="HR22" s="14">
        <f t="shared" si="80"/>
        <v>8000</v>
      </c>
      <c r="HS22" s="17">
        <f t="shared" si="81"/>
        <v>2.2499999999999999E-2</v>
      </c>
      <c r="HT22" s="17">
        <f t="shared" si="82"/>
        <v>0</v>
      </c>
      <c r="HU22" s="17">
        <f t="shared" si="83"/>
        <v>0</v>
      </c>
      <c r="HV22" s="23">
        <f>SUM(HO$5:HO22)</f>
        <v>3140</v>
      </c>
      <c r="HW22" s="14">
        <f>SUM(HP$5:HP22)</f>
        <v>1660</v>
      </c>
      <c r="HX22" s="14">
        <f>SUM(HQ$5:HQ22)</f>
        <v>760</v>
      </c>
      <c r="HY22" s="17">
        <f t="shared" si="84"/>
        <v>0.39250000000000002</v>
      </c>
      <c r="HZ22" s="17">
        <f t="shared" si="85"/>
        <v>0.20749999999999999</v>
      </c>
      <c r="IA22" s="17">
        <f t="shared" si="86"/>
        <v>9.5000000000000001E-2</v>
      </c>
    </row>
    <row r="23" spans="1:235" ht="16.5" x14ac:dyDescent="0.2">
      <c r="A23" s="13">
        <v>1101020</v>
      </c>
      <c r="B23" s="13" t="s">
        <v>1251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720</v>
      </c>
      <c r="H23" s="13" t="s">
        <v>720</v>
      </c>
      <c r="I23" s="13" t="s">
        <v>720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716</v>
      </c>
      <c r="W23" s="13" t="s">
        <v>716</v>
      </c>
      <c r="X23" s="13" t="s">
        <v>716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55"/>
        <v>1</v>
      </c>
      <c r="AG23" s="13">
        <f t="shared" si="2"/>
        <v>3</v>
      </c>
      <c r="AH23" s="14">
        <f t="shared" si="3"/>
        <v>1101001</v>
      </c>
      <c r="AI23" s="14" t="str">
        <f t="shared" si="4"/>
        <v>常服曹焱兵19突</v>
      </c>
      <c r="AJ23" s="25" t="s">
        <v>162</v>
      </c>
      <c r="AK23" s="14">
        <v>1</v>
      </c>
      <c r="AL23" s="14">
        <f t="shared" si="5"/>
        <v>19</v>
      </c>
      <c r="AM23" s="14">
        <f>INDEX(属性投放!$DE$6:$DE$85,(卡牌属性!AG23-2)*20+卡牌属性!AL23)</f>
        <v>24763</v>
      </c>
      <c r="AN23" s="14">
        <f t="shared" si="6"/>
        <v>24763</v>
      </c>
      <c r="AO23" s="14">
        <f t="shared" si="6"/>
        <v>24763</v>
      </c>
      <c r="AP23" s="14">
        <f t="shared" si="6"/>
        <v>24763</v>
      </c>
      <c r="AQ23" s="14">
        <f t="shared" si="6"/>
        <v>24763</v>
      </c>
      <c r="AR23" s="14">
        <f>INDEX(属性投放!$DF$6:$DF$85,(卡牌属性!AG23-2)*20+卡牌属性!AL23)</f>
        <v>12370</v>
      </c>
      <c r="AS23" s="14">
        <f t="shared" si="7"/>
        <v>12370</v>
      </c>
      <c r="AT23" s="14">
        <f t="shared" si="7"/>
        <v>12370</v>
      </c>
      <c r="AU23" s="14">
        <f t="shared" si="7"/>
        <v>12370</v>
      </c>
      <c r="AV23" s="14">
        <f t="shared" si="7"/>
        <v>12370</v>
      </c>
      <c r="AW23" s="14">
        <f>INDEX(属性投放!$DG$6:$DG$85,(卡牌属性!AG23-2)*20+卡牌属性!AL23)</f>
        <v>123715</v>
      </c>
      <c r="AX23" s="14">
        <f t="shared" si="8"/>
        <v>123715</v>
      </c>
      <c r="AY23" s="14">
        <f t="shared" si="8"/>
        <v>123715</v>
      </c>
      <c r="AZ23" s="14">
        <f t="shared" si="8"/>
        <v>123715</v>
      </c>
      <c r="BA23" s="14">
        <f t="shared" si="8"/>
        <v>123715</v>
      </c>
      <c r="BB23" s="14">
        <f>INDEX(属性投放!$DK$6:$DK$85,(卡牌属性!AG23-2)*20+卡牌属性!AL23)</f>
        <v>620</v>
      </c>
      <c r="BC23" s="14">
        <f t="shared" si="9"/>
        <v>620</v>
      </c>
      <c r="BD23" s="14">
        <f t="shared" si="9"/>
        <v>620</v>
      </c>
      <c r="BE23" s="14">
        <f t="shared" si="9"/>
        <v>620</v>
      </c>
      <c r="BF23" s="14">
        <f t="shared" si="9"/>
        <v>620</v>
      </c>
      <c r="BG23" s="14">
        <f>INDEX(属性投放!$DL$6:$DL$85,(卡牌属性!AG23-2)*20+卡牌属性!AL23)</f>
        <v>310</v>
      </c>
      <c r="BH23" s="14">
        <f t="shared" si="10"/>
        <v>310</v>
      </c>
      <c r="BI23" s="14">
        <f t="shared" si="10"/>
        <v>310</v>
      </c>
      <c r="BJ23" s="14">
        <f t="shared" si="10"/>
        <v>310</v>
      </c>
      <c r="BK23" s="14">
        <f t="shared" si="10"/>
        <v>310</v>
      </c>
      <c r="BL23" s="14">
        <f>INDEX(属性投放!$DM$6:$DM$85,(卡牌属性!AG23-2)*20+卡牌属性!AL23)</f>
        <v>3100</v>
      </c>
      <c r="BM23" s="14">
        <f t="shared" si="11"/>
        <v>3100</v>
      </c>
      <c r="BN23" s="14">
        <f t="shared" si="11"/>
        <v>3100</v>
      </c>
      <c r="BO23" s="14">
        <f t="shared" si="11"/>
        <v>3100</v>
      </c>
      <c r="BP23" s="14">
        <f t="shared" si="11"/>
        <v>3100</v>
      </c>
      <c r="BU23" s="13">
        <v>19</v>
      </c>
      <c r="BV23" s="13">
        <f t="shared" si="12"/>
        <v>1</v>
      </c>
      <c r="BW23" s="14">
        <f t="shared" si="13"/>
        <v>5</v>
      </c>
      <c r="BX23" s="14">
        <f t="shared" si="14"/>
        <v>1102001</v>
      </c>
      <c r="BY23" s="14" t="str">
        <f t="shared" si="15"/>
        <v>关羽19突</v>
      </c>
      <c r="BZ23" s="25" t="s">
        <v>162</v>
      </c>
      <c r="CA23" s="14">
        <v>2</v>
      </c>
      <c r="CB23" s="14">
        <f t="shared" si="16"/>
        <v>19</v>
      </c>
      <c r="CC23" s="14" t="s">
        <v>21</v>
      </c>
      <c r="CD23" s="14">
        <f>INDEX(属性投放!$AY$6:$AY$85,(BW23-2)*20+CB23)</f>
        <v>41670</v>
      </c>
      <c r="CE23" s="14" t="s">
        <v>22</v>
      </c>
      <c r="CF23" s="14">
        <f>INDEX(属性投放!$AZ$6:$AZ$85,(BW23-2)*20+CB23)</f>
        <v>20738</v>
      </c>
      <c r="CG23" s="14" t="s">
        <v>674</v>
      </c>
      <c r="CH23" s="14">
        <f>INDEX(属性投放!$BA$6:$BA$85,(BW23-2)*20+CB23)</f>
        <v>414700</v>
      </c>
      <c r="CI23" s="14" t="s">
        <v>21</v>
      </c>
      <c r="CJ23" s="14">
        <f>INDEX(属性投放!$BB$6:$BB$85,(BW23-2)*20+CB23)</f>
        <v>100</v>
      </c>
      <c r="CK23" s="14" t="s">
        <v>22</v>
      </c>
      <c r="CL23" s="14">
        <f>INDEX(属性投放!$BC$6:$BC$85,(BW23-2)*20+CB23)</f>
        <v>50</v>
      </c>
      <c r="CM23" s="14" t="s">
        <v>674</v>
      </c>
      <c r="CN23" s="14">
        <f>INDEX(属性投放!$BD$6:$BD$85,(BW23-2)*20+CB23)</f>
        <v>1000</v>
      </c>
      <c r="CQ23" s="13">
        <v>19</v>
      </c>
      <c r="CR23" s="13">
        <f t="shared" si="17"/>
        <v>1</v>
      </c>
      <c r="CS23" s="13">
        <f t="shared" si="18"/>
        <v>19</v>
      </c>
      <c r="CT23" s="14">
        <f t="shared" si="19"/>
        <v>5</v>
      </c>
      <c r="CU23" s="14">
        <f t="shared" si="20"/>
        <v>1102001</v>
      </c>
      <c r="CV23" s="14" t="str">
        <f>INDEX($O$6:$O$27,CR23)&amp;"-"&amp;INDEX(属性投放!$AB$7:$AB$26,CX23)&amp;"-魂火-"&amp;CZ23</f>
        <v>关羽-大叫唤-魂火-1</v>
      </c>
      <c r="CW23" s="25" t="s">
        <v>162</v>
      </c>
      <c r="CX23" s="14">
        <f>INDEX(属性投放!$AL$7:$AL$58,CS23)</f>
        <v>10</v>
      </c>
      <c r="CY23" s="14" t="s">
        <v>701</v>
      </c>
      <c r="CZ23" s="14">
        <f>INDEX(属性投放!$AM$7:$AM$58,CS23)</f>
        <v>1</v>
      </c>
      <c r="DA23" s="14">
        <f t="shared" si="21"/>
        <v>19</v>
      </c>
      <c r="DB23" s="14">
        <f>INDEX(属性投放!$AN$7:$AN$58,DA23)</f>
        <v>67</v>
      </c>
      <c r="DC23" s="14" t="s">
        <v>702</v>
      </c>
      <c r="DD23" s="14">
        <f>INDEX(属性投放!$BJ$6:$BJ$85,(CT23-2)*20+CX23)</f>
        <v>250</v>
      </c>
      <c r="DE23" s="14">
        <f>SUMIFS(DD$5:DD23,$CR$5:$CR23,"="&amp;$CR23)</f>
        <v>2475</v>
      </c>
      <c r="DF23" s="14" t="s">
        <v>703</v>
      </c>
      <c r="DG23" s="14">
        <f>INDEX(属性投放!$BK$6:$BK$85,(CT23-2)*20+CX23)</f>
        <v>125</v>
      </c>
      <c r="DH23" s="14">
        <f>SUMIFS(DG$5:DG23,$CR$5:$CR23,"="&amp;$CR23)</f>
        <v>1239</v>
      </c>
      <c r="DI23" s="14" t="s">
        <v>704</v>
      </c>
      <c r="DJ23" s="14">
        <f>INDEX(属性投放!$BL$6:$BL$85,(CT23-2)*20+CX23)</f>
        <v>2500</v>
      </c>
      <c r="DK23" s="14">
        <f>SUMIFS(DJ$5:DJ23,$CR$5:$CR23,"="&amp;$CR23)</f>
        <v>24750</v>
      </c>
      <c r="DP23" s="14">
        <f t="shared" si="22"/>
        <v>1102001</v>
      </c>
      <c r="DQ23" s="14" t="str">
        <f t="shared" si="23"/>
        <v>关羽19突</v>
      </c>
      <c r="DR23" s="14">
        <f t="shared" si="24"/>
        <v>9</v>
      </c>
      <c r="DS23" s="14">
        <f t="shared" si="25"/>
        <v>7</v>
      </c>
      <c r="DT23" s="14">
        <f t="shared" si="26"/>
        <v>7</v>
      </c>
      <c r="DU23" s="14">
        <f t="shared" si="27"/>
        <v>5</v>
      </c>
      <c r="DV23" s="14">
        <f t="shared" si="28"/>
        <v>19</v>
      </c>
      <c r="DW23" s="14">
        <f t="shared" si="29"/>
        <v>79</v>
      </c>
      <c r="DX23" s="14">
        <f>INDEX(属性投放!$AW$6:$AW$85,(卡牌属性!DU23-2)*20+卡牌属性!DV23)</f>
        <v>8</v>
      </c>
      <c r="DY23" s="14">
        <f>INDEX(属性投放!BP$6:BP$85,卡牌属性!$DW23)</f>
        <v>3200</v>
      </c>
      <c r="DZ23" s="14">
        <f>INDEX(属性投放!BQ$6:BQ$85,卡牌属性!$DW23)</f>
        <v>1600</v>
      </c>
      <c r="EA23" s="14">
        <f>INDEX(属性投放!BR$6:BR$85,卡牌属性!$DW23)</f>
        <v>32000</v>
      </c>
      <c r="EB23" s="14">
        <f t="shared" si="56"/>
        <v>19270</v>
      </c>
      <c r="EC23" s="14">
        <f t="shared" si="57"/>
        <v>21095</v>
      </c>
      <c r="ED23" s="14">
        <f t="shared" si="58"/>
        <v>23920</v>
      </c>
      <c r="EE23" s="14">
        <f t="shared" si="59"/>
        <v>23920</v>
      </c>
      <c r="EF23" s="14">
        <f t="shared" si="60"/>
        <v>27710</v>
      </c>
      <c r="EG23" s="14">
        <f t="shared" si="61"/>
        <v>8864</v>
      </c>
      <c r="EH23" s="14">
        <f t="shared" si="62"/>
        <v>9178</v>
      </c>
      <c r="EI23" s="14">
        <f t="shared" si="63"/>
        <v>9178</v>
      </c>
      <c r="EJ23" s="14">
        <f t="shared" si="64"/>
        <v>9535</v>
      </c>
      <c r="EK23" s="14">
        <f t="shared" si="65"/>
        <v>10435</v>
      </c>
      <c r="EL23" s="14">
        <f t="shared" si="66"/>
        <v>177080</v>
      </c>
      <c r="EM23" s="14">
        <f t="shared" si="67"/>
        <v>183200</v>
      </c>
      <c r="EN23" s="14">
        <f t="shared" si="68"/>
        <v>183200</v>
      </c>
      <c r="EO23" s="14">
        <f t="shared" si="69"/>
        <v>190700</v>
      </c>
      <c r="EP23" s="14">
        <f t="shared" si="70"/>
        <v>209050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30"/>
        <v>4</v>
      </c>
      <c r="FK23" s="14">
        <f t="shared" si="31"/>
        <v>1102004</v>
      </c>
      <c r="FL23" s="14" t="str">
        <f t="shared" si="32"/>
        <v>唐流雨-4星</v>
      </c>
      <c r="FM23" s="14">
        <f t="shared" si="33"/>
        <v>4</v>
      </c>
      <c r="FN23" s="14">
        <f>INDEX(Y$6:Y$27,$FJ23)+INDEX(属性偏向!Z$4:Z$8,卡牌属性!$FM23)</f>
        <v>6</v>
      </c>
      <c r="FO23" s="14" t="str">
        <f>INDEX(属性评价,卡牌属性!FN23)</f>
        <v>B+</v>
      </c>
      <c r="FP23" s="14">
        <f>INDEX(Z$6:Z$27,$FJ23)+INDEX(属性偏向!AA$4:AA$8,卡牌属性!$FM23)</f>
        <v>4</v>
      </c>
      <c r="FQ23" s="14" t="str">
        <f>INDEX(属性评价,卡牌属性!FP23)</f>
        <v>C+</v>
      </c>
      <c r="FR23" s="14">
        <f>INDEX(AA$6:AA$27,$FJ23)+INDEX(属性偏向!AB$4:AB$8,卡牌属性!$FM23)</f>
        <v>5</v>
      </c>
      <c r="FS23" s="14" t="str">
        <f>INDEX(属性评价,卡牌属性!FR23)</f>
        <v>B</v>
      </c>
      <c r="FV23" s="13">
        <v>19</v>
      </c>
      <c r="FW23" s="13">
        <f t="shared" si="34"/>
        <v>4</v>
      </c>
      <c r="FX23" s="14">
        <f t="shared" si="35"/>
        <v>1101004</v>
      </c>
      <c r="FY23" s="14" t="str">
        <f t="shared" si="36"/>
        <v>项昆仑-4星</v>
      </c>
      <c r="FZ23" s="14">
        <f t="shared" si="37"/>
        <v>4</v>
      </c>
      <c r="GA23" s="14">
        <f>INDEX(J$6:J$21,$FW23)+INDEX(属性偏向!Z$4:Z$8,卡牌属性!$FM23)</f>
        <v>9</v>
      </c>
      <c r="GB23" s="14" t="str">
        <f>INDEX(属性评价,卡牌属性!GA23)</f>
        <v>S</v>
      </c>
      <c r="GC23" s="14">
        <f>INDEX(K$6:K$21,$FW23)+INDEX(属性偏向!Z$4:Z$8,卡牌属性!$FM23)</f>
        <v>9</v>
      </c>
      <c r="GD23" s="14" t="str">
        <f>INDEX(属性评价,卡牌属性!GC23)</f>
        <v>S</v>
      </c>
      <c r="GE23" s="14">
        <f>INDEX(L$6:L$21,$FW23)+INDEX(属性偏向!Z$4:Z$8,卡牌属性!$FM23)</f>
        <v>9</v>
      </c>
      <c r="GF23" s="14" t="str">
        <f>INDEX(属性评价,卡牌属性!GE23)</f>
        <v>S</v>
      </c>
      <c r="GJ23" s="13">
        <v>19</v>
      </c>
      <c r="GK23" s="13">
        <f>MATCH(GJ23-1,属性投放!$T$6:$T$66,1)</f>
        <v>1</v>
      </c>
      <c r="GL23" s="13">
        <f>MATCH(GJ23,属性投放!$AN$6:$AN$58,1)-1</f>
        <v>3</v>
      </c>
      <c r="GM23" s="13">
        <f>MATCH(GJ23-1,属性投放!$AD$6:$AD$26,1)</f>
        <v>3</v>
      </c>
      <c r="GN23" s="13" t="str">
        <f>INDEX(属性投放!$AB$7:$AB$26,卡牌属性!GM23)</f>
        <v>黑绳+1</v>
      </c>
      <c r="GO23" s="14">
        <f t="shared" si="38"/>
        <v>235</v>
      </c>
      <c r="GP23" s="14">
        <f t="shared" si="39"/>
        <v>90</v>
      </c>
      <c r="GQ23" s="14">
        <f t="shared" si="40"/>
        <v>1650</v>
      </c>
      <c r="GR23" s="14">
        <f t="shared" si="41"/>
        <v>6</v>
      </c>
      <c r="GS23" s="14">
        <f t="shared" si="42"/>
        <v>3</v>
      </c>
      <c r="GT23" s="14">
        <f t="shared" si="43"/>
        <v>60</v>
      </c>
      <c r="GU23" s="14">
        <f>GO23+GR23*($GJ23-INDEX(属性投放!$AD$6:$AD$26,卡牌属性!$GM23))</f>
        <v>259</v>
      </c>
      <c r="GV23" s="14">
        <f>GP23+GS23*($GJ23-INDEX(属性投放!$AD$6:$AD$26,卡牌属性!$GM23))</f>
        <v>102</v>
      </c>
      <c r="GW23" s="14">
        <f>GQ23+GT23*($GJ23-INDEX(属性投放!$AD$6:$AD$26,卡牌属性!$GM23))</f>
        <v>1890</v>
      </c>
      <c r="GX23" s="14">
        <f t="shared" si="44"/>
        <v>55</v>
      </c>
      <c r="GY23" s="14">
        <f t="shared" si="45"/>
        <v>28</v>
      </c>
      <c r="GZ23" s="14">
        <f t="shared" si="46"/>
        <v>550</v>
      </c>
      <c r="HA23" s="14">
        <f>IF(COUNTIF(属性投放!$AN$7:$AN$58,"="&amp;卡牌属性!GJ23)&gt;0,卡牌属性!GL23,0)</f>
        <v>0</v>
      </c>
      <c r="HB23" s="14">
        <f t="shared" si="47"/>
        <v>0</v>
      </c>
      <c r="HC23" s="14">
        <f t="shared" si="48"/>
        <v>0</v>
      </c>
      <c r="HD23" s="14">
        <f t="shared" si="49"/>
        <v>0</v>
      </c>
      <c r="HE23" s="14">
        <f>IF(COUNTIF(属性投放!$AD$6:$AD$26,"="&amp;卡牌属性!GJ23)&gt;0,卡牌属性!GM23,0)</f>
        <v>0</v>
      </c>
      <c r="HF23" s="14">
        <f t="shared" si="50"/>
        <v>0</v>
      </c>
      <c r="HG23" s="14">
        <f t="shared" si="51"/>
        <v>0</v>
      </c>
      <c r="HH23" s="14">
        <f t="shared" si="52"/>
        <v>0</v>
      </c>
      <c r="HI23" s="14">
        <f t="shared" si="71"/>
        <v>6</v>
      </c>
      <c r="HJ23" s="14">
        <f t="shared" si="72"/>
        <v>3</v>
      </c>
      <c r="HK23" s="14">
        <f t="shared" si="73"/>
        <v>60</v>
      </c>
      <c r="HL23" s="14">
        <f t="shared" si="74"/>
        <v>314</v>
      </c>
      <c r="HM23" s="14">
        <f t="shared" si="75"/>
        <v>130</v>
      </c>
      <c r="HN23" s="14">
        <f t="shared" si="76"/>
        <v>2440</v>
      </c>
      <c r="HO23" s="14">
        <f t="shared" si="77"/>
        <v>180</v>
      </c>
      <c r="HP23" s="14">
        <f t="shared" si="78"/>
        <v>0</v>
      </c>
      <c r="HQ23" s="14">
        <f t="shared" si="79"/>
        <v>0</v>
      </c>
      <c r="HR23" s="14">
        <f t="shared" si="80"/>
        <v>8180</v>
      </c>
      <c r="HS23" s="17">
        <f t="shared" si="81"/>
        <v>2.2004889975550123E-2</v>
      </c>
      <c r="HT23" s="17">
        <f t="shared" si="82"/>
        <v>0</v>
      </c>
      <c r="HU23" s="17">
        <f t="shared" si="83"/>
        <v>0</v>
      </c>
      <c r="HV23" s="23">
        <f>SUM(HO$5:HO23)</f>
        <v>3320</v>
      </c>
      <c r="HW23" s="14">
        <f>SUM(HP$5:HP23)</f>
        <v>1660</v>
      </c>
      <c r="HX23" s="14">
        <f>SUM(HQ$5:HQ23)</f>
        <v>760</v>
      </c>
      <c r="HY23" s="17">
        <f t="shared" si="84"/>
        <v>0.40586797066014668</v>
      </c>
      <c r="HZ23" s="17">
        <f t="shared" si="85"/>
        <v>0.20293398533007334</v>
      </c>
      <c r="IA23" s="17">
        <f t="shared" si="86"/>
        <v>9.2909535452322736E-2</v>
      </c>
    </row>
    <row r="24" spans="1:235" ht="16.5" x14ac:dyDescent="0.2">
      <c r="A24" s="13">
        <v>1101022</v>
      </c>
      <c r="B24" s="13" t="s">
        <v>1252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718</v>
      </c>
      <c r="H24" s="13" t="s">
        <v>716</v>
      </c>
      <c r="I24" s="13" t="s">
        <v>716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716</v>
      </c>
      <c r="W24" s="13" t="s">
        <v>716</v>
      </c>
      <c r="X24" s="13" t="s">
        <v>716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55"/>
        <v>1</v>
      </c>
      <c r="AG24" s="13">
        <f t="shared" si="2"/>
        <v>3</v>
      </c>
      <c r="AH24" s="14">
        <f t="shared" si="3"/>
        <v>1101001</v>
      </c>
      <c r="AI24" s="14" t="str">
        <f t="shared" si="4"/>
        <v>常服曹焱兵20突</v>
      </c>
      <c r="AJ24" s="25" t="s">
        <v>162</v>
      </c>
      <c r="AK24" s="14">
        <v>1</v>
      </c>
      <c r="AL24" s="14">
        <f t="shared" si="5"/>
        <v>20</v>
      </c>
      <c r="AM24" s="14">
        <f>INDEX(属性投放!$DE$6:$DE$85,(卡牌属性!AG24-2)*20+卡牌属性!AL24)</f>
        <v>26093</v>
      </c>
      <c r="AN24" s="14">
        <f t="shared" si="6"/>
        <v>26093</v>
      </c>
      <c r="AO24" s="14">
        <f t="shared" si="6"/>
        <v>26093</v>
      </c>
      <c r="AP24" s="14">
        <f t="shared" si="6"/>
        <v>26093</v>
      </c>
      <c r="AQ24" s="14">
        <f t="shared" si="6"/>
        <v>26093</v>
      </c>
      <c r="AR24" s="14">
        <f>INDEX(属性投放!$DF$6:$DF$85,(卡牌属性!AG24-2)*20+卡牌属性!AL24)</f>
        <v>13035</v>
      </c>
      <c r="AS24" s="14">
        <f t="shared" si="7"/>
        <v>13035</v>
      </c>
      <c r="AT24" s="14">
        <f t="shared" si="7"/>
        <v>13035</v>
      </c>
      <c r="AU24" s="14">
        <f t="shared" si="7"/>
        <v>13035</v>
      </c>
      <c r="AV24" s="14">
        <f t="shared" si="7"/>
        <v>13035</v>
      </c>
      <c r="AW24" s="14">
        <f>INDEX(属性投放!$DG$6:$DG$85,(卡牌属性!AG24-2)*20+卡牌属性!AL24)</f>
        <v>130365</v>
      </c>
      <c r="AX24" s="14">
        <f t="shared" si="8"/>
        <v>130365</v>
      </c>
      <c r="AY24" s="14">
        <f t="shared" si="8"/>
        <v>130365</v>
      </c>
      <c r="AZ24" s="14">
        <f t="shared" si="8"/>
        <v>130365</v>
      </c>
      <c r="BA24" s="14">
        <f t="shared" si="8"/>
        <v>130365</v>
      </c>
      <c r="BB24" s="14">
        <f>INDEX(属性投放!$DK$6:$DK$85,(卡牌属性!AG24-2)*20+卡牌属性!AL24)</f>
        <v>620</v>
      </c>
      <c r="BC24" s="14">
        <f t="shared" si="9"/>
        <v>620</v>
      </c>
      <c r="BD24" s="14">
        <f t="shared" si="9"/>
        <v>620</v>
      </c>
      <c r="BE24" s="14">
        <f t="shared" si="9"/>
        <v>620</v>
      </c>
      <c r="BF24" s="14">
        <f t="shared" si="9"/>
        <v>620</v>
      </c>
      <c r="BG24" s="14">
        <f>INDEX(属性投放!$DL$6:$DL$85,(卡牌属性!AG24-2)*20+卡牌属性!AL24)</f>
        <v>310</v>
      </c>
      <c r="BH24" s="14">
        <f t="shared" si="10"/>
        <v>310</v>
      </c>
      <c r="BI24" s="14">
        <f t="shared" si="10"/>
        <v>310</v>
      </c>
      <c r="BJ24" s="14">
        <f t="shared" si="10"/>
        <v>310</v>
      </c>
      <c r="BK24" s="14">
        <f t="shared" si="10"/>
        <v>310</v>
      </c>
      <c r="BL24" s="14">
        <f>INDEX(属性投放!$DM$6:$DM$85,(卡牌属性!AG24-2)*20+卡牌属性!AL24)</f>
        <v>3100</v>
      </c>
      <c r="BM24" s="14">
        <f t="shared" si="11"/>
        <v>3100</v>
      </c>
      <c r="BN24" s="14">
        <f t="shared" si="11"/>
        <v>3100</v>
      </c>
      <c r="BO24" s="14">
        <f t="shared" si="11"/>
        <v>3100</v>
      </c>
      <c r="BP24" s="14">
        <f t="shared" si="11"/>
        <v>3100</v>
      </c>
      <c r="BU24" s="13">
        <v>20</v>
      </c>
      <c r="BV24" s="13">
        <f t="shared" si="12"/>
        <v>1</v>
      </c>
      <c r="BW24" s="14">
        <f t="shared" si="13"/>
        <v>5</v>
      </c>
      <c r="BX24" s="14">
        <f t="shared" si="14"/>
        <v>1102001</v>
      </c>
      <c r="BY24" s="14" t="str">
        <f t="shared" si="15"/>
        <v>关羽20突</v>
      </c>
      <c r="BZ24" s="25" t="s">
        <v>162</v>
      </c>
      <c r="CA24" s="14">
        <v>2</v>
      </c>
      <c r="CB24" s="14">
        <f t="shared" si="16"/>
        <v>20</v>
      </c>
      <c r="CC24" s="14" t="s">
        <v>21</v>
      </c>
      <c r="CD24" s="14">
        <f>INDEX(属性投放!$AY$6:$AY$85,(BW24-2)*20+CB24)</f>
        <v>51070</v>
      </c>
      <c r="CE24" s="14" t="s">
        <v>22</v>
      </c>
      <c r="CF24" s="14">
        <f>INDEX(属性投放!$AZ$6:$AZ$85,(BW24-2)*20+CB24)</f>
        <v>25438</v>
      </c>
      <c r="CG24" s="14" t="s">
        <v>674</v>
      </c>
      <c r="CH24" s="14">
        <f>INDEX(属性投放!$BA$6:$BA$85,(BW24-2)*20+CB24)</f>
        <v>508700</v>
      </c>
      <c r="CI24" s="14" t="s">
        <v>21</v>
      </c>
      <c r="CJ24" s="14">
        <f>INDEX(属性投放!$BB$6:$BB$85,(BW24-2)*20+CB24)</f>
        <v>100</v>
      </c>
      <c r="CK24" s="14" t="s">
        <v>22</v>
      </c>
      <c r="CL24" s="14">
        <f>INDEX(属性投放!$BC$6:$BC$85,(BW24-2)*20+CB24)</f>
        <v>50</v>
      </c>
      <c r="CM24" s="14" t="s">
        <v>674</v>
      </c>
      <c r="CN24" s="14">
        <f>INDEX(属性投放!$BD$6:$BD$85,(BW24-2)*20+CB24)</f>
        <v>1000</v>
      </c>
      <c r="CQ24" s="13">
        <v>20</v>
      </c>
      <c r="CR24" s="13">
        <f t="shared" si="17"/>
        <v>1</v>
      </c>
      <c r="CS24" s="13">
        <f t="shared" si="18"/>
        <v>20</v>
      </c>
      <c r="CT24" s="14">
        <f t="shared" si="19"/>
        <v>5</v>
      </c>
      <c r="CU24" s="14">
        <f t="shared" si="20"/>
        <v>1102001</v>
      </c>
      <c r="CV24" s="14" t="str">
        <f>INDEX($O$6:$O$27,CR24)&amp;"-"&amp;INDEX(属性投放!$AB$7:$AB$26,CX24)&amp;"-魂火-"&amp;CZ24</f>
        <v>关羽-大叫唤-魂火-2</v>
      </c>
      <c r="CW24" s="25" t="s">
        <v>162</v>
      </c>
      <c r="CX24" s="14">
        <f>INDEX(属性投放!$AL$7:$AL$58,CS24)</f>
        <v>10</v>
      </c>
      <c r="CY24" s="14" t="s">
        <v>701</v>
      </c>
      <c r="CZ24" s="14">
        <f>INDEX(属性投放!$AM$7:$AM$58,CS24)</f>
        <v>2</v>
      </c>
      <c r="DA24" s="14">
        <f t="shared" si="21"/>
        <v>20</v>
      </c>
      <c r="DB24" s="14">
        <f>INDEX(属性投放!$AN$7:$AN$58,DA24)</f>
        <v>70</v>
      </c>
      <c r="DC24" s="14" t="s">
        <v>702</v>
      </c>
      <c r="DD24" s="14">
        <f>INDEX(属性投放!$BJ$6:$BJ$85,(CT24-2)*20+CX24)</f>
        <v>250</v>
      </c>
      <c r="DE24" s="14">
        <f>SUMIFS(DD$5:DD24,$CR$5:$CR24,"="&amp;$CR24)</f>
        <v>2725</v>
      </c>
      <c r="DF24" s="14" t="s">
        <v>703</v>
      </c>
      <c r="DG24" s="14">
        <f>INDEX(属性投放!$BK$6:$BK$85,(CT24-2)*20+CX24)</f>
        <v>125</v>
      </c>
      <c r="DH24" s="14">
        <f>SUMIFS(DG$5:DG24,$CR$5:$CR24,"="&amp;$CR24)</f>
        <v>1364</v>
      </c>
      <c r="DI24" s="14" t="s">
        <v>704</v>
      </c>
      <c r="DJ24" s="14">
        <f>INDEX(属性投放!$BL$6:$BL$85,(CT24-2)*20+CX24)</f>
        <v>2500</v>
      </c>
      <c r="DK24" s="14">
        <f>SUMIFS(DJ$5:DJ24,$CR$5:$CR24,"="&amp;$CR24)</f>
        <v>27250</v>
      </c>
      <c r="DP24" s="14">
        <f t="shared" si="22"/>
        <v>1102001</v>
      </c>
      <c r="DQ24" s="14" t="str">
        <f t="shared" si="23"/>
        <v>关羽20突</v>
      </c>
      <c r="DR24" s="14">
        <f t="shared" si="24"/>
        <v>9</v>
      </c>
      <c r="DS24" s="14">
        <f t="shared" si="25"/>
        <v>7</v>
      </c>
      <c r="DT24" s="14">
        <f t="shared" si="26"/>
        <v>7</v>
      </c>
      <c r="DU24" s="14">
        <f t="shared" si="27"/>
        <v>5</v>
      </c>
      <c r="DV24" s="14">
        <f t="shared" si="28"/>
        <v>20</v>
      </c>
      <c r="DW24" s="14">
        <f t="shared" si="29"/>
        <v>80</v>
      </c>
      <c r="DX24" s="14">
        <f>INDEX(属性投放!$AW$6:$AW$85,(卡牌属性!DU24-2)*20+卡牌属性!DV24)</f>
        <v>10</v>
      </c>
      <c r="DY24" s="14">
        <f>INDEX(属性投放!BP$6:BP$85,卡牌属性!$DW24)</f>
        <v>3500</v>
      </c>
      <c r="DZ24" s="14">
        <f>INDEX(属性投放!BQ$6:BQ$85,卡牌属性!$DW24)</f>
        <v>1750</v>
      </c>
      <c r="EA24" s="14">
        <f>INDEX(属性投放!BR$6:BR$85,卡牌属性!$DW24)</f>
        <v>35000</v>
      </c>
      <c r="EB24" s="14">
        <f t="shared" si="56"/>
        <v>23270</v>
      </c>
      <c r="EC24" s="14">
        <f t="shared" si="57"/>
        <v>25495</v>
      </c>
      <c r="ED24" s="14">
        <f t="shared" si="58"/>
        <v>28720</v>
      </c>
      <c r="EE24" s="14">
        <f t="shared" si="59"/>
        <v>28720</v>
      </c>
      <c r="EF24" s="14">
        <f t="shared" si="60"/>
        <v>33310</v>
      </c>
      <c r="EG24" s="14">
        <f t="shared" si="61"/>
        <v>10768</v>
      </c>
      <c r="EH24" s="14">
        <f t="shared" si="62"/>
        <v>11098</v>
      </c>
      <c r="EI24" s="14">
        <f t="shared" si="63"/>
        <v>11098</v>
      </c>
      <c r="EJ24" s="14">
        <f t="shared" si="64"/>
        <v>11535</v>
      </c>
      <c r="EK24" s="14">
        <f t="shared" si="65"/>
        <v>12635</v>
      </c>
      <c r="EL24" s="14">
        <f t="shared" si="66"/>
        <v>215080</v>
      </c>
      <c r="EM24" s="14">
        <f t="shared" si="67"/>
        <v>221600</v>
      </c>
      <c r="EN24" s="14">
        <f t="shared" si="68"/>
        <v>221600</v>
      </c>
      <c r="EO24" s="14">
        <f t="shared" si="69"/>
        <v>230700</v>
      </c>
      <c r="EP24" s="14">
        <f t="shared" si="70"/>
        <v>253050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30"/>
        <v>4</v>
      </c>
      <c r="FK24" s="14">
        <f t="shared" si="31"/>
        <v>1102004</v>
      </c>
      <c r="FL24" s="14" t="str">
        <f t="shared" si="32"/>
        <v>唐流雨-5星</v>
      </c>
      <c r="FM24" s="14">
        <f t="shared" si="33"/>
        <v>5</v>
      </c>
      <c r="FN24" s="14">
        <f>INDEX(Y$6:Y$27,$FJ24)+INDEX(属性偏向!Z$4:Z$8,卡牌属性!$FM24)</f>
        <v>7</v>
      </c>
      <c r="FO24" s="14" t="str">
        <f>INDEX(属性评价,卡牌属性!FN24)</f>
        <v>A</v>
      </c>
      <c r="FP24" s="14">
        <f>INDEX(Z$6:Z$27,$FJ24)+INDEX(属性偏向!AA$4:AA$8,卡牌属性!$FM24)</f>
        <v>5</v>
      </c>
      <c r="FQ24" s="14" t="str">
        <f>INDEX(属性评价,卡牌属性!FP24)</f>
        <v>B</v>
      </c>
      <c r="FR24" s="14">
        <f>INDEX(AA$6:AA$27,$FJ24)+INDEX(属性偏向!AB$4:AB$8,卡牌属性!$FM24)</f>
        <v>6</v>
      </c>
      <c r="FS24" s="14" t="str">
        <f>INDEX(属性评价,卡牌属性!FR24)</f>
        <v>B+</v>
      </c>
      <c r="FV24" s="13">
        <v>20</v>
      </c>
      <c r="FW24" s="13">
        <f t="shared" si="34"/>
        <v>4</v>
      </c>
      <c r="FX24" s="14">
        <f t="shared" si="35"/>
        <v>1101004</v>
      </c>
      <c r="FY24" s="14" t="str">
        <f t="shared" si="36"/>
        <v>项昆仑-5星</v>
      </c>
      <c r="FZ24" s="14">
        <f t="shared" si="37"/>
        <v>5</v>
      </c>
      <c r="GA24" s="14">
        <f>INDEX(J$6:J$21,$FW24)+INDEX(属性偏向!Z$4:Z$8,卡牌属性!$FM24)</f>
        <v>10</v>
      </c>
      <c r="GB24" s="14" t="str">
        <f>INDEX(属性评价,卡牌属性!GA24)</f>
        <v>S+</v>
      </c>
      <c r="GC24" s="14">
        <f>INDEX(K$6:K$21,$FW24)+INDEX(属性偏向!Z$4:Z$8,卡牌属性!$FM24)</f>
        <v>10</v>
      </c>
      <c r="GD24" s="14" t="str">
        <f>INDEX(属性评价,卡牌属性!GC24)</f>
        <v>S+</v>
      </c>
      <c r="GE24" s="14">
        <f>INDEX(L$6:L$21,$FW24)+INDEX(属性偏向!Z$4:Z$8,卡牌属性!$FM24)</f>
        <v>10</v>
      </c>
      <c r="GF24" s="14" t="str">
        <f>INDEX(属性评价,卡牌属性!GE24)</f>
        <v>S+</v>
      </c>
      <c r="GJ24" s="13">
        <v>20</v>
      </c>
      <c r="GK24" s="13">
        <f>MATCH(GJ24-1,属性投放!$T$6:$T$66,1)</f>
        <v>1</v>
      </c>
      <c r="GL24" s="13">
        <f>MATCH(GJ24,属性投放!$AN$6:$AN$58,1)-1</f>
        <v>4</v>
      </c>
      <c r="GM24" s="13">
        <f>MATCH(GJ24-1,属性投放!$AD$6:$AD$26,1)</f>
        <v>3</v>
      </c>
      <c r="GN24" s="13" t="str">
        <f>INDEX(属性投放!$AB$7:$AB$26,卡牌属性!GM24)</f>
        <v>黑绳+1</v>
      </c>
      <c r="GO24" s="14">
        <f t="shared" si="38"/>
        <v>235</v>
      </c>
      <c r="GP24" s="14">
        <f t="shared" si="39"/>
        <v>90</v>
      </c>
      <c r="GQ24" s="14">
        <f t="shared" si="40"/>
        <v>1650</v>
      </c>
      <c r="GR24" s="14">
        <f t="shared" si="41"/>
        <v>6</v>
      </c>
      <c r="GS24" s="14">
        <f t="shared" si="42"/>
        <v>3</v>
      </c>
      <c r="GT24" s="14">
        <f t="shared" si="43"/>
        <v>60</v>
      </c>
      <c r="GU24" s="14">
        <f>GO24+GR24*($GJ24-INDEX(属性投放!$AD$6:$AD$26,卡牌属性!$GM24))</f>
        <v>265</v>
      </c>
      <c r="GV24" s="14">
        <f>GP24+GS24*($GJ24-INDEX(属性投放!$AD$6:$AD$26,卡牌属性!$GM24))</f>
        <v>105</v>
      </c>
      <c r="GW24" s="14">
        <f>GQ24+GT24*($GJ24-INDEX(属性投放!$AD$6:$AD$26,卡牌属性!$GM24))</f>
        <v>1950</v>
      </c>
      <c r="GX24" s="14">
        <f t="shared" si="44"/>
        <v>80</v>
      </c>
      <c r="GY24" s="14">
        <f t="shared" si="45"/>
        <v>41</v>
      </c>
      <c r="GZ24" s="14">
        <f t="shared" si="46"/>
        <v>800</v>
      </c>
      <c r="HA24" s="14">
        <f>IF(COUNTIF(属性投放!$AN$7:$AN$58,"="&amp;卡牌属性!GJ24)&gt;0,卡牌属性!GL24,0)</f>
        <v>4</v>
      </c>
      <c r="HB24" s="14">
        <f t="shared" si="47"/>
        <v>25</v>
      </c>
      <c r="HC24" s="14">
        <f t="shared" si="48"/>
        <v>13</v>
      </c>
      <c r="HD24" s="14">
        <f t="shared" si="49"/>
        <v>250</v>
      </c>
      <c r="HE24" s="14">
        <f>IF(COUNTIF(属性投放!$AD$6:$AD$26,"="&amp;卡牌属性!GJ24)&gt;0,卡牌属性!GM24,0)</f>
        <v>0</v>
      </c>
      <c r="HF24" s="14">
        <f t="shared" si="50"/>
        <v>0</v>
      </c>
      <c r="HG24" s="14">
        <f t="shared" si="51"/>
        <v>0</v>
      </c>
      <c r="HH24" s="14">
        <f t="shared" si="52"/>
        <v>0</v>
      </c>
      <c r="HI24" s="14">
        <f t="shared" si="71"/>
        <v>6</v>
      </c>
      <c r="HJ24" s="14">
        <f t="shared" si="72"/>
        <v>3</v>
      </c>
      <c r="HK24" s="14">
        <f t="shared" si="73"/>
        <v>60</v>
      </c>
      <c r="HL24" s="14">
        <f t="shared" si="74"/>
        <v>345</v>
      </c>
      <c r="HM24" s="14">
        <f t="shared" si="75"/>
        <v>146</v>
      </c>
      <c r="HN24" s="14">
        <f t="shared" si="76"/>
        <v>2750</v>
      </c>
      <c r="HO24" s="14">
        <f t="shared" si="77"/>
        <v>180</v>
      </c>
      <c r="HP24" s="14">
        <f t="shared" si="78"/>
        <v>760</v>
      </c>
      <c r="HQ24" s="14">
        <f t="shared" si="79"/>
        <v>0</v>
      </c>
      <c r="HR24" s="14">
        <f t="shared" si="80"/>
        <v>9120</v>
      </c>
      <c r="HS24" s="17">
        <f t="shared" si="81"/>
        <v>1.9736842105263157E-2</v>
      </c>
      <c r="HT24" s="17">
        <f t="shared" si="82"/>
        <v>8.3333333333333329E-2</v>
      </c>
      <c r="HU24" s="17">
        <f t="shared" si="83"/>
        <v>0</v>
      </c>
      <c r="HV24" s="23">
        <f>SUM(HO$5:HO24)</f>
        <v>3500</v>
      </c>
      <c r="HW24" s="14">
        <f>SUM(HP$5:HP24)</f>
        <v>2420</v>
      </c>
      <c r="HX24" s="14">
        <f>SUM(HQ$5:HQ24)</f>
        <v>760</v>
      </c>
      <c r="HY24" s="17">
        <f t="shared" si="84"/>
        <v>0.38377192982456143</v>
      </c>
      <c r="HZ24" s="17">
        <f t="shared" si="85"/>
        <v>0.26535087719298245</v>
      </c>
      <c r="IA24" s="17">
        <f t="shared" si="86"/>
        <v>8.3333333333333329E-2</v>
      </c>
    </row>
    <row r="25" spans="1:235" ht="16.5" x14ac:dyDescent="0.2">
      <c r="A25" s="13">
        <v>1101023</v>
      </c>
      <c r="B25" s="13" t="s">
        <v>1253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720</v>
      </c>
      <c r="H25" s="13" t="s">
        <v>720</v>
      </c>
      <c r="I25" s="13" t="s">
        <v>720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722</v>
      </c>
      <c r="W25" s="13" t="s">
        <v>720</v>
      </c>
      <c r="X25" s="13" t="s">
        <v>720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55"/>
        <v>2</v>
      </c>
      <c r="AG25" s="13">
        <f t="shared" si="2"/>
        <v>2</v>
      </c>
      <c r="AH25" s="14">
        <f t="shared" si="3"/>
        <v>1101002</v>
      </c>
      <c r="AI25" s="14" t="str">
        <f t="shared" si="4"/>
        <v>曹玄亮1突</v>
      </c>
      <c r="AJ25" s="25" t="s">
        <v>162</v>
      </c>
      <c r="AK25" s="14">
        <v>1</v>
      </c>
      <c r="AL25" s="14">
        <f t="shared" si="5"/>
        <v>1</v>
      </c>
      <c r="AM25" s="14">
        <f>INDEX(属性投放!$DE$6:$DE$85,(卡牌属性!AG25-2)*20+卡牌属性!AL25)</f>
        <v>50</v>
      </c>
      <c r="AN25" s="14">
        <f t="shared" ref="AN25:AQ44" si="87">$AM25</f>
        <v>50</v>
      </c>
      <c r="AO25" s="14">
        <f t="shared" si="87"/>
        <v>50</v>
      </c>
      <c r="AP25" s="14">
        <f t="shared" si="87"/>
        <v>50</v>
      </c>
      <c r="AQ25" s="14">
        <f t="shared" si="87"/>
        <v>50</v>
      </c>
      <c r="AR25" s="14">
        <f>INDEX(属性投放!$DF$6:$DF$85,(卡牌属性!AG25-2)*20+卡牌属性!AL25)</f>
        <v>0</v>
      </c>
      <c r="AS25" s="14">
        <f t="shared" ref="AS25:AV44" si="88">$AR25</f>
        <v>0</v>
      </c>
      <c r="AT25" s="14">
        <f t="shared" si="88"/>
        <v>0</v>
      </c>
      <c r="AU25" s="14">
        <f t="shared" si="88"/>
        <v>0</v>
      </c>
      <c r="AV25" s="14">
        <f t="shared" si="88"/>
        <v>0</v>
      </c>
      <c r="AW25" s="14">
        <f>INDEX(属性投放!$DG$6:$DG$85,(卡牌属性!AG25-2)*20+卡牌属性!AL25)</f>
        <v>200</v>
      </c>
      <c r="AX25" s="14">
        <f t="shared" ref="AX25:BA44" si="89">$AW25</f>
        <v>200</v>
      </c>
      <c r="AY25" s="14">
        <f t="shared" si="89"/>
        <v>200</v>
      </c>
      <c r="AZ25" s="14">
        <f t="shared" si="89"/>
        <v>200</v>
      </c>
      <c r="BA25" s="14">
        <f t="shared" si="89"/>
        <v>200</v>
      </c>
      <c r="BB25" s="14">
        <f>INDEX(属性投放!$DK$6:$DK$85,(卡牌属性!AG25-2)*20+卡牌属性!AL25)</f>
        <v>6</v>
      </c>
      <c r="BC25" s="14">
        <f t="shared" ref="BC25:BF44" si="90">$BB25</f>
        <v>6</v>
      </c>
      <c r="BD25" s="14">
        <f t="shared" si="90"/>
        <v>6</v>
      </c>
      <c r="BE25" s="14">
        <f t="shared" si="90"/>
        <v>6</v>
      </c>
      <c r="BF25" s="14">
        <f t="shared" si="90"/>
        <v>6</v>
      </c>
      <c r="BG25" s="14">
        <f>INDEX(属性投放!$DL$6:$DL$85,(卡牌属性!AG25-2)*20+卡牌属性!AL25)</f>
        <v>3</v>
      </c>
      <c r="BH25" s="14">
        <f t="shared" ref="BH25:BK44" si="91">$BG25</f>
        <v>3</v>
      </c>
      <c r="BI25" s="14">
        <f t="shared" si="91"/>
        <v>3</v>
      </c>
      <c r="BJ25" s="14">
        <f t="shared" si="91"/>
        <v>3</v>
      </c>
      <c r="BK25" s="14">
        <f t="shared" si="91"/>
        <v>3</v>
      </c>
      <c r="BL25" s="14">
        <f>INDEX(属性投放!$DM$6:$DM$85,(卡牌属性!AG25-2)*20+卡牌属性!AL25)</f>
        <v>30</v>
      </c>
      <c r="BM25" s="14">
        <f t="shared" ref="BM25:BP44" si="92">$BL25</f>
        <v>30</v>
      </c>
      <c r="BN25" s="14">
        <f t="shared" si="92"/>
        <v>30</v>
      </c>
      <c r="BO25" s="14">
        <f t="shared" si="92"/>
        <v>30</v>
      </c>
      <c r="BP25" s="14">
        <f t="shared" si="92"/>
        <v>30</v>
      </c>
      <c r="BU25" s="13">
        <v>21</v>
      </c>
      <c r="BV25" s="13">
        <f t="shared" si="12"/>
        <v>2</v>
      </c>
      <c r="BW25" s="14">
        <f t="shared" si="13"/>
        <v>3</v>
      </c>
      <c r="BX25" s="14">
        <f t="shared" si="14"/>
        <v>1102002</v>
      </c>
      <c r="BY25" s="14" t="str">
        <f t="shared" si="15"/>
        <v>许褚1突</v>
      </c>
      <c r="BZ25" s="25" t="s">
        <v>162</v>
      </c>
      <c r="CA25" s="14">
        <v>2</v>
      </c>
      <c r="CB25" s="14">
        <f t="shared" si="16"/>
        <v>1</v>
      </c>
      <c r="CC25" s="14" t="s">
        <v>21</v>
      </c>
      <c r="CD25" s="14">
        <f>INDEX(属性投放!$AY$6:$AY$85,(BW25-2)*20+CB25)</f>
        <v>150</v>
      </c>
      <c r="CE25" s="14" t="s">
        <v>22</v>
      </c>
      <c r="CF25" s="14">
        <f>INDEX(属性投放!$AZ$6:$AZ$85,(BW25-2)*20+CB25)</f>
        <v>30</v>
      </c>
      <c r="CG25" s="14" t="s">
        <v>674</v>
      </c>
      <c r="CH25" s="14">
        <f>INDEX(属性投放!$BA$6:$BA$85,(BW25-2)*20+CB25)</f>
        <v>500</v>
      </c>
      <c r="CI25" s="14" t="s">
        <v>21</v>
      </c>
      <c r="CJ25" s="14">
        <f>INDEX(属性投放!$BB$6:$BB$85,(BW25-2)*20+CB25)</f>
        <v>8</v>
      </c>
      <c r="CK25" s="14" t="s">
        <v>22</v>
      </c>
      <c r="CL25" s="14">
        <f>INDEX(属性投放!$BC$6:$BC$85,(BW25-2)*20+CB25)</f>
        <v>4</v>
      </c>
      <c r="CM25" s="14" t="s">
        <v>674</v>
      </c>
      <c r="CN25" s="14">
        <f>INDEX(属性投放!$BD$6:$BD$85,(BW25-2)*20+CB25)</f>
        <v>80</v>
      </c>
      <c r="CQ25" s="13">
        <v>21</v>
      </c>
      <c r="CR25" s="13">
        <f t="shared" si="17"/>
        <v>1</v>
      </c>
      <c r="CS25" s="13">
        <f t="shared" si="18"/>
        <v>21</v>
      </c>
      <c r="CT25" s="14">
        <f t="shared" si="19"/>
        <v>5</v>
      </c>
      <c r="CU25" s="14">
        <f t="shared" si="20"/>
        <v>1102001</v>
      </c>
      <c r="CV25" s="14" t="str">
        <f>INDEX($O$6:$O$27,CR25)&amp;"-"&amp;INDEX(属性投放!$AB$7:$AB$26,CX25)&amp;"-魂火-"&amp;CZ25</f>
        <v>关羽-大叫唤-魂火-3</v>
      </c>
      <c r="CW25" s="25" t="s">
        <v>162</v>
      </c>
      <c r="CX25" s="14">
        <f>INDEX(属性投放!$AL$7:$AL$58,CS25)</f>
        <v>10</v>
      </c>
      <c r="CY25" s="14" t="s">
        <v>701</v>
      </c>
      <c r="CZ25" s="14">
        <f>INDEX(属性投放!$AM$7:$AM$58,CS25)</f>
        <v>3</v>
      </c>
      <c r="DA25" s="14">
        <f t="shared" si="21"/>
        <v>21</v>
      </c>
      <c r="DB25" s="14">
        <f>INDEX(属性投放!$AN$7:$AN$58,DA25)</f>
        <v>72</v>
      </c>
      <c r="DC25" s="14" t="s">
        <v>702</v>
      </c>
      <c r="DD25" s="14">
        <f>INDEX(属性投放!$BJ$6:$BJ$85,(CT25-2)*20+CX25)</f>
        <v>250</v>
      </c>
      <c r="DE25" s="14">
        <f>SUMIFS(DD$5:DD25,$CR$5:$CR25,"="&amp;$CR25)</f>
        <v>2975</v>
      </c>
      <c r="DF25" s="14" t="s">
        <v>703</v>
      </c>
      <c r="DG25" s="14">
        <f>INDEX(属性投放!$BK$6:$BK$85,(CT25-2)*20+CX25)</f>
        <v>125</v>
      </c>
      <c r="DH25" s="14">
        <f>SUMIFS(DG$5:DG25,$CR$5:$CR25,"="&amp;$CR25)</f>
        <v>1489</v>
      </c>
      <c r="DI25" s="14" t="s">
        <v>704</v>
      </c>
      <c r="DJ25" s="14">
        <f>INDEX(属性投放!$BL$6:$BL$85,(CT25-2)*20+CX25)</f>
        <v>2500</v>
      </c>
      <c r="DK25" s="14">
        <f>SUMIFS(DJ$5:DJ25,$CR$5:$CR25,"="&amp;$CR25)</f>
        <v>29750</v>
      </c>
      <c r="DP25" s="14">
        <f t="shared" si="22"/>
        <v>1102002</v>
      </c>
      <c r="DQ25" s="14" t="str">
        <f t="shared" si="23"/>
        <v>许褚1突</v>
      </c>
      <c r="DR25" s="14">
        <f t="shared" si="24"/>
        <v>4</v>
      </c>
      <c r="DS25" s="14">
        <f t="shared" si="25"/>
        <v>5</v>
      </c>
      <c r="DT25" s="14">
        <f t="shared" si="26"/>
        <v>6</v>
      </c>
      <c r="DU25" s="14">
        <f t="shared" si="27"/>
        <v>3</v>
      </c>
      <c r="DV25" s="14">
        <f t="shared" si="28"/>
        <v>1</v>
      </c>
      <c r="DW25" s="14">
        <f t="shared" si="29"/>
        <v>21</v>
      </c>
      <c r="DX25" s="14">
        <f>INDEX(属性投放!$AW$6:$AW$85,(卡牌属性!DU25-2)*20+卡牌属性!DV25)</f>
        <v>4</v>
      </c>
      <c r="DY25" s="14">
        <f>INDEX(属性投放!BP$6:BP$85,卡牌属性!$DW25)</f>
        <v>35</v>
      </c>
      <c r="DZ25" s="14">
        <f>INDEX(属性投放!BQ$6:BQ$85,卡牌属性!$DW25)</f>
        <v>18</v>
      </c>
      <c r="EA25" s="14">
        <f>INDEX(属性投放!BR$6:BR$85,卡牌属性!$DW25)</f>
        <v>350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30"/>
        <v>5</v>
      </c>
      <c r="FK25" s="14">
        <f t="shared" si="31"/>
        <v>1102005</v>
      </c>
      <c r="FL25" s="14" t="str">
        <f t="shared" si="32"/>
        <v>李轩辕-1星</v>
      </c>
      <c r="FM25" s="14">
        <f t="shared" si="33"/>
        <v>1</v>
      </c>
      <c r="FN25" s="14">
        <f>INDEX(Y$6:Y$27,$FJ25)+INDEX(属性偏向!Z$4:Z$8,卡牌属性!$FM25)</f>
        <v>4</v>
      </c>
      <c r="FO25" s="14" t="str">
        <f>INDEX(属性评价,卡牌属性!FN25)</f>
        <v>C+</v>
      </c>
      <c r="FP25" s="14">
        <f>INDEX(Z$6:Z$27,$FJ25)+INDEX(属性偏向!AA$4:AA$8,卡牌属性!$FM25)</f>
        <v>5</v>
      </c>
      <c r="FQ25" s="14" t="str">
        <f>INDEX(属性评价,卡牌属性!FP25)</f>
        <v>B</v>
      </c>
      <c r="FR25" s="14">
        <f>INDEX(AA$6:AA$27,$FJ25)+INDEX(属性偏向!AB$4:AB$8,卡牌属性!$FM25)</f>
        <v>6</v>
      </c>
      <c r="FS25" s="14" t="str">
        <f>INDEX(属性评价,卡牌属性!FR25)</f>
        <v>B+</v>
      </c>
      <c r="FV25" s="13">
        <v>21</v>
      </c>
      <c r="FW25" s="13">
        <f t="shared" si="34"/>
        <v>5</v>
      </c>
      <c r="FX25" s="14">
        <f t="shared" si="35"/>
        <v>1101005</v>
      </c>
      <c r="FY25" s="14" t="str">
        <f t="shared" si="36"/>
        <v>刘羽禅-1星</v>
      </c>
      <c r="FZ25" s="14">
        <f t="shared" si="37"/>
        <v>1</v>
      </c>
      <c r="GA25" s="14">
        <f>INDEX(J$6:J$21,$FW25)+INDEX(属性偏向!Z$4:Z$8,卡牌属性!$FM25)</f>
        <v>6</v>
      </c>
      <c r="GB25" s="14" t="str">
        <f>INDEX(属性评价,卡牌属性!GA25)</f>
        <v>B+</v>
      </c>
      <c r="GC25" s="14">
        <f>INDEX(K$6:K$21,$FW25)+INDEX(属性偏向!Z$4:Z$8,卡牌属性!$FM25)</f>
        <v>8</v>
      </c>
      <c r="GD25" s="14" t="str">
        <f>INDEX(属性评价,卡牌属性!GC25)</f>
        <v>A+</v>
      </c>
      <c r="GE25" s="14">
        <f>INDEX(L$6:L$21,$FW25)+INDEX(属性偏向!Z$4:Z$8,卡牌属性!$FM25)</f>
        <v>7</v>
      </c>
      <c r="GF25" s="14" t="str">
        <f>INDEX(属性评价,卡牌属性!GE25)</f>
        <v>A</v>
      </c>
      <c r="GJ25" s="13">
        <v>21</v>
      </c>
      <c r="GK25" s="13">
        <f>MATCH(GJ25-1,属性投放!$T$6:$T$66,1)</f>
        <v>1</v>
      </c>
      <c r="GL25" s="13">
        <f>MATCH(GJ25,属性投放!$AN$6:$AN$58,1)-1</f>
        <v>4</v>
      </c>
      <c r="GM25" s="13">
        <f>MATCH(GJ25-1,属性投放!$AD$6:$AD$26,1)</f>
        <v>3</v>
      </c>
      <c r="GN25" s="13" t="str">
        <f>INDEX(属性投放!$AB$7:$AB$26,卡牌属性!GM25)</f>
        <v>黑绳+1</v>
      </c>
      <c r="GO25" s="14">
        <f t="shared" si="38"/>
        <v>235</v>
      </c>
      <c r="GP25" s="14">
        <f t="shared" si="39"/>
        <v>90</v>
      </c>
      <c r="GQ25" s="14">
        <f t="shared" si="40"/>
        <v>1650</v>
      </c>
      <c r="GR25" s="14">
        <f t="shared" si="41"/>
        <v>6</v>
      </c>
      <c r="GS25" s="14">
        <f t="shared" si="42"/>
        <v>3</v>
      </c>
      <c r="GT25" s="14">
        <f t="shared" si="43"/>
        <v>60</v>
      </c>
      <c r="GU25" s="14">
        <f>GO25+GR25*($GJ25-INDEX(属性投放!$AD$6:$AD$26,卡牌属性!$GM25))</f>
        <v>271</v>
      </c>
      <c r="GV25" s="14">
        <f>GP25+GS25*($GJ25-INDEX(属性投放!$AD$6:$AD$26,卡牌属性!$GM25))</f>
        <v>108</v>
      </c>
      <c r="GW25" s="14">
        <f>GQ25+GT25*($GJ25-INDEX(属性投放!$AD$6:$AD$26,卡牌属性!$GM25))</f>
        <v>2010</v>
      </c>
      <c r="GX25" s="14">
        <f t="shared" si="44"/>
        <v>80</v>
      </c>
      <c r="GY25" s="14">
        <f t="shared" si="45"/>
        <v>41</v>
      </c>
      <c r="GZ25" s="14">
        <f t="shared" si="46"/>
        <v>800</v>
      </c>
      <c r="HA25" s="14">
        <f>IF(COUNTIF(属性投放!$AN$7:$AN$58,"="&amp;卡牌属性!GJ25)&gt;0,卡牌属性!GL25,0)</f>
        <v>0</v>
      </c>
      <c r="HB25" s="14">
        <f t="shared" si="47"/>
        <v>0</v>
      </c>
      <c r="HC25" s="14">
        <f t="shared" si="48"/>
        <v>0</v>
      </c>
      <c r="HD25" s="14">
        <f t="shared" si="49"/>
        <v>0</v>
      </c>
      <c r="HE25" s="14">
        <f>IF(COUNTIF(属性投放!$AD$6:$AD$26,"="&amp;卡牌属性!GJ25)&gt;0,卡牌属性!GM25,0)</f>
        <v>0</v>
      </c>
      <c r="HF25" s="14">
        <f t="shared" si="50"/>
        <v>0</v>
      </c>
      <c r="HG25" s="14">
        <f t="shared" si="51"/>
        <v>0</v>
      </c>
      <c r="HH25" s="14">
        <f t="shared" si="52"/>
        <v>0</v>
      </c>
      <c r="HI25" s="14">
        <f t="shared" si="71"/>
        <v>6</v>
      </c>
      <c r="HJ25" s="14">
        <f t="shared" si="72"/>
        <v>3</v>
      </c>
      <c r="HK25" s="14">
        <f t="shared" si="73"/>
        <v>60</v>
      </c>
      <c r="HL25" s="14">
        <f t="shared" si="74"/>
        <v>351</v>
      </c>
      <c r="HM25" s="14">
        <f t="shared" si="75"/>
        <v>149</v>
      </c>
      <c r="HN25" s="14">
        <f t="shared" si="76"/>
        <v>2810</v>
      </c>
      <c r="HO25" s="14">
        <f t="shared" si="77"/>
        <v>180</v>
      </c>
      <c r="HP25" s="14">
        <f t="shared" si="78"/>
        <v>0</v>
      </c>
      <c r="HQ25" s="14">
        <f t="shared" si="79"/>
        <v>0</v>
      </c>
      <c r="HR25" s="14">
        <f t="shared" si="80"/>
        <v>9300</v>
      </c>
      <c r="HS25" s="17">
        <f t="shared" si="81"/>
        <v>1.935483870967742E-2</v>
      </c>
      <c r="HT25" s="17">
        <f t="shared" si="82"/>
        <v>0</v>
      </c>
      <c r="HU25" s="17">
        <f t="shared" si="83"/>
        <v>0</v>
      </c>
      <c r="HV25" s="23">
        <f>SUM(HO$5:HO25)</f>
        <v>3680</v>
      </c>
      <c r="HW25" s="14">
        <f>SUM(HP$5:HP25)</f>
        <v>2420</v>
      </c>
      <c r="HX25" s="14">
        <f>SUM(HQ$5:HQ25)</f>
        <v>760</v>
      </c>
      <c r="HY25" s="17">
        <f t="shared" si="84"/>
        <v>0.39569892473118279</v>
      </c>
      <c r="HZ25" s="17">
        <f t="shared" si="85"/>
        <v>0.26021505376344084</v>
      </c>
      <c r="IA25" s="17">
        <f t="shared" si="86"/>
        <v>8.1720430107526887E-2</v>
      </c>
    </row>
    <row r="26" spans="1:235" ht="16.5" x14ac:dyDescent="0.2">
      <c r="A26" s="13">
        <v>1101026</v>
      </c>
      <c r="B26" s="13" t="s">
        <v>1254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728</v>
      </c>
      <c r="H26" s="13" t="s">
        <v>720</v>
      </c>
      <c r="I26" s="13" t="s">
        <v>720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724</v>
      </c>
      <c r="W26" s="13" t="s">
        <v>720</v>
      </c>
      <c r="X26" s="13" t="s">
        <v>716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55"/>
        <v>2</v>
      </c>
      <c r="AG26" s="13">
        <f t="shared" si="2"/>
        <v>2</v>
      </c>
      <c r="AH26" s="14">
        <f t="shared" si="3"/>
        <v>1101002</v>
      </c>
      <c r="AI26" s="14" t="str">
        <f t="shared" si="4"/>
        <v>曹玄亮2突</v>
      </c>
      <c r="AJ26" s="25" t="s">
        <v>162</v>
      </c>
      <c r="AK26" s="14">
        <v>1</v>
      </c>
      <c r="AL26" s="14">
        <f t="shared" si="5"/>
        <v>2</v>
      </c>
      <c r="AM26" s="14">
        <f>INDEX(属性投放!$DE$6:$DE$85,(卡牌属性!AG26-2)*20+卡牌属性!AL26)</f>
        <v>110</v>
      </c>
      <c r="AN26" s="14">
        <f t="shared" si="87"/>
        <v>110</v>
      </c>
      <c r="AO26" s="14">
        <f t="shared" si="87"/>
        <v>110</v>
      </c>
      <c r="AP26" s="14">
        <f t="shared" si="87"/>
        <v>110</v>
      </c>
      <c r="AQ26" s="14">
        <f t="shared" si="87"/>
        <v>110</v>
      </c>
      <c r="AR26" s="14">
        <f>INDEX(属性投放!$DF$6:$DF$85,(卡牌属性!AG26-2)*20+卡牌属性!AL26)</f>
        <v>30</v>
      </c>
      <c r="AS26" s="14">
        <f t="shared" si="88"/>
        <v>30</v>
      </c>
      <c r="AT26" s="14">
        <f t="shared" si="88"/>
        <v>30</v>
      </c>
      <c r="AU26" s="14">
        <f t="shared" si="88"/>
        <v>30</v>
      </c>
      <c r="AV26" s="14">
        <f t="shared" si="88"/>
        <v>30</v>
      </c>
      <c r="AW26" s="14">
        <f>INDEX(属性投放!$DG$6:$DG$85,(卡牌属性!AG26-2)*20+卡牌属性!AL26)</f>
        <v>500</v>
      </c>
      <c r="AX26" s="14">
        <f t="shared" si="89"/>
        <v>500</v>
      </c>
      <c r="AY26" s="14">
        <f t="shared" si="89"/>
        <v>500</v>
      </c>
      <c r="AZ26" s="14">
        <f t="shared" si="89"/>
        <v>500</v>
      </c>
      <c r="BA26" s="14">
        <f t="shared" si="89"/>
        <v>500</v>
      </c>
      <c r="BB26" s="14">
        <f>INDEX(属性投放!$DK$6:$DK$85,(卡牌属性!AG26-2)*20+卡牌属性!AL26)</f>
        <v>12</v>
      </c>
      <c r="BC26" s="14">
        <f t="shared" si="90"/>
        <v>12</v>
      </c>
      <c r="BD26" s="14">
        <f t="shared" si="90"/>
        <v>12</v>
      </c>
      <c r="BE26" s="14">
        <f t="shared" si="90"/>
        <v>12</v>
      </c>
      <c r="BF26" s="14">
        <f t="shared" si="90"/>
        <v>12</v>
      </c>
      <c r="BG26" s="14">
        <f>INDEX(属性投放!$DL$6:$DL$85,(卡牌属性!AG26-2)*20+卡牌属性!AL26)</f>
        <v>6</v>
      </c>
      <c r="BH26" s="14">
        <f t="shared" si="91"/>
        <v>6</v>
      </c>
      <c r="BI26" s="14">
        <f t="shared" si="91"/>
        <v>6</v>
      </c>
      <c r="BJ26" s="14">
        <f t="shared" si="91"/>
        <v>6</v>
      </c>
      <c r="BK26" s="14">
        <f t="shared" si="91"/>
        <v>6</v>
      </c>
      <c r="BL26" s="14">
        <f>INDEX(属性投放!$DM$6:$DM$85,(卡牌属性!AG26-2)*20+卡牌属性!AL26)</f>
        <v>60</v>
      </c>
      <c r="BM26" s="14">
        <f t="shared" si="92"/>
        <v>60</v>
      </c>
      <c r="BN26" s="14">
        <f t="shared" si="92"/>
        <v>60</v>
      </c>
      <c r="BO26" s="14">
        <f t="shared" si="92"/>
        <v>60</v>
      </c>
      <c r="BP26" s="14">
        <f t="shared" si="92"/>
        <v>60</v>
      </c>
      <c r="BU26" s="13">
        <v>22</v>
      </c>
      <c r="BV26" s="13">
        <f t="shared" si="12"/>
        <v>2</v>
      </c>
      <c r="BW26" s="14">
        <f t="shared" si="13"/>
        <v>3</v>
      </c>
      <c r="BX26" s="14">
        <f t="shared" si="14"/>
        <v>1102002</v>
      </c>
      <c r="BY26" s="14" t="str">
        <f t="shared" si="15"/>
        <v>许褚2突</v>
      </c>
      <c r="BZ26" s="25" t="s">
        <v>162</v>
      </c>
      <c r="CA26" s="14">
        <v>2</v>
      </c>
      <c r="CB26" s="14">
        <f t="shared" si="16"/>
        <v>2</v>
      </c>
      <c r="CC26" s="14" t="s">
        <v>21</v>
      </c>
      <c r="CD26" s="14">
        <f>INDEX(属性投放!$AY$6:$AY$85,(BW26-2)*20+CB26)</f>
        <v>237</v>
      </c>
      <c r="CE26" s="14" t="s">
        <v>22</v>
      </c>
      <c r="CF26" s="14">
        <f>INDEX(属性投放!$AZ$6:$AZ$85,(BW26-2)*20+CB26)</f>
        <v>74</v>
      </c>
      <c r="CG26" s="14" t="s">
        <v>674</v>
      </c>
      <c r="CH26" s="14">
        <f>INDEX(属性投放!$BA$6:$BA$85,(BW26-2)*20+CB26)</f>
        <v>1370</v>
      </c>
      <c r="CI26" s="14" t="s">
        <v>21</v>
      </c>
      <c r="CJ26" s="14">
        <f>INDEX(属性投放!$BB$6:$BB$85,(BW26-2)*20+CB26)</f>
        <v>10</v>
      </c>
      <c r="CK26" s="14" t="s">
        <v>22</v>
      </c>
      <c r="CL26" s="14">
        <f>INDEX(属性投放!$BC$6:$BC$85,(BW26-2)*20+CB26)</f>
        <v>5</v>
      </c>
      <c r="CM26" s="14" t="s">
        <v>674</v>
      </c>
      <c r="CN26" s="14">
        <f>INDEX(属性投放!$BD$6:$BD$85,(BW26-2)*20+CB26)</f>
        <v>100</v>
      </c>
      <c r="CQ26" s="13">
        <v>22</v>
      </c>
      <c r="CR26" s="13">
        <f t="shared" si="17"/>
        <v>1</v>
      </c>
      <c r="CS26" s="13">
        <f t="shared" si="18"/>
        <v>22</v>
      </c>
      <c r="CT26" s="14">
        <f t="shared" si="19"/>
        <v>5</v>
      </c>
      <c r="CU26" s="14">
        <f t="shared" si="20"/>
        <v>1102001</v>
      </c>
      <c r="CV26" s="14" t="str">
        <f>INDEX($O$6:$O$27,CR26)&amp;"-"&amp;INDEX(属性投放!$AB$7:$AB$26,CX26)&amp;"-魂火-"&amp;CZ26</f>
        <v>关羽-大叫唤+1-魂火-1</v>
      </c>
      <c r="CW26" s="25" t="s">
        <v>162</v>
      </c>
      <c r="CX26" s="14">
        <f>INDEX(属性投放!$AL$7:$AL$58,CS26)</f>
        <v>11</v>
      </c>
      <c r="CY26" s="14" t="s">
        <v>701</v>
      </c>
      <c r="CZ26" s="14">
        <f>INDEX(属性投放!$AM$7:$AM$58,CS26)</f>
        <v>1</v>
      </c>
      <c r="DA26" s="14">
        <f t="shared" si="21"/>
        <v>22</v>
      </c>
      <c r="DB26" s="14">
        <f>INDEX(属性投放!$AN$7:$AN$58,DA26)</f>
        <v>75</v>
      </c>
      <c r="DC26" s="14" t="s">
        <v>702</v>
      </c>
      <c r="DD26" s="14">
        <f>INDEX(属性投放!$BJ$6:$BJ$85,(CT26-2)*20+CX26)</f>
        <v>325</v>
      </c>
      <c r="DE26" s="14">
        <f>SUMIFS(DD$5:DD26,$CR$5:$CR26,"="&amp;$CR26)</f>
        <v>3300</v>
      </c>
      <c r="DF26" s="14" t="s">
        <v>703</v>
      </c>
      <c r="DG26" s="14">
        <f>INDEX(属性投放!$BK$6:$BK$85,(CT26-2)*20+CX26)</f>
        <v>163</v>
      </c>
      <c r="DH26" s="14">
        <f>SUMIFS(DG$5:DG26,$CR$5:$CR26,"="&amp;$CR26)</f>
        <v>1652</v>
      </c>
      <c r="DI26" s="14" t="s">
        <v>704</v>
      </c>
      <c r="DJ26" s="14">
        <f>INDEX(属性投放!$BL$6:$BL$85,(CT26-2)*20+CX26)</f>
        <v>3250</v>
      </c>
      <c r="DK26" s="14">
        <f>SUMIFS(DJ$5:DJ26,$CR$5:$CR26,"="&amp;$CR26)</f>
        <v>33000</v>
      </c>
      <c r="DP26" s="14">
        <f t="shared" si="22"/>
        <v>1102002</v>
      </c>
      <c r="DQ26" s="14" t="str">
        <f t="shared" si="23"/>
        <v>许褚2突</v>
      </c>
      <c r="DR26" s="14">
        <f t="shared" si="24"/>
        <v>4</v>
      </c>
      <c r="DS26" s="14">
        <f t="shared" si="25"/>
        <v>5</v>
      </c>
      <c r="DT26" s="14">
        <f t="shared" si="26"/>
        <v>6</v>
      </c>
      <c r="DU26" s="14">
        <f t="shared" si="27"/>
        <v>3</v>
      </c>
      <c r="DV26" s="14">
        <f t="shared" si="28"/>
        <v>2</v>
      </c>
      <c r="DW26" s="14">
        <f t="shared" si="29"/>
        <v>22</v>
      </c>
      <c r="DX26" s="14">
        <f>INDEX(属性投放!$AW$6:$AW$85,(卡牌属性!DU26-2)*20+卡牌属性!DV26)</f>
        <v>10</v>
      </c>
      <c r="DY26" s="14">
        <f>INDEX(属性投放!BP$6:BP$85,卡牌属性!$DW26)</f>
        <v>45</v>
      </c>
      <c r="DZ26" s="14">
        <f>INDEX(属性投放!BQ$6:BQ$85,卡牌属性!$DW26)</f>
        <v>23</v>
      </c>
      <c r="EA26" s="14">
        <f>INDEX(属性投放!BR$6:BR$85,卡牌属性!$DW26)</f>
        <v>450</v>
      </c>
      <c r="EB26" s="14">
        <f t="shared" ref="EB26:EB44" si="93">EB25+$DY25+EQ25*$DX25</f>
        <v>184</v>
      </c>
      <c r="EC26" s="14">
        <f t="shared" ref="EC26:EC44" si="94">EC25+$DY25+ER25*$DX25</f>
        <v>217</v>
      </c>
      <c r="ED26" s="14">
        <f t="shared" ref="ED26:ED44" si="95">ED25+$DY25+ES25*$DX25</f>
        <v>275</v>
      </c>
      <c r="EE26" s="14">
        <f t="shared" ref="EE26:EE44" si="96">EE25+$DY25+ET25*$DX25</f>
        <v>275</v>
      </c>
      <c r="EF26" s="14">
        <f t="shared" ref="EF26:EF44" si="97">EF25+$DY25+EU25*$DX25</f>
        <v>333</v>
      </c>
      <c r="EG26" s="14">
        <f t="shared" ref="EG26:EG44" si="98">EG25+$DZ25+EV25*$DX25</f>
        <v>64</v>
      </c>
      <c r="EH26" s="14">
        <f t="shared" ref="EH26:EH44" si="99">EH25+$DZ25+EW25*$DX25</f>
        <v>73</v>
      </c>
      <c r="EI26" s="14">
        <f t="shared" ref="EI26:EI44" si="100">EI25+$DZ25+EX25*$DX25</f>
        <v>73</v>
      </c>
      <c r="EJ26" s="14">
        <f t="shared" ref="EJ26:EJ44" si="101">EJ25+$DZ25+EY25*$DX25</f>
        <v>82</v>
      </c>
      <c r="EK26" s="14">
        <f t="shared" ref="EK26:EK44" si="102">EK25+$DZ25+EZ25*$DX25</f>
        <v>91</v>
      </c>
      <c r="EL26" s="14">
        <f t="shared" ref="EL26:EL44" si="103">EL25+$EA25+FA25*$DX25</f>
        <v>1450</v>
      </c>
      <c r="EM26" s="14">
        <f t="shared" ref="EM26:EM44" si="104">EM25+$EA25+FB25*$DX25</f>
        <v>1830</v>
      </c>
      <c r="EN26" s="14">
        <f t="shared" ref="EN26:EN44" si="105">EN25+$EA25+FC25*$DX25</f>
        <v>1830</v>
      </c>
      <c r="EO26" s="14">
        <f t="shared" ref="EO26:EO44" si="106">EO25+$EA25+FD25*$DX25</f>
        <v>2120</v>
      </c>
      <c r="EP26" s="14">
        <f t="shared" ref="EP26:EP44" si="107">EP25+$EA25+FE25*$DX25</f>
        <v>2450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30"/>
        <v>5</v>
      </c>
      <c r="FK26" s="14">
        <f t="shared" si="31"/>
        <v>1102005</v>
      </c>
      <c r="FL26" s="14" t="str">
        <f t="shared" si="32"/>
        <v>李轩辕-2星</v>
      </c>
      <c r="FM26" s="14">
        <f t="shared" si="33"/>
        <v>2</v>
      </c>
      <c r="FN26" s="14">
        <f>INDEX(Y$6:Y$27,$FJ26)+INDEX(属性偏向!Z$4:Z$8,卡牌属性!$FM26)</f>
        <v>5</v>
      </c>
      <c r="FO26" s="14" t="str">
        <f>INDEX(属性评价,卡牌属性!FN26)</f>
        <v>B</v>
      </c>
      <c r="FP26" s="14">
        <f>INDEX(Z$6:Z$27,$FJ26)+INDEX(属性偏向!AA$4:AA$8,卡牌属性!$FM26)</f>
        <v>6</v>
      </c>
      <c r="FQ26" s="14" t="str">
        <f>INDEX(属性评价,卡牌属性!FP26)</f>
        <v>B+</v>
      </c>
      <c r="FR26" s="14">
        <f>INDEX(AA$6:AA$27,$FJ26)+INDEX(属性偏向!AB$4:AB$8,卡牌属性!$FM26)</f>
        <v>7</v>
      </c>
      <c r="FS26" s="14" t="str">
        <f>INDEX(属性评价,卡牌属性!FR26)</f>
        <v>A</v>
      </c>
      <c r="FV26" s="13">
        <v>22</v>
      </c>
      <c r="FW26" s="13">
        <f t="shared" si="34"/>
        <v>5</v>
      </c>
      <c r="FX26" s="14">
        <f t="shared" si="35"/>
        <v>1101005</v>
      </c>
      <c r="FY26" s="14" t="str">
        <f t="shared" si="36"/>
        <v>刘羽禅-2星</v>
      </c>
      <c r="FZ26" s="14">
        <f t="shared" si="37"/>
        <v>2</v>
      </c>
      <c r="GA26" s="14">
        <f>INDEX(J$6:J$21,$FW26)+INDEX(属性偏向!Z$4:Z$8,卡牌属性!$FM26)</f>
        <v>7</v>
      </c>
      <c r="GB26" s="14" t="str">
        <f>INDEX(属性评价,卡牌属性!GA26)</f>
        <v>A</v>
      </c>
      <c r="GC26" s="14">
        <f>INDEX(K$6:K$21,$FW26)+INDEX(属性偏向!Z$4:Z$8,卡牌属性!$FM26)</f>
        <v>9</v>
      </c>
      <c r="GD26" s="14" t="str">
        <f>INDEX(属性评价,卡牌属性!GC26)</f>
        <v>S</v>
      </c>
      <c r="GE26" s="14">
        <f>INDEX(L$6:L$21,$FW26)+INDEX(属性偏向!Z$4:Z$8,卡牌属性!$FM26)</f>
        <v>8</v>
      </c>
      <c r="GF26" s="14" t="str">
        <f>INDEX(属性评价,卡牌属性!GE26)</f>
        <v>A+</v>
      </c>
      <c r="GJ26" s="13">
        <v>22</v>
      </c>
      <c r="GK26" s="13">
        <f>MATCH(GJ26-1,属性投放!$T$6:$T$66,1)</f>
        <v>1</v>
      </c>
      <c r="GL26" s="13">
        <f>MATCH(GJ26,属性投放!$AN$6:$AN$58,1)-1</f>
        <v>4</v>
      </c>
      <c r="GM26" s="13">
        <f>MATCH(GJ26-1,属性投放!$AD$6:$AD$26,1)</f>
        <v>3</v>
      </c>
      <c r="GN26" s="13" t="str">
        <f>INDEX(属性投放!$AB$7:$AB$26,卡牌属性!GM26)</f>
        <v>黑绳+1</v>
      </c>
      <c r="GO26" s="14">
        <f t="shared" si="38"/>
        <v>235</v>
      </c>
      <c r="GP26" s="14">
        <f t="shared" si="39"/>
        <v>90</v>
      </c>
      <c r="GQ26" s="14">
        <f t="shared" si="40"/>
        <v>1650</v>
      </c>
      <c r="GR26" s="14">
        <f t="shared" si="41"/>
        <v>6</v>
      </c>
      <c r="GS26" s="14">
        <f t="shared" si="42"/>
        <v>3</v>
      </c>
      <c r="GT26" s="14">
        <f t="shared" si="43"/>
        <v>60</v>
      </c>
      <c r="GU26" s="14">
        <f>GO26+GR26*($GJ26-INDEX(属性投放!$AD$6:$AD$26,卡牌属性!$GM26))</f>
        <v>277</v>
      </c>
      <c r="GV26" s="14">
        <f>GP26+GS26*($GJ26-INDEX(属性投放!$AD$6:$AD$26,卡牌属性!$GM26))</f>
        <v>111</v>
      </c>
      <c r="GW26" s="14">
        <f>GQ26+GT26*($GJ26-INDEX(属性投放!$AD$6:$AD$26,卡牌属性!$GM26))</f>
        <v>2070</v>
      </c>
      <c r="GX26" s="14">
        <f t="shared" si="44"/>
        <v>80</v>
      </c>
      <c r="GY26" s="14">
        <f t="shared" si="45"/>
        <v>41</v>
      </c>
      <c r="GZ26" s="14">
        <f t="shared" si="46"/>
        <v>800</v>
      </c>
      <c r="HA26" s="14">
        <f>IF(COUNTIF(属性投放!$AN$7:$AN$58,"="&amp;卡牌属性!GJ26)&gt;0,卡牌属性!GL26,0)</f>
        <v>0</v>
      </c>
      <c r="HB26" s="14">
        <f t="shared" si="47"/>
        <v>0</v>
      </c>
      <c r="HC26" s="14">
        <f t="shared" si="48"/>
        <v>0</v>
      </c>
      <c r="HD26" s="14">
        <f t="shared" si="49"/>
        <v>0</v>
      </c>
      <c r="HE26" s="14">
        <f>IF(COUNTIF(属性投放!$AD$6:$AD$26,"="&amp;卡牌属性!GJ26)&gt;0,卡牌属性!GM26,0)</f>
        <v>0</v>
      </c>
      <c r="HF26" s="14">
        <f t="shared" si="50"/>
        <v>0</v>
      </c>
      <c r="HG26" s="14">
        <f t="shared" si="51"/>
        <v>0</v>
      </c>
      <c r="HH26" s="14">
        <f t="shared" si="52"/>
        <v>0</v>
      </c>
      <c r="HI26" s="14">
        <f t="shared" si="71"/>
        <v>6</v>
      </c>
      <c r="HJ26" s="14">
        <f t="shared" si="72"/>
        <v>3</v>
      </c>
      <c r="HK26" s="14">
        <f t="shared" si="73"/>
        <v>60</v>
      </c>
      <c r="HL26" s="14">
        <f t="shared" si="74"/>
        <v>357</v>
      </c>
      <c r="HM26" s="14">
        <f t="shared" si="75"/>
        <v>152</v>
      </c>
      <c r="HN26" s="14">
        <f t="shared" si="76"/>
        <v>2870</v>
      </c>
      <c r="HO26" s="14">
        <f t="shared" si="77"/>
        <v>180</v>
      </c>
      <c r="HP26" s="14">
        <f t="shared" si="78"/>
        <v>0</v>
      </c>
      <c r="HQ26" s="14">
        <f t="shared" si="79"/>
        <v>0</v>
      </c>
      <c r="HR26" s="14">
        <f t="shared" si="80"/>
        <v>9480</v>
      </c>
      <c r="HS26" s="17">
        <f t="shared" si="81"/>
        <v>1.8987341772151899E-2</v>
      </c>
      <c r="HT26" s="17">
        <f t="shared" si="82"/>
        <v>0</v>
      </c>
      <c r="HU26" s="17">
        <f t="shared" si="83"/>
        <v>0</v>
      </c>
      <c r="HV26" s="23">
        <f>SUM(HO$5:HO26)</f>
        <v>3860</v>
      </c>
      <c r="HW26" s="14">
        <f>SUM(HP$5:HP26)</f>
        <v>2420</v>
      </c>
      <c r="HX26" s="14">
        <f>SUM(HQ$5:HQ26)</f>
        <v>760</v>
      </c>
      <c r="HY26" s="17">
        <f t="shared" si="84"/>
        <v>0.40717299578059074</v>
      </c>
      <c r="HZ26" s="17">
        <f t="shared" si="85"/>
        <v>0.25527426160337552</v>
      </c>
      <c r="IA26" s="17">
        <f t="shared" si="86"/>
        <v>8.0168776371308023E-2</v>
      </c>
    </row>
    <row r="27" spans="1:235" ht="16.5" x14ac:dyDescent="0.2">
      <c r="A27" s="13">
        <v>1101030</v>
      </c>
      <c r="B27" s="13" t="s">
        <v>1255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718</v>
      </c>
      <c r="H27" s="13" t="s">
        <v>718</v>
      </c>
      <c r="I27" s="13" t="s">
        <v>724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714</v>
      </c>
      <c r="W27" s="13" t="s">
        <v>716</v>
      </c>
      <c r="X27" s="13" t="s">
        <v>718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55"/>
        <v>2</v>
      </c>
      <c r="AG27" s="13">
        <f t="shared" si="2"/>
        <v>2</v>
      </c>
      <c r="AH27" s="14">
        <f t="shared" si="3"/>
        <v>1101002</v>
      </c>
      <c r="AI27" s="14" t="str">
        <f t="shared" si="4"/>
        <v>曹玄亮3突</v>
      </c>
      <c r="AJ27" s="25" t="s">
        <v>162</v>
      </c>
      <c r="AK27" s="14">
        <v>1</v>
      </c>
      <c r="AL27" s="14">
        <f t="shared" si="5"/>
        <v>3</v>
      </c>
      <c r="AM27" s="14">
        <f>INDEX(属性投放!$DE$6:$DE$85,(卡牌属性!AG27-2)*20+卡牌属性!AL27)</f>
        <v>139</v>
      </c>
      <c r="AN27" s="14">
        <f t="shared" si="87"/>
        <v>139</v>
      </c>
      <c r="AO27" s="14">
        <f t="shared" si="87"/>
        <v>139</v>
      </c>
      <c r="AP27" s="14">
        <f t="shared" si="87"/>
        <v>139</v>
      </c>
      <c r="AQ27" s="14">
        <f t="shared" si="87"/>
        <v>139</v>
      </c>
      <c r="AR27" s="14">
        <f>INDEX(属性投放!$DF$6:$DF$85,(卡牌属性!AG27-2)*20+卡牌属性!AL27)</f>
        <v>45</v>
      </c>
      <c r="AS27" s="14">
        <f t="shared" si="88"/>
        <v>45</v>
      </c>
      <c r="AT27" s="14">
        <f t="shared" si="88"/>
        <v>45</v>
      </c>
      <c r="AU27" s="14">
        <f t="shared" si="88"/>
        <v>45</v>
      </c>
      <c r="AV27" s="14">
        <f t="shared" si="88"/>
        <v>45</v>
      </c>
      <c r="AW27" s="14">
        <f>INDEX(属性投放!$DG$6:$DG$85,(卡牌属性!AG27-2)*20+卡牌属性!AL27)</f>
        <v>645</v>
      </c>
      <c r="AX27" s="14">
        <f t="shared" si="89"/>
        <v>645</v>
      </c>
      <c r="AY27" s="14">
        <f t="shared" si="89"/>
        <v>645</v>
      </c>
      <c r="AZ27" s="14">
        <f t="shared" si="89"/>
        <v>645</v>
      </c>
      <c r="BA27" s="14">
        <f t="shared" si="89"/>
        <v>645</v>
      </c>
      <c r="BB27" s="14">
        <f>INDEX(属性投放!$DK$6:$DK$85,(卡牌属性!AG27-2)*20+卡牌属性!AL27)</f>
        <v>12</v>
      </c>
      <c r="BC27" s="14">
        <f t="shared" si="90"/>
        <v>12</v>
      </c>
      <c r="BD27" s="14">
        <f t="shared" si="90"/>
        <v>12</v>
      </c>
      <c r="BE27" s="14">
        <f t="shared" si="90"/>
        <v>12</v>
      </c>
      <c r="BF27" s="14">
        <f t="shared" si="90"/>
        <v>12</v>
      </c>
      <c r="BG27" s="14">
        <f>INDEX(属性投放!$DL$6:$DL$85,(卡牌属性!AG27-2)*20+卡牌属性!AL27)</f>
        <v>6</v>
      </c>
      <c r="BH27" s="14">
        <f t="shared" si="91"/>
        <v>6</v>
      </c>
      <c r="BI27" s="14">
        <f t="shared" si="91"/>
        <v>6</v>
      </c>
      <c r="BJ27" s="14">
        <f t="shared" si="91"/>
        <v>6</v>
      </c>
      <c r="BK27" s="14">
        <f t="shared" si="91"/>
        <v>6</v>
      </c>
      <c r="BL27" s="14">
        <f>INDEX(属性投放!$DM$6:$DM$85,(卡牌属性!AG27-2)*20+卡牌属性!AL27)</f>
        <v>60</v>
      </c>
      <c r="BM27" s="14">
        <f t="shared" si="92"/>
        <v>60</v>
      </c>
      <c r="BN27" s="14">
        <f t="shared" si="92"/>
        <v>60</v>
      </c>
      <c r="BO27" s="14">
        <f t="shared" si="92"/>
        <v>60</v>
      </c>
      <c r="BP27" s="14">
        <f t="shared" si="92"/>
        <v>60</v>
      </c>
      <c r="BU27" s="13">
        <v>23</v>
      </c>
      <c r="BV27" s="13">
        <f t="shared" si="12"/>
        <v>2</v>
      </c>
      <c r="BW27" s="14">
        <f t="shared" si="13"/>
        <v>3</v>
      </c>
      <c r="BX27" s="14">
        <f t="shared" si="14"/>
        <v>1102002</v>
      </c>
      <c r="BY27" s="14" t="str">
        <f t="shared" si="15"/>
        <v>许褚3突</v>
      </c>
      <c r="BZ27" s="25" t="s">
        <v>162</v>
      </c>
      <c r="CA27" s="14">
        <v>2</v>
      </c>
      <c r="CB27" s="14">
        <f t="shared" si="16"/>
        <v>3</v>
      </c>
      <c r="CC27" s="14" t="s">
        <v>21</v>
      </c>
      <c r="CD27" s="14">
        <f>INDEX(属性投放!$AY$6:$AY$85,(BW27-2)*20+CB27)</f>
        <v>442</v>
      </c>
      <c r="CE27" s="14" t="s">
        <v>22</v>
      </c>
      <c r="CF27" s="14">
        <f>INDEX(属性投放!$AZ$6:$AZ$85,(BW27-2)*20+CB27)</f>
        <v>177</v>
      </c>
      <c r="CG27" s="14" t="s">
        <v>674</v>
      </c>
      <c r="CH27" s="14">
        <f>INDEX(属性投放!$BA$6:$BA$85,(BW27-2)*20+CB27)</f>
        <v>3420</v>
      </c>
      <c r="CI27" s="14" t="s">
        <v>21</v>
      </c>
      <c r="CJ27" s="14">
        <f>INDEX(属性投放!$BB$6:$BB$85,(BW27-2)*20+CB27)</f>
        <v>10</v>
      </c>
      <c r="CK27" s="14" t="s">
        <v>22</v>
      </c>
      <c r="CL27" s="14">
        <f>INDEX(属性投放!$BC$6:$BC$85,(BW27-2)*20+CB27)</f>
        <v>5</v>
      </c>
      <c r="CM27" s="14" t="s">
        <v>674</v>
      </c>
      <c r="CN27" s="14">
        <f>INDEX(属性投放!$BD$6:$BD$85,(BW27-2)*20+CB27)</f>
        <v>100</v>
      </c>
      <c r="CQ27" s="13">
        <v>23</v>
      </c>
      <c r="CR27" s="13">
        <f t="shared" si="17"/>
        <v>1</v>
      </c>
      <c r="CS27" s="13">
        <f t="shared" si="18"/>
        <v>23</v>
      </c>
      <c r="CT27" s="14">
        <f t="shared" si="19"/>
        <v>5</v>
      </c>
      <c r="CU27" s="14">
        <f t="shared" si="20"/>
        <v>1102001</v>
      </c>
      <c r="CV27" s="14" t="str">
        <f>INDEX($O$6:$O$27,CR27)&amp;"-"&amp;INDEX(属性投放!$AB$7:$AB$26,CX27)&amp;"-魂火-"&amp;CZ27</f>
        <v>关羽-大叫唤+1-魂火-2</v>
      </c>
      <c r="CW27" s="25" t="s">
        <v>162</v>
      </c>
      <c r="CX27" s="14">
        <f>INDEX(属性投放!$AL$7:$AL$58,CS27)</f>
        <v>11</v>
      </c>
      <c r="CY27" s="14" t="s">
        <v>701</v>
      </c>
      <c r="CZ27" s="14">
        <f>INDEX(属性投放!$AM$7:$AM$58,CS27)</f>
        <v>2</v>
      </c>
      <c r="DA27" s="14">
        <f t="shared" si="21"/>
        <v>23</v>
      </c>
      <c r="DB27" s="14">
        <f>INDEX(属性投放!$AN$7:$AN$58,DA27)</f>
        <v>77</v>
      </c>
      <c r="DC27" s="14" t="s">
        <v>702</v>
      </c>
      <c r="DD27" s="14">
        <f>INDEX(属性投放!$BJ$6:$BJ$85,(CT27-2)*20+CX27)</f>
        <v>325</v>
      </c>
      <c r="DE27" s="14">
        <f>SUMIFS(DD$5:DD27,$CR$5:$CR27,"="&amp;$CR27)</f>
        <v>3625</v>
      </c>
      <c r="DF27" s="14" t="s">
        <v>703</v>
      </c>
      <c r="DG27" s="14">
        <f>INDEX(属性投放!$BK$6:$BK$85,(CT27-2)*20+CX27)</f>
        <v>163</v>
      </c>
      <c r="DH27" s="14">
        <f>SUMIFS(DG$5:DG27,$CR$5:$CR27,"="&amp;$CR27)</f>
        <v>1815</v>
      </c>
      <c r="DI27" s="14" t="s">
        <v>704</v>
      </c>
      <c r="DJ27" s="14">
        <f>INDEX(属性投放!$BL$6:$BL$85,(CT27-2)*20+CX27)</f>
        <v>3250</v>
      </c>
      <c r="DK27" s="14">
        <f>SUMIFS(DJ$5:DJ27,$CR$5:$CR27,"="&amp;$CR27)</f>
        <v>36250</v>
      </c>
      <c r="DP27" s="14">
        <f t="shared" si="22"/>
        <v>1102002</v>
      </c>
      <c r="DQ27" s="14" t="str">
        <f t="shared" si="23"/>
        <v>许褚3突</v>
      </c>
      <c r="DR27" s="14">
        <f t="shared" si="24"/>
        <v>4</v>
      </c>
      <c r="DS27" s="14">
        <f t="shared" si="25"/>
        <v>5</v>
      </c>
      <c r="DT27" s="14">
        <f t="shared" si="26"/>
        <v>6</v>
      </c>
      <c r="DU27" s="14">
        <f t="shared" si="27"/>
        <v>3</v>
      </c>
      <c r="DV27" s="14">
        <f t="shared" si="28"/>
        <v>3</v>
      </c>
      <c r="DW27" s="14">
        <f t="shared" si="29"/>
        <v>23</v>
      </c>
      <c r="DX27" s="14">
        <f>INDEX(属性投放!$AW$6:$AW$85,(卡牌属性!DU27-2)*20+卡牌属性!DV27)</f>
        <v>10</v>
      </c>
      <c r="DY27" s="14">
        <f>INDEX(属性投放!BP$6:BP$85,卡牌属性!$DW27)</f>
        <v>75</v>
      </c>
      <c r="DZ27" s="14">
        <f>INDEX(属性投放!BQ$6:BQ$85,卡牌属性!$DW27)</f>
        <v>38</v>
      </c>
      <c r="EA27" s="14">
        <f>INDEX(属性投放!BR$6:BR$85,卡牌属性!$DW27)</f>
        <v>750</v>
      </c>
      <c r="EB27" s="14">
        <f t="shared" si="93"/>
        <v>309</v>
      </c>
      <c r="EC27" s="14">
        <f t="shared" si="94"/>
        <v>362</v>
      </c>
      <c r="ED27" s="14">
        <f t="shared" si="95"/>
        <v>440</v>
      </c>
      <c r="EE27" s="14">
        <f t="shared" si="96"/>
        <v>440</v>
      </c>
      <c r="EF27" s="14">
        <f t="shared" si="97"/>
        <v>528</v>
      </c>
      <c r="EG27" s="14">
        <f t="shared" si="98"/>
        <v>137</v>
      </c>
      <c r="EH27" s="14">
        <f t="shared" si="99"/>
        <v>156</v>
      </c>
      <c r="EI27" s="14">
        <f t="shared" si="100"/>
        <v>156</v>
      </c>
      <c r="EJ27" s="14">
        <f t="shared" si="101"/>
        <v>185</v>
      </c>
      <c r="EK27" s="14">
        <f t="shared" si="102"/>
        <v>204</v>
      </c>
      <c r="EL27" s="14">
        <f t="shared" si="103"/>
        <v>3100</v>
      </c>
      <c r="EM27" s="14">
        <f t="shared" si="104"/>
        <v>3780</v>
      </c>
      <c r="EN27" s="14">
        <f t="shared" si="105"/>
        <v>3780</v>
      </c>
      <c r="EO27" s="14">
        <f t="shared" si="106"/>
        <v>4270</v>
      </c>
      <c r="EP27" s="14">
        <f t="shared" si="107"/>
        <v>4900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30"/>
        <v>5</v>
      </c>
      <c r="FK27" s="14">
        <f t="shared" si="31"/>
        <v>1102005</v>
      </c>
      <c r="FL27" s="14" t="str">
        <f t="shared" si="32"/>
        <v>李轩辕-3星</v>
      </c>
      <c r="FM27" s="14">
        <f t="shared" si="33"/>
        <v>3</v>
      </c>
      <c r="FN27" s="14">
        <f>INDEX(Y$6:Y$27,$FJ27)+INDEX(属性偏向!Z$4:Z$8,卡牌属性!$FM27)</f>
        <v>6</v>
      </c>
      <c r="FO27" s="14" t="str">
        <f>INDEX(属性评价,卡牌属性!FN27)</f>
        <v>B+</v>
      </c>
      <c r="FP27" s="14">
        <f>INDEX(Z$6:Z$27,$FJ27)+INDEX(属性偏向!AA$4:AA$8,卡牌属性!$FM27)</f>
        <v>6</v>
      </c>
      <c r="FQ27" s="14" t="str">
        <f>INDEX(属性评价,卡牌属性!FP27)</f>
        <v>B+</v>
      </c>
      <c r="FR27" s="14">
        <f>INDEX(AA$6:AA$27,$FJ27)+INDEX(属性偏向!AB$4:AB$8,卡牌属性!$FM27)</f>
        <v>7</v>
      </c>
      <c r="FS27" s="14" t="str">
        <f>INDEX(属性评价,卡牌属性!FR27)</f>
        <v>A</v>
      </c>
      <c r="FV27" s="13">
        <v>23</v>
      </c>
      <c r="FW27" s="13">
        <f t="shared" si="34"/>
        <v>5</v>
      </c>
      <c r="FX27" s="14">
        <f t="shared" si="35"/>
        <v>1101005</v>
      </c>
      <c r="FY27" s="14" t="str">
        <f t="shared" si="36"/>
        <v>刘羽禅-3星</v>
      </c>
      <c r="FZ27" s="14">
        <f t="shared" si="37"/>
        <v>3</v>
      </c>
      <c r="GA27" s="14">
        <f>INDEX(J$6:J$21,$FW27)+INDEX(属性偏向!Z$4:Z$8,卡牌属性!$FM27)</f>
        <v>8</v>
      </c>
      <c r="GB27" s="14" t="str">
        <f>INDEX(属性评价,卡牌属性!GA27)</f>
        <v>A+</v>
      </c>
      <c r="GC27" s="14">
        <f>INDEX(K$6:K$21,$FW27)+INDEX(属性偏向!Z$4:Z$8,卡牌属性!$FM27)</f>
        <v>10</v>
      </c>
      <c r="GD27" s="14" t="str">
        <f>INDEX(属性评价,卡牌属性!GC27)</f>
        <v>S+</v>
      </c>
      <c r="GE27" s="14">
        <f>INDEX(L$6:L$21,$FW27)+INDEX(属性偏向!Z$4:Z$8,卡牌属性!$FM27)</f>
        <v>9</v>
      </c>
      <c r="GF27" s="14" t="str">
        <f>INDEX(属性评价,卡牌属性!GE27)</f>
        <v>S</v>
      </c>
      <c r="GJ27" s="13">
        <v>23</v>
      </c>
      <c r="GK27" s="13">
        <f>MATCH(GJ27-1,属性投放!$T$6:$T$66,1)</f>
        <v>1</v>
      </c>
      <c r="GL27" s="13">
        <f>MATCH(GJ27,属性投放!$AN$6:$AN$58,1)-1</f>
        <v>4</v>
      </c>
      <c r="GM27" s="13">
        <f>MATCH(GJ27-1,属性投放!$AD$6:$AD$26,1)</f>
        <v>3</v>
      </c>
      <c r="GN27" s="13" t="str">
        <f>INDEX(属性投放!$AB$7:$AB$26,卡牌属性!GM27)</f>
        <v>黑绳+1</v>
      </c>
      <c r="GO27" s="14">
        <f t="shared" si="38"/>
        <v>235</v>
      </c>
      <c r="GP27" s="14">
        <f t="shared" si="39"/>
        <v>90</v>
      </c>
      <c r="GQ27" s="14">
        <f t="shared" si="40"/>
        <v>1650</v>
      </c>
      <c r="GR27" s="14">
        <f t="shared" si="41"/>
        <v>6</v>
      </c>
      <c r="GS27" s="14">
        <f t="shared" si="42"/>
        <v>3</v>
      </c>
      <c r="GT27" s="14">
        <f t="shared" si="43"/>
        <v>60</v>
      </c>
      <c r="GU27" s="14">
        <f>GO27+GR27*($GJ27-INDEX(属性投放!$AD$6:$AD$26,卡牌属性!$GM27))</f>
        <v>283</v>
      </c>
      <c r="GV27" s="14">
        <f>GP27+GS27*($GJ27-INDEX(属性投放!$AD$6:$AD$26,卡牌属性!$GM27))</f>
        <v>114</v>
      </c>
      <c r="GW27" s="14">
        <f>GQ27+GT27*($GJ27-INDEX(属性投放!$AD$6:$AD$26,卡牌属性!$GM27))</f>
        <v>2130</v>
      </c>
      <c r="GX27" s="14">
        <f t="shared" si="44"/>
        <v>80</v>
      </c>
      <c r="GY27" s="14">
        <f t="shared" si="45"/>
        <v>41</v>
      </c>
      <c r="GZ27" s="14">
        <f t="shared" si="46"/>
        <v>800</v>
      </c>
      <c r="HA27" s="14">
        <f>IF(COUNTIF(属性投放!$AN$7:$AN$58,"="&amp;卡牌属性!GJ27)&gt;0,卡牌属性!GL27,0)</f>
        <v>0</v>
      </c>
      <c r="HB27" s="14">
        <f t="shared" si="47"/>
        <v>0</v>
      </c>
      <c r="HC27" s="14">
        <f t="shared" si="48"/>
        <v>0</v>
      </c>
      <c r="HD27" s="14">
        <f t="shared" si="49"/>
        <v>0</v>
      </c>
      <c r="HE27" s="14">
        <f>IF(COUNTIF(属性投放!$AD$6:$AD$26,"="&amp;卡牌属性!GJ27)&gt;0,卡牌属性!GM27,0)</f>
        <v>0</v>
      </c>
      <c r="HF27" s="14">
        <f t="shared" si="50"/>
        <v>0</v>
      </c>
      <c r="HG27" s="14">
        <f t="shared" si="51"/>
        <v>0</v>
      </c>
      <c r="HH27" s="14">
        <f t="shared" si="52"/>
        <v>0</v>
      </c>
      <c r="HI27" s="14">
        <f t="shared" si="71"/>
        <v>6</v>
      </c>
      <c r="HJ27" s="14">
        <f t="shared" si="72"/>
        <v>3</v>
      </c>
      <c r="HK27" s="14">
        <f t="shared" si="73"/>
        <v>60</v>
      </c>
      <c r="HL27" s="14">
        <f t="shared" si="74"/>
        <v>363</v>
      </c>
      <c r="HM27" s="14">
        <f t="shared" si="75"/>
        <v>155</v>
      </c>
      <c r="HN27" s="14">
        <f t="shared" si="76"/>
        <v>2930</v>
      </c>
      <c r="HO27" s="14">
        <f t="shared" si="77"/>
        <v>180</v>
      </c>
      <c r="HP27" s="14">
        <f t="shared" si="78"/>
        <v>0</v>
      </c>
      <c r="HQ27" s="14">
        <f t="shared" si="79"/>
        <v>0</v>
      </c>
      <c r="HR27" s="14">
        <f t="shared" si="80"/>
        <v>9660</v>
      </c>
      <c r="HS27" s="17">
        <f t="shared" si="81"/>
        <v>1.8633540372670808E-2</v>
      </c>
      <c r="HT27" s="17">
        <f t="shared" si="82"/>
        <v>0</v>
      </c>
      <c r="HU27" s="17">
        <f t="shared" si="83"/>
        <v>0</v>
      </c>
      <c r="HV27" s="23">
        <f>SUM(HO$5:HO27)</f>
        <v>4040</v>
      </c>
      <c r="HW27" s="14">
        <f>SUM(HP$5:HP27)</f>
        <v>2420</v>
      </c>
      <c r="HX27" s="14">
        <f>SUM(HQ$5:HQ27)</f>
        <v>760</v>
      </c>
      <c r="HY27" s="17">
        <f t="shared" si="84"/>
        <v>0.41821946169772256</v>
      </c>
      <c r="HZ27" s="17">
        <f t="shared" si="85"/>
        <v>0.25051759834368531</v>
      </c>
      <c r="IA27" s="17">
        <f t="shared" si="86"/>
        <v>7.8674948240165632E-2</v>
      </c>
    </row>
    <row r="28" spans="1:235" ht="16.5" x14ac:dyDescent="0.2">
      <c r="A28" s="16"/>
      <c r="B28" s="16"/>
      <c r="C28" s="16"/>
      <c r="D28" s="16"/>
      <c r="E28" s="16"/>
      <c r="N28" s="13">
        <v>1102023</v>
      </c>
      <c r="O28" s="13" t="s">
        <v>1259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718</v>
      </c>
      <c r="W28" s="13" t="s">
        <v>716</v>
      </c>
      <c r="X28" s="13" t="s">
        <v>716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55"/>
        <v>2</v>
      </c>
      <c r="AG28" s="13">
        <f t="shared" si="2"/>
        <v>2</v>
      </c>
      <c r="AH28" s="14">
        <f t="shared" si="3"/>
        <v>1101002</v>
      </c>
      <c r="AI28" s="14" t="str">
        <f t="shared" si="4"/>
        <v>曹玄亮4突</v>
      </c>
      <c r="AJ28" s="25" t="s">
        <v>162</v>
      </c>
      <c r="AK28" s="14">
        <v>1</v>
      </c>
      <c r="AL28" s="14">
        <f t="shared" si="5"/>
        <v>4</v>
      </c>
      <c r="AM28" s="14">
        <f>INDEX(属性投放!$DE$6:$DE$85,(卡牌属性!AG28-2)*20+卡牌属性!AL28)</f>
        <v>288</v>
      </c>
      <c r="AN28" s="14">
        <f t="shared" si="87"/>
        <v>288</v>
      </c>
      <c r="AO28" s="14">
        <f t="shared" si="87"/>
        <v>288</v>
      </c>
      <c r="AP28" s="14">
        <f t="shared" si="87"/>
        <v>288</v>
      </c>
      <c r="AQ28" s="14">
        <f t="shared" si="87"/>
        <v>288</v>
      </c>
      <c r="AR28" s="14">
        <f>INDEX(属性投放!$DF$6:$DF$85,(卡牌属性!AG28-2)*20+卡牌属性!AL28)</f>
        <v>120</v>
      </c>
      <c r="AS28" s="14">
        <f t="shared" si="88"/>
        <v>120</v>
      </c>
      <c r="AT28" s="14">
        <f t="shared" si="88"/>
        <v>120</v>
      </c>
      <c r="AU28" s="14">
        <f t="shared" si="88"/>
        <v>120</v>
      </c>
      <c r="AV28" s="14">
        <f t="shared" si="88"/>
        <v>120</v>
      </c>
      <c r="AW28" s="14">
        <f>INDEX(属性投放!$DG$6:$DG$85,(卡牌属性!AG28-2)*20+卡牌属性!AL28)</f>
        <v>1390</v>
      </c>
      <c r="AX28" s="14">
        <f t="shared" si="89"/>
        <v>1390</v>
      </c>
      <c r="AY28" s="14">
        <f t="shared" si="89"/>
        <v>1390</v>
      </c>
      <c r="AZ28" s="14">
        <f t="shared" si="89"/>
        <v>1390</v>
      </c>
      <c r="BA28" s="14">
        <f t="shared" si="89"/>
        <v>1390</v>
      </c>
      <c r="BB28" s="14">
        <f>INDEX(属性投放!$DK$6:$DK$85,(卡牌属性!AG28-2)*20+卡牌属性!AL28)</f>
        <v>22</v>
      </c>
      <c r="BC28" s="14">
        <f t="shared" si="90"/>
        <v>22</v>
      </c>
      <c r="BD28" s="14">
        <f t="shared" si="90"/>
        <v>22</v>
      </c>
      <c r="BE28" s="14">
        <f t="shared" si="90"/>
        <v>22</v>
      </c>
      <c r="BF28" s="14">
        <f t="shared" si="90"/>
        <v>22</v>
      </c>
      <c r="BG28" s="14">
        <f>INDEX(属性投放!$DL$6:$DL$85,(卡牌属性!AG28-2)*20+卡牌属性!AL28)</f>
        <v>11</v>
      </c>
      <c r="BH28" s="14">
        <f t="shared" si="91"/>
        <v>11</v>
      </c>
      <c r="BI28" s="14">
        <f t="shared" si="91"/>
        <v>11</v>
      </c>
      <c r="BJ28" s="14">
        <f t="shared" si="91"/>
        <v>11</v>
      </c>
      <c r="BK28" s="14">
        <f t="shared" si="91"/>
        <v>11</v>
      </c>
      <c r="BL28" s="14">
        <f>INDEX(属性投放!$DM$6:$DM$85,(卡牌属性!AG28-2)*20+卡牌属性!AL28)</f>
        <v>110</v>
      </c>
      <c r="BM28" s="14">
        <f t="shared" si="92"/>
        <v>110</v>
      </c>
      <c r="BN28" s="14">
        <f t="shared" si="92"/>
        <v>110</v>
      </c>
      <c r="BO28" s="14">
        <f t="shared" si="92"/>
        <v>110</v>
      </c>
      <c r="BP28" s="14">
        <f t="shared" si="92"/>
        <v>110</v>
      </c>
      <c r="BU28" s="13">
        <v>24</v>
      </c>
      <c r="BV28" s="13">
        <f t="shared" si="12"/>
        <v>2</v>
      </c>
      <c r="BW28" s="14">
        <f t="shared" si="13"/>
        <v>3</v>
      </c>
      <c r="BX28" s="14">
        <f t="shared" si="14"/>
        <v>1102002</v>
      </c>
      <c r="BY28" s="14" t="str">
        <f t="shared" si="15"/>
        <v>许褚4突</v>
      </c>
      <c r="BZ28" s="25" t="s">
        <v>162</v>
      </c>
      <c r="CA28" s="14">
        <v>2</v>
      </c>
      <c r="CB28" s="14">
        <f t="shared" si="16"/>
        <v>4</v>
      </c>
      <c r="CC28" s="14" t="s">
        <v>21</v>
      </c>
      <c r="CD28" s="14">
        <f>INDEX(属性投放!$AY$6:$AY$85,(BW28-2)*20+CB28)</f>
        <v>687</v>
      </c>
      <c r="CE28" s="14" t="s">
        <v>22</v>
      </c>
      <c r="CF28" s="14">
        <f>INDEX(属性投放!$AZ$6:$AZ$85,(BW28-2)*20+CB28)</f>
        <v>301</v>
      </c>
      <c r="CG28" s="14" t="s">
        <v>674</v>
      </c>
      <c r="CH28" s="14">
        <f>INDEX(属性投放!$BA$6:$BA$85,(BW28-2)*20+CB28)</f>
        <v>5870</v>
      </c>
      <c r="CI28" s="14" t="s">
        <v>21</v>
      </c>
      <c r="CJ28" s="14">
        <f>INDEX(属性投放!$BB$6:$BB$85,(BW28-2)*20+CB28)</f>
        <v>12</v>
      </c>
      <c r="CK28" s="14" t="s">
        <v>22</v>
      </c>
      <c r="CL28" s="14">
        <f>INDEX(属性投放!$BC$6:$BC$85,(BW28-2)*20+CB28)</f>
        <v>6</v>
      </c>
      <c r="CM28" s="14" t="s">
        <v>674</v>
      </c>
      <c r="CN28" s="14">
        <f>INDEX(属性投放!$BD$6:$BD$85,(BW28-2)*20+CB28)</f>
        <v>120</v>
      </c>
      <c r="CQ28" s="13">
        <v>24</v>
      </c>
      <c r="CR28" s="13">
        <f t="shared" si="17"/>
        <v>1</v>
      </c>
      <c r="CS28" s="13">
        <f t="shared" si="18"/>
        <v>24</v>
      </c>
      <c r="CT28" s="14">
        <f t="shared" si="19"/>
        <v>5</v>
      </c>
      <c r="CU28" s="14">
        <f t="shared" si="20"/>
        <v>1102001</v>
      </c>
      <c r="CV28" s="14" t="str">
        <f>INDEX($O$6:$O$27,CR28)&amp;"-"&amp;INDEX(属性投放!$AB$7:$AB$26,CX28)&amp;"-魂火-"&amp;CZ28</f>
        <v>关羽-大叫唤+1-魂火-3</v>
      </c>
      <c r="CW28" s="25" t="s">
        <v>162</v>
      </c>
      <c r="CX28" s="14">
        <f>INDEX(属性投放!$AL$7:$AL$58,CS28)</f>
        <v>11</v>
      </c>
      <c r="CY28" s="14" t="s">
        <v>701</v>
      </c>
      <c r="CZ28" s="14">
        <f>INDEX(属性投放!$AM$7:$AM$58,CS28)</f>
        <v>3</v>
      </c>
      <c r="DA28" s="14">
        <f t="shared" si="21"/>
        <v>24</v>
      </c>
      <c r="DB28" s="14">
        <f>INDEX(属性投放!$AN$7:$AN$58,DA28)</f>
        <v>80</v>
      </c>
      <c r="DC28" s="14" t="s">
        <v>702</v>
      </c>
      <c r="DD28" s="14">
        <f>INDEX(属性投放!$BJ$6:$BJ$85,(CT28-2)*20+CX28)</f>
        <v>325</v>
      </c>
      <c r="DE28" s="14">
        <f>SUMIFS(DD$5:DD28,$CR$5:$CR28,"="&amp;$CR28)</f>
        <v>3950</v>
      </c>
      <c r="DF28" s="14" t="s">
        <v>703</v>
      </c>
      <c r="DG28" s="14">
        <f>INDEX(属性投放!$BK$6:$BK$85,(CT28-2)*20+CX28)</f>
        <v>163</v>
      </c>
      <c r="DH28" s="14">
        <f>SUMIFS(DG$5:DG28,$CR$5:$CR28,"="&amp;$CR28)</f>
        <v>1978</v>
      </c>
      <c r="DI28" s="14" t="s">
        <v>704</v>
      </c>
      <c r="DJ28" s="14">
        <f>INDEX(属性投放!$BL$6:$BL$85,(CT28-2)*20+CX28)</f>
        <v>3250</v>
      </c>
      <c r="DK28" s="14">
        <f>SUMIFS(DJ$5:DJ28,$CR$5:$CR28,"="&amp;$CR28)</f>
        <v>39500</v>
      </c>
      <c r="DP28" s="14">
        <f t="shared" si="22"/>
        <v>1102002</v>
      </c>
      <c r="DQ28" s="14" t="str">
        <f t="shared" si="23"/>
        <v>许褚4突</v>
      </c>
      <c r="DR28" s="14">
        <f t="shared" si="24"/>
        <v>4</v>
      </c>
      <c r="DS28" s="14">
        <f t="shared" si="25"/>
        <v>5</v>
      </c>
      <c r="DT28" s="14">
        <f t="shared" si="26"/>
        <v>6</v>
      </c>
      <c r="DU28" s="14">
        <f t="shared" si="27"/>
        <v>3</v>
      </c>
      <c r="DV28" s="14">
        <f t="shared" si="28"/>
        <v>4</v>
      </c>
      <c r="DW28" s="14">
        <f t="shared" si="29"/>
        <v>24</v>
      </c>
      <c r="DX28" s="14">
        <f>INDEX(属性投放!$AW$6:$AW$85,(卡牌属性!DU28-2)*20+卡牌属性!DV28)</f>
        <v>10</v>
      </c>
      <c r="DY28" s="14">
        <f>INDEX(属性投放!BP$6:BP$85,卡牌属性!$DW28)</f>
        <v>90</v>
      </c>
      <c r="DZ28" s="14">
        <f>INDEX(属性投放!BQ$6:BQ$85,卡牌属性!$DW28)</f>
        <v>45</v>
      </c>
      <c r="EA28" s="14">
        <f>INDEX(属性投放!BR$6:BR$85,卡牌属性!$DW28)</f>
        <v>900</v>
      </c>
      <c r="EB28" s="14">
        <f t="shared" si="93"/>
        <v>464</v>
      </c>
      <c r="EC28" s="14">
        <f t="shared" si="94"/>
        <v>537</v>
      </c>
      <c r="ED28" s="14">
        <f t="shared" si="95"/>
        <v>635</v>
      </c>
      <c r="EE28" s="14">
        <f t="shared" si="96"/>
        <v>635</v>
      </c>
      <c r="EF28" s="14">
        <f t="shared" si="97"/>
        <v>753</v>
      </c>
      <c r="EG28" s="14">
        <f t="shared" si="98"/>
        <v>225</v>
      </c>
      <c r="EH28" s="14">
        <f t="shared" si="99"/>
        <v>254</v>
      </c>
      <c r="EI28" s="14">
        <f t="shared" si="100"/>
        <v>254</v>
      </c>
      <c r="EJ28" s="14">
        <f t="shared" si="101"/>
        <v>303</v>
      </c>
      <c r="EK28" s="14">
        <f t="shared" si="102"/>
        <v>332</v>
      </c>
      <c r="EL28" s="14">
        <f t="shared" si="103"/>
        <v>5050</v>
      </c>
      <c r="EM28" s="14">
        <f t="shared" si="104"/>
        <v>6030</v>
      </c>
      <c r="EN28" s="14">
        <f t="shared" si="105"/>
        <v>6030</v>
      </c>
      <c r="EO28" s="14">
        <f t="shared" si="106"/>
        <v>6720</v>
      </c>
      <c r="EP28" s="14">
        <f t="shared" si="107"/>
        <v>7650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30"/>
        <v>5</v>
      </c>
      <c r="FK28" s="14">
        <f t="shared" si="31"/>
        <v>1102005</v>
      </c>
      <c r="FL28" s="14" t="str">
        <f t="shared" si="32"/>
        <v>李轩辕-4星</v>
      </c>
      <c r="FM28" s="14">
        <f t="shared" si="33"/>
        <v>4</v>
      </c>
      <c r="FN28" s="14">
        <f>INDEX(Y$6:Y$27,$FJ28)+INDEX(属性偏向!Z$4:Z$8,卡牌属性!$FM28)</f>
        <v>6</v>
      </c>
      <c r="FO28" s="14" t="str">
        <f>INDEX(属性评价,卡牌属性!FN28)</f>
        <v>B+</v>
      </c>
      <c r="FP28" s="14">
        <f>INDEX(Z$6:Z$27,$FJ28)+INDEX(属性偏向!AA$4:AA$8,卡牌属性!$FM28)</f>
        <v>7</v>
      </c>
      <c r="FQ28" s="14" t="str">
        <f>INDEX(属性评价,卡牌属性!FP28)</f>
        <v>A</v>
      </c>
      <c r="FR28" s="14">
        <f>INDEX(AA$6:AA$27,$FJ28)+INDEX(属性偏向!AB$4:AB$8,卡牌属性!$FM28)</f>
        <v>8</v>
      </c>
      <c r="FS28" s="14" t="str">
        <f>INDEX(属性评价,卡牌属性!FR28)</f>
        <v>A+</v>
      </c>
      <c r="FV28" s="13">
        <v>24</v>
      </c>
      <c r="FW28" s="13">
        <f t="shared" si="34"/>
        <v>5</v>
      </c>
      <c r="FX28" s="14">
        <f t="shared" si="35"/>
        <v>1101005</v>
      </c>
      <c r="FY28" s="14" t="str">
        <f t="shared" si="36"/>
        <v>刘羽禅-4星</v>
      </c>
      <c r="FZ28" s="14">
        <f t="shared" si="37"/>
        <v>4</v>
      </c>
      <c r="GA28" s="14">
        <f>INDEX(J$6:J$21,$FW28)+INDEX(属性偏向!Z$4:Z$8,卡牌属性!$FM28)</f>
        <v>8</v>
      </c>
      <c r="GB28" s="14" t="str">
        <f>INDEX(属性评价,卡牌属性!GA28)</f>
        <v>A+</v>
      </c>
      <c r="GC28" s="14">
        <f>INDEX(K$6:K$21,$FW28)+INDEX(属性偏向!Z$4:Z$8,卡牌属性!$FM28)</f>
        <v>10</v>
      </c>
      <c r="GD28" s="14" t="str">
        <f>INDEX(属性评价,卡牌属性!GC28)</f>
        <v>S+</v>
      </c>
      <c r="GE28" s="14">
        <f>INDEX(L$6:L$21,$FW28)+INDEX(属性偏向!Z$4:Z$8,卡牌属性!$FM28)</f>
        <v>9</v>
      </c>
      <c r="GF28" s="14" t="str">
        <f>INDEX(属性评价,卡牌属性!GE28)</f>
        <v>S</v>
      </c>
      <c r="GJ28" s="13">
        <v>24</v>
      </c>
      <c r="GK28" s="13">
        <f>MATCH(GJ28-1,属性投放!$T$6:$T$66,1)</f>
        <v>1</v>
      </c>
      <c r="GL28" s="13">
        <f>MATCH(GJ28,属性投放!$AN$6:$AN$58,1)-1</f>
        <v>4</v>
      </c>
      <c r="GM28" s="13">
        <f>MATCH(GJ28-1,属性投放!$AD$6:$AD$26,1)</f>
        <v>3</v>
      </c>
      <c r="GN28" s="13" t="str">
        <f>INDEX(属性投放!$AB$7:$AB$26,卡牌属性!GM28)</f>
        <v>黑绳+1</v>
      </c>
      <c r="GO28" s="14">
        <f t="shared" si="38"/>
        <v>235</v>
      </c>
      <c r="GP28" s="14">
        <f t="shared" si="39"/>
        <v>90</v>
      </c>
      <c r="GQ28" s="14">
        <f t="shared" si="40"/>
        <v>1650</v>
      </c>
      <c r="GR28" s="14">
        <f t="shared" si="41"/>
        <v>6</v>
      </c>
      <c r="GS28" s="14">
        <f t="shared" si="42"/>
        <v>3</v>
      </c>
      <c r="GT28" s="14">
        <f t="shared" si="43"/>
        <v>60</v>
      </c>
      <c r="GU28" s="14">
        <f>GO28+GR28*($GJ28-INDEX(属性投放!$AD$6:$AD$26,卡牌属性!$GM28))</f>
        <v>289</v>
      </c>
      <c r="GV28" s="14">
        <f>GP28+GS28*($GJ28-INDEX(属性投放!$AD$6:$AD$26,卡牌属性!$GM28))</f>
        <v>117</v>
      </c>
      <c r="GW28" s="14">
        <f>GQ28+GT28*($GJ28-INDEX(属性投放!$AD$6:$AD$26,卡牌属性!$GM28))</f>
        <v>2190</v>
      </c>
      <c r="GX28" s="14">
        <f t="shared" si="44"/>
        <v>80</v>
      </c>
      <c r="GY28" s="14">
        <f t="shared" si="45"/>
        <v>41</v>
      </c>
      <c r="GZ28" s="14">
        <f t="shared" si="46"/>
        <v>800</v>
      </c>
      <c r="HA28" s="14">
        <f>IF(COUNTIF(属性投放!$AN$7:$AN$58,"="&amp;卡牌属性!GJ28)&gt;0,卡牌属性!GL28,0)</f>
        <v>0</v>
      </c>
      <c r="HB28" s="14">
        <f t="shared" si="47"/>
        <v>0</v>
      </c>
      <c r="HC28" s="14">
        <f t="shared" si="48"/>
        <v>0</v>
      </c>
      <c r="HD28" s="14">
        <f t="shared" si="49"/>
        <v>0</v>
      </c>
      <c r="HE28" s="14">
        <f>IF(COUNTIF(属性投放!$AD$6:$AD$26,"="&amp;卡牌属性!GJ28)&gt;0,卡牌属性!GM28,0)</f>
        <v>0</v>
      </c>
      <c r="HF28" s="14">
        <f t="shared" si="50"/>
        <v>0</v>
      </c>
      <c r="HG28" s="14">
        <f t="shared" si="51"/>
        <v>0</v>
      </c>
      <c r="HH28" s="14">
        <f t="shared" si="52"/>
        <v>0</v>
      </c>
      <c r="HI28" s="14">
        <f t="shared" si="71"/>
        <v>6</v>
      </c>
      <c r="HJ28" s="14">
        <f t="shared" si="72"/>
        <v>3</v>
      </c>
      <c r="HK28" s="14">
        <f t="shared" si="73"/>
        <v>60</v>
      </c>
      <c r="HL28" s="14">
        <f t="shared" si="74"/>
        <v>369</v>
      </c>
      <c r="HM28" s="14">
        <f t="shared" si="75"/>
        <v>158</v>
      </c>
      <c r="HN28" s="14">
        <f t="shared" si="76"/>
        <v>2990</v>
      </c>
      <c r="HO28" s="14">
        <f t="shared" si="77"/>
        <v>180</v>
      </c>
      <c r="HP28" s="14">
        <f t="shared" si="78"/>
        <v>0</v>
      </c>
      <c r="HQ28" s="14">
        <f t="shared" si="79"/>
        <v>0</v>
      </c>
      <c r="HR28" s="14">
        <f t="shared" si="80"/>
        <v>9840</v>
      </c>
      <c r="HS28" s="17">
        <f t="shared" si="81"/>
        <v>1.8292682926829267E-2</v>
      </c>
      <c r="HT28" s="17">
        <f t="shared" si="82"/>
        <v>0</v>
      </c>
      <c r="HU28" s="17">
        <f t="shared" si="83"/>
        <v>0</v>
      </c>
      <c r="HV28" s="23">
        <f>SUM(HO$5:HO28)</f>
        <v>4220</v>
      </c>
      <c r="HW28" s="14">
        <f>SUM(HP$5:HP28)</f>
        <v>2420</v>
      </c>
      <c r="HX28" s="14">
        <f>SUM(HQ$5:HQ28)</f>
        <v>760</v>
      </c>
      <c r="HY28" s="17">
        <f t="shared" si="84"/>
        <v>0.42886178861788615</v>
      </c>
      <c r="HZ28" s="17">
        <f t="shared" si="85"/>
        <v>0.2459349593495935</v>
      </c>
      <c r="IA28" s="17">
        <f t="shared" si="86"/>
        <v>7.7235772357723581E-2</v>
      </c>
    </row>
    <row r="29" spans="1:235" ht="16.5" x14ac:dyDescent="0.2">
      <c r="A29" s="16"/>
      <c r="B29" s="16"/>
      <c r="C29" s="16"/>
      <c r="D29" s="16"/>
      <c r="E29" s="16"/>
      <c r="N29" s="13">
        <v>1102024</v>
      </c>
      <c r="O29" s="13" t="s">
        <v>1256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720</v>
      </c>
      <c r="W29" s="13" t="s">
        <v>720</v>
      </c>
      <c r="X29" s="13" t="s">
        <v>720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55"/>
        <v>2</v>
      </c>
      <c r="AG29" s="13">
        <f t="shared" si="2"/>
        <v>2</v>
      </c>
      <c r="AH29" s="14">
        <f t="shared" si="3"/>
        <v>1101002</v>
      </c>
      <c r="AI29" s="14" t="str">
        <f t="shared" si="4"/>
        <v>曹玄亮5突</v>
      </c>
      <c r="AJ29" s="25" t="s">
        <v>162</v>
      </c>
      <c r="AK29" s="14">
        <v>1</v>
      </c>
      <c r="AL29" s="14">
        <f t="shared" si="5"/>
        <v>5</v>
      </c>
      <c r="AM29" s="14">
        <f>INDEX(属性投放!$DE$6:$DE$85,(卡牌属性!AG29-2)*20+卡牌属性!AL29)</f>
        <v>351</v>
      </c>
      <c r="AN29" s="14">
        <f t="shared" si="87"/>
        <v>351</v>
      </c>
      <c r="AO29" s="14">
        <f t="shared" si="87"/>
        <v>351</v>
      </c>
      <c r="AP29" s="14">
        <f t="shared" si="87"/>
        <v>351</v>
      </c>
      <c r="AQ29" s="14">
        <f t="shared" si="87"/>
        <v>351</v>
      </c>
      <c r="AR29" s="14">
        <f>INDEX(属性投放!$DF$6:$DF$85,(卡牌属性!AG29-2)*20+卡牌属性!AL29)</f>
        <v>151</v>
      </c>
      <c r="AS29" s="14">
        <f t="shared" si="88"/>
        <v>151</v>
      </c>
      <c r="AT29" s="14">
        <f t="shared" si="88"/>
        <v>151</v>
      </c>
      <c r="AU29" s="14">
        <f t="shared" si="88"/>
        <v>151</v>
      </c>
      <c r="AV29" s="14">
        <f t="shared" si="88"/>
        <v>151</v>
      </c>
      <c r="AW29" s="14">
        <f>INDEX(属性投放!$DG$6:$DG$85,(卡牌属性!AG29-2)*20+卡牌属性!AL29)</f>
        <v>1705</v>
      </c>
      <c r="AX29" s="14">
        <f t="shared" si="89"/>
        <v>1705</v>
      </c>
      <c r="AY29" s="14">
        <f t="shared" si="89"/>
        <v>1705</v>
      </c>
      <c r="AZ29" s="14">
        <f t="shared" si="89"/>
        <v>1705</v>
      </c>
      <c r="BA29" s="14">
        <f t="shared" si="89"/>
        <v>1705</v>
      </c>
      <c r="BB29" s="14">
        <f>INDEX(属性投放!$DK$6:$DK$85,(卡牌属性!AG29-2)*20+卡牌属性!AL29)</f>
        <v>22</v>
      </c>
      <c r="BC29" s="14">
        <f t="shared" si="90"/>
        <v>22</v>
      </c>
      <c r="BD29" s="14">
        <f t="shared" si="90"/>
        <v>22</v>
      </c>
      <c r="BE29" s="14">
        <f t="shared" si="90"/>
        <v>22</v>
      </c>
      <c r="BF29" s="14">
        <f t="shared" si="90"/>
        <v>22</v>
      </c>
      <c r="BG29" s="14">
        <f>INDEX(属性投放!$DL$6:$DL$85,(卡牌属性!AG29-2)*20+卡牌属性!AL29)</f>
        <v>11</v>
      </c>
      <c r="BH29" s="14">
        <f t="shared" si="91"/>
        <v>11</v>
      </c>
      <c r="BI29" s="14">
        <f t="shared" si="91"/>
        <v>11</v>
      </c>
      <c r="BJ29" s="14">
        <f t="shared" si="91"/>
        <v>11</v>
      </c>
      <c r="BK29" s="14">
        <f t="shared" si="91"/>
        <v>11</v>
      </c>
      <c r="BL29" s="14">
        <f>INDEX(属性投放!$DM$6:$DM$85,(卡牌属性!AG29-2)*20+卡牌属性!AL29)</f>
        <v>110</v>
      </c>
      <c r="BM29" s="14">
        <f t="shared" si="92"/>
        <v>110</v>
      </c>
      <c r="BN29" s="14">
        <f t="shared" si="92"/>
        <v>110</v>
      </c>
      <c r="BO29" s="14">
        <f t="shared" si="92"/>
        <v>110</v>
      </c>
      <c r="BP29" s="14">
        <f t="shared" si="92"/>
        <v>110</v>
      </c>
      <c r="BU29" s="13">
        <v>25</v>
      </c>
      <c r="BV29" s="13">
        <f t="shared" si="12"/>
        <v>2</v>
      </c>
      <c r="BW29" s="14">
        <f t="shared" si="13"/>
        <v>3</v>
      </c>
      <c r="BX29" s="14">
        <f t="shared" si="14"/>
        <v>1102002</v>
      </c>
      <c r="BY29" s="14" t="str">
        <f t="shared" si="15"/>
        <v>许褚5突</v>
      </c>
      <c r="BZ29" s="25" t="s">
        <v>162</v>
      </c>
      <c r="CA29" s="14">
        <v>2</v>
      </c>
      <c r="CB29" s="14">
        <f t="shared" si="16"/>
        <v>5</v>
      </c>
      <c r="CC29" s="14" t="s">
        <v>21</v>
      </c>
      <c r="CD29" s="14">
        <f>INDEX(属性投放!$AY$6:$AY$85,(BW29-2)*20+CB29)</f>
        <v>987</v>
      </c>
      <c r="CE29" s="14" t="s">
        <v>22</v>
      </c>
      <c r="CF29" s="14">
        <f>INDEX(属性投放!$AZ$6:$AZ$85,(BW29-2)*20+CB29)</f>
        <v>452</v>
      </c>
      <c r="CG29" s="14" t="s">
        <v>674</v>
      </c>
      <c r="CH29" s="14">
        <f>INDEX(属性投放!$BA$6:$BA$85,(BW29-2)*20+CB29)</f>
        <v>8870</v>
      </c>
      <c r="CI29" s="14" t="s">
        <v>21</v>
      </c>
      <c r="CJ29" s="14">
        <f>INDEX(属性投放!$BB$6:$BB$85,(BW29-2)*20+CB29)</f>
        <v>12</v>
      </c>
      <c r="CK29" s="14" t="s">
        <v>22</v>
      </c>
      <c r="CL29" s="14">
        <f>INDEX(属性投放!$BC$6:$BC$85,(BW29-2)*20+CB29)</f>
        <v>6</v>
      </c>
      <c r="CM29" s="14" t="s">
        <v>674</v>
      </c>
      <c r="CN29" s="14">
        <f>INDEX(属性投放!$BD$6:$BD$85,(BW29-2)*20+CB29)</f>
        <v>120</v>
      </c>
      <c r="CQ29" s="13">
        <v>25</v>
      </c>
      <c r="CR29" s="13">
        <f t="shared" si="17"/>
        <v>1</v>
      </c>
      <c r="CS29" s="13">
        <f t="shared" si="18"/>
        <v>25</v>
      </c>
      <c r="CT29" s="14">
        <f t="shared" si="19"/>
        <v>5</v>
      </c>
      <c r="CU29" s="14">
        <f t="shared" si="20"/>
        <v>1102001</v>
      </c>
      <c r="CV29" s="14" t="str">
        <f>INDEX($O$6:$O$27,CR29)&amp;"-"&amp;INDEX(属性投放!$AB$7:$AB$26,CX29)&amp;"-魂火-"&amp;CZ29</f>
        <v>关羽-大叫唤+2-魂火-1</v>
      </c>
      <c r="CW29" s="25" t="s">
        <v>162</v>
      </c>
      <c r="CX29" s="14">
        <f>INDEX(属性投放!$AL$7:$AL$58,CS29)</f>
        <v>12</v>
      </c>
      <c r="CY29" s="14" t="s">
        <v>701</v>
      </c>
      <c r="CZ29" s="14">
        <f>INDEX(属性投放!$AM$7:$AM$58,CS29)</f>
        <v>1</v>
      </c>
      <c r="DA29" s="14">
        <f t="shared" si="21"/>
        <v>25</v>
      </c>
      <c r="DB29" s="14">
        <f>INDEX(属性投放!$AN$7:$AN$58,DA29)</f>
        <v>82</v>
      </c>
      <c r="DC29" s="14" t="s">
        <v>702</v>
      </c>
      <c r="DD29" s="14">
        <f>INDEX(属性投放!$BJ$6:$BJ$85,(CT29-2)*20+CX29)</f>
        <v>420</v>
      </c>
      <c r="DE29" s="14">
        <f>SUMIFS(DD$5:DD29,$CR$5:$CR29,"="&amp;$CR29)</f>
        <v>4370</v>
      </c>
      <c r="DF29" s="14" t="s">
        <v>703</v>
      </c>
      <c r="DG29" s="14">
        <f>INDEX(属性投放!$BK$6:$BK$85,(CT29-2)*20+CX29)</f>
        <v>210</v>
      </c>
      <c r="DH29" s="14">
        <f>SUMIFS(DG$5:DG29,$CR$5:$CR29,"="&amp;$CR29)</f>
        <v>2188</v>
      </c>
      <c r="DI29" s="14" t="s">
        <v>704</v>
      </c>
      <c r="DJ29" s="14">
        <f>INDEX(属性投放!$BL$6:$BL$85,(CT29-2)*20+CX29)</f>
        <v>4200</v>
      </c>
      <c r="DK29" s="14">
        <f>SUMIFS(DJ$5:DJ29,$CR$5:$CR29,"="&amp;$CR29)</f>
        <v>43700</v>
      </c>
      <c r="DP29" s="14">
        <f t="shared" si="22"/>
        <v>1102002</v>
      </c>
      <c r="DQ29" s="14" t="str">
        <f t="shared" si="23"/>
        <v>许褚5突</v>
      </c>
      <c r="DR29" s="14">
        <f t="shared" si="24"/>
        <v>4</v>
      </c>
      <c r="DS29" s="14">
        <f t="shared" si="25"/>
        <v>5</v>
      </c>
      <c r="DT29" s="14">
        <f t="shared" si="26"/>
        <v>6</v>
      </c>
      <c r="DU29" s="14">
        <f t="shared" si="27"/>
        <v>3</v>
      </c>
      <c r="DV29" s="14">
        <f t="shared" si="28"/>
        <v>5</v>
      </c>
      <c r="DW29" s="14">
        <f t="shared" si="29"/>
        <v>25</v>
      </c>
      <c r="DX29" s="14">
        <f>INDEX(属性投放!$AW$6:$AW$85,(卡牌属性!DU29-2)*20+卡牌属性!DV29)</f>
        <v>7</v>
      </c>
      <c r="DY29" s="14">
        <f>INDEX(属性投放!BP$6:BP$85,卡牌属性!$DW29)</f>
        <v>115</v>
      </c>
      <c r="DZ29" s="14">
        <f>INDEX(属性投放!BQ$6:BQ$85,卡牌属性!$DW29)</f>
        <v>58</v>
      </c>
      <c r="EA29" s="14">
        <f>INDEX(属性投放!BR$6:BR$85,卡牌属性!$DW29)</f>
        <v>1150</v>
      </c>
      <c r="EB29" s="14">
        <f t="shared" si="93"/>
        <v>654</v>
      </c>
      <c r="EC29" s="14">
        <f t="shared" si="94"/>
        <v>747</v>
      </c>
      <c r="ED29" s="14">
        <f t="shared" si="95"/>
        <v>855</v>
      </c>
      <c r="EE29" s="14">
        <f t="shared" si="96"/>
        <v>855</v>
      </c>
      <c r="EF29" s="14">
        <f t="shared" si="97"/>
        <v>1043</v>
      </c>
      <c r="EG29" s="14">
        <f t="shared" si="98"/>
        <v>330</v>
      </c>
      <c r="EH29" s="14">
        <f t="shared" si="99"/>
        <v>369</v>
      </c>
      <c r="EI29" s="14">
        <f t="shared" si="100"/>
        <v>369</v>
      </c>
      <c r="EJ29" s="14">
        <f t="shared" si="101"/>
        <v>448</v>
      </c>
      <c r="EK29" s="14">
        <f t="shared" si="102"/>
        <v>487</v>
      </c>
      <c r="EL29" s="14">
        <f t="shared" si="103"/>
        <v>7250</v>
      </c>
      <c r="EM29" s="14">
        <f t="shared" si="104"/>
        <v>8930</v>
      </c>
      <c r="EN29" s="14">
        <f t="shared" si="105"/>
        <v>8930</v>
      </c>
      <c r="EO29" s="14">
        <f t="shared" si="106"/>
        <v>9820</v>
      </c>
      <c r="EP29" s="14">
        <f t="shared" si="107"/>
        <v>11050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30"/>
        <v>5</v>
      </c>
      <c r="FK29" s="14">
        <f t="shared" si="31"/>
        <v>1102005</v>
      </c>
      <c r="FL29" s="14" t="str">
        <f t="shared" si="32"/>
        <v>李轩辕-5星</v>
      </c>
      <c r="FM29" s="14">
        <f t="shared" si="33"/>
        <v>5</v>
      </c>
      <c r="FN29" s="14">
        <f>INDEX(Y$6:Y$27,$FJ29)+INDEX(属性偏向!Z$4:Z$8,卡牌属性!$FM29)</f>
        <v>7</v>
      </c>
      <c r="FO29" s="14" t="str">
        <f>INDEX(属性评价,卡牌属性!FN29)</f>
        <v>A</v>
      </c>
      <c r="FP29" s="14">
        <f>INDEX(Z$6:Z$27,$FJ29)+INDEX(属性偏向!AA$4:AA$8,卡牌属性!$FM29)</f>
        <v>8</v>
      </c>
      <c r="FQ29" s="14" t="str">
        <f>INDEX(属性评价,卡牌属性!FP29)</f>
        <v>A+</v>
      </c>
      <c r="FR29" s="14">
        <f>INDEX(AA$6:AA$27,$FJ29)+INDEX(属性偏向!AB$4:AB$8,卡牌属性!$FM29)</f>
        <v>9</v>
      </c>
      <c r="FS29" s="14" t="str">
        <f>INDEX(属性评价,卡牌属性!FR29)</f>
        <v>S</v>
      </c>
      <c r="FV29" s="13">
        <v>25</v>
      </c>
      <c r="FW29" s="13">
        <f t="shared" si="34"/>
        <v>5</v>
      </c>
      <c r="FX29" s="14">
        <f t="shared" si="35"/>
        <v>1101005</v>
      </c>
      <c r="FY29" s="14" t="str">
        <f t="shared" si="36"/>
        <v>刘羽禅-5星</v>
      </c>
      <c r="FZ29" s="14">
        <f t="shared" si="37"/>
        <v>5</v>
      </c>
      <c r="GA29" s="14">
        <f>INDEX(J$6:J$21,$FW29)+INDEX(属性偏向!Z$4:Z$8,卡牌属性!$FM29)</f>
        <v>9</v>
      </c>
      <c r="GB29" s="14" t="str">
        <f>INDEX(属性评价,卡牌属性!GA29)</f>
        <v>S</v>
      </c>
      <c r="GC29" s="14">
        <f>INDEX(K$6:K$21,$FW29)+INDEX(属性偏向!Z$4:Z$8,卡牌属性!$FM29)</f>
        <v>11</v>
      </c>
      <c r="GD29" s="14" t="str">
        <f>INDEX(属性评价,卡牌属性!GC29)</f>
        <v>SS</v>
      </c>
      <c r="GE29" s="14">
        <f>INDEX(L$6:L$21,$FW29)+INDEX(属性偏向!Z$4:Z$8,卡牌属性!$FM29)</f>
        <v>10</v>
      </c>
      <c r="GF29" s="14" t="str">
        <f>INDEX(属性评价,卡牌属性!GE29)</f>
        <v>S+</v>
      </c>
      <c r="GJ29" s="13">
        <v>25</v>
      </c>
      <c r="GK29" s="13">
        <f>MATCH(GJ29-1,属性投放!$T$6:$T$66,1)</f>
        <v>1</v>
      </c>
      <c r="GL29" s="13">
        <f>MATCH(GJ29,属性投放!$AN$6:$AN$58,1)-1</f>
        <v>5</v>
      </c>
      <c r="GM29" s="13">
        <f>MATCH(GJ29-1,属性投放!$AD$6:$AD$26,1)</f>
        <v>3</v>
      </c>
      <c r="GN29" s="13" t="str">
        <f>INDEX(属性投放!$AB$7:$AB$26,卡牌属性!GM29)</f>
        <v>黑绳+1</v>
      </c>
      <c r="GO29" s="14">
        <f t="shared" si="38"/>
        <v>235</v>
      </c>
      <c r="GP29" s="14">
        <f t="shared" si="39"/>
        <v>90</v>
      </c>
      <c r="GQ29" s="14">
        <f t="shared" si="40"/>
        <v>1650</v>
      </c>
      <c r="GR29" s="14">
        <f t="shared" si="41"/>
        <v>6</v>
      </c>
      <c r="GS29" s="14">
        <f t="shared" si="42"/>
        <v>3</v>
      </c>
      <c r="GT29" s="14">
        <f t="shared" si="43"/>
        <v>60</v>
      </c>
      <c r="GU29" s="14">
        <f>GO29+GR29*($GJ29-INDEX(属性投放!$AD$6:$AD$26,卡牌属性!$GM29))</f>
        <v>295</v>
      </c>
      <c r="GV29" s="14">
        <f>GP29+GS29*($GJ29-INDEX(属性投放!$AD$6:$AD$26,卡牌属性!$GM29))</f>
        <v>120</v>
      </c>
      <c r="GW29" s="14">
        <f>GQ29+GT29*($GJ29-INDEX(属性投放!$AD$6:$AD$26,卡牌属性!$GM29))</f>
        <v>2250</v>
      </c>
      <c r="GX29" s="14">
        <f t="shared" si="44"/>
        <v>105</v>
      </c>
      <c r="GY29" s="14">
        <f t="shared" si="45"/>
        <v>54</v>
      </c>
      <c r="GZ29" s="14">
        <f t="shared" si="46"/>
        <v>1050</v>
      </c>
      <c r="HA29" s="14">
        <f>IF(COUNTIF(属性投放!$AN$7:$AN$58,"="&amp;卡牌属性!GJ29)&gt;0,卡牌属性!GL29,0)</f>
        <v>5</v>
      </c>
      <c r="HB29" s="14">
        <f t="shared" si="47"/>
        <v>25</v>
      </c>
      <c r="HC29" s="14">
        <f t="shared" si="48"/>
        <v>13</v>
      </c>
      <c r="HD29" s="14">
        <f t="shared" si="49"/>
        <v>250</v>
      </c>
      <c r="HE29" s="14">
        <f>IF(COUNTIF(属性投放!$AD$6:$AD$26,"="&amp;卡牌属性!GJ29)&gt;0,卡牌属性!GM29,0)</f>
        <v>3</v>
      </c>
      <c r="HF29" s="14">
        <f t="shared" si="50"/>
        <v>30</v>
      </c>
      <c r="HG29" s="14">
        <f t="shared" si="51"/>
        <v>15</v>
      </c>
      <c r="HH29" s="14">
        <f t="shared" si="52"/>
        <v>300</v>
      </c>
      <c r="HI29" s="14">
        <f t="shared" si="71"/>
        <v>6</v>
      </c>
      <c r="HJ29" s="14">
        <f t="shared" si="72"/>
        <v>3</v>
      </c>
      <c r="HK29" s="14">
        <f t="shared" si="73"/>
        <v>60</v>
      </c>
      <c r="HL29" s="14">
        <f t="shared" si="74"/>
        <v>400</v>
      </c>
      <c r="HM29" s="14">
        <f t="shared" si="75"/>
        <v>174</v>
      </c>
      <c r="HN29" s="14">
        <f t="shared" si="76"/>
        <v>3300</v>
      </c>
      <c r="HO29" s="14">
        <f t="shared" si="77"/>
        <v>180</v>
      </c>
      <c r="HP29" s="14">
        <f t="shared" si="78"/>
        <v>760</v>
      </c>
      <c r="HQ29" s="14">
        <f t="shared" si="79"/>
        <v>900</v>
      </c>
      <c r="HR29" s="14">
        <f t="shared" si="80"/>
        <v>10780</v>
      </c>
      <c r="HS29" s="17">
        <f t="shared" si="81"/>
        <v>1.6697588126159554E-2</v>
      </c>
      <c r="HT29" s="17">
        <f t="shared" si="82"/>
        <v>7.050092764378478E-2</v>
      </c>
      <c r="HU29" s="17">
        <f t="shared" si="83"/>
        <v>8.3487940630797772E-2</v>
      </c>
      <c r="HV29" s="23">
        <f>SUM(HO$5:HO29)</f>
        <v>4400</v>
      </c>
      <c r="HW29" s="14">
        <f>SUM(HP$5:HP29)</f>
        <v>3180</v>
      </c>
      <c r="HX29" s="14">
        <f>SUM(HQ$5:HQ29)</f>
        <v>1660</v>
      </c>
      <c r="HY29" s="17">
        <f t="shared" si="84"/>
        <v>0.40816326530612246</v>
      </c>
      <c r="HZ29" s="17">
        <f t="shared" si="85"/>
        <v>0.29499072356215211</v>
      </c>
      <c r="IA29" s="17">
        <f t="shared" si="86"/>
        <v>0.15398886827458255</v>
      </c>
    </row>
    <row r="30" spans="1:235" ht="16.5" x14ac:dyDescent="0.2">
      <c r="A30" s="16"/>
      <c r="B30" s="16"/>
      <c r="C30" s="16"/>
      <c r="D30" s="16"/>
      <c r="E30" s="16"/>
      <c r="N30" s="13">
        <v>1102026</v>
      </c>
      <c r="O30" s="13" t="s">
        <v>1257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724</v>
      </c>
      <c r="W30" s="13" t="s">
        <v>718</v>
      </c>
      <c r="X30" s="13" t="s">
        <v>718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55"/>
        <v>2</v>
      </c>
      <c r="AG30" s="13">
        <f t="shared" si="2"/>
        <v>2</v>
      </c>
      <c r="AH30" s="14">
        <f t="shared" si="3"/>
        <v>1101002</v>
      </c>
      <c r="AI30" s="14" t="str">
        <f t="shared" si="4"/>
        <v>曹玄亮6突</v>
      </c>
      <c r="AJ30" s="25" t="s">
        <v>162</v>
      </c>
      <c r="AK30" s="14">
        <v>1</v>
      </c>
      <c r="AL30" s="14">
        <f t="shared" si="5"/>
        <v>6</v>
      </c>
      <c r="AM30" s="14">
        <f>INDEX(属性投放!$DE$6:$DE$85,(卡牌属性!AG30-2)*20+卡牌属性!AL30)</f>
        <v>414</v>
      </c>
      <c r="AN30" s="14">
        <f t="shared" si="87"/>
        <v>414</v>
      </c>
      <c r="AO30" s="14">
        <f t="shared" si="87"/>
        <v>414</v>
      </c>
      <c r="AP30" s="14">
        <f t="shared" si="87"/>
        <v>414</v>
      </c>
      <c r="AQ30" s="14">
        <f t="shared" si="87"/>
        <v>414</v>
      </c>
      <c r="AR30" s="14">
        <f>INDEX(属性投放!$DF$6:$DF$85,(卡牌属性!AG30-2)*20+卡牌属性!AL30)</f>
        <v>182</v>
      </c>
      <c r="AS30" s="14">
        <f t="shared" si="88"/>
        <v>182</v>
      </c>
      <c r="AT30" s="14">
        <f t="shared" si="88"/>
        <v>182</v>
      </c>
      <c r="AU30" s="14">
        <f t="shared" si="88"/>
        <v>182</v>
      </c>
      <c r="AV30" s="14">
        <f t="shared" si="88"/>
        <v>182</v>
      </c>
      <c r="AW30" s="14">
        <f>INDEX(属性投放!$DG$6:$DG$85,(卡牌属性!AG30-2)*20+卡牌属性!AL30)</f>
        <v>2020</v>
      </c>
      <c r="AX30" s="14">
        <f t="shared" si="89"/>
        <v>2020</v>
      </c>
      <c r="AY30" s="14">
        <f t="shared" si="89"/>
        <v>2020</v>
      </c>
      <c r="AZ30" s="14">
        <f t="shared" si="89"/>
        <v>2020</v>
      </c>
      <c r="BA30" s="14">
        <f t="shared" si="89"/>
        <v>2020</v>
      </c>
      <c r="BB30" s="14">
        <f>INDEX(属性投放!$DK$6:$DK$85,(卡牌属性!AG30-2)*20+卡牌属性!AL30)</f>
        <v>22</v>
      </c>
      <c r="BC30" s="14">
        <f t="shared" si="90"/>
        <v>22</v>
      </c>
      <c r="BD30" s="14">
        <f t="shared" si="90"/>
        <v>22</v>
      </c>
      <c r="BE30" s="14">
        <f t="shared" si="90"/>
        <v>22</v>
      </c>
      <c r="BF30" s="14">
        <f t="shared" si="90"/>
        <v>22</v>
      </c>
      <c r="BG30" s="14">
        <f>INDEX(属性投放!$DL$6:$DL$85,(卡牌属性!AG30-2)*20+卡牌属性!AL30)</f>
        <v>11</v>
      </c>
      <c r="BH30" s="14">
        <f t="shared" si="91"/>
        <v>11</v>
      </c>
      <c r="BI30" s="14">
        <f t="shared" si="91"/>
        <v>11</v>
      </c>
      <c r="BJ30" s="14">
        <f t="shared" si="91"/>
        <v>11</v>
      </c>
      <c r="BK30" s="14">
        <f t="shared" si="91"/>
        <v>11</v>
      </c>
      <c r="BL30" s="14">
        <f>INDEX(属性投放!$DM$6:$DM$85,(卡牌属性!AG30-2)*20+卡牌属性!AL30)</f>
        <v>110</v>
      </c>
      <c r="BM30" s="14">
        <f t="shared" si="92"/>
        <v>110</v>
      </c>
      <c r="BN30" s="14">
        <f t="shared" si="92"/>
        <v>110</v>
      </c>
      <c r="BO30" s="14">
        <f t="shared" si="92"/>
        <v>110</v>
      </c>
      <c r="BP30" s="14">
        <f t="shared" si="92"/>
        <v>110</v>
      </c>
      <c r="BU30" s="13">
        <v>26</v>
      </c>
      <c r="BV30" s="13">
        <f t="shared" si="12"/>
        <v>2</v>
      </c>
      <c r="BW30" s="14">
        <f t="shared" si="13"/>
        <v>3</v>
      </c>
      <c r="BX30" s="14">
        <f t="shared" si="14"/>
        <v>1102002</v>
      </c>
      <c r="BY30" s="14" t="str">
        <f t="shared" si="15"/>
        <v>许褚6突</v>
      </c>
      <c r="BZ30" s="25" t="s">
        <v>162</v>
      </c>
      <c r="CA30" s="14">
        <v>2</v>
      </c>
      <c r="CB30" s="14">
        <f t="shared" si="16"/>
        <v>6</v>
      </c>
      <c r="CC30" s="14" t="s">
        <v>21</v>
      </c>
      <c r="CD30" s="14">
        <f>INDEX(属性投放!$AY$6:$AY$85,(BW30-2)*20+CB30)</f>
        <v>1286</v>
      </c>
      <c r="CE30" s="14" t="s">
        <v>22</v>
      </c>
      <c r="CF30" s="14">
        <f>INDEX(属性投放!$AZ$6:$AZ$85,(BW30-2)*20+CB30)</f>
        <v>602</v>
      </c>
      <c r="CG30" s="14" t="s">
        <v>674</v>
      </c>
      <c r="CH30" s="14">
        <f>INDEX(属性投放!$BA$6:$BA$85,(BW30-2)*20+CB30)</f>
        <v>11860</v>
      </c>
      <c r="CI30" s="14" t="s">
        <v>21</v>
      </c>
      <c r="CJ30" s="14">
        <f>INDEX(属性投放!$BB$6:$BB$85,(BW30-2)*20+CB30)</f>
        <v>12</v>
      </c>
      <c r="CK30" s="14" t="s">
        <v>22</v>
      </c>
      <c r="CL30" s="14">
        <f>INDEX(属性投放!$BC$6:$BC$85,(BW30-2)*20+CB30)</f>
        <v>6</v>
      </c>
      <c r="CM30" s="14" t="s">
        <v>674</v>
      </c>
      <c r="CN30" s="14">
        <f>INDEX(属性投放!$BD$6:$BD$85,(BW30-2)*20+CB30)</f>
        <v>120</v>
      </c>
      <c r="CQ30" s="13">
        <v>26</v>
      </c>
      <c r="CR30" s="13">
        <f t="shared" si="17"/>
        <v>1</v>
      </c>
      <c r="CS30" s="13">
        <f t="shared" si="18"/>
        <v>26</v>
      </c>
      <c r="CT30" s="14">
        <f t="shared" si="19"/>
        <v>5</v>
      </c>
      <c r="CU30" s="14">
        <f t="shared" si="20"/>
        <v>1102001</v>
      </c>
      <c r="CV30" s="14" t="str">
        <f>INDEX($O$6:$O$27,CR30)&amp;"-"&amp;INDEX(属性投放!$AB$7:$AB$26,CX30)&amp;"-魂火-"&amp;CZ30</f>
        <v>关羽-大叫唤+2-魂火-2</v>
      </c>
      <c r="CW30" s="25" t="s">
        <v>162</v>
      </c>
      <c r="CX30" s="14">
        <f>INDEX(属性投放!$AL$7:$AL$58,CS30)</f>
        <v>12</v>
      </c>
      <c r="CY30" s="14" t="s">
        <v>701</v>
      </c>
      <c r="CZ30" s="14">
        <f>INDEX(属性投放!$AM$7:$AM$58,CS30)</f>
        <v>2</v>
      </c>
      <c r="DA30" s="14">
        <f t="shared" si="21"/>
        <v>26</v>
      </c>
      <c r="DB30" s="14">
        <f>INDEX(属性投放!$AN$7:$AN$58,DA30)</f>
        <v>85</v>
      </c>
      <c r="DC30" s="14" t="s">
        <v>702</v>
      </c>
      <c r="DD30" s="14">
        <f>INDEX(属性投放!$BJ$6:$BJ$85,(CT30-2)*20+CX30)</f>
        <v>420</v>
      </c>
      <c r="DE30" s="14">
        <f>SUMIFS(DD$5:DD30,$CR$5:$CR30,"="&amp;$CR30)</f>
        <v>4790</v>
      </c>
      <c r="DF30" s="14" t="s">
        <v>703</v>
      </c>
      <c r="DG30" s="14">
        <f>INDEX(属性投放!$BK$6:$BK$85,(CT30-2)*20+CX30)</f>
        <v>210</v>
      </c>
      <c r="DH30" s="14">
        <f>SUMIFS(DG$5:DG30,$CR$5:$CR30,"="&amp;$CR30)</f>
        <v>2398</v>
      </c>
      <c r="DI30" s="14" t="s">
        <v>704</v>
      </c>
      <c r="DJ30" s="14">
        <f>INDEX(属性投放!$BL$6:$BL$85,(CT30-2)*20+CX30)</f>
        <v>4200</v>
      </c>
      <c r="DK30" s="14">
        <f>SUMIFS(DJ$5:DJ30,$CR$5:$CR30,"="&amp;$CR30)</f>
        <v>47900</v>
      </c>
      <c r="DP30" s="14">
        <f t="shared" si="22"/>
        <v>1102002</v>
      </c>
      <c r="DQ30" s="14" t="str">
        <f t="shared" si="23"/>
        <v>许褚6突</v>
      </c>
      <c r="DR30" s="14">
        <f t="shared" si="24"/>
        <v>4</v>
      </c>
      <c r="DS30" s="14">
        <f t="shared" si="25"/>
        <v>5</v>
      </c>
      <c r="DT30" s="14">
        <f t="shared" si="26"/>
        <v>6</v>
      </c>
      <c r="DU30" s="14">
        <f t="shared" si="27"/>
        <v>3</v>
      </c>
      <c r="DV30" s="14">
        <f t="shared" si="28"/>
        <v>6</v>
      </c>
      <c r="DW30" s="14">
        <f t="shared" si="29"/>
        <v>26</v>
      </c>
      <c r="DX30" s="14">
        <f>INDEX(属性投放!$AW$6:$AW$85,(卡牌属性!DU30-2)*20+卡牌属性!DV30)</f>
        <v>5</v>
      </c>
      <c r="DY30" s="14">
        <f>INDEX(属性投放!BP$6:BP$85,卡牌属性!$DW30)</f>
        <v>135</v>
      </c>
      <c r="DZ30" s="14">
        <f>INDEX(属性投放!BQ$6:BQ$85,卡牌属性!$DW30)</f>
        <v>68</v>
      </c>
      <c r="EA30" s="14">
        <f>INDEX(属性投放!BR$6:BR$85,卡牌属性!$DW30)</f>
        <v>1350</v>
      </c>
      <c r="EB30" s="14">
        <f t="shared" si="93"/>
        <v>839</v>
      </c>
      <c r="EC30" s="14">
        <f t="shared" si="94"/>
        <v>946</v>
      </c>
      <c r="ED30" s="14">
        <f t="shared" si="95"/>
        <v>1061</v>
      </c>
      <c r="EE30" s="14">
        <f t="shared" si="96"/>
        <v>1061</v>
      </c>
      <c r="EF30" s="14">
        <f t="shared" si="97"/>
        <v>1298</v>
      </c>
      <c r="EG30" s="14">
        <f t="shared" si="98"/>
        <v>430</v>
      </c>
      <c r="EH30" s="14">
        <f t="shared" si="99"/>
        <v>476</v>
      </c>
      <c r="EI30" s="14">
        <f t="shared" si="100"/>
        <v>476</v>
      </c>
      <c r="EJ30" s="14">
        <f t="shared" si="101"/>
        <v>576</v>
      </c>
      <c r="EK30" s="14">
        <f t="shared" si="102"/>
        <v>622</v>
      </c>
      <c r="EL30" s="14">
        <f t="shared" si="103"/>
        <v>9310</v>
      </c>
      <c r="EM30" s="14">
        <f t="shared" si="104"/>
        <v>11480</v>
      </c>
      <c r="EN30" s="14">
        <f t="shared" si="105"/>
        <v>11480</v>
      </c>
      <c r="EO30" s="14">
        <f t="shared" si="106"/>
        <v>12510</v>
      </c>
      <c r="EP30" s="14">
        <f t="shared" si="107"/>
        <v>13950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30"/>
        <v>6</v>
      </c>
      <c r="FK30" s="14">
        <f t="shared" si="31"/>
        <v>1102006</v>
      </c>
      <c r="FL30" s="14" t="str">
        <f t="shared" si="32"/>
        <v>项羽-1星</v>
      </c>
      <c r="FM30" s="14">
        <f t="shared" si="33"/>
        <v>1</v>
      </c>
      <c r="FN30" s="14">
        <f>INDEX(Y$6:Y$27,$FJ30)+INDEX(属性偏向!Z$4:Z$8,卡牌属性!$FM30)</f>
        <v>8</v>
      </c>
      <c r="FO30" s="14" t="str">
        <f>INDEX(属性评价,卡牌属性!FN30)</f>
        <v>A+</v>
      </c>
      <c r="FP30" s="14">
        <f>INDEX(Z$6:Z$27,$FJ30)+INDEX(属性偏向!AA$4:AA$8,卡牌属性!$FM30)</f>
        <v>9</v>
      </c>
      <c r="FQ30" s="14" t="str">
        <f>INDEX(属性评价,卡牌属性!FP30)</f>
        <v>S</v>
      </c>
      <c r="FR30" s="14">
        <f>INDEX(AA$6:AA$27,$FJ30)+INDEX(属性偏向!AB$4:AB$8,卡牌属性!$FM30)</f>
        <v>8</v>
      </c>
      <c r="FS30" s="14" t="str">
        <f>INDEX(属性评价,卡牌属性!FR30)</f>
        <v>A+</v>
      </c>
      <c r="FV30" s="13">
        <v>26</v>
      </c>
      <c r="FW30" s="13">
        <f t="shared" si="34"/>
        <v>6</v>
      </c>
      <c r="FX30" s="14">
        <f t="shared" si="35"/>
        <v>1101006</v>
      </c>
      <c r="FY30" s="14" t="str">
        <f t="shared" si="36"/>
        <v>红莲·缇娜-1星</v>
      </c>
      <c r="FZ30" s="14">
        <f t="shared" si="37"/>
        <v>1</v>
      </c>
      <c r="GA30" s="14">
        <f>INDEX(J$6:J$21,$FW30)+INDEX(属性偏向!Z$4:Z$8,卡牌属性!$FM30)</f>
        <v>6</v>
      </c>
      <c r="GB30" s="14" t="str">
        <f>INDEX(属性评价,卡牌属性!GA30)</f>
        <v>B+</v>
      </c>
      <c r="GC30" s="14">
        <f>INDEX(K$6:K$21,$FW30)+INDEX(属性偏向!Z$4:Z$8,卡牌属性!$FM30)</f>
        <v>6</v>
      </c>
      <c r="GD30" s="14" t="str">
        <f>INDEX(属性评价,卡牌属性!GC30)</f>
        <v>B+</v>
      </c>
      <c r="GE30" s="14">
        <f>INDEX(L$6:L$21,$FW30)+INDEX(属性偏向!Z$4:Z$8,卡牌属性!$FM30)</f>
        <v>7</v>
      </c>
      <c r="GF30" s="14" t="str">
        <f>INDEX(属性评价,卡牌属性!GE30)</f>
        <v>A</v>
      </c>
      <c r="GJ30" s="13">
        <v>26</v>
      </c>
      <c r="GK30" s="13">
        <f>MATCH(GJ30-1,属性投放!$T$6:$T$66,1)</f>
        <v>1</v>
      </c>
      <c r="GL30" s="13">
        <f>MATCH(GJ30,属性投放!$AN$6:$AN$58,1)-1</f>
        <v>5</v>
      </c>
      <c r="GM30" s="13">
        <f>MATCH(GJ30-1,属性投放!$AD$6:$AD$26,1)</f>
        <v>4</v>
      </c>
      <c r="GN30" s="13" t="str">
        <f>INDEX(属性投放!$AB$7:$AB$26,卡牌属性!GM30)</f>
        <v>众合</v>
      </c>
      <c r="GO30" s="14">
        <f t="shared" si="38"/>
        <v>345</v>
      </c>
      <c r="GP30" s="14">
        <f t="shared" si="39"/>
        <v>145</v>
      </c>
      <c r="GQ30" s="14">
        <f t="shared" si="40"/>
        <v>2750</v>
      </c>
      <c r="GR30" s="14">
        <f t="shared" si="41"/>
        <v>8</v>
      </c>
      <c r="GS30" s="14">
        <f t="shared" si="42"/>
        <v>4</v>
      </c>
      <c r="GT30" s="14">
        <f t="shared" si="43"/>
        <v>80</v>
      </c>
      <c r="GU30" s="14">
        <f>GO30+GR30*($GJ30-INDEX(属性投放!$AD$6:$AD$26,卡牌属性!$GM30))</f>
        <v>353</v>
      </c>
      <c r="GV30" s="14">
        <f>GP30+GS30*($GJ30-INDEX(属性投放!$AD$6:$AD$26,卡牌属性!$GM30))</f>
        <v>149</v>
      </c>
      <c r="GW30" s="14">
        <f>GQ30+GT30*($GJ30-INDEX(属性投放!$AD$6:$AD$26,卡牌属性!$GM30))</f>
        <v>2830</v>
      </c>
      <c r="GX30" s="14">
        <f t="shared" si="44"/>
        <v>105</v>
      </c>
      <c r="GY30" s="14">
        <f t="shared" si="45"/>
        <v>54</v>
      </c>
      <c r="GZ30" s="14">
        <f t="shared" si="46"/>
        <v>1050</v>
      </c>
      <c r="HA30" s="14">
        <f>IF(COUNTIF(属性投放!$AN$7:$AN$58,"="&amp;卡牌属性!GJ30)&gt;0,卡牌属性!GL30,0)</f>
        <v>0</v>
      </c>
      <c r="HB30" s="14">
        <f t="shared" si="47"/>
        <v>0</v>
      </c>
      <c r="HC30" s="14">
        <f t="shared" si="48"/>
        <v>0</v>
      </c>
      <c r="HD30" s="14">
        <f t="shared" si="49"/>
        <v>0</v>
      </c>
      <c r="HE30" s="14">
        <f>IF(COUNTIF(属性投放!$AD$6:$AD$26,"="&amp;卡牌属性!GJ30)&gt;0,卡牌属性!GM30,0)</f>
        <v>0</v>
      </c>
      <c r="HF30" s="14">
        <f t="shared" si="50"/>
        <v>0</v>
      </c>
      <c r="HG30" s="14">
        <f t="shared" si="51"/>
        <v>0</v>
      </c>
      <c r="HH30" s="14">
        <f t="shared" si="52"/>
        <v>0</v>
      </c>
      <c r="HI30" s="14">
        <f t="shared" si="71"/>
        <v>8</v>
      </c>
      <c r="HJ30" s="14">
        <f t="shared" si="72"/>
        <v>4</v>
      </c>
      <c r="HK30" s="14">
        <f t="shared" si="73"/>
        <v>80</v>
      </c>
      <c r="HL30" s="14">
        <f t="shared" si="74"/>
        <v>458</v>
      </c>
      <c r="HM30" s="14">
        <f t="shared" si="75"/>
        <v>203</v>
      </c>
      <c r="HN30" s="14">
        <f t="shared" si="76"/>
        <v>3880</v>
      </c>
      <c r="HO30" s="14">
        <f t="shared" si="77"/>
        <v>240</v>
      </c>
      <c r="HP30" s="14">
        <f t="shared" si="78"/>
        <v>0</v>
      </c>
      <c r="HQ30" s="14">
        <f t="shared" si="79"/>
        <v>0</v>
      </c>
      <c r="HR30" s="14">
        <f t="shared" si="80"/>
        <v>12520</v>
      </c>
      <c r="HS30" s="17">
        <f t="shared" si="81"/>
        <v>1.9169329073482427E-2</v>
      </c>
      <c r="HT30" s="17">
        <f t="shared" si="82"/>
        <v>0</v>
      </c>
      <c r="HU30" s="17">
        <f t="shared" si="83"/>
        <v>0</v>
      </c>
      <c r="HV30" s="23">
        <f>SUM(HO$5:HO30)</f>
        <v>4640</v>
      </c>
      <c r="HW30" s="14">
        <f>SUM(HP$5:HP30)</f>
        <v>3180</v>
      </c>
      <c r="HX30" s="14">
        <f>SUM(HQ$5:HQ30)</f>
        <v>1660</v>
      </c>
      <c r="HY30" s="17">
        <f t="shared" si="84"/>
        <v>0.37060702875399359</v>
      </c>
      <c r="HZ30" s="17">
        <f t="shared" si="85"/>
        <v>0.2539936102236422</v>
      </c>
      <c r="IA30" s="17">
        <f t="shared" si="86"/>
        <v>0.13258785942492013</v>
      </c>
    </row>
    <row r="31" spans="1:235" ht="16.5" x14ac:dyDescent="0.2">
      <c r="N31" s="13">
        <v>1102028</v>
      </c>
      <c r="O31" s="13" t="s">
        <v>1260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726</v>
      </c>
      <c r="W31" s="13" t="s">
        <v>726</v>
      </c>
      <c r="X31" s="13" t="s">
        <v>724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55"/>
        <v>2</v>
      </c>
      <c r="AG31" s="13">
        <f t="shared" si="2"/>
        <v>2</v>
      </c>
      <c r="AH31" s="14">
        <f t="shared" si="3"/>
        <v>1101002</v>
      </c>
      <c r="AI31" s="14" t="str">
        <f t="shared" si="4"/>
        <v>曹玄亮7突</v>
      </c>
      <c r="AJ31" s="25" t="s">
        <v>162</v>
      </c>
      <c r="AK31" s="14">
        <v>1</v>
      </c>
      <c r="AL31" s="14">
        <f t="shared" si="5"/>
        <v>7</v>
      </c>
      <c r="AM31" s="14">
        <f>INDEX(属性投放!$DE$6:$DE$85,(卡牌属性!AG31-2)*20+卡牌属性!AL31)</f>
        <v>1027</v>
      </c>
      <c r="AN31" s="14">
        <f t="shared" si="87"/>
        <v>1027</v>
      </c>
      <c r="AO31" s="14">
        <f t="shared" si="87"/>
        <v>1027</v>
      </c>
      <c r="AP31" s="14">
        <f t="shared" si="87"/>
        <v>1027</v>
      </c>
      <c r="AQ31" s="14">
        <f t="shared" si="87"/>
        <v>1027</v>
      </c>
      <c r="AR31" s="14">
        <f>INDEX(属性投放!$DF$6:$DF$85,(卡牌属性!AG31-2)*20+卡牌属性!AL31)</f>
        <v>488</v>
      </c>
      <c r="AS31" s="14">
        <f t="shared" si="88"/>
        <v>488</v>
      </c>
      <c r="AT31" s="14">
        <f t="shared" si="88"/>
        <v>488</v>
      </c>
      <c r="AU31" s="14">
        <f t="shared" si="88"/>
        <v>488</v>
      </c>
      <c r="AV31" s="14">
        <f t="shared" si="88"/>
        <v>488</v>
      </c>
      <c r="AW31" s="14">
        <f>INDEX(属性投放!$DG$6:$DG$85,(卡牌属性!AG31-2)*20+卡牌属性!AL31)</f>
        <v>5085</v>
      </c>
      <c r="AX31" s="14">
        <f t="shared" si="89"/>
        <v>5085</v>
      </c>
      <c r="AY31" s="14">
        <f t="shared" si="89"/>
        <v>5085</v>
      </c>
      <c r="AZ31" s="14">
        <f t="shared" si="89"/>
        <v>5085</v>
      </c>
      <c r="BA31" s="14">
        <f t="shared" si="89"/>
        <v>5085</v>
      </c>
      <c r="BB31" s="14">
        <f>INDEX(属性投放!$DK$6:$DK$85,(卡牌属性!AG31-2)*20+卡牌属性!AL31)</f>
        <v>36</v>
      </c>
      <c r="BC31" s="14">
        <f t="shared" si="90"/>
        <v>36</v>
      </c>
      <c r="BD31" s="14">
        <f t="shared" si="90"/>
        <v>36</v>
      </c>
      <c r="BE31" s="14">
        <f t="shared" si="90"/>
        <v>36</v>
      </c>
      <c r="BF31" s="14">
        <f t="shared" si="90"/>
        <v>36</v>
      </c>
      <c r="BG31" s="14">
        <f>INDEX(属性投放!$DL$6:$DL$85,(卡牌属性!AG31-2)*20+卡牌属性!AL31)</f>
        <v>18</v>
      </c>
      <c r="BH31" s="14">
        <f t="shared" si="91"/>
        <v>18</v>
      </c>
      <c r="BI31" s="14">
        <f t="shared" si="91"/>
        <v>18</v>
      </c>
      <c r="BJ31" s="14">
        <f t="shared" si="91"/>
        <v>18</v>
      </c>
      <c r="BK31" s="14">
        <f t="shared" si="91"/>
        <v>18</v>
      </c>
      <c r="BL31" s="14">
        <f>INDEX(属性投放!$DM$6:$DM$85,(卡牌属性!AG31-2)*20+卡牌属性!AL31)</f>
        <v>180</v>
      </c>
      <c r="BM31" s="14">
        <f t="shared" si="92"/>
        <v>180</v>
      </c>
      <c r="BN31" s="14">
        <f t="shared" si="92"/>
        <v>180</v>
      </c>
      <c r="BO31" s="14">
        <f t="shared" si="92"/>
        <v>180</v>
      </c>
      <c r="BP31" s="14">
        <f t="shared" si="92"/>
        <v>180</v>
      </c>
      <c r="BU31" s="13">
        <v>27</v>
      </c>
      <c r="BV31" s="13">
        <f t="shared" si="12"/>
        <v>2</v>
      </c>
      <c r="BW31" s="14">
        <f t="shared" si="13"/>
        <v>3</v>
      </c>
      <c r="BX31" s="14">
        <f t="shared" si="14"/>
        <v>1102002</v>
      </c>
      <c r="BY31" s="14" t="str">
        <f t="shared" si="15"/>
        <v>许褚7突</v>
      </c>
      <c r="BZ31" s="25" t="s">
        <v>162</v>
      </c>
      <c r="CA31" s="14">
        <v>2</v>
      </c>
      <c r="CB31" s="14">
        <f t="shared" si="16"/>
        <v>7</v>
      </c>
      <c r="CC31" s="14" t="s">
        <v>21</v>
      </c>
      <c r="CD31" s="14">
        <f>INDEX(属性投放!$AY$6:$AY$85,(BW31-2)*20+CB31)</f>
        <v>1601</v>
      </c>
      <c r="CE31" s="14" t="s">
        <v>22</v>
      </c>
      <c r="CF31" s="14">
        <f>INDEX(属性投放!$AZ$6:$AZ$85,(BW31-2)*20+CB31)</f>
        <v>760</v>
      </c>
      <c r="CG31" s="14" t="s">
        <v>674</v>
      </c>
      <c r="CH31" s="14">
        <f>INDEX(属性投放!$BA$6:$BA$85,(BW31-2)*20+CB31)</f>
        <v>15010</v>
      </c>
      <c r="CI31" s="14" t="s">
        <v>21</v>
      </c>
      <c r="CJ31" s="14">
        <f>INDEX(属性投放!$BB$6:$BB$85,(BW31-2)*20+CB31)</f>
        <v>15</v>
      </c>
      <c r="CK31" s="14" t="s">
        <v>22</v>
      </c>
      <c r="CL31" s="14">
        <f>INDEX(属性投放!$BC$6:$BC$85,(BW31-2)*20+CB31)</f>
        <v>8</v>
      </c>
      <c r="CM31" s="14" t="s">
        <v>674</v>
      </c>
      <c r="CN31" s="14">
        <f>INDEX(属性投放!$BD$6:$BD$85,(BW31-2)*20+CB31)</f>
        <v>150</v>
      </c>
      <c r="CQ31" s="13">
        <v>27</v>
      </c>
      <c r="CR31" s="13">
        <f t="shared" si="17"/>
        <v>1</v>
      </c>
      <c r="CS31" s="13">
        <f t="shared" si="18"/>
        <v>27</v>
      </c>
      <c r="CT31" s="14">
        <f t="shared" si="19"/>
        <v>5</v>
      </c>
      <c r="CU31" s="14">
        <f t="shared" si="20"/>
        <v>1102001</v>
      </c>
      <c r="CV31" s="14" t="str">
        <f>INDEX($O$6:$O$27,CR31)&amp;"-"&amp;INDEX(属性投放!$AB$7:$AB$26,CX31)&amp;"-魂火-"&amp;CZ31</f>
        <v>关羽-大叫唤+2-魂火-3</v>
      </c>
      <c r="CW31" s="25" t="s">
        <v>162</v>
      </c>
      <c r="CX31" s="14">
        <f>INDEX(属性投放!$AL$7:$AL$58,CS31)</f>
        <v>12</v>
      </c>
      <c r="CY31" s="14" t="s">
        <v>701</v>
      </c>
      <c r="CZ31" s="14">
        <f>INDEX(属性投放!$AM$7:$AM$58,CS31)</f>
        <v>3</v>
      </c>
      <c r="DA31" s="14">
        <f t="shared" si="21"/>
        <v>27</v>
      </c>
      <c r="DB31" s="14">
        <f>INDEX(属性投放!$AN$7:$AN$58,DA31)</f>
        <v>87</v>
      </c>
      <c r="DC31" s="14" t="s">
        <v>702</v>
      </c>
      <c r="DD31" s="14">
        <f>INDEX(属性投放!$BJ$6:$BJ$85,(CT31-2)*20+CX31)</f>
        <v>420</v>
      </c>
      <c r="DE31" s="14">
        <f>SUMIFS(DD$5:DD31,$CR$5:$CR31,"="&amp;$CR31)</f>
        <v>5210</v>
      </c>
      <c r="DF31" s="14" t="s">
        <v>703</v>
      </c>
      <c r="DG31" s="14">
        <f>INDEX(属性投放!$BK$6:$BK$85,(CT31-2)*20+CX31)</f>
        <v>210</v>
      </c>
      <c r="DH31" s="14">
        <f>SUMIFS(DG$5:DG31,$CR$5:$CR31,"="&amp;$CR31)</f>
        <v>2608</v>
      </c>
      <c r="DI31" s="14" t="s">
        <v>704</v>
      </c>
      <c r="DJ31" s="14">
        <f>INDEX(属性投放!$BL$6:$BL$85,(CT31-2)*20+CX31)</f>
        <v>4200</v>
      </c>
      <c r="DK31" s="14">
        <f>SUMIFS(DJ$5:DJ31,$CR$5:$CR31,"="&amp;$CR31)</f>
        <v>52100</v>
      </c>
      <c r="DP31" s="14">
        <f t="shared" si="22"/>
        <v>1102002</v>
      </c>
      <c r="DQ31" s="14" t="str">
        <f t="shared" si="23"/>
        <v>许褚7突</v>
      </c>
      <c r="DR31" s="14">
        <f t="shared" si="24"/>
        <v>4</v>
      </c>
      <c r="DS31" s="14">
        <f t="shared" si="25"/>
        <v>5</v>
      </c>
      <c r="DT31" s="14">
        <f t="shared" si="26"/>
        <v>6</v>
      </c>
      <c r="DU31" s="14">
        <f t="shared" si="27"/>
        <v>3</v>
      </c>
      <c r="DV31" s="14">
        <f t="shared" si="28"/>
        <v>7</v>
      </c>
      <c r="DW31" s="14">
        <f t="shared" si="29"/>
        <v>27</v>
      </c>
      <c r="DX31" s="14">
        <f>INDEX(属性投放!$AW$6:$AW$85,(卡牌属性!DU31-2)*20+卡牌属性!DV31)</f>
        <v>5</v>
      </c>
      <c r="DY31" s="14">
        <f>INDEX(属性投放!BP$6:BP$85,卡牌属性!$DW31)</f>
        <v>140</v>
      </c>
      <c r="DZ31" s="14">
        <f>INDEX(属性投放!BQ$6:BQ$85,卡牌属性!$DW31)</f>
        <v>70</v>
      </c>
      <c r="EA31" s="14">
        <f>INDEX(属性投放!BR$6:BR$85,卡牌属性!$DW31)</f>
        <v>1400</v>
      </c>
      <c r="EB31" s="14">
        <f t="shared" si="93"/>
        <v>1024</v>
      </c>
      <c r="EC31" s="14">
        <f t="shared" si="94"/>
        <v>1141</v>
      </c>
      <c r="ED31" s="14">
        <f t="shared" si="95"/>
        <v>1261</v>
      </c>
      <c r="EE31" s="14">
        <f t="shared" si="96"/>
        <v>1261</v>
      </c>
      <c r="EF31" s="14">
        <f t="shared" si="97"/>
        <v>1533</v>
      </c>
      <c r="EG31" s="14">
        <f t="shared" si="98"/>
        <v>528</v>
      </c>
      <c r="EH31" s="14">
        <f t="shared" si="99"/>
        <v>579</v>
      </c>
      <c r="EI31" s="14">
        <f t="shared" si="100"/>
        <v>579</v>
      </c>
      <c r="EJ31" s="14">
        <f t="shared" si="101"/>
        <v>694</v>
      </c>
      <c r="EK31" s="14">
        <f t="shared" si="102"/>
        <v>745</v>
      </c>
      <c r="EL31" s="14">
        <f t="shared" si="103"/>
        <v>11310</v>
      </c>
      <c r="EM31" s="14">
        <f t="shared" si="104"/>
        <v>13830</v>
      </c>
      <c r="EN31" s="14">
        <f t="shared" si="105"/>
        <v>13830</v>
      </c>
      <c r="EO31" s="14">
        <f t="shared" si="106"/>
        <v>14960</v>
      </c>
      <c r="EP31" s="14">
        <f t="shared" si="107"/>
        <v>16550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30"/>
        <v>6</v>
      </c>
      <c r="FK31" s="14">
        <f t="shared" si="31"/>
        <v>1102006</v>
      </c>
      <c r="FL31" s="14" t="str">
        <f t="shared" si="32"/>
        <v>项羽-2星</v>
      </c>
      <c r="FM31" s="14">
        <f t="shared" si="33"/>
        <v>2</v>
      </c>
      <c r="FN31" s="14">
        <f>INDEX(Y$6:Y$27,$FJ31)+INDEX(属性偏向!Z$4:Z$8,卡牌属性!$FM31)</f>
        <v>9</v>
      </c>
      <c r="FO31" s="14" t="str">
        <f>INDEX(属性评价,卡牌属性!FN31)</f>
        <v>S</v>
      </c>
      <c r="FP31" s="14">
        <f>INDEX(Z$6:Z$27,$FJ31)+INDEX(属性偏向!AA$4:AA$8,卡牌属性!$FM31)</f>
        <v>10</v>
      </c>
      <c r="FQ31" s="14" t="str">
        <f>INDEX(属性评价,卡牌属性!FP31)</f>
        <v>S+</v>
      </c>
      <c r="FR31" s="14">
        <f>INDEX(AA$6:AA$27,$FJ31)+INDEX(属性偏向!AB$4:AB$8,卡牌属性!$FM31)</f>
        <v>9</v>
      </c>
      <c r="FS31" s="14" t="str">
        <f>INDEX(属性评价,卡牌属性!FR31)</f>
        <v>S</v>
      </c>
      <c r="FV31" s="13">
        <v>27</v>
      </c>
      <c r="FW31" s="13">
        <f t="shared" si="34"/>
        <v>6</v>
      </c>
      <c r="FX31" s="14">
        <f t="shared" si="35"/>
        <v>1101006</v>
      </c>
      <c r="FY31" s="14" t="str">
        <f t="shared" si="36"/>
        <v>红莲·缇娜-2星</v>
      </c>
      <c r="FZ31" s="14">
        <f t="shared" si="37"/>
        <v>2</v>
      </c>
      <c r="GA31" s="14">
        <f>INDEX(J$6:J$21,$FW31)+INDEX(属性偏向!Z$4:Z$8,卡牌属性!$FM31)</f>
        <v>7</v>
      </c>
      <c r="GB31" s="14" t="str">
        <f>INDEX(属性评价,卡牌属性!GA31)</f>
        <v>A</v>
      </c>
      <c r="GC31" s="14">
        <f>INDEX(K$6:K$21,$FW31)+INDEX(属性偏向!Z$4:Z$8,卡牌属性!$FM31)</f>
        <v>7</v>
      </c>
      <c r="GD31" s="14" t="str">
        <f>INDEX(属性评价,卡牌属性!GC31)</f>
        <v>A</v>
      </c>
      <c r="GE31" s="14">
        <f>INDEX(L$6:L$21,$FW31)+INDEX(属性偏向!Z$4:Z$8,卡牌属性!$FM31)</f>
        <v>8</v>
      </c>
      <c r="GF31" s="14" t="str">
        <f>INDEX(属性评价,卡牌属性!GE31)</f>
        <v>A+</v>
      </c>
      <c r="GJ31" s="13">
        <v>27</v>
      </c>
      <c r="GK31" s="13">
        <f>MATCH(GJ31-1,属性投放!$T$6:$T$66,1)</f>
        <v>1</v>
      </c>
      <c r="GL31" s="13">
        <f>MATCH(GJ31,属性投放!$AN$6:$AN$58,1)-1</f>
        <v>5</v>
      </c>
      <c r="GM31" s="13">
        <f>MATCH(GJ31-1,属性投放!$AD$6:$AD$26,1)</f>
        <v>4</v>
      </c>
      <c r="GN31" s="13" t="str">
        <f>INDEX(属性投放!$AB$7:$AB$26,卡牌属性!GM31)</f>
        <v>众合</v>
      </c>
      <c r="GO31" s="14">
        <f t="shared" si="38"/>
        <v>345</v>
      </c>
      <c r="GP31" s="14">
        <f t="shared" si="39"/>
        <v>145</v>
      </c>
      <c r="GQ31" s="14">
        <f t="shared" si="40"/>
        <v>2750</v>
      </c>
      <c r="GR31" s="14">
        <f t="shared" si="41"/>
        <v>8</v>
      </c>
      <c r="GS31" s="14">
        <f t="shared" si="42"/>
        <v>4</v>
      </c>
      <c r="GT31" s="14">
        <f t="shared" si="43"/>
        <v>80</v>
      </c>
      <c r="GU31" s="14">
        <f>GO31+GR31*($GJ31-INDEX(属性投放!$AD$6:$AD$26,卡牌属性!$GM31))</f>
        <v>361</v>
      </c>
      <c r="GV31" s="14">
        <f>GP31+GS31*($GJ31-INDEX(属性投放!$AD$6:$AD$26,卡牌属性!$GM31))</f>
        <v>153</v>
      </c>
      <c r="GW31" s="14">
        <f>GQ31+GT31*($GJ31-INDEX(属性投放!$AD$6:$AD$26,卡牌属性!$GM31))</f>
        <v>2910</v>
      </c>
      <c r="GX31" s="14">
        <f t="shared" si="44"/>
        <v>105</v>
      </c>
      <c r="GY31" s="14">
        <f t="shared" si="45"/>
        <v>54</v>
      </c>
      <c r="GZ31" s="14">
        <f t="shared" si="46"/>
        <v>1050</v>
      </c>
      <c r="HA31" s="14">
        <f>IF(COUNTIF(属性投放!$AN$7:$AN$58,"="&amp;卡牌属性!GJ31)&gt;0,卡牌属性!GL31,0)</f>
        <v>0</v>
      </c>
      <c r="HB31" s="14">
        <f t="shared" si="47"/>
        <v>0</v>
      </c>
      <c r="HC31" s="14">
        <f t="shared" si="48"/>
        <v>0</v>
      </c>
      <c r="HD31" s="14">
        <f t="shared" si="49"/>
        <v>0</v>
      </c>
      <c r="HE31" s="14">
        <f>IF(COUNTIF(属性投放!$AD$6:$AD$26,"="&amp;卡牌属性!GJ31)&gt;0,卡牌属性!GM31,0)</f>
        <v>0</v>
      </c>
      <c r="HF31" s="14">
        <f t="shared" si="50"/>
        <v>0</v>
      </c>
      <c r="HG31" s="14">
        <f t="shared" si="51"/>
        <v>0</v>
      </c>
      <c r="HH31" s="14">
        <f t="shared" si="52"/>
        <v>0</v>
      </c>
      <c r="HI31" s="14">
        <f t="shared" si="71"/>
        <v>8</v>
      </c>
      <c r="HJ31" s="14">
        <f t="shared" si="72"/>
        <v>4</v>
      </c>
      <c r="HK31" s="14">
        <f t="shared" si="73"/>
        <v>80</v>
      </c>
      <c r="HL31" s="14">
        <f t="shared" si="74"/>
        <v>466</v>
      </c>
      <c r="HM31" s="14">
        <f t="shared" si="75"/>
        <v>207</v>
      </c>
      <c r="HN31" s="14">
        <f t="shared" si="76"/>
        <v>3960</v>
      </c>
      <c r="HO31" s="14">
        <f t="shared" si="77"/>
        <v>240</v>
      </c>
      <c r="HP31" s="14">
        <f t="shared" si="78"/>
        <v>0</v>
      </c>
      <c r="HQ31" s="14">
        <f t="shared" si="79"/>
        <v>0</v>
      </c>
      <c r="HR31" s="14">
        <f t="shared" si="80"/>
        <v>12760</v>
      </c>
      <c r="HS31" s="17">
        <f t="shared" si="81"/>
        <v>1.8808777429467086E-2</v>
      </c>
      <c r="HT31" s="17">
        <f t="shared" si="82"/>
        <v>0</v>
      </c>
      <c r="HU31" s="17">
        <f t="shared" si="83"/>
        <v>0</v>
      </c>
      <c r="HV31" s="23">
        <f>SUM(HO$5:HO31)</f>
        <v>4880</v>
      </c>
      <c r="HW31" s="14">
        <f>SUM(HP$5:HP31)</f>
        <v>3180</v>
      </c>
      <c r="HX31" s="14">
        <f>SUM(HQ$5:HQ31)</f>
        <v>1660</v>
      </c>
      <c r="HY31" s="17">
        <f t="shared" si="84"/>
        <v>0.38244514106583072</v>
      </c>
      <c r="HZ31" s="17">
        <f t="shared" si="85"/>
        <v>0.24921630094043887</v>
      </c>
      <c r="IA31" s="17">
        <f t="shared" si="86"/>
        <v>0.13009404388714735</v>
      </c>
    </row>
    <row r="32" spans="1:235" ht="16.5" x14ac:dyDescent="0.2">
      <c r="N32" s="13">
        <v>1102030</v>
      </c>
      <c r="O32" s="13" t="s">
        <v>1261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722</v>
      </c>
      <c r="W32" s="13" t="s">
        <v>722</v>
      </c>
      <c r="X32" s="13" t="s">
        <v>720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55"/>
        <v>2</v>
      </c>
      <c r="AG32" s="13">
        <f t="shared" si="2"/>
        <v>2</v>
      </c>
      <c r="AH32" s="14">
        <f t="shared" si="3"/>
        <v>1101002</v>
      </c>
      <c r="AI32" s="14" t="str">
        <f t="shared" si="4"/>
        <v>曹玄亮8突</v>
      </c>
      <c r="AJ32" s="25" t="s">
        <v>162</v>
      </c>
      <c r="AK32" s="14">
        <v>1</v>
      </c>
      <c r="AL32" s="14">
        <f t="shared" si="5"/>
        <v>8</v>
      </c>
      <c r="AM32" s="14">
        <f>INDEX(属性投放!$DE$6:$DE$85,(卡牌属性!AG32-2)*20+卡牌属性!AL32)</f>
        <v>1129</v>
      </c>
      <c r="AN32" s="14">
        <f t="shared" si="87"/>
        <v>1129</v>
      </c>
      <c r="AO32" s="14">
        <f t="shared" si="87"/>
        <v>1129</v>
      </c>
      <c r="AP32" s="14">
        <f t="shared" si="87"/>
        <v>1129</v>
      </c>
      <c r="AQ32" s="14">
        <f t="shared" si="87"/>
        <v>1129</v>
      </c>
      <c r="AR32" s="14">
        <f>INDEX(属性投放!$DF$6:$DF$85,(卡牌属性!AG32-2)*20+卡牌属性!AL32)</f>
        <v>539</v>
      </c>
      <c r="AS32" s="14">
        <f t="shared" si="88"/>
        <v>539</v>
      </c>
      <c r="AT32" s="14">
        <f t="shared" si="88"/>
        <v>539</v>
      </c>
      <c r="AU32" s="14">
        <f t="shared" si="88"/>
        <v>539</v>
      </c>
      <c r="AV32" s="14">
        <f t="shared" si="88"/>
        <v>539</v>
      </c>
      <c r="AW32" s="14">
        <f>INDEX(属性投放!$DG$6:$DG$85,(卡牌属性!AG32-2)*20+卡牌属性!AL32)</f>
        <v>5595</v>
      </c>
      <c r="AX32" s="14">
        <f t="shared" si="89"/>
        <v>5595</v>
      </c>
      <c r="AY32" s="14">
        <f t="shared" si="89"/>
        <v>5595</v>
      </c>
      <c r="AZ32" s="14">
        <f t="shared" si="89"/>
        <v>5595</v>
      </c>
      <c r="BA32" s="14">
        <f t="shared" si="89"/>
        <v>5595</v>
      </c>
      <c r="BB32" s="14">
        <f>INDEX(属性投放!$DK$6:$DK$85,(卡牌属性!AG32-2)*20+卡牌属性!AL32)</f>
        <v>36</v>
      </c>
      <c r="BC32" s="14">
        <f t="shared" si="90"/>
        <v>36</v>
      </c>
      <c r="BD32" s="14">
        <f t="shared" si="90"/>
        <v>36</v>
      </c>
      <c r="BE32" s="14">
        <f t="shared" si="90"/>
        <v>36</v>
      </c>
      <c r="BF32" s="14">
        <f t="shared" si="90"/>
        <v>36</v>
      </c>
      <c r="BG32" s="14">
        <f>INDEX(属性投放!$DL$6:$DL$85,(卡牌属性!AG32-2)*20+卡牌属性!AL32)</f>
        <v>18</v>
      </c>
      <c r="BH32" s="14">
        <f t="shared" si="91"/>
        <v>18</v>
      </c>
      <c r="BI32" s="14">
        <f t="shared" si="91"/>
        <v>18</v>
      </c>
      <c r="BJ32" s="14">
        <f t="shared" si="91"/>
        <v>18</v>
      </c>
      <c r="BK32" s="14">
        <f t="shared" si="91"/>
        <v>18</v>
      </c>
      <c r="BL32" s="14">
        <f>INDEX(属性投放!$DM$6:$DM$85,(卡牌属性!AG32-2)*20+卡牌属性!AL32)</f>
        <v>180</v>
      </c>
      <c r="BM32" s="14">
        <f t="shared" si="92"/>
        <v>180</v>
      </c>
      <c r="BN32" s="14">
        <f t="shared" si="92"/>
        <v>180</v>
      </c>
      <c r="BO32" s="14">
        <f t="shared" si="92"/>
        <v>180</v>
      </c>
      <c r="BP32" s="14">
        <f t="shared" si="92"/>
        <v>180</v>
      </c>
      <c r="BU32" s="13">
        <v>28</v>
      </c>
      <c r="BV32" s="13">
        <f t="shared" si="12"/>
        <v>2</v>
      </c>
      <c r="BW32" s="14">
        <f t="shared" si="13"/>
        <v>3</v>
      </c>
      <c r="BX32" s="14">
        <f t="shared" si="14"/>
        <v>1102002</v>
      </c>
      <c r="BY32" s="14" t="str">
        <f t="shared" si="15"/>
        <v>许褚8突</v>
      </c>
      <c r="BZ32" s="25" t="s">
        <v>162</v>
      </c>
      <c r="CA32" s="14">
        <v>2</v>
      </c>
      <c r="CB32" s="14">
        <f t="shared" si="16"/>
        <v>8</v>
      </c>
      <c r="CC32" s="14" t="s">
        <v>21</v>
      </c>
      <c r="CD32" s="14">
        <f>INDEX(属性投放!$AY$6:$AY$85,(BW32-2)*20+CB32)</f>
        <v>1976</v>
      </c>
      <c r="CE32" s="14" t="s">
        <v>22</v>
      </c>
      <c r="CF32" s="14">
        <f>INDEX(属性投放!$AZ$6:$AZ$85,(BW32-2)*20+CB32)</f>
        <v>950</v>
      </c>
      <c r="CG32" s="14" t="s">
        <v>674</v>
      </c>
      <c r="CH32" s="14">
        <f>INDEX(属性投放!$BA$6:$BA$85,(BW32-2)*20+CB32)</f>
        <v>18760</v>
      </c>
      <c r="CI32" s="14" t="s">
        <v>21</v>
      </c>
      <c r="CJ32" s="14">
        <f>INDEX(属性投放!$BB$6:$BB$85,(BW32-2)*20+CB32)</f>
        <v>15</v>
      </c>
      <c r="CK32" s="14" t="s">
        <v>22</v>
      </c>
      <c r="CL32" s="14">
        <f>INDEX(属性投放!$BC$6:$BC$85,(BW32-2)*20+CB32)</f>
        <v>8</v>
      </c>
      <c r="CM32" s="14" t="s">
        <v>674</v>
      </c>
      <c r="CN32" s="14">
        <f>INDEX(属性投放!$BD$6:$BD$85,(BW32-2)*20+CB32)</f>
        <v>150</v>
      </c>
      <c r="CQ32" s="13">
        <v>28</v>
      </c>
      <c r="CR32" s="13">
        <f t="shared" si="17"/>
        <v>1</v>
      </c>
      <c r="CS32" s="13">
        <f t="shared" si="18"/>
        <v>28</v>
      </c>
      <c r="CT32" s="14">
        <f t="shared" si="19"/>
        <v>5</v>
      </c>
      <c r="CU32" s="14">
        <f t="shared" si="20"/>
        <v>1102001</v>
      </c>
      <c r="CV32" s="14" t="str">
        <f>INDEX($O$6:$O$27,CR32)&amp;"-"&amp;INDEX(属性投放!$AB$7:$AB$26,CX32)&amp;"-魂火-"&amp;CZ32</f>
        <v>关羽-焦热-魂火-1</v>
      </c>
      <c r="CW32" s="25" t="s">
        <v>162</v>
      </c>
      <c r="CX32" s="14">
        <f>INDEX(属性投放!$AL$7:$AL$58,CS32)</f>
        <v>13</v>
      </c>
      <c r="CY32" s="14" t="s">
        <v>701</v>
      </c>
      <c r="CZ32" s="14">
        <f>INDEX(属性投放!$AM$7:$AM$58,CS32)</f>
        <v>1</v>
      </c>
      <c r="DA32" s="14">
        <f t="shared" si="21"/>
        <v>28</v>
      </c>
      <c r="DB32" s="14">
        <f>INDEX(属性投放!$AN$7:$AN$58,DA32)</f>
        <v>90</v>
      </c>
      <c r="DC32" s="14" t="s">
        <v>702</v>
      </c>
      <c r="DD32" s="14">
        <f>INDEX(属性投放!$BJ$6:$BJ$85,(CT32-2)*20+CX32)</f>
        <v>530</v>
      </c>
      <c r="DE32" s="14">
        <f>SUMIFS(DD$5:DD32,$CR$5:$CR32,"="&amp;$CR32)</f>
        <v>5740</v>
      </c>
      <c r="DF32" s="14" t="s">
        <v>703</v>
      </c>
      <c r="DG32" s="14">
        <f>INDEX(属性投放!$BK$6:$BK$85,(CT32-2)*20+CX32)</f>
        <v>265</v>
      </c>
      <c r="DH32" s="14">
        <f>SUMIFS(DG$5:DG32,$CR$5:$CR32,"="&amp;$CR32)</f>
        <v>2873</v>
      </c>
      <c r="DI32" s="14" t="s">
        <v>704</v>
      </c>
      <c r="DJ32" s="14">
        <f>INDEX(属性投放!$BL$6:$BL$85,(CT32-2)*20+CX32)</f>
        <v>5300</v>
      </c>
      <c r="DK32" s="14">
        <f>SUMIFS(DJ$5:DJ32,$CR$5:$CR32,"="&amp;$CR32)</f>
        <v>57400</v>
      </c>
      <c r="DP32" s="14">
        <f t="shared" si="22"/>
        <v>1102002</v>
      </c>
      <c r="DQ32" s="14" t="str">
        <f t="shared" si="23"/>
        <v>许褚8突</v>
      </c>
      <c r="DR32" s="14">
        <f t="shared" si="24"/>
        <v>4</v>
      </c>
      <c r="DS32" s="14">
        <f t="shared" si="25"/>
        <v>5</v>
      </c>
      <c r="DT32" s="14">
        <f t="shared" si="26"/>
        <v>6</v>
      </c>
      <c r="DU32" s="14">
        <f t="shared" si="27"/>
        <v>3</v>
      </c>
      <c r="DV32" s="14">
        <f t="shared" si="28"/>
        <v>8</v>
      </c>
      <c r="DW32" s="14">
        <f t="shared" si="29"/>
        <v>28</v>
      </c>
      <c r="DX32" s="14">
        <f>INDEX(属性投放!$AW$6:$AW$85,(卡牌属性!DU32-2)*20+卡牌属性!DV32)</f>
        <v>5</v>
      </c>
      <c r="DY32" s="14">
        <f>INDEX(属性投放!BP$6:BP$85,卡牌属性!$DW32)</f>
        <v>150</v>
      </c>
      <c r="DZ32" s="14">
        <f>INDEX(属性投放!BQ$6:BQ$85,卡牌属性!$DW32)</f>
        <v>75</v>
      </c>
      <c r="EA32" s="14">
        <f>INDEX(属性投放!BR$6:BR$85,卡牌属性!$DW32)</f>
        <v>1500</v>
      </c>
      <c r="EB32" s="14">
        <f t="shared" si="93"/>
        <v>1224</v>
      </c>
      <c r="EC32" s="14">
        <f t="shared" si="94"/>
        <v>1356</v>
      </c>
      <c r="ED32" s="14">
        <f t="shared" si="95"/>
        <v>1481</v>
      </c>
      <c r="EE32" s="14">
        <f t="shared" si="96"/>
        <v>1481</v>
      </c>
      <c r="EF32" s="14">
        <f t="shared" si="97"/>
        <v>1798</v>
      </c>
      <c r="EG32" s="14">
        <f t="shared" si="98"/>
        <v>638</v>
      </c>
      <c r="EH32" s="14">
        <f t="shared" si="99"/>
        <v>689</v>
      </c>
      <c r="EI32" s="14">
        <f t="shared" si="100"/>
        <v>689</v>
      </c>
      <c r="EJ32" s="14">
        <f t="shared" si="101"/>
        <v>829</v>
      </c>
      <c r="EK32" s="14">
        <f t="shared" si="102"/>
        <v>885</v>
      </c>
      <c r="EL32" s="14">
        <f t="shared" si="103"/>
        <v>13510</v>
      </c>
      <c r="EM32" s="14">
        <f t="shared" si="104"/>
        <v>16480</v>
      </c>
      <c r="EN32" s="14">
        <f t="shared" si="105"/>
        <v>16480</v>
      </c>
      <c r="EO32" s="14">
        <f t="shared" si="106"/>
        <v>17760</v>
      </c>
      <c r="EP32" s="14">
        <f t="shared" si="107"/>
        <v>19450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30"/>
        <v>6</v>
      </c>
      <c r="FK32" s="14">
        <f t="shared" si="31"/>
        <v>1102006</v>
      </c>
      <c r="FL32" s="14" t="str">
        <f t="shared" si="32"/>
        <v>项羽-3星</v>
      </c>
      <c r="FM32" s="14">
        <f t="shared" si="33"/>
        <v>3</v>
      </c>
      <c r="FN32" s="14">
        <f>INDEX(Y$6:Y$27,$FJ32)+INDEX(属性偏向!Z$4:Z$8,卡牌属性!$FM32)</f>
        <v>10</v>
      </c>
      <c r="FO32" s="14" t="str">
        <f>INDEX(属性评价,卡牌属性!FN32)</f>
        <v>S+</v>
      </c>
      <c r="FP32" s="14">
        <f>INDEX(Z$6:Z$27,$FJ32)+INDEX(属性偏向!AA$4:AA$8,卡牌属性!$FM32)</f>
        <v>10</v>
      </c>
      <c r="FQ32" s="14" t="str">
        <f>INDEX(属性评价,卡牌属性!FP32)</f>
        <v>S+</v>
      </c>
      <c r="FR32" s="14">
        <f>INDEX(AA$6:AA$27,$FJ32)+INDEX(属性偏向!AB$4:AB$8,卡牌属性!$FM32)</f>
        <v>9</v>
      </c>
      <c r="FS32" s="14" t="str">
        <f>INDEX(属性评价,卡牌属性!FR32)</f>
        <v>S</v>
      </c>
      <c r="FV32" s="13">
        <v>28</v>
      </c>
      <c r="FW32" s="13">
        <f t="shared" si="34"/>
        <v>6</v>
      </c>
      <c r="FX32" s="14">
        <f t="shared" si="35"/>
        <v>1101006</v>
      </c>
      <c r="FY32" s="14" t="str">
        <f t="shared" si="36"/>
        <v>红莲·缇娜-3星</v>
      </c>
      <c r="FZ32" s="14">
        <f t="shared" si="37"/>
        <v>3</v>
      </c>
      <c r="GA32" s="14">
        <f>INDEX(J$6:J$21,$FW32)+INDEX(属性偏向!Z$4:Z$8,卡牌属性!$FM32)</f>
        <v>8</v>
      </c>
      <c r="GB32" s="14" t="str">
        <f>INDEX(属性评价,卡牌属性!GA32)</f>
        <v>A+</v>
      </c>
      <c r="GC32" s="14">
        <f>INDEX(K$6:K$21,$FW32)+INDEX(属性偏向!Z$4:Z$8,卡牌属性!$FM32)</f>
        <v>8</v>
      </c>
      <c r="GD32" s="14" t="str">
        <f>INDEX(属性评价,卡牌属性!GC32)</f>
        <v>A+</v>
      </c>
      <c r="GE32" s="14">
        <f>INDEX(L$6:L$21,$FW32)+INDEX(属性偏向!Z$4:Z$8,卡牌属性!$FM32)</f>
        <v>9</v>
      </c>
      <c r="GF32" s="14" t="str">
        <f>INDEX(属性评价,卡牌属性!GE32)</f>
        <v>S</v>
      </c>
      <c r="GJ32" s="13">
        <v>28</v>
      </c>
      <c r="GK32" s="13">
        <f>MATCH(GJ32-1,属性投放!$T$6:$T$66,1)</f>
        <v>1</v>
      </c>
      <c r="GL32" s="13">
        <f>MATCH(GJ32,属性投放!$AN$6:$AN$58,1)-1</f>
        <v>5</v>
      </c>
      <c r="GM32" s="13">
        <f>MATCH(GJ32-1,属性投放!$AD$6:$AD$26,1)</f>
        <v>4</v>
      </c>
      <c r="GN32" s="13" t="str">
        <f>INDEX(属性投放!$AB$7:$AB$26,卡牌属性!GM32)</f>
        <v>众合</v>
      </c>
      <c r="GO32" s="14">
        <f t="shared" si="38"/>
        <v>345</v>
      </c>
      <c r="GP32" s="14">
        <f t="shared" si="39"/>
        <v>145</v>
      </c>
      <c r="GQ32" s="14">
        <f t="shared" si="40"/>
        <v>2750</v>
      </c>
      <c r="GR32" s="14">
        <f t="shared" si="41"/>
        <v>8</v>
      </c>
      <c r="GS32" s="14">
        <f t="shared" si="42"/>
        <v>4</v>
      </c>
      <c r="GT32" s="14">
        <f t="shared" si="43"/>
        <v>80</v>
      </c>
      <c r="GU32" s="14">
        <f>GO32+GR32*($GJ32-INDEX(属性投放!$AD$6:$AD$26,卡牌属性!$GM32))</f>
        <v>369</v>
      </c>
      <c r="GV32" s="14">
        <f>GP32+GS32*($GJ32-INDEX(属性投放!$AD$6:$AD$26,卡牌属性!$GM32))</f>
        <v>157</v>
      </c>
      <c r="GW32" s="14">
        <f>GQ32+GT32*($GJ32-INDEX(属性投放!$AD$6:$AD$26,卡牌属性!$GM32))</f>
        <v>2990</v>
      </c>
      <c r="GX32" s="14">
        <f t="shared" si="44"/>
        <v>105</v>
      </c>
      <c r="GY32" s="14">
        <f t="shared" si="45"/>
        <v>54</v>
      </c>
      <c r="GZ32" s="14">
        <f t="shared" si="46"/>
        <v>1050</v>
      </c>
      <c r="HA32" s="14">
        <f>IF(COUNTIF(属性投放!$AN$7:$AN$58,"="&amp;卡牌属性!GJ32)&gt;0,卡牌属性!GL32,0)</f>
        <v>0</v>
      </c>
      <c r="HB32" s="14">
        <f t="shared" si="47"/>
        <v>0</v>
      </c>
      <c r="HC32" s="14">
        <f t="shared" si="48"/>
        <v>0</v>
      </c>
      <c r="HD32" s="14">
        <f t="shared" si="49"/>
        <v>0</v>
      </c>
      <c r="HE32" s="14">
        <f>IF(COUNTIF(属性投放!$AD$6:$AD$26,"="&amp;卡牌属性!GJ32)&gt;0,卡牌属性!GM32,0)</f>
        <v>0</v>
      </c>
      <c r="HF32" s="14">
        <f t="shared" si="50"/>
        <v>0</v>
      </c>
      <c r="HG32" s="14">
        <f t="shared" si="51"/>
        <v>0</v>
      </c>
      <c r="HH32" s="14">
        <f t="shared" si="52"/>
        <v>0</v>
      </c>
      <c r="HI32" s="14">
        <f t="shared" si="71"/>
        <v>8</v>
      </c>
      <c r="HJ32" s="14">
        <f t="shared" si="72"/>
        <v>4</v>
      </c>
      <c r="HK32" s="14">
        <f t="shared" si="73"/>
        <v>80</v>
      </c>
      <c r="HL32" s="14">
        <f t="shared" si="74"/>
        <v>474</v>
      </c>
      <c r="HM32" s="14">
        <f t="shared" si="75"/>
        <v>211</v>
      </c>
      <c r="HN32" s="14">
        <f t="shared" si="76"/>
        <v>4040</v>
      </c>
      <c r="HO32" s="14">
        <f t="shared" si="77"/>
        <v>240</v>
      </c>
      <c r="HP32" s="14">
        <f t="shared" si="78"/>
        <v>0</v>
      </c>
      <c r="HQ32" s="14">
        <f t="shared" si="79"/>
        <v>0</v>
      </c>
      <c r="HR32" s="14">
        <f t="shared" si="80"/>
        <v>13000</v>
      </c>
      <c r="HS32" s="17">
        <f t="shared" si="81"/>
        <v>1.8461538461538463E-2</v>
      </c>
      <c r="HT32" s="17">
        <f t="shared" si="82"/>
        <v>0</v>
      </c>
      <c r="HU32" s="17">
        <f t="shared" si="83"/>
        <v>0</v>
      </c>
      <c r="HV32" s="23">
        <f>SUM(HO$5:HO32)</f>
        <v>5120</v>
      </c>
      <c r="HW32" s="14">
        <f>SUM(HP$5:HP32)</f>
        <v>3180</v>
      </c>
      <c r="HX32" s="14">
        <f>SUM(HQ$5:HQ32)</f>
        <v>1660</v>
      </c>
      <c r="HY32" s="17">
        <f t="shared" si="84"/>
        <v>0.39384615384615385</v>
      </c>
      <c r="HZ32" s="17">
        <f t="shared" si="85"/>
        <v>0.24461538461538462</v>
      </c>
      <c r="IA32" s="17">
        <f t="shared" si="86"/>
        <v>0.12769230769230769</v>
      </c>
    </row>
    <row r="33" spans="14:235" ht="16.5" x14ac:dyDescent="0.2">
      <c r="N33" s="13">
        <v>1102031</v>
      </c>
      <c r="O33" s="13" t="s">
        <v>1258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724</v>
      </c>
      <c r="W33" s="13" t="s">
        <v>724</v>
      </c>
      <c r="X33" s="13" t="s">
        <v>724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55"/>
        <v>2</v>
      </c>
      <c r="AG33" s="13">
        <f t="shared" si="2"/>
        <v>2</v>
      </c>
      <c r="AH33" s="14">
        <f t="shared" si="3"/>
        <v>1101002</v>
      </c>
      <c r="AI33" s="14" t="str">
        <f t="shared" si="4"/>
        <v>曹玄亮9突</v>
      </c>
      <c r="AJ33" s="25" t="s">
        <v>162</v>
      </c>
      <c r="AK33" s="14">
        <v>1</v>
      </c>
      <c r="AL33" s="14">
        <f t="shared" si="5"/>
        <v>9</v>
      </c>
      <c r="AM33" s="14">
        <f>INDEX(属性投放!$DE$6:$DE$85,(卡牌属性!AG33-2)*20+卡牌属性!AL33)</f>
        <v>1231</v>
      </c>
      <c r="AN33" s="14">
        <f t="shared" si="87"/>
        <v>1231</v>
      </c>
      <c r="AO33" s="14">
        <f t="shared" si="87"/>
        <v>1231</v>
      </c>
      <c r="AP33" s="14">
        <f t="shared" si="87"/>
        <v>1231</v>
      </c>
      <c r="AQ33" s="14">
        <f t="shared" si="87"/>
        <v>1231</v>
      </c>
      <c r="AR33" s="14">
        <f>INDEX(属性投放!$DF$6:$DF$85,(卡牌属性!AG33-2)*20+卡牌属性!AL33)</f>
        <v>590</v>
      </c>
      <c r="AS33" s="14">
        <f t="shared" si="88"/>
        <v>590</v>
      </c>
      <c r="AT33" s="14">
        <f t="shared" si="88"/>
        <v>590</v>
      </c>
      <c r="AU33" s="14">
        <f t="shared" si="88"/>
        <v>590</v>
      </c>
      <c r="AV33" s="14">
        <f t="shared" si="88"/>
        <v>590</v>
      </c>
      <c r="AW33" s="14">
        <f>INDEX(属性投放!$DG$6:$DG$85,(卡牌属性!AG33-2)*20+卡牌属性!AL33)</f>
        <v>6105</v>
      </c>
      <c r="AX33" s="14">
        <f t="shared" si="89"/>
        <v>6105</v>
      </c>
      <c r="AY33" s="14">
        <f t="shared" si="89"/>
        <v>6105</v>
      </c>
      <c r="AZ33" s="14">
        <f t="shared" si="89"/>
        <v>6105</v>
      </c>
      <c r="BA33" s="14">
        <f t="shared" si="89"/>
        <v>6105</v>
      </c>
      <c r="BB33" s="14">
        <f>INDEX(属性投放!$DK$6:$DK$85,(卡牌属性!AG33-2)*20+卡牌属性!AL33)</f>
        <v>36</v>
      </c>
      <c r="BC33" s="14">
        <f t="shared" si="90"/>
        <v>36</v>
      </c>
      <c r="BD33" s="14">
        <f t="shared" si="90"/>
        <v>36</v>
      </c>
      <c r="BE33" s="14">
        <f t="shared" si="90"/>
        <v>36</v>
      </c>
      <c r="BF33" s="14">
        <f t="shared" si="90"/>
        <v>36</v>
      </c>
      <c r="BG33" s="14">
        <f>INDEX(属性投放!$DL$6:$DL$85,(卡牌属性!AG33-2)*20+卡牌属性!AL33)</f>
        <v>18</v>
      </c>
      <c r="BH33" s="14">
        <f t="shared" si="91"/>
        <v>18</v>
      </c>
      <c r="BI33" s="14">
        <f t="shared" si="91"/>
        <v>18</v>
      </c>
      <c r="BJ33" s="14">
        <f t="shared" si="91"/>
        <v>18</v>
      </c>
      <c r="BK33" s="14">
        <f t="shared" si="91"/>
        <v>18</v>
      </c>
      <c r="BL33" s="14">
        <f>INDEX(属性投放!$DM$6:$DM$85,(卡牌属性!AG33-2)*20+卡牌属性!AL33)</f>
        <v>180</v>
      </c>
      <c r="BM33" s="14">
        <f t="shared" si="92"/>
        <v>180</v>
      </c>
      <c r="BN33" s="14">
        <f t="shared" si="92"/>
        <v>180</v>
      </c>
      <c r="BO33" s="14">
        <f t="shared" si="92"/>
        <v>180</v>
      </c>
      <c r="BP33" s="14">
        <f t="shared" si="92"/>
        <v>180</v>
      </c>
      <c r="BU33" s="13">
        <v>29</v>
      </c>
      <c r="BV33" s="13">
        <f t="shared" si="12"/>
        <v>2</v>
      </c>
      <c r="BW33" s="14">
        <f t="shared" si="13"/>
        <v>3</v>
      </c>
      <c r="BX33" s="14">
        <f t="shared" si="14"/>
        <v>1102002</v>
      </c>
      <c r="BY33" s="14" t="str">
        <f t="shared" si="15"/>
        <v>许褚9突</v>
      </c>
      <c r="BZ33" s="25" t="s">
        <v>162</v>
      </c>
      <c r="CA33" s="14">
        <v>2</v>
      </c>
      <c r="CB33" s="14">
        <f t="shared" si="16"/>
        <v>9</v>
      </c>
      <c r="CC33" s="14" t="s">
        <v>21</v>
      </c>
      <c r="CD33" s="14">
        <f>INDEX(属性投放!$AY$6:$AY$85,(BW33-2)*20+CB33)</f>
        <v>2401</v>
      </c>
      <c r="CE33" s="14" t="s">
        <v>22</v>
      </c>
      <c r="CF33" s="14">
        <f>INDEX(属性投放!$AZ$6:$AZ$85,(BW33-2)*20+CB33)</f>
        <v>1165</v>
      </c>
      <c r="CG33" s="14" t="s">
        <v>674</v>
      </c>
      <c r="CH33" s="14">
        <f>INDEX(属性投放!$BA$6:$BA$85,(BW33-2)*20+CB33)</f>
        <v>23010</v>
      </c>
      <c r="CI33" s="14" t="s">
        <v>21</v>
      </c>
      <c r="CJ33" s="14">
        <f>INDEX(属性投放!$BB$6:$BB$85,(BW33-2)*20+CB33)</f>
        <v>15</v>
      </c>
      <c r="CK33" s="14" t="s">
        <v>22</v>
      </c>
      <c r="CL33" s="14">
        <f>INDEX(属性投放!$BC$6:$BC$85,(BW33-2)*20+CB33)</f>
        <v>8</v>
      </c>
      <c r="CM33" s="14" t="s">
        <v>674</v>
      </c>
      <c r="CN33" s="14">
        <f>INDEX(属性投放!$BD$6:$BD$85,(BW33-2)*20+CB33)</f>
        <v>150</v>
      </c>
      <c r="CQ33" s="13">
        <v>29</v>
      </c>
      <c r="CR33" s="13">
        <f t="shared" si="17"/>
        <v>1</v>
      </c>
      <c r="CS33" s="13">
        <f t="shared" si="18"/>
        <v>29</v>
      </c>
      <c r="CT33" s="14">
        <f t="shared" si="19"/>
        <v>5</v>
      </c>
      <c r="CU33" s="14">
        <f t="shared" si="20"/>
        <v>1102001</v>
      </c>
      <c r="CV33" s="14" t="str">
        <f>INDEX($O$6:$O$27,CR33)&amp;"-"&amp;INDEX(属性投放!$AB$7:$AB$26,CX33)&amp;"-魂火-"&amp;CZ33</f>
        <v>关羽-焦热-魂火-2</v>
      </c>
      <c r="CW33" s="25" t="s">
        <v>162</v>
      </c>
      <c r="CX33" s="14">
        <f>INDEX(属性投放!$AL$7:$AL$58,CS33)</f>
        <v>13</v>
      </c>
      <c r="CY33" s="14" t="s">
        <v>701</v>
      </c>
      <c r="CZ33" s="14">
        <f>INDEX(属性投放!$AM$7:$AM$58,CS33)</f>
        <v>2</v>
      </c>
      <c r="DA33" s="14">
        <f t="shared" si="21"/>
        <v>29</v>
      </c>
      <c r="DB33" s="14">
        <f>INDEX(属性投放!$AN$7:$AN$58,DA33)</f>
        <v>92</v>
      </c>
      <c r="DC33" s="14" t="s">
        <v>702</v>
      </c>
      <c r="DD33" s="14">
        <f>INDEX(属性投放!$BJ$6:$BJ$85,(CT33-2)*20+CX33)</f>
        <v>530</v>
      </c>
      <c r="DE33" s="14">
        <f>SUMIFS(DD$5:DD33,$CR$5:$CR33,"="&amp;$CR33)</f>
        <v>6270</v>
      </c>
      <c r="DF33" s="14" t="s">
        <v>703</v>
      </c>
      <c r="DG33" s="14">
        <f>INDEX(属性投放!$BK$6:$BK$85,(CT33-2)*20+CX33)</f>
        <v>265</v>
      </c>
      <c r="DH33" s="14">
        <f>SUMIFS(DG$5:DG33,$CR$5:$CR33,"="&amp;$CR33)</f>
        <v>3138</v>
      </c>
      <c r="DI33" s="14" t="s">
        <v>704</v>
      </c>
      <c r="DJ33" s="14">
        <f>INDEX(属性投放!$BL$6:$BL$85,(CT33-2)*20+CX33)</f>
        <v>5300</v>
      </c>
      <c r="DK33" s="14">
        <f>SUMIFS(DJ$5:DJ33,$CR$5:$CR33,"="&amp;$CR33)</f>
        <v>62700</v>
      </c>
      <c r="DP33" s="14">
        <f t="shared" si="22"/>
        <v>1102002</v>
      </c>
      <c r="DQ33" s="14" t="str">
        <f t="shared" si="23"/>
        <v>许褚9突</v>
      </c>
      <c r="DR33" s="14">
        <f t="shared" si="24"/>
        <v>4</v>
      </c>
      <c r="DS33" s="14">
        <f t="shared" si="25"/>
        <v>5</v>
      </c>
      <c r="DT33" s="14">
        <f t="shared" si="26"/>
        <v>6</v>
      </c>
      <c r="DU33" s="14">
        <f t="shared" si="27"/>
        <v>3</v>
      </c>
      <c r="DV33" s="14">
        <f t="shared" si="28"/>
        <v>9</v>
      </c>
      <c r="DW33" s="14">
        <f t="shared" si="29"/>
        <v>29</v>
      </c>
      <c r="DX33" s="14">
        <f>INDEX(属性投放!$AW$6:$AW$85,(卡牌属性!DU33-2)*20+卡牌属性!DV33)</f>
        <v>8</v>
      </c>
      <c r="DY33" s="14">
        <f>INDEX(属性投放!BP$6:BP$85,卡牌属性!$DW33)</f>
        <v>200</v>
      </c>
      <c r="DZ33" s="14">
        <f>INDEX(属性投放!BQ$6:BQ$85,卡牌属性!$DW33)</f>
        <v>100</v>
      </c>
      <c r="EA33" s="14">
        <f>INDEX(属性投放!BR$6:BR$85,卡牌属性!$DW33)</f>
        <v>2000</v>
      </c>
      <c r="EB33" s="14">
        <f t="shared" si="93"/>
        <v>1434</v>
      </c>
      <c r="EC33" s="14">
        <f t="shared" si="94"/>
        <v>1581</v>
      </c>
      <c r="ED33" s="14">
        <f t="shared" si="95"/>
        <v>1711</v>
      </c>
      <c r="EE33" s="14">
        <f t="shared" si="96"/>
        <v>1711</v>
      </c>
      <c r="EF33" s="14">
        <f t="shared" si="97"/>
        <v>2073</v>
      </c>
      <c r="EG33" s="14">
        <f t="shared" si="98"/>
        <v>753</v>
      </c>
      <c r="EH33" s="14">
        <f t="shared" si="99"/>
        <v>804</v>
      </c>
      <c r="EI33" s="14">
        <f t="shared" si="100"/>
        <v>804</v>
      </c>
      <c r="EJ33" s="14">
        <f t="shared" si="101"/>
        <v>969</v>
      </c>
      <c r="EK33" s="14">
        <f t="shared" si="102"/>
        <v>1030</v>
      </c>
      <c r="EL33" s="14">
        <f t="shared" si="103"/>
        <v>15810</v>
      </c>
      <c r="EM33" s="14">
        <f t="shared" si="104"/>
        <v>19230</v>
      </c>
      <c r="EN33" s="14">
        <f t="shared" si="105"/>
        <v>19230</v>
      </c>
      <c r="EO33" s="14">
        <f t="shared" si="106"/>
        <v>20660</v>
      </c>
      <c r="EP33" s="14">
        <f t="shared" si="107"/>
        <v>22450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30"/>
        <v>6</v>
      </c>
      <c r="FK33" s="14">
        <f t="shared" si="31"/>
        <v>1102006</v>
      </c>
      <c r="FL33" s="14" t="str">
        <f t="shared" si="32"/>
        <v>项羽-4星</v>
      </c>
      <c r="FM33" s="14">
        <f t="shared" si="33"/>
        <v>4</v>
      </c>
      <c r="FN33" s="14">
        <f>INDEX(Y$6:Y$27,$FJ33)+INDEX(属性偏向!Z$4:Z$8,卡牌属性!$FM33)</f>
        <v>10</v>
      </c>
      <c r="FO33" s="14" t="str">
        <f>INDEX(属性评价,卡牌属性!FN33)</f>
        <v>S+</v>
      </c>
      <c r="FP33" s="14">
        <f>INDEX(Z$6:Z$27,$FJ33)+INDEX(属性偏向!AA$4:AA$8,卡牌属性!$FM33)</f>
        <v>11</v>
      </c>
      <c r="FQ33" s="14" t="str">
        <f>INDEX(属性评价,卡牌属性!FP33)</f>
        <v>SS</v>
      </c>
      <c r="FR33" s="14">
        <f>INDEX(AA$6:AA$27,$FJ33)+INDEX(属性偏向!AB$4:AB$8,卡牌属性!$FM33)</f>
        <v>10</v>
      </c>
      <c r="FS33" s="14" t="str">
        <f>INDEX(属性评价,卡牌属性!FR33)</f>
        <v>S+</v>
      </c>
      <c r="FV33" s="13">
        <v>29</v>
      </c>
      <c r="FW33" s="13">
        <f t="shared" si="34"/>
        <v>6</v>
      </c>
      <c r="FX33" s="14">
        <f t="shared" si="35"/>
        <v>1101006</v>
      </c>
      <c r="FY33" s="14" t="str">
        <f t="shared" si="36"/>
        <v>红莲·缇娜-4星</v>
      </c>
      <c r="FZ33" s="14">
        <f t="shared" si="37"/>
        <v>4</v>
      </c>
      <c r="GA33" s="14">
        <f>INDEX(J$6:J$21,$FW33)+INDEX(属性偏向!Z$4:Z$8,卡牌属性!$FM33)</f>
        <v>8</v>
      </c>
      <c r="GB33" s="14" t="str">
        <f>INDEX(属性评价,卡牌属性!GA33)</f>
        <v>A+</v>
      </c>
      <c r="GC33" s="14">
        <f>INDEX(K$6:K$21,$FW33)+INDEX(属性偏向!Z$4:Z$8,卡牌属性!$FM33)</f>
        <v>8</v>
      </c>
      <c r="GD33" s="14" t="str">
        <f>INDEX(属性评价,卡牌属性!GC33)</f>
        <v>A+</v>
      </c>
      <c r="GE33" s="14">
        <f>INDEX(L$6:L$21,$FW33)+INDEX(属性偏向!Z$4:Z$8,卡牌属性!$FM33)</f>
        <v>9</v>
      </c>
      <c r="GF33" s="14" t="str">
        <f>INDEX(属性评价,卡牌属性!GE33)</f>
        <v>S</v>
      </c>
      <c r="GJ33" s="13">
        <v>29</v>
      </c>
      <c r="GK33" s="13">
        <f>MATCH(GJ33-1,属性投放!$T$6:$T$66,1)</f>
        <v>1</v>
      </c>
      <c r="GL33" s="13">
        <f>MATCH(GJ33,属性投放!$AN$6:$AN$58,1)-1</f>
        <v>5</v>
      </c>
      <c r="GM33" s="13">
        <f>MATCH(GJ33-1,属性投放!$AD$6:$AD$26,1)</f>
        <v>4</v>
      </c>
      <c r="GN33" s="13" t="str">
        <f>INDEX(属性投放!$AB$7:$AB$26,卡牌属性!GM33)</f>
        <v>众合</v>
      </c>
      <c r="GO33" s="14">
        <f t="shared" si="38"/>
        <v>345</v>
      </c>
      <c r="GP33" s="14">
        <f t="shared" si="39"/>
        <v>145</v>
      </c>
      <c r="GQ33" s="14">
        <f t="shared" si="40"/>
        <v>2750</v>
      </c>
      <c r="GR33" s="14">
        <f t="shared" si="41"/>
        <v>8</v>
      </c>
      <c r="GS33" s="14">
        <f t="shared" si="42"/>
        <v>4</v>
      </c>
      <c r="GT33" s="14">
        <f t="shared" si="43"/>
        <v>80</v>
      </c>
      <c r="GU33" s="14">
        <f>GO33+GR33*($GJ33-INDEX(属性投放!$AD$6:$AD$26,卡牌属性!$GM33))</f>
        <v>377</v>
      </c>
      <c r="GV33" s="14">
        <f>GP33+GS33*($GJ33-INDEX(属性投放!$AD$6:$AD$26,卡牌属性!$GM33))</f>
        <v>161</v>
      </c>
      <c r="GW33" s="14">
        <f>GQ33+GT33*($GJ33-INDEX(属性投放!$AD$6:$AD$26,卡牌属性!$GM33))</f>
        <v>3070</v>
      </c>
      <c r="GX33" s="14">
        <f t="shared" si="44"/>
        <v>105</v>
      </c>
      <c r="GY33" s="14">
        <f t="shared" si="45"/>
        <v>54</v>
      </c>
      <c r="GZ33" s="14">
        <f t="shared" si="46"/>
        <v>1050</v>
      </c>
      <c r="HA33" s="14">
        <f>IF(COUNTIF(属性投放!$AN$7:$AN$58,"="&amp;卡牌属性!GJ33)&gt;0,卡牌属性!GL33,0)</f>
        <v>0</v>
      </c>
      <c r="HB33" s="14">
        <f t="shared" si="47"/>
        <v>0</v>
      </c>
      <c r="HC33" s="14">
        <f t="shared" si="48"/>
        <v>0</v>
      </c>
      <c r="HD33" s="14">
        <f t="shared" si="49"/>
        <v>0</v>
      </c>
      <c r="HE33" s="14">
        <f>IF(COUNTIF(属性投放!$AD$6:$AD$26,"="&amp;卡牌属性!GJ33)&gt;0,卡牌属性!GM33,0)</f>
        <v>0</v>
      </c>
      <c r="HF33" s="14">
        <f t="shared" si="50"/>
        <v>0</v>
      </c>
      <c r="HG33" s="14">
        <f t="shared" si="51"/>
        <v>0</v>
      </c>
      <c r="HH33" s="14">
        <f t="shared" si="52"/>
        <v>0</v>
      </c>
      <c r="HI33" s="14">
        <f t="shared" si="71"/>
        <v>8</v>
      </c>
      <c r="HJ33" s="14">
        <f t="shared" si="72"/>
        <v>4</v>
      </c>
      <c r="HK33" s="14">
        <f t="shared" si="73"/>
        <v>80</v>
      </c>
      <c r="HL33" s="14">
        <f t="shared" si="74"/>
        <v>482</v>
      </c>
      <c r="HM33" s="14">
        <f t="shared" si="75"/>
        <v>215</v>
      </c>
      <c r="HN33" s="14">
        <f t="shared" si="76"/>
        <v>4120</v>
      </c>
      <c r="HO33" s="14">
        <f t="shared" si="77"/>
        <v>240</v>
      </c>
      <c r="HP33" s="14">
        <f t="shared" si="78"/>
        <v>0</v>
      </c>
      <c r="HQ33" s="14">
        <f t="shared" si="79"/>
        <v>0</v>
      </c>
      <c r="HR33" s="14">
        <f t="shared" si="80"/>
        <v>13240</v>
      </c>
      <c r="HS33" s="17">
        <f t="shared" si="81"/>
        <v>1.812688821752266E-2</v>
      </c>
      <c r="HT33" s="17">
        <f t="shared" si="82"/>
        <v>0</v>
      </c>
      <c r="HU33" s="17">
        <f t="shared" si="83"/>
        <v>0</v>
      </c>
      <c r="HV33" s="23">
        <f>SUM(HO$5:HO33)</f>
        <v>5360</v>
      </c>
      <c r="HW33" s="14">
        <f>SUM(HP$5:HP33)</f>
        <v>3180</v>
      </c>
      <c r="HX33" s="14">
        <f>SUM(HQ$5:HQ33)</f>
        <v>1660</v>
      </c>
      <c r="HY33" s="17">
        <f t="shared" si="84"/>
        <v>0.40483383685800606</v>
      </c>
      <c r="HZ33" s="17">
        <f t="shared" si="85"/>
        <v>0.24018126888217523</v>
      </c>
      <c r="IA33" s="17">
        <f t="shared" si="86"/>
        <v>0.12537764350453173</v>
      </c>
    </row>
    <row r="34" spans="14:235" ht="16.5" x14ac:dyDescent="0.2">
      <c r="AE34" s="13">
        <v>30</v>
      </c>
      <c r="AF34" s="13">
        <f t="shared" si="55"/>
        <v>2</v>
      </c>
      <c r="AG34" s="13">
        <f t="shared" si="2"/>
        <v>2</v>
      </c>
      <c r="AH34" s="14">
        <f t="shared" si="3"/>
        <v>1101002</v>
      </c>
      <c r="AI34" s="14" t="str">
        <f t="shared" si="4"/>
        <v>曹玄亮10突</v>
      </c>
      <c r="AJ34" s="25" t="s">
        <v>162</v>
      </c>
      <c r="AK34" s="14">
        <v>1</v>
      </c>
      <c r="AL34" s="14">
        <f t="shared" si="5"/>
        <v>10</v>
      </c>
      <c r="AM34" s="14">
        <f>INDEX(属性投放!$DE$6:$DE$85,(卡牌属性!AG34-2)*20+卡牌属性!AL34)</f>
        <v>1873</v>
      </c>
      <c r="AN34" s="14">
        <f t="shared" si="87"/>
        <v>1873</v>
      </c>
      <c r="AO34" s="14">
        <f t="shared" si="87"/>
        <v>1873</v>
      </c>
      <c r="AP34" s="14">
        <f t="shared" si="87"/>
        <v>1873</v>
      </c>
      <c r="AQ34" s="14">
        <f t="shared" si="87"/>
        <v>1873</v>
      </c>
      <c r="AR34" s="14">
        <f>INDEX(属性投放!$DF$6:$DF$85,(卡牌属性!AG34-2)*20+卡牌属性!AL34)</f>
        <v>911</v>
      </c>
      <c r="AS34" s="14">
        <f t="shared" si="88"/>
        <v>911</v>
      </c>
      <c r="AT34" s="14">
        <f t="shared" si="88"/>
        <v>911</v>
      </c>
      <c r="AU34" s="14">
        <f t="shared" si="88"/>
        <v>911</v>
      </c>
      <c r="AV34" s="14">
        <f t="shared" si="88"/>
        <v>911</v>
      </c>
      <c r="AW34" s="14">
        <f>INDEX(属性投放!$DG$6:$DG$85,(卡牌属性!AG34-2)*20+卡牌属性!AL34)</f>
        <v>9315</v>
      </c>
      <c r="AX34" s="14">
        <f t="shared" si="89"/>
        <v>9315</v>
      </c>
      <c r="AY34" s="14">
        <f t="shared" si="89"/>
        <v>9315</v>
      </c>
      <c r="AZ34" s="14">
        <f t="shared" si="89"/>
        <v>9315</v>
      </c>
      <c r="BA34" s="14">
        <f t="shared" si="89"/>
        <v>9315</v>
      </c>
      <c r="BB34" s="14">
        <f>INDEX(属性投放!$DK$6:$DK$85,(卡牌属性!AG34-2)*20+卡牌属性!AL34)</f>
        <v>76</v>
      </c>
      <c r="BC34" s="14">
        <f t="shared" si="90"/>
        <v>76</v>
      </c>
      <c r="BD34" s="14">
        <f t="shared" si="90"/>
        <v>76</v>
      </c>
      <c r="BE34" s="14">
        <f t="shared" si="90"/>
        <v>76</v>
      </c>
      <c r="BF34" s="14">
        <f t="shared" si="90"/>
        <v>76</v>
      </c>
      <c r="BG34" s="14">
        <f>INDEX(属性投放!$DL$6:$DL$85,(卡牌属性!AG34-2)*20+卡牌属性!AL34)</f>
        <v>38</v>
      </c>
      <c r="BH34" s="14">
        <f t="shared" si="91"/>
        <v>38</v>
      </c>
      <c r="BI34" s="14">
        <f t="shared" si="91"/>
        <v>38</v>
      </c>
      <c r="BJ34" s="14">
        <f t="shared" si="91"/>
        <v>38</v>
      </c>
      <c r="BK34" s="14">
        <f t="shared" si="91"/>
        <v>38</v>
      </c>
      <c r="BL34" s="14">
        <f>INDEX(属性投放!$DM$6:$DM$85,(卡牌属性!AG34-2)*20+卡牌属性!AL34)</f>
        <v>380</v>
      </c>
      <c r="BM34" s="14">
        <f t="shared" si="92"/>
        <v>380</v>
      </c>
      <c r="BN34" s="14">
        <f t="shared" si="92"/>
        <v>380</v>
      </c>
      <c r="BO34" s="14">
        <f t="shared" si="92"/>
        <v>380</v>
      </c>
      <c r="BP34" s="14">
        <f t="shared" si="92"/>
        <v>380</v>
      </c>
      <c r="BU34" s="13">
        <v>30</v>
      </c>
      <c r="BV34" s="13">
        <f t="shared" si="12"/>
        <v>2</v>
      </c>
      <c r="BW34" s="14">
        <f t="shared" si="13"/>
        <v>3</v>
      </c>
      <c r="BX34" s="14">
        <f t="shared" si="14"/>
        <v>1102002</v>
      </c>
      <c r="BY34" s="14" t="str">
        <f t="shared" si="15"/>
        <v>许褚10突</v>
      </c>
      <c r="BZ34" s="25" t="s">
        <v>162</v>
      </c>
      <c r="CA34" s="14">
        <v>2</v>
      </c>
      <c r="CB34" s="14">
        <f t="shared" si="16"/>
        <v>10</v>
      </c>
      <c r="CC34" s="14" t="s">
        <v>21</v>
      </c>
      <c r="CD34" s="14">
        <f>INDEX(属性投放!$AY$6:$AY$85,(BW34-2)*20+CB34)</f>
        <v>3081</v>
      </c>
      <c r="CE34" s="14" t="s">
        <v>22</v>
      </c>
      <c r="CF34" s="14">
        <f>INDEX(属性投放!$AZ$6:$AZ$85,(BW34-2)*20+CB34)</f>
        <v>1509</v>
      </c>
      <c r="CG34" s="14" t="s">
        <v>674</v>
      </c>
      <c r="CH34" s="14">
        <f>INDEX(属性投放!$BA$6:$BA$85,(BW34-2)*20+CB34)</f>
        <v>29810</v>
      </c>
      <c r="CI34" s="14" t="s">
        <v>21</v>
      </c>
      <c r="CJ34" s="14">
        <f>INDEX(属性投放!$BB$6:$BB$85,(BW34-2)*20+CB34)</f>
        <v>20</v>
      </c>
      <c r="CK34" s="14" t="s">
        <v>22</v>
      </c>
      <c r="CL34" s="14">
        <f>INDEX(属性投放!$BC$6:$BC$85,(BW34-2)*20+CB34)</f>
        <v>10</v>
      </c>
      <c r="CM34" s="14" t="s">
        <v>674</v>
      </c>
      <c r="CN34" s="14">
        <f>INDEX(属性投放!$BD$6:$BD$85,(BW34-2)*20+CB34)</f>
        <v>200</v>
      </c>
      <c r="CQ34" s="13">
        <v>30</v>
      </c>
      <c r="CR34" s="13">
        <f t="shared" si="17"/>
        <v>1</v>
      </c>
      <c r="CS34" s="13">
        <f t="shared" si="18"/>
        <v>30</v>
      </c>
      <c r="CT34" s="14">
        <f t="shared" si="19"/>
        <v>5</v>
      </c>
      <c r="CU34" s="14">
        <f t="shared" si="20"/>
        <v>1102001</v>
      </c>
      <c r="CV34" s="14" t="str">
        <f>INDEX($O$6:$O$27,CR34)&amp;"-"&amp;INDEX(属性投放!$AB$7:$AB$26,CX34)&amp;"-魂火-"&amp;CZ34</f>
        <v>关羽-焦热-魂火-3</v>
      </c>
      <c r="CW34" s="25" t="s">
        <v>162</v>
      </c>
      <c r="CX34" s="14">
        <f>INDEX(属性投放!$AL$7:$AL$58,CS34)</f>
        <v>13</v>
      </c>
      <c r="CY34" s="14" t="s">
        <v>701</v>
      </c>
      <c r="CZ34" s="14">
        <f>INDEX(属性投放!$AM$7:$AM$58,CS34)</f>
        <v>3</v>
      </c>
      <c r="DA34" s="14">
        <f t="shared" si="21"/>
        <v>30</v>
      </c>
      <c r="DB34" s="14">
        <f>INDEX(属性投放!$AN$7:$AN$58,DA34)</f>
        <v>95</v>
      </c>
      <c r="DC34" s="14" t="s">
        <v>702</v>
      </c>
      <c r="DD34" s="14">
        <f>INDEX(属性投放!$BJ$6:$BJ$85,(CT34-2)*20+CX34)</f>
        <v>530</v>
      </c>
      <c r="DE34" s="14">
        <f>SUMIFS(DD$5:DD34,$CR$5:$CR34,"="&amp;$CR34)</f>
        <v>6800</v>
      </c>
      <c r="DF34" s="14" t="s">
        <v>703</v>
      </c>
      <c r="DG34" s="14">
        <f>INDEX(属性投放!$BK$6:$BK$85,(CT34-2)*20+CX34)</f>
        <v>265</v>
      </c>
      <c r="DH34" s="14">
        <f>SUMIFS(DG$5:DG34,$CR$5:$CR34,"="&amp;$CR34)</f>
        <v>3403</v>
      </c>
      <c r="DI34" s="14" t="s">
        <v>704</v>
      </c>
      <c r="DJ34" s="14">
        <f>INDEX(属性投放!$BL$6:$BL$85,(CT34-2)*20+CX34)</f>
        <v>5300</v>
      </c>
      <c r="DK34" s="14">
        <f>SUMIFS(DJ$5:DJ34,$CR$5:$CR34,"="&amp;$CR34)</f>
        <v>68000</v>
      </c>
      <c r="DP34" s="14">
        <f t="shared" si="22"/>
        <v>1102002</v>
      </c>
      <c r="DQ34" s="14" t="str">
        <f t="shared" si="23"/>
        <v>许褚10突</v>
      </c>
      <c r="DR34" s="14">
        <f t="shared" si="24"/>
        <v>4</v>
      </c>
      <c r="DS34" s="14">
        <f t="shared" si="25"/>
        <v>5</v>
      </c>
      <c r="DT34" s="14">
        <f t="shared" si="26"/>
        <v>6</v>
      </c>
      <c r="DU34" s="14">
        <f t="shared" si="27"/>
        <v>3</v>
      </c>
      <c r="DV34" s="14">
        <f t="shared" si="28"/>
        <v>10</v>
      </c>
      <c r="DW34" s="14">
        <f t="shared" si="29"/>
        <v>30</v>
      </c>
      <c r="DX34" s="14">
        <f>INDEX(属性投放!$AW$6:$AW$85,(卡牌属性!DU34-2)*20+卡牌属性!DV34)</f>
        <v>7</v>
      </c>
      <c r="DY34" s="14">
        <f>INDEX(属性投放!BP$6:BP$85,卡牌属性!$DW34)</f>
        <v>225</v>
      </c>
      <c r="DZ34" s="14">
        <f>INDEX(属性投放!BQ$6:BQ$85,卡牌属性!$DW34)</f>
        <v>113</v>
      </c>
      <c r="EA34" s="14">
        <f>INDEX(属性投放!BR$6:BR$85,卡牌属性!$DW34)</f>
        <v>2250</v>
      </c>
      <c r="EB34" s="14">
        <f t="shared" si="93"/>
        <v>1730</v>
      </c>
      <c r="EC34" s="14">
        <f t="shared" si="94"/>
        <v>1901</v>
      </c>
      <c r="ED34" s="14">
        <f t="shared" si="95"/>
        <v>2039</v>
      </c>
      <c r="EE34" s="14">
        <f t="shared" si="96"/>
        <v>2039</v>
      </c>
      <c r="EF34" s="14">
        <f t="shared" si="97"/>
        <v>2473</v>
      </c>
      <c r="EG34" s="14">
        <f t="shared" si="98"/>
        <v>917</v>
      </c>
      <c r="EH34" s="14">
        <f t="shared" si="99"/>
        <v>968</v>
      </c>
      <c r="EI34" s="14">
        <f t="shared" si="100"/>
        <v>968</v>
      </c>
      <c r="EJ34" s="14">
        <f t="shared" si="101"/>
        <v>1173</v>
      </c>
      <c r="EK34" s="14">
        <f t="shared" si="102"/>
        <v>1242</v>
      </c>
      <c r="EL34" s="14">
        <f t="shared" si="103"/>
        <v>19090</v>
      </c>
      <c r="EM34" s="14">
        <f t="shared" si="104"/>
        <v>23230</v>
      </c>
      <c r="EN34" s="14">
        <f t="shared" si="105"/>
        <v>23230</v>
      </c>
      <c r="EO34" s="14">
        <f t="shared" si="106"/>
        <v>24900</v>
      </c>
      <c r="EP34" s="14">
        <f t="shared" si="107"/>
        <v>26850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30"/>
        <v>6</v>
      </c>
      <c r="FK34" s="14">
        <f t="shared" si="31"/>
        <v>1102006</v>
      </c>
      <c r="FL34" s="14" t="str">
        <f t="shared" si="32"/>
        <v>项羽-5星</v>
      </c>
      <c r="FM34" s="14">
        <f t="shared" si="33"/>
        <v>5</v>
      </c>
      <c r="FN34" s="14">
        <f>INDEX(Y$6:Y$27,$FJ34)+INDEX(属性偏向!Z$4:Z$8,卡牌属性!$FM34)</f>
        <v>11</v>
      </c>
      <c r="FO34" s="14" t="str">
        <f>INDEX(属性评价,卡牌属性!FN34)</f>
        <v>SS</v>
      </c>
      <c r="FP34" s="14">
        <f>INDEX(Z$6:Z$27,$FJ34)+INDEX(属性偏向!AA$4:AA$8,卡牌属性!$FM34)</f>
        <v>12</v>
      </c>
      <c r="FQ34" s="14" t="str">
        <f>INDEX(属性评价,卡牌属性!FP34)</f>
        <v>SS+</v>
      </c>
      <c r="FR34" s="14">
        <f>INDEX(AA$6:AA$27,$FJ34)+INDEX(属性偏向!AB$4:AB$8,卡牌属性!$FM34)</f>
        <v>11</v>
      </c>
      <c r="FS34" s="14" t="str">
        <f>INDEX(属性评价,卡牌属性!FR34)</f>
        <v>SS</v>
      </c>
      <c r="FV34" s="13">
        <v>30</v>
      </c>
      <c r="FW34" s="13">
        <f t="shared" si="34"/>
        <v>6</v>
      </c>
      <c r="FX34" s="14">
        <f t="shared" si="35"/>
        <v>1101006</v>
      </c>
      <c r="FY34" s="14" t="str">
        <f t="shared" si="36"/>
        <v>红莲·缇娜-5星</v>
      </c>
      <c r="FZ34" s="14">
        <f t="shared" si="37"/>
        <v>5</v>
      </c>
      <c r="GA34" s="14">
        <f>INDEX(J$6:J$21,$FW34)+INDEX(属性偏向!Z$4:Z$8,卡牌属性!$FM34)</f>
        <v>9</v>
      </c>
      <c r="GB34" s="14" t="str">
        <f>INDEX(属性评价,卡牌属性!GA34)</f>
        <v>S</v>
      </c>
      <c r="GC34" s="14">
        <f>INDEX(K$6:K$21,$FW34)+INDEX(属性偏向!Z$4:Z$8,卡牌属性!$FM34)</f>
        <v>9</v>
      </c>
      <c r="GD34" s="14" t="str">
        <f>INDEX(属性评价,卡牌属性!GC34)</f>
        <v>S</v>
      </c>
      <c r="GE34" s="14">
        <f>INDEX(L$6:L$21,$FW34)+INDEX(属性偏向!Z$4:Z$8,卡牌属性!$FM34)</f>
        <v>10</v>
      </c>
      <c r="GF34" s="14" t="str">
        <f>INDEX(属性评价,卡牌属性!GE34)</f>
        <v>S+</v>
      </c>
      <c r="GJ34" s="13">
        <v>30</v>
      </c>
      <c r="GK34" s="13">
        <f>MATCH(GJ34-1,属性投放!$T$6:$T$66,1)</f>
        <v>1</v>
      </c>
      <c r="GL34" s="13">
        <f>MATCH(GJ34,属性投放!$AN$6:$AN$58,1)-1</f>
        <v>6</v>
      </c>
      <c r="GM34" s="13">
        <f>MATCH(GJ34-1,属性投放!$AD$6:$AD$26,1)</f>
        <v>4</v>
      </c>
      <c r="GN34" s="13" t="str">
        <f>INDEX(属性投放!$AB$7:$AB$26,卡牌属性!GM34)</f>
        <v>众合</v>
      </c>
      <c r="GO34" s="14">
        <f t="shared" si="38"/>
        <v>345</v>
      </c>
      <c r="GP34" s="14">
        <f t="shared" si="39"/>
        <v>145</v>
      </c>
      <c r="GQ34" s="14">
        <f t="shared" si="40"/>
        <v>2750</v>
      </c>
      <c r="GR34" s="14">
        <f t="shared" si="41"/>
        <v>8</v>
      </c>
      <c r="GS34" s="14">
        <f t="shared" si="42"/>
        <v>4</v>
      </c>
      <c r="GT34" s="14">
        <f t="shared" si="43"/>
        <v>80</v>
      </c>
      <c r="GU34" s="14">
        <f>GO34+GR34*($GJ34-INDEX(属性投放!$AD$6:$AD$26,卡牌属性!$GM34))</f>
        <v>385</v>
      </c>
      <c r="GV34" s="14">
        <f>GP34+GS34*($GJ34-INDEX(属性投放!$AD$6:$AD$26,卡牌属性!$GM34))</f>
        <v>165</v>
      </c>
      <c r="GW34" s="14">
        <f>GQ34+GT34*($GJ34-INDEX(属性投放!$AD$6:$AD$26,卡牌属性!$GM34))</f>
        <v>3150</v>
      </c>
      <c r="GX34" s="14">
        <f t="shared" si="44"/>
        <v>135</v>
      </c>
      <c r="GY34" s="14">
        <f t="shared" si="45"/>
        <v>69</v>
      </c>
      <c r="GZ34" s="14">
        <f t="shared" si="46"/>
        <v>1350</v>
      </c>
      <c r="HA34" s="14">
        <f>IF(COUNTIF(属性投放!$AN$7:$AN$58,"="&amp;卡牌属性!GJ34)&gt;0,卡牌属性!GL34,0)</f>
        <v>6</v>
      </c>
      <c r="HB34" s="14">
        <f t="shared" si="47"/>
        <v>30</v>
      </c>
      <c r="HC34" s="14">
        <f t="shared" si="48"/>
        <v>15</v>
      </c>
      <c r="HD34" s="14">
        <f t="shared" si="49"/>
        <v>300</v>
      </c>
      <c r="HE34" s="14">
        <f>IF(COUNTIF(属性投放!$AD$6:$AD$26,"="&amp;卡牌属性!GJ34)&gt;0,卡牌属性!GM34,0)</f>
        <v>0</v>
      </c>
      <c r="HF34" s="14">
        <f t="shared" si="50"/>
        <v>0</v>
      </c>
      <c r="HG34" s="14">
        <f t="shared" si="51"/>
        <v>0</v>
      </c>
      <c r="HH34" s="14">
        <f t="shared" si="52"/>
        <v>0</v>
      </c>
      <c r="HI34" s="14">
        <f t="shared" si="71"/>
        <v>8</v>
      </c>
      <c r="HJ34" s="14">
        <f t="shared" si="72"/>
        <v>4</v>
      </c>
      <c r="HK34" s="14">
        <f t="shared" si="73"/>
        <v>80</v>
      </c>
      <c r="HL34" s="14">
        <f t="shared" si="74"/>
        <v>520</v>
      </c>
      <c r="HM34" s="14">
        <f t="shared" si="75"/>
        <v>234</v>
      </c>
      <c r="HN34" s="14">
        <f t="shared" si="76"/>
        <v>4500</v>
      </c>
      <c r="HO34" s="14">
        <f t="shared" si="77"/>
        <v>240</v>
      </c>
      <c r="HP34" s="14">
        <f t="shared" si="78"/>
        <v>900</v>
      </c>
      <c r="HQ34" s="14">
        <f t="shared" si="79"/>
        <v>0</v>
      </c>
      <c r="HR34" s="14">
        <f t="shared" si="80"/>
        <v>14380</v>
      </c>
      <c r="HS34" s="17">
        <f t="shared" si="81"/>
        <v>1.6689847009735744E-2</v>
      </c>
      <c r="HT34" s="17">
        <f t="shared" si="82"/>
        <v>6.258692628650904E-2</v>
      </c>
      <c r="HU34" s="17">
        <f t="shared" si="83"/>
        <v>0</v>
      </c>
      <c r="HV34" s="23">
        <f>SUM(HO$5:HO34)</f>
        <v>5600</v>
      </c>
      <c r="HW34" s="14">
        <f>SUM(HP$5:HP34)</f>
        <v>4080</v>
      </c>
      <c r="HX34" s="14">
        <f>SUM(HQ$5:HQ34)</f>
        <v>1660</v>
      </c>
      <c r="HY34" s="17">
        <f t="shared" si="84"/>
        <v>0.38942976356050069</v>
      </c>
      <c r="HZ34" s="17">
        <f t="shared" si="85"/>
        <v>0.28372739916550765</v>
      </c>
      <c r="IA34" s="17">
        <f t="shared" si="86"/>
        <v>0.11543810848400557</v>
      </c>
    </row>
    <row r="35" spans="14:235" ht="16.5" x14ac:dyDescent="0.2">
      <c r="AE35" s="13">
        <v>31</v>
      </c>
      <c r="AF35" s="13">
        <f t="shared" si="55"/>
        <v>2</v>
      </c>
      <c r="AG35" s="13">
        <f t="shared" si="2"/>
        <v>2</v>
      </c>
      <c r="AH35" s="14">
        <f t="shared" si="3"/>
        <v>1101002</v>
      </c>
      <c r="AI35" s="14" t="str">
        <f t="shared" si="4"/>
        <v>曹玄亮11突</v>
      </c>
      <c r="AJ35" s="25" t="s">
        <v>162</v>
      </c>
      <c r="AK35" s="14">
        <v>1</v>
      </c>
      <c r="AL35" s="14">
        <f t="shared" si="5"/>
        <v>11</v>
      </c>
      <c r="AM35" s="14">
        <f>INDEX(属性投放!$DE$6:$DE$85,(卡牌属性!AG35-2)*20+卡牌属性!AL35)</f>
        <v>2090</v>
      </c>
      <c r="AN35" s="14">
        <f t="shared" si="87"/>
        <v>2090</v>
      </c>
      <c r="AO35" s="14">
        <f t="shared" si="87"/>
        <v>2090</v>
      </c>
      <c r="AP35" s="14">
        <f t="shared" si="87"/>
        <v>2090</v>
      </c>
      <c r="AQ35" s="14">
        <f t="shared" si="87"/>
        <v>2090</v>
      </c>
      <c r="AR35" s="14">
        <f>INDEX(属性投放!$DF$6:$DF$85,(卡牌属性!AG35-2)*20+卡牌属性!AL35)</f>
        <v>1020</v>
      </c>
      <c r="AS35" s="14">
        <f t="shared" si="88"/>
        <v>1020</v>
      </c>
      <c r="AT35" s="14">
        <f t="shared" si="88"/>
        <v>1020</v>
      </c>
      <c r="AU35" s="14">
        <f t="shared" si="88"/>
        <v>1020</v>
      </c>
      <c r="AV35" s="14">
        <f t="shared" si="88"/>
        <v>1020</v>
      </c>
      <c r="AW35" s="14">
        <f>INDEX(属性投放!$DG$6:$DG$85,(卡牌属性!AG35-2)*20+卡牌属性!AL35)</f>
        <v>10400</v>
      </c>
      <c r="AX35" s="14">
        <f t="shared" si="89"/>
        <v>10400</v>
      </c>
      <c r="AY35" s="14">
        <f t="shared" si="89"/>
        <v>10400</v>
      </c>
      <c r="AZ35" s="14">
        <f t="shared" si="89"/>
        <v>10400</v>
      </c>
      <c r="BA35" s="14">
        <f t="shared" si="89"/>
        <v>10400</v>
      </c>
      <c r="BB35" s="14">
        <f>INDEX(属性投放!$DK$6:$DK$85,(卡牌属性!AG35-2)*20+卡牌属性!AL35)</f>
        <v>76</v>
      </c>
      <c r="BC35" s="14">
        <f t="shared" si="90"/>
        <v>76</v>
      </c>
      <c r="BD35" s="14">
        <f t="shared" si="90"/>
        <v>76</v>
      </c>
      <c r="BE35" s="14">
        <f t="shared" si="90"/>
        <v>76</v>
      </c>
      <c r="BF35" s="14">
        <f t="shared" si="90"/>
        <v>76</v>
      </c>
      <c r="BG35" s="14">
        <f>INDEX(属性投放!$DL$6:$DL$85,(卡牌属性!AG35-2)*20+卡牌属性!AL35)</f>
        <v>38</v>
      </c>
      <c r="BH35" s="14">
        <f t="shared" si="91"/>
        <v>38</v>
      </c>
      <c r="BI35" s="14">
        <f t="shared" si="91"/>
        <v>38</v>
      </c>
      <c r="BJ35" s="14">
        <f t="shared" si="91"/>
        <v>38</v>
      </c>
      <c r="BK35" s="14">
        <f t="shared" si="91"/>
        <v>38</v>
      </c>
      <c r="BL35" s="14">
        <f>INDEX(属性投放!$DM$6:$DM$85,(卡牌属性!AG35-2)*20+卡牌属性!AL35)</f>
        <v>380</v>
      </c>
      <c r="BM35" s="14">
        <f t="shared" si="92"/>
        <v>380</v>
      </c>
      <c r="BN35" s="14">
        <f t="shared" si="92"/>
        <v>380</v>
      </c>
      <c r="BO35" s="14">
        <f t="shared" si="92"/>
        <v>380</v>
      </c>
      <c r="BP35" s="14">
        <f t="shared" si="92"/>
        <v>380</v>
      </c>
      <c r="BU35" s="13">
        <v>31</v>
      </c>
      <c r="BV35" s="13">
        <f t="shared" si="12"/>
        <v>2</v>
      </c>
      <c r="BW35" s="14">
        <f t="shared" si="13"/>
        <v>3</v>
      </c>
      <c r="BX35" s="14">
        <f t="shared" si="14"/>
        <v>1102002</v>
      </c>
      <c r="BY35" s="14" t="str">
        <f t="shared" si="15"/>
        <v>许褚11突</v>
      </c>
      <c r="BZ35" s="25" t="s">
        <v>162</v>
      </c>
      <c r="CA35" s="14">
        <v>2</v>
      </c>
      <c r="CB35" s="14">
        <f t="shared" si="16"/>
        <v>11</v>
      </c>
      <c r="CC35" s="14" t="s">
        <v>21</v>
      </c>
      <c r="CD35" s="14">
        <f>INDEX(属性投放!$AY$6:$AY$85,(BW35-2)*20+CB35)</f>
        <v>3896</v>
      </c>
      <c r="CE35" s="14" t="s">
        <v>22</v>
      </c>
      <c r="CF35" s="14">
        <f>INDEX(属性投放!$AZ$6:$AZ$85,(BW35-2)*20+CB35)</f>
        <v>1917</v>
      </c>
      <c r="CG35" s="14" t="s">
        <v>674</v>
      </c>
      <c r="CH35" s="14">
        <f>INDEX(属性投放!$BA$6:$BA$85,(BW35-2)*20+CB35)</f>
        <v>37960</v>
      </c>
      <c r="CI35" s="14" t="s">
        <v>21</v>
      </c>
      <c r="CJ35" s="14">
        <f>INDEX(属性投放!$BB$6:$BB$85,(BW35-2)*20+CB35)</f>
        <v>20</v>
      </c>
      <c r="CK35" s="14" t="s">
        <v>22</v>
      </c>
      <c r="CL35" s="14">
        <f>INDEX(属性投放!$BC$6:$BC$85,(BW35-2)*20+CB35)</f>
        <v>10</v>
      </c>
      <c r="CM35" s="14" t="s">
        <v>674</v>
      </c>
      <c r="CN35" s="14">
        <f>INDEX(属性投放!$BD$6:$BD$85,(BW35-2)*20+CB35)</f>
        <v>200</v>
      </c>
      <c r="CQ35" s="13">
        <v>31</v>
      </c>
      <c r="CR35" s="13">
        <f t="shared" si="17"/>
        <v>1</v>
      </c>
      <c r="CS35" s="13">
        <f t="shared" si="18"/>
        <v>31</v>
      </c>
      <c r="CT35" s="14">
        <f t="shared" si="19"/>
        <v>5</v>
      </c>
      <c r="CU35" s="14">
        <f t="shared" si="20"/>
        <v>1102001</v>
      </c>
      <c r="CV35" s="14" t="str">
        <f>INDEX($O$6:$O$27,CR35)&amp;"-"&amp;INDEX(属性投放!$AB$7:$AB$26,CX35)&amp;"-魂火-"&amp;CZ35</f>
        <v>关羽-焦热+1-魂火-1</v>
      </c>
      <c r="CW35" s="25" t="s">
        <v>162</v>
      </c>
      <c r="CX35" s="14">
        <f>INDEX(属性投放!$AL$7:$AL$58,CS35)</f>
        <v>14</v>
      </c>
      <c r="CY35" s="14" t="s">
        <v>701</v>
      </c>
      <c r="CZ35" s="14">
        <f>INDEX(属性投放!$AM$7:$AM$58,CS35)</f>
        <v>1</v>
      </c>
      <c r="DA35" s="14">
        <f t="shared" si="21"/>
        <v>31</v>
      </c>
      <c r="DB35" s="14">
        <f>INDEX(属性投放!$AN$7:$AN$58,DA35)</f>
        <v>97</v>
      </c>
      <c r="DC35" s="14" t="s">
        <v>702</v>
      </c>
      <c r="DD35" s="14">
        <f>INDEX(属性投放!$BJ$6:$BJ$85,(CT35-2)*20+CX35)</f>
        <v>650</v>
      </c>
      <c r="DE35" s="14">
        <f>SUMIFS(DD$5:DD35,$CR$5:$CR35,"="&amp;$CR35)</f>
        <v>7450</v>
      </c>
      <c r="DF35" s="14" t="s">
        <v>703</v>
      </c>
      <c r="DG35" s="14">
        <f>INDEX(属性投放!$BK$6:$BK$85,(CT35-2)*20+CX35)</f>
        <v>325</v>
      </c>
      <c r="DH35" s="14">
        <f>SUMIFS(DG$5:DG35,$CR$5:$CR35,"="&amp;$CR35)</f>
        <v>3728</v>
      </c>
      <c r="DI35" s="14" t="s">
        <v>704</v>
      </c>
      <c r="DJ35" s="14">
        <f>INDEX(属性投放!$BL$6:$BL$85,(CT35-2)*20+CX35)</f>
        <v>6500</v>
      </c>
      <c r="DK35" s="14">
        <f>SUMIFS(DJ$5:DJ35,$CR$5:$CR35,"="&amp;$CR35)</f>
        <v>74500</v>
      </c>
      <c r="DP35" s="14">
        <f t="shared" si="22"/>
        <v>1102002</v>
      </c>
      <c r="DQ35" s="14" t="str">
        <f t="shared" si="23"/>
        <v>许褚11突</v>
      </c>
      <c r="DR35" s="14">
        <f t="shared" si="24"/>
        <v>4</v>
      </c>
      <c r="DS35" s="14">
        <f t="shared" si="25"/>
        <v>5</v>
      </c>
      <c r="DT35" s="14">
        <f t="shared" si="26"/>
        <v>6</v>
      </c>
      <c r="DU35" s="14">
        <f t="shared" si="27"/>
        <v>3</v>
      </c>
      <c r="DV35" s="14">
        <f t="shared" si="28"/>
        <v>11</v>
      </c>
      <c r="DW35" s="14">
        <f t="shared" si="29"/>
        <v>31</v>
      </c>
      <c r="DX35" s="14">
        <f>INDEX(属性投放!$AW$6:$AW$85,(卡牌属性!DU35-2)*20+卡牌属性!DV35)</f>
        <v>8</v>
      </c>
      <c r="DY35" s="14">
        <f>INDEX(属性投放!BP$6:BP$85,卡牌属性!$DW35)</f>
        <v>280</v>
      </c>
      <c r="DZ35" s="14">
        <f>INDEX(属性投放!BQ$6:BQ$85,卡牌属性!$DW35)</f>
        <v>140</v>
      </c>
      <c r="EA35" s="14">
        <f>INDEX(属性投放!BR$6:BR$85,卡牌属性!$DW35)</f>
        <v>2800</v>
      </c>
      <c r="EB35" s="14">
        <f t="shared" si="93"/>
        <v>2060</v>
      </c>
      <c r="EC35" s="14">
        <f t="shared" si="94"/>
        <v>2266</v>
      </c>
      <c r="ED35" s="14">
        <f t="shared" si="95"/>
        <v>2411</v>
      </c>
      <c r="EE35" s="14">
        <f t="shared" si="96"/>
        <v>2411</v>
      </c>
      <c r="EF35" s="14">
        <f t="shared" si="97"/>
        <v>2908</v>
      </c>
      <c r="EG35" s="14">
        <f t="shared" si="98"/>
        <v>1100</v>
      </c>
      <c r="EH35" s="14">
        <f t="shared" si="99"/>
        <v>1158</v>
      </c>
      <c r="EI35" s="14">
        <f t="shared" si="100"/>
        <v>1158</v>
      </c>
      <c r="EJ35" s="14">
        <f t="shared" si="101"/>
        <v>1391</v>
      </c>
      <c r="EK35" s="14">
        <f t="shared" si="102"/>
        <v>1481</v>
      </c>
      <c r="EL35" s="14">
        <f t="shared" si="103"/>
        <v>22810</v>
      </c>
      <c r="EM35" s="14">
        <f t="shared" si="104"/>
        <v>27580</v>
      </c>
      <c r="EN35" s="14">
        <f t="shared" si="105"/>
        <v>27580</v>
      </c>
      <c r="EO35" s="14">
        <f t="shared" si="106"/>
        <v>29600</v>
      </c>
      <c r="EP35" s="14">
        <f t="shared" si="107"/>
        <v>31900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30"/>
        <v>7</v>
      </c>
      <c r="FK35" s="14">
        <f t="shared" si="31"/>
        <v>1102007</v>
      </c>
      <c r="FL35" s="14" t="str">
        <f t="shared" si="32"/>
        <v>天使缇娜-1星</v>
      </c>
      <c r="FM35" s="14">
        <f t="shared" si="33"/>
        <v>1</v>
      </c>
      <c r="FN35" s="14">
        <f>INDEX(Y$6:Y$27,$FJ35)+INDEX(属性偏向!Z$4:Z$8,卡牌属性!$FM35)</f>
        <v>7</v>
      </c>
      <c r="FO35" s="14" t="str">
        <f>INDEX(属性评价,卡牌属性!FN35)</f>
        <v>A</v>
      </c>
      <c r="FP35" s="14">
        <f>INDEX(Z$6:Z$27,$FJ35)+INDEX(属性偏向!AA$4:AA$8,卡牌属性!$FM35)</f>
        <v>6</v>
      </c>
      <c r="FQ35" s="14" t="str">
        <f>INDEX(属性评价,卡牌属性!FP35)</f>
        <v>B+</v>
      </c>
      <c r="FR35" s="14">
        <f>INDEX(AA$6:AA$27,$FJ35)+INDEX(属性偏向!AB$4:AB$8,卡牌属性!$FM35)</f>
        <v>6</v>
      </c>
      <c r="FS35" s="14" t="str">
        <f>INDEX(属性评价,卡牌属性!FR35)</f>
        <v>B+</v>
      </c>
      <c r="FV35" s="13">
        <v>31</v>
      </c>
      <c r="FW35" s="13">
        <f t="shared" si="34"/>
        <v>7</v>
      </c>
      <c r="FX35" s="14">
        <f t="shared" si="35"/>
        <v>1101007</v>
      </c>
      <c r="FY35" s="14" t="str">
        <f t="shared" si="36"/>
        <v>战斗曹焱兵-1星</v>
      </c>
      <c r="FZ35" s="14">
        <f t="shared" si="37"/>
        <v>1</v>
      </c>
      <c r="GA35" s="14">
        <f>INDEX(J$6:J$21,$FW35)+INDEX(属性偏向!Z$4:Z$8,卡牌属性!$FM35)</f>
        <v>7</v>
      </c>
      <c r="GB35" s="14" t="str">
        <f>INDEX(属性评价,卡牌属性!GA35)</f>
        <v>A</v>
      </c>
      <c r="GC35" s="14">
        <f>INDEX(K$6:K$21,$FW35)+INDEX(属性偏向!Z$4:Z$8,卡牌属性!$FM35)</f>
        <v>7</v>
      </c>
      <c r="GD35" s="14" t="str">
        <f>INDEX(属性评价,卡牌属性!GC35)</f>
        <v>A</v>
      </c>
      <c r="GE35" s="14">
        <f>INDEX(L$6:L$21,$FW35)+INDEX(属性偏向!Z$4:Z$8,卡牌属性!$FM35)</f>
        <v>7</v>
      </c>
      <c r="GF35" s="14" t="str">
        <f>INDEX(属性评价,卡牌属性!GE35)</f>
        <v>A</v>
      </c>
      <c r="GJ35" s="13">
        <v>31</v>
      </c>
      <c r="GK35" s="13">
        <f>MATCH(GJ35-1,属性投放!$T$6:$T$66,1)</f>
        <v>1</v>
      </c>
      <c r="GL35" s="13">
        <f>MATCH(GJ35,属性投放!$AN$6:$AN$58,1)-1</f>
        <v>6</v>
      </c>
      <c r="GM35" s="13">
        <f>MATCH(GJ35-1,属性投放!$AD$6:$AD$26,1)</f>
        <v>4</v>
      </c>
      <c r="GN35" s="13" t="str">
        <f>INDEX(属性投放!$AB$7:$AB$26,卡牌属性!GM35)</f>
        <v>众合</v>
      </c>
      <c r="GO35" s="14">
        <f t="shared" si="38"/>
        <v>345</v>
      </c>
      <c r="GP35" s="14">
        <f t="shared" si="39"/>
        <v>145</v>
      </c>
      <c r="GQ35" s="14">
        <f t="shared" si="40"/>
        <v>2750</v>
      </c>
      <c r="GR35" s="14">
        <f t="shared" si="41"/>
        <v>8</v>
      </c>
      <c r="GS35" s="14">
        <f t="shared" si="42"/>
        <v>4</v>
      </c>
      <c r="GT35" s="14">
        <f t="shared" si="43"/>
        <v>80</v>
      </c>
      <c r="GU35" s="14">
        <f>GO35+GR35*($GJ35-INDEX(属性投放!$AD$6:$AD$26,卡牌属性!$GM35))</f>
        <v>393</v>
      </c>
      <c r="GV35" s="14">
        <f>GP35+GS35*($GJ35-INDEX(属性投放!$AD$6:$AD$26,卡牌属性!$GM35))</f>
        <v>169</v>
      </c>
      <c r="GW35" s="14">
        <f>GQ35+GT35*($GJ35-INDEX(属性投放!$AD$6:$AD$26,卡牌属性!$GM35))</f>
        <v>3230</v>
      </c>
      <c r="GX35" s="14">
        <f t="shared" si="44"/>
        <v>135</v>
      </c>
      <c r="GY35" s="14">
        <f t="shared" si="45"/>
        <v>69</v>
      </c>
      <c r="GZ35" s="14">
        <f t="shared" si="46"/>
        <v>1350</v>
      </c>
      <c r="HA35" s="14">
        <f>IF(COUNTIF(属性投放!$AN$7:$AN$58,"="&amp;卡牌属性!GJ35)&gt;0,卡牌属性!GL35,0)</f>
        <v>0</v>
      </c>
      <c r="HB35" s="14">
        <f t="shared" si="47"/>
        <v>0</v>
      </c>
      <c r="HC35" s="14">
        <f t="shared" si="48"/>
        <v>0</v>
      </c>
      <c r="HD35" s="14">
        <f t="shared" si="49"/>
        <v>0</v>
      </c>
      <c r="HE35" s="14">
        <f>IF(COUNTIF(属性投放!$AD$6:$AD$26,"="&amp;卡牌属性!GJ35)&gt;0,卡牌属性!GM35,0)</f>
        <v>0</v>
      </c>
      <c r="HF35" s="14">
        <f t="shared" si="50"/>
        <v>0</v>
      </c>
      <c r="HG35" s="14">
        <f t="shared" si="51"/>
        <v>0</v>
      </c>
      <c r="HH35" s="14">
        <f t="shared" si="52"/>
        <v>0</v>
      </c>
      <c r="HI35" s="14">
        <f t="shared" si="71"/>
        <v>8</v>
      </c>
      <c r="HJ35" s="14">
        <f t="shared" si="72"/>
        <v>4</v>
      </c>
      <c r="HK35" s="14">
        <f t="shared" si="73"/>
        <v>80</v>
      </c>
      <c r="HL35" s="14">
        <f t="shared" si="74"/>
        <v>528</v>
      </c>
      <c r="HM35" s="14">
        <f t="shared" si="75"/>
        <v>238</v>
      </c>
      <c r="HN35" s="14">
        <f t="shared" si="76"/>
        <v>4580</v>
      </c>
      <c r="HO35" s="14">
        <f t="shared" si="77"/>
        <v>240</v>
      </c>
      <c r="HP35" s="14">
        <f t="shared" si="78"/>
        <v>0</v>
      </c>
      <c r="HQ35" s="14">
        <f t="shared" si="79"/>
        <v>0</v>
      </c>
      <c r="HR35" s="14">
        <f t="shared" si="80"/>
        <v>14620</v>
      </c>
      <c r="HS35" s="17">
        <f t="shared" si="81"/>
        <v>1.6415868673050615E-2</v>
      </c>
      <c r="HT35" s="17">
        <f t="shared" si="82"/>
        <v>0</v>
      </c>
      <c r="HU35" s="17">
        <f t="shared" si="83"/>
        <v>0</v>
      </c>
      <c r="HV35" s="23">
        <f>SUM(HO$5:HO35)</f>
        <v>5840</v>
      </c>
      <c r="HW35" s="14">
        <f>SUM(HP$5:HP35)</f>
        <v>4080</v>
      </c>
      <c r="HX35" s="14">
        <f>SUM(HQ$5:HQ35)</f>
        <v>1660</v>
      </c>
      <c r="HY35" s="17">
        <f t="shared" si="84"/>
        <v>0.39945280437756497</v>
      </c>
      <c r="HZ35" s="17">
        <f t="shared" si="85"/>
        <v>0.27906976744186046</v>
      </c>
      <c r="IA35" s="17">
        <f t="shared" si="86"/>
        <v>0.11354309165526676</v>
      </c>
    </row>
    <row r="36" spans="14:235" ht="16.5" x14ac:dyDescent="0.2">
      <c r="AE36" s="13">
        <v>32</v>
      </c>
      <c r="AF36" s="13">
        <f t="shared" si="55"/>
        <v>2</v>
      </c>
      <c r="AG36" s="13">
        <f t="shared" si="2"/>
        <v>2</v>
      </c>
      <c r="AH36" s="14">
        <f t="shared" si="3"/>
        <v>1101002</v>
      </c>
      <c r="AI36" s="14" t="str">
        <f t="shared" si="4"/>
        <v>曹玄亮12突</v>
      </c>
      <c r="AJ36" s="25" t="s">
        <v>162</v>
      </c>
      <c r="AK36" s="14">
        <v>1</v>
      </c>
      <c r="AL36" s="14">
        <f t="shared" si="5"/>
        <v>12</v>
      </c>
      <c r="AM36" s="14">
        <f>INDEX(属性投放!$DE$6:$DE$85,(卡牌属性!AG36-2)*20+卡牌属性!AL36)</f>
        <v>2307</v>
      </c>
      <c r="AN36" s="14">
        <f t="shared" si="87"/>
        <v>2307</v>
      </c>
      <c r="AO36" s="14">
        <f t="shared" si="87"/>
        <v>2307</v>
      </c>
      <c r="AP36" s="14">
        <f t="shared" si="87"/>
        <v>2307</v>
      </c>
      <c r="AQ36" s="14">
        <f t="shared" si="87"/>
        <v>2307</v>
      </c>
      <c r="AR36" s="14">
        <f>INDEX(属性投放!$DF$6:$DF$85,(卡牌属性!AG36-2)*20+卡牌属性!AL36)</f>
        <v>1129</v>
      </c>
      <c r="AS36" s="14">
        <f t="shared" si="88"/>
        <v>1129</v>
      </c>
      <c r="AT36" s="14">
        <f t="shared" si="88"/>
        <v>1129</v>
      </c>
      <c r="AU36" s="14">
        <f t="shared" si="88"/>
        <v>1129</v>
      </c>
      <c r="AV36" s="14">
        <f t="shared" si="88"/>
        <v>1129</v>
      </c>
      <c r="AW36" s="14">
        <f>INDEX(属性投放!$DG$6:$DG$85,(卡牌属性!AG36-2)*20+卡牌属性!AL36)</f>
        <v>11485</v>
      </c>
      <c r="AX36" s="14">
        <f t="shared" si="89"/>
        <v>11485</v>
      </c>
      <c r="AY36" s="14">
        <f t="shared" si="89"/>
        <v>11485</v>
      </c>
      <c r="AZ36" s="14">
        <f t="shared" si="89"/>
        <v>11485</v>
      </c>
      <c r="BA36" s="14">
        <f t="shared" si="89"/>
        <v>11485</v>
      </c>
      <c r="BB36" s="14">
        <f>INDEX(属性投放!$DK$6:$DK$85,(卡牌属性!AG36-2)*20+卡牌属性!AL36)</f>
        <v>76</v>
      </c>
      <c r="BC36" s="14">
        <f t="shared" si="90"/>
        <v>76</v>
      </c>
      <c r="BD36" s="14">
        <f t="shared" si="90"/>
        <v>76</v>
      </c>
      <c r="BE36" s="14">
        <f t="shared" si="90"/>
        <v>76</v>
      </c>
      <c r="BF36" s="14">
        <f t="shared" si="90"/>
        <v>76</v>
      </c>
      <c r="BG36" s="14">
        <f>INDEX(属性投放!$DL$6:$DL$85,(卡牌属性!AG36-2)*20+卡牌属性!AL36)</f>
        <v>38</v>
      </c>
      <c r="BH36" s="14">
        <f t="shared" si="91"/>
        <v>38</v>
      </c>
      <c r="BI36" s="14">
        <f t="shared" si="91"/>
        <v>38</v>
      </c>
      <c r="BJ36" s="14">
        <f t="shared" si="91"/>
        <v>38</v>
      </c>
      <c r="BK36" s="14">
        <f t="shared" si="91"/>
        <v>38</v>
      </c>
      <c r="BL36" s="14">
        <f>INDEX(属性投放!$DM$6:$DM$85,(卡牌属性!AG36-2)*20+卡牌属性!AL36)</f>
        <v>380</v>
      </c>
      <c r="BM36" s="14">
        <f t="shared" si="92"/>
        <v>380</v>
      </c>
      <c r="BN36" s="14">
        <f t="shared" si="92"/>
        <v>380</v>
      </c>
      <c r="BO36" s="14">
        <f t="shared" si="92"/>
        <v>380</v>
      </c>
      <c r="BP36" s="14">
        <f t="shared" si="92"/>
        <v>380</v>
      </c>
      <c r="BU36" s="13">
        <v>32</v>
      </c>
      <c r="BV36" s="13">
        <f t="shared" si="12"/>
        <v>2</v>
      </c>
      <c r="BW36" s="14">
        <f t="shared" si="13"/>
        <v>3</v>
      </c>
      <c r="BX36" s="14">
        <f t="shared" si="14"/>
        <v>1102002</v>
      </c>
      <c r="BY36" s="14" t="str">
        <f t="shared" si="15"/>
        <v>许褚12突</v>
      </c>
      <c r="BZ36" s="25" t="s">
        <v>162</v>
      </c>
      <c r="CA36" s="14">
        <v>2</v>
      </c>
      <c r="CB36" s="14">
        <f t="shared" si="16"/>
        <v>12</v>
      </c>
      <c r="CC36" s="14" t="s">
        <v>21</v>
      </c>
      <c r="CD36" s="14">
        <f>INDEX(属性投放!$AY$6:$AY$85,(BW36-2)*20+CB36)</f>
        <v>4876</v>
      </c>
      <c r="CE36" s="14" t="s">
        <v>22</v>
      </c>
      <c r="CF36" s="14">
        <f>INDEX(属性投放!$AZ$6:$AZ$85,(BW36-2)*20+CB36)</f>
        <v>2407</v>
      </c>
      <c r="CG36" s="14" t="s">
        <v>674</v>
      </c>
      <c r="CH36" s="14">
        <f>INDEX(属性投放!$BA$6:$BA$85,(BW36-2)*20+CB36)</f>
        <v>47760</v>
      </c>
      <c r="CI36" s="14" t="s">
        <v>21</v>
      </c>
      <c r="CJ36" s="14">
        <f>INDEX(属性投放!$BB$6:$BB$85,(BW36-2)*20+CB36)</f>
        <v>20</v>
      </c>
      <c r="CK36" s="14" t="s">
        <v>22</v>
      </c>
      <c r="CL36" s="14">
        <f>INDEX(属性投放!$BC$6:$BC$85,(BW36-2)*20+CB36)</f>
        <v>10</v>
      </c>
      <c r="CM36" s="14" t="s">
        <v>674</v>
      </c>
      <c r="CN36" s="14">
        <f>INDEX(属性投放!$BD$6:$BD$85,(BW36-2)*20+CB36)</f>
        <v>200</v>
      </c>
      <c r="CQ36" s="13">
        <v>32</v>
      </c>
      <c r="CR36" s="13">
        <f t="shared" si="17"/>
        <v>1</v>
      </c>
      <c r="CS36" s="13">
        <f t="shared" si="18"/>
        <v>32</v>
      </c>
      <c r="CT36" s="14">
        <f t="shared" si="19"/>
        <v>5</v>
      </c>
      <c r="CU36" s="14">
        <f t="shared" si="20"/>
        <v>1102001</v>
      </c>
      <c r="CV36" s="14" t="str">
        <f>INDEX($O$6:$O$27,CR36)&amp;"-"&amp;INDEX(属性投放!$AB$7:$AB$26,CX36)&amp;"-魂火-"&amp;CZ36</f>
        <v>关羽-焦热+1-魂火-2</v>
      </c>
      <c r="CW36" s="25" t="s">
        <v>162</v>
      </c>
      <c r="CX36" s="14">
        <f>INDEX(属性投放!$AL$7:$AL$58,CS36)</f>
        <v>14</v>
      </c>
      <c r="CY36" s="14" t="s">
        <v>701</v>
      </c>
      <c r="CZ36" s="14">
        <f>INDEX(属性投放!$AM$7:$AM$58,CS36)</f>
        <v>2</v>
      </c>
      <c r="DA36" s="14">
        <f t="shared" si="21"/>
        <v>32</v>
      </c>
      <c r="DB36" s="14">
        <f>INDEX(属性投放!$AN$7:$AN$58,DA36)</f>
        <v>100</v>
      </c>
      <c r="DC36" s="14" t="s">
        <v>702</v>
      </c>
      <c r="DD36" s="14">
        <f>INDEX(属性投放!$BJ$6:$BJ$85,(CT36-2)*20+CX36)</f>
        <v>650</v>
      </c>
      <c r="DE36" s="14">
        <f>SUMIFS(DD$5:DD36,$CR$5:$CR36,"="&amp;$CR36)</f>
        <v>8100</v>
      </c>
      <c r="DF36" s="14" t="s">
        <v>703</v>
      </c>
      <c r="DG36" s="14">
        <f>INDEX(属性投放!$BK$6:$BK$85,(CT36-2)*20+CX36)</f>
        <v>325</v>
      </c>
      <c r="DH36" s="14">
        <f>SUMIFS(DG$5:DG36,$CR$5:$CR36,"="&amp;$CR36)</f>
        <v>4053</v>
      </c>
      <c r="DI36" s="14" t="s">
        <v>704</v>
      </c>
      <c r="DJ36" s="14">
        <f>INDEX(属性投放!$BL$6:$BL$85,(CT36-2)*20+CX36)</f>
        <v>6500</v>
      </c>
      <c r="DK36" s="14">
        <f>SUMIFS(DJ$5:DJ36,$CR$5:$CR36,"="&amp;$CR36)</f>
        <v>81000</v>
      </c>
      <c r="DP36" s="14">
        <f t="shared" si="22"/>
        <v>1102002</v>
      </c>
      <c r="DQ36" s="14" t="str">
        <f t="shared" si="23"/>
        <v>许褚12突</v>
      </c>
      <c r="DR36" s="14">
        <f t="shared" si="24"/>
        <v>4</v>
      </c>
      <c r="DS36" s="14">
        <f t="shared" si="25"/>
        <v>5</v>
      </c>
      <c r="DT36" s="14">
        <f t="shared" si="26"/>
        <v>6</v>
      </c>
      <c r="DU36" s="14">
        <f t="shared" si="27"/>
        <v>3</v>
      </c>
      <c r="DV36" s="14">
        <f t="shared" si="28"/>
        <v>12</v>
      </c>
      <c r="DW36" s="14">
        <f t="shared" si="29"/>
        <v>32</v>
      </c>
      <c r="DX36" s="14">
        <f>INDEX(属性投放!$AW$6:$AW$85,(卡牌属性!DU36-2)*20+卡牌属性!DV36)</f>
        <v>7</v>
      </c>
      <c r="DY36" s="14">
        <f>INDEX(属性投放!BP$6:BP$85,卡牌属性!$DW36)</f>
        <v>500</v>
      </c>
      <c r="DZ36" s="14">
        <f>INDEX(属性投放!BQ$6:BQ$85,卡牌属性!$DW36)</f>
        <v>250</v>
      </c>
      <c r="EA36" s="14">
        <f>INDEX(属性投放!BR$6:BR$85,卡牌属性!$DW36)</f>
        <v>5000</v>
      </c>
      <c r="EB36" s="14">
        <f t="shared" si="93"/>
        <v>2460</v>
      </c>
      <c r="EC36" s="14">
        <f t="shared" si="94"/>
        <v>2706</v>
      </c>
      <c r="ED36" s="14">
        <f t="shared" si="95"/>
        <v>2859</v>
      </c>
      <c r="EE36" s="14">
        <f t="shared" si="96"/>
        <v>2859</v>
      </c>
      <c r="EF36" s="14">
        <f t="shared" si="97"/>
        <v>3428</v>
      </c>
      <c r="EG36" s="14">
        <f t="shared" si="98"/>
        <v>1320</v>
      </c>
      <c r="EH36" s="14">
        <f t="shared" si="99"/>
        <v>1386</v>
      </c>
      <c r="EI36" s="14">
        <f t="shared" si="100"/>
        <v>1386</v>
      </c>
      <c r="EJ36" s="14">
        <f t="shared" si="101"/>
        <v>1651</v>
      </c>
      <c r="EK36" s="14">
        <f t="shared" si="102"/>
        <v>1765</v>
      </c>
      <c r="EL36" s="14">
        <f t="shared" si="103"/>
        <v>27290</v>
      </c>
      <c r="EM36" s="14">
        <f t="shared" si="104"/>
        <v>32780</v>
      </c>
      <c r="EN36" s="14">
        <f t="shared" si="105"/>
        <v>32780</v>
      </c>
      <c r="EO36" s="14">
        <f t="shared" si="106"/>
        <v>35200</v>
      </c>
      <c r="EP36" s="14">
        <f t="shared" si="107"/>
        <v>37900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30"/>
        <v>7</v>
      </c>
      <c r="FK36" s="14">
        <f t="shared" si="31"/>
        <v>1102007</v>
      </c>
      <c r="FL36" s="14" t="str">
        <f t="shared" si="32"/>
        <v>天使缇娜-2星</v>
      </c>
      <c r="FM36" s="14">
        <f t="shared" si="33"/>
        <v>2</v>
      </c>
      <c r="FN36" s="14">
        <f>INDEX(Y$6:Y$27,$FJ36)+INDEX(属性偏向!Z$4:Z$8,卡牌属性!$FM36)</f>
        <v>8</v>
      </c>
      <c r="FO36" s="14" t="str">
        <f>INDEX(属性评价,卡牌属性!FN36)</f>
        <v>A+</v>
      </c>
      <c r="FP36" s="14">
        <f>INDEX(Z$6:Z$27,$FJ36)+INDEX(属性偏向!AA$4:AA$8,卡牌属性!$FM36)</f>
        <v>7</v>
      </c>
      <c r="FQ36" s="14" t="str">
        <f>INDEX(属性评价,卡牌属性!FP36)</f>
        <v>A</v>
      </c>
      <c r="FR36" s="14">
        <f>INDEX(AA$6:AA$27,$FJ36)+INDEX(属性偏向!AB$4:AB$8,卡牌属性!$FM36)</f>
        <v>7</v>
      </c>
      <c r="FS36" s="14" t="str">
        <f>INDEX(属性评价,卡牌属性!FR36)</f>
        <v>A</v>
      </c>
      <c r="FV36" s="13">
        <v>32</v>
      </c>
      <c r="FW36" s="13">
        <f t="shared" si="34"/>
        <v>7</v>
      </c>
      <c r="FX36" s="14">
        <f t="shared" si="35"/>
        <v>1101007</v>
      </c>
      <c r="FY36" s="14" t="str">
        <f t="shared" si="36"/>
        <v>战斗曹焱兵-2星</v>
      </c>
      <c r="FZ36" s="14">
        <f t="shared" si="37"/>
        <v>2</v>
      </c>
      <c r="GA36" s="14">
        <f>INDEX(J$6:J$21,$FW36)+INDEX(属性偏向!Z$4:Z$8,卡牌属性!$FM36)</f>
        <v>8</v>
      </c>
      <c r="GB36" s="14" t="str">
        <f>INDEX(属性评价,卡牌属性!GA36)</f>
        <v>A+</v>
      </c>
      <c r="GC36" s="14">
        <f>INDEX(K$6:K$21,$FW36)+INDEX(属性偏向!Z$4:Z$8,卡牌属性!$FM36)</f>
        <v>8</v>
      </c>
      <c r="GD36" s="14" t="str">
        <f>INDEX(属性评价,卡牌属性!GC36)</f>
        <v>A+</v>
      </c>
      <c r="GE36" s="14">
        <f>INDEX(L$6:L$21,$FW36)+INDEX(属性偏向!Z$4:Z$8,卡牌属性!$FM36)</f>
        <v>8</v>
      </c>
      <c r="GF36" s="14" t="str">
        <f>INDEX(属性评价,卡牌属性!GE36)</f>
        <v>A+</v>
      </c>
      <c r="GJ36" s="13">
        <v>32</v>
      </c>
      <c r="GK36" s="13">
        <f>MATCH(GJ36-1,属性投放!$T$6:$T$66,1)</f>
        <v>1</v>
      </c>
      <c r="GL36" s="13">
        <f>MATCH(GJ36,属性投放!$AN$6:$AN$58,1)-1</f>
        <v>6</v>
      </c>
      <c r="GM36" s="13">
        <f>MATCH(GJ36-1,属性投放!$AD$6:$AD$26,1)</f>
        <v>4</v>
      </c>
      <c r="GN36" s="13" t="str">
        <f>INDEX(属性投放!$AB$7:$AB$26,卡牌属性!GM36)</f>
        <v>众合</v>
      </c>
      <c r="GO36" s="14">
        <f t="shared" si="38"/>
        <v>345</v>
      </c>
      <c r="GP36" s="14">
        <f t="shared" si="39"/>
        <v>145</v>
      </c>
      <c r="GQ36" s="14">
        <f t="shared" si="40"/>
        <v>2750</v>
      </c>
      <c r="GR36" s="14">
        <f t="shared" si="41"/>
        <v>8</v>
      </c>
      <c r="GS36" s="14">
        <f t="shared" si="42"/>
        <v>4</v>
      </c>
      <c r="GT36" s="14">
        <f t="shared" si="43"/>
        <v>80</v>
      </c>
      <c r="GU36" s="14">
        <f>GO36+GR36*($GJ36-INDEX(属性投放!$AD$6:$AD$26,卡牌属性!$GM36))</f>
        <v>401</v>
      </c>
      <c r="GV36" s="14">
        <f>GP36+GS36*($GJ36-INDEX(属性投放!$AD$6:$AD$26,卡牌属性!$GM36))</f>
        <v>173</v>
      </c>
      <c r="GW36" s="14">
        <f>GQ36+GT36*($GJ36-INDEX(属性投放!$AD$6:$AD$26,卡牌属性!$GM36))</f>
        <v>3310</v>
      </c>
      <c r="GX36" s="14">
        <f t="shared" si="44"/>
        <v>135</v>
      </c>
      <c r="GY36" s="14">
        <f t="shared" si="45"/>
        <v>69</v>
      </c>
      <c r="GZ36" s="14">
        <f t="shared" si="46"/>
        <v>1350</v>
      </c>
      <c r="HA36" s="14">
        <f>IF(COUNTIF(属性投放!$AN$7:$AN$58,"="&amp;卡牌属性!GJ36)&gt;0,卡牌属性!GL36,0)</f>
        <v>0</v>
      </c>
      <c r="HB36" s="14">
        <f t="shared" si="47"/>
        <v>0</v>
      </c>
      <c r="HC36" s="14">
        <f t="shared" si="48"/>
        <v>0</v>
      </c>
      <c r="HD36" s="14">
        <f t="shared" si="49"/>
        <v>0</v>
      </c>
      <c r="HE36" s="14">
        <f>IF(COUNTIF(属性投放!$AD$6:$AD$26,"="&amp;卡牌属性!GJ36)&gt;0,卡牌属性!GM36,0)</f>
        <v>0</v>
      </c>
      <c r="HF36" s="14">
        <f t="shared" si="50"/>
        <v>0</v>
      </c>
      <c r="HG36" s="14">
        <f t="shared" si="51"/>
        <v>0</v>
      </c>
      <c r="HH36" s="14">
        <f t="shared" si="52"/>
        <v>0</v>
      </c>
      <c r="HI36" s="14">
        <f t="shared" si="71"/>
        <v>8</v>
      </c>
      <c r="HJ36" s="14">
        <f t="shared" si="72"/>
        <v>4</v>
      </c>
      <c r="HK36" s="14">
        <f t="shared" si="73"/>
        <v>80</v>
      </c>
      <c r="HL36" s="14">
        <f t="shared" si="74"/>
        <v>536</v>
      </c>
      <c r="HM36" s="14">
        <f t="shared" si="75"/>
        <v>242</v>
      </c>
      <c r="HN36" s="14">
        <f t="shared" si="76"/>
        <v>4660</v>
      </c>
      <c r="HO36" s="14">
        <f t="shared" si="77"/>
        <v>240</v>
      </c>
      <c r="HP36" s="14">
        <f t="shared" si="78"/>
        <v>0</v>
      </c>
      <c r="HQ36" s="14">
        <f t="shared" si="79"/>
        <v>0</v>
      </c>
      <c r="HR36" s="14">
        <f t="shared" si="80"/>
        <v>14860</v>
      </c>
      <c r="HS36" s="17">
        <f t="shared" si="81"/>
        <v>1.6150740242261104E-2</v>
      </c>
      <c r="HT36" s="17">
        <f t="shared" si="82"/>
        <v>0</v>
      </c>
      <c r="HU36" s="17">
        <f t="shared" si="83"/>
        <v>0</v>
      </c>
      <c r="HV36" s="23">
        <f>SUM(HO$5:HO36)</f>
        <v>6080</v>
      </c>
      <c r="HW36" s="14">
        <f>SUM(HP$5:HP36)</f>
        <v>4080</v>
      </c>
      <c r="HX36" s="14">
        <f>SUM(HQ$5:HQ36)</f>
        <v>1660</v>
      </c>
      <c r="HY36" s="17">
        <f t="shared" si="84"/>
        <v>0.40915208613728127</v>
      </c>
      <c r="HZ36" s="17">
        <f t="shared" si="85"/>
        <v>0.27456258411843876</v>
      </c>
      <c r="IA36" s="17">
        <f t="shared" si="86"/>
        <v>0.1117092866756393</v>
      </c>
    </row>
    <row r="37" spans="14:235" ht="16.5" x14ac:dyDescent="0.2">
      <c r="AE37" s="13">
        <v>33</v>
      </c>
      <c r="AF37" s="13">
        <f t="shared" si="55"/>
        <v>2</v>
      </c>
      <c r="AG37" s="13">
        <f t="shared" si="2"/>
        <v>2</v>
      </c>
      <c r="AH37" s="14">
        <f t="shared" si="3"/>
        <v>1101002</v>
      </c>
      <c r="AI37" s="14" t="str">
        <f t="shared" si="4"/>
        <v>曹玄亮13突</v>
      </c>
      <c r="AJ37" s="25" t="s">
        <v>162</v>
      </c>
      <c r="AK37" s="14">
        <v>1</v>
      </c>
      <c r="AL37" s="14">
        <f t="shared" si="5"/>
        <v>13</v>
      </c>
      <c r="AM37" s="14">
        <f>INDEX(属性投放!$DE$6:$DE$85,(卡牌属性!AG37-2)*20+卡牌属性!AL37)</f>
        <v>4424</v>
      </c>
      <c r="AN37" s="14">
        <f t="shared" si="87"/>
        <v>4424</v>
      </c>
      <c r="AO37" s="14">
        <f t="shared" si="87"/>
        <v>4424</v>
      </c>
      <c r="AP37" s="14">
        <f t="shared" si="87"/>
        <v>4424</v>
      </c>
      <c r="AQ37" s="14">
        <f t="shared" si="87"/>
        <v>4424</v>
      </c>
      <c r="AR37" s="14">
        <f>INDEX(属性投放!$DF$6:$DF$85,(卡牌属性!AG37-2)*20+卡牌属性!AL37)</f>
        <v>2188</v>
      </c>
      <c r="AS37" s="14">
        <f t="shared" si="88"/>
        <v>2188</v>
      </c>
      <c r="AT37" s="14">
        <f t="shared" si="88"/>
        <v>2188</v>
      </c>
      <c r="AU37" s="14">
        <f t="shared" si="88"/>
        <v>2188</v>
      </c>
      <c r="AV37" s="14">
        <f t="shared" si="88"/>
        <v>2188</v>
      </c>
      <c r="AW37" s="14">
        <f>INDEX(属性投放!$DG$6:$DG$85,(卡牌属性!AG37-2)*20+卡牌属性!AL37)</f>
        <v>22070</v>
      </c>
      <c r="AX37" s="14">
        <f t="shared" si="89"/>
        <v>22070</v>
      </c>
      <c r="AY37" s="14">
        <f t="shared" si="89"/>
        <v>22070</v>
      </c>
      <c r="AZ37" s="14">
        <f t="shared" si="89"/>
        <v>22070</v>
      </c>
      <c r="BA37" s="14">
        <f t="shared" si="89"/>
        <v>22070</v>
      </c>
      <c r="BB37" s="14">
        <f>INDEX(属性投放!$DK$6:$DK$85,(卡牌属性!AG37-2)*20+卡牌属性!AL37)</f>
        <v>151</v>
      </c>
      <c r="BC37" s="14">
        <f t="shared" si="90"/>
        <v>151</v>
      </c>
      <c r="BD37" s="14">
        <f t="shared" si="90"/>
        <v>151</v>
      </c>
      <c r="BE37" s="14">
        <f t="shared" si="90"/>
        <v>151</v>
      </c>
      <c r="BF37" s="14">
        <f t="shared" si="90"/>
        <v>151</v>
      </c>
      <c r="BG37" s="14">
        <f>INDEX(属性投放!$DL$6:$DL$85,(卡牌属性!AG37-2)*20+卡牌属性!AL37)</f>
        <v>76</v>
      </c>
      <c r="BH37" s="14">
        <f t="shared" si="91"/>
        <v>76</v>
      </c>
      <c r="BI37" s="14">
        <f t="shared" si="91"/>
        <v>76</v>
      </c>
      <c r="BJ37" s="14">
        <f t="shared" si="91"/>
        <v>76</v>
      </c>
      <c r="BK37" s="14">
        <f t="shared" si="91"/>
        <v>76</v>
      </c>
      <c r="BL37" s="14">
        <f>INDEX(属性投放!$DM$6:$DM$85,(卡牌属性!AG37-2)*20+卡牌属性!AL37)</f>
        <v>755</v>
      </c>
      <c r="BM37" s="14">
        <f t="shared" si="92"/>
        <v>755</v>
      </c>
      <c r="BN37" s="14">
        <f t="shared" si="92"/>
        <v>755</v>
      </c>
      <c r="BO37" s="14">
        <f t="shared" si="92"/>
        <v>755</v>
      </c>
      <c r="BP37" s="14">
        <f t="shared" si="92"/>
        <v>755</v>
      </c>
      <c r="BU37" s="13">
        <v>33</v>
      </c>
      <c r="BV37" s="13">
        <f t="shared" si="12"/>
        <v>2</v>
      </c>
      <c r="BW37" s="14">
        <f t="shared" si="13"/>
        <v>3</v>
      </c>
      <c r="BX37" s="14">
        <f t="shared" si="14"/>
        <v>1102002</v>
      </c>
      <c r="BY37" s="14" t="str">
        <f t="shared" si="15"/>
        <v>许褚13突</v>
      </c>
      <c r="BZ37" s="25" t="s">
        <v>162</v>
      </c>
      <c r="CA37" s="14">
        <v>2</v>
      </c>
      <c r="CB37" s="14">
        <f t="shared" si="16"/>
        <v>13</v>
      </c>
      <c r="CC37" s="14" t="s">
        <v>21</v>
      </c>
      <c r="CD37" s="14">
        <f>INDEX(属性投放!$AY$6:$AY$85,(BW37-2)*20+CB37)</f>
        <v>6266</v>
      </c>
      <c r="CE37" s="14" t="s">
        <v>22</v>
      </c>
      <c r="CF37" s="14">
        <f>INDEX(属性投放!$AZ$6:$AZ$85,(BW37-2)*20+CB37)</f>
        <v>3102</v>
      </c>
      <c r="CG37" s="14" t="s">
        <v>674</v>
      </c>
      <c r="CH37" s="14">
        <f>INDEX(属性投放!$BA$6:$BA$85,(BW37-2)*20+CB37)</f>
        <v>61660</v>
      </c>
      <c r="CI37" s="14" t="s">
        <v>21</v>
      </c>
      <c r="CJ37" s="14">
        <f>INDEX(属性投放!$BB$6:$BB$85,(BW37-2)*20+CB37)</f>
        <v>25</v>
      </c>
      <c r="CK37" s="14" t="s">
        <v>22</v>
      </c>
      <c r="CL37" s="14">
        <f>INDEX(属性投放!$BC$6:$BC$85,(BW37-2)*20+CB37)</f>
        <v>13</v>
      </c>
      <c r="CM37" s="14" t="s">
        <v>674</v>
      </c>
      <c r="CN37" s="14">
        <f>INDEX(属性投放!$BD$6:$BD$85,(BW37-2)*20+CB37)</f>
        <v>250</v>
      </c>
      <c r="CQ37" s="13">
        <v>33</v>
      </c>
      <c r="CR37" s="13">
        <f t="shared" si="17"/>
        <v>1</v>
      </c>
      <c r="CS37" s="13">
        <f t="shared" si="18"/>
        <v>33</v>
      </c>
      <c r="CT37" s="14">
        <f t="shared" si="19"/>
        <v>5</v>
      </c>
      <c r="CU37" s="14">
        <f t="shared" si="20"/>
        <v>1102001</v>
      </c>
      <c r="CV37" s="14" t="str">
        <f>INDEX($O$6:$O$27,CR37)&amp;"-"&amp;INDEX(属性投放!$AB$7:$AB$26,CX37)&amp;"-魂火-"&amp;CZ37</f>
        <v>关羽-焦热+1-魂火-3</v>
      </c>
      <c r="CW37" s="25" t="s">
        <v>162</v>
      </c>
      <c r="CX37" s="14">
        <f>INDEX(属性投放!$AL$7:$AL$58,CS37)</f>
        <v>14</v>
      </c>
      <c r="CY37" s="14" t="s">
        <v>701</v>
      </c>
      <c r="CZ37" s="14">
        <f>INDEX(属性投放!$AM$7:$AM$58,CS37)</f>
        <v>3</v>
      </c>
      <c r="DA37" s="14">
        <f t="shared" si="21"/>
        <v>33</v>
      </c>
      <c r="DB37" s="14">
        <f>INDEX(属性投放!$AN$7:$AN$58,DA37)</f>
        <v>102</v>
      </c>
      <c r="DC37" s="14" t="s">
        <v>702</v>
      </c>
      <c r="DD37" s="14">
        <f>INDEX(属性投放!$BJ$6:$BJ$85,(CT37-2)*20+CX37)</f>
        <v>650</v>
      </c>
      <c r="DE37" s="14">
        <f>SUMIFS(DD$5:DD37,$CR$5:$CR37,"="&amp;$CR37)</f>
        <v>8750</v>
      </c>
      <c r="DF37" s="14" t="s">
        <v>703</v>
      </c>
      <c r="DG37" s="14">
        <f>INDEX(属性投放!$BK$6:$BK$85,(CT37-2)*20+CX37)</f>
        <v>325</v>
      </c>
      <c r="DH37" s="14">
        <f>SUMIFS(DG$5:DG37,$CR$5:$CR37,"="&amp;$CR37)</f>
        <v>4378</v>
      </c>
      <c r="DI37" s="14" t="s">
        <v>704</v>
      </c>
      <c r="DJ37" s="14">
        <f>INDEX(属性投放!$BL$6:$BL$85,(CT37-2)*20+CX37)</f>
        <v>6500</v>
      </c>
      <c r="DK37" s="14">
        <f>SUMIFS(DJ$5:DJ37,$CR$5:$CR37,"="&amp;$CR37)</f>
        <v>87500</v>
      </c>
      <c r="DP37" s="14">
        <f t="shared" si="22"/>
        <v>1102002</v>
      </c>
      <c r="DQ37" s="14" t="str">
        <f t="shared" si="23"/>
        <v>许褚13突</v>
      </c>
      <c r="DR37" s="14">
        <f t="shared" si="24"/>
        <v>4</v>
      </c>
      <c r="DS37" s="14">
        <f t="shared" si="25"/>
        <v>5</v>
      </c>
      <c r="DT37" s="14">
        <f t="shared" si="26"/>
        <v>6</v>
      </c>
      <c r="DU37" s="14">
        <f t="shared" si="27"/>
        <v>3</v>
      </c>
      <c r="DV37" s="14">
        <f t="shared" si="28"/>
        <v>13</v>
      </c>
      <c r="DW37" s="14">
        <f t="shared" si="29"/>
        <v>33</v>
      </c>
      <c r="DX37" s="14">
        <f>INDEX(属性投放!$AW$6:$AW$85,(卡牌属性!DU37-2)*20+卡牌属性!DV37)</f>
        <v>8</v>
      </c>
      <c r="DY37" s="14">
        <f>INDEX(属性投放!BP$6:BP$85,卡牌属性!$DW37)</f>
        <v>500</v>
      </c>
      <c r="DZ37" s="14">
        <f>INDEX(属性投放!BQ$6:BQ$85,卡牌属性!$DW37)</f>
        <v>250</v>
      </c>
      <c r="EA37" s="14">
        <f>INDEX(属性投放!BR$6:BR$85,卡牌属性!$DW37)</f>
        <v>5000</v>
      </c>
      <c r="EB37" s="14">
        <f t="shared" si="93"/>
        <v>3065</v>
      </c>
      <c r="EC37" s="14">
        <f t="shared" si="94"/>
        <v>3346</v>
      </c>
      <c r="ED37" s="14">
        <f t="shared" si="95"/>
        <v>3506</v>
      </c>
      <c r="EE37" s="14">
        <f t="shared" si="96"/>
        <v>3506</v>
      </c>
      <c r="EF37" s="14">
        <f t="shared" si="97"/>
        <v>4138</v>
      </c>
      <c r="EG37" s="14">
        <f t="shared" si="98"/>
        <v>1640</v>
      </c>
      <c r="EH37" s="14">
        <f t="shared" si="99"/>
        <v>1713</v>
      </c>
      <c r="EI37" s="14">
        <f t="shared" si="100"/>
        <v>1713</v>
      </c>
      <c r="EJ37" s="14">
        <f t="shared" si="101"/>
        <v>2006</v>
      </c>
      <c r="EK37" s="14">
        <f t="shared" si="102"/>
        <v>2141</v>
      </c>
      <c r="EL37" s="14">
        <f t="shared" si="103"/>
        <v>33760</v>
      </c>
      <c r="EM37" s="14">
        <f t="shared" si="104"/>
        <v>39880</v>
      </c>
      <c r="EN37" s="14">
        <f t="shared" si="105"/>
        <v>39880</v>
      </c>
      <c r="EO37" s="14">
        <f t="shared" si="106"/>
        <v>42650</v>
      </c>
      <c r="EP37" s="14">
        <f t="shared" si="107"/>
        <v>45700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ref="FJ37:FJ68" si="108">INT((FI37-1)/5)+1</f>
        <v>7</v>
      </c>
      <c r="FK37" s="14">
        <f t="shared" ref="FK37:FK68" si="109">INDEX($N$6:$N$27,FJ37)</f>
        <v>1102007</v>
      </c>
      <c r="FL37" s="14" t="str">
        <f t="shared" ref="FL37:FL68" si="110">INDEX($O$6:$O$27,FJ37)&amp;"-"&amp;FM37&amp;"星"</f>
        <v>天使缇娜-3星</v>
      </c>
      <c r="FM37" s="14">
        <f t="shared" ref="FM37:FM68" si="111">FI37-(FJ37-1)*5</f>
        <v>3</v>
      </c>
      <c r="FN37" s="14">
        <f>INDEX(Y$6:Y$27,$FJ37)+INDEX(属性偏向!Z$4:Z$8,卡牌属性!$FM37)</f>
        <v>9</v>
      </c>
      <c r="FO37" s="14" t="str">
        <f>INDEX(属性评价,卡牌属性!FN37)</f>
        <v>S</v>
      </c>
      <c r="FP37" s="14">
        <f>INDEX(Z$6:Z$27,$FJ37)+INDEX(属性偏向!AA$4:AA$8,卡牌属性!$FM37)</f>
        <v>7</v>
      </c>
      <c r="FQ37" s="14" t="str">
        <f>INDEX(属性评价,卡牌属性!FP37)</f>
        <v>A</v>
      </c>
      <c r="FR37" s="14">
        <f>INDEX(AA$6:AA$27,$FJ37)+INDEX(属性偏向!AB$4:AB$8,卡牌属性!$FM37)</f>
        <v>7</v>
      </c>
      <c r="FS37" s="14" t="str">
        <f>INDEX(属性评价,卡牌属性!FR37)</f>
        <v>A</v>
      </c>
      <c r="FV37" s="13">
        <v>33</v>
      </c>
      <c r="FW37" s="13">
        <f t="shared" ref="FW37:FW68" si="112">INT((FV37-1)/5)+1</f>
        <v>7</v>
      </c>
      <c r="FX37" s="14">
        <f t="shared" ref="FX37:FX68" si="113">INDEX($A$6:$A$21,FW37)</f>
        <v>1101007</v>
      </c>
      <c r="FY37" s="14" t="str">
        <f t="shared" ref="FY37:FY68" si="114">INDEX($B$6:$B$21,FW37)&amp;"-"&amp;FZ37&amp;"星"</f>
        <v>战斗曹焱兵-3星</v>
      </c>
      <c r="FZ37" s="14">
        <f t="shared" ref="FZ37:FZ68" si="115">FV37-(FW37-1)*5</f>
        <v>3</v>
      </c>
      <c r="GA37" s="14">
        <f>INDEX(J$6:J$21,$FW37)+INDEX(属性偏向!Z$4:Z$8,卡牌属性!$FM37)</f>
        <v>9</v>
      </c>
      <c r="GB37" s="14" t="str">
        <f>INDEX(属性评价,卡牌属性!GA37)</f>
        <v>S</v>
      </c>
      <c r="GC37" s="14">
        <f>INDEX(K$6:K$21,$FW37)+INDEX(属性偏向!Z$4:Z$8,卡牌属性!$FM37)</f>
        <v>9</v>
      </c>
      <c r="GD37" s="14" t="str">
        <f>INDEX(属性评价,卡牌属性!GC37)</f>
        <v>S</v>
      </c>
      <c r="GE37" s="14">
        <f>INDEX(L$6:L$21,$FW37)+INDEX(属性偏向!Z$4:Z$8,卡牌属性!$FM37)</f>
        <v>9</v>
      </c>
      <c r="GF37" s="14" t="str">
        <f>INDEX(属性评价,卡牌属性!GE37)</f>
        <v>S</v>
      </c>
      <c r="GJ37" s="13">
        <v>33</v>
      </c>
      <c r="GK37" s="13">
        <f>MATCH(GJ37-1,属性投放!$T$6:$T$66,1)</f>
        <v>2</v>
      </c>
      <c r="GL37" s="13">
        <f>MATCH(GJ37,属性投放!$AN$6:$AN$58,1)-1</f>
        <v>6</v>
      </c>
      <c r="GM37" s="13">
        <f>MATCH(GJ37-1,属性投放!$AD$6:$AD$26,1)</f>
        <v>4</v>
      </c>
      <c r="GN37" s="13" t="str">
        <f>INDEX(属性投放!$AB$7:$AB$26,卡牌属性!GM37)</f>
        <v>众合</v>
      </c>
      <c r="GO37" s="14">
        <f t="shared" ref="GO37:GO68" si="116">INDEX($EB$5:$EF$444,($GM$2-1)*20+$GM37,$GO$2)</f>
        <v>345</v>
      </c>
      <c r="GP37" s="14">
        <f t="shared" ref="GP37:GP68" si="117">INDEX($EG$5:$EK$444,($GM$2-1)*20+$GM37,$GO$2)</f>
        <v>145</v>
      </c>
      <c r="GQ37" s="14">
        <f t="shared" ref="GQ37:GQ68" si="118">INDEX($EL$5:$EP$444,($GM$2-1)*20+$GM37,$GO$2)</f>
        <v>2750</v>
      </c>
      <c r="GR37" s="14">
        <f t="shared" ref="GR37:GR68" si="119">INDEX($EQ$5:$EU$444,($GM$2-1)*20+$GM37,$GO$2)</f>
        <v>8</v>
      </c>
      <c r="GS37" s="14">
        <f t="shared" ref="GS37:GS68" si="120">INDEX($EV$5:$EZ$444,($GM$2-1)*20+$GM37,$GO$2)</f>
        <v>4</v>
      </c>
      <c r="GT37" s="14">
        <f t="shared" ref="GT37:GT68" si="121">INDEX($FA$5:$FE$444,($GM$2-1)*20+$GM37,$GO$2)</f>
        <v>80</v>
      </c>
      <c r="GU37" s="14">
        <f>GO37+GR37*($GJ37-INDEX(属性投放!$AD$6:$AD$26,卡牌属性!$GM37))</f>
        <v>409</v>
      </c>
      <c r="GV37" s="14">
        <f>GP37+GS37*($GJ37-INDEX(属性投放!$AD$6:$AD$26,卡牌属性!$GM37))</f>
        <v>177</v>
      </c>
      <c r="GW37" s="14">
        <f>GQ37+GT37*($GJ37-INDEX(属性投放!$AD$6:$AD$26,卡牌属性!$GM37))</f>
        <v>3390</v>
      </c>
      <c r="GX37" s="14">
        <f t="shared" ref="GX37:GX68" si="122">IF($GL37&gt;0,INDEX(DE$5:DE$1148,($GM$2-1)*52+$GL37),0)</f>
        <v>135</v>
      </c>
      <c r="GY37" s="14">
        <f t="shared" ref="GY37:GY68" si="123">IF($GL37&gt;0,INDEX(DH$5:DH$1148,($GM$2-1)*52+$GL37),0)</f>
        <v>69</v>
      </c>
      <c r="GZ37" s="14">
        <f t="shared" ref="GZ37:GZ68" si="124">IF($GL37&gt;0,INDEX(DK$5:DK$1148,($GM$2-1)*52+$GL37),0)</f>
        <v>1350</v>
      </c>
      <c r="HA37" s="14">
        <f>IF(COUNTIF(属性投放!$AN$7:$AN$58,"="&amp;卡牌属性!GJ37)&gt;0,卡牌属性!GL37,0)</f>
        <v>0</v>
      </c>
      <c r="HB37" s="14">
        <f t="shared" ref="HB37:HB68" si="125">IF($HA37&gt;0,INDEX($DD$5:$DD$1148,($GM$2-1)*52+HA37),0)</f>
        <v>0</v>
      </c>
      <c r="HC37" s="14">
        <f t="shared" ref="HC37:HC68" si="126">IF($HA37&gt;0,INDEX($DG$5:$DG$1148,($GM$2-1)*52+HA37),0)</f>
        <v>0</v>
      </c>
      <c r="HD37" s="14">
        <f t="shared" ref="HD37:HD68" si="127">IF($HA37&gt;0,INDEX($DJ$5:$DJ$1148,($GM$2-1)*52+HA37),0)</f>
        <v>0</v>
      </c>
      <c r="HE37" s="14">
        <f>IF(COUNTIF(属性投放!$AD$6:$AD$26,"="&amp;卡牌属性!GJ37)&gt;0,卡牌属性!GM37,0)</f>
        <v>0</v>
      </c>
      <c r="HF37" s="14">
        <f t="shared" ref="HF37:HF68" si="128">IF(HE37&gt;1,INDEX(DY$5:DY$444,($GM$2-1)*20+$HE37-1),0)</f>
        <v>0</v>
      </c>
      <c r="HG37" s="14">
        <f t="shared" ref="HG37:HG68" si="129">IF(HF37&gt;1,INDEX(DZ$5:DZ$444,($GM$2-1)*20+$HE37-1),0)</f>
        <v>0</v>
      </c>
      <c r="HH37" s="14">
        <f t="shared" ref="HH37:HH68" si="130">IF(HG37&gt;1,INDEX(EA$5:EA$444,($GM$2-1)*20+$HE37-1),0)</f>
        <v>0</v>
      </c>
      <c r="HI37" s="14">
        <f t="shared" si="71"/>
        <v>8</v>
      </c>
      <c r="HJ37" s="14">
        <f t="shared" si="72"/>
        <v>4</v>
      </c>
      <c r="HK37" s="14">
        <f t="shared" si="73"/>
        <v>80</v>
      </c>
      <c r="HL37" s="14">
        <f t="shared" si="74"/>
        <v>544</v>
      </c>
      <c r="HM37" s="14">
        <f t="shared" si="75"/>
        <v>246</v>
      </c>
      <c r="HN37" s="14">
        <f t="shared" si="76"/>
        <v>4740</v>
      </c>
      <c r="HO37" s="14">
        <f t="shared" si="77"/>
        <v>240</v>
      </c>
      <c r="HP37" s="14">
        <f t="shared" si="78"/>
        <v>0</v>
      </c>
      <c r="HQ37" s="14">
        <f t="shared" si="79"/>
        <v>0</v>
      </c>
      <c r="HR37" s="14">
        <f t="shared" si="80"/>
        <v>15100</v>
      </c>
      <c r="HS37" s="17">
        <f t="shared" si="81"/>
        <v>1.5894039735099338E-2</v>
      </c>
      <c r="HT37" s="17">
        <f t="shared" si="82"/>
        <v>0</v>
      </c>
      <c r="HU37" s="17">
        <f t="shared" si="83"/>
        <v>0</v>
      </c>
      <c r="HV37" s="23">
        <f>SUM(HO$5:HO37)</f>
        <v>6320</v>
      </c>
      <c r="HW37" s="14">
        <f>SUM(HP$5:HP37)</f>
        <v>4080</v>
      </c>
      <c r="HX37" s="14">
        <f>SUM(HQ$5:HQ37)</f>
        <v>1660</v>
      </c>
      <c r="HY37" s="17">
        <f t="shared" si="84"/>
        <v>0.41854304635761591</v>
      </c>
      <c r="HZ37" s="17">
        <f t="shared" si="85"/>
        <v>0.27019867549668874</v>
      </c>
      <c r="IA37" s="17">
        <f t="shared" si="86"/>
        <v>0.10993377483443709</v>
      </c>
    </row>
    <row r="38" spans="14:235" ht="16.5" x14ac:dyDescent="0.2">
      <c r="AE38" s="13">
        <v>34</v>
      </c>
      <c r="AF38" s="13">
        <f t="shared" si="55"/>
        <v>2</v>
      </c>
      <c r="AG38" s="13">
        <f t="shared" si="2"/>
        <v>2</v>
      </c>
      <c r="AH38" s="14">
        <f t="shared" si="3"/>
        <v>1101002</v>
      </c>
      <c r="AI38" s="14" t="str">
        <f t="shared" si="4"/>
        <v>曹玄亮14突</v>
      </c>
      <c r="AJ38" s="25" t="s">
        <v>162</v>
      </c>
      <c r="AK38" s="14">
        <v>1</v>
      </c>
      <c r="AL38" s="14">
        <f t="shared" si="5"/>
        <v>14</v>
      </c>
      <c r="AM38" s="14">
        <f>INDEX(属性投放!$DE$6:$DE$85,(卡牌属性!AG38-2)*20+卡牌属性!AL38)</f>
        <v>4856</v>
      </c>
      <c r="AN38" s="14">
        <f t="shared" si="87"/>
        <v>4856</v>
      </c>
      <c r="AO38" s="14">
        <f t="shared" si="87"/>
        <v>4856</v>
      </c>
      <c r="AP38" s="14">
        <f t="shared" si="87"/>
        <v>4856</v>
      </c>
      <c r="AQ38" s="14">
        <f t="shared" si="87"/>
        <v>4856</v>
      </c>
      <c r="AR38" s="14">
        <f>INDEX(属性投放!$DF$6:$DF$85,(卡牌属性!AG38-2)*20+卡牌属性!AL38)</f>
        <v>2405</v>
      </c>
      <c r="AS38" s="14">
        <f t="shared" si="88"/>
        <v>2405</v>
      </c>
      <c r="AT38" s="14">
        <f t="shared" si="88"/>
        <v>2405</v>
      </c>
      <c r="AU38" s="14">
        <f t="shared" si="88"/>
        <v>2405</v>
      </c>
      <c r="AV38" s="14">
        <f t="shared" si="88"/>
        <v>2405</v>
      </c>
      <c r="AW38" s="14">
        <f>INDEX(属性投放!$DG$6:$DG$85,(卡牌属性!AG38-2)*20+卡牌属性!AL38)</f>
        <v>24230</v>
      </c>
      <c r="AX38" s="14">
        <f t="shared" si="89"/>
        <v>24230</v>
      </c>
      <c r="AY38" s="14">
        <f t="shared" si="89"/>
        <v>24230</v>
      </c>
      <c r="AZ38" s="14">
        <f t="shared" si="89"/>
        <v>24230</v>
      </c>
      <c r="BA38" s="14">
        <f t="shared" si="89"/>
        <v>24230</v>
      </c>
      <c r="BB38" s="14">
        <f>INDEX(属性投放!$DK$6:$DK$85,(卡牌属性!AG38-2)*20+卡牌属性!AL38)</f>
        <v>151</v>
      </c>
      <c r="BC38" s="14">
        <f t="shared" si="90"/>
        <v>151</v>
      </c>
      <c r="BD38" s="14">
        <f t="shared" si="90"/>
        <v>151</v>
      </c>
      <c r="BE38" s="14">
        <f t="shared" si="90"/>
        <v>151</v>
      </c>
      <c r="BF38" s="14">
        <f t="shared" si="90"/>
        <v>151</v>
      </c>
      <c r="BG38" s="14">
        <f>INDEX(属性投放!$DL$6:$DL$85,(卡牌属性!AG38-2)*20+卡牌属性!AL38)</f>
        <v>76</v>
      </c>
      <c r="BH38" s="14">
        <f t="shared" si="91"/>
        <v>76</v>
      </c>
      <c r="BI38" s="14">
        <f t="shared" si="91"/>
        <v>76</v>
      </c>
      <c r="BJ38" s="14">
        <f t="shared" si="91"/>
        <v>76</v>
      </c>
      <c r="BK38" s="14">
        <f t="shared" si="91"/>
        <v>76</v>
      </c>
      <c r="BL38" s="14">
        <f>INDEX(属性投放!$DM$6:$DM$85,(卡牌属性!AG38-2)*20+卡牌属性!AL38)</f>
        <v>755</v>
      </c>
      <c r="BM38" s="14">
        <f t="shared" si="92"/>
        <v>755</v>
      </c>
      <c r="BN38" s="14">
        <f t="shared" si="92"/>
        <v>755</v>
      </c>
      <c r="BO38" s="14">
        <f t="shared" si="92"/>
        <v>755</v>
      </c>
      <c r="BP38" s="14">
        <f t="shared" si="92"/>
        <v>755</v>
      </c>
      <c r="BU38" s="13">
        <v>34</v>
      </c>
      <c r="BV38" s="13">
        <f t="shared" si="12"/>
        <v>2</v>
      </c>
      <c r="BW38" s="14">
        <f t="shared" si="13"/>
        <v>3</v>
      </c>
      <c r="BX38" s="14">
        <f t="shared" si="14"/>
        <v>1102002</v>
      </c>
      <c r="BY38" s="14" t="str">
        <f t="shared" si="15"/>
        <v>许褚14突</v>
      </c>
      <c r="BZ38" s="25" t="s">
        <v>162</v>
      </c>
      <c r="CA38" s="14">
        <v>2</v>
      </c>
      <c r="CB38" s="14">
        <f t="shared" si="16"/>
        <v>14</v>
      </c>
      <c r="CC38" s="14" t="s">
        <v>21</v>
      </c>
      <c r="CD38" s="14">
        <f>INDEX(属性投放!$AY$6:$AY$85,(BW38-2)*20+CB38)</f>
        <v>7866</v>
      </c>
      <c r="CE38" s="14" t="s">
        <v>22</v>
      </c>
      <c r="CF38" s="14">
        <f>INDEX(属性投放!$AZ$6:$AZ$85,(BW38-2)*20+CB38)</f>
        <v>3906</v>
      </c>
      <c r="CG38" s="14" t="s">
        <v>674</v>
      </c>
      <c r="CH38" s="14">
        <f>INDEX(属性投放!$BA$6:$BA$85,(BW38-2)*20+CB38)</f>
        <v>77660</v>
      </c>
      <c r="CI38" s="14" t="s">
        <v>21</v>
      </c>
      <c r="CJ38" s="14">
        <f>INDEX(属性投放!$BB$6:$BB$85,(BW38-2)*20+CB38)</f>
        <v>25</v>
      </c>
      <c r="CK38" s="14" t="s">
        <v>22</v>
      </c>
      <c r="CL38" s="14">
        <f>INDEX(属性投放!$BC$6:$BC$85,(BW38-2)*20+CB38)</f>
        <v>13</v>
      </c>
      <c r="CM38" s="14" t="s">
        <v>674</v>
      </c>
      <c r="CN38" s="14">
        <f>INDEX(属性投放!$BD$6:$BD$85,(BW38-2)*20+CB38)</f>
        <v>250</v>
      </c>
      <c r="CQ38" s="13">
        <v>34</v>
      </c>
      <c r="CR38" s="13">
        <f t="shared" si="17"/>
        <v>1</v>
      </c>
      <c r="CS38" s="13">
        <f t="shared" si="18"/>
        <v>34</v>
      </c>
      <c r="CT38" s="14">
        <f t="shared" si="19"/>
        <v>5</v>
      </c>
      <c r="CU38" s="14">
        <f t="shared" si="20"/>
        <v>1102001</v>
      </c>
      <c r="CV38" s="14" t="str">
        <f>INDEX($O$6:$O$27,CR38)&amp;"-"&amp;INDEX(属性投放!$AB$7:$AB$26,CX38)&amp;"-魂火-"&amp;CZ38</f>
        <v>关羽-焦热+2-魂火-1</v>
      </c>
      <c r="CW38" s="25" t="s">
        <v>162</v>
      </c>
      <c r="CX38" s="14">
        <f>INDEX(属性投放!$AL$7:$AL$58,CS38)</f>
        <v>15</v>
      </c>
      <c r="CY38" s="14" t="s">
        <v>701</v>
      </c>
      <c r="CZ38" s="14">
        <f>INDEX(属性投放!$AM$7:$AM$58,CS38)</f>
        <v>1</v>
      </c>
      <c r="DA38" s="14">
        <f t="shared" si="21"/>
        <v>34</v>
      </c>
      <c r="DB38" s="14">
        <f>INDEX(属性投放!$AN$7:$AN$58,DA38)</f>
        <v>105</v>
      </c>
      <c r="DC38" s="14" t="s">
        <v>702</v>
      </c>
      <c r="DD38" s="14">
        <f>INDEX(属性投放!$BJ$6:$BJ$85,(CT38-2)*20+CX38)</f>
        <v>800</v>
      </c>
      <c r="DE38" s="14">
        <f>SUMIFS(DD$5:DD38,$CR$5:$CR38,"="&amp;$CR38)</f>
        <v>9550</v>
      </c>
      <c r="DF38" s="14" t="s">
        <v>703</v>
      </c>
      <c r="DG38" s="14">
        <f>INDEX(属性投放!$BK$6:$BK$85,(CT38-2)*20+CX38)</f>
        <v>400</v>
      </c>
      <c r="DH38" s="14">
        <f>SUMIFS(DG$5:DG38,$CR$5:$CR38,"="&amp;$CR38)</f>
        <v>4778</v>
      </c>
      <c r="DI38" s="14" t="s">
        <v>704</v>
      </c>
      <c r="DJ38" s="14">
        <f>INDEX(属性投放!$BL$6:$BL$85,(CT38-2)*20+CX38)</f>
        <v>8000</v>
      </c>
      <c r="DK38" s="14">
        <f>SUMIFS(DJ$5:DJ38,$CR$5:$CR38,"="&amp;$CR38)</f>
        <v>95500</v>
      </c>
      <c r="DP38" s="14">
        <f t="shared" si="22"/>
        <v>1102002</v>
      </c>
      <c r="DQ38" s="14" t="str">
        <f t="shared" si="23"/>
        <v>许褚14突</v>
      </c>
      <c r="DR38" s="14">
        <f t="shared" si="24"/>
        <v>4</v>
      </c>
      <c r="DS38" s="14">
        <f t="shared" si="25"/>
        <v>5</v>
      </c>
      <c r="DT38" s="14">
        <f t="shared" si="26"/>
        <v>6</v>
      </c>
      <c r="DU38" s="14">
        <f t="shared" si="27"/>
        <v>3</v>
      </c>
      <c r="DV38" s="14">
        <f t="shared" si="28"/>
        <v>14</v>
      </c>
      <c r="DW38" s="14">
        <f t="shared" si="29"/>
        <v>34</v>
      </c>
      <c r="DX38" s="14">
        <f>INDEX(属性投放!$AW$6:$AW$85,(卡牌属性!DU38-2)*20+卡牌属性!DV38)</f>
        <v>7</v>
      </c>
      <c r="DY38" s="14">
        <f>INDEX(属性投放!BP$6:BP$85,卡牌属性!$DW38)</f>
        <v>550</v>
      </c>
      <c r="DZ38" s="14">
        <f>INDEX(属性投放!BQ$6:BQ$85,卡牌属性!$DW38)</f>
        <v>275</v>
      </c>
      <c r="EA38" s="14">
        <f>INDEX(属性投放!BR$6:BR$85,卡牌属性!$DW38)</f>
        <v>5500</v>
      </c>
      <c r="EB38" s="14">
        <f t="shared" si="93"/>
        <v>3725</v>
      </c>
      <c r="EC38" s="14">
        <f t="shared" si="94"/>
        <v>4046</v>
      </c>
      <c r="ED38" s="14">
        <f t="shared" si="95"/>
        <v>4214</v>
      </c>
      <c r="EE38" s="14">
        <f t="shared" si="96"/>
        <v>4214</v>
      </c>
      <c r="EF38" s="14">
        <f t="shared" si="97"/>
        <v>4958</v>
      </c>
      <c r="EG38" s="14">
        <f t="shared" si="98"/>
        <v>1994</v>
      </c>
      <c r="EH38" s="14">
        <f t="shared" si="99"/>
        <v>2067</v>
      </c>
      <c r="EI38" s="14">
        <f t="shared" si="100"/>
        <v>2067</v>
      </c>
      <c r="EJ38" s="14">
        <f t="shared" si="101"/>
        <v>2416</v>
      </c>
      <c r="EK38" s="14">
        <f t="shared" si="102"/>
        <v>2575</v>
      </c>
      <c r="EL38" s="14">
        <f t="shared" si="103"/>
        <v>40840</v>
      </c>
      <c r="EM38" s="14">
        <f t="shared" si="104"/>
        <v>48080</v>
      </c>
      <c r="EN38" s="14">
        <f t="shared" si="105"/>
        <v>48080</v>
      </c>
      <c r="EO38" s="14">
        <f t="shared" si="106"/>
        <v>51250</v>
      </c>
      <c r="EP38" s="14">
        <f t="shared" si="107"/>
        <v>54700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108"/>
        <v>7</v>
      </c>
      <c r="FK38" s="14">
        <f t="shared" si="109"/>
        <v>1102007</v>
      </c>
      <c r="FL38" s="14" t="str">
        <f t="shared" si="110"/>
        <v>天使缇娜-4星</v>
      </c>
      <c r="FM38" s="14">
        <f t="shared" si="111"/>
        <v>4</v>
      </c>
      <c r="FN38" s="14">
        <f>INDEX(Y$6:Y$27,$FJ38)+INDEX(属性偏向!Z$4:Z$8,卡牌属性!$FM38)</f>
        <v>9</v>
      </c>
      <c r="FO38" s="14" t="str">
        <f>INDEX(属性评价,卡牌属性!FN38)</f>
        <v>S</v>
      </c>
      <c r="FP38" s="14">
        <f>INDEX(Z$6:Z$27,$FJ38)+INDEX(属性偏向!AA$4:AA$8,卡牌属性!$FM38)</f>
        <v>8</v>
      </c>
      <c r="FQ38" s="14" t="str">
        <f>INDEX(属性评价,卡牌属性!FP38)</f>
        <v>A+</v>
      </c>
      <c r="FR38" s="14">
        <f>INDEX(AA$6:AA$27,$FJ38)+INDEX(属性偏向!AB$4:AB$8,卡牌属性!$FM38)</f>
        <v>8</v>
      </c>
      <c r="FS38" s="14" t="str">
        <f>INDEX(属性评价,卡牌属性!FR38)</f>
        <v>A+</v>
      </c>
      <c r="FV38" s="13">
        <v>34</v>
      </c>
      <c r="FW38" s="13">
        <f t="shared" si="112"/>
        <v>7</v>
      </c>
      <c r="FX38" s="14">
        <f t="shared" si="113"/>
        <v>1101007</v>
      </c>
      <c r="FY38" s="14" t="str">
        <f t="shared" si="114"/>
        <v>战斗曹焱兵-4星</v>
      </c>
      <c r="FZ38" s="14">
        <f t="shared" si="115"/>
        <v>4</v>
      </c>
      <c r="GA38" s="14">
        <f>INDEX(J$6:J$21,$FW38)+INDEX(属性偏向!Z$4:Z$8,卡牌属性!$FM38)</f>
        <v>9</v>
      </c>
      <c r="GB38" s="14" t="str">
        <f>INDEX(属性评价,卡牌属性!GA38)</f>
        <v>S</v>
      </c>
      <c r="GC38" s="14">
        <f>INDEX(K$6:K$21,$FW38)+INDEX(属性偏向!Z$4:Z$8,卡牌属性!$FM38)</f>
        <v>9</v>
      </c>
      <c r="GD38" s="14" t="str">
        <f>INDEX(属性评价,卡牌属性!GC38)</f>
        <v>S</v>
      </c>
      <c r="GE38" s="14">
        <f>INDEX(L$6:L$21,$FW38)+INDEX(属性偏向!Z$4:Z$8,卡牌属性!$FM38)</f>
        <v>9</v>
      </c>
      <c r="GF38" s="14" t="str">
        <f>INDEX(属性评价,卡牌属性!GE38)</f>
        <v>S</v>
      </c>
      <c r="GJ38" s="13">
        <v>34</v>
      </c>
      <c r="GK38" s="13">
        <f>MATCH(GJ38-1,属性投放!$T$6:$T$66,1)</f>
        <v>2</v>
      </c>
      <c r="GL38" s="13">
        <f>MATCH(GJ38,属性投放!$AN$6:$AN$58,1)-1</f>
        <v>6</v>
      </c>
      <c r="GM38" s="13">
        <f>MATCH(GJ38-1,属性投放!$AD$6:$AD$26,1)</f>
        <v>4</v>
      </c>
      <c r="GN38" s="13" t="str">
        <f>INDEX(属性投放!$AB$7:$AB$26,卡牌属性!GM38)</f>
        <v>众合</v>
      </c>
      <c r="GO38" s="14">
        <f t="shared" si="116"/>
        <v>345</v>
      </c>
      <c r="GP38" s="14">
        <f t="shared" si="117"/>
        <v>145</v>
      </c>
      <c r="GQ38" s="14">
        <f t="shared" si="118"/>
        <v>2750</v>
      </c>
      <c r="GR38" s="14">
        <f t="shared" si="119"/>
        <v>8</v>
      </c>
      <c r="GS38" s="14">
        <f t="shared" si="120"/>
        <v>4</v>
      </c>
      <c r="GT38" s="14">
        <f t="shared" si="121"/>
        <v>80</v>
      </c>
      <c r="GU38" s="14">
        <f>GO38+GR38*($GJ38-INDEX(属性投放!$AD$6:$AD$26,卡牌属性!$GM38))</f>
        <v>417</v>
      </c>
      <c r="GV38" s="14">
        <f>GP38+GS38*($GJ38-INDEX(属性投放!$AD$6:$AD$26,卡牌属性!$GM38))</f>
        <v>181</v>
      </c>
      <c r="GW38" s="14">
        <f>GQ38+GT38*($GJ38-INDEX(属性投放!$AD$6:$AD$26,卡牌属性!$GM38))</f>
        <v>3470</v>
      </c>
      <c r="GX38" s="14">
        <f t="shared" si="122"/>
        <v>135</v>
      </c>
      <c r="GY38" s="14">
        <f t="shared" si="123"/>
        <v>69</v>
      </c>
      <c r="GZ38" s="14">
        <f t="shared" si="124"/>
        <v>1350</v>
      </c>
      <c r="HA38" s="14">
        <f>IF(COUNTIF(属性投放!$AN$7:$AN$58,"="&amp;卡牌属性!GJ38)&gt;0,卡牌属性!GL38,0)</f>
        <v>0</v>
      </c>
      <c r="HB38" s="14">
        <f t="shared" si="125"/>
        <v>0</v>
      </c>
      <c r="HC38" s="14">
        <f t="shared" si="126"/>
        <v>0</v>
      </c>
      <c r="HD38" s="14">
        <f t="shared" si="127"/>
        <v>0</v>
      </c>
      <c r="HE38" s="14">
        <f>IF(COUNTIF(属性投放!$AD$6:$AD$26,"="&amp;卡牌属性!GJ38)&gt;0,卡牌属性!GM38,0)</f>
        <v>0</v>
      </c>
      <c r="HF38" s="14">
        <f t="shared" si="128"/>
        <v>0</v>
      </c>
      <c r="HG38" s="14">
        <f t="shared" si="129"/>
        <v>0</v>
      </c>
      <c r="HH38" s="14">
        <f t="shared" si="130"/>
        <v>0</v>
      </c>
      <c r="HI38" s="14">
        <f t="shared" si="71"/>
        <v>8</v>
      </c>
      <c r="HJ38" s="14">
        <f t="shared" si="72"/>
        <v>4</v>
      </c>
      <c r="HK38" s="14">
        <f t="shared" si="73"/>
        <v>80</v>
      </c>
      <c r="HL38" s="14">
        <f t="shared" si="74"/>
        <v>552</v>
      </c>
      <c r="HM38" s="14">
        <f t="shared" si="75"/>
        <v>250</v>
      </c>
      <c r="HN38" s="14">
        <f t="shared" si="76"/>
        <v>4820</v>
      </c>
      <c r="HO38" s="14">
        <f t="shared" si="77"/>
        <v>240</v>
      </c>
      <c r="HP38" s="14">
        <f t="shared" si="78"/>
        <v>0</v>
      </c>
      <c r="HQ38" s="14">
        <f t="shared" si="79"/>
        <v>0</v>
      </c>
      <c r="HR38" s="14">
        <f t="shared" si="80"/>
        <v>15340</v>
      </c>
      <c r="HS38" s="17">
        <f t="shared" si="81"/>
        <v>1.5645371577574969E-2</v>
      </c>
      <c r="HT38" s="17">
        <f t="shared" si="82"/>
        <v>0</v>
      </c>
      <c r="HU38" s="17">
        <f t="shared" si="83"/>
        <v>0</v>
      </c>
      <c r="HV38" s="23">
        <f>SUM(HO$5:HO38)</f>
        <v>6560</v>
      </c>
      <c r="HW38" s="14">
        <f>SUM(HP$5:HP38)</f>
        <v>4080</v>
      </c>
      <c r="HX38" s="14">
        <f>SUM(HQ$5:HQ38)</f>
        <v>1660</v>
      </c>
      <c r="HY38" s="17">
        <f t="shared" si="84"/>
        <v>0.42764015645371578</v>
      </c>
      <c r="HZ38" s="17">
        <f t="shared" si="85"/>
        <v>0.26597131681877445</v>
      </c>
      <c r="IA38" s="17">
        <f t="shared" si="86"/>
        <v>0.10821382007822686</v>
      </c>
    </row>
    <row r="39" spans="14:235" ht="16.5" x14ac:dyDescent="0.2">
      <c r="AE39" s="13">
        <v>35</v>
      </c>
      <c r="AF39" s="13">
        <f t="shared" si="55"/>
        <v>2</v>
      </c>
      <c r="AG39" s="13">
        <f t="shared" si="2"/>
        <v>2</v>
      </c>
      <c r="AH39" s="14">
        <f t="shared" si="3"/>
        <v>1101002</v>
      </c>
      <c r="AI39" s="14" t="str">
        <f t="shared" si="4"/>
        <v>曹玄亮15突</v>
      </c>
      <c r="AJ39" s="25" t="s">
        <v>162</v>
      </c>
      <c r="AK39" s="14">
        <v>1</v>
      </c>
      <c r="AL39" s="14">
        <f t="shared" si="5"/>
        <v>15</v>
      </c>
      <c r="AM39" s="14">
        <f>INDEX(属性投放!$DE$6:$DE$85,(卡牌属性!AG39-2)*20+卡牌属性!AL39)</f>
        <v>5288</v>
      </c>
      <c r="AN39" s="14">
        <f t="shared" si="87"/>
        <v>5288</v>
      </c>
      <c r="AO39" s="14">
        <f t="shared" si="87"/>
        <v>5288</v>
      </c>
      <c r="AP39" s="14">
        <f t="shared" si="87"/>
        <v>5288</v>
      </c>
      <c r="AQ39" s="14">
        <f t="shared" si="87"/>
        <v>5288</v>
      </c>
      <c r="AR39" s="14">
        <f>INDEX(属性投放!$DF$6:$DF$85,(卡牌属性!AG39-2)*20+卡牌属性!AL39)</f>
        <v>2622</v>
      </c>
      <c r="AS39" s="14">
        <f t="shared" si="88"/>
        <v>2622</v>
      </c>
      <c r="AT39" s="14">
        <f t="shared" si="88"/>
        <v>2622</v>
      </c>
      <c r="AU39" s="14">
        <f t="shared" si="88"/>
        <v>2622</v>
      </c>
      <c r="AV39" s="14">
        <f t="shared" si="88"/>
        <v>2622</v>
      </c>
      <c r="AW39" s="14">
        <f>INDEX(属性投放!$DG$6:$DG$85,(卡牌属性!AG39-2)*20+卡牌属性!AL39)</f>
        <v>26390</v>
      </c>
      <c r="AX39" s="14">
        <f t="shared" si="89"/>
        <v>26390</v>
      </c>
      <c r="AY39" s="14">
        <f t="shared" si="89"/>
        <v>26390</v>
      </c>
      <c r="AZ39" s="14">
        <f t="shared" si="89"/>
        <v>26390</v>
      </c>
      <c r="BA39" s="14">
        <f t="shared" si="89"/>
        <v>26390</v>
      </c>
      <c r="BB39" s="14">
        <f>INDEX(属性投放!$DK$6:$DK$85,(卡牌属性!AG39-2)*20+卡牌属性!AL39)</f>
        <v>151</v>
      </c>
      <c r="BC39" s="14">
        <f t="shared" si="90"/>
        <v>151</v>
      </c>
      <c r="BD39" s="14">
        <f t="shared" si="90"/>
        <v>151</v>
      </c>
      <c r="BE39" s="14">
        <f t="shared" si="90"/>
        <v>151</v>
      </c>
      <c r="BF39" s="14">
        <f t="shared" si="90"/>
        <v>151</v>
      </c>
      <c r="BG39" s="14">
        <f>INDEX(属性投放!$DL$6:$DL$85,(卡牌属性!AG39-2)*20+卡牌属性!AL39)</f>
        <v>76</v>
      </c>
      <c r="BH39" s="14">
        <f t="shared" si="91"/>
        <v>76</v>
      </c>
      <c r="BI39" s="14">
        <f t="shared" si="91"/>
        <v>76</v>
      </c>
      <c r="BJ39" s="14">
        <f t="shared" si="91"/>
        <v>76</v>
      </c>
      <c r="BK39" s="14">
        <f t="shared" si="91"/>
        <v>76</v>
      </c>
      <c r="BL39" s="14">
        <f>INDEX(属性投放!$DM$6:$DM$85,(卡牌属性!AG39-2)*20+卡牌属性!AL39)</f>
        <v>755</v>
      </c>
      <c r="BM39" s="14">
        <f t="shared" si="92"/>
        <v>755</v>
      </c>
      <c r="BN39" s="14">
        <f t="shared" si="92"/>
        <v>755</v>
      </c>
      <c r="BO39" s="14">
        <f t="shared" si="92"/>
        <v>755</v>
      </c>
      <c r="BP39" s="14">
        <f t="shared" si="92"/>
        <v>755</v>
      </c>
      <c r="BU39" s="13">
        <v>35</v>
      </c>
      <c r="BV39" s="13">
        <f t="shared" si="12"/>
        <v>2</v>
      </c>
      <c r="BW39" s="14">
        <f t="shared" si="13"/>
        <v>3</v>
      </c>
      <c r="BX39" s="14">
        <f t="shared" si="14"/>
        <v>1102002</v>
      </c>
      <c r="BY39" s="14" t="str">
        <f t="shared" si="15"/>
        <v>许褚15突</v>
      </c>
      <c r="BZ39" s="25" t="s">
        <v>162</v>
      </c>
      <c r="CA39" s="14">
        <v>2</v>
      </c>
      <c r="CB39" s="14">
        <f t="shared" si="16"/>
        <v>15</v>
      </c>
      <c r="CC39" s="14" t="s">
        <v>21</v>
      </c>
      <c r="CD39" s="14">
        <f>INDEX(属性投放!$AY$6:$AY$85,(BW39-2)*20+CB39)</f>
        <v>9641</v>
      </c>
      <c r="CE39" s="14" t="s">
        <v>22</v>
      </c>
      <c r="CF39" s="14">
        <f>INDEX(属性投放!$AZ$6:$AZ$85,(BW39-2)*20+CB39)</f>
        <v>4797</v>
      </c>
      <c r="CG39" s="14" t="s">
        <v>674</v>
      </c>
      <c r="CH39" s="14">
        <f>INDEX(属性投放!$BA$6:$BA$85,(BW39-2)*20+CB39)</f>
        <v>95410</v>
      </c>
      <c r="CI39" s="14" t="s">
        <v>21</v>
      </c>
      <c r="CJ39" s="14">
        <f>INDEX(属性投放!$BB$6:$BB$85,(BW39-2)*20+CB39)</f>
        <v>25</v>
      </c>
      <c r="CK39" s="14" t="s">
        <v>22</v>
      </c>
      <c r="CL39" s="14">
        <f>INDEX(属性投放!$BC$6:$BC$85,(BW39-2)*20+CB39)</f>
        <v>13</v>
      </c>
      <c r="CM39" s="14" t="s">
        <v>674</v>
      </c>
      <c r="CN39" s="14">
        <f>INDEX(属性投放!$BD$6:$BD$85,(BW39-2)*20+CB39)</f>
        <v>250</v>
      </c>
      <c r="CQ39" s="13">
        <v>35</v>
      </c>
      <c r="CR39" s="13">
        <f t="shared" si="17"/>
        <v>1</v>
      </c>
      <c r="CS39" s="13">
        <f t="shared" si="18"/>
        <v>35</v>
      </c>
      <c r="CT39" s="14">
        <f t="shared" si="19"/>
        <v>5</v>
      </c>
      <c r="CU39" s="14">
        <f t="shared" si="20"/>
        <v>1102001</v>
      </c>
      <c r="CV39" s="14" t="str">
        <f>INDEX($O$6:$O$27,CR39)&amp;"-"&amp;INDEX(属性投放!$AB$7:$AB$26,CX39)&amp;"-魂火-"&amp;CZ39</f>
        <v>关羽-焦热+2-魂火-2</v>
      </c>
      <c r="CW39" s="25" t="s">
        <v>162</v>
      </c>
      <c r="CX39" s="14">
        <f>INDEX(属性投放!$AL$7:$AL$58,CS39)</f>
        <v>15</v>
      </c>
      <c r="CY39" s="14" t="s">
        <v>701</v>
      </c>
      <c r="CZ39" s="14">
        <f>INDEX(属性投放!$AM$7:$AM$58,CS39)</f>
        <v>2</v>
      </c>
      <c r="DA39" s="14">
        <f t="shared" si="21"/>
        <v>35</v>
      </c>
      <c r="DB39" s="14">
        <f>INDEX(属性投放!$AN$7:$AN$58,DA39)</f>
        <v>107</v>
      </c>
      <c r="DC39" s="14" t="s">
        <v>702</v>
      </c>
      <c r="DD39" s="14">
        <f>INDEX(属性投放!$BJ$6:$BJ$85,(CT39-2)*20+CX39)</f>
        <v>800</v>
      </c>
      <c r="DE39" s="14">
        <f>SUMIFS(DD$5:DD39,$CR$5:$CR39,"="&amp;$CR39)</f>
        <v>10350</v>
      </c>
      <c r="DF39" s="14" t="s">
        <v>703</v>
      </c>
      <c r="DG39" s="14">
        <f>INDEX(属性投放!$BK$6:$BK$85,(CT39-2)*20+CX39)</f>
        <v>400</v>
      </c>
      <c r="DH39" s="14">
        <f>SUMIFS(DG$5:DG39,$CR$5:$CR39,"="&amp;$CR39)</f>
        <v>5178</v>
      </c>
      <c r="DI39" s="14" t="s">
        <v>704</v>
      </c>
      <c r="DJ39" s="14">
        <f>INDEX(属性投放!$BL$6:$BL$85,(CT39-2)*20+CX39)</f>
        <v>8000</v>
      </c>
      <c r="DK39" s="14">
        <f>SUMIFS(DJ$5:DJ39,$CR$5:$CR39,"="&amp;$CR39)</f>
        <v>103500</v>
      </c>
      <c r="DP39" s="14">
        <f t="shared" si="22"/>
        <v>1102002</v>
      </c>
      <c r="DQ39" s="14" t="str">
        <f t="shared" si="23"/>
        <v>许褚15突</v>
      </c>
      <c r="DR39" s="14">
        <f t="shared" si="24"/>
        <v>4</v>
      </c>
      <c r="DS39" s="14">
        <f t="shared" si="25"/>
        <v>5</v>
      </c>
      <c r="DT39" s="14">
        <f t="shared" si="26"/>
        <v>6</v>
      </c>
      <c r="DU39" s="14">
        <f t="shared" si="27"/>
        <v>3</v>
      </c>
      <c r="DV39" s="14">
        <f t="shared" si="28"/>
        <v>15</v>
      </c>
      <c r="DW39" s="14">
        <f t="shared" si="29"/>
        <v>35</v>
      </c>
      <c r="DX39" s="14">
        <f>INDEX(属性投放!$AW$6:$AW$85,(卡牌属性!DU39-2)*20+卡牌属性!DV39)</f>
        <v>8</v>
      </c>
      <c r="DY39" s="14">
        <f>INDEX(属性投放!BP$6:BP$85,卡牌属性!$DW39)</f>
        <v>1000</v>
      </c>
      <c r="DZ39" s="14">
        <f>INDEX(属性投放!BQ$6:BQ$85,卡牌属性!$DW39)</f>
        <v>500</v>
      </c>
      <c r="EA39" s="14">
        <f>INDEX(属性投放!BR$6:BR$85,卡牌属性!$DW39)</f>
        <v>10000</v>
      </c>
      <c r="EB39" s="14">
        <f t="shared" si="93"/>
        <v>4415</v>
      </c>
      <c r="EC39" s="14">
        <f t="shared" si="94"/>
        <v>4771</v>
      </c>
      <c r="ED39" s="14">
        <f t="shared" si="95"/>
        <v>4946</v>
      </c>
      <c r="EE39" s="14">
        <f t="shared" si="96"/>
        <v>4946</v>
      </c>
      <c r="EF39" s="14">
        <f t="shared" si="97"/>
        <v>5788</v>
      </c>
      <c r="EG39" s="14">
        <f t="shared" si="98"/>
        <v>2360</v>
      </c>
      <c r="EH39" s="14">
        <f t="shared" si="99"/>
        <v>2433</v>
      </c>
      <c r="EI39" s="14">
        <f t="shared" si="100"/>
        <v>2433</v>
      </c>
      <c r="EJ39" s="14">
        <f t="shared" si="101"/>
        <v>2831</v>
      </c>
      <c r="EK39" s="14">
        <f t="shared" si="102"/>
        <v>3011</v>
      </c>
      <c r="EL39" s="14">
        <f t="shared" si="103"/>
        <v>48160</v>
      </c>
      <c r="EM39" s="14">
        <f t="shared" si="104"/>
        <v>56380</v>
      </c>
      <c r="EN39" s="14">
        <f t="shared" si="105"/>
        <v>56380</v>
      </c>
      <c r="EO39" s="14">
        <f t="shared" si="106"/>
        <v>59900</v>
      </c>
      <c r="EP39" s="14">
        <f t="shared" si="107"/>
        <v>63700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108"/>
        <v>7</v>
      </c>
      <c r="FK39" s="14">
        <f t="shared" si="109"/>
        <v>1102007</v>
      </c>
      <c r="FL39" s="14" t="str">
        <f t="shared" si="110"/>
        <v>天使缇娜-5星</v>
      </c>
      <c r="FM39" s="14">
        <f t="shared" si="111"/>
        <v>5</v>
      </c>
      <c r="FN39" s="14">
        <f>INDEX(Y$6:Y$27,$FJ39)+INDEX(属性偏向!Z$4:Z$8,卡牌属性!$FM39)</f>
        <v>10</v>
      </c>
      <c r="FO39" s="14" t="str">
        <f>INDEX(属性评价,卡牌属性!FN39)</f>
        <v>S+</v>
      </c>
      <c r="FP39" s="14">
        <f>INDEX(Z$6:Z$27,$FJ39)+INDEX(属性偏向!AA$4:AA$8,卡牌属性!$FM39)</f>
        <v>9</v>
      </c>
      <c r="FQ39" s="14" t="str">
        <f>INDEX(属性评价,卡牌属性!FP39)</f>
        <v>S</v>
      </c>
      <c r="FR39" s="14">
        <f>INDEX(AA$6:AA$27,$FJ39)+INDEX(属性偏向!AB$4:AB$8,卡牌属性!$FM39)</f>
        <v>9</v>
      </c>
      <c r="FS39" s="14" t="str">
        <f>INDEX(属性评价,卡牌属性!FR39)</f>
        <v>S</v>
      </c>
      <c r="FV39" s="13">
        <v>35</v>
      </c>
      <c r="FW39" s="13">
        <f t="shared" si="112"/>
        <v>7</v>
      </c>
      <c r="FX39" s="14">
        <f t="shared" si="113"/>
        <v>1101007</v>
      </c>
      <c r="FY39" s="14" t="str">
        <f t="shared" si="114"/>
        <v>战斗曹焱兵-5星</v>
      </c>
      <c r="FZ39" s="14">
        <f t="shared" si="115"/>
        <v>5</v>
      </c>
      <c r="GA39" s="14">
        <f>INDEX(J$6:J$21,$FW39)+INDEX(属性偏向!Z$4:Z$8,卡牌属性!$FM39)</f>
        <v>10</v>
      </c>
      <c r="GB39" s="14" t="str">
        <f>INDEX(属性评价,卡牌属性!GA39)</f>
        <v>S+</v>
      </c>
      <c r="GC39" s="14">
        <f>INDEX(K$6:K$21,$FW39)+INDEX(属性偏向!Z$4:Z$8,卡牌属性!$FM39)</f>
        <v>10</v>
      </c>
      <c r="GD39" s="14" t="str">
        <f>INDEX(属性评价,卡牌属性!GC39)</f>
        <v>S+</v>
      </c>
      <c r="GE39" s="14">
        <f>INDEX(L$6:L$21,$FW39)+INDEX(属性偏向!Z$4:Z$8,卡牌属性!$FM39)</f>
        <v>10</v>
      </c>
      <c r="GF39" s="14" t="str">
        <f>INDEX(属性评价,卡牌属性!GE39)</f>
        <v>S+</v>
      </c>
      <c r="GJ39" s="13">
        <v>35</v>
      </c>
      <c r="GK39" s="13">
        <f>MATCH(GJ39-1,属性投放!$T$6:$T$66,1)</f>
        <v>2</v>
      </c>
      <c r="GL39" s="13">
        <f>MATCH(GJ39,属性投放!$AN$6:$AN$58,1)-1</f>
        <v>7</v>
      </c>
      <c r="GM39" s="13">
        <f>MATCH(GJ39-1,属性投放!$AD$6:$AD$26,1)</f>
        <v>4</v>
      </c>
      <c r="GN39" s="13" t="str">
        <f>INDEX(属性投放!$AB$7:$AB$26,卡牌属性!GM39)</f>
        <v>众合</v>
      </c>
      <c r="GO39" s="14">
        <f t="shared" si="116"/>
        <v>345</v>
      </c>
      <c r="GP39" s="14">
        <f t="shared" si="117"/>
        <v>145</v>
      </c>
      <c r="GQ39" s="14">
        <f t="shared" si="118"/>
        <v>2750</v>
      </c>
      <c r="GR39" s="14">
        <f t="shared" si="119"/>
        <v>8</v>
      </c>
      <c r="GS39" s="14">
        <f t="shared" si="120"/>
        <v>4</v>
      </c>
      <c r="GT39" s="14">
        <f t="shared" si="121"/>
        <v>80</v>
      </c>
      <c r="GU39" s="14">
        <f>GO39+GR39*($GJ39-INDEX(属性投放!$AD$6:$AD$26,卡牌属性!$GM39))</f>
        <v>425</v>
      </c>
      <c r="GV39" s="14">
        <f>GP39+GS39*($GJ39-INDEX(属性投放!$AD$6:$AD$26,卡牌属性!$GM39))</f>
        <v>185</v>
      </c>
      <c r="GW39" s="14">
        <f>GQ39+GT39*($GJ39-INDEX(属性投放!$AD$6:$AD$26,卡牌属性!$GM39))</f>
        <v>3550</v>
      </c>
      <c r="GX39" s="14">
        <f t="shared" si="122"/>
        <v>165</v>
      </c>
      <c r="GY39" s="14">
        <f t="shared" si="123"/>
        <v>84</v>
      </c>
      <c r="GZ39" s="14">
        <f t="shared" si="124"/>
        <v>1650</v>
      </c>
      <c r="HA39" s="14">
        <f>IF(COUNTIF(属性投放!$AN$7:$AN$58,"="&amp;卡牌属性!GJ39)&gt;0,卡牌属性!GL39,0)</f>
        <v>7</v>
      </c>
      <c r="HB39" s="14">
        <f t="shared" si="125"/>
        <v>30</v>
      </c>
      <c r="HC39" s="14">
        <f t="shared" si="126"/>
        <v>15</v>
      </c>
      <c r="HD39" s="14">
        <f t="shared" si="127"/>
        <v>300</v>
      </c>
      <c r="HE39" s="14">
        <f>IF(COUNTIF(属性投放!$AD$6:$AD$26,"="&amp;卡牌属性!GJ39)&gt;0,卡牌属性!GM39,0)</f>
        <v>4</v>
      </c>
      <c r="HF39" s="14">
        <f t="shared" si="128"/>
        <v>50</v>
      </c>
      <c r="HG39" s="14">
        <f t="shared" si="129"/>
        <v>25</v>
      </c>
      <c r="HH39" s="14">
        <f t="shared" si="130"/>
        <v>500</v>
      </c>
      <c r="HI39" s="14">
        <f t="shared" si="71"/>
        <v>8</v>
      </c>
      <c r="HJ39" s="14">
        <f t="shared" si="72"/>
        <v>4</v>
      </c>
      <c r="HK39" s="14">
        <f t="shared" si="73"/>
        <v>80</v>
      </c>
      <c r="HL39" s="14">
        <f t="shared" si="74"/>
        <v>590</v>
      </c>
      <c r="HM39" s="14">
        <f t="shared" si="75"/>
        <v>269</v>
      </c>
      <c r="HN39" s="14">
        <f t="shared" si="76"/>
        <v>5200</v>
      </c>
      <c r="HO39" s="14">
        <f t="shared" si="77"/>
        <v>240</v>
      </c>
      <c r="HP39" s="14">
        <f t="shared" si="78"/>
        <v>900</v>
      </c>
      <c r="HQ39" s="14">
        <f t="shared" si="79"/>
        <v>1500</v>
      </c>
      <c r="HR39" s="14">
        <f t="shared" si="80"/>
        <v>16480</v>
      </c>
      <c r="HS39" s="17">
        <f t="shared" si="81"/>
        <v>1.4563106796116505E-2</v>
      </c>
      <c r="HT39" s="17">
        <f t="shared" si="82"/>
        <v>5.461165048543689E-2</v>
      </c>
      <c r="HU39" s="17">
        <f t="shared" si="83"/>
        <v>9.1019417475728157E-2</v>
      </c>
      <c r="HV39" s="23">
        <f>SUM(HO$5:HO39)</f>
        <v>6800</v>
      </c>
      <c r="HW39" s="14">
        <f>SUM(HP$5:HP39)</f>
        <v>4980</v>
      </c>
      <c r="HX39" s="14">
        <f>SUM(HQ$5:HQ39)</f>
        <v>3160</v>
      </c>
      <c r="HY39" s="17">
        <f t="shared" si="84"/>
        <v>0.41262135922330095</v>
      </c>
      <c r="HZ39" s="17">
        <f t="shared" si="85"/>
        <v>0.30218446601941745</v>
      </c>
      <c r="IA39" s="17">
        <f t="shared" si="86"/>
        <v>0.19174757281553398</v>
      </c>
    </row>
    <row r="40" spans="14:235" ht="16.5" x14ac:dyDescent="0.2">
      <c r="AE40" s="13">
        <v>36</v>
      </c>
      <c r="AF40" s="13">
        <f t="shared" si="55"/>
        <v>2</v>
      </c>
      <c r="AG40" s="13">
        <f t="shared" si="2"/>
        <v>2</v>
      </c>
      <c r="AH40" s="14">
        <f t="shared" si="3"/>
        <v>1101002</v>
      </c>
      <c r="AI40" s="14" t="str">
        <f t="shared" si="4"/>
        <v>曹玄亮16突</v>
      </c>
      <c r="AJ40" s="25" t="s">
        <v>162</v>
      </c>
      <c r="AK40" s="14">
        <v>1</v>
      </c>
      <c r="AL40" s="14">
        <f t="shared" si="5"/>
        <v>16</v>
      </c>
      <c r="AM40" s="14">
        <f>INDEX(属性投放!$DE$6:$DE$85,(卡牌属性!AG40-2)*20+卡牌属性!AL40)</f>
        <v>9495</v>
      </c>
      <c r="AN40" s="14">
        <f t="shared" si="87"/>
        <v>9495</v>
      </c>
      <c r="AO40" s="14">
        <f t="shared" si="87"/>
        <v>9495</v>
      </c>
      <c r="AP40" s="14">
        <f t="shared" si="87"/>
        <v>9495</v>
      </c>
      <c r="AQ40" s="14">
        <f t="shared" si="87"/>
        <v>9495</v>
      </c>
      <c r="AR40" s="14">
        <f>INDEX(属性投放!$DF$6:$DF$85,(卡牌属性!AG40-2)*20+卡牌属性!AL40)</f>
        <v>4739</v>
      </c>
      <c r="AS40" s="14">
        <f t="shared" si="88"/>
        <v>4739</v>
      </c>
      <c r="AT40" s="14">
        <f t="shared" si="88"/>
        <v>4739</v>
      </c>
      <c r="AU40" s="14">
        <f t="shared" si="88"/>
        <v>4739</v>
      </c>
      <c r="AV40" s="14">
        <f t="shared" si="88"/>
        <v>4739</v>
      </c>
      <c r="AW40" s="14">
        <f>INDEX(属性投放!$DG$6:$DG$85,(卡牌属性!AG40-2)*20+卡牌属性!AL40)</f>
        <v>47425</v>
      </c>
      <c r="AX40" s="14">
        <f t="shared" si="89"/>
        <v>47425</v>
      </c>
      <c r="AY40" s="14">
        <f t="shared" si="89"/>
        <v>47425</v>
      </c>
      <c r="AZ40" s="14">
        <f t="shared" si="89"/>
        <v>47425</v>
      </c>
      <c r="BA40" s="14">
        <f t="shared" si="89"/>
        <v>47425</v>
      </c>
      <c r="BB40" s="14">
        <f>INDEX(属性投放!$DK$6:$DK$85,(卡牌属性!AG40-2)*20+卡牌属性!AL40)</f>
        <v>235</v>
      </c>
      <c r="BC40" s="14">
        <f t="shared" si="90"/>
        <v>235</v>
      </c>
      <c r="BD40" s="14">
        <f t="shared" si="90"/>
        <v>235</v>
      </c>
      <c r="BE40" s="14">
        <f t="shared" si="90"/>
        <v>235</v>
      </c>
      <c r="BF40" s="14">
        <f t="shared" si="90"/>
        <v>235</v>
      </c>
      <c r="BG40" s="14">
        <f>INDEX(属性投放!$DL$6:$DL$85,(卡牌属性!AG40-2)*20+卡牌属性!AL40)</f>
        <v>117</v>
      </c>
      <c r="BH40" s="14">
        <f t="shared" si="91"/>
        <v>117</v>
      </c>
      <c r="BI40" s="14">
        <f t="shared" si="91"/>
        <v>117</v>
      </c>
      <c r="BJ40" s="14">
        <f t="shared" si="91"/>
        <v>117</v>
      </c>
      <c r="BK40" s="14">
        <f t="shared" si="91"/>
        <v>117</v>
      </c>
      <c r="BL40" s="14">
        <f>INDEX(属性投放!$DM$6:$DM$85,(卡牌属性!AG40-2)*20+卡牌属性!AL40)</f>
        <v>1175</v>
      </c>
      <c r="BM40" s="14">
        <f t="shared" si="92"/>
        <v>1175</v>
      </c>
      <c r="BN40" s="14">
        <f t="shared" si="92"/>
        <v>1175</v>
      </c>
      <c r="BO40" s="14">
        <f t="shared" si="92"/>
        <v>1175</v>
      </c>
      <c r="BP40" s="14">
        <f t="shared" si="92"/>
        <v>1175</v>
      </c>
      <c r="BU40" s="13">
        <v>36</v>
      </c>
      <c r="BV40" s="13">
        <f t="shared" si="12"/>
        <v>2</v>
      </c>
      <c r="BW40" s="14">
        <f t="shared" si="13"/>
        <v>3</v>
      </c>
      <c r="BX40" s="14">
        <f t="shared" si="14"/>
        <v>1102002</v>
      </c>
      <c r="BY40" s="14" t="str">
        <f t="shared" si="15"/>
        <v>许褚16突</v>
      </c>
      <c r="BZ40" s="25" t="s">
        <v>162</v>
      </c>
      <c r="CA40" s="14">
        <v>2</v>
      </c>
      <c r="CB40" s="14">
        <f t="shared" si="16"/>
        <v>16</v>
      </c>
      <c r="CC40" s="14" t="s">
        <v>21</v>
      </c>
      <c r="CD40" s="14">
        <f>INDEX(属性投放!$AY$6:$AY$85,(BW40-2)*20+CB40)</f>
        <v>12281</v>
      </c>
      <c r="CE40" s="14" t="s">
        <v>22</v>
      </c>
      <c r="CF40" s="14">
        <f>INDEX(属性投放!$AZ$6:$AZ$85,(BW40-2)*20+CB40)</f>
        <v>6121</v>
      </c>
      <c r="CG40" s="14" t="s">
        <v>674</v>
      </c>
      <c r="CH40" s="14">
        <f>INDEX(属性投放!$BA$6:$BA$85,(BW40-2)*20+CB40)</f>
        <v>121810</v>
      </c>
      <c r="CI40" s="14" t="s">
        <v>21</v>
      </c>
      <c r="CJ40" s="14">
        <f>INDEX(属性投放!$BB$6:$BB$85,(BW40-2)*20+CB40)</f>
        <v>30</v>
      </c>
      <c r="CK40" s="14" t="s">
        <v>22</v>
      </c>
      <c r="CL40" s="14">
        <f>INDEX(属性投放!$BC$6:$BC$85,(BW40-2)*20+CB40)</f>
        <v>15</v>
      </c>
      <c r="CM40" s="14" t="s">
        <v>674</v>
      </c>
      <c r="CN40" s="14">
        <f>INDEX(属性投放!$BD$6:$BD$85,(BW40-2)*20+CB40)</f>
        <v>300</v>
      </c>
      <c r="CQ40" s="13">
        <v>36</v>
      </c>
      <c r="CR40" s="13">
        <f t="shared" si="17"/>
        <v>1</v>
      </c>
      <c r="CS40" s="13">
        <f t="shared" si="18"/>
        <v>36</v>
      </c>
      <c r="CT40" s="14">
        <f t="shared" si="19"/>
        <v>5</v>
      </c>
      <c r="CU40" s="14">
        <f t="shared" si="20"/>
        <v>1102001</v>
      </c>
      <c r="CV40" s="14" t="str">
        <f>INDEX($O$6:$O$27,CR40)&amp;"-"&amp;INDEX(属性投放!$AB$7:$AB$26,CX40)&amp;"-魂火-"&amp;CZ40</f>
        <v>关羽-焦热+2-魂火-3</v>
      </c>
      <c r="CW40" s="25" t="s">
        <v>162</v>
      </c>
      <c r="CX40" s="14">
        <f>INDEX(属性投放!$AL$7:$AL$58,CS40)</f>
        <v>15</v>
      </c>
      <c r="CY40" s="14" t="s">
        <v>701</v>
      </c>
      <c r="CZ40" s="14">
        <f>INDEX(属性投放!$AM$7:$AM$58,CS40)</f>
        <v>3</v>
      </c>
      <c r="DA40" s="14">
        <f t="shared" si="21"/>
        <v>36</v>
      </c>
      <c r="DB40" s="14">
        <f>INDEX(属性投放!$AN$7:$AN$58,DA40)</f>
        <v>110</v>
      </c>
      <c r="DC40" s="14" t="s">
        <v>702</v>
      </c>
      <c r="DD40" s="14">
        <f>INDEX(属性投放!$BJ$6:$BJ$85,(CT40-2)*20+CX40)</f>
        <v>800</v>
      </c>
      <c r="DE40" s="14">
        <f>SUMIFS(DD$5:DD40,$CR$5:$CR40,"="&amp;$CR40)</f>
        <v>11150</v>
      </c>
      <c r="DF40" s="14" t="s">
        <v>703</v>
      </c>
      <c r="DG40" s="14">
        <f>INDEX(属性投放!$BK$6:$BK$85,(CT40-2)*20+CX40)</f>
        <v>400</v>
      </c>
      <c r="DH40" s="14">
        <f>SUMIFS(DG$5:DG40,$CR$5:$CR40,"="&amp;$CR40)</f>
        <v>5578</v>
      </c>
      <c r="DI40" s="14" t="s">
        <v>704</v>
      </c>
      <c r="DJ40" s="14">
        <f>INDEX(属性投放!$BL$6:$BL$85,(CT40-2)*20+CX40)</f>
        <v>8000</v>
      </c>
      <c r="DK40" s="14">
        <f>SUMIFS(DJ$5:DJ40,$CR$5:$CR40,"="&amp;$CR40)</f>
        <v>111500</v>
      </c>
      <c r="DP40" s="14">
        <f t="shared" si="22"/>
        <v>1102002</v>
      </c>
      <c r="DQ40" s="14" t="str">
        <f t="shared" si="23"/>
        <v>许褚16突</v>
      </c>
      <c r="DR40" s="14">
        <f t="shared" si="24"/>
        <v>4</v>
      </c>
      <c r="DS40" s="14">
        <f t="shared" si="25"/>
        <v>5</v>
      </c>
      <c r="DT40" s="14">
        <f t="shared" si="26"/>
        <v>6</v>
      </c>
      <c r="DU40" s="14">
        <f t="shared" si="27"/>
        <v>3</v>
      </c>
      <c r="DV40" s="14">
        <f t="shared" si="28"/>
        <v>16</v>
      </c>
      <c r="DW40" s="14">
        <f t="shared" si="29"/>
        <v>36</v>
      </c>
      <c r="DX40" s="14">
        <f>INDEX(属性投放!$AW$6:$AW$85,(卡牌属性!DU40-2)*20+卡牌属性!DV40)</f>
        <v>7</v>
      </c>
      <c r="DY40" s="14">
        <f>INDEX(属性投放!BP$6:BP$85,卡牌属性!$DW40)</f>
        <v>1000</v>
      </c>
      <c r="DZ40" s="14">
        <f>INDEX(属性投放!BQ$6:BQ$85,卡牌属性!$DW40)</f>
        <v>500</v>
      </c>
      <c r="EA40" s="14">
        <f>INDEX(属性投放!BR$6:BR$85,卡牌属性!$DW40)</f>
        <v>10000</v>
      </c>
      <c r="EB40" s="14">
        <f t="shared" si="93"/>
        <v>5575</v>
      </c>
      <c r="EC40" s="14">
        <f t="shared" si="94"/>
        <v>5971</v>
      </c>
      <c r="ED40" s="14">
        <f t="shared" si="95"/>
        <v>6154</v>
      </c>
      <c r="EE40" s="14">
        <f t="shared" si="96"/>
        <v>6154</v>
      </c>
      <c r="EF40" s="14">
        <f t="shared" si="97"/>
        <v>7108</v>
      </c>
      <c r="EG40" s="14">
        <f t="shared" si="98"/>
        <v>2964</v>
      </c>
      <c r="EH40" s="14">
        <f t="shared" si="99"/>
        <v>3037</v>
      </c>
      <c r="EI40" s="14">
        <f t="shared" si="100"/>
        <v>3037</v>
      </c>
      <c r="EJ40" s="14">
        <f t="shared" si="101"/>
        <v>3491</v>
      </c>
      <c r="EK40" s="14">
        <f t="shared" si="102"/>
        <v>3695</v>
      </c>
      <c r="EL40" s="14">
        <f t="shared" si="103"/>
        <v>60240</v>
      </c>
      <c r="EM40" s="14">
        <f t="shared" si="104"/>
        <v>69580</v>
      </c>
      <c r="EN40" s="14">
        <f t="shared" si="105"/>
        <v>69580</v>
      </c>
      <c r="EO40" s="14">
        <f t="shared" si="106"/>
        <v>73500</v>
      </c>
      <c r="EP40" s="14">
        <f t="shared" si="107"/>
        <v>77700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108"/>
        <v>8</v>
      </c>
      <c r="FK40" s="14">
        <f t="shared" si="109"/>
        <v>1102008</v>
      </c>
      <c r="FL40" s="14" t="str">
        <f t="shared" si="110"/>
        <v>夏侯渊-1星</v>
      </c>
      <c r="FM40" s="14">
        <f t="shared" si="111"/>
        <v>1</v>
      </c>
      <c r="FN40" s="14">
        <f>INDEX(Y$6:Y$27,$FJ40)+INDEX(属性偏向!Z$4:Z$8,卡牌属性!$FM40)</f>
        <v>7</v>
      </c>
      <c r="FO40" s="14" t="str">
        <f>INDEX(属性评价,卡牌属性!FN40)</f>
        <v>A</v>
      </c>
      <c r="FP40" s="14">
        <f>INDEX(Z$6:Z$27,$FJ40)+INDEX(属性偏向!AA$4:AA$8,卡牌属性!$FM40)</f>
        <v>5</v>
      </c>
      <c r="FQ40" s="14" t="str">
        <f>INDEX(属性评价,卡牌属性!FP40)</f>
        <v>B</v>
      </c>
      <c r="FR40" s="14">
        <f>INDEX(AA$6:AA$27,$FJ40)+INDEX(属性偏向!AB$4:AB$8,卡牌属性!$FM40)</f>
        <v>9</v>
      </c>
      <c r="FS40" s="14" t="str">
        <f>INDEX(属性评价,卡牌属性!FR40)</f>
        <v>S</v>
      </c>
      <c r="FV40" s="13">
        <v>36</v>
      </c>
      <c r="FW40" s="13">
        <f t="shared" si="112"/>
        <v>8</v>
      </c>
      <c r="FX40" s="14">
        <f t="shared" si="113"/>
        <v>1101008</v>
      </c>
      <c r="FY40" s="14" t="str">
        <f t="shared" si="114"/>
        <v>黑尔·坎普-1星</v>
      </c>
      <c r="FZ40" s="14">
        <f t="shared" si="115"/>
        <v>1</v>
      </c>
      <c r="GA40" s="14">
        <f>INDEX(J$6:J$21,$FW40)+INDEX(属性偏向!Z$4:Z$8,卡牌属性!$FM40)</f>
        <v>4</v>
      </c>
      <c r="GB40" s="14" t="str">
        <f>INDEX(属性评价,卡牌属性!GA40)</f>
        <v>C+</v>
      </c>
      <c r="GC40" s="14">
        <f>INDEX(K$6:K$21,$FW40)+INDEX(属性偏向!Z$4:Z$8,卡牌属性!$FM40)</f>
        <v>3</v>
      </c>
      <c r="GD40" s="14" t="str">
        <f>INDEX(属性评价,卡牌属性!GC40)</f>
        <v>C</v>
      </c>
      <c r="GE40" s="14">
        <f>INDEX(L$6:L$21,$FW40)+INDEX(属性偏向!Z$4:Z$8,卡牌属性!$FM40)</f>
        <v>2</v>
      </c>
      <c r="GF40" s="14" t="str">
        <f>INDEX(属性评价,卡牌属性!GE40)</f>
        <v>D+</v>
      </c>
      <c r="GJ40" s="13">
        <v>36</v>
      </c>
      <c r="GK40" s="13">
        <f>MATCH(GJ40-1,属性投放!$T$6:$T$66,1)</f>
        <v>2</v>
      </c>
      <c r="GL40" s="13">
        <f>MATCH(GJ40,属性投放!$AN$6:$AN$58,1)-1</f>
        <v>7</v>
      </c>
      <c r="GM40" s="13">
        <f>MATCH(GJ40-1,属性投放!$AD$6:$AD$26,1)</f>
        <v>5</v>
      </c>
      <c r="GN40" s="13" t="str">
        <f>INDEX(属性投放!$AB$7:$AB$26,卡牌属性!GM40)</f>
        <v>众合+1</v>
      </c>
      <c r="GO40" s="14">
        <f t="shared" si="116"/>
        <v>485</v>
      </c>
      <c r="GP40" s="14">
        <f t="shared" si="117"/>
        <v>215</v>
      </c>
      <c r="GQ40" s="14">
        <f t="shared" si="118"/>
        <v>4150</v>
      </c>
      <c r="GR40" s="14">
        <f t="shared" si="119"/>
        <v>8</v>
      </c>
      <c r="GS40" s="14">
        <f t="shared" si="120"/>
        <v>4</v>
      </c>
      <c r="GT40" s="14">
        <f t="shared" si="121"/>
        <v>80</v>
      </c>
      <c r="GU40" s="14">
        <f>GO40+GR40*($GJ40-INDEX(属性投放!$AD$6:$AD$26,卡牌属性!$GM40))</f>
        <v>493</v>
      </c>
      <c r="GV40" s="14">
        <f>GP40+GS40*($GJ40-INDEX(属性投放!$AD$6:$AD$26,卡牌属性!$GM40))</f>
        <v>219</v>
      </c>
      <c r="GW40" s="14">
        <f>GQ40+GT40*($GJ40-INDEX(属性投放!$AD$6:$AD$26,卡牌属性!$GM40))</f>
        <v>4230</v>
      </c>
      <c r="GX40" s="14">
        <f t="shared" si="122"/>
        <v>165</v>
      </c>
      <c r="GY40" s="14">
        <f t="shared" si="123"/>
        <v>84</v>
      </c>
      <c r="GZ40" s="14">
        <f t="shared" si="124"/>
        <v>1650</v>
      </c>
      <c r="HA40" s="14">
        <f>IF(COUNTIF(属性投放!$AN$7:$AN$58,"="&amp;卡牌属性!GJ40)&gt;0,卡牌属性!GL40,0)</f>
        <v>0</v>
      </c>
      <c r="HB40" s="14">
        <f t="shared" si="125"/>
        <v>0</v>
      </c>
      <c r="HC40" s="14">
        <f t="shared" si="126"/>
        <v>0</v>
      </c>
      <c r="HD40" s="14">
        <f t="shared" si="127"/>
        <v>0</v>
      </c>
      <c r="HE40" s="14">
        <f>IF(COUNTIF(属性投放!$AD$6:$AD$26,"="&amp;卡牌属性!GJ40)&gt;0,卡牌属性!GM40,0)</f>
        <v>0</v>
      </c>
      <c r="HF40" s="14">
        <f t="shared" si="128"/>
        <v>0</v>
      </c>
      <c r="HG40" s="14">
        <f t="shared" si="129"/>
        <v>0</v>
      </c>
      <c r="HH40" s="14">
        <f t="shared" si="130"/>
        <v>0</v>
      </c>
      <c r="HI40" s="14">
        <f t="shared" si="71"/>
        <v>8</v>
      </c>
      <c r="HJ40" s="14">
        <f t="shared" si="72"/>
        <v>4</v>
      </c>
      <c r="HK40" s="14">
        <f t="shared" si="73"/>
        <v>80</v>
      </c>
      <c r="HL40" s="14">
        <f t="shared" si="74"/>
        <v>658</v>
      </c>
      <c r="HM40" s="14">
        <f t="shared" si="75"/>
        <v>303</v>
      </c>
      <c r="HN40" s="14">
        <f t="shared" si="76"/>
        <v>5880</v>
      </c>
      <c r="HO40" s="14">
        <f t="shared" si="77"/>
        <v>240</v>
      </c>
      <c r="HP40" s="14">
        <f t="shared" si="78"/>
        <v>0</v>
      </c>
      <c r="HQ40" s="14">
        <f t="shared" si="79"/>
        <v>0</v>
      </c>
      <c r="HR40" s="14">
        <f t="shared" si="80"/>
        <v>18520</v>
      </c>
      <c r="HS40" s="17">
        <f t="shared" si="81"/>
        <v>1.2958963282937365E-2</v>
      </c>
      <c r="HT40" s="17">
        <f t="shared" si="82"/>
        <v>0</v>
      </c>
      <c r="HU40" s="17">
        <f t="shared" si="83"/>
        <v>0</v>
      </c>
      <c r="HV40" s="23">
        <f>SUM(HO$5:HO40)</f>
        <v>7040</v>
      </c>
      <c r="HW40" s="14">
        <f>SUM(HP$5:HP40)</f>
        <v>4980</v>
      </c>
      <c r="HX40" s="14">
        <f>SUM(HQ$5:HQ40)</f>
        <v>3160</v>
      </c>
      <c r="HY40" s="17">
        <f t="shared" si="84"/>
        <v>0.38012958963282939</v>
      </c>
      <c r="HZ40" s="17">
        <f t="shared" si="85"/>
        <v>0.2688984881209503</v>
      </c>
      <c r="IA40" s="17">
        <f t="shared" si="86"/>
        <v>0.17062634989200864</v>
      </c>
    </row>
    <row r="41" spans="14:235" ht="16.5" x14ac:dyDescent="0.2">
      <c r="AE41" s="13">
        <v>37</v>
      </c>
      <c r="AF41" s="13">
        <f t="shared" si="55"/>
        <v>2</v>
      </c>
      <c r="AG41" s="13">
        <f t="shared" si="2"/>
        <v>2</v>
      </c>
      <c r="AH41" s="14">
        <f t="shared" si="3"/>
        <v>1101002</v>
      </c>
      <c r="AI41" s="14" t="str">
        <f t="shared" si="4"/>
        <v>曹玄亮17突</v>
      </c>
      <c r="AJ41" s="25" t="s">
        <v>162</v>
      </c>
      <c r="AK41" s="14">
        <v>1</v>
      </c>
      <c r="AL41" s="14">
        <f t="shared" si="5"/>
        <v>17</v>
      </c>
      <c r="AM41" s="14">
        <f>INDEX(属性投放!$DE$6:$DE$85,(卡牌属性!AG41-2)*20+卡牌属性!AL41)</f>
        <v>10333</v>
      </c>
      <c r="AN41" s="14">
        <f t="shared" si="87"/>
        <v>10333</v>
      </c>
      <c r="AO41" s="14">
        <f t="shared" si="87"/>
        <v>10333</v>
      </c>
      <c r="AP41" s="14">
        <f t="shared" si="87"/>
        <v>10333</v>
      </c>
      <c r="AQ41" s="14">
        <f t="shared" si="87"/>
        <v>10333</v>
      </c>
      <c r="AR41" s="14">
        <f>INDEX(属性投放!$DF$6:$DF$85,(卡牌属性!AG41-2)*20+卡牌属性!AL41)</f>
        <v>5158</v>
      </c>
      <c r="AS41" s="14">
        <f t="shared" si="88"/>
        <v>5158</v>
      </c>
      <c r="AT41" s="14">
        <f t="shared" si="88"/>
        <v>5158</v>
      </c>
      <c r="AU41" s="14">
        <f t="shared" si="88"/>
        <v>5158</v>
      </c>
      <c r="AV41" s="14">
        <f t="shared" si="88"/>
        <v>5158</v>
      </c>
      <c r="AW41" s="14">
        <f>INDEX(属性投放!$DG$6:$DG$85,(卡牌属性!AG41-2)*20+卡牌属性!AL41)</f>
        <v>51615</v>
      </c>
      <c r="AX41" s="14">
        <f t="shared" si="89"/>
        <v>51615</v>
      </c>
      <c r="AY41" s="14">
        <f t="shared" si="89"/>
        <v>51615</v>
      </c>
      <c r="AZ41" s="14">
        <f t="shared" si="89"/>
        <v>51615</v>
      </c>
      <c r="BA41" s="14">
        <f t="shared" si="89"/>
        <v>51615</v>
      </c>
      <c r="BB41" s="14">
        <f>INDEX(属性投放!$DK$6:$DK$85,(卡牌属性!AG41-2)*20+卡牌属性!AL41)</f>
        <v>235</v>
      </c>
      <c r="BC41" s="14">
        <f t="shared" si="90"/>
        <v>235</v>
      </c>
      <c r="BD41" s="14">
        <f t="shared" si="90"/>
        <v>235</v>
      </c>
      <c r="BE41" s="14">
        <f t="shared" si="90"/>
        <v>235</v>
      </c>
      <c r="BF41" s="14">
        <f t="shared" si="90"/>
        <v>235</v>
      </c>
      <c r="BG41" s="14">
        <f>INDEX(属性投放!$DL$6:$DL$85,(卡牌属性!AG41-2)*20+卡牌属性!AL41)</f>
        <v>117</v>
      </c>
      <c r="BH41" s="14">
        <f t="shared" si="91"/>
        <v>117</v>
      </c>
      <c r="BI41" s="14">
        <f t="shared" si="91"/>
        <v>117</v>
      </c>
      <c r="BJ41" s="14">
        <f t="shared" si="91"/>
        <v>117</v>
      </c>
      <c r="BK41" s="14">
        <f t="shared" si="91"/>
        <v>117</v>
      </c>
      <c r="BL41" s="14">
        <f>INDEX(属性投放!$DM$6:$DM$85,(卡牌属性!AG41-2)*20+卡牌属性!AL41)</f>
        <v>1175</v>
      </c>
      <c r="BM41" s="14">
        <f t="shared" si="92"/>
        <v>1175</v>
      </c>
      <c r="BN41" s="14">
        <f t="shared" si="92"/>
        <v>1175</v>
      </c>
      <c r="BO41" s="14">
        <f t="shared" si="92"/>
        <v>1175</v>
      </c>
      <c r="BP41" s="14">
        <f t="shared" si="92"/>
        <v>1175</v>
      </c>
      <c r="BU41" s="13">
        <v>37</v>
      </c>
      <c r="BV41" s="13">
        <f t="shared" si="12"/>
        <v>2</v>
      </c>
      <c r="BW41" s="14">
        <f t="shared" si="13"/>
        <v>3</v>
      </c>
      <c r="BX41" s="14">
        <f t="shared" si="14"/>
        <v>1102002</v>
      </c>
      <c r="BY41" s="14" t="str">
        <f t="shared" si="15"/>
        <v>许褚17突</v>
      </c>
      <c r="BZ41" s="25" t="s">
        <v>162</v>
      </c>
      <c r="CA41" s="14">
        <v>2</v>
      </c>
      <c r="CB41" s="14">
        <f t="shared" si="16"/>
        <v>17</v>
      </c>
      <c r="CC41" s="14" t="s">
        <v>21</v>
      </c>
      <c r="CD41" s="14">
        <f>INDEX(属性投放!$AY$6:$AY$85,(BW41-2)*20+CB41)</f>
        <v>15291</v>
      </c>
      <c r="CE41" s="14" t="s">
        <v>22</v>
      </c>
      <c r="CF41" s="14">
        <f>INDEX(属性投放!$AZ$6:$AZ$85,(BW41-2)*20+CB41)</f>
        <v>7626</v>
      </c>
      <c r="CG41" s="14" t="s">
        <v>674</v>
      </c>
      <c r="CH41" s="14">
        <f>INDEX(属性投放!$BA$6:$BA$85,(BW41-2)*20+CB41)</f>
        <v>151910</v>
      </c>
      <c r="CI41" s="14" t="s">
        <v>21</v>
      </c>
      <c r="CJ41" s="14">
        <f>INDEX(属性投放!$BB$6:$BB$85,(BW41-2)*20+CB41)</f>
        <v>30</v>
      </c>
      <c r="CK41" s="14" t="s">
        <v>22</v>
      </c>
      <c r="CL41" s="14">
        <f>INDEX(属性投放!$BC$6:$BC$85,(BW41-2)*20+CB41)</f>
        <v>15</v>
      </c>
      <c r="CM41" s="14" t="s">
        <v>674</v>
      </c>
      <c r="CN41" s="14">
        <f>INDEX(属性投放!$BD$6:$BD$85,(BW41-2)*20+CB41)</f>
        <v>300</v>
      </c>
      <c r="CQ41" s="13">
        <v>37</v>
      </c>
      <c r="CR41" s="13">
        <f t="shared" si="17"/>
        <v>1</v>
      </c>
      <c r="CS41" s="13">
        <f t="shared" si="18"/>
        <v>37</v>
      </c>
      <c r="CT41" s="14">
        <f t="shared" si="19"/>
        <v>5</v>
      </c>
      <c r="CU41" s="14">
        <f t="shared" si="20"/>
        <v>1102001</v>
      </c>
      <c r="CV41" s="14" t="str">
        <f>INDEX($O$6:$O$27,CR41)&amp;"-"&amp;INDEX(属性投放!$AB$7:$AB$26,CX41)&amp;"-魂火-"&amp;CZ41</f>
        <v>关羽-大焦热-魂火-1</v>
      </c>
      <c r="CW41" s="25" t="s">
        <v>162</v>
      </c>
      <c r="CX41" s="14">
        <f>INDEX(属性投放!$AL$7:$AL$58,CS41)</f>
        <v>16</v>
      </c>
      <c r="CY41" s="14" t="s">
        <v>701</v>
      </c>
      <c r="CZ41" s="14">
        <f>INDEX(属性投放!$AM$7:$AM$58,CS41)</f>
        <v>1</v>
      </c>
      <c r="DA41" s="14">
        <f t="shared" si="21"/>
        <v>37</v>
      </c>
      <c r="DB41" s="14">
        <f>INDEX(属性投放!$AN$7:$AN$58,DA41)</f>
        <v>112</v>
      </c>
      <c r="DC41" s="14" t="s">
        <v>702</v>
      </c>
      <c r="DD41" s="14">
        <f>INDEX(属性投放!$BJ$6:$BJ$85,(CT41-2)*20+CX41)</f>
        <v>1000</v>
      </c>
      <c r="DE41" s="14">
        <f>SUMIFS(DD$5:DD41,$CR$5:$CR41,"="&amp;$CR41)</f>
        <v>12150</v>
      </c>
      <c r="DF41" s="14" t="s">
        <v>703</v>
      </c>
      <c r="DG41" s="14">
        <f>INDEX(属性投放!$BK$6:$BK$85,(CT41-2)*20+CX41)</f>
        <v>500</v>
      </c>
      <c r="DH41" s="14">
        <f>SUMIFS(DG$5:DG41,$CR$5:$CR41,"="&amp;$CR41)</f>
        <v>6078</v>
      </c>
      <c r="DI41" s="14" t="s">
        <v>704</v>
      </c>
      <c r="DJ41" s="14">
        <f>INDEX(属性投放!$BL$6:$BL$85,(CT41-2)*20+CX41)</f>
        <v>10000</v>
      </c>
      <c r="DK41" s="14">
        <f>SUMIFS(DJ$5:DJ41,$CR$5:$CR41,"="&amp;$CR41)</f>
        <v>121500</v>
      </c>
      <c r="DP41" s="14">
        <f t="shared" si="22"/>
        <v>1102002</v>
      </c>
      <c r="DQ41" s="14" t="str">
        <f t="shared" si="23"/>
        <v>许褚17突</v>
      </c>
      <c r="DR41" s="14">
        <f t="shared" si="24"/>
        <v>4</v>
      </c>
      <c r="DS41" s="14">
        <f t="shared" si="25"/>
        <v>5</v>
      </c>
      <c r="DT41" s="14">
        <f t="shared" si="26"/>
        <v>6</v>
      </c>
      <c r="DU41" s="14">
        <f t="shared" si="27"/>
        <v>3</v>
      </c>
      <c r="DV41" s="14">
        <f t="shared" si="28"/>
        <v>17</v>
      </c>
      <c r="DW41" s="14">
        <f t="shared" si="29"/>
        <v>37</v>
      </c>
      <c r="DX41" s="14">
        <f>INDEX(属性投放!$AW$6:$AW$85,(卡牌属性!DU41-2)*20+卡牌属性!DV41)</f>
        <v>8</v>
      </c>
      <c r="DY41" s="14">
        <f>INDEX(属性投放!BP$6:BP$85,卡牌属性!$DW41)</f>
        <v>1000</v>
      </c>
      <c r="DZ41" s="14">
        <f>INDEX(属性投放!BQ$6:BQ$85,卡牌属性!$DW41)</f>
        <v>500</v>
      </c>
      <c r="EA41" s="14">
        <f>INDEX(属性投放!BR$6:BR$85,卡牌属性!$DW41)</f>
        <v>10000</v>
      </c>
      <c r="EB41" s="14">
        <f t="shared" si="93"/>
        <v>6750</v>
      </c>
      <c r="EC41" s="14">
        <f t="shared" si="94"/>
        <v>7181</v>
      </c>
      <c r="ED41" s="14">
        <f t="shared" si="95"/>
        <v>7399</v>
      </c>
      <c r="EE41" s="14">
        <f t="shared" si="96"/>
        <v>7399</v>
      </c>
      <c r="EF41" s="14">
        <f t="shared" si="97"/>
        <v>8458</v>
      </c>
      <c r="EG41" s="14">
        <f t="shared" si="98"/>
        <v>3569</v>
      </c>
      <c r="EH41" s="14">
        <f t="shared" si="99"/>
        <v>3663</v>
      </c>
      <c r="EI41" s="14">
        <f t="shared" si="100"/>
        <v>3663</v>
      </c>
      <c r="EJ41" s="14">
        <f t="shared" si="101"/>
        <v>4166</v>
      </c>
      <c r="EK41" s="14">
        <f t="shared" si="102"/>
        <v>4405</v>
      </c>
      <c r="EL41" s="14">
        <f t="shared" si="103"/>
        <v>72690</v>
      </c>
      <c r="EM41" s="14">
        <f t="shared" si="104"/>
        <v>83080</v>
      </c>
      <c r="EN41" s="14">
        <f t="shared" si="105"/>
        <v>83080</v>
      </c>
      <c r="EO41" s="14">
        <f t="shared" si="106"/>
        <v>87700</v>
      </c>
      <c r="EP41" s="14">
        <f t="shared" si="107"/>
        <v>92950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108"/>
        <v>8</v>
      </c>
      <c r="FK41" s="14">
        <f t="shared" si="109"/>
        <v>1102008</v>
      </c>
      <c r="FL41" s="14" t="str">
        <f t="shared" si="110"/>
        <v>夏侯渊-2星</v>
      </c>
      <c r="FM41" s="14">
        <f t="shared" si="111"/>
        <v>2</v>
      </c>
      <c r="FN41" s="14">
        <f>INDEX(Y$6:Y$27,$FJ41)+INDEX(属性偏向!Z$4:Z$8,卡牌属性!$FM41)</f>
        <v>8</v>
      </c>
      <c r="FO41" s="14" t="str">
        <f>INDEX(属性评价,卡牌属性!FN41)</f>
        <v>A+</v>
      </c>
      <c r="FP41" s="14">
        <f>INDEX(Z$6:Z$27,$FJ41)+INDEX(属性偏向!AA$4:AA$8,卡牌属性!$FM41)</f>
        <v>6</v>
      </c>
      <c r="FQ41" s="14" t="str">
        <f>INDEX(属性评价,卡牌属性!FP41)</f>
        <v>B+</v>
      </c>
      <c r="FR41" s="14">
        <f>INDEX(AA$6:AA$27,$FJ41)+INDEX(属性偏向!AB$4:AB$8,卡牌属性!$FM41)</f>
        <v>10</v>
      </c>
      <c r="FS41" s="14" t="str">
        <f>INDEX(属性评价,卡牌属性!FR41)</f>
        <v>S+</v>
      </c>
      <c r="FV41" s="13">
        <v>37</v>
      </c>
      <c r="FW41" s="13">
        <f t="shared" si="112"/>
        <v>8</v>
      </c>
      <c r="FX41" s="14">
        <f t="shared" si="113"/>
        <v>1101008</v>
      </c>
      <c r="FY41" s="14" t="str">
        <f t="shared" si="114"/>
        <v>黑尔·坎普-2星</v>
      </c>
      <c r="FZ41" s="14">
        <f t="shared" si="115"/>
        <v>2</v>
      </c>
      <c r="GA41" s="14">
        <f>INDEX(J$6:J$21,$FW41)+INDEX(属性偏向!Z$4:Z$8,卡牌属性!$FM41)</f>
        <v>5</v>
      </c>
      <c r="GB41" s="14" t="str">
        <f>INDEX(属性评价,卡牌属性!GA41)</f>
        <v>B</v>
      </c>
      <c r="GC41" s="14">
        <f>INDEX(K$6:K$21,$FW41)+INDEX(属性偏向!Z$4:Z$8,卡牌属性!$FM41)</f>
        <v>4</v>
      </c>
      <c r="GD41" s="14" t="str">
        <f>INDEX(属性评价,卡牌属性!GC41)</f>
        <v>C+</v>
      </c>
      <c r="GE41" s="14">
        <f>INDEX(L$6:L$21,$FW41)+INDEX(属性偏向!Z$4:Z$8,卡牌属性!$FM41)</f>
        <v>3</v>
      </c>
      <c r="GF41" s="14" t="str">
        <f>INDEX(属性评价,卡牌属性!GE41)</f>
        <v>C</v>
      </c>
      <c r="GJ41" s="13">
        <v>37</v>
      </c>
      <c r="GK41" s="13">
        <f>MATCH(GJ41-1,属性投放!$T$6:$T$66,1)</f>
        <v>2</v>
      </c>
      <c r="GL41" s="13">
        <f>MATCH(GJ41,属性投放!$AN$6:$AN$58,1)-1</f>
        <v>7</v>
      </c>
      <c r="GM41" s="13">
        <f>MATCH(GJ41-1,属性投放!$AD$6:$AD$26,1)</f>
        <v>5</v>
      </c>
      <c r="GN41" s="13" t="str">
        <f>INDEX(属性投放!$AB$7:$AB$26,卡牌属性!GM41)</f>
        <v>众合+1</v>
      </c>
      <c r="GO41" s="14">
        <f t="shared" si="116"/>
        <v>485</v>
      </c>
      <c r="GP41" s="14">
        <f t="shared" si="117"/>
        <v>215</v>
      </c>
      <c r="GQ41" s="14">
        <f t="shared" si="118"/>
        <v>4150</v>
      </c>
      <c r="GR41" s="14">
        <f t="shared" si="119"/>
        <v>8</v>
      </c>
      <c r="GS41" s="14">
        <f t="shared" si="120"/>
        <v>4</v>
      </c>
      <c r="GT41" s="14">
        <f t="shared" si="121"/>
        <v>80</v>
      </c>
      <c r="GU41" s="14">
        <f>GO41+GR41*($GJ41-INDEX(属性投放!$AD$6:$AD$26,卡牌属性!$GM41))</f>
        <v>501</v>
      </c>
      <c r="GV41" s="14">
        <f>GP41+GS41*($GJ41-INDEX(属性投放!$AD$6:$AD$26,卡牌属性!$GM41))</f>
        <v>223</v>
      </c>
      <c r="GW41" s="14">
        <f>GQ41+GT41*($GJ41-INDEX(属性投放!$AD$6:$AD$26,卡牌属性!$GM41))</f>
        <v>4310</v>
      </c>
      <c r="GX41" s="14">
        <f t="shared" si="122"/>
        <v>165</v>
      </c>
      <c r="GY41" s="14">
        <f t="shared" si="123"/>
        <v>84</v>
      </c>
      <c r="GZ41" s="14">
        <f t="shared" si="124"/>
        <v>1650</v>
      </c>
      <c r="HA41" s="14">
        <f>IF(COUNTIF(属性投放!$AN$7:$AN$58,"="&amp;卡牌属性!GJ41)&gt;0,卡牌属性!GL41,0)</f>
        <v>0</v>
      </c>
      <c r="HB41" s="14">
        <f t="shared" si="125"/>
        <v>0</v>
      </c>
      <c r="HC41" s="14">
        <f t="shared" si="126"/>
        <v>0</v>
      </c>
      <c r="HD41" s="14">
        <f t="shared" si="127"/>
        <v>0</v>
      </c>
      <c r="HE41" s="14">
        <f>IF(COUNTIF(属性投放!$AD$6:$AD$26,"="&amp;卡牌属性!GJ41)&gt;0,卡牌属性!GM41,0)</f>
        <v>0</v>
      </c>
      <c r="HF41" s="14">
        <f t="shared" si="128"/>
        <v>0</v>
      </c>
      <c r="HG41" s="14">
        <f t="shared" si="129"/>
        <v>0</v>
      </c>
      <c r="HH41" s="14">
        <f t="shared" si="130"/>
        <v>0</v>
      </c>
      <c r="HI41" s="14">
        <f t="shared" si="71"/>
        <v>8</v>
      </c>
      <c r="HJ41" s="14">
        <f t="shared" si="72"/>
        <v>4</v>
      </c>
      <c r="HK41" s="14">
        <f t="shared" si="73"/>
        <v>80</v>
      </c>
      <c r="HL41" s="14">
        <f t="shared" si="74"/>
        <v>666</v>
      </c>
      <c r="HM41" s="14">
        <f t="shared" si="75"/>
        <v>307</v>
      </c>
      <c r="HN41" s="14">
        <f t="shared" si="76"/>
        <v>5960</v>
      </c>
      <c r="HO41" s="14">
        <f t="shared" si="77"/>
        <v>240</v>
      </c>
      <c r="HP41" s="14">
        <f t="shared" si="78"/>
        <v>0</v>
      </c>
      <c r="HQ41" s="14">
        <f t="shared" si="79"/>
        <v>0</v>
      </c>
      <c r="HR41" s="14">
        <f t="shared" si="80"/>
        <v>18760</v>
      </c>
      <c r="HS41" s="17">
        <f t="shared" si="81"/>
        <v>1.279317697228145E-2</v>
      </c>
      <c r="HT41" s="17">
        <f t="shared" si="82"/>
        <v>0</v>
      </c>
      <c r="HU41" s="17">
        <f t="shared" si="83"/>
        <v>0</v>
      </c>
      <c r="HV41" s="23">
        <f>SUM(HO$5:HO41)</f>
        <v>7280</v>
      </c>
      <c r="HW41" s="14">
        <f>SUM(HP$5:HP41)</f>
        <v>4980</v>
      </c>
      <c r="HX41" s="14">
        <f>SUM(HQ$5:HQ41)</f>
        <v>3160</v>
      </c>
      <c r="HY41" s="17">
        <f t="shared" si="84"/>
        <v>0.38805970149253732</v>
      </c>
      <c r="HZ41" s="17">
        <f t="shared" si="85"/>
        <v>0.26545842217484006</v>
      </c>
      <c r="IA41" s="17">
        <f t="shared" si="86"/>
        <v>0.16844349680170576</v>
      </c>
    </row>
    <row r="42" spans="14:235" ht="16.5" x14ac:dyDescent="0.2">
      <c r="AE42" s="13">
        <v>38</v>
      </c>
      <c r="AF42" s="13">
        <f t="shared" si="55"/>
        <v>2</v>
      </c>
      <c r="AG42" s="13">
        <f t="shared" si="2"/>
        <v>2</v>
      </c>
      <c r="AH42" s="14">
        <f t="shared" si="3"/>
        <v>1101002</v>
      </c>
      <c r="AI42" s="14" t="str">
        <f t="shared" si="4"/>
        <v>曹玄亮18突</v>
      </c>
      <c r="AJ42" s="25" t="s">
        <v>162</v>
      </c>
      <c r="AK42" s="14">
        <v>1</v>
      </c>
      <c r="AL42" s="14">
        <f t="shared" si="5"/>
        <v>18</v>
      </c>
      <c r="AM42" s="14">
        <f>INDEX(属性投放!$DE$6:$DE$85,(卡牌属性!AG42-2)*20+卡牌属性!AL42)</f>
        <v>11171</v>
      </c>
      <c r="AN42" s="14">
        <f t="shared" si="87"/>
        <v>11171</v>
      </c>
      <c r="AO42" s="14">
        <f t="shared" si="87"/>
        <v>11171</v>
      </c>
      <c r="AP42" s="14">
        <f t="shared" si="87"/>
        <v>11171</v>
      </c>
      <c r="AQ42" s="14">
        <f t="shared" si="87"/>
        <v>11171</v>
      </c>
      <c r="AR42" s="14">
        <f>INDEX(属性投放!$DF$6:$DF$85,(卡牌属性!AG42-2)*20+卡牌属性!AL42)</f>
        <v>5577</v>
      </c>
      <c r="AS42" s="14">
        <f t="shared" si="88"/>
        <v>5577</v>
      </c>
      <c r="AT42" s="14">
        <f t="shared" si="88"/>
        <v>5577</v>
      </c>
      <c r="AU42" s="14">
        <f t="shared" si="88"/>
        <v>5577</v>
      </c>
      <c r="AV42" s="14">
        <f t="shared" si="88"/>
        <v>5577</v>
      </c>
      <c r="AW42" s="14">
        <f>INDEX(属性投放!$DG$6:$DG$85,(卡牌属性!AG42-2)*20+卡牌属性!AL42)</f>
        <v>55805</v>
      </c>
      <c r="AX42" s="14">
        <f t="shared" si="89"/>
        <v>55805</v>
      </c>
      <c r="AY42" s="14">
        <f t="shared" si="89"/>
        <v>55805</v>
      </c>
      <c r="AZ42" s="14">
        <f t="shared" si="89"/>
        <v>55805</v>
      </c>
      <c r="BA42" s="14">
        <f t="shared" si="89"/>
        <v>55805</v>
      </c>
      <c r="BB42" s="14">
        <f>INDEX(属性投放!$DK$6:$DK$85,(卡牌属性!AG42-2)*20+卡牌属性!AL42)</f>
        <v>235</v>
      </c>
      <c r="BC42" s="14">
        <f t="shared" si="90"/>
        <v>235</v>
      </c>
      <c r="BD42" s="14">
        <f t="shared" si="90"/>
        <v>235</v>
      </c>
      <c r="BE42" s="14">
        <f t="shared" si="90"/>
        <v>235</v>
      </c>
      <c r="BF42" s="14">
        <f t="shared" si="90"/>
        <v>235</v>
      </c>
      <c r="BG42" s="14">
        <f>INDEX(属性投放!$DL$6:$DL$85,(卡牌属性!AG42-2)*20+卡牌属性!AL42)</f>
        <v>117</v>
      </c>
      <c r="BH42" s="14">
        <f t="shared" si="91"/>
        <v>117</v>
      </c>
      <c r="BI42" s="14">
        <f t="shared" si="91"/>
        <v>117</v>
      </c>
      <c r="BJ42" s="14">
        <f t="shared" si="91"/>
        <v>117</v>
      </c>
      <c r="BK42" s="14">
        <f t="shared" si="91"/>
        <v>117</v>
      </c>
      <c r="BL42" s="14">
        <f>INDEX(属性投放!$DM$6:$DM$85,(卡牌属性!AG42-2)*20+卡牌属性!AL42)</f>
        <v>1175</v>
      </c>
      <c r="BM42" s="14">
        <f t="shared" si="92"/>
        <v>1175</v>
      </c>
      <c r="BN42" s="14">
        <f t="shared" si="92"/>
        <v>1175</v>
      </c>
      <c r="BO42" s="14">
        <f t="shared" si="92"/>
        <v>1175</v>
      </c>
      <c r="BP42" s="14">
        <f t="shared" si="92"/>
        <v>1175</v>
      </c>
      <c r="BU42" s="13">
        <v>38</v>
      </c>
      <c r="BV42" s="13">
        <f t="shared" si="12"/>
        <v>2</v>
      </c>
      <c r="BW42" s="14">
        <f t="shared" si="13"/>
        <v>3</v>
      </c>
      <c r="BX42" s="14">
        <f t="shared" si="14"/>
        <v>1102002</v>
      </c>
      <c r="BY42" s="14" t="str">
        <f t="shared" si="15"/>
        <v>许褚18突</v>
      </c>
      <c r="BZ42" s="25" t="s">
        <v>162</v>
      </c>
      <c r="CA42" s="14">
        <v>2</v>
      </c>
      <c r="CB42" s="14">
        <f t="shared" si="16"/>
        <v>18</v>
      </c>
      <c r="CC42" s="14" t="s">
        <v>21</v>
      </c>
      <c r="CD42" s="14">
        <f>INDEX(属性投放!$AY$6:$AY$85,(BW42-2)*20+CB42)</f>
        <v>18781</v>
      </c>
      <c r="CE42" s="14" t="s">
        <v>22</v>
      </c>
      <c r="CF42" s="14">
        <f>INDEX(属性投放!$AZ$6:$AZ$85,(BW42-2)*20+CB42)</f>
        <v>9371</v>
      </c>
      <c r="CG42" s="14" t="s">
        <v>674</v>
      </c>
      <c r="CH42" s="14">
        <f>INDEX(属性投放!$BA$6:$BA$85,(BW42-2)*20+CB42)</f>
        <v>186810</v>
      </c>
      <c r="CI42" s="14" t="s">
        <v>21</v>
      </c>
      <c r="CJ42" s="14">
        <f>INDEX(属性投放!$BB$6:$BB$85,(BW42-2)*20+CB42)</f>
        <v>30</v>
      </c>
      <c r="CK42" s="14" t="s">
        <v>22</v>
      </c>
      <c r="CL42" s="14">
        <f>INDEX(属性投放!$BC$6:$BC$85,(BW42-2)*20+CB42)</f>
        <v>15</v>
      </c>
      <c r="CM42" s="14" t="s">
        <v>674</v>
      </c>
      <c r="CN42" s="14">
        <f>INDEX(属性投放!$BD$6:$BD$85,(BW42-2)*20+CB42)</f>
        <v>300</v>
      </c>
      <c r="CQ42" s="13">
        <v>38</v>
      </c>
      <c r="CR42" s="13">
        <f t="shared" si="17"/>
        <v>1</v>
      </c>
      <c r="CS42" s="13">
        <f t="shared" si="18"/>
        <v>38</v>
      </c>
      <c r="CT42" s="14">
        <f t="shared" si="19"/>
        <v>5</v>
      </c>
      <c r="CU42" s="14">
        <f t="shared" si="20"/>
        <v>1102001</v>
      </c>
      <c r="CV42" s="14" t="str">
        <f>INDEX($O$6:$O$27,CR42)&amp;"-"&amp;INDEX(属性投放!$AB$7:$AB$26,CX42)&amp;"-魂火-"&amp;CZ42</f>
        <v>关羽-大焦热-魂火-2</v>
      </c>
      <c r="CW42" s="25" t="s">
        <v>162</v>
      </c>
      <c r="CX42" s="14">
        <f>INDEX(属性投放!$AL$7:$AL$58,CS42)</f>
        <v>16</v>
      </c>
      <c r="CY42" s="14" t="s">
        <v>701</v>
      </c>
      <c r="CZ42" s="14">
        <f>INDEX(属性投放!$AM$7:$AM$58,CS42)</f>
        <v>2</v>
      </c>
      <c r="DA42" s="14">
        <f t="shared" si="21"/>
        <v>38</v>
      </c>
      <c r="DB42" s="14">
        <f>INDEX(属性投放!$AN$7:$AN$58,DA42)</f>
        <v>115</v>
      </c>
      <c r="DC42" s="14" t="s">
        <v>702</v>
      </c>
      <c r="DD42" s="14">
        <f>INDEX(属性投放!$BJ$6:$BJ$85,(CT42-2)*20+CX42)</f>
        <v>1000</v>
      </c>
      <c r="DE42" s="14">
        <f>SUMIFS(DD$5:DD42,$CR$5:$CR42,"="&amp;$CR42)</f>
        <v>13150</v>
      </c>
      <c r="DF42" s="14" t="s">
        <v>703</v>
      </c>
      <c r="DG42" s="14">
        <f>INDEX(属性投放!$BK$6:$BK$85,(CT42-2)*20+CX42)</f>
        <v>500</v>
      </c>
      <c r="DH42" s="14">
        <f>SUMIFS(DG$5:DG42,$CR$5:$CR42,"="&amp;$CR42)</f>
        <v>6578</v>
      </c>
      <c r="DI42" s="14" t="s">
        <v>704</v>
      </c>
      <c r="DJ42" s="14">
        <f>INDEX(属性投放!$BL$6:$BL$85,(CT42-2)*20+CX42)</f>
        <v>10000</v>
      </c>
      <c r="DK42" s="14">
        <f>SUMIFS(DJ$5:DJ42,$CR$5:$CR42,"="&amp;$CR42)</f>
        <v>131500</v>
      </c>
      <c r="DP42" s="14">
        <f t="shared" si="22"/>
        <v>1102002</v>
      </c>
      <c r="DQ42" s="14" t="str">
        <f t="shared" si="23"/>
        <v>许褚18突</v>
      </c>
      <c r="DR42" s="14">
        <f t="shared" si="24"/>
        <v>4</v>
      </c>
      <c r="DS42" s="14">
        <f t="shared" si="25"/>
        <v>5</v>
      </c>
      <c r="DT42" s="14">
        <f t="shared" si="26"/>
        <v>6</v>
      </c>
      <c r="DU42" s="14">
        <f t="shared" si="27"/>
        <v>3</v>
      </c>
      <c r="DV42" s="14">
        <f t="shared" si="28"/>
        <v>18</v>
      </c>
      <c r="DW42" s="14">
        <f t="shared" si="29"/>
        <v>38</v>
      </c>
      <c r="DX42" s="14">
        <f>INDEX(属性投放!$AW$6:$AW$85,(卡牌属性!DU42-2)*20+卡牌属性!DV42)</f>
        <v>7</v>
      </c>
      <c r="DY42" s="14">
        <f>INDEX(属性投放!BP$6:BP$85,卡牌属性!$DW42)</f>
        <v>1800</v>
      </c>
      <c r="DZ42" s="14">
        <f>INDEX(属性投放!BQ$6:BQ$85,卡牌属性!$DW42)</f>
        <v>900</v>
      </c>
      <c r="EA42" s="14">
        <f>INDEX(属性投放!BR$6:BR$85,卡牌属性!$DW42)</f>
        <v>18000</v>
      </c>
      <c r="EB42" s="14">
        <f t="shared" si="93"/>
        <v>7950</v>
      </c>
      <c r="EC42" s="14">
        <f t="shared" si="94"/>
        <v>8421</v>
      </c>
      <c r="ED42" s="14">
        <f t="shared" si="95"/>
        <v>8679</v>
      </c>
      <c r="EE42" s="14">
        <f t="shared" si="96"/>
        <v>8679</v>
      </c>
      <c r="EF42" s="14">
        <f t="shared" si="97"/>
        <v>9858</v>
      </c>
      <c r="EG42" s="14">
        <f t="shared" si="98"/>
        <v>4189</v>
      </c>
      <c r="EH42" s="14">
        <f t="shared" si="99"/>
        <v>4307</v>
      </c>
      <c r="EI42" s="14">
        <f t="shared" si="100"/>
        <v>4307</v>
      </c>
      <c r="EJ42" s="14">
        <f t="shared" si="101"/>
        <v>4866</v>
      </c>
      <c r="EK42" s="14">
        <f t="shared" si="102"/>
        <v>5145</v>
      </c>
      <c r="EL42" s="14">
        <f t="shared" si="103"/>
        <v>85490</v>
      </c>
      <c r="EM42" s="14">
        <f t="shared" si="104"/>
        <v>97080</v>
      </c>
      <c r="EN42" s="14">
        <f t="shared" si="105"/>
        <v>97080</v>
      </c>
      <c r="EO42" s="14">
        <f t="shared" si="106"/>
        <v>102500</v>
      </c>
      <c r="EP42" s="14">
        <f t="shared" si="107"/>
        <v>108950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108"/>
        <v>8</v>
      </c>
      <c r="FK42" s="14">
        <f t="shared" si="109"/>
        <v>1102008</v>
      </c>
      <c r="FL42" s="14" t="str">
        <f t="shared" si="110"/>
        <v>夏侯渊-3星</v>
      </c>
      <c r="FM42" s="14">
        <f t="shared" si="111"/>
        <v>3</v>
      </c>
      <c r="FN42" s="14">
        <f>INDEX(Y$6:Y$27,$FJ42)+INDEX(属性偏向!Z$4:Z$8,卡牌属性!$FM42)</f>
        <v>9</v>
      </c>
      <c r="FO42" s="14" t="str">
        <f>INDEX(属性评价,卡牌属性!FN42)</f>
        <v>S</v>
      </c>
      <c r="FP42" s="14">
        <f>INDEX(Z$6:Z$27,$FJ42)+INDEX(属性偏向!AA$4:AA$8,卡牌属性!$FM42)</f>
        <v>6</v>
      </c>
      <c r="FQ42" s="14" t="str">
        <f>INDEX(属性评价,卡牌属性!FP42)</f>
        <v>B+</v>
      </c>
      <c r="FR42" s="14">
        <f>INDEX(AA$6:AA$27,$FJ42)+INDEX(属性偏向!AB$4:AB$8,卡牌属性!$FM42)</f>
        <v>10</v>
      </c>
      <c r="FS42" s="14" t="str">
        <f>INDEX(属性评价,卡牌属性!FR42)</f>
        <v>S+</v>
      </c>
      <c r="FV42" s="13">
        <v>38</v>
      </c>
      <c r="FW42" s="13">
        <f t="shared" si="112"/>
        <v>8</v>
      </c>
      <c r="FX42" s="14">
        <f t="shared" si="113"/>
        <v>1101008</v>
      </c>
      <c r="FY42" s="14" t="str">
        <f t="shared" si="114"/>
        <v>黑尔·坎普-3星</v>
      </c>
      <c r="FZ42" s="14">
        <f t="shared" si="115"/>
        <v>3</v>
      </c>
      <c r="GA42" s="14">
        <f>INDEX(J$6:J$21,$FW42)+INDEX(属性偏向!Z$4:Z$8,卡牌属性!$FM42)</f>
        <v>6</v>
      </c>
      <c r="GB42" s="14" t="str">
        <f>INDEX(属性评价,卡牌属性!GA42)</f>
        <v>B+</v>
      </c>
      <c r="GC42" s="14">
        <f>INDEX(K$6:K$21,$FW42)+INDEX(属性偏向!Z$4:Z$8,卡牌属性!$FM42)</f>
        <v>5</v>
      </c>
      <c r="GD42" s="14" t="str">
        <f>INDEX(属性评价,卡牌属性!GC42)</f>
        <v>B</v>
      </c>
      <c r="GE42" s="14">
        <f>INDEX(L$6:L$21,$FW42)+INDEX(属性偏向!Z$4:Z$8,卡牌属性!$FM42)</f>
        <v>4</v>
      </c>
      <c r="GF42" s="14" t="str">
        <f>INDEX(属性评价,卡牌属性!GE42)</f>
        <v>C+</v>
      </c>
      <c r="GJ42" s="13">
        <v>38</v>
      </c>
      <c r="GK42" s="13">
        <f>MATCH(GJ42-1,属性投放!$T$6:$T$66,1)</f>
        <v>2</v>
      </c>
      <c r="GL42" s="13">
        <f>MATCH(GJ42,属性投放!$AN$6:$AN$58,1)-1</f>
        <v>7</v>
      </c>
      <c r="GM42" s="13">
        <f>MATCH(GJ42-1,属性投放!$AD$6:$AD$26,1)</f>
        <v>5</v>
      </c>
      <c r="GN42" s="13" t="str">
        <f>INDEX(属性投放!$AB$7:$AB$26,卡牌属性!GM42)</f>
        <v>众合+1</v>
      </c>
      <c r="GO42" s="14">
        <f t="shared" si="116"/>
        <v>485</v>
      </c>
      <c r="GP42" s="14">
        <f t="shared" si="117"/>
        <v>215</v>
      </c>
      <c r="GQ42" s="14">
        <f t="shared" si="118"/>
        <v>4150</v>
      </c>
      <c r="GR42" s="14">
        <f t="shared" si="119"/>
        <v>8</v>
      </c>
      <c r="GS42" s="14">
        <f t="shared" si="120"/>
        <v>4</v>
      </c>
      <c r="GT42" s="14">
        <f t="shared" si="121"/>
        <v>80</v>
      </c>
      <c r="GU42" s="14">
        <f>GO42+GR42*($GJ42-INDEX(属性投放!$AD$6:$AD$26,卡牌属性!$GM42))</f>
        <v>509</v>
      </c>
      <c r="GV42" s="14">
        <f>GP42+GS42*($GJ42-INDEX(属性投放!$AD$6:$AD$26,卡牌属性!$GM42))</f>
        <v>227</v>
      </c>
      <c r="GW42" s="14">
        <f>GQ42+GT42*($GJ42-INDEX(属性投放!$AD$6:$AD$26,卡牌属性!$GM42))</f>
        <v>4390</v>
      </c>
      <c r="GX42" s="14">
        <f t="shared" si="122"/>
        <v>165</v>
      </c>
      <c r="GY42" s="14">
        <f t="shared" si="123"/>
        <v>84</v>
      </c>
      <c r="GZ42" s="14">
        <f t="shared" si="124"/>
        <v>1650</v>
      </c>
      <c r="HA42" s="14">
        <f>IF(COUNTIF(属性投放!$AN$7:$AN$58,"="&amp;卡牌属性!GJ42)&gt;0,卡牌属性!GL42,0)</f>
        <v>0</v>
      </c>
      <c r="HB42" s="14">
        <f t="shared" si="125"/>
        <v>0</v>
      </c>
      <c r="HC42" s="14">
        <f t="shared" si="126"/>
        <v>0</v>
      </c>
      <c r="HD42" s="14">
        <f t="shared" si="127"/>
        <v>0</v>
      </c>
      <c r="HE42" s="14">
        <f>IF(COUNTIF(属性投放!$AD$6:$AD$26,"="&amp;卡牌属性!GJ42)&gt;0,卡牌属性!GM42,0)</f>
        <v>0</v>
      </c>
      <c r="HF42" s="14">
        <f t="shared" si="128"/>
        <v>0</v>
      </c>
      <c r="HG42" s="14">
        <f t="shared" si="129"/>
        <v>0</v>
      </c>
      <c r="HH42" s="14">
        <f t="shared" si="130"/>
        <v>0</v>
      </c>
      <c r="HI42" s="14">
        <f t="shared" si="71"/>
        <v>8</v>
      </c>
      <c r="HJ42" s="14">
        <f t="shared" si="72"/>
        <v>4</v>
      </c>
      <c r="HK42" s="14">
        <f t="shared" si="73"/>
        <v>80</v>
      </c>
      <c r="HL42" s="14">
        <f t="shared" si="74"/>
        <v>674</v>
      </c>
      <c r="HM42" s="14">
        <f t="shared" si="75"/>
        <v>311</v>
      </c>
      <c r="HN42" s="14">
        <f t="shared" si="76"/>
        <v>6040</v>
      </c>
      <c r="HO42" s="14">
        <f t="shared" si="77"/>
        <v>240</v>
      </c>
      <c r="HP42" s="14">
        <f t="shared" si="78"/>
        <v>0</v>
      </c>
      <c r="HQ42" s="14">
        <f t="shared" si="79"/>
        <v>0</v>
      </c>
      <c r="HR42" s="14">
        <f t="shared" si="80"/>
        <v>19000</v>
      </c>
      <c r="HS42" s="17">
        <f t="shared" si="81"/>
        <v>1.2631578947368421E-2</v>
      </c>
      <c r="HT42" s="17">
        <f t="shared" si="82"/>
        <v>0</v>
      </c>
      <c r="HU42" s="17">
        <f t="shared" si="83"/>
        <v>0</v>
      </c>
      <c r="HV42" s="23">
        <f>SUM(HO$5:HO42)</f>
        <v>7520</v>
      </c>
      <c r="HW42" s="14">
        <f>SUM(HP$5:HP42)</f>
        <v>4980</v>
      </c>
      <c r="HX42" s="14">
        <f>SUM(HQ$5:HQ42)</f>
        <v>3160</v>
      </c>
      <c r="HY42" s="17">
        <f t="shared" si="84"/>
        <v>0.39578947368421052</v>
      </c>
      <c r="HZ42" s="17">
        <f t="shared" si="85"/>
        <v>0.26210526315789473</v>
      </c>
      <c r="IA42" s="17">
        <f t="shared" si="86"/>
        <v>0.16631578947368422</v>
      </c>
    </row>
    <row r="43" spans="14:235" ht="16.5" x14ac:dyDescent="0.2">
      <c r="AE43" s="13">
        <v>39</v>
      </c>
      <c r="AF43" s="13">
        <f t="shared" si="55"/>
        <v>2</v>
      </c>
      <c r="AG43" s="13">
        <f t="shared" si="2"/>
        <v>2</v>
      </c>
      <c r="AH43" s="14">
        <f t="shared" si="3"/>
        <v>1101002</v>
      </c>
      <c r="AI43" s="14" t="str">
        <f t="shared" si="4"/>
        <v>曹玄亮19突</v>
      </c>
      <c r="AJ43" s="25" t="s">
        <v>162</v>
      </c>
      <c r="AK43" s="14">
        <v>1</v>
      </c>
      <c r="AL43" s="14">
        <f t="shared" si="5"/>
        <v>19</v>
      </c>
      <c r="AM43" s="14">
        <f>INDEX(属性投放!$DE$6:$DE$85,(卡牌属性!AG43-2)*20+卡牌属性!AL43)</f>
        <v>17884</v>
      </c>
      <c r="AN43" s="14">
        <f t="shared" si="87"/>
        <v>17884</v>
      </c>
      <c r="AO43" s="14">
        <f t="shared" si="87"/>
        <v>17884</v>
      </c>
      <c r="AP43" s="14">
        <f t="shared" si="87"/>
        <v>17884</v>
      </c>
      <c r="AQ43" s="14">
        <f t="shared" si="87"/>
        <v>17884</v>
      </c>
      <c r="AR43" s="14">
        <f>INDEX(属性投放!$DF$6:$DF$85,(卡牌属性!AG43-2)*20+卡牌属性!AL43)</f>
        <v>8921</v>
      </c>
      <c r="AS43" s="14">
        <f t="shared" si="88"/>
        <v>8921</v>
      </c>
      <c r="AT43" s="14">
        <f t="shared" si="88"/>
        <v>8921</v>
      </c>
      <c r="AU43" s="14">
        <f t="shared" si="88"/>
        <v>8921</v>
      </c>
      <c r="AV43" s="14">
        <f t="shared" si="88"/>
        <v>8921</v>
      </c>
      <c r="AW43" s="14">
        <f>INDEX(属性投放!$DG$6:$DG$85,(卡牌属性!AG43-2)*20+卡牌属性!AL43)</f>
        <v>89370</v>
      </c>
      <c r="AX43" s="14">
        <f t="shared" si="89"/>
        <v>89370</v>
      </c>
      <c r="AY43" s="14">
        <f t="shared" si="89"/>
        <v>89370</v>
      </c>
      <c r="AZ43" s="14">
        <f t="shared" si="89"/>
        <v>89370</v>
      </c>
      <c r="BA43" s="14">
        <f t="shared" si="89"/>
        <v>89370</v>
      </c>
      <c r="BB43" s="14">
        <f>INDEX(属性投放!$DK$6:$DK$85,(卡牌属性!AG43-2)*20+卡牌属性!AL43)</f>
        <v>462</v>
      </c>
      <c r="BC43" s="14">
        <f t="shared" si="90"/>
        <v>462</v>
      </c>
      <c r="BD43" s="14">
        <f t="shared" si="90"/>
        <v>462</v>
      </c>
      <c r="BE43" s="14">
        <f t="shared" si="90"/>
        <v>462</v>
      </c>
      <c r="BF43" s="14">
        <f t="shared" si="90"/>
        <v>462</v>
      </c>
      <c r="BG43" s="14">
        <f>INDEX(属性投放!$DL$6:$DL$85,(卡牌属性!AG43-2)*20+卡牌属性!AL43)</f>
        <v>231</v>
      </c>
      <c r="BH43" s="14">
        <f t="shared" si="91"/>
        <v>231</v>
      </c>
      <c r="BI43" s="14">
        <f t="shared" si="91"/>
        <v>231</v>
      </c>
      <c r="BJ43" s="14">
        <f t="shared" si="91"/>
        <v>231</v>
      </c>
      <c r="BK43" s="14">
        <f t="shared" si="91"/>
        <v>231</v>
      </c>
      <c r="BL43" s="14">
        <f>INDEX(属性投放!$DM$6:$DM$85,(卡牌属性!AG43-2)*20+卡牌属性!AL43)</f>
        <v>2310</v>
      </c>
      <c r="BM43" s="14">
        <f t="shared" si="92"/>
        <v>2310</v>
      </c>
      <c r="BN43" s="14">
        <f t="shared" si="92"/>
        <v>2310</v>
      </c>
      <c r="BO43" s="14">
        <f t="shared" si="92"/>
        <v>2310</v>
      </c>
      <c r="BP43" s="14">
        <f t="shared" si="92"/>
        <v>2310</v>
      </c>
      <c r="BU43" s="13">
        <v>39</v>
      </c>
      <c r="BV43" s="13">
        <f t="shared" si="12"/>
        <v>2</v>
      </c>
      <c r="BW43" s="14">
        <f t="shared" si="13"/>
        <v>3</v>
      </c>
      <c r="BX43" s="14">
        <f t="shared" si="14"/>
        <v>1102002</v>
      </c>
      <c r="BY43" s="14" t="str">
        <f t="shared" si="15"/>
        <v>许褚19突</v>
      </c>
      <c r="BZ43" s="25" t="s">
        <v>162</v>
      </c>
      <c r="CA43" s="14">
        <v>2</v>
      </c>
      <c r="CB43" s="14">
        <f t="shared" si="16"/>
        <v>19</v>
      </c>
      <c r="CC43" s="14" t="s">
        <v>21</v>
      </c>
      <c r="CD43" s="14">
        <f>INDEX(属性投放!$AY$6:$AY$85,(BW43-2)*20+CB43)</f>
        <v>23491</v>
      </c>
      <c r="CE43" s="14" t="s">
        <v>22</v>
      </c>
      <c r="CF43" s="14">
        <f>INDEX(属性投放!$AZ$6:$AZ$85,(BW43-2)*20+CB43)</f>
        <v>11726</v>
      </c>
      <c r="CG43" s="14" t="s">
        <v>674</v>
      </c>
      <c r="CH43" s="14">
        <f>INDEX(属性投放!$BA$6:$BA$85,(BW43-2)*20+CB43)</f>
        <v>233910</v>
      </c>
      <c r="CI43" s="14" t="s">
        <v>21</v>
      </c>
      <c r="CJ43" s="14">
        <f>INDEX(属性投放!$BB$6:$BB$85,(BW43-2)*20+CB43)</f>
        <v>40</v>
      </c>
      <c r="CK43" s="14" t="s">
        <v>22</v>
      </c>
      <c r="CL43" s="14">
        <f>INDEX(属性投放!$BC$6:$BC$85,(BW43-2)*20+CB43)</f>
        <v>20</v>
      </c>
      <c r="CM43" s="14" t="s">
        <v>674</v>
      </c>
      <c r="CN43" s="14">
        <f>INDEX(属性投放!$BD$6:$BD$85,(BW43-2)*20+CB43)</f>
        <v>400</v>
      </c>
      <c r="CQ43" s="13">
        <v>39</v>
      </c>
      <c r="CR43" s="13">
        <f t="shared" si="17"/>
        <v>1</v>
      </c>
      <c r="CS43" s="13">
        <f t="shared" si="18"/>
        <v>39</v>
      </c>
      <c r="CT43" s="14">
        <f t="shared" si="19"/>
        <v>5</v>
      </c>
      <c r="CU43" s="14">
        <f t="shared" si="20"/>
        <v>1102001</v>
      </c>
      <c r="CV43" s="14" t="str">
        <f>INDEX($O$6:$O$27,CR43)&amp;"-"&amp;INDEX(属性投放!$AB$7:$AB$26,CX43)&amp;"-魂火-"&amp;CZ43</f>
        <v>关羽-大焦热-魂火-3</v>
      </c>
      <c r="CW43" s="25" t="s">
        <v>162</v>
      </c>
      <c r="CX43" s="14">
        <f>INDEX(属性投放!$AL$7:$AL$58,CS43)</f>
        <v>16</v>
      </c>
      <c r="CY43" s="14" t="s">
        <v>701</v>
      </c>
      <c r="CZ43" s="14">
        <f>INDEX(属性投放!$AM$7:$AM$58,CS43)</f>
        <v>3</v>
      </c>
      <c r="DA43" s="14">
        <f t="shared" si="21"/>
        <v>39</v>
      </c>
      <c r="DB43" s="14">
        <f>INDEX(属性投放!$AN$7:$AN$58,DA43)</f>
        <v>117</v>
      </c>
      <c r="DC43" s="14" t="s">
        <v>702</v>
      </c>
      <c r="DD43" s="14">
        <f>INDEX(属性投放!$BJ$6:$BJ$85,(CT43-2)*20+CX43)</f>
        <v>1000</v>
      </c>
      <c r="DE43" s="14">
        <f>SUMIFS(DD$5:DD43,$CR$5:$CR43,"="&amp;$CR43)</f>
        <v>14150</v>
      </c>
      <c r="DF43" s="14" t="s">
        <v>703</v>
      </c>
      <c r="DG43" s="14">
        <f>INDEX(属性投放!$BK$6:$BK$85,(CT43-2)*20+CX43)</f>
        <v>500</v>
      </c>
      <c r="DH43" s="14">
        <f>SUMIFS(DG$5:DG43,$CR$5:$CR43,"="&amp;$CR43)</f>
        <v>7078</v>
      </c>
      <c r="DI43" s="14" t="s">
        <v>704</v>
      </c>
      <c r="DJ43" s="14">
        <f>INDEX(属性投放!$BL$6:$BL$85,(CT43-2)*20+CX43)</f>
        <v>10000</v>
      </c>
      <c r="DK43" s="14">
        <f>SUMIFS(DJ$5:DJ43,$CR$5:$CR43,"="&amp;$CR43)</f>
        <v>141500</v>
      </c>
      <c r="DP43" s="14">
        <f t="shared" si="22"/>
        <v>1102002</v>
      </c>
      <c r="DQ43" s="14" t="str">
        <f t="shared" si="23"/>
        <v>许褚19突</v>
      </c>
      <c r="DR43" s="14">
        <f t="shared" si="24"/>
        <v>4</v>
      </c>
      <c r="DS43" s="14">
        <f t="shared" si="25"/>
        <v>5</v>
      </c>
      <c r="DT43" s="14">
        <f t="shared" si="26"/>
        <v>6</v>
      </c>
      <c r="DU43" s="14">
        <f t="shared" si="27"/>
        <v>3</v>
      </c>
      <c r="DV43" s="14">
        <f t="shared" si="28"/>
        <v>19</v>
      </c>
      <c r="DW43" s="14">
        <f t="shared" si="29"/>
        <v>39</v>
      </c>
      <c r="DX43" s="14">
        <f>INDEX(属性投放!$AW$6:$AW$85,(卡牌属性!DU43-2)*20+卡牌属性!DV43)</f>
        <v>8</v>
      </c>
      <c r="DY43" s="14">
        <f>INDEX(属性投放!BP$6:BP$85,卡牌属性!$DW43)</f>
        <v>1800</v>
      </c>
      <c r="DZ43" s="14">
        <f>INDEX(属性投放!BQ$6:BQ$85,卡牌属性!$DW43)</f>
        <v>900</v>
      </c>
      <c r="EA43" s="14">
        <f>INDEX(属性投放!BR$6:BR$85,卡牌属性!$DW43)</f>
        <v>18000</v>
      </c>
      <c r="EB43" s="14">
        <f t="shared" si="93"/>
        <v>9925</v>
      </c>
      <c r="EC43" s="14">
        <f t="shared" si="94"/>
        <v>10431</v>
      </c>
      <c r="ED43" s="14">
        <f t="shared" si="95"/>
        <v>10724</v>
      </c>
      <c r="EE43" s="14">
        <f t="shared" si="96"/>
        <v>10724</v>
      </c>
      <c r="EF43" s="14">
        <f t="shared" si="97"/>
        <v>12008</v>
      </c>
      <c r="EG43" s="14">
        <f t="shared" si="98"/>
        <v>5194</v>
      </c>
      <c r="EH43" s="14">
        <f t="shared" si="99"/>
        <v>5333</v>
      </c>
      <c r="EI43" s="14">
        <f t="shared" si="100"/>
        <v>5333</v>
      </c>
      <c r="EJ43" s="14">
        <f t="shared" si="101"/>
        <v>5941</v>
      </c>
      <c r="EK43" s="14">
        <f t="shared" si="102"/>
        <v>6255</v>
      </c>
      <c r="EL43" s="14">
        <f t="shared" si="103"/>
        <v>105940</v>
      </c>
      <c r="EM43" s="14">
        <f t="shared" si="104"/>
        <v>118580</v>
      </c>
      <c r="EN43" s="14">
        <f t="shared" si="105"/>
        <v>118580</v>
      </c>
      <c r="EO43" s="14">
        <f t="shared" si="106"/>
        <v>124700</v>
      </c>
      <c r="EP43" s="14">
        <f t="shared" si="107"/>
        <v>132200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108"/>
        <v>8</v>
      </c>
      <c r="FK43" s="14">
        <f t="shared" si="109"/>
        <v>1102008</v>
      </c>
      <c r="FL43" s="14" t="str">
        <f t="shared" si="110"/>
        <v>夏侯渊-4星</v>
      </c>
      <c r="FM43" s="14">
        <f t="shared" si="111"/>
        <v>4</v>
      </c>
      <c r="FN43" s="14">
        <f>INDEX(Y$6:Y$27,$FJ43)+INDEX(属性偏向!Z$4:Z$8,卡牌属性!$FM43)</f>
        <v>9</v>
      </c>
      <c r="FO43" s="14" t="str">
        <f>INDEX(属性评价,卡牌属性!FN43)</f>
        <v>S</v>
      </c>
      <c r="FP43" s="14">
        <f>INDEX(Z$6:Z$27,$FJ43)+INDEX(属性偏向!AA$4:AA$8,卡牌属性!$FM43)</f>
        <v>7</v>
      </c>
      <c r="FQ43" s="14" t="str">
        <f>INDEX(属性评价,卡牌属性!FP43)</f>
        <v>A</v>
      </c>
      <c r="FR43" s="14">
        <f>INDEX(AA$6:AA$27,$FJ43)+INDEX(属性偏向!AB$4:AB$8,卡牌属性!$FM43)</f>
        <v>11</v>
      </c>
      <c r="FS43" s="14" t="str">
        <f>INDEX(属性评价,卡牌属性!FR43)</f>
        <v>SS</v>
      </c>
      <c r="FV43" s="13">
        <v>39</v>
      </c>
      <c r="FW43" s="13">
        <f t="shared" si="112"/>
        <v>8</v>
      </c>
      <c r="FX43" s="14">
        <f t="shared" si="113"/>
        <v>1101008</v>
      </c>
      <c r="FY43" s="14" t="str">
        <f t="shared" si="114"/>
        <v>黑尔·坎普-4星</v>
      </c>
      <c r="FZ43" s="14">
        <f t="shared" si="115"/>
        <v>4</v>
      </c>
      <c r="GA43" s="14">
        <f>INDEX(J$6:J$21,$FW43)+INDEX(属性偏向!Z$4:Z$8,卡牌属性!$FM43)</f>
        <v>6</v>
      </c>
      <c r="GB43" s="14" t="str">
        <f>INDEX(属性评价,卡牌属性!GA43)</f>
        <v>B+</v>
      </c>
      <c r="GC43" s="14">
        <f>INDEX(K$6:K$21,$FW43)+INDEX(属性偏向!Z$4:Z$8,卡牌属性!$FM43)</f>
        <v>5</v>
      </c>
      <c r="GD43" s="14" t="str">
        <f>INDEX(属性评价,卡牌属性!GC43)</f>
        <v>B</v>
      </c>
      <c r="GE43" s="14">
        <f>INDEX(L$6:L$21,$FW43)+INDEX(属性偏向!Z$4:Z$8,卡牌属性!$FM43)</f>
        <v>4</v>
      </c>
      <c r="GF43" s="14" t="str">
        <f>INDEX(属性评价,卡牌属性!GE43)</f>
        <v>C+</v>
      </c>
      <c r="GJ43" s="13">
        <v>39</v>
      </c>
      <c r="GK43" s="13">
        <f>MATCH(GJ43-1,属性投放!$T$6:$T$66,1)</f>
        <v>2</v>
      </c>
      <c r="GL43" s="13">
        <f>MATCH(GJ43,属性投放!$AN$6:$AN$58,1)-1</f>
        <v>7</v>
      </c>
      <c r="GM43" s="13">
        <f>MATCH(GJ43-1,属性投放!$AD$6:$AD$26,1)</f>
        <v>5</v>
      </c>
      <c r="GN43" s="13" t="str">
        <f>INDEX(属性投放!$AB$7:$AB$26,卡牌属性!GM43)</f>
        <v>众合+1</v>
      </c>
      <c r="GO43" s="14">
        <f t="shared" si="116"/>
        <v>485</v>
      </c>
      <c r="GP43" s="14">
        <f t="shared" si="117"/>
        <v>215</v>
      </c>
      <c r="GQ43" s="14">
        <f t="shared" si="118"/>
        <v>4150</v>
      </c>
      <c r="GR43" s="14">
        <f t="shared" si="119"/>
        <v>8</v>
      </c>
      <c r="GS43" s="14">
        <f t="shared" si="120"/>
        <v>4</v>
      </c>
      <c r="GT43" s="14">
        <f t="shared" si="121"/>
        <v>80</v>
      </c>
      <c r="GU43" s="14">
        <f>GO43+GR43*($GJ43-INDEX(属性投放!$AD$6:$AD$26,卡牌属性!$GM43))</f>
        <v>517</v>
      </c>
      <c r="GV43" s="14">
        <f>GP43+GS43*($GJ43-INDEX(属性投放!$AD$6:$AD$26,卡牌属性!$GM43))</f>
        <v>231</v>
      </c>
      <c r="GW43" s="14">
        <f>GQ43+GT43*($GJ43-INDEX(属性投放!$AD$6:$AD$26,卡牌属性!$GM43))</f>
        <v>4470</v>
      </c>
      <c r="GX43" s="14">
        <f t="shared" si="122"/>
        <v>165</v>
      </c>
      <c r="GY43" s="14">
        <f t="shared" si="123"/>
        <v>84</v>
      </c>
      <c r="GZ43" s="14">
        <f t="shared" si="124"/>
        <v>1650</v>
      </c>
      <c r="HA43" s="14">
        <f>IF(COUNTIF(属性投放!$AN$7:$AN$58,"="&amp;卡牌属性!GJ43)&gt;0,卡牌属性!GL43,0)</f>
        <v>0</v>
      </c>
      <c r="HB43" s="14">
        <f t="shared" si="125"/>
        <v>0</v>
      </c>
      <c r="HC43" s="14">
        <f t="shared" si="126"/>
        <v>0</v>
      </c>
      <c r="HD43" s="14">
        <f t="shared" si="127"/>
        <v>0</v>
      </c>
      <c r="HE43" s="14">
        <f>IF(COUNTIF(属性投放!$AD$6:$AD$26,"="&amp;卡牌属性!GJ43)&gt;0,卡牌属性!GM43,0)</f>
        <v>0</v>
      </c>
      <c r="HF43" s="14">
        <f t="shared" si="128"/>
        <v>0</v>
      </c>
      <c r="HG43" s="14">
        <f t="shared" si="129"/>
        <v>0</v>
      </c>
      <c r="HH43" s="14">
        <f t="shared" si="130"/>
        <v>0</v>
      </c>
      <c r="HI43" s="14">
        <f t="shared" si="71"/>
        <v>8</v>
      </c>
      <c r="HJ43" s="14">
        <f t="shared" si="72"/>
        <v>4</v>
      </c>
      <c r="HK43" s="14">
        <f t="shared" si="73"/>
        <v>80</v>
      </c>
      <c r="HL43" s="14">
        <f t="shared" si="74"/>
        <v>682</v>
      </c>
      <c r="HM43" s="14">
        <f t="shared" si="75"/>
        <v>315</v>
      </c>
      <c r="HN43" s="14">
        <f t="shared" si="76"/>
        <v>6120</v>
      </c>
      <c r="HO43" s="14">
        <f t="shared" si="77"/>
        <v>240</v>
      </c>
      <c r="HP43" s="14">
        <f t="shared" si="78"/>
        <v>0</v>
      </c>
      <c r="HQ43" s="14">
        <f t="shared" si="79"/>
        <v>0</v>
      </c>
      <c r="HR43" s="14">
        <f t="shared" si="80"/>
        <v>19240</v>
      </c>
      <c r="HS43" s="17">
        <f t="shared" si="81"/>
        <v>1.2474012474012475E-2</v>
      </c>
      <c r="HT43" s="17">
        <f t="shared" si="82"/>
        <v>0</v>
      </c>
      <c r="HU43" s="17">
        <f t="shared" si="83"/>
        <v>0</v>
      </c>
      <c r="HV43" s="23">
        <f>SUM(HO$5:HO43)</f>
        <v>7760</v>
      </c>
      <c r="HW43" s="14">
        <f>SUM(HP$5:HP43)</f>
        <v>4980</v>
      </c>
      <c r="HX43" s="14">
        <f>SUM(HQ$5:HQ43)</f>
        <v>3160</v>
      </c>
      <c r="HY43" s="17">
        <f t="shared" si="84"/>
        <v>0.40332640332640335</v>
      </c>
      <c r="HZ43" s="17">
        <f t="shared" si="85"/>
        <v>0.25883575883575882</v>
      </c>
      <c r="IA43" s="17">
        <f t="shared" si="86"/>
        <v>0.16424116424116425</v>
      </c>
    </row>
    <row r="44" spans="14:235" ht="16.5" x14ac:dyDescent="0.2">
      <c r="AE44" s="13">
        <v>40</v>
      </c>
      <c r="AF44" s="13">
        <f t="shared" si="55"/>
        <v>2</v>
      </c>
      <c r="AG44" s="13">
        <f t="shared" si="2"/>
        <v>2</v>
      </c>
      <c r="AH44" s="14">
        <f t="shared" si="3"/>
        <v>1101002</v>
      </c>
      <c r="AI44" s="14" t="str">
        <f t="shared" si="4"/>
        <v>曹玄亮20突</v>
      </c>
      <c r="AJ44" s="25" t="s">
        <v>162</v>
      </c>
      <c r="AK44" s="14">
        <v>1</v>
      </c>
      <c r="AL44" s="14">
        <f t="shared" si="5"/>
        <v>20</v>
      </c>
      <c r="AM44" s="14">
        <f>INDEX(属性投放!$DE$6:$DE$85,(卡牌属性!AG44-2)*20+卡牌属性!AL44)</f>
        <v>18874</v>
      </c>
      <c r="AN44" s="14">
        <f t="shared" si="87"/>
        <v>18874</v>
      </c>
      <c r="AO44" s="14">
        <f t="shared" si="87"/>
        <v>18874</v>
      </c>
      <c r="AP44" s="14">
        <f t="shared" si="87"/>
        <v>18874</v>
      </c>
      <c r="AQ44" s="14">
        <f t="shared" si="87"/>
        <v>18874</v>
      </c>
      <c r="AR44" s="14">
        <f>INDEX(属性投放!$DF$6:$DF$85,(卡牌属性!AG44-2)*20+卡牌属性!AL44)</f>
        <v>9417</v>
      </c>
      <c r="AS44" s="14">
        <f t="shared" si="88"/>
        <v>9417</v>
      </c>
      <c r="AT44" s="14">
        <f t="shared" si="88"/>
        <v>9417</v>
      </c>
      <c r="AU44" s="14">
        <f t="shared" si="88"/>
        <v>9417</v>
      </c>
      <c r="AV44" s="14">
        <f t="shared" si="88"/>
        <v>9417</v>
      </c>
      <c r="AW44" s="14">
        <f>INDEX(属性投放!$DG$6:$DG$85,(卡牌属性!AG44-2)*20+卡牌属性!AL44)</f>
        <v>94320</v>
      </c>
      <c r="AX44" s="14">
        <f t="shared" si="89"/>
        <v>94320</v>
      </c>
      <c r="AY44" s="14">
        <f t="shared" si="89"/>
        <v>94320</v>
      </c>
      <c r="AZ44" s="14">
        <f t="shared" si="89"/>
        <v>94320</v>
      </c>
      <c r="BA44" s="14">
        <f t="shared" si="89"/>
        <v>94320</v>
      </c>
      <c r="BB44" s="14">
        <f>INDEX(属性投放!$DK$6:$DK$85,(卡牌属性!AG44-2)*20+卡牌属性!AL44)</f>
        <v>462</v>
      </c>
      <c r="BC44" s="14">
        <f t="shared" si="90"/>
        <v>462</v>
      </c>
      <c r="BD44" s="14">
        <f t="shared" si="90"/>
        <v>462</v>
      </c>
      <c r="BE44" s="14">
        <f t="shared" si="90"/>
        <v>462</v>
      </c>
      <c r="BF44" s="14">
        <f t="shared" si="90"/>
        <v>462</v>
      </c>
      <c r="BG44" s="14">
        <f>INDEX(属性投放!$DL$6:$DL$85,(卡牌属性!AG44-2)*20+卡牌属性!AL44)</f>
        <v>231</v>
      </c>
      <c r="BH44" s="14">
        <f t="shared" si="91"/>
        <v>231</v>
      </c>
      <c r="BI44" s="14">
        <f t="shared" si="91"/>
        <v>231</v>
      </c>
      <c r="BJ44" s="14">
        <f t="shared" si="91"/>
        <v>231</v>
      </c>
      <c r="BK44" s="14">
        <f t="shared" si="91"/>
        <v>231</v>
      </c>
      <c r="BL44" s="14">
        <f>INDEX(属性投放!$DM$6:$DM$85,(卡牌属性!AG44-2)*20+卡牌属性!AL44)</f>
        <v>2310</v>
      </c>
      <c r="BM44" s="14">
        <f t="shared" si="92"/>
        <v>2310</v>
      </c>
      <c r="BN44" s="14">
        <f t="shared" si="92"/>
        <v>2310</v>
      </c>
      <c r="BO44" s="14">
        <f t="shared" si="92"/>
        <v>2310</v>
      </c>
      <c r="BP44" s="14">
        <f t="shared" si="92"/>
        <v>2310</v>
      </c>
      <c r="BU44" s="13">
        <v>40</v>
      </c>
      <c r="BV44" s="13">
        <f t="shared" si="12"/>
        <v>2</v>
      </c>
      <c r="BW44" s="14">
        <f t="shared" si="13"/>
        <v>3</v>
      </c>
      <c r="BX44" s="14">
        <f t="shared" si="14"/>
        <v>1102002</v>
      </c>
      <c r="BY44" s="14" t="str">
        <f t="shared" si="15"/>
        <v>许褚20突</v>
      </c>
      <c r="BZ44" s="25" t="s">
        <v>162</v>
      </c>
      <c r="CA44" s="14">
        <v>2</v>
      </c>
      <c r="CB44" s="14">
        <f t="shared" si="16"/>
        <v>20</v>
      </c>
      <c r="CC44" s="14" t="s">
        <v>21</v>
      </c>
      <c r="CD44" s="14">
        <f>INDEX(属性投放!$AY$6:$AY$85,(BW44-2)*20+CB44)</f>
        <v>28986</v>
      </c>
      <c r="CE44" s="14" t="s">
        <v>22</v>
      </c>
      <c r="CF44" s="14">
        <f>INDEX(属性投放!$AZ$6:$AZ$85,(BW44-2)*20+CB44)</f>
        <v>14475</v>
      </c>
      <c r="CG44" s="14" t="s">
        <v>674</v>
      </c>
      <c r="CH44" s="14">
        <f>INDEX(属性投放!$BA$6:$BA$85,(BW44-2)*20+CB44)</f>
        <v>288860</v>
      </c>
      <c r="CI44" s="14" t="s">
        <v>21</v>
      </c>
      <c r="CJ44" s="14">
        <f>INDEX(属性投放!$BB$6:$BB$85,(BW44-2)*20+CB44)</f>
        <v>40</v>
      </c>
      <c r="CK44" s="14" t="s">
        <v>22</v>
      </c>
      <c r="CL44" s="14">
        <f>INDEX(属性投放!$BC$6:$BC$85,(BW44-2)*20+CB44)</f>
        <v>20</v>
      </c>
      <c r="CM44" s="14" t="s">
        <v>674</v>
      </c>
      <c r="CN44" s="14">
        <f>INDEX(属性投放!$BD$6:$BD$85,(BW44-2)*20+CB44)</f>
        <v>400</v>
      </c>
      <c r="CQ44" s="13">
        <v>40</v>
      </c>
      <c r="CR44" s="13">
        <f t="shared" si="17"/>
        <v>1</v>
      </c>
      <c r="CS44" s="13">
        <f t="shared" si="18"/>
        <v>40</v>
      </c>
      <c r="CT44" s="14">
        <f t="shared" si="19"/>
        <v>5</v>
      </c>
      <c r="CU44" s="14">
        <f t="shared" si="20"/>
        <v>1102001</v>
      </c>
      <c r="CV44" s="14" t="str">
        <f>INDEX($O$6:$O$27,CR44)&amp;"-"&amp;INDEX(属性投放!$AB$7:$AB$26,CX44)&amp;"-魂火-"&amp;CZ44</f>
        <v>关羽-大焦热+1-魂火-1</v>
      </c>
      <c r="CW44" s="25" t="s">
        <v>162</v>
      </c>
      <c r="CX44" s="14">
        <f>INDEX(属性投放!$AL$7:$AL$58,CS44)</f>
        <v>17</v>
      </c>
      <c r="CY44" s="14" t="s">
        <v>701</v>
      </c>
      <c r="CZ44" s="14">
        <f>INDEX(属性投放!$AM$7:$AM$58,CS44)</f>
        <v>1</v>
      </c>
      <c r="DA44" s="14">
        <f t="shared" si="21"/>
        <v>40</v>
      </c>
      <c r="DB44" s="14">
        <f>INDEX(属性投放!$AN$7:$AN$58,DA44)</f>
        <v>120</v>
      </c>
      <c r="DC44" s="14" t="s">
        <v>702</v>
      </c>
      <c r="DD44" s="14">
        <f>INDEX(属性投放!$BJ$6:$BJ$85,(CT44-2)*20+CX44)</f>
        <v>1250</v>
      </c>
      <c r="DE44" s="14">
        <f>SUMIFS(DD$5:DD44,$CR$5:$CR44,"="&amp;$CR44)</f>
        <v>15400</v>
      </c>
      <c r="DF44" s="14" t="s">
        <v>703</v>
      </c>
      <c r="DG44" s="14">
        <f>INDEX(属性投放!$BK$6:$BK$85,(CT44-2)*20+CX44)</f>
        <v>625</v>
      </c>
      <c r="DH44" s="14">
        <f>SUMIFS(DG$5:DG44,$CR$5:$CR44,"="&amp;$CR44)</f>
        <v>7703</v>
      </c>
      <c r="DI44" s="14" t="s">
        <v>704</v>
      </c>
      <c r="DJ44" s="14">
        <f>INDEX(属性投放!$BL$6:$BL$85,(CT44-2)*20+CX44)</f>
        <v>12500</v>
      </c>
      <c r="DK44" s="14">
        <f>SUMIFS(DJ$5:DJ44,$CR$5:$CR44,"="&amp;$CR44)</f>
        <v>154000</v>
      </c>
      <c r="DP44" s="14">
        <f t="shared" si="22"/>
        <v>1102002</v>
      </c>
      <c r="DQ44" s="14" t="str">
        <f t="shared" si="23"/>
        <v>许褚20突</v>
      </c>
      <c r="DR44" s="14">
        <f t="shared" si="24"/>
        <v>4</v>
      </c>
      <c r="DS44" s="14">
        <f t="shared" si="25"/>
        <v>5</v>
      </c>
      <c r="DT44" s="14">
        <f t="shared" si="26"/>
        <v>6</v>
      </c>
      <c r="DU44" s="14">
        <f t="shared" si="27"/>
        <v>3</v>
      </c>
      <c r="DV44" s="14">
        <f t="shared" si="28"/>
        <v>20</v>
      </c>
      <c r="DW44" s="14">
        <f t="shared" si="29"/>
        <v>40</v>
      </c>
      <c r="DX44" s="14">
        <f>INDEX(属性投放!$AW$6:$AW$85,(卡牌属性!DU44-2)*20+卡牌属性!DV44)</f>
        <v>10</v>
      </c>
      <c r="DY44" s="14">
        <f>INDEX(属性投放!BP$6:BP$85,卡牌属性!$DW44)</f>
        <v>2000</v>
      </c>
      <c r="DZ44" s="14">
        <f>INDEX(属性投放!BQ$6:BQ$85,卡牌属性!$DW44)</f>
        <v>1000</v>
      </c>
      <c r="EA44" s="14">
        <f>INDEX(属性投放!BR$6:BR$85,卡牌属性!$DW44)</f>
        <v>20000</v>
      </c>
      <c r="EB44" s="14">
        <f t="shared" si="93"/>
        <v>11965</v>
      </c>
      <c r="EC44" s="14">
        <f t="shared" si="94"/>
        <v>12551</v>
      </c>
      <c r="ED44" s="14">
        <f t="shared" si="95"/>
        <v>12884</v>
      </c>
      <c r="EE44" s="14">
        <f t="shared" si="96"/>
        <v>12884</v>
      </c>
      <c r="EF44" s="14">
        <f t="shared" si="97"/>
        <v>14408</v>
      </c>
      <c r="EG44" s="14">
        <f t="shared" si="98"/>
        <v>6254</v>
      </c>
      <c r="EH44" s="14">
        <f t="shared" si="99"/>
        <v>6417</v>
      </c>
      <c r="EI44" s="14">
        <f t="shared" si="100"/>
        <v>6417</v>
      </c>
      <c r="EJ44" s="14">
        <f t="shared" si="101"/>
        <v>7145</v>
      </c>
      <c r="EK44" s="14">
        <f t="shared" si="102"/>
        <v>7475</v>
      </c>
      <c r="EL44" s="14">
        <f t="shared" si="103"/>
        <v>127540</v>
      </c>
      <c r="EM44" s="14">
        <f t="shared" si="104"/>
        <v>142580</v>
      </c>
      <c r="EN44" s="14">
        <f t="shared" si="105"/>
        <v>142580</v>
      </c>
      <c r="EO44" s="14">
        <f t="shared" si="106"/>
        <v>149100</v>
      </c>
      <c r="EP44" s="14">
        <f t="shared" si="107"/>
        <v>158200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108"/>
        <v>8</v>
      </c>
      <c r="FK44" s="14">
        <f t="shared" si="109"/>
        <v>1102008</v>
      </c>
      <c r="FL44" s="14" t="str">
        <f t="shared" si="110"/>
        <v>夏侯渊-5星</v>
      </c>
      <c r="FM44" s="14">
        <f t="shared" si="111"/>
        <v>5</v>
      </c>
      <c r="FN44" s="14">
        <f>INDEX(Y$6:Y$27,$FJ44)+INDEX(属性偏向!Z$4:Z$8,卡牌属性!$FM44)</f>
        <v>10</v>
      </c>
      <c r="FO44" s="14" t="str">
        <f>INDEX(属性评价,卡牌属性!FN44)</f>
        <v>S+</v>
      </c>
      <c r="FP44" s="14">
        <f>INDEX(Z$6:Z$27,$FJ44)+INDEX(属性偏向!AA$4:AA$8,卡牌属性!$FM44)</f>
        <v>8</v>
      </c>
      <c r="FQ44" s="14" t="str">
        <f>INDEX(属性评价,卡牌属性!FP44)</f>
        <v>A+</v>
      </c>
      <c r="FR44" s="14">
        <f>INDEX(AA$6:AA$27,$FJ44)+INDEX(属性偏向!AB$4:AB$8,卡牌属性!$FM44)</f>
        <v>12</v>
      </c>
      <c r="FS44" s="14" t="str">
        <f>INDEX(属性评价,卡牌属性!FR44)</f>
        <v>SS+</v>
      </c>
      <c r="FV44" s="13">
        <v>40</v>
      </c>
      <c r="FW44" s="13">
        <f t="shared" si="112"/>
        <v>8</v>
      </c>
      <c r="FX44" s="14">
        <f t="shared" si="113"/>
        <v>1101008</v>
      </c>
      <c r="FY44" s="14" t="str">
        <f t="shared" si="114"/>
        <v>黑尔·坎普-5星</v>
      </c>
      <c r="FZ44" s="14">
        <f t="shared" si="115"/>
        <v>5</v>
      </c>
      <c r="GA44" s="14">
        <f>INDEX(J$6:J$21,$FW44)+INDEX(属性偏向!Z$4:Z$8,卡牌属性!$FM44)</f>
        <v>7</v>
      </c>
      <c r="GB44" s="14" t="str">
        <f>INDEX(属性评价,卡牌属性!GA44)</f>
        <v>A</v>
      </c>
      <c r="GC44" s="14">
        <f>INDEX(K$6:K$21,$FW44)+INDEX(属性偏向!Z$4:Z$8,卡牌属性!$FM44)</f>
        <v>6</v>
      </c>
      <c r="GD44" s="14" t="str">
        <f>INDEX(属性评价,卡牌属性!GC44)</f>
        <v>B+</v>
      </c>
      <c r="GE44" s="14">
        <f>INDEX(L$6:L$21,$FW44)+INDEX(属性偏向!Z$4:Z$8,卡牌属性!$FM44)</f>
        <v>5</v>
      </c>
      <c r="GF44" s="14" t="str">
        <f>INDEX(属性评价,卡牌属性!GE44)</f>
        <v>B</v>
      </c>
      <c r="GJ44" s="13">
        <v>40</v>
      </c>
      <c r="GK44" s="13">
        <f>MATCH(GJ44-1,属性投放!$T$6:$T$66,1)</f>
        <v>2</v>
      </c>
      <c r="GL44" s="13">
        <f>MATCH(GJ44,属性投放!$AN$6:$AN$58,1)-1</f>
        <v>8</v>
      </c>
      <c r="GM44" s="13">
        <f>MATCH(GJ44-1,属性投放!$AD$6:$AD$26,1)</f>
        <v>5</v>
      </c>
      <c r="GN44" s="13" t="str">
        <f>INDEX(属性投放!$AB$7:$AB$26,卡牌属性!GM44)</f>
        <v>众合+1</v>
      </c>
      <c r="GO44" s="14">
        <f t="shared" si="116"/>
        <v>485</v>
      </c>
      <c r="GP44" s="14">
        <f t="shared" si="117"/>
        <v>215</v>
      </c>
      <c r="GQ44" s="14">
        <f t="shared" si="118"/>
        <v>4150</v>
      </c>
      <c r="GR44" s="14">
        <f t="shared" si="119"/>
        <v>8</v>
      </c>
      <c r="GS44" s="14">
        <f t="shared" si="120"/>
        <v>4</v>
      </c>
      <c r="GT44" s="14">
        <f t="shared" si="121"/>
        <v>80</v>
      </c>
      <c r="GU44" s="14">
        <f>GO44+GR44*($GJ44-INDEX(属性投放!$AD$6:$AD$26,卡牌属性!$GM44))</f>
        <v>525</v>
      </c>
      <c r="GV44" s="14">
        <f>GP44+GS44*($GJ44-INDEX(属性投放!$AD$6:$AD$26,卡牌属性!$GM44))</f>
        <v>235</v>
      </c>
      <c r="GW44" s="14">
        <f>GQ44+GT44*($GJ44-INDEX(属性投放!$AD$6:$AD$26,卡牌属性!$GM44))</f>
        <v>4550</v>
      </c>
      <c r="GX44" s="14">
        <f t="shared" si="122"/>
        <v>200</v>
      </c>
      <c r="GY44" s="14">
        <f t="shared" si="123"/>
        <v>102</v>
      </c>
      <c r="GZ44" s="14">
        <f t="shared" si="124"/>
        <v>2000</v>
      </c>
      <c r="HA44" s="14">
        <f>IF(COUNTIF(属性投放!$AN$7:$AN$58,"="&amp;卡牌属性!GJ44)&gt;0,卡牌属性!GL44,0)</f>
        <v>8</v>
      </c>
      <c r="HB44" s="14">
        <f t="shared" si="125"/>
        <v>35</v>
      </c>
      <c r="HC44" s="14">
        <f t="shared" si="126"/>
        <v>18</v>
      </c>
      <c r="HD44" s="14">
        <f t="shared" si="127"/>
        <v>350</v>
      </c>
      <c r="HE44" s="14">
        <f>IF(COUNTIF(属性投放!$AD$6:$AD$26,"="&amp;卡牌属性!GJ44)&gt;0,卡牌属性!GM44,0)</f>
        <v>0</v>
      </c>
      <c r="HF44" s="14">
        <f t="shared" si="128"/>
        <v>0</v>
      </c>
      <c r="HG44" s="14">
        <f t="shared" si="129"/>
        <v>0</v>
      </c>
      <c r="HH44" s="14">
        <f t="shared" si="130"/>
        <v>0</v>
      </c>
      <c r="HI44" s="14">
        <f t="shared" si="71"/>
        <v>8</v>
      </c>
      <c r="HJ44" s="14">
        <f t="shared" si="72"/>
        <v>4</v>
      </c>
      <c r="HK44" s="14">
        <f t="shared" si="73"/>
        <v>80</v>
      </c>
      <c r="HL44" s="14">
        <f t="shared" si="74"/>
        <v>725</v>
      </c>
      <c r="HM44" s="14">
        <f t="shared" si="75"/>
        <v>337</v>
      </c>
      <c r="HN44" s="14">
        <f t="shared" si="76"/>
        <v>6550</v>
      </c>
      <c r="HO44" s="14">
        <f t="shared" si="77"/>
        <v>240</v>
      </c>
      <c r="HP44" s="14">
        <f t="shared" si="78"/>
        <v>1060</v>
      </c>
      <c r="HQ44" s="14">
        <f t="shared" si="79"/>
        <v>0</v>
      </c>
      <c r="HR44" s="14">
        <f t="shared" si="80"/>
        <v>20540</v>
      </c>
      <c r="HS44" s="17">
        <f t="shared" si="81"/>
        <v>1.1684518013631937E-2</v>
      </c>
      <c r="HT44" s="17">
        <f t="shared" si="82"/>
        <v>5.1606621226874393E-2</v>
      </c>
      <c r="HU44" s="17">
        <f t="shared" si="83"/>
        <v>0</v>
      </c>
      <c r="HV44" s="23">
        <f>SUM(HO$5:HO44)</f>
        <v>8000</v>
      </c>
      <c r="HW44" s="14">
        <f>SUM(HP$5:HP44)</f>
        <v>6040</v>
      </c>
      <c r="HX44" s="14">
        <f>SUM(HQ$5:HQ44)</f>
        <v>3160</v>
      </c>
      <c r="HY44" s="17">
        <f t="shared" si="84"/>
        <v>0.38948393378773127</v>
      </c>
      <c r="HZ44" s="17">
        <f t="shared" si="85"/>
        <v>0.29406037000973712</v>
      </c>
      <c r="IA44" s="17">
        <f t="shared" si="86"/>
        <v>0.15384615384615385</v>
      </c>
    </row>
    <row r="45" spans="14:235" ht="16.5" x14ac:dyDescent="0.2">
      <c r="AE45" s="13">
        <v>41</v>
      </c>
      <c r="AF45" s="13">
        <f t="shared" si="55"/>
        <v>3</v>
      </c>
      <c r="AG45" s="13">
        <f t="shared" si="2"/>
        <v>3</v>
      </c>
      <c r="AH45" s="14">
        <f t="shared" si="3"/>
        <v>1101003</v>
      </c>
      <c r="AI45" s="14" t="str">
        <f t="shared" si="4"/>
        <v>战斗夏玲1突</v>
      </c>
      <c r="AJ45" s="25" t="s">
        <v>162</v>
      </c>
      <c r="AK45" s="14">
        <v>1</v>
      </c>
      <c r="AL45" s="14">
        <f t="shared" si="5"/>
        <v>1</v>
      </c>
      <c r="AM45" s="14">
        <f>INDEX(属性投放!$DE$6:$DE$85,(卡牌属性!AG45-2)*20+卡牌属性!AL45)</f>
        <v>80</v>
      </c>
      <c r="AN45" s="14">
        <f t="shared" ref="AN45:AQ64" si="131">$AM45</f>
        <v>80</v>
      </c>
      <c r="AO45" s="14">
        <f t="shared" si="131"/>
        <v>80</v>
      </c>
      <c r="AP45" s="14">
        <f t="shared" si="131"/>
        <v>80</v>
      </c>
      <c r="AQ45" s="14">
        <f t="shared" si="131"/>
        <v>80</v>
      </c>
      <c r="AR45" s="14">
        <f>INDEX(属性投放!$DF$6:$DF$85,(卡牌属性!AG45-2)*20+卡牌属性!AL45)</f>
        <v>0</v>
      </c>
      <c r="AS45" s="14">
        <f t="shared" ref="AS45:AV64" si="132">$AR45</f>
        <v>0</v>
      </c>
      <c r="AT45" s="14">
        <f t="shared" si="132"/>
        <v>0</v>
      </c>
      <c r="AU45" s="14">
        <f t="shared" si="132"/>
        <v>0</v>
      </c>
      <c r="AV45" s="14">
        <f t="shared" si="132"/>
        <v>0</v>
      </c>
      <c r="AW45" s="14">
        <f>INDEX(属性投放!$DG$6:$DG$85,(卡牌属性!AG45-2)*20+卡牌属性!AL45)</f>
        <v>300</v>
      </c>
      <c r="AX45" s="14">
        <f t="shared" ref="AX45:BA64" si="133">$AW45</f>
        <v>300</v>
      </c>
      <c r="AY45" s="14">
        <f t="shared" si="133"/>
        <v>300</v>
      </c>
      <c r="AZ45" s="14">
        <f t="shared" si="133"/>
        <v>300</v>
      </c>
      <c r="BA45" s="14">
        <f t="shared" si="133"/>
        <v>300</v>
      </c>
      <c r="BB45" s="14">
        <f>INDEX(属性投放!$DK$6:$DK$85,(卡牌属性!AG45-2)*20+卡牌属性!AL45)</f>
        <v>9</v>
      </c>
      <c r="BC45" s="14">
        <f t="shared" ref="BC45:BF64" si="134">$BB45</f>
        <v>9</v>
      </c>
      <c r="BD45" s="14">
        <f t="shared" si="134"/>
        <v>9</v>
      </c>
      <c r="BE45" s="14">
        <f t="shared" si="134"/>
        <v>9</v>
      </c>
      <c r="BF45" s="14">
        <f t="shared" si="134"/>
        <v>9</v>
      </c>
      <c r="BG45" s="14">
        <f>INDEX(属性投放!$DL$6:$DL$85,(卡牌属性!AG45-2)*20+卡牌属性!AL45)</f>
        <v>4</v>
      </c>
      <c r="BH45" s="14">
        <f t="shared" ref="BH45:BK64" si="135">$BG45</f>
        <v>4</v>
      </c>
      <c r="BI45" s="14">
        <f t="shared" si="135"/>
        <v>4</v>
      </c>
      <c r="BJ45" s="14">
        <f t="shared" si="135"/>
        <v>4</v>
      </c>
      <c r="BK45" s="14">
        <f t="shared" si="135"/>
        <v>4</v>
      </c>
      <c r="BL45" s="14">
        <f>INDEX(属性投放!$DM$6:$DM$85,(卡牌属性!AG45-2)*20+卡牌属性!AL45)</f>
        <v>45</v>
      </c>
      <c r="BM45" s="14">
        <f t="shared" ref="BM45:BP64" si="136">$BL45</f>
        <v>45</v>
      </c>
      <c r="BN45" s="14">
        <f t="shared" si="136"/>
        <v>45</v>
      </c>
      <c r="BO45" s="14">
        <f t="shared" si="136"/>
        <v>45</v>
      </c>
      <c r="BP45" s="14">
        <f t="shared" si="136"/>
        <v>45</v>
      </c>
      <c r="BU45" s="13">
        <v>41</v>
      </c>
      <c r="BV45" s="13">
        <f t="shared" si="12"/>
        <v>3</v>
      </c>
      <c r="BW45" s="14">
        <f t="shared" si="13"/>
        <v>4</v>
      </c>
      <c r="BX45" s="14">
        <f t="shared" si="14"/>
        <v>1102003</v>
      </c>
      <c r="BY45" s="14" t="str">
        <f t="shared" si="15"/>
        <v>典韦1突</v>
      </c>
      <c r="BZ45" s="25" t="s">
        <v>162</v>
      </c>
      <c r="CA45" s="14">
        <v>2</v>
      </c>
      <c r="CB45" s="14">
        <f t="shared" si="16"/>
        <v>1</v>
      </c>
      <c r="CC45" s="14" t="s">
        <v>21</v>
      </c>
      <c r="CD45" s="14">
        <f>INDEX(属性投放!$AY$6:$AY$85,(BW45-2)*20+CB45)</f>
        <v>250</v>
      </c>
      <c r="CE45" s="14" t="s">
        <v>22</v>
      </c>
      <c r="CF45" s="14">
        <f>INDEX(属性投放!$AZ$6:$AZ$85,(BW45-2)*20+CB45)</f>
        <v>40</v>
      </c>
      <c r="CG45" s="14" t="s">
        <v>674</v>
      </c>
      <c r="CH45" s="14">
        <f>INDEX(属性投放!$BA$6:$BA$85,(BW45-2)*20+CB45)</f>
        <v>1000</v>
      </c>
      <c r="CI45" s="14" t="s">
        <v>21</v>
      </c>
      <c r="CJ45" s="14">
        <f>INDEX(属性投放!$BB$6:$BB$85,(BW45-2)*20+CB45)</f>
        <v>12</v>
      </c>
      <c r="CK45" s="14" t="s">
        <v>22</v>
      </c>
      <c r="CL45" s="14">
        <f>INDEX(属性投放!$BC$6:$BC$85,(BW45-2)*20+CB45)</f>
        <v>6</v>
      </c>
      <c r="CM45" s="14" t="s">
        <v>674</v>
      </c>
      <c r="CN45" s="14">
        <f>INDEX(属性投放!$BD$6:$BD$85,(BW45-2)*20+CB45)</f>
        <v>120</v>
      </c>
      <c r="CQ45" s="13">
        <v>41</v>
      </c>
      <c r="CR45" s="13">
        <f t="shared" si="17"/>
        <v>1</v>
      </c>
      <c r="CS45" s="13">
        <f t="shared" si="18"/>
        <v>41</v>
      </c>
      <c r="CT45" s="14">
        <f t="shared" si="19"/>
        <v>5</v>
      </c>
      <c r="CU45" s="14">
        <f t="shared" si="20"/>
        <v>1102001</v>
      </c>
      <c r="CV45" s="14" t="str">
        <f>INDEX($O$6:$O$27,CR45)&amp;"-"&amp;INDEX(属性投放!$AB$7:$AB$26,CX45)&amp;"-魂火-"&amp;CZ45</f>
        <v>关羽-大焦热+1-魂火-2</v>
      </c>
      <c r="CW45" s="25" t="s">
        <v>162</v>
      </c>
      <c r="CX45" s="14">
        <f>INDEX(属性投放!$AL$7:$AL$58,CS45)</f>
        <v>17</v>
      </c>
      <c r="CY45" s="14" t="s">
        <v>701</v>
      </c>
      <c r="CZ45" s="14">
        <f>INDEX(属性投放!$AM$7:$AM$58,CS45)</f>
        <v>2</v>
      </c>
      <c r="DA45" s="14">
        <f t="shared" si="21"/>
        <v>41</v>
      </c>
      <c r="DB45" s="14">
        <f>INDEX(属性投放!$AN$7:$AN$58,DA45)</f>
        <v>122</v>
      </c>
      <c r="DC45" s="14" t="s">
        <v>702</v>
      </c>
      <c r="DD45" s="14">
        <f>INDEX(属性投放!$BJ$6:$BJ$85,(CT45-2)*20+CX45)</f>
        <v>1250</v>
      </c>
      <c r="DE45" s="14">
        <f>SUMIFS(DD$5:DD45,$CR$5:$CR45,"="&amp;$CR45)</f>
        <v>16650</v>
      </c>
      <c r="DF45" s="14" t="s">
        <v>703</v>
      </c>
      <c r="DG45" s="14">
        <f>INDEX(属性投放!$BK$6:$BK$85,(CT45-2)*20+CX45)</f>
        <v>625</v>
      </c>
      <c r="DH45" s="14">
        <f>SUMIFS(DG$5:DG45,$CR$5:$CR45,"="&amp;$CR45)</f>
        <v>8328</v>
      </c>
      <c r="DI45" s="14" t="s">
        <v>704</v>
      </c>
      <c r="DJ45" s="14">
        <f>INDEX(属性投放!$BL$6:$BL$85,(CT45-2)*20+CX45)</f>
        <v>12500</v>
      </c>
      <c r="DK45" s="14">
        <f>SUMIFS(DJ$5:DJ45,$CR$5:$CR45,"="&amp;$CR45)</f>
        <v>166500</v>
      </c>
      <c r="DP45" s="14">
        <f t="shared" si="22"/>
        <v>1102003</v>
      </c>
      <c r="DQ45" s="14" t="str">
        <f t="shared" si="23"/>
        <v>典韦1突</v>
      </c>
      <c r="DR45" s="14">
        <f t="shared" si="24"/>
        <v>7</v>
      </c>
      <c r="DS45" s="14">
        <f t="shared" si="25"/>
        <v>6</v>
      </c>
      <c r="DT45" s="14">
        <f t="shared" si="26"/>
        <v>6</v>
      </c>
      <c r="DU45" s="14">
        <f t="shared" si="27"/>
        <v>4</v>
      </c>
      <c r="DV45" s="14">
        <f t="shared" si="28"/>
        <v>1</v>
      </c>
      <c r="DW45" s="14">
        <f t="shared" si="29"/>
        <v>41</v>
      </c>
      <c r="DX45" s="14">
        <f>INDEX(属性投放!$AW$6:$AW$85,(卡牌属性!DU45-2)*20+卡牌属性!DV45)</f>
        <v>4</v>
      </c>
      <c r="DY45" s="14">
        <f>INDEX(属性投放!BP$6:BP$85,卡牌属性!$DW45)</f>
        <v>50</v>
      </c>
      <c r="DZ45" s="14">
        <f>INDEX(属性投放!BQ$6:BQ$85,卡牌属性!$DW45)</f>
        <v>25</v>
      </c>
      <c r="EA45" s="14">
        <f>INDEX(属性投放!BR$6:BR$85,卡牌属性!$DW45)</f>
        <v>500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108"/>
        <v>9</v>
      </c>
      <c r="FK45" s="14">
        <f t="shared" si="109"/>
        <v>1102009</v>
      </c>
      <c r="FL45" s="14" t="str">
        <f t="shared" si="110"/>
        <v>徐晃-1星</v>
      </c>
      <c r="FM45" s="14">
        <f t="shared" si="111"/>
        <v>1</v>
      </c>
      <c r="FN45" s="14">
        <f>INDEX(Y$6:Y$27,$FJ45)+INDEX(属性偏向!Z$4:Z$8,卡牌属性!$FM45)</f>
        <v>4</v>
      </c>
      <c r="FO45" s="14" t="str">
        <f>INDEX(属性评价,卡牌属性!FN45)</f>
        <v>C+</v>
      </c>
      <c r="FP45" s="14">
        <f>INDEX(Z$6:Z$27,$FJ45)+INDEX(属性偏向!AA$4:AA$8,卡牌属性!$FM45)</f>
        <v>5</v>
      </c>
      <c r="FQ45" s="14" t="str">
        <f>INDEX(属性评价,卡牌属性!FP45)</f>
        <v>B</v>
      </c>
      <c r="FR45" s="14">
        <f>INDEX(AA$6:AA$27,$FJ45)+INDEX(属性偏向!AB$4:AB$8,卡牌属性!$FM45)</f>
        <v>7</v>
      </c>
      <c r="FS45" s="14" t="str">
        <f>INDEX(属性评价,卡牌属性!FR45)</f>
        <v>A</v>
      </c>
      <c r="FV45" s="13">
        <v>41</v>
      </c>
      <c r="FW45" s="13">
        <f t="shared" si="112"/>
        <v>9</v>
      </c>
      <c r="FX45" s="14">
        <f t="shared" si="113"/>
        <v>1101009</v>
      </c>
      <c r="FY45" s="14" t="str">
        <f t="shared" si="114"/>
        <v>北落师门-1星</v>
      </c>
      <c r="FZ45" s="14">
        <f t="shared" si="115"/>
        <v>1</v>
      </c>
      <c r="GA45" s="14">
        <f>INDEX(J$6:J$21,$FW45)+INDEX(属性偏向!Z$4:Z$8,卡牌属性!$FM45)</f>
        <v>5</v>
      </c>
      <c r="GB45" s="14" t="str">
        <f>INDEX(属性评价,卡牌属性!GA45)</f>
        <v>B</v>
      </c>
      <c r="GC45" s="14">
        <f>INDEX(K$6:K$21,$FW45)+INDEX(属性偏向!Z$4:Z$8,卡牌属性!$FM45)</f>
        <v>5</v>
      </c>
      <c r="GD45" s="14" t="str">
        <f>INDEX(属性评价,卡牌属性!GC45)</f>
        <v>B</v>
      </c>
      <c r="GE45" s="14">
        <f>INDEX(L$6:L$21,$FW45)+INDEX(属性偏向!Z$4:Z$8,卡牌属性!$FM45)</f>
        <v>5</v>
      </c>
      <c r="GF45" s="14" t="str">
        <f>INDEX(属性评价,卡牌属性!GE45)</f>
        <v>B</v>
      </c>
      <c r="GJ45" s="13">
        <v>41</v>
      </c>
      <c r="GK45" s="13">
        <f>MATCH(GJ45-1,属性投放!$T$6:$T$66,1)</f>
        <v>2</v>
      </c>
      <c r="GL45" s="13">
        <f>MATCH(GJ45,属性投放!$AN$6:$AN$58,1)-1</f>
        <v>8</v>
      </c>
      <c r="GM45" s="13">
        <f>MATCH(GJ45-1,属性投放!$AD$6:$AD$26,1)</f>
        <v>5</v>
      </c>
      <c r="GN45" s="13" t="str">
        <f>INDEX(属性投放!$AB$7:$AB$26,卡牌属性!GM45)</f>
        <v>众合+1</v>
      </c>
      <c r="GO45" s="14">
        <f t="shared" si="116"/>
        <v>485</v>
      </c>
      <c r="GP45" s="14">
        <f t="shared" si="117"/>
        <v>215</v>
      </c>
      <c r="GQ45" s="14">
        <f t="shared" si="118"/>
        <v>4150</v>
      </c>
      <c r="GR45" s="14">
        <f t="shared" si="119"/>
        <v>8</v>
      </c>
      <c r="GS45" s="14">
        <f t="shared" si="120"/>
        <v>4</v>
      </c>
      <c r="GT45" s="14">
        <f t="shared" si="121"/>
        <v>80</v>
      </c>
      <c r="GU45" s="14">
        <f>GO45+GR45*($GJ45-INDEX(属性投放!$AD$6:$AD$26,卡牌属性!$GM45))</f>
        <v>533</v>
      </c>
      <c r="GV45" s="14">
        <f>GP45+GS45*($GJ45-INDEX(属性投放!$AD$6:$AD$26,卡牌属性!$GM45))</f>
        <v>239</v>
      </c>
      <c r="GW45" s="14">
        <f>GQ45+GT45*($GJ45-INDEX(属性投放!$AD$6:$AD$26,卡牌属性!$GM45))</f>
        <v>4630</v>
      </c>
      <c r="GX45" s="14">
        <f t="shared" si="122"/>
        <v>200</v>
      </c>
      <c r="GY45" s="14">
        <f t="shared" si="123"/>
        <v>102</v>
      </c>
      <c r="GZ45" s="14">
        <f t="shared" si="124"/>
        <v>2000</v>
      </c>
      <c r="HA45" s="14">
        <f>IF(COUNTIF(属性投放!$AN$7:$AN$58,"="&amp;卡牌属性!GJ45)&gt;0,卡牌属性!GL45,0)</f>
        <v>0</v>
      </c>
      <c r="HB45" s="14">
        <f t="shared" si="125"/>
        <v>0</v>
      </c>
      <c r="HC45" s="14">
        <f t="shared" si="126"/>
        <v>0</v>
      </c>
      <c r="HD45" s="14">
        <f t="shared" si="127"/>
        <v>0</v>
      </c>
      <c r="HE45" s="14">
        <f>IF(COUNTIF(属性投放!$AD$6:$AD$26,"="&amp;卡牌属性!GJ45)&gt;0,卡牌属性!GM45,0)</f>
        <v>0</v>
      </c>
      <c r="HF45" s="14">
        <f t="shared" si="128"/>
        <v>0</v>
      </c>
      <c r="HG45" s="14">
        <f t="shared" si="129"/>
        <v>0</v>
      </c>
      <c r="HH45" s="14">
        <f t="shared" si="130"/>
        <v>0</v>
      </c>
      <c r="HI45" s="14">
        <f t="shared" si="71"/>
        <v>8</v>
      </c>
      <c r="HJ45" s="14">
        <f t="shared" si="72"/>
        <v>4</v>
      </c>
      <c r="HK45" s="14">
        <f t="shared" si="73"/>
        <v>80</v>
      </c>
      <c r="HL45" s="14">
        <f t="shared" si="74"/>
        <v>733</v>
      </c>
      <c r="HM45" s="14">
        <f t="shared" si="75"/>
        <v>341</v>
      </c>
      <c r="HN45" s="14">
        <f t="shared" si="76"/>
        <v>6630</v>
      </c>
      <c r="HO45" s="14">
        <f t="shared" si="77"/>
        <v>240</v>
      </c>
      <c r="HP45" s="14">
        <f t="shared" si="78"/>
        <v>0</v>
      </c>
      <c r="HQ45" s="14">
        <f t="shared" si="79"/>
        <v>0</v>
      </c>
      <c r="HR45" s="14">
        <f t="shared" si="80"/>
        <v>20780</v>
      </c>
      <c r="HS45" s="17">
        <f t="shared" si="81"/>
        <v>1.1549566891241578E-2</v>
      </c>
      <c r="HT45" s="17">
        <f t="shared" si="82"/>
        <v>0</v>
      </c>
      <c r="HU45" s="17">
        <f t="shared" si="83"/>
        <v>0</v>
      </c>
      <c r="HV45" s="23">
        <f>SUM(HO$5:HO45)</f>
        <v>8240</v>
      </c>
      <c r="HW45" s="14">
        <f>SUM(HP$5:HP45)</f>
        <v>6040</v>
      </c>
      <c r="HX45" s="14">
        <f>SUM(HQ$5:HQ45)</f>
        <v>3160</v>
      </c>
      <c r="HY45" s="17">
        <f t="shared" si="84"/>
        <v>0.39653512993262752</v>
      </c>
      <c r="HZ45" s="17">
        <f t="shared" si="85"/>
        <v>0.29066410009624638</v>
      </c>
      <c r="IA45" s="17">
        <f t="shared" si="86"/>
        <v>0.15206929740134745</v>
      </c>
    </row>
    <row r="46" spans="14:235" ht="16.5" x14ac:dyDescent="0.2">
      <c r="AE46" s="13">
        <v>42</v>
      </c>
      <c r="AF46" s="13">
        <f t="shared" si="55"/>
        <v>3</v>
      </c>
      <c r="AG46" s="13">
        <f t="shared" si="2"/>
        <v>3</v>
      </c>
      <c r="AH46" s="14">
        <f t="shared" si="3"/>
        <v>1101003</v>
      </c>
      <c r="AI46" s="14" t="str">
        <f t="shared" si="4"/>
        <v>战斗夏玲2突</v>
      </c>
      <c r="AJ46" s="25" t="s">
        <v>162</v>
      </c>
      <c r="AK46" s="14">
        <v>1</v>
      </c>
      <c r="AL46" s="14">
        <f t="shared" si="5"/>
        <v>2</v>
      </c>
      <c r="AM46" s="14">
        <f>INDEX(属性投放!$DE$6:$DE$85,(卡牌属性!AG46-2)*20+卡牌属性!AL46)</f>
        <v>170</v>
      </c>
      <c r="AN46" s="14">
        <f t="shared" si="131"/>
        <v>170</v>
      </c>
      <c r="AO46" s="14">
        <f t="shared" si="131"/>
        <v>170</v>
      </c>
      <c r="AP46" s="14">
        <f t="shared" si="131"/>
        <v>170</v>
      </c>
      <c r="AQ46" s="14">
        <f t="shared" si="131"/>
        <v>170</v>
      </c>
      <c r="AR46" s="14">
        <f>INDEX(属性投放!$DF$6:$DF$85,(卡牌属性!AG46-2)*20+卡牌属性!AL46)</f>
        <v>40</v>
      </c>
      <c r="AS46" s="14">
        <f t="shared" si="132"/>
        <v>40</v>
      </c>
      <c r="AT46" s="14">
        <f t="shared" si="132"/>
        <v>40</v>
      </c>
      <c r="AU46" s="14">
        <f t="shared" si="132"/>
        <v>40</v>
      </c>
      <c r="AV46" s="14">
        <f t="shared" si="132"/>
        <v>40</v>
      </c>
      <c r="AW46" s="14">
        <f>INDEX(属性投放!$DG$6:$DG$85,(卡牌属性!AG46-2)*20+卡牌属性!AL46)</f>
        <v>750</v>
      </c>
      <c r="AX46" s="14">
        <f t="shared" si="133"/>
        <v>750</v>
      </c>
      <c r="AY46" s="14">
        <f t="shared" si="133"/>
        <v>750</v>
      </c>
      <c r="AZ46" s="14">
        <f t="shared" si="133"/>
        <v>750</v>
      </c>
      <c r="BA46" s="14">
        <f t="shared" si="133"/>
        <v>750</v>
      </c>
      <c r="BB46" s="14">
        <f>INDEX(属性投放!$DK$6:$DK$85,(卡牌属性!AG46-2)*20+卡牌属性!AL46)</f>
        <v>18</v>
      </c>
      <c r="BC46" s="14">
        <f t="shared" si="134"/>
        <v>18</v>
      </c>
      <c r="BD46" s="14">
        <f t="shared" si="134"/>
        <v>18</v>
      </c>
      <c r="BE46" s="14">
        <f t="shared" si="134"/>
        <v>18</v>
      </c>
      <c r="BF46" s="14">
        <f t="shared" si="134"/>
        <v>18</v>
      </c>
      <c r="BG46" s="14">
        <f>INDEX(属性投放!$DL$6:$DL$85,(卡牌属性!AG46-2)*20+卡牌属性!AL46)</f>
        <v>9</v>
      </c>
      <c r="BH46" s="14">
        <f t="shared" si="135"/>
        <v>9</v>
      </c>
      <c r="BI46" s="14">
        <f t="shared" si="135"/>
        <v>9</v>
      </c>
      <c r="BJ46" s="14">
        <f t="shared" si="135"/>
        <v>9</v>
      </c>
      <c r="BK46" s="14">
        <f t="shared" si="135"/>
        <v>9</v>
      </c>
      <c r="BL46" s="14">
        <f>INDEX(属性投放!$DM$6:$DM$85,(卡牌属性!AG46-2)*20+卡牌属性!AL46)</f>
        <v>90</v>
      </c>
      <c r="BM46" s="14">
        <f t="shared" si="136"/>
        <v>90</v>
      </c>
      <c r="BN46" s="14">
        <f t="shared" si="136"/>
        <v>90</v>
      </c>
      <c r="BO46" s="14">
        <f t="shared" si="136"/>
        <v>90</v>
      </c>
      <c r="BP46" s="14">
        <f t="shared" si="136"/>
        <v>90</v>
      </c>
      <c r="BU46" s="13">
        <v>42</v>
      </c>
      <c r="BV46" s="13">
        <f t="shared" si="12"/>
        <v>3</v>
      </c>
      <c r="BW46" s="14">
        <f t="shared" si="13"/>
        <v>4</v>
      </c>
      <c r="BX46" s="14">
        <f t="shared" si="14"/>
        <v>1102003</v>
      </c>
      <c r="BY46" s="14" t="str">
        <f t="shared" si="15"/>
        <v>典韦2突</v>
      </c>
      <c r="BZ46" s="25" t="s">
        <v>162</v>
      </c>
      <c r="CA46" s="14">
        <v>2</v>
      </c>
      <c r="CB46" s="14">
        <f t="shared" si="16"/>
        <v>2</v>
      </c>
      <c r="CC46" s="14" t="s">
        <v>21</v>
      </c>
      <c r="CD46" s="14">
        <f>INDEX(属性投放!$AY$6:$AY$85,(BW46-2)*20+CB46)</f>
        <v>378</v>
      </c>
      <c r="CE46" s="14" t="s">
        <v>22</v>
      </c>
      <c r="CF46" s="14">
        <f>INDEX(属性投放!$AZ$6:$AZ$85,(BW46-2)*20+CB46)</f>
        <v>104</v>
      </c>
      <c r="CG46" s="14" t="s">
        <v>674</v>
      </c>
      <c r="CH46" s="14">
        <f>INDEX(属性投放!$BA$6:$BA$85,(BW46-2)*20+CB46)</f>
        <v>2280</v>
      </c>
      <c r="CI46" s="14" t="s">
        <v>21</v>
      </c>
      <c r="CJ46" s="14">
        <f>INDEX(属性投放!$BB$6:$BB$85,(BW46-2)*20+CB46)</f>
        <v>15</v>
      </c>
      <c r="CK46" s="14" t="s">
        <v>22</v>
      </c>
      <c r="CL46" s="14">
        <f>INDEX(属性投放!$BC$6:$BC$85,(BW46-2)*20+CB46)</f>
        <v>8</v>
      </c>
      <c r="CM46" s="14" t="s">
        <v>674</v>
      </c>
      <c r="CN46" s="14">
        <f>INDEX(属性投放!$BD$6:$BD$85,(BW46-2)*20+CB46)</f>
        <v>150</v>
      </c>
      <c r="CQ46" s="13">
        <v>42</v>
      </c>
      <c r="CR46" s="13">
        <f t="shared" si="17"/>
        <v>1</v>
      </c>
      <c r="CS46" s="13">
        <f t="shared" si="18"/>
        <v>42</v>
      </c>
      <c r="CT46" s="14">
        <f t="shared" si="19"/>
        <v>5</v>
      </c>
      <c r="CU46" s="14">
        <f t="shared" si="20"/>
        <v>1102001</v>
      </c>
      <c r="CV46" s="14" t="str">
        <f>INDEX($O$6:$O$27,CR46)&amp;"-"&amp;INDEX(属性投放!$AB$7:$AB$26,CX46)&amp;"-魂火-"&amp;CZ46</f>
        <v>关羽-大焦热+1-魂火-3</v>
      </c>
      <c r="CW46" s="25" t="s">
        <v>162</v>
      </c>
      <c r="CX46" s="14">
        <f>INDEX(属性投放!$AL$7:$AL$58,CS46)</f>
        <v>17</v>
      </c>
      <c r="CY46" s="14" t="s">
        <v>701</v>
      </c>
      <c r="CZ46" s="14">
        <f>INDEX(属性投放!$AM$7:$AM$58,CS46)</f>
        <v>3</v>
      </c>
      <c r="DA46" s="14">
        <f t="shared" si="21"/>
        <v>42</v>
      </c>
      <c r="DB46" s="14">
        <f>INDEX(属性投放!$AN$7:$AN$58,DA46)</f>
        <v>125</v>
      </c>
      <c r="DC46" s="14" t="s">
        <v>702</v>
      </c>
      <c r="DD46" s="14">
        <f>INDEX(属性投放!$BJ$6:$BJ$85,(CT46-2)*20+CX46)</f>
        <v>1250</v>
      </c>
      <c r="DE46" s="14">
        <f>SUMIFS(DD$5:DD46,$CR$5:$CR46,"="&amp;$CR46)</f>
        <v>17900</v>
      </c>
      <c r="DF46" s="14" t="s">
        <v>703</v>
      </c>
      <c r="DG46" s="14">
        <f>INDEX(属性投放!$BK$6:$BK$85,(CT46-2)*20+CX46)</f>
        <v>625</v>
      </c>
      <c r="DH46" s="14">
        <f>SUMIFS(DG$5:DG46,$CR$5:$CR46,"="&amp;$CR46)</f>
        <v>8953</v>
      </c>
      <c r="DI46" s="14" t="s">
        <v>704</v>
      </c>
      <c r="DJ46" s="14">
        <f>INDEX(属性投放!$BL$6:$BL$85,(CT46-2)*20+CX46)</f>
        <v>12500</v>
      </c>
      <c r="DK46" s="14">
        <f>SUMIFS(DJ$5:DJ46,$CR$5:$CR46,"="&amp;$CR46)</f>
        <v>179000</v>
      </c>
      <c r="DP46" s="14">
        <f t="shared" si="22"/>
        <v>1102003</v>
      </c>
      <c r="DQ46" s="14" t="str">
        <f t="shared" si="23"/>
        <v>典韦2突</v>
      </c>
      <c r="DR46" s="14">
        <f t="shared" si="24"/>
        <v>7</v>
      </c>
      <c r="DS46" s="14">
        <f t="shared" si="25"/>
        <v>6</v>
      </c>
      <c r="DT46" s="14">
        <f t="shared" si="26"/>
        <v>6</v>
      </c>
      <c r="DU46" s="14">
        <f t="shared" si="27"/>
        <v>4</v>
      </c>
      <c r="DV46" s="14">
        <f t="shared" si="28"/>
        <v>2</v>
      </c>
      <c r="DW46" s="14">
        <f t="shared" si="29"/>
        <v>42</v>
      </c>
      <c r="DX46" s="14">
        <f>INDEX(属性投放!$AW$6:$AW$85,(卡牌属性!DU46-2)*20+卡牌属性!DV46)</f>
        <v>10</v>
      </c>
      <c r="DY46" s="14">
        <f>INDEX(属性投放!BP$6:BP$85,卡牌属性!$DW46)</f>
        <v>65</v>
      </c>
      <c r="DZ46" s="14">
        <f>INDEX(属性投放!BQ$6:BQ$85,卡牌属性!$DW46)</f>
        <v>33</v>
      </c>
      <c r="EA46" s="14">
        <f>INDEX(属性投放!BR$6:BR$85,卡牌属性!$DW46)</f>
        <v>650</v>
      </c>
      <c r="EB46" s="14">
        <f t="shared" ref="EB46:EB64" si="137">EB45+$DY45+EQ45*$DX45</f>
        <v>348</v>
      </c>
      <c r="EC46" s="14">
        <f t="shared" ref="EC46:EC64" si="138">EC45+$DY45+ER45*$DX45</f>
        <v>402</v>
      </c>
      <c r="ED46" s="14">
        <f t="shared" ref="ED46:ED64" si="139">ED45+$DY45+ES45*$DX45</f>
        <v>460</v>
      </c>
      <c r="EE46" s="14">
        <f t="shared" ref="EE46:EE64" si="140">EE45+$DY45+ET45*$DX45</f>
        <v>460</v>
      </c>
      <c r="EF46" s="14">
        <f t="shared" ref="EF46:EF64" si="141">EF45+$DY45+EU45*$DX45</f>
        <v>550</v>
      </c>
      <c r="EG46" s="14">
        <f t="shared" ref="EG46:EG64" si="142">EG45+$DZ45+EV45*$DX45</f>
        <v>80</v>
      </c>
      <c r="EH46" s="14">
        <f t="shared" ref="EH46:EH64" si="143">EH45+$DZ45+EW45*$DX45</f>
        <v>89</v>
      </c>
      <c r="EI46" s="14">
        <f t="shared" ref="EI46:EI64" si="144">EI45+$DZ45+EX45*$DX45</f>
        <v>89</v>
      </c>
      <c r="EJ46" s="14">
        <f t="shared" ref="EJ46:EJ64" si="145">EJ45+$DZ45+EY45*$DX45</f>
        <v>98</v>
      </c>
      <c r="EK46" s="14">
        <f t="shared" ref="EK46:EK64" si="146">EK45+$DZ45+EZ45*$DX45</f>
        <v>107</v>
      </c>
      <c r="EL46" s="14">
        <f t="shared" ref="EL46:EL64" si="147">EL45+$EA45+FA45*$DX45</f>
        <v>1600</v>
      </c>
      <c r="EM46" s="14">
        <f t="shared" ref="EM46:EM64" si="148">EM45+$EA45+FB45*$DX45</f>
        <v>1980</v>
      </c>
      <c r="EN46" s="14">
        <f t="shared" ref="EN46:EN64" si="149">EN45+$EA45+FC45*$DX45</f>
        <v>1980</v>
      </c>
      <c r="EO46" s="14">
        <f t="shared" ref="EO46:EO64" si="150">EO45+$EA45+FD45*$DX45</f>
        <v>2270</v>
      </c>
      <c r="EP46" s="14">
        <f t="shared" ref="EP46:EP64" si="151">EP45+$EA45+FE45*$DX45</f>
        <v>2600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108"/>
        <v>9</v>
      </c>
      <c r="FK46" s="14">
        <f t="shared" si="109"/>
        <v>1102009</v>
      </c>
      <c r="FL46" s="14" t="str">
        <f t="shared" si="110"/>
        <v>徐晃-2星</v>
      </c>
      <c r="FM46" s="14">
        <f t="shared" si="111"/>
        <v>2</v>
      </c>
      <c r="FN46" s="14">
        <f>INDEX(Y$6:Y$27,$FJ46)+INDEX(属性偏向!Z$4:Z$8,卡牌属性!$FM46)</f>
        <v>5</v>
      </c>
      <c r="FO46" s="14" t="str">
        <f>INDEX(属性评价,卡牌属性!FN46)</f>
        <v>B</v>
      </c>
      <c r="FP46" s="14">
        <f>INDEX(Z$6:Z$27,$FJ46)+INDEX(属性偏向!AA$4:AA$8,卡牌属性!$FM46)</f>
        <v>6</v>
      </c>
      <c r="FQ46" s="14" t="str">
        <f>INDEX(属性评价,卡牌属性!FP46)</f>
        <v>B+</v>
      </c>
      <c r="FR46" s="14">
        <f>INDEX(AA$6:AA$27,$FJ46)+INDEX(属性偏向!AB$4:AB$8,卡牌属性!$FM46)</f>
        <v>8</v>
      </c>
      <c r="FS46" s="14" t="str">
        <f>INDEX(属性评价,卡牌属性!FR46)</f>
        <v>A+</v>
      </c>
      <c r="FV46" s="13">
        <v>42</v>
      </c>
      <c r="FW46" s="13">
        <f t="shared" si="112"/>
        <v>9</v>
      </c>
      <c r="FX46" s="14">
        <f t="shared" si="113"/>
        <v>1101009</v>
      </c>
      <c r="FY46" s="14" t="str">
        <f t="shared" si="114"/>
        <v>北落师门-2星</v>
      </c>
      <c r="FZ46" s="14">
        <f t="shared" si="115"/>
        <v>2</v>
      </c>
      <c r="GA46" s="14">
        <f>INDEX(J$6:J$21,$FW46)+INDEX(属性偏向!Z$4:Z$8,卡牌属性!$FM46)</f>
        <v>6</v>
      </c>
      <c r="GB46" s="14" t="str">
        <f>INDEX(属性评价,卡牌属性!GA46)</f>
        <v>B+</v>
      </c>
      <c r="GC46" s="14">
        <f>INDEX(K$6:K$21,$FW46)+INDEX(属性偏向!Z$4:Z$8,卡牌属性!$FM46)</f>
        <v>6</v>
      </c>
      <c r="GD46" s="14" t="str">
        <f>INDEX(属性评价,卡牌属性!GC46)</f>
        <v>B+</v>
      </c>
      <c r="GE46" s="14">
        <f>INDEX(L$6:L$21,$FW46)+INDEX(属性偏向!Z$4:Z$8,卡牌属性!$FM46)</f>
        <v>6</v>
      </c>
      <c r="GF46" s="14" t="str">
        <f>INDEX(属性评价,卡牌属性!GE46)</f>
        <v>B+</v>
      </c>
      <c r="GJ46" s="13">
        <v>42</v>
      </c>
      <c r="GK46" s="13">
        <f>MATCH(GJ46-1,属性投放!$T$6:$T$66,1)</f>
        <v>2</v>
      </c>
      <c r="GL46" s="13">
        <f>MATCH(GJ46,属性投放!$AN$6:$AN$58,1)-1</f>
        <v>9</v>
      </c>
      <c r="GM46" s="13">
        <f>MATCH(GJ46-1,属性投放!$AD$6:$AD$26,1)</f>
        <v>5</v>
      </c>
      <c r="GN46" s="13" t="str">
        <f>INDEX(属性投放!$AB$7:$AB$26,卡牌属性!GM46)</f>
        <v>众合+1</v>
      </c>
      <c r="GO46" s="14">
        <f t="shared" si="116"/>
        <v>485</v>
      </c>
      <c r="GP46" s="14">
        <f t="shared" si="117"/>
        <v>215</v>
      </c>
      <c r="GQ46" s="14">
        <f t="shared" si="118"/>
        <v>4150</v>
      </c>
      <c r="GR46" s="14">
        <f t="shared" si="119"/>
        <v>8</v>
      </c>
      <c r="GS46" s="14">
        <f t="shared" si="120"/>
        <v>4</v>
      </c>
      <c r="GT46" s="14">
        <f t="shared" si="121"/>
        <v>80</v>
      </c>
      <c r="GU46" s="14">
        <f>GO46+GR46*($GJ46-INDEX(属性投放!$AD$6:$AD$26,卡牌属性!$GM46))</f>
        <v>541</v>
      </c>
      <c r="GV46" s="14">
        <f>GP46+GS46*($GJ46-INDEX(属性投放!$AD$6:$AD$26,卡牌属性!$GM46))</f>
        <v>243</v>
      </c>
      <c r="GW46" s="14">
        <f>GQ46+GT46*($GJ46-INDEX(属性投放!$AD$6:$AD$26,卡牌属性!$GM46))</f>
        <v>4710</v>
      </c>
      <c r="GX46" s="14">
        <f t="shared" si="122"/>
        <v>235</v>
      </c>
      <c r="GY46" s="14">
        <f t="shared" si="123"/>
        <v>120</v>
      </c>
      <c r="GZ46" s="14">
        <f t="shared" si="124"/>
        <v>2350</v>
      </c>
      <c r="HA46" s="14">
        <f>IF(COUNTIF(属性投放!$AN$7:$AN$58,"="&amp;卡牌属性!GJ46)&gt;0,卡牌属性!GL46,0)</f>
        <v>9</v>
      </c>
      <c r="HB46" s="14">
        <f t="shared" si="125"/>
        <v>35</v>
      </c>
      <c r="HC46" s="14">
        <f t="shared" si="126"/>
        <v>18</v>
      </c>
      <c r="HD46" s="14">
        <f t="shared" si="127"/>
        <v>350</v>
      </c>
      <c r="HE46" s="14">
        <f>IF(COUNTIF(属性投放!$AD$6:$AD$26,"="&amp;卡牌属性!GJ46)&gt;0,卡牌属性!GM46,0)</f>
        <v>5</v>
      </c>
      <c r="HF46" s="14">
        <f t="shared" si="128"/>
        <v>60</v>
      </c>
      <c r="HG46" s="14">
        <f t="shared" si="129"/>
        <v>30</v>
      </c>
      <c r="HH46" s="14">
        <f t="shared" si="130"/>
        <v>600</v>
      </c>
      <c r="HI46" s="14">
        <f t="shared" si="71"/>
        <v>8</v>
      </c>
      <c r="HJ46" s="14">
        <f t="shared" si="72"/>
        <v>4</v>
      </c>
      <c r="HK46" s="14">
        <f t="shared" si="73"/>
        <v>80</v>
      </c>
      <c r="HL46" s="14">
        <f t="shared" si="74"/>
        <v>776</v>
      </c>
      <c r="HM46" s="14">
        <f t="shared" si="75"/>
        <v>363</v>
      </c>
      <c r="HN46" s="14">
        <f t="shared" si="76"/>
        <v>7060</v>
      </c>
      <c r="HO46" s="14">
        <f t="shared" si="77"/>
        <v>240</v>
      </c>
      <c r="HP46" s="14">
        <f t="shared" si="78"/>
        <v>1060</v>
      </c>
      <c r="HQ46" s="14">
        <f t="shared" si="79"/>
        <v>1800</v>
      </c>
      <c r="HR46" s="14">
        <f t="shared" si="80"/>
        <v>22080</v>
      </c>
      <c r="HS46" s="17">
        <f t="shared" si="81"/>
        <v>1.0869565217391304E-2</v>
      </c>
      <c r="HT46" s="17">
        <f t="shared" si="82"/>
        <v>4.8007246376811592E-2</v>
      </c>
      <c r="HU46" s="17">
        <f t="shared" si="83"/>
        <v>8.1521739130434784E-2</v>
      </c>
      <c r="HV46" s="23">
        <f>SUM(HO$5:HO46)</f>
        <v>8480</v>
      </c>
      <c r="HW46" s="14">
        <f>SUM(HP$5:HP46)</f>
        <v>7100</v>
      </c>
      <c r="HX46" s="14">
        <f>SUM(HQ$5:HQ46)</f>
        <v>4960</v>
      </c>
      <c r="HY46" s="17">
        <f t="shared" si="84"/>
        <v>0.38405797101449274</v>
      </c>
      <c r="HZ46" s="17">
        <f t="shared" si="85"/>
        <v>0.32155797101449274</v>
      </c>
      <c r="IA46" s="17">
        <f t="shared" si="86"/>
        <v>0.22463768115942029</v>
      </c>
    </row>
    <row r="47" spans="14:235" ht="16.5" x14ac:dyDescent="0.2">
      <c r="AE47" s="13">
        <v>43</v>
      </c>
      <c r="AF47" s="13">
        <f t="shared" si="55"/>
        <v>3</v>
      </c>
      <c r="AG47" s="13">
        <f t="shared" si="2"/>
        <v>3</v>
      </c>
      <c r="AH47" s="14">
        <f t="shared" si="3"/>
        <v>1101003</v>
      </c>
      <c r="AI47" s="14" t="str">
        <f t="shared" si="4"/>
        <v>战斗夏玲3突</v>
      </c>
      <c r="AJ47" s="25" t="s">
        <v>162</v>
      </c>
      <c r="AK47" s="14">
        <v>1</v>
      </c>
      <c r="AL47" s="14">
        <f t="shared" si="5"/>
        <v>3</v>
      </c>
      <c r="AM47" s="14">
        <f>INDEX(属性投放!$DE$6:$DE$85,(卡牌属性!AG47-2)*20+卡牌属性!AL47)</f>
        <v>215</v>
      </c>
      <c r="AN47" s="14">
        <f t="shared" si="131"/>
        <v>215</v>
      </c>
      <c r="AO47" s="14">
        <f t="shared" si="131"/>
        <v>215</v>
      </c>
      <c r="AP47" s="14">
        <f t="shared" si="131"/>
        <v>215</v>
      </c>
      <c r="AQ47" s="14">
        <f t="shared" si="131"/>
        <v>215</v>
      </c>
      <c r="AR47" s="14">
        <f>INDEX(属性投放!$DF$6:$DF$85,(卡牌属性!AG47-2)*20+卡牌属性!AL47)</f>
        <v>63</v>
      </c>
      <c r="AS47" s="14">
        <f t="shared" si="132"/>
        <v>63</v>
      </c>
      <c r="AT47" s="14">
        <f t="shared" si="132"/>
        <v>63</v>
      </c>
      <c r="AU47" s="14">
        <f t="shared" si="132"/>
        <v>63</v>
      </c>
      <c r="AV47" s="14">
        <f t="shared" si="132"/>
        <v>63</v>
      </c>
      <c r="AW47" s="14">
        <f>INDEX(属性投放!$DG$6:$DG$85,(卡牌属性!AG47-2)*20+卡牌属性!AL47)</f>
        <v>975</v>
      </c>
      <c r="AX47" s="14">
        <f t="shared" si="133"/>
        <v>975</v>
      </c>
      <c r="AY47" s="14">
        <f t="shared" si="133"/>
        <v>975</v>
      </c>
      <c r="AZ47" s="14">
        <f t="shared" si="133"/>
        <v>975</v>
      </c>
      <c r="BA47" s="14">
        <f t="shared" si="133"/>
        <v>975</v>
      </c>
      <c r="BB47" s="14">
        <f>INDEX(属性投放!$DK$6:$DK$85,(卡牌属性!AG47-2)*20+卡牌属性!AL47)</f>
        <v>18</v>
      </c>
      <c r="BC47" s="14">
        <f t="shared" si="134"/>
        <v>18</v>
      </c>
      <c r="BD47" s="14">
        <f t="shared" si="134"/>
        <v>18</v>
      </c>
      <c r="BE47" s="14">
        <f t="shared" si="134"/>
        <v>18</v>
      </c>
      <c r="BF47" s="14">
        <f t="shared" si="134"/>
        <v>18</v>
      </c>
      <c r="BG47" s="14">
        <f>INDEX(属性投放!$DL$6:$DL$85,(卡牌属性!AG47-2)*20+卡牌属性!AL47)</f>
        <v>9</v>
      </c>
      <c r="BH47" s="14">
        <f t="shared" si="135"/>
        <v>9</v>
      </c>
      <c r="BI47" s="14">
        <f t="shared" si="135"/>
        <v>9</v>
      </c>
      <c r="BJ47" s="14">
        <f t="shared" si="135"/>
        <v>9</v>
      </c>
      <c r="BK47" s="14">
        <f t="shared" si="135"/>
        <v>9</v>
      </c>
      <c r="BL47" s="14">
        <f>INDEX(属性投放!$DM$6:$DM$85,(卡牌属性!AG47-2)*20+卡牌属性!AL47)</f>
        <v>90</v>
      </c>
      <c r="BM47" s="14">
        <f t="shared" si="136"/>
        <v>90</v>
      </c>
      <c r="BN47" s="14">
        <f t="shared" si="136"/>
        <v>90</v>
      </c>
      <c r="BO47" s="14">
        <f t="shared" si="136"/>
        <v>90</v>
      </c>
      <c r="BP47" s="14">
        <f t="shared" si="136"/>
        <v>90</v>
      </c>
      <c r="BU47" s="13">
        <v>43</v>
      </c>
      <c r="BV47" s="13">
        <f t="shared" si="12"/>
        <v>3</v>
      </c>
      <c r="BW47" s="14">
        <f t="shared" si="13"/>
        <v>4</v>
      </c>
      <c r="BX47" s="14">
        <f t="shared" si="14"/>
        <v>1102003</v>
      </c>
      <c r="BY47" s="14" t="str">
        <f t="shared" si="15"/>
        <v>典韦3突</v>
      </c>
      <c r="BZ47" s="25" t="s">
        <v>162</v>
      </c>
      <c r="CA47" s="14">
        <v>2</v>
      </c>
      <c r="CB47" s="14">
        <f t="shared" si="16"/>
        <v>3</v>
      </c>
      <c r="CC47" s="14" t="s">
        <v>21</v>
      </c>
      <c r="CD47" s="14">
        <f>INDEX(属性投放!$AY$6:$AY$85,(BW47-2)*20+CB47)</f>
        <v>683</v>
      </c>
      <c r="CE47" s="14" t="s">
        <v>22</v>
      </c>
      <c r="CF47" s="14">
        <f>INDEX(属性投放!$AZ$6:$AZ$85,(BW47-2)*20+CB47)</f>
        <v>263</v>
      </c>
      <c r="CG47" s="14" t="s">
        <v>674</v>
      </c>
      <c r="CH47" s="14">
        <f>INDEX(属性投放!$BA$6:$BA$85,(BW47-2)*20+CB47)</f>
        <v>5330</v>
      </c>
      <c r="CI47" s="14" t="s">
        <v>21</v>
      </c>
      <c r="CJ47" s="14">
        <f>INDEX(属性投放!$BB$6:$BB$85,(BW47-2)*20+CB47)</f>
        <v>15</v>
      </c>
      <c r="CK47" s="14" t="s">
        <v>22</v>
      </c>
      <c r="CL47" s="14">
        <f>INDEX(属性投放!$BC$6:$BC$85,(BW47-2)*20+CB47)</f>
        <v>8</v>
      </c>
      <c r="CM47" s="14" t="s">
        <v>674</v>
      </c>
      <c r="CN47" s="14">
        <f>INDEX(属性投放!$BD$6:$BD$85,(BW47-2)*20+CB47)</f>
        <v>150</v>
      </c>
      <c r="CQ47" s="13">
        <v>43</v>
      </c>
      <c r="CR47" s="13">
        <f t="shared" si="17"/>
        <v>1</v>
      </c>
      <c r="CS47" s="13">
        <f t="shared" si="18"/>
        <v>43</v>
      </c>
      <c r="CT47" s="14">
        <f t="shared" si="19"/>
        <v>5</v>
      </c>
      <c r="CU47" s="14">
        <f t="shared" si="20"/>
        <v>1102001</v>
      </c>
      <c r="CV47" s="14" t="str">
        <f>INDEX($O$6:$O$27,CR47)&amp;"-"&amp;INDEX(属性投放!$AB$7:$AB$26,CX47)&amp;"-魂火-"&amp;CZ47</f>
        <v>关羽-大焦热+2-魂火-1</v>
      </c>
      <c r="CW47" s="25" t="s">
        <v>162</v>
      </c>
      <c r="CX47" s="14">
        <f>INDEX(属性投放!$AL$7:$AL$58,CS47)</f>
        <v>18</v>
      </c>
      <c r="CY47" s="14" t="s">
        <v>701</v>
      </c>
      <c r="CZ47" s="14">
        <f>INDEX(属性投放!$AM$7:$AM$58,CS47)</f>
        <v>1</v>
      </c>
      <c r="DA47" s="14">
        <f t="shared" si="21"/>
        <v>43</v>
      </c>
      <c r="DB47" s="14">
        <f>INDEX(属性投放!$AN$7:$AN$58,DA47)</f>
        <v>127</v>
      </c>
      <c r="DC47" s="14" t="s">
        <v>702</v>
      </c>
      <c r="DD47" s="14">
        <f>INDEX(属性投放!$BJ$6:$BJ$85,(CT47-2)*20+CX47)</f>
        <v>1500</v>
      </c>
      <c r="DE47" s="14">
        <f>SUMIFS(DD$5:DD47,$CR$5:$CR47,"="&amp;$CR47)</f>
        <v>19400</v>
      </c>
      <c r="DF47" s="14" t="s">
        <v>703</v>
      </c>
      <c r="DG47" s="14">
        <f>INDEX(属性投放!$BK$6:$BK$85,(CT47-2)*20+CX47)</f>
        <v>750</v>
      </c>
      <c r="DH47" s="14">
        <f>SUMIFS(DG$5:DG47,$CR$5:$CR47,"="&amp;$CR47)</f>
        <v>9703</v>
      </c>
      <c r="DI47" s="14" t="s">
        <v>704</v>
      </c>
      <c r="DJ47" s="14">
        <f>INDEX(属性投放!$BL$6:$BL$85,(CT47-2)*20+CX47)</f>
        <v>15000</v>
      </c>
      <c r="DK47" s="14">
        <f>SUMIFS(DJ$5:DJ47,$CR$5:$CR47,"="&amp;$CR47)</f>
        <v>194000</v>
      </c>
      <c r="DP47" s="14">
        <f t="shared" si="22"/>
        <v>1102003</v>
      </c>
      <c r="DQ47" s="14" t="str">
        <f t="shared" si="23"/>
        <v>典韦3突</v>
      </c>
      <c r="DR47" s="14">
        <f t="shared" si="24"/>
        <v>7</v>
      </c>
      <c r="DS47" s="14">
        <f t="shared" si="25"/>
        <v>6</v>
      </c>
      <c r="DT47" s="14">
        <f t="shared" si="26"/>
        <v>6</v>
      </c>
      <c r="DU47" s="14">
        <f t="shared" si="27"/>
        <v>4</v>
      </c>
      <c r="DV47" s="14">
        <f t="shared" si="28"/>
        <v>3</v>
      </c>
      <c r="DW47" s="14">
        <f t="shared" si="29"/>
        <v>43</v>
      </c>
      <c r="DX47" s="14">
        <f>INDEX(属性投放!$AW$6:$AW$85,(卡牌属性!DU47-2)*20+卡牌属性!DV47)</f>
        <v>10</v>
      </c>
      <c r="DY47" s="14">
        <f>INDEX(属性投放!BP$6:BP$85,卡牌属性!$DW47)</f>
        <v>100</v>
      </c>
      <c r="DZ47" s="14">
        <f>INDEX(属性投放!BQ$6:BQ$85,卡牌属性!$DW47)</f>
        <v>50</v>
      </c>
      <c r="EA47" s="14">
        <f>INDEX(属性投放!BR$6:BR$85,卡牌属性!$DW47)</f>
        <v>1000</v>
      </c>
      <c r="EB47" s="14">
        <f t="shared" si="137"/>
        <v>563</v>
      </c>
      <c r="EC47" s="14">
        <f t="shared" si="138"/>
        <v>637</v>
      </c>
      <c r="ED47" s="14">
        <f t="shared" si="139"/>
        <v>725</v>
      </c>
      <c r="EE47" s="14">
        <f t="shared" si="140"/>
        <v>725</v>
      </c>
      <c r="EF47" s="14">
        <f t="shared" si="141"/>
        <v>865</v>
      </c>
      <c r="EG47" s="14">
        <f t="shared" si="142"/>
        <v>173</v>
      </c>
      <c r="EH47" s="14">
        <f t="shared" si="143"/>
        <v>202</v>
      </c>
      <c r="EI47" s="14">
        <f t="shared" si="144"/>
        <v>202</v>
      </c>
      <c r="EJ47" s="14">
        <f t="shared" si="145"/>
        <v>221</v>
      </c>
      <c r="EK47" s="14">
        <f t="shared" si="146"/>
        <v>240</v>
      </c>
      <c r="EL47" s="14">
        <f t="shared" si="147"/>
        <v>3450</v>
      </c>
      <c r="EM47" s="14">
        <f t="shared" si="148"/>
        <v>4130</v>
      </c>
      <c r="EN47" s="14">
        <f t="shared" si="149"/>
        <v>4130</v>
      </c>
      <c r="EO47" s="14">
        <f t="shared" si="150"/>
        <v>4620</v>
      </c>
      <c r="EP47" s="14">
        <f t="shared" si="151"/>
        <v>5250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108"/>
        <v>9</v>
      </c>
      <c r="FK47" s="14">
        <f t="shared" si="109"/>
        <v>1102009</v>
      </c>
      <c r="FL47" s="14" t="str">
        <f t="shared" si="110"/>
        <v>徐晃-3星</v>
      </c>
      <c r="FM47" s="14">
        <f t="shared" si="111"/>
        <v>3</v>
      </c>
      <c r="FN47" s="14">
        <f>INDEX(Y$6:Y$27,$FJ47)+INDEX(属性偏向!Z$4:Z$8,卡牌属性!$FM47)</f>
        <v>6</v>
      </c>
      <c r="FO47" s="14" t="str">
        <f>INDEX(属性评价,卡牌属性!FN47)</f>
        <v>B+</v>
      </c>
      <c r="FP47" s="14">
        <f>INDEX(Z$6:Z$27,$FJ47)+INDEX(属性偏向!AA$4:AA$8,卡牌属性!$FM47)</f>
        <v>6</v>
      </c>
      <c r="FQ47" s="14" t="str">
        <f>INDEX(属性评价,卡牌属性!FP47)</f>
        <v>B+</v>
      </c>
      <c r="FR47" s="14">
        <f>INDEX(AA$6:AA$27,$FJ47)+INDEX(属性偏向!AB$4:AB$8,卡牌属性!$FM47)</f>
        <v>8</v>
      </c>
      <c r="FS47" s="14" t="str">
        <f>INDEX(属性评价,卡牌属性!FR47)</f>
        <v>A+</v>
      </c>
      <c r="FV47" s="13">
        <v>43</v>
      </c>
      <c r="FW47" s="13">
        <f t="shared" si="112"/>
        <v>9</v>
      </c>
      <c r="FX47" s="14">
        <f t="shared" si="113"/>
        <v>1101009</v>
      </c>
      <c r="FY47" s="14" t="str">
        <f t="shared" si="114"/>
        <v>北落师门-3星</v>
      </c>
      <c r="FZ47" s="14">
        <f t="shared" si="115"/>
        <v>3</v>
      </c>
      <c r="GA47" s="14">
        <f>INDEX(J$6:J$21,$FW47)+INDEX(属性偏向!Z$4:Z$8,卡牌属性!$FM47)</f>
        <v>7</v>
      </c>
      <c r="GB47" s="14" t="str">
        <f>INDEX(属性评价,卡牌属性!GA47)</f>
        <v>A</v>
      </c>
      <c r="GC47" s="14">
        <f>INDEX(K$6:K$21,$FW47)+INDEX(属性偏向!Z$4:Z$8,卡牌属性!$FM47)</f>
        <v>7</v>
      </c>
      <c r="GD47" s="14" t="str">
        <f>INDEX(属性评价,卡牌属性!GC47)</f>
        <v>A</v>
      </c>
      <c r="GE47" s="14">
        <f>INDEX(L$6:L$21,$FW47)+INDEX(属性偏向!Z$4:Z$8,卡牌属性!$FM47)</f>
        <v>7</v>
      </c>
      <c r="GF47" s="14" t="str">
        <f>INDEX(属性评价,卡牌属性!GE47)</f>
        <v>A</v>
      </c>
      <c r="GJ47" s="13">
        <v>43</v>
      </c>
      <c r="GK47" s="13">
        <f>MATCH(GJ47-1,属性投放!$T$6:$T$66,1)</f>
        <v>3</v>
      </c>
      <c r="GL47" s="13">
        <f>MATCH(GJ47,属性投放!$AN$6:$AN$58,1)-1</f>
        <v>9</v>
      </c>
      <c r="GM47" s="13">
        <f>MATCH(GJ47-1,属性投放!$AD$6:$AD$26,1)</f>
        <v>6</v>
      </c>
      <c r="GN47" s="13" t="str">
        <f>INDEX(属性投放!$AB$7:$AB$26,卡牌属性!GM47)</f>
        <v>众合+2</v>
      </c>
      <c r="GO47" s="14">
        <f t="shared" si="116"/>
        <v>621</v>
      </c>
      <c r="GP47" s="14">
        <f t="shared" si="117"/>
        <v>283</v>
      </c>
      <c r="GQ47" s="14">
        <f t="shared" si="118"/>
        <v>5510</v>
      </c>
      <c r="GR47" s="14">
        <f t="shared" si="119"/>
        <v>8</v>
      </c>
      <c r="GS47" s="14">
        <f t="shared" si="120"/>
        <v>4</v>
      </c>
      <c r="GT47" s="14">
        <f t="shared" si="121"/>
        <v>80</v>
      </c>
      <c r="GU47" s="14">
        <f>GO47+GR47*($GJ47-INDEX(属性投放!$AD$6:$AD$26,卡牌属性!$GM47))</f>
        <v>629</v>
      </c>
      <c r="GV47" s="14">
        <f>GP47+GS47*($GJ47-INDEX(属性投放!$AD$6:$AD$26,卡牌属性!$GM47))</f>
        <v>287</v>
      </c>
      <c r="GW47" s="14">
        <f>GQ47+GT47*($GJ47-INDEX(属性投放!$AD$6:$AD$26,卡牌属性!$GM47))</f>
        <v>5590</v>
      </c>
      <c r="GX47" s="14">
        <f t="shared" si="122"/>
        <v>235</v>
      </c>
      <c r="GY47" s="14">
        <f t="shared" si="123"/>
        <v>120</v>
      </c>
      <c r="GZ47" s="14">
        <f t="shared" si="124"/>
        <v>2350</v>
      </c>
      <c r="HA47" s="14">
        <f>IF(COUNTIF(属性投放!$AN$7:$AN$58,"="&amp;卡牌属性!GJ47)&gt;0,卡牌属性!GL47,0)</f>
        <v>0</v>
      </c>
      <c r="HB47" s="14">
        <f t="shared" si="125"/>
        <v>0</v>
      </c>
      <c r="HC47" s="14">
        <f t="shared" si="126"/>
        <v>0</v>
      </c>
      <c r="HD47" s="14">
        <f t="shared" si="127"/>
        <v>0</v>
      </c>
      <c r="HE47" s="14">
        <f>IF(COUNTIF(属性投放!$AD$6:$AD$26,"="&amp;卡牌属性!GJ47)&gt;0,卡牌属性!GM47,0)</f>
        <v>0</v>
      </c>
      <c r="HF47" s="14">
        <f t="shared" si="128"/>
        <v>0</v>
      </c>
      <c r="HG47" s="14">
        <f t="shared" si="129"/>
        <v>0</v>
      </c>
      <c r="HH47" s="14">
        <f t="shared" si="130"/>
        <v>0</v>
      </c>
      <c r="HI47" s="14">
        <f t="shared" si="71"/>
        <v>8</v>
      </c>
      <c r="HJ47" s="14">
        <f t="shared" si="72"/>
        <v>4</v>
      </c>
      <c r="HK47" s="14">
        <f t="shared" si="73"/>
        <v>80</v>
      </c>
      <c r="HL47" s="14">
        <f t="shared" si="74"/>
        <v>864</v>
      </c>
      <c r="HM47" s="14">
        <f t="shared" si="75"/>
        <v>407</v>
      </c>
      <c r="HN47" s="14">
        <f t="shared" si="76"/>
        <v>7940</v>
      </c>
      <c r="HO47" s="14">
        <f t="shared" si="77"/>
        <v>240</v>
      </c>
      <c r="HP47" s="14">
        <f t="shared" si="78"/>
        <v>0</v>
      </c>
      <c r="HQ47" s="14">
        <f t="shared" si="79"/>
        <v>0</v>
      </c>
      <c r="HR47" s="14">
        <f t="shared" si="80"/>
        <v>24720</v>
      </c>
      <c r="HS47" s="17">
        <f t="shared" si="81"/>
        <v>9.7087378640776691E-3</v>
      </c>
      <c r="HT47" s="17">
        <f t="shared" si="82"/>
        <v>0</v>
      </c>
      <c r="HU47" s="17">
        <f t="shared" si="83"/>
        <v>0</v>
      </c>
      <c r="HV47" s="23">
        <f>SUM(HO$5:HO47)</f>
        <v>8720</v>
      </c>
      <c r="HW47" s="14">
        <f>SUM(HP$5:HP47)</f>
        <v>7100</v>
      </c>
      <c r="HX47" s="14">
        <f>SUM(HQ$5:HQ47)</f>
        <v>4960</v>
      </c>
      <c r="HY47" s="17">
        <f t="shared" si="84"/>
        <v>0.35275080906148865</v>
      </c>
      <c r="HZ47" s="17">
        <f t="shared" si="85"/>
        <v>0.2872168284789644</v>
      </c>
      <c r="IA47" s="17">
        <f t="shared" si="86"/>
        <v>0.20064724919093851</v>
      </c>
    </row>
    <row r="48" spans="14:235" ht="16.5" x14ac:dyDescent="0.2">
      <c r="AE48" s="13">
        <v>44</v>
      </c>
      <c r="AF48" s="13">
        <f t="shared" si="55"/>
        <v>3</v>
      </c>
      <c r="AG48" s="13">
        <f t="shared" si="2"/>
        <v>3</v>
      </c>
      <c r="AH48" s="14">
        <f t="shared" si="3"/>
        <v>1101003</v>
      </c>
      <c r="AI48" s="14" t="str">
        <f t="shared" si="4"/>
        <v>战斗夏玲4突</v>
      </c>
      <c r="AJ48" s="25" t="s">
        <v>162</v>
      </c>
      <c r="AK48" s="14">
        <v>1</v>
      </c>
      <c r="AL48" s="14">
        <f t="shared" si="5"/>
        <v>4</v>
      </c>
      <c r="AM48" s="14">
        <f>INDEX(属性投放!$DE$6:$DE$85,(卡牌属性!AG48-2)*20+卡牌属性!AL48)</f>
        <v>440</v>
      </c>
      <c r="AN48" s="14">
        <f t="shared" si="131"/>
        <v>440</v>
      </c>
      <c r="AO48" s="14">
        <f t="shared" si="131"/>
        <v>440</v>
      </c>
      <c r="AP48" s="14">
        <f t="shared" si="131"/>
        <v>440</v>
      </c>
      <c r="AQ48" s="14">
        <f t="shared" si="131"/>
        <v>440</v>
      </c>
      <c r="AR48" s="14">
        <f>INDEX(属性投放!$DF$6:$DF$85,(卡牌属性!AG48-2)*20+卡牌属性!AL48)</f>
        <v>176</v>
      </c>
      <c r="AS48" s="14">
        <f t="shared" si="132"/>
        <v>176</v>
      </c>
      <c r="AT48" s="14">
        <f t="shared" si="132"/>
        <v>176</v>
      </c>
      <c r="AU48" s="14">
        <f t="shared" si="132"/>
        <v>176</v>
      </c>
      <c r="AV48" s="14">
        <f t="shared" si="132"/>
        <v>176</v>
      </c>
      <c r="AW48" s="14">
        <f>INDEX(属性投放!$DG$6:$DG$85,(卡牌属性!AG48-2)*20+卡牌属性!AL48)</f>
        <v>2100</v>
      </c>
      <c r="AX48" s="14">
        <f t="shared" si="133"/>
        <v>2100</v>
      </c>
      <c r="AY48" s="14">
        <f t="shared" si="133"/>
        <v>2100</v>
      </c>
      <c r="AZ48" s="14">
        <f t="shared" si="133"/>
        <v>2100</v>
      </c>
      <c r="BA48" s="14">
        <f t="shared" si="133"/>
        <v>2100</v>
      </c>
      <c r="BB48" s="14">
        <f>INDEX(属性投放!$DK$6:$DK$85,(卡牌属性!AG48-2)*20+卡牌属性!AL48)</f>
        <v>32</v>
      </c>
      <c r="BC48" s="14">
        <f t="shared" si="134"/>
        <v>32</v>
      </c>
      <c r="BD48" s="14">
        <f t="shared" si="134"/>
        <v>32</v>
      </c>
      <c r="BE48" s="14">
        <f t="shared" si="134"/>
        <v>32</v>
      </c>
      <c r="BF48" s="14">
        <f t="shared" si="134"/>
        <v>32</v>
      </c>
      <c r="BG48" s="14">
        <f>INDEX(属性投放!$DL$6:$DL$85,(卡牌属性!AG48-2)*20+卡牌属性!AL48)</f>
        <v>16</v>
      </c>
      <c r="BH48" s="14">
        <f t="shared" si="135"/>
        <v>16</v>
      </c>
      <c r="BI48" s="14">
        <f t="shared" si="135"/>
        <v>16</v>
      </c>
      <c r="BJ48" s="14">
        <f t="shared" si="135"/>
        <v>16</v>
      </c>
      <c r="BK48" s="14">
        <f t="shared" si="135"/>
        <v>16</v>
      </c>
      <c r="BL48" s="14">
        <f>INDEX(属性投放!$DM$6:$DM$85,(卡牌属性!AG48-2)*20+卡牌属性!AL48)</f>
        <v>160</v>
      </c>
      <c r="BM48" s="14">
        <f t="shared" si="136"/>
        <v>160</v>
      </c>
      <c r="BN48" s="14">
        <f t="shared" si="136"/>
        <v>160</v>
      </c>
      <c r="BO48" s="14">
        <f t="shared" si="136"/>
        <v>160</v>
      </c>
      <c r="BP48" s="14">
        <f t="shared" si="136"/>
        <v>160</v>
      </c>
      <c r="BU48" s="13">
        <v>44</v>
      </c>
      <c r="BV48" s="13">
        <f t="shared" si="12"/>
        <v>3</v>
      </c>
      <c r="BW48" s="14">
        <f t="shared" si="13"/>
        <v>4</v>
      </c>
      <c r="BX48" s="14">
        <f t="shared" si="14"/>
        <v>1102003</v>
      </c>
      <c r="BY48" s="14" t="str">
        <f t="shared" si="15"/>
        <v>典韦4突</v>
      </c>
      <c r="BZ48" s="25" t="s">
        <v>162</v>
      </c>
      <c r="CA48" s="14">
        <v>2</v>
      </c>
      <c r="CB48" s="14">
        <f t="shared" si="16"/>
        <v>4</v>
      </c>
      <c r="CC48" s="14" t="s">
        <v>21</v>
      </c>
      <c r="CD48" s="14">
        <f>INDEX(属性投放!$AY$6:$AY$85,(BW48-2)*20+CB48)</f>
        <v>1033</v>
      </c>
      <c r="CE48" s="14" t="s">
        <v>22</v>
      </c>
      <c r="CF48" s="14">
        <f>INDEX(属性投放!$AZ$6:$AZ$85,(BW48-2)*20+CB48)</f>
        <v>443</v>
      </c>
      <c r="CG48" s="14" t="s">
        <v>674</v>
      </c>
      <c r="CH48" s="14">
        <f>INDEX(属性投放!$BA$6:$BA$85,(BW48-2)*20+CB48)</f>
        <v>8830</v>
      </c>
      <c r="CI48" s="14" t="s">
        <v>21</v>
      </c>
      <c r="CJ48" s="14">
        <f>INDEX(属性投放!$BB$6:$BB$85,(BW48-2)*20+CB48)</f>
        <v>20</v>
      </c>
      <c r="CK48" s="14" t="s">
        <v>22</v>
      </c>
      <c r="CL48" s="14">
        <f>INDEX(属性投放!$BC$6:$BC$85,(BW48-2)*20+CB48)</f>
        <v>10</v>
      </c>
      <c r="CM48" s="14" t="s">
        <v>674</v>
      </c>
      <c r="CN48" s="14">
        <f>INDEX(属性投放!$BD$6:$BD$85,(BW48-2)*20+CB48)</f>
        <v>200</v>
      </c>
      <c r="CQ48" s="13">
        <v>44</v>
      </c>
      <c r="CR48" s="13">
        <f t="shared" si="17"/>
        <v>1</v>
      </c>
      <c r="CS48" s="13">
        <f t="shared" si="18"/>
        <v>44</v>
      </c>
      <c r="CT48" s="14">
        <f t="shared" si="19"/>
        <v>5</v>
      </c>
      <c r="CU48" s="14">
        <f t="shared" si="20"/>
        <v>1102001</v>
      </c>
      <c r="CV48" s="14" t="str">
        <f>INDEX($O$6:$O$27,CR48)&amp;"-"&amp;INDEX(属性投放!$AB$7:$AB$26,CX48)&amp;"-魂火-"&amp;CZ48</f>
        <v>关羽-大焦热+2-魂火-2</v>
      </c>
      <c r="CW48" s="25" t="s">
        <v>162</v>
      </c>
      <c r="CX48" s="14">
        <f>INDEX(属性投放!$AL$7:$AL$58,CS48)</f>
        <v>18</v>
      </c>
      <c r="CY48" s="14" t="s">
        <v>701</v>
      </c>
      <c r="CZ48" s="14">
        <f>INDEX(属性投放!$AM$7:$AM$58,CS48)</f>
        <v>2</v>
      </c>
      <c r="DA48" s="14">
        <f t="shared" si="21"/>
        <v>44</v>
      </c>
      <c r="DB48" s="14">
        <f>INDEX(属性投放!$AN$7:$AN$58,DA48)</f>
        <v>130</v>
      </c>
      <c r="DC48" s="14" t="s">
        <v>702</v>
      </c>
      <c r="DD48" s="14">
        <f>INDEX(属性投放!$BJ$6:$BJ$85,(CT48-2)*20+CX48)</f>
        <v>1500</v>
      </c>
      <c r="DE48" s="14">
        <f>SUMIFS(DD$5:DD48,$CR$5:$CR48,"="&amp;$CR48)</f>
        <v>20900</v>
      </c>
      <c r="DF48" s="14" t="s">
        <v>703</v>
      </c>
      <c r="DG48" s="14">
        <f>INDEX(属性投放!$BK$6:$BK$85,(CT48-2)*20+CX48)</f>
        <v>750</v>
      </c>
      <c r="DH48" s="14">
        <f>SUMIFS(DG$5:DG48,$CR$5:$CR48,"="&amp;$CR48)</f>
        <v>10453</v>
      </c>
      <c r="DI48" s="14" t="s">
        <v>704</v>
      </c>
      <c r="DJ48" s="14">
        <f>INDEX(属性投放!$BL$6:$BL$85,(CT48-2)*20+CX48)</f>
        <v>15000</v>
      </c>
      <c r="DK48" s="14">
        <f>SUMIFS(DJ$5:DJ48,$CR$5:$CR48,"="&amp;$CR48)</f>
        <v>209000</v>
      </c>
      <c r="DP48" s="14">
        <f t="shared" si="22"/>
        <v>1102003</v>
      </c>
      <c r="DQ48" s="14" t="str">
        <f t="shared" si="23"/>
        <v>典韦4突</v>
      </c>
      <c r="DR48" s="14">
        <f t="shared" si="24"/>
        <v>7</v>
      </c>
      <c r="DS48" s="14">
        <f t="shared" si="25"/>
        <v>6</v>
      </c>
      <c r="DT48" s="14">
        <f t="shared" si="26"/>
        <v>6</v>
      </c>
      <c r="DU48" s="14">
        <f t="shared" si="27"/>
        <v>4</v>
      </c>
      <c r="DV48" s="14">
        <f t="shared" si="28"/>
        <v>4</v>
      </c>
      <c r="DW48" s="14">
        <f t="shared" si="29"/>
        <v>44</v>
      </c>
      <c r="DX48" s="14">
        <f>INDEX(属性投放!$AW$6:$AW$85,(卡牌属性!DU48-2)*20+卡牌属性!DV48)</f>
        <v>10</v>
      </c>
      <c r="DY48" s="14">
        <f>INDEX(属性投放!BP$6:BP$85,卡牌属性!$DW48)</f>
        <v>125</v>
      </c>
      <c r="DZ48" s="14">
        <f>INDEX(属性投放!BQ$6:BQ$85,卡牌属性!$DW48)</f>
        <v>63</v>
      </c>
      <c r="EA48" s="14">
        <f>INDEX(属性投放!BR$6:BR$85,卡牌属性!$DW48)</f>
        <v>1250</v>
      </c>
      <c r="EB48" s="14">
        <f t="shared" si="137"/>
        <v>813</v>
      </c>
      <c r="EC48" s="14">
        <f t="shared" si="138"/>
        <v>907</v>
      </c>
      <c r="ED48" s="14">
        <f t="shared" si="139"/>
        <v>1025</v>
      </c>
      <c r="EE48" s="14">
        <f t="shared" si="140"/>
        <v>1025</v>
      </c>
      <c r="EF48" s="14">
        <f t="shared" si="141"/>
        <v>1215</v>
      </c>
      <c r="EG48" s="14">
        <f t="shared" si="142"/>
        <v>283</v>
      </c>
      <c r="EH48" s="14">
        <f t="shared" si="143"/>
        <v>332</v>
      </c>
      <c r="EI48" s="14">
        <f t="shared" si="144"/>
        <v>332</v>
      </c>
      <c r="EJ48" s="14">
        <f t="shared" si="145"/>
        <v>361</v>
      </c>
      <c r="EK48" s="14">
        <f t="shared" si="146"/>
        <v>390</v>
      </c>
      <c r="EL48" s="14">
        <f t="shared" si="147"/>
        <v>5650</v>
      </c>
      <c r="EM48" s="14">
        <f t="shared" si="148"/>
        <v>6630</v>
      </c>
      <c r="EN48" s="14">
        <f t="shared" si="149"/>
        <v>6630</v>
      </c>
      <c r="EO48" s="14">
        <f t="shared" si="150"/>
        <v>7320</v>
      </c>
      <c r="EP48" s="14">
        <f t="shared" si="151"/>
        <v>8250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108"/>
        <v>9</v>
      </c>
      <c r="FK48" s="14">
        <f t="shared" si="109"/>
        <v>1102009</v>
      </c>
      <c r="FL48" s="14" t="str">
        <f t="shared" si="110"/>
        <v>徐晃-4星</v>
      </c>
      <c r="FM48" s="14">
        <f t="shared" si="111"/>
        <v>4</v>
      </c>
      <c r="FN48" s="14">
        <f>INDEX(Y$6:Y$27,$FJ48)+INDEX(属性偏向!Z$4:Z$8,卡牌属性!$FM48)</f>
        <v>6</v>
      </c>
      <c r="FO48" s="14" t="str">
        <f>INDEX(属性评价,卡牌属性!FN48)</f>
        <v>B+</v>
      </c>
      <c r="FP48" s="14">
        <f>INDEX(Z$6:Z$27,$FJ48)+INDEX(属性偏向!AA$4:AA$8,卡牌属性!$FM48)</f>
        <v>7</v>
      </c>
      <c r="FQ48" s="14" t="str">
        <f>INDEX(属性评价,卡牌属性!FP48)</f>
        <v>A</v>
      </c>
      <c r="FR48" s="14">
        <f>INDEX(AA$6:AA$27,$FJ48)+INDEX(属性偏向!AB$4:AB$8,卡牌属性!$FM48)</f>
        <v>9</v>
      </c>
      <c r="FS48" s="14" t="str">
        <f>INDEX(属性评价,卡牌属性!FR48)</f>
        <v>S</v>
      </c>
      <c r="FV48" s="13">
        <v>44</v>
      </c>
      <c r="FW48" s="13">
        <f t="shared" si="112"/>
        <v>9</v>
      </c>
      <c r="FX48" s="14">
        <f t="shared" si="113"/>
        <v>1101009</v>
      </c>
      <c r="FY48" s="14" t="str">
        <f t="shared" si="114"/>
        <v>北落师门-4星</v>
      </c>
      <c r="FZ48" s="14">
        <f t="shared" si="115"/>
        <v>4</v>
      </c>
      <c r="GA48" s="14">
        <f>INDEX(J$6:J$21,$FW48)+INDEX(属性偏向!Z$4:Z$8,卡牌属性!$FM48)</f>
        <v>7</v>
      </c>
      <c r="GB48" s="14" t="str">
        <f>INDEX(属性评价,卡牌属性!GA48)</f>
        <v>A</v>
      </c>
      <c r="GC48" s="14">
        <f>INDEX(K$6:K$21,$FW48)+INDEX(属性偏向!Z$4:Z$8,卡牌属性!$FM48)</f>
        <v>7</v>
      </c>
      <c r="GD48" s="14" t="str">
        <f>INDEX(属性评价,卡牌属性!GC48)</f>
        <v>A</v>
      </c>
      <c r="GE48" s="14">
        <f>INDEX(L$6:L$21,$FW48)+INDEX(属性偏向!Z$4:Z$8,卡牌属性!$FM48)</f>
        <v>7</v>
      </c>
      <c r="GF48" s="14" t="str">
        <f>INDEX(属性评价,卡牌属性!GE48)</f>
        <v>A</v>
      </c>
      <c r="GJ48" s="13">
        <v>44</v>
      </c>
      <c r="GK48" s="13">
        <f>MATCH(GJ48-1,属性投放!$T$6:$T$66,1)</f>
        <v>3</v>
      </c>
      <c r="GL48" s="13">
        <f>MATCH(GJ48,属性投放!$AN$6:$AN$58,1)-1</f>
        <v>9</v>
      </c>
      <c r="GM48" s="13">
        <f>MATCH(GJ48-1,属性投放!$AD$6:$AD$26,1)</f>
        <v>6</v>
      </c>
      <c r="GN48" s="13" t="str">
        <f>INDEX(属性投放!$AB$7:$AB$26,卡牌属性!GM48)</f>
        <v>众合+2</v>
      </c>
      <c r="GO48" s="14">
        <f t="shared" si="116"/>
        <v>621</v>
      </c>
      <c r="GP48" s="14">
        <f t="shared" si="117"/>
        <v>283</v>
      </c>
      <c r="GQ48" s="14">
        <f t="shared" si="118"/>
        <v>5510</v>
      </c>
      <c r="GR48" s="14">
        <f t="shared" si="119"/>
        <v>8</v>
      </c>
      <c r="GS48" s="14">
        <f t="shared" si="120"/>
        <v>4</v>
      </c>
      <c r="GT48" s="14">
        <f t="shared" si="121"/>
        <v>80</v>
      </c>
      <c r="GU48" s="14">
        <f>GO48+GR48*($GJ48-INDEX(属性投放!$AD$6:$AD$26,卡牌属性!$GM48))</f>
        <v>637</v>
      </c>
      <c r="GV48" s="14">
        <f>GP48+GS48*($GJ48-INDEX(属性投放!$AD$6:$AD$26,卡牌属性!$GM48))</f>
        <v>291</v>
      </c>
      <c r="GW48" s="14">
        <f>GQ48+GT48*($GJ48-INDEX(属性投放!$AD$6:$AD$26,卡牌属性!$GM48))</f>
        <v>5670</v>
      </c>
      <c r="GX48" s="14">
        <f t="shared" si="122"/>
        <v>235</v>
      </c>
      <c r="GY48" s="14">
        <f t="shared" si="123"/>
        <v>120</v>
      </c>
      <c r="GZ48" s="14">
        <f t="shared" si="124"/>
        <v>2350</v>
      </c>
      <c r="HA48" s="14">
        <f>IF(COUNTIF(属性投放!$AN$7:$AN$58,"="&amp;卡牌属性!GJ48)&gt;0,卡牌属性!GL48,0)</f>
        <v>0</v>
      </c>
      <c r="HB48" s="14">
        <f t="shared" si="125"/>
        <v>0</v>
      </c>
      <c r="HC48" s="14">
        <f t="shared" si="126"/>
        <v>0</v>
      </c>
      <c r="HD48" s="14">
        <f t="shared" si="127"/>
        <v>0</v>
      </c>
      <c r="HE48" s="14">
        <f>IF(COUNTIF(属性投放!$AD$6:$AD$26,"="&amp;卡牌属性!GJ48)&gt;0,卡牌属性!GM48,0)</f>
        <v>0</v>
      </c>
      <c r="HF48" s="14">
        <f t="shared" si="128"/>
        <v>0</v>
      </c>
      <c r="HG48" s="14">
        <f t="shared" si="129"/>
        <v>0</v>
      </c>
      <c r="HH48" s="14">
        <f t="shared" si="130"/>
        <v>0</v>
      </c>
      <c r="HI48" s="14">
        <f t="shared" si="71"/>
        <v>8</v>
      </c>
      <c r="HJ48" s="14">
        <f t="shared" si="72"/>
        <v>4</v>
      </c>
      <c r="HK48" s="14">
        <f t="shared" si="73"/>
        <v>80</v>
      </c>
      <c r="HL48" s="14">
        <f t="shared" si="74"/>
        <v>872</v>
      </c>
      <c r="HM48" s="14">
        <f t="shared" si="75"/>
        <v>411</v>
      </c>
      <c r="HN48" s="14">
        <f t="shared" si="76"/>
        <v>8020</v>
      </c>
      <c r="HO48" s="14">
        <f t="shared" si="77"/>
        <v>240</v>
      </c>
      <c r="HP48" s="14">
        <f t="shared" si="78"/>
        <v>0</v>
      </c>
      <c r="HQ48" s="14">
        <f t="shared" si="79"/>
        <v>0</v>
      </c>
      <c r="HR48" s="14">
        <f t="shared" si="80"/>
        <v>24960</v>
      </c>
      <c r="HS48" s="17">
        <f t="shared" si="81"/>
        <v>9.6153846153846159E-3</v>
      </c>
      <c r="HT48" s="17">
        <f t="shared" si="82"/>
        <v>0</v>
      </c>
      <c r="HU48" s="17">
        <f t="shared" si="83"/>
        <v>0</v>
      </c>
      <c r="HV48" s="23">
        <f>SUM(HO$5:HO48)</f>
        <v>8960</v>
      </c>
      <c r="HW48" s="14">
        <f>SUM(HP$5:HP48)</f>
        <v>7100</v>
      </c>
      <c r="HX48" s="14">
        <f>SUM(HQ$5:HQ48)</f>
        <v>4960</v>
      </c>
      <c r="HY48" s="17">
        <f t="shared" si="84"/>
        <v>0.35897435897435898</v>
      </c>
      <c r="HZ48" s="17">
        <f t="shared" si="85"/>
        <v>0.28445512820512819</v>
      </c>
      <c r="IA48" s="17">
        <f t="shared" si="86"/>
        <v>0.19871794871794871</v>
      </c>
    </row>
    <row r="49" spans="31:235" ht="16.5" x14ac:dyDescent="0.2">
      <c r="AE49" s="13">
        <v>45</v>
      </c>
      <c r="AF49" s="13">
        <f t="shared" si="55"/>
        <v>3</v>
      </c>
      <c r="AG49" s="13">
        <f t="shared" si="2"/>
        <v>3</v>
      </c>
      <c r="AH49" s="14">
        <f t="shared" si="3"/>
        <v>1101003</v>
      </c>
      <c r="AI49" s="14" t="str">
        <f t="shared" si="4"/>
        <v>战斗夏玲5突</v>
      </c>
      <c r="AJ49" s="25" t="s">
        <v>162</v>
      </c>
      <c r="AK49" s="14">
        <v>1</v>
      </c>
      <c r="AL49" s="14">
        <f t="shared" si="5"/>
        <v>5</v>
      </c>
      <c r="AM49" s="14">
        <f>INDEX(属性投放!$DE$6:$DE$85,(卡牌属性!AG49-2)*20+卡牌属性!AL49)</f>
        <v>531</v>
      </c>
      <c r="AN49" s="14">
        <f t="shared" si="131"/>
        <v>531</v>
      </c>
      <c r="AO49" s="14">
        <f t="shared" si="131"/>
        <v>531</v>
      </c>
      <c r="AP49" s="14">
        <f t="shared" si="131"/>
        <v>531</v>
      </c>
      <c r="AQ49" s="14">
        <f t="shared" si="131"/>
        <v>531</v>
      </c>
      <c r="AR49" s="14">
        <f>INDEX(属性投放!$DF$6:$DF$85,(卡牌属性!AG49-2)*20+卡牌属性!AL49)</f>
        <v>222</v>
      </c>
      <c r="AS49" s="14">
        <f t="shared" si="132"/>
        <v>222</v>
      </c>
      <c r="AT49" s="14">
        <f t="shared" si="132"/>
        <v>222</v>
      </c>
      <c r="AU49" s="14">
        <f t="shared" si="132"/>
        <v>222</v>
      </c>
      <c r="AV49" s="14">
        <f t="shared" si="132"/>
        <v>222</v>
      </c>
      <c r="AW49" s="14">
        <f>INDEX(属性投放!$DG$6:$DG$85,(卡牌属性!AG49-2)*20+卡牌属性!AL49)</f>
        <v>2555</v>
      </c>
      <c r="AX49" s="14">
        <f t="shared" si="133"/>
        <v>2555</v>
      </c>
      <c r="AY49" s="14">
        <f t="shared" si="133"/>
        <v>2555</v>
      </c>
      <c r="AZ49" s="14">
        <f t="shared" si="133"/>
        <v>2555</v>
      </c>
      <c r="BA49" s="14">
        <f t="shared" si="133"/>
        <v>2555</v>
      </c>
      <c r="BB49" s="14">
        <f>INDEX(属性投放!$DK$6:$DK$85,(卡牌属性!AG49-2)*20+卡牌属性!AL49)</f>
        <v>32</v>
      </c>
      <c r="BC49" s="14">
        <f t="shared" si="134"/>
        <v>32</v>
      </c>
      <c r="BD49" s="14">
        <f t="shared" si="134"/>
        <v>32</v>
      </c>
      <c r="BE49" s="14">
        <f t="shared" si="134"/>
        <v>32</v>
      </c>
      <c r="BF49" s="14">
        <f t="shared" si="134"/>
        <v>32</v>
      </c>
      <c r="BG49" s="14">
        <f>INDEX(属性投放!$DL$6:$DL$85,(卡牌属性!AG49-2)*20+卡牌属性!AL49)</f>
        <v>16</v>
      </c>
      <c r="BH49" s="14">
        <f t="shared" si="135"/>
        <v>16</v>
      </c>
      <c r="BI49" s="14">
        <f t="shared" si="135"/>
        <v>16</v>
      </c>
      <c r="BJ49" s="14">
        <f t="shared" si="135"/>
        <v>16</v>
      </c>
      <c r="BK49" s="14">
        <f t="shared" si="135"/>
        <v>16</v>
      </c>
      <c r="BL49" s="14">
        <f>INDEX(属性投放!$DM$6:$DM$85,(卡牌属性!AG49-2)*20+卡牌属性!AL49)</f>
        <v>160</v>
      </c>
      <c r="BM49" s="14">
        <f t="shared" si="136"/>
        <v>160</v>
      </c>
      <c r="BN49" s="14">
        <f t="shared" si="136"/>
        <v>160</v>
      </c>
      <c r="BO49" s="14">
        <f t="shared" si="136"/>
        <v>160</v>
      </c>
      <c r="BP49" s="14">
        <f t="shared" si="136"/>
        <v>160</v>
      </c>
      <c r="BU49" s="13">
        <v>45</v>
      </c>
      <c r="BV49" s="13">
        <f t="shared" si="12"/>
        <v>3</v>
      </c>
      <c r="BW49" s="14">
        <f t="shared" si="13"/>
        <v>4</v>
      </c>
      <c r="BX49" s="14">
        <f t="shared" si="14"/>
        <v>1102003</v>
      </c>
      <c r="BY49" s="14" t="str">
        <f t="shared" si="15"/>
        <v>典韦5突</v>
      </c>
      <c r="BZ49" s="25" t="s">
        <v>162</v>
      </c>
      <c r="CA49" s="14">
        <v>2</v>
      </c>
      <c r="CB49" s="14">
        <f t="shared" si="16"/>
        <v>5</v>
      </c>
      <c r="CC49" s="14" t="s">
        <v>21</v>
      </c>
      <c r="CD49" s="14">
        <f>INDEX(属性投放!$AY$6:$AY$85,(BW49-2)*20+CB49)</f>
        <v>1488</v>
      </c>
      <c r="CE49" s="14" t="s">
        <v>22</v>
      </c>
      <c r="CF49" s="14">
        <f>INDEX(属性投放!$AZ$6:$AZ$85,(BW49-2)*20+CB49)</f>
        <v>672</v>
      </c>
      <c r="CG49" s="14" t="s">
        <v>674</v>
      </c>
      <c r="CH49" s="14">
        <f>INDEX(属性投放!$BA$6:$BA$85,(BW49-2)*20+CB49)</f>
        <v>13380</v>
      </c>
      <c r="CI49" s="14" t="s">
        <v>21</v>
      </c>
      <c r="CJ49" s="14">
        <f>INDEX(属性投放!$BB$6:$BB$85,(BW49-2)*20+CB49)</f>
        <v>20</v>
      </c>
      <c r="CK49" s="14" t="s">
        <v>22</v>
      </c>
      <c r="CL49" s="14">
        <f>INDEX(属性投放!$BC$6:$BC$85,(BW49-2)*20+CB49)</f>
        <v>10</v>
      </c>
      <c r="CM49" s="14" t="s">
        <v>674</v>
      </c>
      <c r="CN49" s="14">
        <f>INDEX(属性投放!$BD$6:$BD$85,(BW49-2)*20+CB49)</f>
        <v>200</v>
      </c>
      <c r="CQ49" s="13">
        <v>45</v>
      </c>
      <c r="CR49" s="13">
        <f t="shared" si="17"/>
        <v>1</v>
      </c>
      <c r="CS49" s="13">
        <f t="shared" si="18"/>
        <v>45</v>
      </c>
      <c r="CT49" s="14">
        <f t="shared" si="19"/>
        <v>5</v>
      </c>
      <c r="CU49" s="14">
        <f t="shared" si="20"/>
        <v>1102001</v>
      </c>
      <c r="CV49" s="14" t="str">
        <f>INDEX($O$6:$O$27,CR49)&amp;"-"&amp;INDEX(属性投放!$AB$7:$AB$26,CX49)&amp;"-魂火-"&amp;CZ49</f>
        <v>关羽-大焦热+2-魂火-3</v>
      </c>
      <c r="CW49" s="25" t="s">
        <v>162</v>
      </c>
      <c r="CX49" s="14">
        <f>INDEX(属性投放!$AL$7:$AL$58,CS49)</f>
        <v>18</v>
      </c>
      <c r="CY49" s="14" t="s">
        <v>701</v>
      </c>
      <c r="CZ49" s="14">
        <f>INDEX(属性投放!$AM$7:$AM$58,CS49)</f>
        <v>3</v>
      </c>
      <c r="DA49" s="14">
        <f t="shared" si="21"/>
        <v>45</v>
      </c>
      <c r="DB49" s="14">
        <f>INDEX(属性投放!$AN$7:$AN$58,DA49)</f>
        <v>132</v>
      </c>
      <c r="DC49" s="14" t="s">
        <v>702</v>
      </c>
      <c r="DD49" s="14">
        <f>INDEX(属性投放!$BJ$6:$BJ$85,(CT49-2)*20+CX49)</f>
        <v>1500</v>
      </c>
      <c r="DE49" s="14">
        <f>SUMIFS(DD$5:DD49,$CR$5:$CR49,"="&amp;$CR49)</f>
        <v>22400</v>
      </c>
      <c r="DF49" s="14" t="s">
        <v>703</v>
      </c>
      <c r="DG49" s="14">
        <f>INDEX(属性投放!$BK$6:$BK$85,(CT49-2)*20+CX49)</f>
        <v>750</v>
      </c>
      <c r="DH49" s="14">
        <f>SUMIFS(DG$5:DG49,$CR$5:$CR49,"="&amp;$CR49)</f>
        <v>11203</v>
      </c>
      <c r="DI49" s="14" t="s">
        <v>704</v>
      </c>
      <c r="DJ49" s="14">
        <f>INDEX(属性投放!$BL$6:$BL$85,(CT49-2)*20+CX49)</f>
        <v>15000</v>
      </c>
      <c r="DK49" s="14">
        <f>SUMIFS(DJ$5:DJ49,$CR$5:$CR49,"="&amp;$CR49)</f>
        <v>224000</v>
      </c>
      <c r="DP49" s="14">
        <f t="shared" si="22"/>
        <v>1102003</v>
      </c>
      <c r="DQ49" s="14" t="str">
        <f t="shared" si="23"/>
        <v>典韦5突</v>
      </c>
      <c r="DR49" s="14">
        <f t="shared" si="24"/>
        <v>7</v>
      </c>
      <c r="DS49" s="14">
        <f t="shared" si="25"/>
        <v>6</v>
      </c>
      <c r="DT49" s="14">
        <f t="shared" si="26"/>
        <v>6</v>
      </c>
      <c r="DU49" s="14">
        <f t="shared" si="27"/>
        <v>4</v>
      </c>
      <c r="DV49" s="14">
        <f t="shared" si="28"/>
        <v>5</v>
      </c>
      <c r="DW49" s="14">
        <f t="shared" si="29"/>
        <v>45</v>
      </c>
      <c r="DX49" s="14">
        <f>INDEX(属性投放!$AW$6:$AW$85,(卡牌属性!DU49-2)*20+卡牌属性!DV49)</f>
        <v>7</v>
      </c>
      <c r="DY49" s="14">
        <f>INDEX(属性投放!BP$6:BP$85,卡牌属性!$DW49)</f>
        <v>160</v>
      </c>
      <c r="DZ49" s="14">
        <f>INDEX(属性投放!BQ$6:BQ$85,卡牌属性!$DW49)</f>
        <v>80</v>
      </c>
      <c r="EA49" s="14">
        <f>INDEX(属性投放!BR$6:BR$85,卡牌属性!$DW49)</f>
        <v>1600</v>
      </c>
      <c r="EB49" s="14">
        <f t="shared" si="137"/>
        <v>1138</v>
      </c>
      <c r="EC49" s="14">
        <f t="shared" si="138"/>
        <v>1252</v>
      </c>
      <c r="ED49" s="14">
        <f t="shared" si="139"/>
        <v>1400</v>
      </c>
      <c r="EE49" s="14">
        <f t="shared" si="140"/>
        <v>1400</v>
      </c>
      <c r="EF49" s="14">
        <f t="shared" si="141"/>
        <v>1640</v>
      </c>
      <c r="EG49" s="14">
        <f t="shared" si="142"/>
        <v>416</v>
      </c>
      <c r="EH49" s="14">
        <f t="shared" si="143"/>
        <v>495</v>
      </c>
      <c r="EI49" s="14">
        <f t="shared" si="144"/>
        <v>495</v>
      </c>
      <c r="EJ49" s="14">
        <f t="shared" si="145"/>
        <v>534</v>
      </c>
      <c r="EK49" s="14">
        <f t="shared" si="146"/>
        <v>583</v>
      </c>
      <c r="EL49" s="14">
        <f t="shared" si="147"/>
        <v>8200</v>
      </c>
      <c r="EM49" s="14">
        <f t="shared" si="148"/>
        <v>9880</v>
      </c>
      <c r="EN49" s="14">
        <f t="shared" si="149"/>
        <v>9880</v>
      </c>
      <c r="EO49" s="14">
        <f t="shared" si="150"/>
        <v>10770</v>
      </c>
      <c r="EP49" s="14">
        <f t="shared" si="151"/>
        <v>12000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108"/>
        <v>9</v>
      </c>
      <c r="FK49" s="14">
        <f t="shared" si="109"/>
        <v>1102009</v>
      </c>
      <c r="FL49" s="14" t="str">
        <f t="shared" si="110"/>
        <v>徐晃-5星</v>
      </c>
      <c r="FM49" s="14">
        <f t="shared" si="111"/>
        <v>5</v>
      </c>
      <c r="FN49" s="14">
        <f>INDEX(Y$6:Y$27,$FJ49)+INDEX(属性偏向!Z$4:Z$8,卡牌属性!$FM49)</f>
        <v>7</v>
      </c>
      <c r="FO49" s="14" t="str">
        <f>INDEX(属性评价,卡牌属性!FN49)</f>
        <v>A</v>
      </c>
      <c r="FP49" s="14">
        <f>INDEX(Z$6:Z$27,$FJ49)+INDEX(属性偏向!AA$4:AA$8,卡牌属性!$FM49)</f>
        <v>8</v>
      </c>
      <c r="FQ49" s="14" t="str">
        <f>INDEX(属性评价,卡牌属性!FP49)</f>
        <v>A+</v>
      </c>
      <c r="FR49" s="14">
        <f>INDEX(AA$6:AA$27,$FJ49)+INDEX(属性偏向!AB$4:AB$8,卡牌属性!$FM49)</f>
        <v>10</v>
      </c>
      <c r="FS49" s="14" t="str">
        <f>INDEX(属性评价,卡牌属性!FR49)</f>
        <v>S+</v>
      </c>
      <c r="FV49" s="13">
        <v>45</v>
      </c>
      <c r="FW49" s="13">
        <f t="shared" si="112"/>
        <v>9</v>
      </c>
      <c r="FX49" s="14">
        <f t="shared" si="113"/>
        <v>1101009</v>
      </c>
      <c r="FY49" s="14" t="str">
        <f t="shared" si="114"/>
        <v>北落师门-5星</v>
      </c>
      <c r="FZ49" s="14">
        <f t="shared" si="115"/>
        <v>5</v>
      </c>
      <c r="GA49" s="14">
        <f>INDEX(J$6:J$21,$FW49)+INDEX(属性偏向!Z$4:Z$8,卡牌属性!$FM49)</f>
        <v>8</v>
      </c>
      <c r="GB49" s="14" t="str">
        <f>INDEX(属性评价,卡牌属性!GA49)</f>
        <v>A+</v>
      </c>
      <c r="GC49" s="14">
        <f>INDEX(K$6:K$21,$FW49)+INDEX(属性偏向!Z$4:Z$8,卡牌属性!$FM49)</f>
        <v>8</v>
      </c>
      <c r="GD49" s="14" t="str">
        <f>INDEX(属性评价,卡牌属性!GC49)</f>
        <v>A+</v>
      </c>
      <c r="GE49" s="14">
        <f>INDEX(L$6:L$21,$FW49)+INDEX(属性偏向!Z$4:Z$8,卡牌属性!$FM49)</f>
        <v>8</v>
      </c>
      <c r="GF49" s="14" t="str">
        <f>INDEX(属性评价,卡牌属性!GE49)</f>
        <v>A+</v>
      </c>
      <c r="GJ49" s="13">
        <v>45</v>
      </c>
      <c r="GK49" s="13">
        <f>MATCH(GJ49-1,属性投放!$T$6:$T$66,1)</f>
        <v>3</v>
      </c>
      <c r="GL49" s="13">
        <f>MATCH(GJ49,属性投放!$AN$6:$AN$58,1)-1</f>
        <v>10</v>
      </c>
      <c r="GM49" s="13">
        <f>MATCH(GJ49-1,属性投放!$AD$6:$AD$26,1)</f>
        <v>6</v>
      </c>
      <c r="GN49" s="13" t="str">
        <f>INDEX(属性投放!$AB$7:$AB$26,卡牌属性!GM49)</f>
        <v>众合+2</v>
      </c>
      <c r="GO49" s="14">
        <f t="shared" si="116"/>
        <v>621</v>
      </c>
      <c r="GP49" s="14">
        <f t="shared" si="117"/>
        <v>283</v>
      </c>
      <c r="GQ49" s="14">
        <f t="shared" si="118"/>
        <v>5510</v>
      </c>
      <c r="GR49" s="14">
        <f t="shared" si="119"/>
        <v>8</v>
      </c>
      <c r="GS49" s="14">
        <f t="shared" si="120"/>
        <v>4</v>
      </c>
      <c r="GT49" s="14">
        <f t="shared" si="121"/>
        <v>80</v>
      </c>
      <c r="GU49" s="14">
        <f>GO49+GR49*($GJ49-INDEX(属性投放!$AD$6:$AD$26,卡牌属性!$GM49))</f>
        <v>645</v>
      </c>
      <c r="GV49" s="14">
        <f>GP49+GS49*($GJ49-INDEX(属性投放!$AD$6:$AD$26,卡牌属性!$GM49))</f>
        <v>295</v>
      </c>
      <c r="GW49" s="14">
        <f>GQ49+GT49*($GJ49-INDEX(属性投放!$AD$6:$AD$26,卡牌属性!$GM49))</f>
        <v>5750</v>
      </c>
      <c r="GX49" s="14">
        <f t="shared" si="122"/>
        <v>275</v>
      </c>
      <c r="GY49" s="14">
        <f t="shared" si="123"/>
        <v>140</v>
      </c>
      <c r="GZ49" s="14">
        <f t="shared" si="124"/>
        <v>2750</v>
      </c>
      <c r="HA49" s="14">
        <f>IF(COUNTIF(属性投放!$AN$7:$AN$58,"="&amp;卡牌属性!GJ49)&gt;0,卡牌属性!GL49,0)</f>
        <v>10</v>
      </c>
      <c r="HB49" s="14">
        <f t="shared" si="125"/>
        <v>40</v>
      </c>
      <c r="HC49" s="14">
        <f t="shared" si="126"/>
        <v>20</v>
      </c>
      <c r="HD49" s="14">
        <f t="shared" si="127"/>
        <v>400</v>
      </c>
      <c r="HE49" s="14">
        <f>IF(COUNTIF(属性投放!$AD$6:$AD$26,"="&amp;卡牌属性!GJ49)&gt;0,卡牌属性!GM49,0)</f>
        <v>0</v>
      </c>
      <c r="HF49" s="14">
        <f t="shared" si="128"/>
        <v>0</v>
      </c>
      <c r="HG49" s="14">
        <f t="shared" si="129"/>
        <v>0</v>
      </c>
      <c r="HH49" s="14">
        <f t="shared" si="130"/>
        <v>0</v>
      </c>
      <c r="HI49" s="14">
        <f t="shared" si="71"/>
        <v>8</v>
      </c>
      <c r="HJ49" s="14">
        <f t="shared" si="72"/>
        <v>4</v>
      </c>
      <c r="HK49" s="14">
        <f t="shared" si="73"/>
        <v>80</v>
      </c>
      <c r="HL49" s="14">
        <f t="shared" si="74"/>
        <v>920</v>
      </c>
      <c r="HM49" s="14">
        <f t="shared" si="75"/>
        <v>435</v>
      </c>
      <c r="HN49" s="14">
        <f t="shared" si="76"/>
        <v>8500</v>
      </c>
      <c r="HO49" s="14">
        <f t="shared" si="77"/>
        <v>240</v>
      </c>
      <c r="HP49" s="14">
        <f t="shared" si="78"/>
        <v>1200</v>
      </c>
      <c r="HQ49" s="14">
        <f t="shared" si="79"/>
        <v>0</v>
      </c>
      <c r="HR49" s="14">
        <f t="shared" si="80"/>
        <v>26400</v>
      </c>
      <c r="HS49" s="17">
        <f t="shared" si="81"/>
        <v>9.0909090909090905E-3</v>
      </c>
      <c r="HT49" s="17">
        <f t="shared" si="82"/>
        <v>4.5454545454545456E-2</v>
      </c>
      <c r="HU49" s="17">
        <f t="shared" si="83"/>
        <v>0</v>
      </c>
      <c r="HV49" s="23">
        <f>SUM(HO$5:HO49)</f>
        <v>9200</v>
      </c>
      <c r="HW49" s="14">
        <f>SUM(HP$5:HP49)</f>
        <v>8300</v>
      </c>
      <c r="HX49" s="14">
        <f>SUM(HQ$5:HQ49)</f>
        <v>4960</v>
      </c>
      <c r="HY49" s="17">
        <f t="shared" si="84"/>
        <v>0.34848484848484851</v>
      </c>
      <c r="HZ49" s="17">
        <f t="shared" si="85"/>
        <v>0.31439393939393939</v>
      </c>
      <c r="IA49" s="17">
        <f t="shared" si="86"/>
        <v>0.18787878787878787</v>
      </c>
    </row>
    <row r="50" spans="31:235" ht="16.5" x14ac:dyDescent="0.2">
      <c r="AE50" s="13">
        <v>46</v>
      </c>
      <c r="AF50" s="13">
        <f t="shared" si="55"/>
        <v>3</v>
      </c>
      <c r="AG50" s="13">
        <f t="shared" si="2"/>
        <v>3</v>
      </c>
      <c r="AH50" s="14">
        <f t="shared" si="3"/>
        <v>1101003</v>
      </c>
      <c r="AI50" s="14" t="str">
        <f t="shared" si="4"/>
        <v>战斗夏玲6突</v>
      </c>
      <c r="AJ50" s="25" t="s">
        <v>162</v>
      </c>
      <c r="AK50" s="14">
        <v>1</v>
      </c>
      <c r="AL50" s="14">
        <f t="shared" si="5"/>
        <v>6</v>
      </c>
      <c r="AM50" s="14">
        <f>INDEX(属性投放!$DE$6:$DE$85,(卡牌属性!AG50-2)*20+卡牌属性!AL50)</f>
        <v>622</v>
      </c>
      <c r="AN50" s="14">
        <f t="shared" si="131"/>
        <v>622</v>
      </c>
      <c r="AO50" s="14">
        <f t="shared" si="131"/>
        <v>622</v>
      </c>
      <c r="AP50" s="14">
        <f t="shared" si="131"/>
        <v>622</v>
      </c>
      <c r="AQ50" s="14">
        <f t="shared" si="131"/>
        <v>622</v>
      </c>
      <c r="AR50" s="14">
        <f>INDEX(属性投放!$DF$6:$DF$85,(卡牌属性!AG50-2)*20+卡牌属性!AL50)</f>
        <v>268</v>
      </c>
      <c r="AS50" s="14">
        <f t="shared" si="132"/>
        <v>268</v>
      </c>
      <c r="AT50" s="14">
        <f t="shared" si="132"/>
        <v>268</v>
      </c>
      <c r="AU50" s="14">
        <f t="shared" si="132"/>
        <v>268</v>
      </c>
      <c r="AV50" s="14">
        <f t="shared" si="132"/>
        <v>268</v>
      </c>
      <c r="AW50" s="14">
        <f>INDEX(属性投放!$DG$6:$DG$85,(卡牌属性!AG50-2)*20+卡牌属性!AL50)</f>
        <v>3010</v>
      </c>
      <c r="AX50" s="14">
        <f t="shared" si="133"/>
        <v>3010</v>
      </c>
      <c r="AY50" s="14">
        <f t="shared" si="133"/>
        <v>3010</v>
      </c>
      <c r="AZ50" s="14">
        <f t="shared" si="133"/>
        <v>3010</v>
      </c>
      <c r="BA50" s="14">
        <f t="shared" si="133"/>
        <v>3010</v>
      </c>
      <c r="BB50" s="14">
        <f>INDEX(属性投放!$DK$6:$DK$85,(卡牌属性!AG50-2)*20+卡牌属性!AL50)</f>
        <v>32</v>
      </c>
      <c r="BC50" s="14">
        <f t="shared" si="134"/>
        <v>32</v>
      </c>
      <c r="BD50" s="14">
        <f t="shared" si="134"/>
        <v>32</v>
      </c>
      <c r="BE50" s="14">
        <f t="shared" si="134"/>
        <v>32</v>
      </c>
      <c r="BF50" s="14">
        <f t="shared" si="134"/>
        <v>32</v>
      </c>
      <c r="BG50" s="14">
        <f>INDEX(属性投放!$DL$6:$DL$85,(卡牌属性!AG50-2)*20+卡牌属性!AL50)</f>
        <v>16</v>
      </c>
      <c r="BH50" s="14">
        <f t="shared" si="135"/>
        <v>16</v>
      </c>
      <c r="BI50" s="14">
        <f t="shared" si="135"/>
        <v>16</v>
      </c>
      <c r="BJ50" s="14">
        <f t="shared" si="135"/>
        <v>16</v>
      </c>
      <c r="BK50" s="14">
        <f t="shared" si="135"/>
        <v>16</v>
      </c>
      <c r="BL50" s="14">
        <f>INDEX(属性投放!$DM$6:$DM$85,(卡牌属性!AG50-2)*20+卡牌属性!AL50)</f>
        <v>160</v>
      </c>
      <c r="BM50" s="14">
        <f t="shared" si="136"/>
        <v>160</v>
      </c>
      <c r="BN50" s="14">
        <f t="shared" si="136"/>
        <v>160</v>
      </c>
      <c r="BO50" s="14">
        <f t="shared" si="136"/>
        <v>160</v>
      </c>
      <c r="BP50" s="14">
        <f t="shared" si="136"/>
        <v>160</v>
      </c>
      <c r="BU50" s="13">
        <v>46</v>
      </c>
      <c r="BV50" s="13">
        <f t="shared" si="12"/>
        <v>3</v>
      </c>
      <c r="BW50" s="14">
        <f t="shared" si="13"/>
        <v>4</v>
      </c>
      <c r="BX50" s="14">
        <f t="shared" si="14"/>
        <v>1102003</v>
      </c>
      <c r="BY50" s="14" t="str">
        <f t="shared" si="15"/>
        <v>典韦6突</v>
      </c>
      <c r="BZ50" s="25" t="s">
        <v>162</v>
      </c>
      <c r="CA50" s="14">
        <v>2</v>
      </c>
      <c r="CB50" s="14">
        <f t="shared" si="16"/>
        <v>6</v>
      </c>
      <c r="CC50" s="14" t="s">
        <v>21</v>
      </c>
      <c r="CD50" s="14">
        <f>INDEX(属性投放!$AY$6:$AY$85,(BW50-2)*20+CB50)</f>
        <v>1928</v>
      </c>
      <c r="CE50" s="14" t="s">
        <v>22</v>
      </c>
      <c r="CF50" s="14">
        <f>INDEX(属性投放!$AZ$6:$AZ$85,(BW50-2)*20+CB50)</f>
        <v>892</v>
      </c>
      <c r="CG50" s="14" t="s">
        <v>674</v>
      </c>
      <c r="CH50" s="14">
        <f>INDEX(属性投放!$BA$6:$BA$85,(BW50-2)*20+CB50)</f>
        <v>17780</v>
      </c>
      <c r="CI50" s="14" t="s">
        <v>21</v>
      </c>
      <c r="CJ50" s="14">
        <f>INDEX(属性投放!$BB$6:$BB$85,(BW50-2)*20+CB50)</f>
        <v>20</v>
      </c>
      <c r="CK50" s="14" t="s">
        <v>22</v>
      </c>
      <c r="CL50" s="14">
        <f>INDEX(属性投放!$BC$6:$BC$85,(BW50-2)*20+CB50)</f>
        <v>10</v>
      </c>
      <c r="CM50" s="14" t="s">
        <v>674</v>
      </c>
      <c r="CN50" s="14">
        <f>INDEX(属性投放!$BD$6:$BD$85,(BW50-2)*20+CB50)</f>
        <v>200</v>
      </c>
      <c r="CQ50" s="13">
        <v>46</v>
      </c>
      <c r="CR50" s="13">
        <f t="shared" si="17"/>
        <v>1</v>
      </c>
      <c r="CS50" s="13">
        <f t="shared" si="18"/>
        <v>46</v>
      </c>
      <c r="CT50" s="14">
        <f t="shared" si="19"/>
        <v>5</v>
      </c>
      <c r="CU50" s="14">
        <f t="shared" si="20"/>
        <v>1102001</v>
      </c>
      <c r="CV50" s="14" t="str">
        <f>INDEX($O$6:$O$27,CR50)&amp;"-"&amp;INDEX(属性投放!$AB$7:$AB$26,CX50)&amp;"-魂火-"&amp;CZ50</f>
        <v>关羽-无间-魂火-1</v>
      </c>
      <c r="CW50" s="25" t="s">
        <v>162</v>
      </c>
      <c r="CX50" s="14">
        <f>INDEX(属性投放!$AL$7:$AL$58,CS50)</f>
        <v>19</v>
      </c>
      <c r="CY50" s="14" t="s">
        <v>701</v>
      </c>
      <c r="CZ50" s="14">
        <f>INDEX(属性投放!$AM$7:$AM$58,CS50)</f>
        <v>1</v>
      </c>
      <c r="DA50" s="14">
        <f t="shared" si="21"/>
        <v>46</v>
      </c>
      <c r="DB50" s="14">
        <f>INDEX(属性投放!$AN$7:$AN$58,DA50)</f>
        <v>135</v>
      </c>
      <c r="DC50" s="14" t="s">
        <v>702</v>
      </c>
      <c r="DD50" s="14">
        <f>INDEX(属性投放!$BJ$6:$BJ$85,(CT50-2)*20+CX50)</f>
        <v>1800</v>
      </c>
      <c r="DE50" s="14">
        <f>SUMIFS(DD$5:DD50,$CR$5:$CR50,"="&amp;$CR50)</f>
        <v>24200</v>
      </c>
      <c r="DF50" s="14" t="s">
        <v>703</v>
      </c>
      <c r="DG50" s="14">
        <f>INDEX(属性投放!$BK$6:$BK$85,(CT50-2)*20+CX50)</f>
        <v>900</v>
      </c>
      <c r="DH50" s="14">
        <f>SUMIFS(DG$5:DG50,$CR$5:$CR50,"="&amp;$CR50)</f>
        <v>12103</v>
      </c>
      <c r="DI50" s="14" t="s">
        <v>704</v>
      </c>
      <c r="DJ50" s="14">
        <f>INDEX(属性投放!$BL$6:$BL$85,(CT50-2)*20+CX50)</f>
        <v>18000</v>
      </c>
      <c r="DK50" s="14">
        <f>SUMIFS(DJ$5:DJ50,$CR$5:$CR50,"="&amp;$CR50)</f>
        <v>242000</v>
      </c>
      <c r="DP50" s="14">
        <f t="shared" si="22"/>
        <v>1102003</v>
      </c>
      <c r="DQ50" s="14" t="str">
        <f t="shared" si="23"/>
        <v>典韦6突</v>
      </c>
      <c r="DR50" s="14">
        <f t="shared" si="24"/>
        <v>7</v>
      </c>
      <c r="DS50" s="14">
        <f t="shared" si="25"/>
        <v>6</v>
      </c>
      <c r="DT50" s="14">
        <f t="shared" si="26"/>
        <v>6</v>
      </c>
      <c r="DU50" s="14">
        <f t="shared" si="27"/>
        <v>4</v>
      </c>
      <c r="DV50" s="14">
        <f t="shared" si="28"/>
        <v>6</v>
      </c>
      <c r="DW50" s="14">
        <f t="shared" si="29"/>
        <v>46</v>
      </c>
      <c r="DX50" s="14">
        <f>INDEX(属性投放!$AW$6:$AW$85,(卡牌属性!DU50-2)*20+卡牌属性!DV50)</f>
        <v>5</v>
      </c>
      <c r="DY50" s="14">
        <f>INDEX(属性投放!BP$6:BP$85,卡牌属性!$DW50)</f>
        <v>190</v>
      </c>
      <c r="DZ50" s="14">
        <f>INDEX(属性投放!BQ$6:BQ$85,卡牌属性!$DW50)</f>
        <v>95</v>
      </c>
      <c r="EA50" s="14">
        <f>INDEX(属性投放!BR$6:BR$85,卡牌属性!$DW50)</f>
        <v>1900</v>
      </c>
      <c r="EB50" s="14">
        <f t="shared" si="137"/>
        <v>1438</v>
      </c>
      <c r="EC50" s="14">
        <f t="shared" si="138"/>
        <v>1566</v>
      </c>
      <c r="ED50" s="14">
        <f t="shared" si="139"/>
        <v>1735</v>
      </c>
      <c r="EE50" s="14">
        <f t="shared" si="140"/>
        <v>1735</v>
      </c>
      <c r="EF50" s="14">
        <f t="shared" si="141"/>
        <v>2010</v>
      </c>
      <c r="EG50" s="14">
        <f t="shared" si="142"/>
        <v>545</v>
      </c>
      <c r="EH50" s="14">
        <f t="shared" si="143"/>
        <v>645</v>
      </c>
      <c r="EI50" s="14">
        <f t="shared" si="144"/>
        <v>645</v>
      </c>
      <c r="EJ50" s="14">
        <f t="shared" si="145"/>
        <v>691</v>
      </c>
      <c r="EK50" s="14">
        <f t="shared" si="146"/>
        <v>754</v>
      </c>
      <c r="EL50" s="14">
        <f t="shared" si="147"/>
        <v>10710</v>
      </c>
      <c r="EM50" s="14">
        <f t="shared" si="148"/>
        <v>12880</v>
      </c>
      <c r="EN50" s="14">
        <f t="shared" si="149"/>
        <v>12880</v>
      </c>
      <c r="EO50" s="14">
        <f t="shared" si="150"/>
        <v>13910</v>
      </c>
      <c r="EP50" s="14">
        <f t="shared" si="151"/>
        <v>15350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108"/>
        <v>10</v>
      </c>
      <c r="FK50" s="14">
        <f t="shared" si="109"/>
        <v>1102010</v>
      </c>
      <c r="FL50" s="14" t="str">
        <f t="shared" si="110"/>
        <v>张郃-1星</v>
      </c>
      <c r="FM50" s="14">
        <f t="shared" si="111"/>
        <v>1</v>
      </c>
      <c r="FN50" s="14">
        <f>INDEX(Y$6:Y$27,$FJ50)+INDEX(属性偏向!Z$4:Z$8,卡牌属性!$FM50)</f>
        <v>8</v>
      </c>
      <c r="FO50" s="14" t="str">
        <f>INDEX(属性评价,卡牌属性!FN50)</f>
        <v>A+</v>
      </c>
      <c r="FP50" s="14">
        <f>INDEX(Z$6:Z$27,$FJ50)+INDEX(属性偏向!AA$4:AA$8,卡牌属性!$FM50)</f>
        <v>6</v>
      </c>
      <c r="FQ50" s="14" t="str">
        <f>INDEX(属性评价,卡牌属性!FP50)</f>
        <v>B+</v>
      </c>
      <c r="FR50" s="14">
        <f>INDEX(AA$6:AA$27,$FJ50)+INDEX(属性偏向!AB$4:AB$8,卡牌属性!$FM50)</f>
        <v>5</v>
      </c>
      <c r="FS50" s="14" t="str">
        <f>INDEX(属性评价,卡牌属性!FR50)</f>
        <v>B</v>
      </c>
      <c r="FV50" s="13">
        <v>46</v>
      </c>
      <c r="FW50" s="13">
        <f t="shared" si="112"/>
        <v>10</v>
      </c>
      <c r="FX50" s="14">
        <f t="shared" si="113"/>
        <v>1101010</v>
      </c>
      <c r="FY50" s="14" t="str">
        <f t="shared" si="114"/>
        <v>盖文-1星</v>
      </c>
      <c r="FZ50" s="14">
        <f t="shared" si="115"/>
        <v>1</v>
      </c>
      <c r="GA50" s="14">
        <f>INDEX(J$6:J$21,$FW50)+INDEX(属性偏向!Z$4:Z$8,卡牌属性!$FM50)</f>
        <v>6</v>
      </c>
      <c r="GB50" s="14" t="str">
        <f>INDEX(属性评价,卡牌属性!GA50)</f>
        <v>B+</v>
      </c>
      <c r="GC50" s="14">
        <f>INDEX(K$6:K$21,$FW50)+INDEX(属性偏向!Z$4:Z$8,卡牌属性!$FM50)</f>
        <v>7</v>
      </c>
      <c r="GD50" s="14" t="str">
        <f>INDEX(属性评价,卡牌属性!GC50)</f>
        <v>A</v>
      </c>
      <c r="GE50" s="14">
        <f>INDEX(L$6:L$21,$FW50)+INDEX(属性偏向!Z$4:Z$8,卡牌属性!$FM50)</f>
        <v>8</v>
      </c>
      <c r="GF50" s="14" t="str">
        <f>INDEX(属性评价,卡牌属性!GE50)</f>
        <v>A+</v>
      </c>
      <c r="GJ50" s="13">
        <v>46</v>
      </c>
      <c r="GK50" s="13">
        <f>MATCH(GJ50-1,属性投放!$T$6:$T$66,1)</f>
        <v>3</v>
      </c>
      <c r="GL50" s="13">
        <f>MATCH(GJ50,属性投放!$AN$6:$AN$58,1)-1</f>
        <v>10</v>
      </c>
      <c r="GM50" s="13">
        <f>MATCH(GJ50-1,属性投放!$AD$6:$AD$26,1)</f>
        <v>6</v>
      </c>
      <c r="GN50" s="13" t="str">
        <f>INDEX(属性投放!$AB$7:$AB$26,卡牌属性!GM50)</f>
        <v>众合+2</v>
      </c>
      <c r="GO50" s="14">
        <f t="shared" si="116"/>
        <v>621</v>
      </c>
      <c r="GP50" s="14">
        <f t="shared" si="117"/>
        <v>283</v>
      </c>
      <c r="GQ50" s="14">
        <f t="shared" si="118"/>
        <v>5510</v>
      </c>
      <c r="GR50" s="14">
        <f t="shared" si="119"/>
        <v>8</v>
      </c>
      <c r="GS50" s="14">
        <f t="shared" si="120"/>
        <v>4</v>
      </c>
      <c r="GT50" s="14">
        <f t="shared" si="121"/>
        <v>80</v>
      </c>
      <c r="GU50" s="14">
        <f>GO50+GR50*($GJ50-INDEX(属性投放!$AD$6:$AD$26,卡牌属性!$GM50))</f>
        <v>653</v>
      </c>
      <c r="GV50" s="14">
        <f>GP50+GS50*($GJ50-INDEX(属性投放!$AD$6:$AD$26,卡牌属性!$GM50))</f>
        <v>299</v>
      </c>
      <c r="GW50" s="14">
        <f>GQ50+GT50*($GJ50-INDEX(属性投放!$AD$6:$AD$26,卡牌属性!$GM50))</f>
        <v>5830</v>
      </c>
      <c r="GX50" s="14">
        <f t="shared" si="122"/>
        <v>275</v>
      </c>
      <c r="GY50" s="14">
        <f t="shared" si="123"/>
        <v>140</v>
      </c>
      <c r="GZ50" s="14">
        <f t="shared" si="124"/>
        <v>2750</v>
      </c>
      <c r="HA50" s="14">
        <f>IF(COUNTIF(属性投放!$AN$7:$AN$58,"="&amp;卡牌属性!GJ50)&gt;0,卡牌属性!GL50,0)</f>
        <v>0</v>
      </c>
      <c r="HB50" s="14">
        <f t="shared" si="125"/>
        <v>0</v>
      </c>
      <c r="HC50" s="14">
        <f t="shared" si="126"/>
        <v>0</v>
      </c>
      <c r="HD50" s="14">
        <f t="shared" si="127"/>
        <v>0</v>
      </c>
      <c r="HE50" s="14">
        <f>IF(COUNTIF(属性投放!$AD$6:$AD$26,"="&amp;卡牌属性!GJ50)&gt;0,卡牌属性!GM50,0)</f>
        <v>0</v>
      </c>
      <c r="HF50" s="14">
        <f t="shared" si="128"/>
        <v>0</v>
      </c>
      <c r="HG50" s="14">
        <f t="shared" si="129"/>
        <v>0</v>
      </c>
      <c r="HH50" s="14">
        <f t="shared" si="130"/>
        <v>0</v>
      </c>
      <c r="HI50" s="14">
        <f t="shared" si="71"/>
        <v>8</v>
      </c>
      <c r="HJ50" s="14">
        <f t="shared" si="72"/>
        <v>4</v>
      </c>
      <c r="HK50" s="14">
        <f t="shared" si="73"/>
        <v>80</v>
      </c>
      <c r="HL50" s="14">
        <f t="shared" si="74"/>
        <v>928</v>
      </c>
      <c r="HM50" s="14">
        <f t="shared" si="75"/>
        <v>439</v>
      </c>
      <c r="HN50" s="14">
        <f t="shared" si="76"/>
        <v>8580</v>
      </c>
      <c r="HO50" s="14">
        <f t="shared" si="77"/>
        <v>240</v>
      </c>
      <c r="HP50" s="14">
        <f t="shared" si="78"/>
        <v>0</v>
      </c>
      <c r="HQ50" s="14">
        <f t="shared" si="79"/>
        <v>0</v>
      </c>
      <c r="HR50" s="14">
        <f t="shared" si="80"/>
        <v>26640</v>
      </c>
      <c r="HS50" s="17">
        <f t="shared" si="81"/>
        <v>9.0090090090090089E-3</v>
      </c>
      <c r="HT50" s="17">
        <f t="shared" si="82"/>
        <v>0</v>
      </c>
      <c r="HU50" s="17">
        <f t="shared" si="83"/>
        <v>0</v>
      </c>
      <c r="HV50" s="23">
        <f>SUM(HO$5:HO50)</f>
        <v>9440</v>
      </c>
      <c r="HW50" s="14">
        <f>SUM(HP$5:HP50)</f>
        <v>8300</v>
      </c>
      <c r="HX50" s="14">
        <f>SUM(HQ$5:HQ50)</f>
        <v>4960</v>
      </c>
      <c r="HY50" s="17">
        <f t="shared" si="84"/>
        <v>0.35435435435435436</v>
      </c>
      <c r="HZ50" s="17">
        <f t="shared" si="85"/>
        <v>0.31156156156156156</v>
      </c>
      <c r="IA50" s="17">
        <f t="shared" si="86"/>
        <v>0.18618618618618618</v>
      </c>
    </row>
    <row r="51" spans="31:235" ht="16.5" x14ac:dyDescent="0.2">
      <c r="AE51" s="13">
        <v>47</v>
      </c>
      <c r="AF51" s="13">
        <f t="shared" si="55"/>
        <v>3</v>
      </c>
      <c r="AG51" s="13">
        <f t="shared" si="2"/>
        <v>3</v>
      </c>
      <c r="AH51" s="14">
        <f t="shared" si="3"/>
        <v>1101003</v>
      </c>
      <c r="AI51" s="14" t="str">
        <f t="shared" si="4"/>
        <v>战斗夏玲7突</v>
      </c>
      <c r="AJ51" s="25" t="s">
        <v>162</v>
      </c>
      <c r="AK51" s="14">
        <v>1</v>
      </c>
      <c r="AL51" s="14">
        <f t="shared" si="5"/>
        <v>7</v>
      </c>
      <c r="AM51" s="14">
        <f>INDEX(属性投放!$DE$6:$DE$85,(卡牌属性!AG51-2)*20+卡牌属性!AL51)</f>
        <v>1513</v>
      </c>
      <c r="AN51" s="14">
        <f t="shared" si="131"/>
        <v>1513</v>
      </c>
      <c r="AO51" s="14">
        <f t="shared" si="131"/>
        <v>1513</v>
      </c>
      <c r="AP51" s="14">
        <f t="shared" si="131"/>
        <v>1513</v>
      </c>
      <c r="AQ51" s="14">
        <f t="shared" si="131"/>
        <v>1513</v>
      </c>
      <c r="AR51" s="14">
        <f>INDEX(属性投放!$DF$6:$DF$85,(卡牌属性!AG51-2)*20+卡牌属性!AL51)</f>
        <v>714</v>
      </c>
      <c r="AS51" s="14">
        <f t="shared" si="132"/>
        <v>714</v>
      </c>
      <c r="AT51" s="14">
        <f t="shared" si="132"/>
        <v>714</v>
      </c>
      <c r="AU51" s="14">
        <f t="shared" si="132"/>
        <v>714</v>
      </c>
      <c r="AV51" s="14">
        <f t="shared" si="132"/>
        <v>714</v>
      </c>
      <c r="AW51" s="14">
        <f>INDEX(属性投放!$DG$6:$DG$85,(卡牌属性!AG51-2)*20+卡牌属性!AL51)</f>
        <v>7465</v>
      </c>
      <c r="AX51" s="14">
        <f t="shared" si="133"/>
        <v>7465</v>
      </c>
      <c r="AY51" s="14">
        <f t="shared" si="133"/>
        <v>7465</v>
      </c>
      <c r="AZ51" s="14">
        <f t="shared" si="133"/>
        <v>7465</v>
      </c>
      <c r="BA51" s="14">
        <f t="shared" si="133"/>
        <v>7465</v>
      </c>
      <c r="BB51" s="14">
        <f>INDEX(属性投放!$DK$6:$DK$85,(卡牌属性!AG51-2)*20+卡牌属性!AL51)</f>
        <v>52</v>
      </c>
      <c r="BC51" s="14">
        <f t="shared" si="134"/>
        <v>52</v>
      </c>
      <c r="BD51" s="14">
        <f t="shared" si="134"/>
        <v>52</v>
      </c>
      <c r="BE51" s="14">
        <f t="shared" si="134"/>
        <v>52</v>
      </c>
      <c r="BF51" s="14">
        <f t="shared" si="134"/>
        <v>52</v>
      </c>
      <c r="BG51" s="14">
        <f>INDEX(属性投放!$DL$6:$DL$85,(卡牌属性!AG51-2)*20+卡牌属性!AL51)</f>
        <v>26</v>
      </c>
      <c r="BH51" s="14">
        <f t="shared" si="135"/>
        <v>26</v>
      </c>
      <c r="BI51" s="14">
        <f t="shared" si="135"/>
        <v>26</v>
      </c>
      <c r="BJ51" s="14">
        <f t="shared" si="135"/>
        <v>26</v>
      </c>
      <c r="BK51" s="14">
        <f t="shared" si="135"/>
        <v>26</v>
      </c>
      <c r="BL51" s="14">
        <f>INDEX(属性投放!$DM$6:$DM$85,(卡牌属性!AG51-2)*20+卡牌属性!AL51)</f>
        <v>260</v>
      </c>
      <c r="BM51" s="14">
        <f t="shared" si="136"/>
        <v>260</v>
      </c>
      <c r="BN51" s="14">
        <f t="shared" si="136"/>
        <v>260</v>
      </c>
      <c r="BO51" s="14">
        <f t="shared" si="136"/>
        <v>260</v>
      </c>
      <c r="BP51" s="14">
        <f t="shared" si="136"/>
        <v>260</v>
      </c>
      <c r="BU51" s="13">
        <v>47</v>
      </c>
      <c r="BV51" s="13">
        <f t="shared" si="12"/>
        <v>3</v>
      </c>
      <c r="BW51" s="14">
        <f t="shared" si="13"/>
        <v>4</v>
      </c>
      <c r="BX51" s="14">
        <f t="shared" si="14"/>
        <v>1102003</v>
      </c>
      <c r="BY51" s="14" t="str">
        <f t="shared" si="15"/>
        <v>典韦7突</v>
      </c>
      <c r="BZ51" s="25" t="s">
        <v>162</v>
      </c>
      <c r="CA51" s="14">
        <v>2</v>
      </c>
      <c r="CB51" s="14">
        <f t="shared" si="16"/>
        <v>7</v>
      </c>
      <c r="CC51" s="14" t="s">
        <v>21</v>
      </c>
      <c r="CD51" s="14">
        <f>INDEX(属性投放!$AY$6:$AY$85,(BW51-2)*20+CB51)</f>
        <v>2388</v>
      </c>
      <c r="CE51" s="14" t="s">
        <v>22</v>
      </c>
      <c r="CF51" s="14">
        <f>INDEX(属性投放!$AZ$6:$AZ$85,(BW51-2)*20+CB51)</f>
        <v>1123</v>
      </c>
      <c r="CG51" s="14" t="s">
        <v>674</v>
      </c>
      <c r="CH51" s="14">
        <f>INDEX(属性投放!$BA$6:$BA$85,(BW51-2)*20+CB51)</f>
        <v>22380</v>
      </c>
      <c r="CI51" s="14" t="s">
        <v>21</v>
      </c>
      <c r="CJ51" s="14">
        <f>INDEX(属性投放!$BB$6:$BB$85,(BW51-2)*20+CB51)</f>
        <v>25</v>
      </c>
      <c r="CK51" s="14" t="s">
        <v>22</v>
      </c>
      <c r="CL51" s="14">
        <f>INDEX(属性投放!$BC$6:$BC$85,(BW51-2)*20+CB51)</f>
        <v>13</v>
      </c>
      <c r="CM51" s="14" t="s">
        <v>674</v>
      </c>
      <c r="CN51" s="14">
        <f>INDEX(属性投放!$BD$6:$BD$85,(BW51-2)*20+CB51)</f>
        <v>250</v>
      </c>
      <c r="CQ51" s="13">
        <v>47</v>
      </c>
      <c r="CR51" s="13">
        <f t="shared" si="17"/>
        <v>1</v>
      </c>
      <c r="CS51" s="13">
        <f t="shared" si="18"/>
        <v>47</v>
      </c>
      <c r="CT51" s="14">
        <f t="shared" si="19"/>
        <v>5</v>
      </c>
      <c r="CU51" s="14">
        <f t="shared" si="20"/>
        <v>1102001</v>
      </c>
      <c r="CV51" s="14" t="str">
        <f>INDEX($O$6:$O$27,CR51)&amp;"-"&amp;INDEX(属性投放!$AB$7:$AB$26,CX51)&amp;"-魂火-"&amp;CZ51</f>
        <v>关羽-无间-魂火-2</v>
      </c>
      <c r="CW51" s="25" t="s">
        <v>162</v>
      </c>
      <c r="CX51" s="14">
        <f>INDEX(属性投放!$AL$7:$AL$58,CS51)</f>
        <v>19</v>
      </c>
      <c r="CY51" s="14" t="s">
        <v>701</v>
      </c>
      <c r="CZ51" s="14">
        <f>INDEX(属性投放!$AM$7:$AM$58,CS51)</f>
        <v>2</v>
      </c>
      <c r="DA51" s="14">
        <f t="shared" si="21"/>
        <v>47</v>
      </c>
      <c r="DB51" s="14">
        <f>INDEX(属性投放!$AN$7:$AN$58,DA51)</f>
        <v>137</v>
      </c>
      <c r="DC51" s="14" t="s">
        <v>702</v>
      </c>
      <c r="DD51" s="14">
        <f>INDEX(属性投放!$BJ$6:$BJ$85,(CT51-2)*20+CX51)</f>
        <v>1800</v>
      </c>
      <c r="DE51" s="14">
        <f>SUMIFS(DD$5:DD51,$CR$5:$CR51,"="&amp;$CR51)</f>
        <v>26000</v>
      </c>
      <c r="DF51" s="14" t="s">
        <v>703</v>
      </c>
      <c r="DG51" s="14">
        <f>INDEX(属性投放!$BK$6:$BK$85,(CT51-2)*20+CX51)</f>
        <v>900</v>
      </c>
      <c r="DH51" s="14">
        <f>SUMIFS(DG$5:DG51,$CR$5:$CR51,"="&amp;$CR51)</f>
        <v>13003</v>
      </c>
      <c r="DI51" s="14" t="s">
        <v>704</v>
      </c>
      <c r="DJ51" s="14">
        <f>INDEX(属性投放!$BL$6:$BL$85,(CT51-2)*20+CX51)</f>
        <v>18000</v>
      </c>
      <c r="DK51" s="14">
        <f>SUMIFS(DJ$5:DJ51,$CR$5:$CR51,"="&amp;$CR51)</f>
        <v>260000</v>
      </c>
      <c r="DP51" s="14">
        <f t="shared" si="22"/>
        <v>1102003</v>
      </c>
      <c r="DQ51" s="14" t="str">
        <f t="shared" si="23"/>
        <v>典韦7突</v>
      </c>
      <c r="DR51" s="14">
        <f t="shared" si="24"/>
        <v>7</v>
      </c>
      <c r="DS51" s="14">
        <f t="shared" si="25"/>
        <v>6</v>
      </c>
      <c r="DT51" s="14">
        <f t="shared" si="26"/>
        <v>6</v>
      </c>
      <c r="DU51" s="14">
        <f t="shared" si="27"/>
        <v>4</v>
      </c>
      <c r="DV51" s="14">
        <f t="shared" si="28"/>
        <v>7</v>
      </c>
      <c r="DW51" s="14">
        <f t="shared" si="29"/>
        <v>47</v>
      </c>
      <c r="DX51" s="14">
        <f>INDEX(属性投放!$AW$6:$AW$85,(卡牌属性!DU51-2)*20+卡牌属性!DV51)</f>
        <v>5</v>
      </c>
      <c r="DY51" s="14">
        <f>INDEX(属性投放!BP$6:BP$85,卡牌属性!$DW51)</f>
        <v>200</v>
      </c>
      <c r="DZ51" s="14">
        <f>INDEX(属性投放!BQ$6:BQ$85,卡牌属性!$DW51)</f>
        <v>100</v>
      </c>
      <c r="EA51" s="14">
        <f>INDEX(属性投放!BR$6:BR$85,卡牌属性!$DW51)</f>
        <v>2000</v>
      </c>
      <c r="EB51" s="14">
        <f t="shared" si="137"/>
        <v>1728</v>
      </c>
      <c r="EC51" s="14">
        <f t="shared" si="138"/>
        <v>1866</v>
      </c>
      <c r="ED51" s="14">
        <f t="shared" si="139"/>
        <v>2050</v>
      </c>
      <c r="EE51" s="14">
        <f t="shared" si="140"/>
        <v>2050</v>
      </c>
      <c r="EF51" s="14">
        <f t="shared" si="141"/>
        <v>2350</v>
      </c>
      <c r="EG51" s="14">
        <f t="shared" si="142"/>
        <v>675</v>
      </c>
      <c r="EH51" s="14">
        <f t="shared" si="143"/>
        <v>790</v>
      </c>
      <c r="EI51" s="14">
        <f t="shared" si="144"/>
        <v>790</v>
      </c>
      <c r="EJ51" s="14">
        <f t="shared" si="145"/>
        <v>841</v>
      </c>
      <c r="EK51" s="14">
        <f t="shared" si="146"/>
        <v>914</v>
      </c>
      <c r="EL51" s="14">
        <f t="shared" si="147"/>
        <v>13260</v>
      </c>
      <c r="EM51" s="14">
        <f t="shared" si="148"/>
        <v>15780</v>
      </c>
      <c r="EN51" s="14">
        <f t="shared" si="149"/>
        <v>15780</v>
      </c>
      <c r="EO51" s="14">
        <f t="shared" si="150"/>
        <v>16910</v>
      </c>
      <c r="EP51" s="14">
        <f t="shared" si="151"/>
        <v>18500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108"/>
        <v>10</v>
      </c>
      <c r="FK51" s="14">
        <f t="shared" si="109"/>
        <v>1102010</v>
      </c>
      <c r="FL51" s="14" t="str">
        <f t="shared" si="110"/>
        <v>张郃-2星</v>
      </c>
      <c r="FM51" s="14">
        <f t="shared" si="111"/>
        <v>2</v>
      </c>
      <c r="FN51" s="14">
        <f>INDEX(Y$6:Y$27,$FJ51)+INDEX(属性偏向!Z$4:Z$8,卡牌属性!$FM51)</f>
        <v>9</v>
      </c>
      <c r="FO51" s="14" t="str">
        <f>INDEX(属性评价,卡牌属性!FN51)</f>
        <v>S</v>
      </c>
      <c r="FP51" s="14">
        <f>INDEX(Z$6:Z$27,$FJ51)+INDEX(属性偏向!AA$4:AA$8,卡牌属性!$FM51)</f>
        <v>7</v>
      </c>
      <c r="FQ51" s="14" t="str">
        <f>INDEX(属性评价,卡牌属性!FP51)</f>
        <v>A</v>
      </c>
      <c r="FR51" s="14">
        <f>INDEX(AA$6:AA$27,$FJ51)+INDEX(属性偏向!AB$4:AB$8,卡牌属性!$FM51)</f>
        <v>6</v>
      </c>
      <c r="FS51" s="14" t="str">
        <f>INDEX(属性评价,卡牌属性!FR51)</f>
        <v>B+</v>
      </c>
      <c r="FV51" s="13">
        <v>47</v>
      </c>
      <c r="FW51" s="13">
        <f t="shared" si="112"/>
        <v>10</v>
      </c>
      <c r="FX51" s="14">
        <f t="shared" si="113"/>
        <v>1101010</v>
      </c>
      <c r="FY51" s="14" t="str">
        <f t="shared" si="114"/>
        <v>盖文-2星</v>
      </c>
      <c r="FZ51" s="14">
        <f t="shared" si="115"/>
        <v>2</v>
      </c>
      <c r="GA51" s="14">
        <f>INDEX(J$6:J$21,$FW51)+INDEX(属性偏向!Z$4:Z$8,卡牌属性!$FM51)</f>
        <v>7</v>
      </c>
      <c r="GB51" s="14" t="str">
        <f>INDEX(属性评价,卡牌属性!GA51)</f>
        <v>A</v>
      </c>
      <c r="GC51" s="14">
        <f>INDEX(K$6:K$21,$FW51)+INDEX(属性偏向!Z$4:Z$8,卡牌属性!$FM51)</f>
        <v>8</v>
      </c>
      <c r="GD51" s="14" t="str">
        <f>INDEX(属性评价,卡牌属性!GC51)</f>
        <v>A+</v>
      </c>
      <c r="GE51" s="14">
        <f>INDEX(L$6:L$21,$FW51)+INDEX(属性偏向!Z$4:Z$8,卡牌属性!$FM51)</f>
        <v>9</v>
      </c>
      <c r="GF51" s="14" t="str">
        <f>INDEX(属性评价,卡牌属性!GE51)</f>
        <v>S</v>
      </c>
      <c r="GJ51" s="13">
        <v>47</v>
      </c>
      <c r="GK51" s="13">
        <f>MATCH(GJ51-1,属性投放!$T$6:$T$66,1)</f>
        <v>3</v>
      </c>
      <c r="GL51" s="13">
        <f>MATCH(GJ51,属性投放!$AN$6:$AN$58,1)-1</f>
        <v>11</v>
      </c>
      <c r="GM51" s="13">
        <f>MATCH(GJ51-1,属性投放!$AD$6:$AD$26,1)</f>
        <v>6</v>
      </c>
      <c r="GN51" s="13" t="str">
        <f>INDEX(属性投放!$AB$7:$AB$26,卡牌属性!GM51)</f>
        <v>众合+2</v>
      </c>
      <c r="GO51" s="14">
        <f t="shared" si="116"/>
        <v>621</v>
      </c>
      <c r="GP51" s="14">
        <f t="shared" si="117"/>
        <v>283</v>
      </c>
      <c r="GQ51" s="14">
        <f t="shared" si="118"/>
        <v>5510</v>
      </c>
      <c r="GR51" s="14">
        <f t="shared" si="119"/>
        <v>8</v>
      </c>
      <c r="GS51" s="14">
        <f t="shared" si="120"/>
        <v>4</v>
      </c>
      <c r="GT51" s="14">
        <f t="shared" si="121"/>
        <v>80</v>
      </c>
      <c r="GU51" s="14">
        <f>GO51+GR51*($GJ51-INDEX(属性投放!$AD$6:$AD$26,卡牌属性!$GM51))</f>
        <v>661</v>
      </c>
      <c r="GV51" s="14">
        <f>GP51+GS51*($GJ51-INDEX(属性投放!$AD$6:$AD$26,卡牌属性!$GM51))</f>
        <v>303</v>
      </c>
      <c r="GW51" s="14">
        <f>GQ51+GT51*($GJ51-INDEX(属性投放!$AD$6:$AD$26,卡牌属性!$GM51))</f>
        <v>5910</v>
      </c>
      <c r="GX51" s="14">
        <f t="shared" si="122"/>
        <v>315</v>
      </c>
      <c r="GY51" s="14">
        <f t="shared" si="123"/>
        <v>160</v>
      </c>
      <c r="GZ51" s="14">
        <f t="shared" si="124"/>
        <v>3150</v>
      </c>
      <c r="HA51" s="14">
        <f>IF(COUNTIF(属性投放!$AN$7:$AN$58,"="&amp;卡牌属性!GJ51)&gt;0,卡牌属性!GL51,0)</f>
        <v>11</v>
      </c>
      <c r="HB51" s="14">
        <f t="shared" si="125"/>
        <v>40</v>
      </c>
      <c r="HC51" s="14">
        <f t="shared" si="126"/>
        <v>20</v>
      </c>
      <c r="HD51" s="14">
        <f t="shared" si="127"/>
        <v>400</v>
      </c>
      <c r="HE51" s="14">
        <f>IF(COUNTIF(属性投放!$AD$6:$AD$26,"="&amp;卡牌属性!GJ51)&gt;0,卡牌属性!GM51,0)</f>
        <v>6</v>
      </c>
      <c r="HF51" s="14">
        <f t="shared" si="128"/>
        <v>80</v>
      </c>
      <c r="HG51" s="14">
        <f t="shared" si="129"/>
        <v>40</v>
      </c>
      <c r="HH51" s="14">
        <f t="shared" si="130"/>
        <v>800</v>
      </c>
      <c r="HI51" s="14">
        <f t="shared" si="71"/>
        <v>8</v>
      </c>
      <c r="HJ51" s="14">
        <f t="shared" si="72"/>
        <v>4</v>
      </c>
      <c r="HK51" s="14">
        <f t="shared" si="73"/>
        <v>80</v>
      </c>
      <c r="HL51" s="14">
        <f t="shared" si="74"/>
        <v>976</v>
      </c>
      <c r="HM51" s="14">
        <f t="shared" si="75"/>
        <v>463</v>
      </c>
      <c r="HN51" s="14">
        <f t="shared" si="76"/>
        <v>9060</v>
      </c>
      <c r="HO51" s="14">
        <f t="shared" si="77"/>
        <v>240</v>
      </c>
      <c r="HP51" s="14">
        <f t="shared" si="78"/>
        <v>1200</v>
      </c>
      <c r="HQ51" s="14">
        <f t="shared" si="79"/>
        <v>2400</v>
      </c>
      <c r="HR51" s="14">
        <f t="shared" si="80"/>
        <v>28080</v>
      </c>
      <c r="HS51" s="17">
        <f t="shared" si="81"/>
        <v>8.5470085470085479E-3</v>
      </c>
      <c r="HT51" s="17">
        <f t="shared" si="82"/>
        <v>4.2735042735042736E-2</v>
      </c>
      <c r="HU51" s="17">
        <f t="shared" si="83"/>
        <v>8.5470085470085472E-2</v>
      </c>
      <c r="HV51" s="23">
        <f>SUM(HO$5:HO51)</f>
        <v>9680</v>
      </c>
      <c r="HW51" s="14">
        <f>SUM(HP$5:HP51)</f>
        <v>9500</v>
      </c>
      <c r="HX51" s="14">
        <f>SUM(HQ$5:HQ51)</f>
        <v>7360</v>
      </c>
      <c r="HY51" s="17">
        <f t="shared" si="84"/>
        <v>0.34472934472934474</v>
      </c>
      <c r="HZ51" s="17">
        <f t="shared" si="85"/>
        <v>0.3383190883190883</v>
      </c>
      <c r="IA51" s="17">
        <f t="shared" si="86"/>
        <v>0.2621082621082621</v>
      </c>
    </row>
    <row r="52" spans="31:235" ht="16.5" x14ac:dyDescent="0.2">
      <c r="AE52" s="13">
        <v>48</v>
      </c>
      <c r="AF52" s="13">
        <f t="shared" si="55"/>
        <v>3</v>
      </c>
      <c r="AG52" s="13">
        <f t="shared" si="2"/>
        <v>3</v>
      </c>
      <c r="AH52" s="14">
        <f t="shared" si="3"/>
        <v>1101003</v>
      </c>
      <c r="AI52" s="14" t="str">
        <f t="shared" si="4"/>
        <v>战斗夏玲8突</v>
      </c>
      <c r="AJ52" s="25" t="s">
        <v>162</v>
      </c>
      <c r="AK52" s="14">
        <v>1</v>
      </c>
      <c r="AL52" s="14">
        <f t="shared" si="5"/>
        <v>8</v>
      </c>
      <c r="AM52" s="14">
        <f>INDEX(属性投放!$DE$6:$DE$85,(卡牌属性!AG52-2)*20+卡牌属性!AL52)</f>
        <v>1661</v>
      </c>
      <c r="AN52" s="14">
        <f t="shared" si="131"/>
        <v>1661</v>
      </c>
      <c r="AO52" s="14">
        <f t="shared" si="131"/>
        <v>1661</v>
      </c>
      <c r="AP52" s="14">
        <f t="shared" si="131"/>
        <v>1661</v>
      </c>
      <c r="AQ52" s="14">
        <f t="shared" si="131"/>
        <v>1661</v>
      </c>
      <c r="AR52" s="14">
        <f>INDEX(属性投放!$DF$6:$DF$85,(卡牌属性!AG52-2)*20+卡牌属性!AL52)</f>
        <v>789</v>
      </c>
      <c r="AS52" s="14">
        <f t="shared" si="132"/>
        <v>789</v>
      </c>
      <c r="AT52" s="14">
        <f t="shared" si="132"/>
        <v>789</v>
      </c>
      <c r="AU52" s="14">
        <f t="shared" si="132"/>
        <v>789</v>
      </c>
      <c r="AV52" s="14">
        <f t="shared" si="132"/>
        <v>789</v>
      </c>
      <c r="AW52" s="14">
        <f>INDEX(属性投放!$DG$6:$DG$85,(卡牌属性!AG52-2)*20+卡牌属性!AL52)</f>
        <v>8205</v>
      </c>
      <c r="AX52" s="14">
        <f t="shared" si="133"/>
        <v>8205</v>
      </c>
      <c r="AY52" s="14">
        <f t="shared" si="133"/>
        <v>8205</v>
      </c>
      <c r="AZ52" s="14">
        <f t="shared" si="133"/>
        <v>8205</v>
      </c>
      <c r="BA52" s="14">
        <f t="shared" si="133"/>
        <v>8205</v>
      </c>
      <c r="BB52" s="14">
        <f>INDEX(属性投放!$DK$6:$DK$85,(卡牌属性!AG52-2)*20+卡牌属性!AL52)</f>
        <v>52</v>
      </c>
      <c r="BC52" s="14">
        <f t="shared" si="134"/>
        <v>52</v>
      </c>
      <c r="BD52" s="14">
        <f t="shared" si="134"/>
        <v>52</v>
      </c>
      <c r="BE52" s="14">
        <f t="shared" si="134"/>
        <v>52</v>
      </c>
      <c r="BF52" s="14">
        <f t="shared" si="134"/>
        <v>52</v>
      </c>
      <c r="BG52" s="14">
        <f>INDEX(属性投放!$DL$6:$DL$85,(卡牌属性!AG52-2)*20+卡牌属性!AL52)</f>
        <v>26</v>
      </c>
      <c r="BH52" s="14">
        <f t="shared" si="135"/>
        <v>26</v>
      </c>
      <c r="BI52" s="14">
        <f t="shared" si="135"/>
        <v>26</v>
      </c>
      <c r="BJ52" s="14">
        <f t="shared" si="135"/>
        <v>26</v>
      </c>
      <c r="BK52" s="14">
        <f t="shared" si="135"/>
        <v>26</v>
      </c>
      <c r="BL52" s="14">
        <f>INDEX(属性投放!$DM$6:$DM$85,(卡牌属性!AG52-2)*20+卡牌属性!AL52)</f>
        <v>260</v>
      </c>
      <c r="BM52" s="14">
        <f t="shared" si="136"/>
        <v>260</v>
      </c>
      <c r="BN52" s="14">
        <f t="shared" si="136"/>
        <v>260</v>
      </c>
      <c r="BO52" s="14">
        <f t="shared" si="136"/>
        <v>260</v>
      </c>
      <c r="BP52" s="14">
        <f t="shared" si="136"/>
        <v>260</v>
      </c>
      <c r="BU52" s="13">
        <v>48</v>
      </c>
      <c r="BV52" s="13">
        <f t="shared" si="12"/>
        <v>3</v>
      </c>
      <c r="BW52" s="14">
        <f t="shared" si="13"/>
        <v>4</v>
      </c>
      <c r="BX52" s="14">
        <f t="shared" si="14"/>
        <v>1102003</v>
      </c>
      <c r="BY52" s="14" t="str">
        <f t="shared" si="15"/>
        <v>典韦8突</v>
      </c>
      <c r="BZ52" s="25" t="s">
        <v>162</v>
      </c>
      <c r="CA52" s="14">
        <v>2</v>
      </c>
      <c r="CB52" s="14">
        <f t="shared" si="16"/>
        <v>8</v>
      </c>
      <c r="CC52" s="14" t="s">
        <v>21</v>
      </c>
      <c r="CD52" s="14">
        <f>INDEX(属性投放!$AY$6:$AY$85,(BW52-2)*20+CB52)</f>
        <v>2933</v>
      </c>
      <c r="CE52" s="14" t="s">
        <v>22</v>
      </c>
      <c r="CF52" s="14">
        <f>INDEX(属性投放!$AZ$6:$AZ$85,(BW52-2)*20+CB52)</f>
        <v>1398</v>
      </c>
      <c r="CG52" s="14" t="s">
        <v>674</v>
      </c>
      <c r="CH52" s="14">
        <f>INDEX(属性投放!$BA$6:$BA$85,(BW52-2)*20+CB52)</f>
        <v>27830</v>
      </c>
      <c r="CI52" s="14" t="s">
        <v>21</v>
      </c>
      <c r="CJ52" s="14">
        <f>INDEX(属性投放!$BB$6:$BB$85,(BW52-2)*20+CB52)</f>
        <v>25</v>
      </c>
      <c r="CK52" s="14" t="s">
        <v>22</v>
      </c>
      <c r="CL52" s="14">
        <f>INDEX(属性投放!$BC$6:$BC$85,(BW52-2)*20+CB52)</f>
        <v>13</v>
      </c>
      <c r="CM52" s="14" t="s">
        <v>674</v>
      </c>
      <c r="CN52" s="14">
        <f>INDEX(属性投放!$BD$6:$BD$85,(BW52-2)*20+CB52)</f>
        <v>250</v>
      </c>
      <c r="CQ52" s="13">
        <v>48</v>
      </c>
      <c r="CR52" s="13">
        <f t="shared" si="17"/>
        <v>1</v>
      </c>
      <c r="CS52" s="13">
        <f t="shared" si="18"/>
        <v>48</v>
      </c>
      <c r="CT52" s="14">
        <f t="shared" si="19"/>
        <v>5</v>
      </c>
      <c r="CU52" s="14">
        <f t="shared" si="20"/>
        <v>1102001</v>
      </c>
      <c r="CV52" s="14" t="str">
        <f>INDEX($O$6:$O$27,CR52)&amp;"-"&amp;INDEX(属性投放!$AB$7:$AB$26,CX52)&amp;"-魂火-"&amp;CZ52</f>
        <v>关羽-无间-魂火-3</v>
      </c>
      <c r="CW52" s="25" t="s">
        <v>162</v>
      </c>
      <c r="CX52" s="14">
        <f>INDEX(属性投放!$AL$7:$AL$58,CS52)</f>
        <v>19</v>
      </c>
      <c r="CY52" s="14" t="s">
        <v>701</v>
      </c>
      <c r="CZ52" s="14">
        <f>INDEX(属性投放!$AM$7:$AM$58,CS52)</f>
        <v>3</v>
      </c>
      <c r="DA52" s="14">
        <f t="shared" si="21"/>
        <v>48</v>
      </c>
      <c r="DB52" s="14">
        <f>INDEX(属性投放!$AN$7:$AN$58,DA52)</f>
        <v>140</v>
      </c>
      <c r="DC52" s="14" t="s">
        <v>702</v>
      </c>
      <c r="DD52" s="14">
        <f>INDEX(属性投放!$BJ$6:$BJ$85,(CT52-2)*20+CX52)</f>
        <v>1800</v>
      </c>
      <c r="DE52" s="14">
        <f>SUMIFS(DD$5:DD52,$CR$5:$CR52,"="&amp;$CR52)</f>
        <v>27800</v>
      </c>
      <c r="DF52" s="14" t="s">
        <v>703</v>
      </c>
      <c r="DG52" s="14">
        <f>INDEX(属性投放!$BK$6:$BK$85,(CT52-2)*20+CX52)</f>
        <v>900</v>
      </c>
      <c r="DH52" s="14">
        <f>SUMIFS(DG$5:DG52,$CR$5:$CR52,"="&amp;$CR52)</f>
        <v>13903</v>
      </c>
      <c r="DI52" s="14" t="s">
        <v>704</v>
      </c>
      <c r="DJ52" s="14">
        <f>INDEX(属性投放!$BL$6:$BL$85,(CT52-2)*20+CX52)</f>
        <v>18000</v>
      </c>
      <c r="DK52" s="14">
        <f>SUMIFS(DJ$5:DJ52,$CR$5:$CR52,"="&amp;$CR52)</f>
        <v>278000</v>
      </c>
      <c r="DP52" s="14">
        <f t="shared" si="22"/>
        <v>1102003</v>
      </c>
      <c r="DQ52" s="14" t="str">
        <f t="shared" si="23"/>
        <v>典韦8突</v>
      </c>
      <c r="DR52" s="14">
        <f t="shared" si="24"/>
        <v>7</v>
      </c>
      <c r="DS52" s="14">
        <f t="shared" si="25"/>
        <v>6</v>
      </c>
      <c r="DT52" s="14">
        <f t="shared" si="26"/>
        <v>6</v>
      </c>
      <c r="DU52" s="14">
        <f t="shared" si="27"/>
        <v>4</v>
      </c>
      <c r="DV52" s="14">
        <f t="shared" si="28"/>
        <v>8</v>
      </c>
      <c r="DW52" s="14">
        <f t="shared" si="29"/>
        <v>48</v>
      </c>
      <c r="DX52" s="14">
        <f>INDEX(属性投放!$AW$6:$AW$85,(卡牌属性!DU52-2)*20+卡牌属性!DV52)</f>
        <v>5</v>
      </c>
      <c r="DY52" s="14">
        <f>INDEX(属性投放!BP$6:BP$85,卡牌属性!$DW52)</f>
        <v>200</v>
      </c>
      <c r="DZ52" s="14">
        <f>INDEX(属性投放!BQ$6:BQ$85,卡牌属性!$DW52)</f>
        <v>100</v>
      </c>
      <c r="EA52" s="14">
        <f>INDEX(属性投放!BR$6:BR$85,卡牌属性!$DW52)</f>
        <v>2000</v>
      </c>
      <c r="EB52" s="14">
        <f t="shared" si="137"/>
        <v>2053</v>
      </c>
      <c r="EC52" s="14">
        <f t="shared" si="138"/>
        <v>2206</v>
      </c>
      <c r="ED52" s="14">
        <f t="shared" si="139"/>
        <v>2400</v>
      </c>
      <c r="EE52" s="14">
        <f t="shared" si="140"/>
        <v>2400</v>
      </c>
      <c r="EF52" s="14">
        <f t="shared" si="141"/>
        <v>2750</v>
      </c>
      <c r="EG52" s="14">
        <f t="shared" si="142"/>
        <v>815</v>
      </c>
      <c r="EH52" s="14">
        <f t="shared" si="143"/>
        <v>955</v>
      </c>
      <c r="EI52" s="14">
        <f t="shared" si="144"/>
        <v>955</v>
      </c>
      <c r="EJ52" s="14">
        <f t="shared" si="145"/>
        <v>1011</v>
      </c>
      <c r="EK52" s="14">
        <f t="shared" si="146"/>
        <v>1089</v>
      </c>
      <c r="EL52" s="14">
        <f t="shared" si="147"/>
        <v>16060</v>
      </c>
      <c r="EM52" s="14">
        <f t="shared" si="148"/>
        <v>19030</v>
      </c>
      <c r="EN52" s="14">
        <f t="shared" si="149"/>
        <v>19030</v>
      </c>
      <c r="EO52" s="14">
        <f t="shared" si="150"/>
        <v>20310</v>
      </c>
      <c r="EP52" s="14">
        <f t="shared" si="151"/>
        <v>22000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108"/>
        <v>10</v>
      </c>
      <c r="FK52" s="14">
        <f t="shared" si="109"/>
        <v>1102010</v>
      </c>
      <c r="FL52" s="14" t="str">
        <f t="shared" si="110"/>
        <v>张郃-3星</v>
      </c>
      <c r="FM52" s="14">
        <f t="shared" si="111"/>
        <v>3</v>
      </c>
      <c r="FN52" s="14">
        <f>INDEX(Y$6:Y$27,$FJ52)+INDEX(属性偏向!Z$4:Z$8,卡牌属性!$FM52)</f>
        <v>10</v>
      </c>
      <c r="FO52" s="14" t="str">
        <f>INDEX(属性评价,卡牌属性!FN52)</f>
        <v>S+</v>
      </c>
      <c r="FP52" s="14">
        <f>INDEX(Z$6:Z$27,$FJ52)+INDEX(属性偏向!AA$4:AA$8,卡牌属性!$FM52)</f>
        <v>7</v>
      </c>
      <c r="FQ52" s="14" t="str">
        <f>INDEX(属性评价,卡牌属性!FP52)</f>
        <v>A</v>
      </c>
      <c r="FR52" s="14">
        <f>INDEX(AA$6:AA$27,$FJ52)+INDEX(属性偏向!AB$4:AB$8,卡牌属性!$FM52)</f>
        <v>6</v>
      </c>
      <c r="FS52" s="14" t="str">
        <f>INDEX(属性评价,卡牌属性!FR52)</f>
        <v>B+</v>
      </c>
      <c r="FV52" s="13">
        <v>48</v>
      </c>
      <c r="FW52" s="13">
        <f t="shared" si="112"/>
        <v>10</v>
      </c>
      <c r="FX52" s="14">
        <f t="shared" si="113"/>
        <v>1101010</v>
      </c>
      <c r="FY52" s="14" t="str">
        <f t="shared" si="114"/>
        <v>盖文-3星</v>
      </c>
      <c r="FZ52" s="14">
        <f t="shared" si="115"/>
        <v>3</v>
      </c>
      <c r="GA52" s="14">
        <f>INDEX(J$6:J$21,$FW52)+INDEX(属性偏向!Z$4:Z$8,卡牌属性!$FM52)</f>
        <v>8</v>
      </c>
      <c r="GB52" s="14" t="str">
        <f>INDEX(属性评价,卡牌属性!GA52)</f>
        <v>A+</v>
      </c>
      <c r="GC52" s="14">
        <f>INDEX(K$6:K$21,$FW52)+INDEX(属性偏向!Z$4:Z$8,卡牌属性!$FM52)</f>
        <v>9</v>
      </c>
      <c r="GD52" s="14" t="str">
        <f>INDEX(属性评价,卡牌属性!GC52)</f>
        <v>S</v>
      </c>
      <c r="GE52" s="14">
        <f>INDEX(L$6:L$21,$FW52)+INDEX(属性偏向!Z$4:Z$8,卡牌属性!$FM52)</f>
        <v>10</v>
      </c>
      <c r="GF52" s="14" t="str">
        <f>INDEX(属性评价,卡牌属性!GE52)</f>
        <v>S+</v>
      </c>
      <c r="GJ52" s="13">
        <v>48</v>
      </c>
      <c r="GK52" s="13">
        <f>MATCH(GJ52-1,属性投放!$T$6:$T$66,1)</f>
        <v>3</v>
      </c>
      <c r="GL52" s="13">
        <f>MATCH(GJ52,属性投放!$AN$6:$AN$58,1)-1</f>
        <v>11</v>
      </c>
      <c r="GM52" s="13">
        <f>MATCH(GJ52-1,属性投放!$AD$6:$AD$26,1)</f>
        <v>7</v>
      </c>
      <c r="GN52" s="13" t="str">
        <f>INDEX(属性投放!$AB$7:$AB$26,卡牌属性!GM52)</f>
        <v>叫唤</v>
      </c>
      <c r="GO52" s="14">
        <f t="shared" si="116"/>
        <v>761</v>
      </c>
      <c r="GP52" s="14">
        <f t="shared" si="117"/>
        <v>353</v>
      </c>
      <c r="GQ52" s="14">
        <f t="shared" si="118"/>
        <v>6910</v>
      </c>
      <c r="GR52" s="14">
        <f t="shared" si="119"/>
        <v>10</v>
      </c>
      <c r="GS52" s="14">
        <f t="shared" si="120"/>
        <v>5</v>
      </c>
      <c r="GT52" s="14">
        <f t="shared" si="121"/>
        <v>100</v>
      </c>
      <c r="GU52" s="14">
        <f>GO52+GR52*($GJ52-INDEX(属性投放!$AD$6:$AD$26,卡牌属性!$GM52))</f>
        <v>771</v>
      </c>
      <c r="GV52" s="14">
        <f>GP52+GS52*($GJ52-INDEX(属性投放!$AD$6:$AD$26,卡牌属性!$GM52))</f>
        <v>358</v>
      </c>
      <c r="GW52" s="14">
        <f>GQ52+GT52*($GJ52-INDEX(属性投放!$AD$6:$AD$26,卡牌属性!$GM52))</f>
        <v>7010</v>
      </c>
      <c r="GX52" s="14">
        <f t="shared" si="122"/>
        <v>315</v>
      </c>
      <c r="GY52" s="14">
        <f t="shared" si="123"/>
        <v>160</v>
      </c>
      <c r="GZ52" s="14">
        <f t="shared" si="124"/>
        <v>3150</v>
      </c>
      <c r="HA52" s="14">
        <f>IF(COUNTIF(属性投放!$AN$7:$AN$58,"="&amp;卡牌属性!GJ52)&gt;0,卡牌属性!GL52,0)</f>
        <v>0</v>
      </c>
      <c r="HB52" s="14">
        <f t="shared" si="125"/>
        <v>0</v>
      </c>
      <c r="HC52" s="14">
        <f t="shared" si="126"/>
        <v>0</v>
      </c>
      <c r="HD52" s="14">
        <f t="shared" si="127"/>
        <v>0</v>
      </c>
      <c r="HE52" s="14">
        <f>IF(COUNTIF(属性投放!$AD$6:$AD$26,"="&amp;卡牌属性!GJ52)&gt;0,卡牌属性!GM52,0)</f>
        <v>0</v>
      </c>
      <c r="HF52" s="14">
        <f t="shared" si="128"/>
        <v>0</v>
      </c>
      <c r="HG52" s="14">
        <f t="shared" si="129"/>
        <v>0</v>
      </c>
      <c r="HH52" s="14">
        <f t="shared" si="130"/>
        <v>0</v>
      </c>
      <c r="HI52" s="14">
        <f t="shared" si="71"/>
        <v>10</v>
      </c>
      <c r="HJ52" s="14">
        <f t="shared" si="72"/>
        <v>5</v>
      </c>
      <c r="HK52" s="14">
        <f t="shared" si="73"/>
        <v>100</v>
      </c>
      <c r="HL52" s="14">
        <f t="shared" si="74"/>
        <v>1086</v>
      </c>
      <c r="HM52" s="14">
        <f t="shared" si="75"/>
        <v>518</v>
      </c>
      <c r="HN52" s="14">
        <f t="shared" si="76"/>
        <v>10160</v>
      </c>
      <c r="HO52" s="14">
        <f t="shared" si="77"/>
        <v>300</v>
      </c>
      <c r="HP52" s="14">
        <f t="shared" si="78"/>
        <v>0</v>
      </c>
      <c r="HQ52" s="14">
        <f t="shared" si="79"/>
        <v>0</v>
      </c>
      <c r="HR52" s="14">
        <f t="shared" si="80"/>
        <v>31380</v>
      </c>
      <c r="HS52" s="17">
        <f t="shared" si="81"/>
        <v>9.5602294455066923E-3</v>
      </c>
      <c r="HT52" s="17">
        <f t="shared" si="82"/>
        <v>0</v>
      </c>
      <c r="HU52" s="17">
        <f t="shared" si="83"/>
        <v>0</v>
      </c>
      <c r="HV52" s="23">
        <f>SUM(HO$5:HO52)</f>
        <v>9980</v>
      </c>
      <c r="HW52" s="14">
        <f>SUM(HP$5:HP52)</f>
        <v>9500</v>
      </c>
      <c r="HX52" s="14">
        <f>SUM(HQ$5:HQ52)</f>
        <v>7360</v>
      </c>
      <c r="HY52" s="17">
        <f t="shared" si="84"/>
        <v>0.31803696622052263</v>
      </c>
      <c r="HZ52" s="17">
        <f t="shared" si="85"/>
        <v>0.30274059910771189</v>
      </c>
      <c r="IA52" s="17">
        <f t="shared" si="86"/>
        <v>0.23454429572976418</v>
      </c>
    </row>
    <row r="53" spans="31:235" ht="16.5" x14ac:dyDescent="0.2">
      <c r="AE53" s="13">
        <v>49</v>
      </c>
      <c r="AF53" s="13">
        <f t="shared" si="55"/>
        <v>3</v>
      </c>
      <c r="AG53" s="13">
        <f t="shared" si="2"/>
        <v>3</v>
      </c>
      <c r="AH53" s="14">
        <f t="shared" si="3"/>
        <v>1101003</v>
      </c>
      <c r="AI53" s="14" t="str">
        <f t="shared" si="4"/>
        <v>战斗夏玲9突</v>
      </c>
      <c r="AJ53" s="25" t="s">
        <v>162</v>
      </c>
      <c r="AK53" s="14">
        <v>1</v>
      </c>
      <c r="AL53" s="14">
        <f t="shared" si="5"/>
        <v>9</v>
      </c>
      <c r="AM53" s="14">
        <f>INDEX(属性投放!$DE$6:$DE$85,(卡牌属性!AG53-2)*20+卡牌属性!AL53)</f>
        <v>1809</v>
      </c>
      <c r="AN53" s="14">
        <f t="shared" si="131"/>
        <v>1809</v>
      </c>
      <c r="AO53" s="14">
        <f t="shared" si="131"/>
        <v>1809</v>
      </c>
      <c r="AP53" s="14">
        <f t="shared" si="131"/>
        <v>1809</v>
      </c>
      <c r="AQ53" s="14">
        <f t="shared" si="131"/>
        <v>1809</v>
      </c>
      <c r="AR53" s="14">
        <f>INDEX(属性投放!$DF$6:$DF$85,(卡牌属性!AG53-2)*20+卡牌属性!AL53)</f>
        <v>864</v>
      </c>
      <c r="AS53" s="14">
        <f t="shared" si="132"/>
        <v>864</v>
      </c>
      <c r="AT53" s="14">
        <f t="shared" si="132"/>
        <v>864</v>
      </c>
      <c r="AU53" s="14">
        <f t="shared" si="132"/>
        <v>864</v>
      </c>
      <c r="AV53" s="14">
        <f t="shared" si="132"/>
        <v>864</v>
      </c>
      <c r="AW53" s="14">
        <f>INDEX(属性投放!$DG$6:$DG$85,(卡牌属性!AG53-2)*20+卡牌属性!AL53)</f>
        <v>8945</v>
      </c>
      <c r="AX53" s="14">
        <f t="shared" si="133"/>
        <v>8945</v>
      </c>
      <c r="AY53" s="14">
        <f t="shared" si="133"/>
        <v>8945</v>
      </c>
      <c r="AZ53" s="14">
        <f t="shared" si="133"/>
        <v>8945</v>
      </c>
      <c r="BA53" s="14">
        <f t="shared" si="133"/>
        <v>8945</v>
      </c>
      <c r="BB53" s="14">
        <f>INDEX(属性投放!$DK$6:$DK$85,(卡牌属性!AG53-2)*20+卡牌属性!AL53)</f>
        <v>52</v>
      </c>
      <c r="BC53" s="14">
        <f t="shared" si="134"/>
        <v>52</v>
      </c>
      <c r="BD53" s="14">
        <f t="shared" si="134"/>
        <v>52</v>
      </c>
      <c r="BE53" s="14">
        <f t="shared" si="134"/>
        <v>52</v>
      </c>
      <c r="BF53" s="14">
        <f t="shared" si="134"/>
        <v>52</v>
      </c>
      <c r="BG53" s="14">
        <f>INDEX(属性投放!$DL$6:$DL$85,(卡牌属性!AG53-2)*20+卡牌属性!AL53)</f>
        <v>26</v>
      </c>
      <c r="BH53" s="14">
        <f t="shared" si="135"/>
        <v>26</v>
      </c>
      <c r="BI53" s="14">
        <f t="shared" si="135"/>
        <v>26</v>
      </c>
      <c r="BJ53" s="14">
        <f t="shared" si="135"/>
        <v>26</v>
      </c>
      <c r="BK53" s="14">
        <f t="shared" si="135"/>
        <v>26</v>
      </c>
      <c r="BL53" s="14">
        <f>INDEX(属性投放!$DM$6:$DM$85,(卡牌属性!AG53-2)*20+卡牌属性!AL53)</f>
        <v>260</v>
      </c>
      <c r="BM53" s="14">
        <f t="shared" si="136"/>
        <v>260</v>
      </c>
      <c r="BN53" s="14">
        <f t="shared" si="136"/>
        <v>260</v>
      </c>
      <c r="BO53" s="14">
        <f t="shared" si="136"/>
        <v>260</v>
      </c>
      <c r="BP53" s="14">
        <f t="shared" si="136"/>
        <v>260</v>
      </c>
      <c r="BU53" s="13">
        <v>49</v>
      </c>
      <c r="BV53" s="13">
        <f t="shared" si="12"/>
        <v>3</v>
      </c>
      <c r="BW53" s="14">
        <f t="shared" si="13"/>
        <v>4</v>
      </c>
      <c r="BX53" s="14">
        <f t="shared" si="14"/>
        <v>1102003</v>
      </c>
      <c r="BY53" s="14" t="str">
        <f t="shared" si="15"/>
        <v>典韦9突</v>
      </c>
      <c r="BZ53" s="25" t="s">
        <v>162</v>
      </c>
      <c r="CA53" s="14">
        <v>2</v>
      </c>
      <c r="CB53" s="14">
        <f t="shared" si="16"/>
        <v>9</v>
      </c>
      <c r="CC53" s="14" t="s">
        <v>21</v>
      </c>
      <c r="CD53" s="14">
        <f>INDEX(属性投放!$AY$6:$AY$85,(BW53-2)*20+CB53)</f>
        <v>3538</v>
      </c>
      <c r="CE53" s="14" t="s">
        <v>22</v>
      </c>
      <c r="CF53" s="14">
        <f>INDEX(属性投放!$AZ$6:$AZ$85,(BW53-2)*20+CB53)</f>
        <v>1703</v>
      </c>
      <c r="CG53" s="14" t="s">
        <v>674</v>
      </c>
      <c r="CH53" s="14">
        <f>INDEX(属性投放!$BA$6:$BA$85,(BW53-2)*20+CB53)</f>
        <v>33880</v>
      </c>
      <c r="CI53" s="14" t="s">
        <v>21</v>
      </c>
      <c r="CJ53" s="14">
        <f>INDEX(属性投放!$BB$6:$BB$85,(BW53-2)*20+CB53)</f>
        <v>25</v>
      </c>
      <c r="CK53" s="14" t="s">
        <v>22</v>
      </c>
      <c r="CL53" s="14">
        <f>INDEX(属性投放!$BC$6:$BC$85,(BW53-2)*20+CB53)</f>
        <v>13</v>
      </c>
      <c r="CM53" s="14" t="s">
        <v>674</v>
      </c>
      <c r="CN53" s="14">
        <f>INDEX(属性投放!$BD$6:$BD$85,(BW53-2)*20+CB53)</f>
        <v>250</v>
      </c>
      <c r="CQ53" s="13">
        <v>49</v>
      </c>
      <c r="CR53" s="13">
        <f t="shared" si="17"/>
        <v>1</v>
      </c>
      <c r="CS53" s="13">
        <f t="shared" si="18"/>
        <v>49</v>
      </c>
      <c r="CT53" s="14">
        <f t="shared" si="19"/>
        <v>5</v>
      </c>
      <c r="CU53" s="14">
        <f t="shared" si="20"/>
        <v>1102001</v>
      </c>
      <c r="CV53" s="14" t="str">
        <f>INDEX($O$6:$O$27,CR53)&amp;"-"&amp;INDEX(属性投放!$AB$7:$AB$26,CX53)&amp;"-魂火-"&amp;CZ53</f>
        <v>关羽-无间+1-魂火-1</v>
      </c>
      <c r="CW53" s="25" t="s">
        <v>162</v>
      </c>
      <c r="CX53" s="14">
        <f>INDEX(属性投放!$AL$7:$AL$58,CS53)</f>
        <v>20</v>
      </c>
      <c r="CY53" s="14" t="s">
        <v>701</v>
      </c>
      <c r="CZ53" s="14">
        <f>INDEX(属性投放!$AM$7:$AM$58,CS53)</f>
        <v>1</v>
      </c>
      <c r="DA53" s="14">
        <f t="shared" si="21"/>
        <v>49</v>
      </c>
      <c r="DB53" s="14">
        <f>INDEX(属性投放!$AN$7:$AN$58,DA53)</f>
        <v>142</v>
      </c>
      <c r="DC53" s="14" t="s">
        <v>702</v>
      </c>
      <c r="DD53" s="14">
        <f>INDEX(属性投放!$BJ$6:$BJ$85,(CT53-2)*20+CX53)</f>
        <v>2250</v>
      </c>
      <c r="DE53" s="14">
        <f>SUMIFS(DD$5:DD53,$CR$5:$CR53,"="&amp;$CR53)</f>
        <v>30050</v>
      </c>
      <c r="DF53" s="14" t="s">
        <v>703</v>
      </c>
      <c r="DG53" s="14">
        <f>INDEX(属性投放!$BK$6:$BK$85,(CT53-2)*20+CX53)</f>
        <v>1125</v>
      </c>
      <c r="DH53" s="14">
        <f>SUMIFS(DG$5:DG53,$CR$5:$CR53,"="&amp;$CR53)</f>
        <v>15028</v>
      </c>
      <c r="DI53" s="14" t="s">
        <v>704</v>
      </c>
      <c r="DJ53" s="14">
        <f>INDEX(属性投放!$BL$6:$BL$85,(CT53-2)*20+CX53)</f>
        <v>22500</v>
      </c>
      <c r="DK53" s="14">
        <f>SUMIFS(DJ$5:DJ53,$CR$5:$CR53,"="&amp;$CR53)</f>
        <v>300500</v>
      </c>
      <c r="DP53" s="14">
        <f t="shared" si="22"/>
        <v>1102003</v>
      </c>
      <c r="DQ53" s="14" t="str">
        <f t="shared" si="23"/>
        <v>典韦9突</v>
      </c>
      <c r="DR53" s="14">
        <f t="shared" si="24"/>
        <v>7</v>
      </c>
      <c r="DS53" s="14">
        <f t="shared" si="25"/>
        <v>6</v>
      </c>
      <c r="DT53" s="14">
        <f t="shared" si="26"/>
        <v>6</v>
      </c>
      <c r="DU53" s="14">
        <f t="shared" si="27"/>
        <v>4</v>
      </c>
      <c r="DV53" s="14">
        <f t="shared" si="28"/>
        <v>9</v>
      </c>
      <c r="DW53" s="14">
        <f t="shared" si="29"/>
        <v>49</v>
      </c>
      <c r="DX53" s="14">
        <f>INDEX(属性投放!$AW$6:$AW$85,(卡牌属性!DU53-2)*20+卡牌属性!DV53)</f>
        <v>8</v>
      </c>
      <c r="DY53" s="14">
        <f>INDEX(属性投放!BP$6:BP$85,卡牌属性!$DW53)</f>
        <v>300</v>
      </c>
      <c r="DZ53" s="14">
        <f>INDEX(属性投放!BQ$6:BQ$85,卡牌属性!$DW53)</f>
        <v>150</v>
      </c>
      <c r="EA53" s="14">
        <f>INDEX(属性投放!BR$6:BR$85,卡牌属性!$DW53)</f>
        <v>3000</v>
      </c>
      <c r="EB53" s="14">
        <f t="shared" si="137"/>
        <v>2378</v>
      </c>
      <c r="EC53" s="14">
        <f t="shared" si="138"/>
        <v>2546</v>
      </c>
      <c r="ED53" s="14">
        <f t="shared" si="139"/>
        <v>2750</v>
      </c>
      <c r="EE53" s="14">
        <f t="shared" si="140"/>
        <v>2750</v>
      </c>
      <c r="EF53" s="14">
        <f t="shared" si="141"/>
        <v>3150</v>
      </c>
      <c r="EG53" s="14">
        <f t="shared" si="142"/>
        <v>955</v>
      </c>
      <c r="EH53" s="14">
        <f t="shared" si="143"/>
        <v>1120</v>
      </c>
      <c r="EI53" s="14">
        <f t="shared" si="144"/>
        <v>1120</v>
      </c>
      <c r="EJ53" s="14">
        <f t="shared" si="145"/>
        <v>1181</v>
      </c>
      <c r="EK53" s="14">
        <f t="shared" si="146"/>
        <v>1264</v>
      </c>
      <c r="EL53" s="14">
        <f t="shared" si="147"/>
        <v>18860</v>
      </c>
      <c r="EM53" s="14">
        <f t="shared" si="148"/>
        <v>22280</v>
      </c>
      <c r="EN53" s="14">
        <f t="shared" si="149"/>
        <v>22280</v>
      </c>
      <c r="EO53" s="14">
        <f t="shared" si="150"/>
        <v>23710</v>
      </c>
      <c r="EP53" s="14">
        <f t="shared" si="151"/>
        <v>25500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108"/>
        <v>10</v>
      </c>
      <c r="FK53" s="14">
        <f t="shared" si="109"/>
        <v>1102010</v>
      </c>
      <c r="FL53" s="14" t="str">
        <f t="shared" si="110"/>
        <v>张郃-4星</v>
      </c>
      <c r="FM53" s="14">
        <f t="shared" si="111"/>
        <v>4</v>
      </c>
      <c r="FN53" s="14">
        <f>INDEX(Y$6:Y$27,$FJ53)+INDEX(属性偏向!Z$4:Z$8,卡牌属性!$FM53)</f>
        <v>10</v>
      </c>
      <c r="FO53" s="14" t="str">
        <f>INDEX(属性评价,卡牌属性!FN53)</f>
        <v>S+</v>
      </c>
      <c r="FP53" s="14">
        <f>INDEX(Z$6:Z$27,$FJ53)+INDEX(属性偏向!AA$4:AA$8,卡牌属性!$FM53)</f>
        <v>8</v>
      </c>
      <c r="FQ53" s="14" t="str">
        <f>INDEX(属性评价,卡牌属性!FP53)</f>
        <v>A+</v>
      </c>
      <c r="FR53" s="14">
        <f>INDEX(AA$6:AA$27,$FJ53)+INDEX(属性偏向!AB$4:AB$8,卡牌属性!$FM53)</f>
        <v>7</v>
      </c>
      <c r="FS53" s="14" t="str">
        <f>INDEX(属性评价,卡牌属性!FR53)</f>
        <v>A</v>
      </c>
      <c r="FV53" s="13">
        <v>49</v>
      </c>
      <c r="FW53" s="13">
        <f t="shared" si="112"/>
        <v>10</v>
      </c>
      <c r="FX53" s="14">
        <f t="shared" si="113"/>
        <v>1101010</v>
      </c>
      <c r="FY53" s="14" t="str">
        <f t="shared" si="114"/>
        <v>盖文-4星</v>
      </c>
      <c r="FZ53" s="14">
        <f t="shared" si="115"/>
        <v>4</v>
      </c>
      <c r="GA53" s="14">
        <f>INDEX(J$6:J$21,$FW53)+INDEX(属性偏向!Z$4:Z$8,卡牌属性!$FM53)</f>
        <v>8</v>
      </c>
      <c r="GB53" s="14" t="str">
        <f>INDEX(属性评价,卡牌属性!GA53)</f>
        <v>A+</v>
      </c>
      <c r="GC53" s="14">
        <f>INDEX(K$6:K$21,$FW53)+INDEX(属性偏向!Z$4:Z$8,卡牌属性!$FM53)</f>
        <v>9</v>
      </c>
      <c r="GD53" s="14" t="str">
        <f>INDEX(属性评价,卡牌属性!GC53)</f>
        <v>S</v>
      </c>
      <c r="GE53" s="14">
        <f>INDEX(L$6:L$21,$FW53)+INDEX(属性偏向!Z$4:Z$8,卡牌属性!$FM53)</f>
        <v>10</v>
      </c>
      <c r="GF53" s="14" t="str">
        <f>INDEX(属性评价,卡牌属性!GE53)</f>
        <v>S+</v>
      </c>
      <c r="GJ53" s="13">
        <v>49</v>
      </c>
      <c r="GK53" s="13">
        <f>MATCH(GJ53-1,属性投放!$T$6:$T$66,1)</f>
        <v>3</v>
      </c>
      <c r="GL53" s="13">
        <f>MATCH(GJ53,属性投放!$AN$6:$AN$58,1)-1</f>
        <v>11</v>
      </c>
      <c r="GM53" s="13">
        <f>MATCH(GJ53-1,属性投放!$AD$6:$AD$26,1)</f>
        <v>7</v>
      </c>
      <c r="GN53" s="13" t="str">
        <f>INDEX(属性投放!$AB$7:$AB$26,卡牌属性!GM53)</f>
        <v>叫唤</v>
      </c>
      <c r="GO53" s="14">
        <f t="shared" si="116"/>
        <v>761</v>
      </c>
      <c r="GP53" s="14">
        <f t="shared" si="117"/>
        <v>353</v>
      </c>
      <c r="GQ53" s="14">
        <f t="shared" si="118"/>
        <v>6910</v>
      </c>
      <c r="GR53" s="14">
        <f t="shared" si="119"/>
        <v>10</v>
      </c>
      <c r="GS53" s="14">
        <f t="shared" si="120"/>
        <v>5</v>
      </c>
      <c r="GT53" s="14">
        <f t="shared" si="121"/>
        <v>100</v>
      </c>
      <c r="GU53" s="14">
        <f>GO53+GR53*($GJ53-INDEX(属性投放!$AD$6:$AD$26,卡牌属性!$GM53))</f>
        <v>781</v>
      </c>
      <c r="GV53" s="14">
        <f>GP53+GS53*($GJ53-INDEX(属性投放!$AD$6:$AD$26,卡牌属性!$GM53))</f>
        <v>363</v>
      </c>
      <c r="GW53" s="14">
        <f>GQ53+GT53*($GJ53-INDEX(属性投放!$AD$6:$AD$26,卡牌属性!$GM53))</f>
        <v>7110</v>
      </c>
      <c r="GX53" s="14">
        <f t="shared" si="122"/>
        <v>315</v>
      </c>
      <c r="GY53" s="14">
        <f t="shared" si="123"/>
        <v>160</v>
      </c>
      <c r="GZ53" s="14">
        <f t="shared" si="124"/>
        <v>3150</v>
      </c>
      <c r="HA53" s="14">
        <f>IF(COUNTIF(属性投放!$AN$7:$AN$58,"="&amp;卡牌属性!GJ53)&gt;0,卡牌属性!GL53,0)</f>
        <v>0</v>
      </c>
      <c r="HB53" s="14">
        <f t="shared" si="125"/>
        <v>0</v>
      </c>
      <c r="HC53" s="14">
        <f t="shared" si="126"/>
        <v>0</v>
      </c>
      <c r="HD53" s="14">
        <f t="shared" si="127"/>
        <v>0</v>
      </c>
      <c r="HE53" s="14">
        <f>IF(COUNTIF(属性投放!$AD$6:$AD$26,"="&amp;卡牌属性!GJ53)&gt;0,卡牌属性!GM53,0)</f>
        <v>0</v>
      </c>
      <c r="HF53" s="14">
        <f t="shared" si="128"/>
        <v>0</v>
      </c>
      <c r="HG53" s="14">
        <f t="shared" si="129"/>
        <v>0</v>
      </c>
      <c r="HH53" s="14">
        <f t="shared" si="130"/>
        <v>0</v>
      </c>
      <c r="HI53" s="14">
        <f t="shared" si="71"/>
        <v>10</v>
      </c>
      <c r="HJ53" s="14">
        <f t="shared" si="72"/>
        <v>5</v>
      </c>
      <c r="HK53" s="14">
        <f t="shared" si="73"/>
        <v>100</v>
      </c>
      <c r="HL53" s="14">
        <f t="shared" si="74"/>
        <v>1096</v>
      </c>
      <c r="HM53" s="14">
        <f t="shared" si="75"/>
        <v>523</v>
      </c>
      <c r="HN53" s="14">
        <f t="shared" si="76"/>
        <v>10260</v>
      </c>
      <c r="HO53" s="14">
        <f t="shared" si="77"/>
        <v>300</v>
      </c>
      <c r="HP53" s="14">
        <f t="shared" si="78"/>
        <v>0</v>
      </c>
      <c r="HQ53" s="14">
        <f t="shared" si="79"/>
        <v>0</v>
      </c>
      <c r="HR53" s="14">
        <f t="shared" si="80"/>
        <v>31680</v>
      </c>
      <c r="HS53" s="17">
        <f t="shared" si="81"/>
        <v>9.46969696969697E-3</v>
      </c>
      <c r="HT53" s="17">
        <f t="shared" si="82"/>
        <v>0</v>
      </c>
      <c r="HU53" s="17">
        <f t="shared" si="83"/>
        <v>0</v>
      </c>
      <c r="HV53" s="23">
        <f>SUM(HO$5:HO53)</f>
        <v>10280</v>
      </c>
      <c r="HW53" s="14">
        <f>SUM(HP$5:HP53)</f>
        <v>9500</v>
      </c>
      <c r="HX53" s="14">
        <f>SUM(HQ$5:HQ53)</f>
        <v>7360</v>
      </c>
      <c r="HY53" s="17">
        <f t="shared" si="84"/>
        <v>0.3244949494949495</v>
      </c>
      <c r="HZ53" s="17">
        <f t="shared" si="85"/>
        <v>0.29987373737373735</v>
      </c>
      <c r="IA53" s="17">
        <f t="shared" si="86"/>
        <v>0.23232323232323232</v>
      </c>
    </row>
    <row r="54" spans="31:235" ht="16.5" x14ac:dyDescent="0.2">
      <c r="AE54" s="13">
        <v>50</v>
      </c>
      <c r="AF54" s="13">
        <f t="shared" si="55"/>
        <v>3</v>
      </c>
      <c r="AG54" s="13">
        <f t="shared" si="2"/>
        <v>3</v>
      </c>
      <c r="AH54" s="14">
        <f t="shared" si="3"/>
        <v>1101003</v>
      </c>
      <c r="AI54" s="14" t="str">
        <f t="shared" si="4"/>
        <v>战斗夏玲10突</v>
      </c>
      <c r="AJ54" s="25" t="s">
        <v>162</v>
      </c>
      <c r="AK54" s="14">
        <v>1</v>
      </c>
      <c r="AL54" s="14">
        <f t="shared" si="5"/>
        <v>10</v>
      </c>
      <c r="AM54" s="14">
        <f>INDEX(属性投放!$DE$6:$DE$85,(卡牌属性!AG54-2)*20+卡牌属性!AL54)</f>
        <v>2737</v>
      </c>
      <c r="AN54" s="14">
        <f t="shared" si="131"/>
        <v>2737</v>
      </c>
      <c r="AO54" s="14">
        <f t="shared" si="131"/>
        <v>2737</v>
      </c>
      <c r="AP54" s="14">
        <f t="shared" si="131"/>
        <v>2737</v>
      </c>
      <c r="AQ54" s="14">
        <f t="shared" si="131"/>
        <v>2737</v>
      </c>
      <c r="AR54" s="14">
        <f>INDEX(属性投放!$DF$6:$DF$85,(卡牌属性!AG54-2)*20+卡牌属性!AL54)</f>
        <v>1329</v>
      </c>
      <c r="AS54" s="14">
        <f t="shared" si="132"/>
        <v>1329</v>
      </c>
      <c r="AT54" s="14">
        <f t="shared" si="132"/>
        <v>1329</v>
      </c>
      <c r="AU54" s="14">
        <f t="shared" si="132"/>
        <v>1329</v>
      </c>
      <c r="AV54" s="14">
        <f t="shared" si="132"/>
        <v>1329</v>
      </c>
      <c r="AW54" s="14">
        <f>INDEX(属性投放!$DG$6:$DG$85,(卡牌属性!AG54-2)*20+卡牌属性!AL54)</f>
        <v>13585</v>
      </c>
      <c r="AX54" s="14">
        <f t="shared" si="133"/>
        <v>13585</v>
      </c>
      <c r="AY54" s="14">
        <f t="shared" si="133"/>
        <v>13585</v>
      </c>
      <c r="AZ54" s="14">
        <f t="shared" si="133"/>
        <v>13585</v>
      </c>
      <c r="BA54" s="14">
        <f t="shared" si="133"/>
        <v>13585</v>
      </c>
      <c r="BB54" s="14">
        <f>INDEX(属性投放!$DK$6:$DK$85,(卡牌属性!AG54-2)*20+卡牌属性!AL54)</f>
        <v>111</v>
      </c>
      <c r="BC54" s="14">
        <f t="shared" si="134"/>
        <v>111</v>
      </c>
      <c r="BD54" s="14">
        <f t="shared" si="134"/>
        <v>111</v>
      </c>
      <c r="BE54" s="14">
        <f t="shared" si="134"/>
        <v>111</v>
      </c>
      <c r="BF54" s="14">
        <f t="shared" si="134"/>
        <v>111</v>
      </c>
      <c r="BG54" s="14">
        <f>INDEX(属性投放!$DL$6:$DL$85,(卡牌属性!AG54-2)*20+卡牌属性!AL54)</f>
        <v>56</v>
      </c>
      <c r="BH54" s="14">
        <f t="shared" si="135"/>
        <v>56</v>
      </c>
      <c r="BI54" s="14">
        <f t="shared" si="135"/>
        <v>56</v>
      </c>
      <c r="BJ54" s="14">
        <f t="shared" si="135"/>
        <v>56</v>
      </c>
      <c r="BK54" s="14">
        <f t="shared" si="135"/>
        <v>56</v>
      </c>
      <c r="BL54" s="14">
        <f>INDEX(属性投放!$DM$6:$DM$85,(卡牌属性!AG54-2)*20+卡牌属性!AL54)</f>
        <v>555</v>
      </c>
      <c r="BM54" s="14">
        <f t="shared" si="136"/>
        <v>555</v>
      </c>
      <c r="BN54" s="14">
        <f t="shared" si="136"/>
        <v>555</v>
      </c>
      <c r="BO54" s="14">
        <f t="shared" si="136"/>
        <v>555</v>
      </c>
      <c r="BP54" s="14">
        <f t="shared" si="136"/>
        <v>555</v>
      </c>
      <c r="BU54" s="13">
        <v>50</v>
      </c>
      <c r="BV54" s="13">
        <f t="shared" si="12"/>
        <v>3</v>
      </c>
      <c r="BW54" s="14">
        <f t="shared" si="13"/>
        <v>4</v>
      </c>
      <c r="BX54" s="14">
        <f t="shared" si="14"/>
        <v>1102003</v>
      </c>
      <c r="BY54" s="14" t="str">
        <f t="shared" si="15"/>
        <v>典韦10突</v>
      </c>
      <c r="BZ54" s="25" t="s">
        <v>162</v>
      </c>
      <c r="CA54" s="14">
        <v>2</v>
      </c>
      <c r="CB54" s="14">
        <f t="shared" si="16"/>
        <v>10</v>
      </c>
      <c r="CC54" s="14" t="s">
        <v>21</v>
      </c>
      <c r="CD54" s="14">
        <f>INDEX(属性投放!$AY$6:$AY$85,(BW54-2)*20+CB54)</f>
        <v>4518</v>
      </c>
      <c r="CE54" s="14" t="s">
        <v>22</v>
      </c>
      <c r="CF54" s="14">
        <f>INDEX(属性投放!$AZ$6:$AZ$85,(BW54-2)*20+CB54)</f>
        <v>2197</v>
      </c>
      <c r="CG54" s="14" t="s">
        <v>674</v>
      </c>
      <c r="CH54" s="14">
        <f>INDEX(属性投放!$BA$6:$BA$85,(BW54-2)*20+CB54)</f>
        <v>43680</v>
      </c>
      <c r="CI54" s="14" t="s">
        <v>21</v>
      </c>
      <c r="CJ54" s="14">
        <f>INDEX(属性投放!$BB$6:$BB$85,(BW54-2)*20+CB54)</f>
        <v>30</v>
      </c>
      <c r="CK54" s="14" t="s">
        <v>22</v>
      </c>
      <c r="CL54" s="14">
        <f>INDEX(属性投放!$BC$6:$BC$85,(BW54-2)*20+CB54)</f>
        <v>15</v>
      </c>
      <c r="CM54" s="14" t="s">
        <v>674</v>
      </c>
      <c r="CN54" s="14">
        <f>INDEX(属性投放!$BD$6:$BD$85,(BW54-2)*20+CB54)</f>
        <v>300</v>
      </c>
      <c r="CQ54" s="13">
        <v>50</v>
      </c>
      <c r="CR54" s="13">
        <f t="shared" si="17"/>
        <v>1</v>
      </c>
      <c r="CS54" s="13">
        <f t="shared" si="18"/>
        <v>50</v>
      </c>
      <c r="CT54" s="14">
        <f t="shared" si="19"/>
        <v>5</v>
      </c>
      <c r="CU54" s="14">
        <f t="shared" si="20"/>
        <v>1102001</v>
      </c>
      <c r="CV54" s="14" t="str">
        <f>INDEX($O$6:$O$27,CR54)&amp;"-"&amp;INDEX(属性投放!$AB$7:$AB$26,CX54)&amp;"-魂火-"&amp;CZ54</f>
        <v>关羽-无间+1-魂火-2</v>
      </c>
      <c r="CW54" s="25" t="s">
        <v>162</v>
      </c>
      <c r="CX54" s="14">
        <f>INDEX(属性投放!$AL$7:$AL$58,CS54)</f>
        <v>20</v>
      </c>
      <c r="CY54" s="14" t="s">
        <v>701</v>
      </c>
      <c r="CZ54" s="14">
        <f>INDEX(属性投放!$AM$7:$AM$58,CS54)</f>
        <v>2</v>
      </c>
      <c r="DA54" s="14">
        <f t="shared" si="21"/>
        <v>50</v>
      </c>
      <c r="DB54" s="14">
        <f>INDEX(属性投放!$AN$7:$AN$58,DA54)</f>
        <v>145</v>
      </c>
      <c r="DC54" s="14" t="s">
        <v>702</v>
      </c>
      <c r="DD54" s="14">
        <f>INDEX(属性投放!$BJ$6:$BJ$85,(CT54-2)*20+CX54)</f>
        <v>2250</v>
      </c>
      <c r="DE54" s="14">
        <f>SUMIFS(DD$5:DD54,$CR$5:$CR54,"="&amp;$CR54)</f>
        <v>32300</v>
      </c>
      <c r="DF54" s="14" t="s">
        <v>703</v>
      </c>
      <c r="DG54" s="14">
        <f>INDEX(属性投放!$BK$6:$BK$85,(CT54-2)*20+CX54)</f>
        <v>1125</v>
      </c>
      <c r="DH54" s="14">
        <f>SUMIFS(DG$5:DG54,$CR$5:$CR54,"="&amp;$CR54)</f>
        <v>16153</v>
      </c>
      <c r="DI54" s="14" t="s">
        <v>704</v>
      </c>
      <c r="DJ54" s="14">
        <f>INDEX(属性投放!$BL$6:$BL$85,(CT54-2)*20+CX54)</f>
        <v>22500</v>
      </c>
      <c r="DK54" s="14">
        <f>SUMIFS(DJ$5:DJ54,$CR$5:$CR54,"="&amp;$CR54)</f>
        <v>323000</v>
      </c>
      <c r="DP54" s="14">
        <f t="shared" si="22"/>
        <v>1102003</v>
      </c>
      <c r="DQ54" s="14" t="str">
        <f t="shared" si="23"/>
        <v>典韦10突</v>
      </c>
      <c r="DR54" s="14">
        <f t="shared" si="24"/>
        <v>7</v>
      </c>
      <c r="DS54" s="14">
        <f t="shared" si="25"/>
        <v>6</v>
      </c>
      <c r="DT54" s="14">
        <f t="shared" si="26"/>
        <v>6</v>
      </c>
      <c r="DU54" s="14">
        <f t="shared" si="27"/>
        <v>4</v>
      </c>
      <c r="DV54" s="14">
        <f t="shared" si="28"/>
        <v>10</v>
      </c>
      <c r="DW54" s="14">
        <f t="shared" si="29"/>
        <v>50</v>
      </c>
      <c r="DX54" s="14">
        <f>INDEX(属性投放!$AW$6:$AW$85,(卡牌属性!DU54-2)*20+卡牌属性!DV54)</f>
        <v>7</v>
      </c>
      <c r="DY54" s="14">
        <f>INDEX(属性投放!BP$6:BP$85,卡牌属性!$DW54)</f>
        <v>300</v>
      </c>
      <c r="DZ54" s="14">
        <f>INDEX(属性投放!BQ$6:BQ$85,卡牌属性!$DW54)</f>
        <v>150</v>
      </c>
      <c r="EA54" s="14">
        <f>INDEX(属性投放!BR$6:BR$85,卡牌属性!$DW54)</f>
        <v>3000</v>
      </c>
      <c r="EB54" s="14">
        <f t="shared" si="137"/>
        <v>2878</v>
      </c>
      <c r="EC54" s="14">
        <f t="shared" si="138"/>
        <v>3070</v>
      </c>
      <c r="ED54" s="14">
        <f t="shared" si="139"/>
        <v>3290</v>
      </c>
      <c r="EE54" s="14">
        <f t="shared" si="140"/>
        <v>3290</v>
      </c>
      <c r="EF54" s="14">
        <f t="shared" si="141"/>
        <v>3770</v>
      </c>
      <c r="EG54" s="14">
        <f t="shared" si="142"/>
        <v>1169</v>
      </c>
      <c r="EH54" s="14">
        <f t="shared" si="143"/>
        <v>1374</v>
      </c>
      <c r="EI54" s="14">
        <f t="shared" si="144"/>
        <v>1374</v>
      </c>
      <c r="EJ54" s="14">
        <f t="shared" si="145"/>
        <v>1443</v>
      </c>
      <c r="EK54" s="14">
        <f t="shared" si="146"/>
        <v>1534</v>
      </c>
      <c r="EL54" s="14">
        <f t="shared" si="147"/>
        <v>23140</v>
      </c>
      <c r="EM54" s="14">
        <f t="shared" si="148"/>
        <v>27280</v>
      </c>
      <c r="EN54" s="14">
        <f t="shared" si="149"/>
        <v>27280</v>
      </c>
      <c r="EO54" s="14">
        <f t="shared" si="150"/>
        <v>28950</v>
      </c>
      <c r="EP54" s="14">
        <f t="shared" si="151"/>
        <v>30900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108"/>
        <v>10</v>
      </c>
      <c r="FK54" s="14">
        <f t="shared" si="109"/>
        <v>1102010</v>
      </c>
      <c r="FL54" s="14" t="str">
        <f t="shared" si="110"/>
        <v>张郃-5星</v>
      </c>
      <c r="FM54" s="14">
        <f t="shared" si="111"/>
        <v>5</v>
      </c>
      <c r="FN54" s="14">
        <f>INDEX(Y$6:Y$27,$FJ54)+INDEX(属性偏向!Z$4:Z$8,卡牌属性!$FM54)</f>
        <v>11</v>
      </c>
      <c r="FO54" s="14" t="str">
        <f>INDEX(属性评价,卡牌属性!FN54)</f>
        <v>SS</v>
      </c>
      <c r="FP54" s="14">
        <f>INDEX(Z$6:Z$27,$FJ54)+INDEX(属性偏向!AA$4:AA$8,卡牌属性!$FM54)</f>
        <v>9</v>
      </c>
      <c r="FQ54" s="14" t="str">
        <f>INDEX(属性评价,卡牌属性!FP54)</f>
        <v>S</v>
      </c>
      <c r="FR54" s="14">
        <f>INDEX(AA$6:AA$27,$FJ54)+INDEX(属性偏向!AB$4:AB$8,卡牌属性!$FM54)</f>
        <v>8</v>
      </c>
      <c r="FS54" s="14" t="str">
        <f>INDEX(属性评价,卡牌属性!FR54)</f>
        <v>A+</v>
      </c>
      <c r="FV54" s="13">
        <v>50</v>
      </c>
      <c r="FW54" s="13">
        <f t="shared" si="112"/>
        <v>10</v>
      </c>
      <c r="FX54" s="14">
        <f t="shared" si="113"/>
        <v>1101010</v>
      </c>
      <c r="FY54" s="14" t="str">
        <f t="shared" si="114"/>
        <v>盖文-5星</v>
      </c>
      <c r="FZ54" s="14">
        <f t="shared" si="115"/>
        <v>5</v>
      </c>
      <c r="GA54" s="14">
        <f>INDEX(J$6:J$21,$FW54)+INDEX(属性偏向!Z$4:Z$8,卡牌属性!$FM54)</f>
        <v>9</v>
      </c>
      <c r="GB54" s="14" t="str">
        <f>INDEX(属性评价,卡牌属性!GA54)</f>
        <v>S</v>
      </c>
      <c r="GC54" s="14">
        <f>INDEX(K$6:K$21,$FW54)+INDEX(属性偏向!Z$4:Z$8,卡牌属性!$FM54)</f>
        <v>10</v>
      </c>
      <c r="GD54" s="14" t="str">
        <f>INDEX(属性评价,卡牌属性!GC54)</f>
        <v>S+</v>
      </c>
      <c r="GE54" s="14">
        <f>INDEX(L$6:L$21,$FW54)+INDEX(属性偏向!Z$4:Z$8,卡牌属性!$FM54)</f>
        <v>11</v>
      </c>
      <c r="GF54" s="14" t="str">
        <f>INDEX(属性评价,卡牌属性!GE54)</f>
        <v>SS</v>
      </c>
      <c r="GJ54" s="13">
        <v>50</v>
      </c>
      <c r="GK54" s="13">
        <f>MATCH(GJ54-1,属性投放!$T$6:$T$66,1)</f>
        <v>4</v>
      </c>
      <c r="GL54" s="13">
        <f>MATCH(GJ54,属性投放!$AN$6:$AN$58,1)-1</f>
        <v>12</v>
      </c>
      <c r="GM54" s="13">
        <f>MATCH(GJ54-1,属性投放!$AD$6:$AD$26,1)</f>
        <v>7</v>
      </c>
      <c r="GN54" s="13" t="str">
        <f>INDEX(属性投放!$AB$7:$AB$26,卡牌属性!GM54)</f>
        <v>叫唤</v>
      </c>
      <c r="GO54" s="14">
        <f t="shared" si="116"/>
        <v>761</v>
      </c>
      <c r="GP54" s="14">
        <f t="shared" si="117"/>
        <v>353</v>
      </c>
      <c r="GQ54" s="14">
        <f t="shared" si="118"/>
        <v>6910</v>
      </c>
      <c r="GR54" s="14">
        <f t="shared" si="119"/>
        <v>10</v>
      </c>
      <c r="GS54" s="14">
        <f t="shared" si="120"/>
        <v>5</v>
      </c>
      <c r="GT54" s="14">
        <f t="shared" si="121"/>
        <v>100</v>
      </c>
      <c r="GU54" s="14">
        <f>GO54+GR54*($GJ54-INDEX(属性投放!$AD$6:$AD$26,卡牌属性!$GM54))</f>
        <v>791</v>
      </c>
      <c r="GV54" s="14">
        <f>GP54+GS54*($GJ54-INDEX(属性投放!$AD$6:$AD$26,卡牌属性!$GM54))</f>
        <v>368</v>
      </c>
      <c r="GW54" s="14">
        <f>GQ54+GT54*($GJ54-INDEX(属性投放!$AD$6:$AD$26,卡牌属性!$GM54))</f>
        <v>7210</v>
      </c>
      <c r="GX54" s="14">
        <f t="shared" si="122"/>
        <v>370</v>
      </c>
      <c r="GY54" s="14">
        <f t="shared" si="123"/>
        <v>188</v>
      </c>
      <c r="GZ54" s="14">
        <f t="shared" si="124"/>
        <v>3700</v>
      </c>
      <c r="HA54" s="14">
        <f>IF(COUNTIF(属性投放!$AN$7:$AN$58,"="&amp;卡牌属性!GJ54)&gt;0,卡牌属性!GL54,0)</f>
        <v>12</v>
      </c>
      <c r="HB54" s="14">
        <f t="shared" si="125"/>
        <v>55</v>
      </c>
      <c r="HC54" s="14">
        <f t="shared" si="126"/>
        <v>28</v>
      </c>
      <c r="HD54" s="14">
        <f t="shared" si="127"/>
        <v>550</v>
      </c>
      <c r="HE54" s="14">
        <f>IF(COUNTIF(属性投放!$AD$6:$AD$26,"="&amp;卡牌属性!GJ54)&gt;0,卡牌属性!GM54,0)</f>
        <v>0</v>
      </c>
      <c r="HF54" s="14">
        <f t="shared" si="128"/>
        <v>0</v>
      </c>
      <c r="HG54" s="14">
        <f t="shared" si="129"/>
        <v>0</v>
      </c>
      <c r="HH54" s="14">
        <f t="shared" si="130"/>
        <v>0</v>
      </c>
      <c r="HI54" s="14">
        <f t="shared" si="71"/>
        <v>10</v>
      </c>
      <c r="HJ54" s="14">
        <f t="shared" si="72"/>
        <v>5</v>
      </c>
      <c r="HK54" s="14">
        <f t="shared" si="73"/>
        <v>100</v>
      </c>
      <c r="HL54" s="14">
        <f t="shared" si="74"/>
        <v>1161</v>
      </c>
      <c r="HM54" s="14">
        <f t="shared" si="75"/>
        <v>556</v>
      </c>
      <c r="HN54" s="14">
        <f t="shared" si="76"/>
        <v>10910</v>
      </c>
      <c r="HO54" s="14">
        <f t="shared" si="77"/>
        <v>300</v>
      </c>
      <c r="HP54" s="14">
        <f t="shared" si="78"/>
        <v>1660</v>
      </c>
      <c r="HQ54" s="14">
        <f t="shared" si="79"/>
        <v>0</v>
      </c>
      <c r="HR54" s="14">
        <f t="shared" si="80"/>
        <v>33640</v>
      </c>
      <c r="HS54" s="17">
        <f t="shared" si="81"/>
        <v>8.9179548156956001E-3</v>
      </c>
      <c r="HT54" s="17">
        <f t="shared" si="82"/>
        <v>4.9346016646848991E-2</v>
      </c>
      <c r="HU54" s="17">
        <f t="shared" si="83"/>
        <v>0</v>
      </c>
      <c r="HV54" s="23">
        <f>SUM(HO$5:HO54)</f>
        <v>10580</v>
      </c>
      <c r="HW54" s="14">
        <f>SUM(HP$5:HP54)</f>
        <v>11160</v>
      </c>
      <c r="HX54" s="14">
        <f>SUM(HQ$5:HQ54)</f>
        <v>7360</v>
      </c>
      <c r="HY54" s="17">
        <f t="shared" si="84"/>
        <v>0.3145065398335315</v>
      </c>
      <c r="HZ54" s="17">
        <f t="shared" si="85"/>
        <v>0.33174791914387636</v>
      </c>
      <c r="IA54" s="17">
        <f t="shared" si="86"/>
        <v>0.21878715814506539</v>
      </c>
    </row>
    <row r="55" spans="31:235" ht="16.5" x14ac:dyDescent="0.2">
      <c r="AE55" s="13">
        <v>51</v>
      </c>
      <c r="AF55" s="13">
        <f t="shared" si="55"/>
        <v>3</v>
      </c>
      <c r="AG55" s="13">
        <f t="shared" si="2"/>
        <v>3</v>
      </c>
      <c r="AH55" s="14">
        <f t="shared" si="3"/>
        <v>1101003</v>
      </c>
      <c r="AI55" s="14" t="str">
        <f t="shared" si="4"/>
        <v>战斗夏玲11突</v>
      </c>
      <c r="AJ55" s="25" t="s">
        <v>162</v>
      </c>
      <c r="AK55" s="14">
        <v>1</v>
      </c>
      <c r="AL55" s="14">
        <f t="shared" si="5"/>
        <v>11</v>
      </c>
      <c r="AM55" s="14">
        <f>INDEX(属性投放!$DE$6:$DE$85,(卡牌属性!AG55-2)*20+卡牌属性!AL55)</f>
        <v>3056</v>
      </c>
      <c r="AN55" s="14">
        <f t="shared" si="131"/>
        <v>3056</v>
      </c>
      <c r="AO55" s="14">
        <f t="shared" si="131"/>
        <v>3056</v>
      </c>
      <c r="AP55" s="14">
        <f t="shared" si="131"/>
        <v>3056</v>
      </c>
      <c r="AQ55" s="14">
        <f t="shared" si="131"/>
        <v>3056</v>
      </c>
      <c r="AR55" s="14">
        <f>INDEX(属性投放!$DF$6:$DF$85,(卡牌属性!AG55-2)*20+卡牌属性!AL55)</f>
        <v>1488</v>
      </c>
      <c r="AS55" s="14">
        <f t="shared" si="132"/>
        <v>1488</v>
      </c>
      <c r="AT55" s="14">
        <f t="shared" si="132"/>
        <v>1488</v>
      </c>
      <c r="AU55" s="14">
        <f t="shared" si="132"/>
        <v>1488</v>
      </c>
      <c r="AV55" s="14">
        <f t="shared" si="132"/>
        <v>1488</v>
      </c>
      <c r="AW55" s="14">
        <f>INDEX(属性投放!$DG$6:$DG$85,(卡牌属性!AG55-2)*20+卡牌属性!AL55)</f>
        <v>15180</v>
      </c>
      <c r="AX55" s="14">
        <f t="shared" si="133"/>
        <v>15180</v>
      </c>
      <c r="AY55" s="14">
        <f t="shared" si="133"/>
        <v>15180</v>
      </c>
      <c r="AZ55" s="14">
        <f t="shared" si="133"/>
        <v>15180</v>
      </c>
      <c r="BA55" s="14">
        <f t="shared" si="133"/>
        <v>15180</v>
      </c>
      <c r="BB55" s="14">
        <f>INDEX(属性投放!$DK$6:$DK$85,(卡牌属性!AG55-2)*20+卡牌属性!AL55)</f>
        <v>111</v>
      </c>
      <c r="BC55" s="14">
        <f t="shared" si="134"/>
        <v>111</v>
      </c>
      <c r="BD55" s="14">
        <f t="shared" si="134"/>
        <v>111</v>
      </c>
      <c r="BE55" s="14">
        <f t="shared" si="134"/>
        <v>111</v>
      </c>
      <c r="BF55" s="14">
        <f t="shared" si="134"/>
        <v>111</v>
      </c>
      <c r="BG55" s="14">
        <f>INDEX(属性投放!$DL$6:$DL$85,(卡牌属性!AG55-2)*20+卡牌属性!AL55)</f>
        <v>56</v>
      </c>
      <c r="BH55" s="14">
        <f t="shared" si="135"/>
        <v>56</v>
      </c>
      <c r="BI55" s="14">
        <f t="shared" si="135"/>
        <v>56</v>
      </c>
      <c r="BJ55" s="14">
        <f t="shared" si="135"/>
        <v>56</v>
      </c>
      <c r="BK55" s="14">
        <f t="shared" si="135"/>
        <v>56</v>
      </c>
      <c r="BL55" s="14">
        <f>INDEX(属性投放!$DM$6:$DM$85,(卡牌属性!AG55-2)*20+卡牌属性!AL55)</f>
        <v>555</v>
      </c>
      <c r="BM55" s="14">
        <f t="shared" si="136"/>
        <v>555</v>
      </c>
      <c r="BN55" s="14">
        <f t="shared" si="136"/>
        <v>555</v>
      </c>
      <c r="BO55" s="14">
        <f t="shared" si="136"/>
        <v>555</v>
      </c>
      <c r="BP55" s="14">
        <f t="shared" si="136"/>
        <v>555</v>
      </c>
      <c r="BU55" s="13">
        <v>51</v>
      </c>
      <c r="BV55" s="13">
        <f t="shared" si="12"/>
        <v>3</v>
      </c>
      <c r="BW55" s="14">
        <f t="shared" si="13"/>
        <v>4</v>
      </c>
      <c r="BX55" s="14">
        <f t="shared" si="14"/>
        <v>1102003</v>
      </c>
      <c r="BY55" s="14" t="str">
        <f t="shared" si="15"/>
        <v>典韦11突</v>
      </c>
      <c r="BZ55" s="25" t="s">
        <v>162</v>
      </c>
      <c r="CA55" s="14">
        <v>2</v>
      </c>
      <c r="CB55" s="14">
        <f t="shared" si="16"/>
        <v>11</v>
      </c>
      <c r="CC55" s="14" t="s">
        <v>21</v>
      </c>
      <c r="CD55" s="14">
        <f>INDEX(属性投放!$AY$6:$AY$85,(BW55-2)*20+CB55)</f>
        <v>5598</v>
      </c>
      <c r="CE55" s="14" t="s">
        <v>22</v>
      </c>
      <c r="CF55" s="14">
        <f>INDEX(属性投放!$AZ$6:$AZ$85,(BW55-2)*20+CB55)</f>
        <v>2737</v>
      </c>
      <c r="CG55" s="14" t="s">
        <v>674</v>
      </c>
      <c r="CH55" s="14">
        <f>INDEX(属性投放!$BA$6:$BA$85,(BW55-2)*20+CB55)</f>
        <v>54480</v>
      </c>
      <c r="CI55" s="14" t="s">
        <v>21</v>
      </c>
      <c r="CJ55" s="14">
        <f>INDEX(属性投放!$BB$6:$BB$85,(BW55-2)*20+CB55)</f>
        <v>30</v>
      </c>
      <c r="CK55" s="14" t="s">
        <v>22</v>
      </c>
      <c r="CL55" s="14">
        <f>INDEX(属性投放!$BC$6:$BC$85,(BW55-2)*20+CB55)</f>
        <v>15</v>
      </c>
      <c r="CM55" s="14" t="s">
        <v>674</v>
      </c>
      <c r="CN55" s="14">
        <f>INDEX(属性投放!$BD$6:$BD$85,(BW55-2)*20+CB55)</f>
        <v>300</v>
      </c>
      <c r="CQ55" s="13">
        <v>51</v>
      </c>
      <c r="CR55" s="13">
        <f t="shared" si="17"/>
        <v>1</v>
      </c>
      <c r="CS55" s="13">
        <f t="shared" si="18"/>
        <v>51</v>
      </c>
      <c r="CT55" s="14">
        <f t="shared" si="19"/>
        <v>5</v>
      </c>
      <c r="CU55" s="14">
        <f t="shared" si="20"/>
        <v>1102001</v>
      </c>
      <c r="CV55" s="14" t="str">
        <f>INDEX($O$6:$O$27,CR55)&amp;"-"&amp;INDEX(属性投放!$AB$7:$AB$26,CX55)&amp;"-魂火-"&amp;CZ55</f>
        <v>关羽-无间+1-魂火-3</v>
      </c>
      <c r="CW55" s="25" t="s">
        <v>162</v>
      </c>
      <c r="CX55" s="14">
        <f>INDEX(属性投放!$AL$7:$AL$58,CS55)</f>
        <v>20</v>
      </c>
      <c r="CY55" s="14" t="s">
        <v>701</v>
      </c>
      <c r="CZ55" s="14">
        <f>INDEX(属性投放!$AM$7:$AM$58,CS55)</f>
        <v>3</v>
      </c>
      <c r="DA55" s="14">
        <f t="shared" si="21"/>
        <v>51</v>
      </c>
      <c r="DB55" s="14">
        <f>INDEX(属性投放!$AN$7:$AN$58,DA55)</f>
        <v>147</v>
      </c>
      <c r="DC55" s="14" t="s">
        <v>702</v>
      </c>
      <c r="DD55" s="14">
        <f>INDEX(属性投放!$BJ$6:$BJ$85,(CT55-2)*20+CX55)</f>
        <v>2250</v>
      </c>
      <c r="DE55" s="14">
        <f>SUMIFS(DD$5:DD55,$CR$5:$CR55,"="&amp;$CR55)</f>
        <v>34550</v>
      </c>
      <c r="DF55" s="14" t="s">
        <v>703</v>
      </c>
      <c r="DG55" s="14">
        <f>INDEX(属性投放!$BK$6:$BK$85,(CT55-2)*20+CX55)</f>
        <v>1125</v>
      </c>
      <c r="DH55" s="14">
        <f>SUMIFS(DG$5:DG55,$CR$5:$CR55,"="&amp;$CR55)</f>
        <v>17278</v>
      </c>
      <c r="DI55" s="14" t="s">
        <v>704</v>
      </c>
      <c r="DJ55" s="14">
        <f>INDEX(属性投放!$BL$6:$BL$85,(CT55-2)*20+CX55)</f>
        <v>22500</v>
      </c>
      <c r="DK55" s="14">
        <f>SUMIFS(DJ$5:DJ55,$CR$5:$CR55,"="&amp;$CR55)</f>
        <v>345500</v>
      </c>
      <c r="DP55" s="14">
        <f t="shared" si="22"/>
        <v>1102003</v>
      </c>
      <c r="DQ55" s="14" t="str">
        <f t="shared" si="23"/>
        <v>典韦11突</v>
      </c>
      <c r="DR55" s="14">
        <f t="shared" si="24"/>
        <v>7</v>
      </c>
      <c r="DS55" s="14">
        <f t="shared" si="25"/>
        <v>6</v>
      </c>
      <c r="DT55" s="14">
        <f t="shared" si="26"/>
        <v>6</v>
      </c>
      <c r="DU55" s="14">
        <f t="shared" si="27"/>
        <v>4</v>
      </c>
      <c r="DV55" s="14">
        <f t="shared" si="28"/>
        <v>11</v>
      </c>
      <c r="DW55" s="14">
        <f t="shared" si="29"/>
        <v>51</v>
      </c>
      <c r="DX55" s="14">
        <f>INDEX(属性投放!$AW$6:$AW$85,(卡牌属性!DU55-2)*20+卡牌属性!DV55)</f>
        <v>8</v>
      </c>
      <c r="DY55" s="14">
        <f>INDEX(属性投放!BP$6:BP$85,卡牌属性!$DW55)</f>
        <v>380</v>
      </c>
      <c r="DZ55" s="14">
        <f>INDEX(属性投放!BQ$6:BQ$85,卡牌属性!$DW55)</f>
        <v>190</v>
      </c>
      <c r="EA55" s="14">
        <f>INDEX(属性投放!BR$6:BR$85,卡牌属性!$DW55)</f>
        <v>3800</v>
      </c>
      <c r="EB55" s="14">
        <f t="shared" si="137"/>
        <v>3388</v>
      </c>
      <c r="EC55" s="14">
        <f t="shared" si="138"/>
        <v>3615</v>
      </c>
      <c r="ED55" s="14">
        <f t="shared" si="139"/>
        <v>3870</v>
      </c>
      <c r="EE55" s="14">
        <f t="shared" si="140"/>
        <v>3870</v>
      </c>
      <c r="EF55" s="14">
        <f t="shared" si="141"/>
        <v>4420</v>
      </c>
      <c r="EG55" s="14">
        <f t="shared" si="142"/>
        <v>1396</v>
      </c>
      <c r="EH55" s="14">
        <f t="shared" si="143"/>
        <v>1629</v>
      </c>
      <c r="EI55" s="14">
        <f t="shared" si="144"/>
        <v>1629</v>
      </c>
      <c r="EJ55" s="14">
        <f t="shared" si="145"/>
        <v>1719</v>
      </c>
      <c r="EK55" s="14">
        <f t="shared" si="146"/>
        <v>1824</v>
      </c>
      <c r="EL55" s="14">
        <f t="shared" si="147"/>
        <v>27610</v>
      </c>
      <c r="EM55" s="14">
        <f t="shared" si="148"/>
        <v>32380</v>
      </c>
      <c r="EN55" s="14">
        <f t="shared" si="149"/>
        <v>32380</v>
      </c>
      <c r="EO55" s="14">
        <f t="shared" si="150"/>
        <v>34400</v>
      </c>
      <c r="EP55" s="14">
        <f t="shared" si="151"/>
        <v>36700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108"/>
        <v>11</v>
      </c>
      <c r="FK55" s="14">
        <f t="shared" si="109"/>
        <v>1102011</v>
      </c>
      <c r="FL55" s="14" t="str">
        <f t="shared" si="110"/>
        <v>张飞-1星</v>
      </c>
      <c r="FM55" s="14">
        <f t="shared" si="111"/>
        <v>1</v>
      </c>
      <c r="FN55" s="14">
        <f>INDEX(Y$6:Y$27,$FJ55)+INDEX(属性偏向!Z$4:Z$8,卡牌属性!$FM55)</f>
        <v>5</v>
      </c>
      <c r="FO55" s="14" t="str">
        <f>INDEX(属性评价,卡牌属性!FN55)</f>
        <v>B</v>
      </c>
      <c r="FP55" s="14">
        <f>INDEX(Z$6:Z$27,$FJ55)+INDEX(属性偏向!AA$4:AA$8,卡牌属性!$FM55)</f>
        <v>6</v>
      </c>
      <c r="FQ55" s="14" t="str">
        <f>INDEX(属性评价,卡牌属性!FP55)</f>
        <v>B+</v>
      </c>
      <c r="FR55" s="14">
        <f>INDEX(AA$6:AA$27,$FJ55)+INDEX(属性偏向!AB$4:AB$8,卡牌属性!$FM55)</f>
        <v>8</v>
      </c>
      <c r="FS55" s="14" t="str">
        <f>INDEX(属性评价,卡牌属性!FR55)</f>
        <v>A+</v>
      </c>
      <c r="FV55" s="13">
        <v>51</v>
      </c>
      <c r="FW55" s="13">
        <f t="shared" si="112"/>
        <v>11</v>
      </c>
      <c r="FX55" s="14">
        <f t="shared" si="113"/>
        <v>1101011</v>
      </c>
      <c r="FY55" s="14" t="str">
        <f t="shared" si="114"/>
        <v>阎风吒-1星</v>
      </c>
      <c r="FZ55" s="14">
        <f t="shared" si="115"/>
        <v>1</v>
      </c>
      <c r="GA55" s="14">
        <f>INDEX(J$6:J$21,$FW55)+INDEX(属性偏向!Z$4:Z$8,卡牌属性!$FM55)</f>
        <v>5</v>
      </c>
      <c r="GB55" s="14" t="str">
        <f>INDEX(属性评价,卡牌属性!GA55)</f>
        <v>B</v>
      </c>
      <c r="GC55" s="14">
        <f>INDEX(K$6:K$21,$FW55)+INDEX(属性偏向!Z$4:Z$8,卡牌属性!$FM55)</f>
        <v>5</v>
      </c>
      <c r="GD55" s="14" t="str">
        <f>INDEX(属性评价,卡牌属性!GC55)</f>
        <v>B</v>
      </c>
      <c r="GE55" s="14">
        <f>INDEX(L$6:L$21,$FW55)+INDEX(属性偏向!Z$4:Z$8,卡牌属性!$FM55)</f>
        <v>5</v>
      </c>
      <c r="GF55" s="14" t="str">
        <f>INDEX(属性评价,卡牌属性!GE55)</f>
        <v>B</v>
      </c>
      <c r="GJ55" s="13">
        <v>51</v>
      </c>
      <c r="GK55" s="13">
        <f>MATCH(GJ55-1,属性投放!$T$6:$T$66,1)</f>
        <v>4</v>
      </c>
      <c r="GL55" s="13">
        <f>MATCH(GJ55,属性投放!$AN$6:$AN$58,1)-1</f>
        <v>12</v>
      </c>
      <c r="GM55" s="13">
        <f>MATCH(GJ55-1,属性投放!$AD$6:$AD$26,1)</f>
        <v>7</v>
      </c>
      <c r="GN55" s="13" t="str">
        <f>INDEX(属性投放!$AB$7:$AB$26,卡牌属性!GM55)</f>
        <v>叫唤</v>
      </c>
      <c r="GO55" s="14">
        <f t="shared" si="116"/>
        <v>761</v>
      </c>
      <c r="GP55" s="14">
        <f t="shared" si="117"/>
        <v>353</v>
      </c>
      <c r="GQ55" s="14">
        <f t="shared" si="118"/>
        <v>6910</v>
      </c>
      <c r="GR55" s="14">
        <f t="shared" si="119"/>
        <v>10</v>
      </c>
      <c r="GS55" s="14">
        <f t="shared" si="120"/>
        <v>5</v>
      </c>
      <c r="GT55" s="14">
        <f t="shared" si="121"/>
        <v>100</v>
      </c>
      <c r="GU55" s="14">
        <f>GO55+GR55*($GJ55-INDEX(属性投放!$AD$6:$AD$26,卡牌属性!$GM55))</f>
        <v>801</v>
      </c>
      <c r="GV55" s="14">
        <f>GP55+GS55*($GJ55-INDEX(属性投放!$AD$6:$AD$26,卡牌属性!$GM55))</f>
        <v>373</v>
      </c>
      <c r="GW55" s="14">
        <f>GQ55+GT55*($GJ55-INDEX(属性投放!$AD$6:$AD$26,卡牌属性!$GM55))</f>
        <v>7310</v>
      </c>
      <c r="GX55" s="14">
        <f t="shared" si="122"/>
        <v>370</v>
      </c>
      <c r="GY55" s="14">
        <f t="shared" si="123"/>
        <v>188</v>
      </c>
      <c r="GZ55" s="14">
        <f t="shared" si="124"/>
        <v>3700</v>
      </c>
      <c r="HA55" s="14">
        <f>IF(COUNTIF(属性投放!$AN$7:$AN$58,"="&amp;卡牌属性!GJ55)&gt;0,卡牌属性!GL55,0)</f>
        <v>0</v>
      </c>
      <c r="HB55" s="14">
        <f t="shared" si="125"/>
        <v>0</v>
      </c>
      <c r="HC55" s="14">
        <f t="shared" si="126"/>
        <v>0</v>
      </c>
      <c r="HD55" s="14">
        <f t="shared" si="127"/>
        <v>0</v>
      </c>
      <c r="HE55" s="14">
        <f>IF(COUNTIF(属性投放!$AD$6:$AD$26,"="&amp;卡牌属性!GJ55)&gt;0,卡牌属性!GM55,0)</f>
        <v>0</v>
      </c>
      <c r="HF55" s="14">
        <f t="shared" si="128"/>
        <v>0</v>
      </c>
      <c r="HG55" s="14">
        <f t="shared" si="129"/>
        <v>0</v>
      </c>
      <c r="HH55" s="14">
        <f t="shared" si="130"/>
        <v>0</v>
      </c>
      <c r="HI55" s="14">
        <f t="shared" si="71"/>
        <v>10</v>
      </c>
      <c r="HJ55" s="14">
        <f t="shared" si="72"/>
        <v>5</v>
      </c>
      <c r="HK55" s="14">
        <f t="shared" si="73"/>
        <v>100</v>
      </c>
      <c r="HL55" s="14">
        <f t="shared" si="74"/>
        <v>1171</v>
      </c>
      <c r="HM55" s="14">
        <f t="shared" si="75"/>
        <v>561</v>
      </c>
      <c r="HN55" s="14">
        <f t="shared" si="76"/>
        <v>11010</v>
      </c>
      <c r="HO55" s="14">
        <f t="shared" si="77"/>
        <v>300</v>
      </c>
      <c r="HP55" s="14">
        <f t="shared" si="78"/>
        <v>0</v>
      </c>
      <c r="HQ55" s="14">
        <f t="shared" si="79"/>
        <v>0</v>
      </c>
      <c r="HR55" s="14">
        <f t="shared" si="80"/>
        <v>33940</v>
      </c>
      <c r="HS55" s="17">
        <f t="shared" si="81"/>
        <v>8.8391278727165592E-3</v>
      </c>
      <c r="HT55" s="17">
        <f t="shared" si="82"/>
        <v>0</v>
      </c>
      <c r="HU55" s="17">
        <f t="shared" si="83"/>
        <v>0</v>
      </c>
      <c r="HV55" s="23">
        <f>SUM(HO$5:HO55)</f>
        <v>10880</v>
      </c>
      <c r="HW55" s="14">
        <f>SUM(HP$5:HP55)</f>
        <v>11160</v>
      </c>
      <c r="HX55" s="14">
        <f>SUM(HQ$5:HQ55)</f>
        <v>7360</v>
      </c>
      <c r="HY55" s="17">
        <f t="shared" si="84"/>
        <v>0.32056570418385388</v>
      </c>
      <c r="HZ55" s="17">
        <f t="shared" si="85"/>
        <v>0.32881555686505598</v>
      </c>
      <c r="IA55" s="17">
        <f t="shared" si="86"/>
        <v>0.2168532704773129</v>
      </c>
    </row>
    <row r="56" spans="31:235" ht="16.5" x14ac:dyDescent="0.2">
      <c r="AE56" s="13">
        <v>52</v>
      </c>
      <c r="AF56" s="13">
        <f t="shared" si="55"/>
        <v>3</v>
      </c>
      <c r="AG56" s="13">
        <f t="shared" si="2"/>
        <v>3</v>
      </c>
      <c r="AH56" s="14">
        <f t="shared" si="3"/>
        <v>1101003</v>
      </c>
      <c r="AI56" s="14" t="str">
        <f t="shared" si="4"/>
        <v>战斗夏玲12突</v>
      </c>
      <c r="AJ56" s="25" t="s">
        <v>162</v>
      </c>
      <c r="AK56" s="14">
        <v>1</v>
      </c>
      <c r="AL56" s="14">
        <f t="shared" si="5"/>
        <v>12</v>
      </c>
      <c r="AM56" s="14">
        <f>INDEX(属性投放!$DE$6:$DE$85,(卡牌属性!AG56-2)*20+卡牌属性!AL56)</f>
        <v>3375</v>
      </c>
      <c r="AN56" s="14">
        <f t="shared" si="131"/>
        <v>3375</v>
      </c>
      <c r="AO56" s="14">
        <f t="shared" si="131"/>
        <v>3375</v>
      </c>
      <c r="AP56" s="14">
        <f t="shared" si="131"/>
        <v>3375</v>
      </c>
      <c r="AQ56" s="14">
        <f t="shared" si="131"/>
        <v>3375</v>
      </c>
      <c r="AR56" s="14">
        <f>INDEX(属性投放!$DF$6:$DF$85,(卡牌属性!AG56-2)*20+卡牌属性!AL56)</f>
        <v>1647</v>
      </c>
      <c r="AS56" s="14">
        <f t="shared" si="132"/>
        <v>1647</v>
      </c>
      <c r="AT56" s="14">
        <f t="shared" si="132"/>
        <v>1647</v>
      </c>
      <c r="AU56" s="14">
        <f t="shared" si="132"/>
        <v>1647</v>
      </c>
      <c r="AV56" s="14">
        <f t="shared" si="132"/>
        <v>1647</v>
      </c>
      <c r="AW56" s="14">
        <f>INDEX(属性投放!$DG$6:$DG$85,(卡牌属性!AG56-2)*20+卡牌属性!AL56)</f>
        <v>16775</v>
      </c>
      <c r="AX56" s="14">
        <f t="shared" si="133"/>
        <v>16775</v>
      </c>
      <c r="AY56" s="14">
        <f t="shared" si="133"/>
        <v>16775</v>
      </c>
      <c r="AZ56" s="14">
        <f t="shared" si="133"/>
        <v>16775</v>
      </c>
      <c r="BA56" s="14">
        <f t="shared" si="133"/>
        <v>16775</v>
      </c>
      <c r="BB56" s="14">
        <f>INDEX(属性投放!$DK$6:$DK$85,(卡牌属性!AG56-2)*20+卡牌属性!AL56)</f>
        <v>111</v>
      </c>
      <c r="BC56" s="14">
        <f t="shared" si="134"/>
        <v>111</v>
      </c>
      <c r="BD56" s="14">
        <f t="shared" si="134"/>
        <v>111</v>
      </c>
      <c r="BE56" s="14">
        <f t="shared" si="134"/>
        <v>111</v>
      </c>
      <c r="BF56" s="14">
        <f t="shared" si="134"/>
        <v>111</v>
      </c>
      <c r="BG56" s="14">
        <f>INDEX(属性投放!$DL$6:$DL$85,(卡牌属性!AG56-2)*20+卡牌属性!AL56)</f>
        <v>56</v>
      </c>
      <c r="BH56" s="14">
        <f t="shared" si="135"/>
        <v>56</v>
      </c>
      <c r="BI56" s="14">
        <f t="shared" si="135"/>
        <v>56</v>
      </c>
      <c r="BJ56" s="14">
        <f t="shared" si="135"/>
        <v>56</v>
      </c>
      <c r="BK56" s="14">
        <f t="shared" si="135"/>
        <v>56</v>
      </c>
      <c r="BL56" s="14">
        <f>INDEX(属性投放!$DM$6:$DM$85,(卡牌属性!AG56-2)*20+卡牌属性!AL56)</f>
        <v>555</v>
      </c>
      <c r="BM56" s="14">
        <f t="shared" si="136"/>
        <v>555</v>
      </c>
      <c r="BN56" s="14">
        <f t="shared" si="136"/>
        <v>555</v>
      </c>
      <c r="BO56" s="14">
        <f t="shared" si="136"/>
        <v>555</v>
      </c>
      <c r="BP56" s="14">
        <f t="shared" si="136"/>
        <v>555</v>
      </c>
      <c r="BU56" s="13">
        <v>52</v>
      </c>
      <c r="BV56" s="13">
        <f t="shared" si="12"/>
        <v>3</v>
      </c>
      <c r="BW56" s="14">
        <f t="shared" si="13"/>
        <v>4</v>
      </c>
      <c r="BX56" s="14">
        <f t="shared" si="14"/>
        <v>1102003</v>
      </c>
      <c r="BY56" s="14" t="str">
        <f t="shared" si="15"/>
        <v>典韦12突</v>
      </c>
      <c r="BZ56" s="25" t="s">
        <v>162</v>
      </c>
      <c r="CA56" s="14">
        <v>2</v>
      </c>
      <c r="CB56" s="14">
        <f t="shared" si="16"/>
        <v>12</v>
      </c>
      <c r="CC56" s="14" t="s">
        <v>21</v>
      </c>
      <c r="CD56" s="14">
        <f>INDEX(属性投放!$AY$6:$AY$85,(BW56-2)*20+CB56)</f>
        <v>6968</v>
      </c>
      <c r="CE56" s="14" t="s">
        <v>22</v>
      </c>
      <c r="CF56" s="14">
        <f>INDEX(属性投放!$AZ$6:$AZ$85,(BW56-2)*20+CB56)</f>
        <v>3422</v>
      </c>
      <c r="CG56" s="14" t="s">
        <v>674</v>
      </c>
      <c r="CH56" s="14">
        <f>INDEX(属性投放!$BA$6:$BA$85,(BW56-2)*20+CB56)</f>
        <v>68180</v>
      </c>
      <c r="CI56" s="14" t="s">
        <v>21</v>
      </c>
      <c r="CJ56" s="14">
        <f>INDEX(属性投放!$BB$6:$BB$85,(BW56-2)*20+CB56)</f>
        <v>30</v>
      </c>
      <c r="CK56" s="14" t="s">
        <v>22</v>
      </c>
      <c r="CL56" s="14">
        <f>INDEX(属性投放!$BC$6:$BC$85,(BW56-2)*20+CB56)</f>
        <v>15</v>
      </c>
      <c r="CM56" s="14" t="s">
        <v>674</v>
      </c>
      <c r="CN56" s="14">
        <f>INDEX(属性投放!$BD$6:$BD$85,(BW56-2)*20+CB56)</f>
        <v>300</v>
      </c>
      <c r="CQ56" s="13">
        <v>52</v>
      </c>
      <c r="CR56" s="13">
        <f t="shared" si="17"/>
        <v>1</v>
      </c>
      <c r="CS56" s="13">
        <f t="shared" si="18"/>
        <v>52</v>
      </c>
      <c r="CT56" s="14">
        <f t="shared" si="19"/>
        <v>5</v>
      </c>
      <c r="CU56" s="14">
        <f t="shared" si="20"/>
        <v>1102001</v>
      </c>
      <c r="CV56" s="14" t="str">
        <f>INDEX($O$6:$O$27,CR56)&amp;"-"&amp;INDEX(属性投放!$AB$7:$AB$26,CX56)&amp;"-魂火-"&amp;CZ56</f>
        <v>关羽-无间+1-魂火-4</v>
      </c>
      <c r="CW56" s="25" t="s">
        <v>162</v>
      </c>
      <c r="CX56" s="14">
        <f>INDEX(属性投放!$AL$7:$AL$58,CS56)</f>
        <v>20</v>
      </c>
      <c r="CY56" s="14" t="s">
        <v>701</v>
      </c>
      <c r="CZ56" s="14">
        <f>INDEX(属性投放!$AM$7:$AM$58,CS56)</f>
        <v>4</v>
      </c>
      <c r="DA56" s="14">
        <f t="shared" si="21"/>
        <v>52</v>
      </c>
      <c r="DB56" s="14">
        <f>INDEX(属性投放!$AN$7:$AN$58,DA56)</f>
        <v>150</v>
      </c>
      <c r="DC56" s="14" t="s">
        <v>702</v>
      </c>
      <c r="DD56" s="14">
        <f>INDEX(属性投放!$BJ$6:$BJ$85,(CT56-2)*20+CX56)</f>
        <v>2250</v>
      </c>
      <c r="DE56" s="14">
        <f>SUMIFS(DD$5:DD56,$CR$5:$CR56,"="&amp;$CR56)</f>
        <v>36800</v>
      </c>
      <c r="DF56" s="14" t="s">
        <v>703</v>
      </c>
      <c r="DG56" s="14">
        <f>INDEX(属性投放!$BK$6:$BK$85,(CT56-2)*20+CX56)</f>
        <v>1125</v>
      </c>
      <c r="DH56" s="14">
        <f>SUMIFS(DG$5:DG56,$CR$5:$CR56,"="&amp;$CR56)</f>
        <v>18403</v>
      </c>
      <c r="DI56" s="14" t="s">
        <v>704</v>
      </c>
      <c r="DJ56" s="14">
        <f>INDEX(属性投放!$BL$6:$BL$85,(CT56-2)*20+CX56)</f>
        <v>22500</v>
      </c>
      <c r="DK56" s="14">
        <f>SUMIFS(DJ$5:DJ56,$CR$5:$CR56,"="&amp;$CR56)</f>
        <v>368000</v>
      </c>
      <c r="DP56" s="14">
        <f t="shared" si="22"/>
        <v>1102003</v>
      </c>
      <c r="DQ56" s="14" t="str">
        <f t="shared" si="23"/>
        <v>典韦12突</v>
      </c>
      <c r="DR56" s="14">
        <f t="shared" si="24"/>
        <v>7</v>
      </c>
      <c r="DS56" s="14">
        <f t="shared" si="25"/>
        <v>6</v>
      </c>
      <c r="DT56" s="14">
        <f t="shared" si="26"/>
        <v>6</v>
      </c>
      <c r="DU56" s="14">
        <f t="shared" si="27"/>
        <v>4</v>
      </c>
      <c r="DV56" s="14">
        <f t="shared" si="28"/>
        <v>12</v>
      </c>
      <c r="DW56" s="14">
        <f t="shared" si="29"/>
        <v>52</v>
      </c>
      <c r="DX56" s="14">
        <f>INDEX(属性投放!$AW$6:$AW$85,(卡牌属性!DU56-2)*20+卡牌属性!DV56)</f>
        <v>7</v>
      </c>
      <c r="DY56" s="14">
        <f>INDEX(属性投放!BP$6:BP$85,卡牌属性!$DW56)</f>
        <v>600</v>
      </c>
      <c r="DZ56" s="14">
        <f>INDEX(属性投放!BQ$6:BQ$85,卡牌属性!$DW56)</f>
        <v>300</v>
      </c>
      <c r="EA56" s="14">
        <f>INDEX(属性投放!BR$6:BR$85,卡牌属性!$DW56)</f>
        <v>6000</v>
      </c>
      <c r="EB56" s="14">
        <f t="shared" si="137"/>
        <v>4008</v>
      </c>
      <c r="EC56" s="14">
        <f t="shared" si="138"/>
        <v>4275</v>
      </c>
      <c r="ED56" s="14">
        <f t="shared" si="139"/>
        <v>4570</v>
      </c>
      <c r="EE56" s="14">
        <f t="shared" si="140"/>
        <v>4570</v>
      </c>
      <c r="EF56" s="14">
        <f t="shared" si="141"/>
        <v>5200</v>
      </c>
      <c r="EG56" s="14">
        <f t="shared" si="142"/>
        <v>1674</v>
      </c>
      <c r="EH56" s="14">
        <f t="shared" si="143"/>
        <v>1939</v>
      </c>
      <c r="EI56" s="14">
        <f t="shared" si="144"/>
        <v>1939</v>
      </c>
      <c r="EJ56" s="14">
        <f t="shared" si="145"/>
        <v>2053</v>
      </c>
      <c r="EK56" s="14">
        <f t="shared" si="146"/>
        <v>2174</v>
      </c>
      <c r="EL56" s="14">
        <f t="shared" si="147"/>
        <v>33090</v>
      </c>
      <c r="EM56" s="14">
        <f t="shared" si="148"/>
        <v>38580</v>
      </c>
      <c r="EN56" s="14">
        <f t="shared" si="149"/>
        <v>38580</v>
      </c>
      <c r="EO56" s="14">
        <f t="shared" si="150"/>
        <v>41000</v>
      </c>
      <c r="EP56" s="14">
        <f t="shared" si="151"/>
        <v>43700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108"/>
        <v>11</v>
      </c>
      <c r="FK56" s="14">
        <f t="shared" si="109"/>
        <v>1102011</v>
      </c>
      <c r="FL56" s="14" t="str">
        <f t="shared" si="110"/>
        <v>张飞-2星</v>
      </c>
      <c r="FM56" s="14">
        <f t="shared" si="111"/>
        <v>2</v>
      </c>
      <c r="FN56" s="14">
        <f>INDEX(Y$6:Y$27,$FJ56)+INDEX(属性偏向!Z$4:Z$8,卡牌属性!$FM56)</f>
        <v>6</v>
      </c>
      <c r="FO56" s="14" t="str">
        <f>INDEX(属性评价,卡牌属性!FN56)</f>
        <v>B+</v>
      </c>
      <c r="FP56" s="14">
        <f>INDEX(Z$6:Z$27,$FJ56)+INDEX(属性偏向!AA$4:AA$8,卡牌属性!$FM56)</f>
        <v>7</v>
      </c>
      <c r="FQ56" s="14" t="str">
        <f>INDEX(属性评价,卡牌属性!FP56)</f>
        <v>A</v>
      </c>
      <c r="FR56" s="14">
        <f>INDEX(AA$6:AA$27,$FJ56)+INDEX(属性偏向!AB$4:AB$8,卡牌属性!$FM56)</f>
        <v>9</v>
      </c>
      <c r="FS56" s="14" t="str">
        <f>INDEX(属性评价,卡牌属性!FR56)</f>
        <v>S</v>
      </c>
      <c r="FV56" s="13">
        <v>52</v>
      </c>
      <c r="FW56" s="13">
        <f t="shared" si="112"/>
        <v>11</v>
      </c>
      <c r="FX56" s="14">
        <f t="shared" si="113"/>
        <v>1101011</v>
      </c>
      <c r="FY56" s="14" t="str">
        <f t="shared" si="114"/>
        <v>阎风吒-2星</v>
      </c>
      <c r="FZ56" s="14">
        <f t="shared" si="115"/>
        <v>2</v>
      </c>
      <c r="GA56" s="14">
        <f>INDEX(J$6:J$21,$FW56)+INDEX(属性偏向!Z$4:Z$8,卡牌属性!$FM56)</f>
        <v>6</v>
      </c>
      <c r="GB56" s="14" t="str">
        <f>INDEX(属性评价,卡牌属性!GA56)</f>
        <v>B+</v>
      </c>
      <c r="GC56" s="14">
        <f>INDEX(K$6:K$21,$FW56)+INDEX(属性偏向!Z$4:Z$8,卡牌属性!$FM56)</f>
        <v>6</v>
      </c>
      <c r="GD56" s="14" t="str">
        <f>INDEX(属性评价,卡牌属性!GC56)</f>
        <v>B+</v>
      </c>
      <c r="GE56" s="14">
        <f>INDEX(L$6:L$21,$FW56)+INDEX(属性偏向!Z$4:Z$8,卡牌属性!$FM56)</f>
        <v>6</v>
      </c>
      <c r="GF56" s="14" t="str">
        <f>INDEX(属性评价,卡牌属性!GE56)</f>
        <v>B+</v>
      </c>
      <c r="GJ56" s="13">
        <v>52</v>
      </c>
      <c r="GK56" s="13">
        <f>MATCH(GJ56-1,属性投放!$T$6:$T$66,1)</f>
        <v>4</v>
      </c>
      <c r="GL56" s="13">
        <f>MATCH(GJ56,属性投放!$AN$6:$AN$58,1)-1</f>
        <v>13</v>
      </c>
      <c r="GM56" s="13">
        <f>MATCH(GJ56-1,属性投放!$AD$6:$AD$26,1)</f>
        <v>7</v>
      </c>
      <c r="GN56" s="13" t="str">
        <f>INDEX(属性投放!$AB$7:$AB$26,卡牌属性!GM56)</f>
        <v>叫唤</v>
      </c>
      <c r="GO56" s="14">
        <f t="shared" si="116"/>
        <v>761</v>
      </c>
      <c r="GP56" s="14">
        <f t="shared" si="117"/>
        <v>353</v>
      </c>
      <c r="GQ56" s="14">
        <f t="shared" si="118"/>
        <v>6910</v>
      </c>
      <c r="GR56" s="14">
        <f t="shared" si="119"/>
        <v>10</v>
      </c>
      <c r="GS56" s="14">
        <f t="shared" si="120"/>
        <v>5</v>
      </c>
      <c r="GT56" s="14">
        <f t="shared" si="121"/>
        <v>100</v>
      </c>
      <c r="GU56" s="14">
        <f>GO56+GR56*($GJ56-INDEX(属性投放!$AD$6:$AD$26,卡牌属性!$GM56))</f>
        <v>811</v>
      </c>
      <c r="GV56" s="14">
        <f>GP56+GS56*($GJ56-INDEX(属性投放!$AD$6:$AD$26,卡牌属性!$GM56))</f>
        <v>378</v>
      </c>
      <c r="GW56" s="14">
        <f>GQ56+GT56*($GJ56-INDEX(属性投放!$AD$6:$AD$26,卡牌属性!$GM56))</f>
        <v>7410</v>
      </c>
      <c r="GX56" s="14">
        <f t="shared" si="122"/>
        <v>425</v>
      </c>
      <c r="GY56" s="14">
        <f t="shared" si="123"/>
        <v>216</v>
      </c>
      <c r="GZ56" s="14">
        <f t="shared" si="124"/>
        <v>4250</v>
      </c>
      <c r="HA56" s="14">
        <f>IF(COUNTIF(属性投放!$AN$7:$AN$58,"="&amp;卡牌属性!GJ56)&gt;0,卡牌属性!GL56,0)</f>
        <v>13</v>
      </c>
      <c r="HB56" s="14">
        <f t="shared" si="125"/>
        <v>55</v>
      </c>
      <c r="HC56" s="14">
        <f t="shared" si="126"/>
        <v>28</v>
      </c>
      <c r="HD56" s="14">
        <f t="shared" si="127"/>
        <v>550</v>
      </c>
      <c r="HE56" s="14">
        <f>IF(COUNTIF(属性投放!$AD$6:$AD$26,"="&amp;卡牌属性!GJ56)&gt;0,卡牌属性!GM56,0)</f>
        <v>7</v>
      </c>
      <c r="HF56" s="14">
        <f t="shared" si="128"/>
        <v>100</v>
      </c>
      <c r="HG56" s="14">
        <f t="shared" si="129"/>
        <v>50</v>
      </c>
      <c r="HH56" s="14">
        <f t="shared" si="130"/>
        <v>1000</v>
      </c>
      <c r="HI56" s="14">
        <f t="shared" si="71"/>
        <v>10</v>
      </c>
      <c r="HJ56" s="14">
        <f t="shared" si="72"/>
        <v>5</v>
      </c>
      <c r="HK56" s="14">
        <f t="shared" si="73"/>
        <v>100</v>
      </c>
      <c r="HL56" s="14">
        <f t="shared" si="74"/>
        <v>1236</v>
      </c>
      <c r="HM56" s="14">
        <f t="shared" si="75"/>
        <v>594</v>
      </c>
      <c r="HN56" s="14">
        <f t="shared" si="76"/>
        <v>11660</v>
      </c>
      <c r="HO56" s="14">
        <f t="shared" si="77"/>
        <v>300</v>
      </c>
      <c r="HP56" s="14">
        <f t="shared" si="78"/>
        <v>1660</v>
      </c>
      <c r="HQ56" s="14">
        <f t="shared" si="79"/>
        <v>3000</v>
      </c>
      <c r="HR56" s="14">
        <f t="shared" si="80"/>
        <v>35900</v>
      </c>
      <c r="HS56" s="17">
        <f t="shared" si="81"/>
        <v>8.356545961002786E-3</v>
      </c>
      <c r="HT56" s="17">
        <f t="shared" si="82"/>
        <v>4.6239554317548746E-2</v>
      </c>
      <c r="HU56" s="17">
        <f t="shared" si="83"/>
        <v>8.3565459610027856E-2</v>
      </c>
      <c r="HV56" s="23">
        <f>SUM(HO$5:HO56)</f>
        <v>11180</v>
      </c>
      <c r="HW56" s="14">
        <f>SUM(HP$5:HP56)</f>
        <v>12820</v>
      </c>
      <c r="HX56" s="14">
        <f>SUM(HQ$5:HQ56)</f>
        <v>10360</v>
      </c>
      <c r="HY56" s="17">
        <f t="shared" si="84"/>
        <v>0.31142061281337047</v>
      </c>
      <c r="HZ56" s="17">
        <f t="shared" si="85"/>
        <v>0.35710306406685238</v>
      </c>
      <c r="IA56" s="17">
        <f t="shared" si="86"/>
        <v>0.28857938718662951</v>
      </c>
    </row>
    <row r="57" spans="31:235" ht="16.5" x14ac:dyDescent="0.2">
      <c r="AE57" s="13">
        <v>53</v>
      </c>
      <c r="AF57" s="13">
        <f t="shared" si="55"/>
        <v>3</v>
      </c>
      <c r="AG57" s="13">
        <f t="shared" si="2"/>
        <v>3</v>
      </c>
      <c r="AH57" s="14">
        <f t="shared" si="3"/>
        <v>1101003</v>
      </c>
      <c r="AI57" s="14" t="str">
        <f t="shared" si="4"/>
        <v>战斗夏玲13突</v>
      </c>
      <c r="AJ57" s="25" t="s">
        <v>162</v>
      </c>
      <c r="AK57" s="14">
        <v>1</v>
      </c>
      <c r="AL57" s="14">
        <f t="shared" si="5"/>
        <v>13</v>
      </c>
      <c r="AM57" s="14">
        <f>INDEX(属性投放!$DE$6:$DE$85,(卡牌属性!AG57-2)*20+卡牌属性!AL57)</f>
        <v>6469</v>
      </c>
      <c r="AN57" s="14">
        <f t="shared" si="131"/>
        <v>6469</v>
      </c>
      <c r="AO57" s="14">
        <f t="shared" si="131"/>
        <v>6469</v>
      </c>
      <c r="AP57" s="14">
        <f t="shared" si="131"/>
        <v>6469</v>
      </c>
      <c r="AQ57" s="14">
        <f t="shared" si="131"/>
        <v>6469</v>
      </c>
      <c r="AR57" s="14">
        <f>INDEX(属性投放!$DF$6:$DF$85,(卡牌属性!AG57-2)*20+卡牌属性!AL57)</f>
        <v>3206</v>
      </c>
      <c r="AS57" s="14">
        <f t="shared" si="132"/>
        <v>3206</v>
      </c>
      <c r="AT57" s="14">
        <f t="shared" si="132"/>
        <v>3206</v>
      </c>
      <c r="AU57" s="14">
        <f t="shared" si="132"/>
        <v>3206</v>
      </c>
      <c r="AV57" s="14">
        <f t="shared" si="132"/>
        <v>3206</v>
      </c>
      <c r="AW57" s="14">
        <f>INDEX(属性投放!$DG$6:$DG$85,(卡牌属性!AG57-2)*20+卡牌属性!AL57)</f>
        <v>32245</v>
      </c>
      <c r="AX57" s="14">
        <f t="shared" si="133"/>
        <v>32245</v>
      </c>
      <c r="AY57" s="14">
        <f t="shared" si="133"/>
        <v>32245</v>
      </c>
      <c r="AZ57" s="14">
        <f t="shared" si="133"/>
        <v>32245</v>
      </c>
      <c r="BA57" s="14">
        <f t="shared" si="133"/>
        <v>32245</v>
      </c>
      <c r="BB57" s="14">
        <f>INDEX(属性投放!$DK$6:$DK$85,(卡牌属性!AG57-2)*20+卡牌属性!AL57)</f>
        <v>211</v>
      </c>
      <c r="BC57" s="14">
        <f t="shared" si="134"/>
        <v>211</v>
      </c>
      <c r="BD57" s="14">
        <f t="shared" si="134"/>
        <v>211</v>
      </c>
      <c r="BE57" s="14">
        <f t="shared" si="134"/>
        <v>211</v>
      </c>
      <c r="BF57" s="14">
        <f t="shared" si="134"/>
        <v>211</v>
      </c>
      <c r="BG57" s="14">
        <f>INDEX(属性投放!$DL$6:$DL$85,(卡牌属性!AG57-2)*20+卡牌属性!AL57)</f>
        <v>106</v>
      </c>
      <c r="BH57" s="14">
        <f t="shared" si="135"/>
        <v>106</v>
      </c>
      <c r="BI57" s="14">
        <f t="shared" si="135"/>
        <v>106</v>
      </c>
      <c r="BJ57" s="14">
        <f t="shared" si="135"/>
        <v>106</v>
      </c>
      <c r="BK57" s="14">
        <f t="shared" si="135"/>
        <v>106</v>
      </c>
      <c r="BL57" s="14">
        <f>INDEX(属性投放!$DM$6:$DM$85,(卡牌属性!AG57-2)*20+卡牌属性!AL57)</f>
        <v>1055</v>
      </c>
      <c r="BM57" s="14">
        <f t="shared" si="136"/>
        <v>1055</v>
      </c>
      <c r="BN57" s="14">
        <f t="shared" si="136"/>
        <v>1055</v>
      </c>
      <c r="BO57" s="14">
        <f t="shared" si="136"/>
        <v>1055</v>
      </c>
      <c r="BP57" s="14">
        <f t="shared" si="136"/>
        <v>1055</v>
      </c>
      <c r="BU57" s="13">
        <v>53</v>
      </c>
      <c r="BV57" s="13">
        <f t="shared" si="12"/>
        <v>3</v>
      </c>
      <c r="BW57" s="14">
        <f t="shared" si="13"/>
        <v>4</v>
      </c>
      <c r="BX57" s="14">
        <f t="shared" si="14"/>
        <v>1102003</v>
      </c>
      <c r="BY57" s="14" t="str">
        <f t="shared" si="15"/>
        <v>典韦13突</v>
      </c>
      <c r="BZ57" s="25" t="s">
        <v>162</v>
      </c>
      <c r="CA57" s="14">
        <v>2</v>
      </c>
      <c r="CB57" s="14">
        <f t="shared" si="16"/>
        <v>13</v>
      </c>
      <c r="CC57" s="14" t="s">
        <v>21</v>
      </c>
      <c r="CD57" s="14">
        <f>INDEX(属性投放!$AY$6:$AY$85,(BW57-2)*20+CB57)</f>
        <v>8738</v>
      </c>
      <c r="CE57" s="14" t="s">
        <v>22</v>
      </c>
      <c r="CF57" s="14">
        <f>INDEX(属性投放!$AZ$6:$AZ$85,(BW57-2)*20+CB57)</f>
        <v>4307</v>
      </c>
      <c r="CG57" s="14" t="s">
        <v>674</v>
      </c>
      <c r="CH57" s="14">
        <f>INDEX(属性投放!$BA$6:$BA$85,(BW57-2)*20+CB57)</f>
        <v>85880</v>
      </c>
      <c r="CI57" s="14" t="s">
        <v>21</v>
      </c>
      <c r="CJ57" s="14">
        <f>INDEX(属性投放!$BB$6:$BB$85,(BW57-2)*20+CB57)</f>
        <v>40</v>
      </c>
      <c r="CK57" s="14" t="s">
        <v>22</v>
      </c>
      <c r="CL57" s="14">
        <f>INDEX(属性投放!$BC$6:$BC$85,(BW57-2)*20+CB57)</f>
        <v>20</v>
      </c>
      <c r="CM57" s="14" t="s">
        <v>674</v>
      </c>
      <c r="CN57" s="14">
        <f>INDEX(属性投放!$BD$6:$BD$85,(BW57-2)*20+CB57)</f>
        <v>400</v>
      </c>
      <c r="CQ57" s="13">
        <v>53</v>
      </c>
      <c r="CR57" s="13">
        <f t="shared" si="17"/>
        <v>2</v>
      </c>
      <c r="CS57" s="13">
        <f t="shared" si="18"/>
        <v>1</v>
      </c>
      <c r="CT57" s="14">
        <f t="shared" si="19"/>
        <v>3</v>
      </c>
      <c r="CU57" s="14">
        <f t="shared" si="20"/>
        <v>1102002</v>
      </c>
      <c r="CV57" s="14" t="str">
        <f>INDEX($O$6:$O$27,CR57)&amp;"-"&amp;INDEX(属性投放!$AB$7:$AB$26,CX57)&amp;"-魂火-"&amp;CZ57</f>
        <v>许褚-等活-魂火-1</v>
      </c>
      <c r="CW57" s="25" t="s">
        <v>162</v>
      </c>
      <c r="CX57" s="14">
        <f>INDEX(属性投放!$AL$7:$AL$58,CS57)</f>
        <v>1</v>
      </c>
      <c r="CY57" s="14" t="s">
        <v>701</v>
      </c>
      <c r="CZ57" s="14">
        <f>INDEX(属性投放!$AM$7:$AM$58,CS57)</f>
        <v>1</v>
      </c>
      <c r="DA57" s="14">
        <f t="shared" si="21"/>
        <v>1</v>
      </c>
      <c r="DB57" s="14">
        <f>INDEX(属性投放!$AN$7:$AN$58,DA57)</f>
        <v>5</v>
      </c>
      <c r="DC57" s="14" t="s">
        <v>702</v>
      </c>
      <c r="DD57" s="14">
        <f>INDEX(属性投放!$BJ$6:$BJ$85,(CT57-2)*20+CX57)</f>
        <v>20</v>
      </c>
      <c r="DE57" s="14">
        <f>SUMIFS(DD$5:DD57,$CR$5:$CR57,"="&amp;$CR57)</f>
        <v>20</v>
      </c>
      <c r="DF57" s="14" t="s">
        <v>703</v>
      </c>
      <c r="DG57" s="14">
        <f>INDEX(属性投放!$BK$6:$BK$85,(CT57-2)*20+CX57)</f>
        <v>10</v>
      </c>
      <c r="DH57" s="14">
        <f>SUMIFS(DG$5:DG57,$CR$5:$CR57,"="&amp;$CR57)</f>
        <v>10</v>
      </c>
      <c r="DI57" s="14" t="s">
        <v>704</v>
      </c>
      <c r="DJ57" s="14">
        <f>INDEX(属性投放!$BL$6:$BL$85,(CT57-2)*20+CX57)</f>
        <v>200</v>
      </c>
      <c r="DK57" s="14">
        <f>SUMIFS(DJ$5:DJ57,$CR$5:$CR57,"="&amp;$CR57)</f>
        <v>200</v>
      </c>
      <c r="DP57" s="14">
        <f t="shared" si="22"/>
        <v>1102003</v>
      </c>
      <c r="DQ57" s="14" t="str">
        <f t="shared" si="23"/>
        <v>典韦13突</v>
      </c>
      <c r="DR57" s="14">
        <f t="shared" si="24"/>
        <v>7</v>
      </c>
      <c r="DS57" s="14">
        <f t="shared" si="25"/>
        <v>6</v>
      </c>
      <c r="DT57" s="14">
        <f t="shared" si="26"/>
        <v>6</v>
      </c>
      <c r="DU57" s="14">
        <f t="shared" si="27"/>
        <v>4</v>
      </c>
      <c r="DV57" s="14">
        <f t="shared" si="28"/>
        <v>13</v>
      </c>
      <c r="DW57" s="14">
        <f t="shared" si="29"/>
        <v>53</v>
      </c>
      <c r="DX57" s="14">
        <f>INDEX(属性投放!$AW$6:$AW$85,(卡牌属性!DU57-2)*20+卡牌属性!DV57)</f>
        <v>8</v>
      </c>
      <c r="DY57" s="14">
        <f>INDEX(属性投放!BP$6:BP$85,卡牌属性!$DW57)</f>
        <v>650</v>
      </c>
      <c r="DZ57" s="14">
        <f>INDEX(属性投放!BQ$6:BQ$85,卡牌属性!$DW57)</f>
        <v>325</v>
      </c>
      <c r="EA57" s="14">
        <f>INDEX(属性投放!BR$6:BR$85,卡牌属性!$DW57)</f>
        <v>6500</v>
      </c>
      <c r="EB57" s="14">
        <f t="shared" si="137"/>
        <v>4818</v>
      </c>
      <c r="EC57" s="14">
        <f t="shared" si="138"/>
        <v>5120</v>
      </c>
      <c r="ED57" s="14">
        <f t="shared" si="139"/>
        <v>5450</v>
      </c>
      <c r="EE57" s="14">
        <f t="shared" si="140"/>
        <v>5450</v>
      </c>
      <c r="EF57" s="14">
        <f t="shared" si="141"/>
        <v>6150</v>
      </c>
      <c r="EG57" s="14">
        <f t="shared" si="142"/>
        <v>2051</v>
      </c>
      <c r="EH57" s="14">
        <f t="shared" si="143"/>
        <v>2344</v>
      </c>
      <c r="EI57" s="14">
        <f t="shared" si="144"/>
        <v>2344</v>
      </c>
      <c r="EJ57" s="14">
        <f t="shared" si="145"/>
        <v>2479</v>
      </c>
      <c r="EK57" s="14">
        <f t="shared" si="146"/>
        <v>2614</v>
      </c>
      <c r="EL57" s="14">
        <f t="shared" si="147"/>
        <v>40560</v>
      </c>
      <c r="EM57" s="14">
        <f t="shared" si="148"/>
        <v>46680</v>
      </c>
      <c r="EN57" s="14">
        <f t="shared" si="149"/>
        <v>46680</v>
      </c>
      <c r="EO57" s="14">
        <f t="shared" si="150"/>
        <v>49450</v>
      </c>
      <c r="EP57" s="14">
        <f t="shared" si="151"/>
        <v>52500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108"/>
        <v>11</v>
      </c>
      <c r="FK57" s="14">
        <f t="shared" si="109"/>
        <v>1102011</v>
      </c>
      <c r="FL57" s="14" t="str">
        <f t="shared" si="110"/>
        <v>张飞-3星</v>
      </c>
      <c r="FM57" s="14">
        <f t="shared" si="111"/>
        <v>3</v>
      </c>
      <c r="FN57" s="14">
        <f>INDEX(Y$6:Y$27,$FJ57)+INDEX(属性偏向!Z$4:Z$8,卡牌属性!$FM57)</f>
        <v>7</v>
      </c>
      <c r="FO57" s="14" t="str">
        <f>INDEX(属性评价,卡牌属性!FN57)</f>
        <v>A</v>
      </c>
      <c r="FP57" s="14">
        <f>INDEX(Z$6:Z$27,$FJ57)+INDEX(属性偏向!AA$4:AA$8,卡牌属性!$FM57)</f>
        <v>7</v>
      </c>
      <c r="FQ57" s="14" t="str">
        <f>INDEX(属性评价,卡牌属性!FP57)</f>
        <v>A</v>
      </c>
      <c r="FR57" s="14">
        <f>INDEX(AA$6:AA$27,$FJ57)+INDEX(属性偏向!AB$4:AB$8,卡牌属性!$FM57)</f>
        <v>9</v>
      </c>
      <c r="FS57" s="14" t="str">
        <f>INDEX(属性评价,卡牌属性!FR57)</f>
        <v>S</v>
      </c>
      <c r="FV57" s="13">
        <v>53</v>
      </c>
      <c r="FW57" s="13">
        <f t="shared" si="112"/>
        <v>11</v>
      </c>
      <c r="FX57" s="14">
        <f t="shared" si="113"/>
        <v>1101011</v>
      </c>
      <c r="FY57" s="14" t="str">
        <f t="shared" si="114"/>
        <v>阎风吒-3星</v>
      </c>
      <c r="FZ57" s="14">
        <f t="shared" si="115"/>
        <v>3</v>
      </c>
      <c r="GA57" s="14">
        <f>INDEX(J$6:J$21,$FW57)+INDEX(属性偏向!Z$4:Z$8,卡牌属性!$FM57)</f>
        <v>7</v>
      </c>
      <c r="GB57" s="14" t="str">
        <f>INDEX(属性评价,卡牌属性!GA57)</f>
        <v>A</v>
      </c>
      <c r="GC57" s="14">
        <f>INDEX(K$6:K$21,$FW57)+INDEX(属性偏向!Z$4:Z$8,卡牌属性!$FM57)</f>
        <v>7</v>
      </c>
      <c r="GD57" s="14" t="str">
        <f>INDEX(属性评价,卡牌属性!GC57)</f>
        <v>A</v>
      </c>
      <c r="GE57" s="14">
        <f>INDEX(L$6:L$21,$FW57)+INDEX(属性偏向!Z$4:Z$8,卡牌属性!$FM57)</f>
        <v>7</v>
      </c>
      <c r="GF57" s="14" t="str">
        <f>INDEX(属性评价,卡牌属性!GE57)</f>
        <v>A</v>
      </c>
      <c r="GJ57" s="13">
        <v>53</v>
      </c>
      <c r="GK57" s="13">
        <f>MATCH(GJ57-1,属性投放!$T$6:$T$66,1)</f>
        <v>4</v>
      </c>
      <c r="GL57" s="13">
        <f>MATCH(GJ57,属性投放!$AN$6:$AN$58,1)-1</f>
        <v>13</v>
      </c>
      <c r="GM57" s="13">
        <f>MATCH(GJ57-1,属性投放!$AD$6:$AD$26,1)</f>
        <v>8</v>
      </c>
      <c r="GN57" s="13" t="str">
        <f>INDEX(属性投放!$AB$7:$AB$26,卡牌属性!GM57)</f>
        <v>叫唤+1</v>
      </c>
      <c r="GO57" s="14">
        <f t="shared" si="116"/>
        <v>911</v>
      </c>
      <c r="GP57" s="14">
        <f t="shared" si="117"/>
        <v>428</v>
      </c>
      <c r="GQ57" s="14">
        <f t="shared" si="118"/>
        <v>8410</v>
      </c>
      <c r="GR57" s="14">
        <f t="shared" si="119"/>
        <v>10</v>
      </c>
      <c r="GS57" s="14">
        <f t="shared" si="120"/>
        <v>5</v>
      </c>
      <c r="GT57" s="14">
        <f t="shared" si="121"/>
        <v>100</v>
      </c>
      <c r="GU57" s="14">
        <f>GO57+GR57*($GJ57-INDEX(属性投放!$AD$6:$AD$26,卡牌属性!$GM57))</f>
        <v>921</v>
      </c>
      <c r="GV57" s="14">
        <f>GP57+GS57*($GJ57-INDEX(属性投放!$AD$6:$AD$26,卡牌属性!$GM57))</f>
        <v>433</v>
      </c>
      <c r="GW57" s="14">
        <f>GQ57+GT57*($GJ57-INDEX(属性投放!$AD$6:$AD$26,卡牌属性!$GM57))</f>
        <v>8510</v>
      </c>
      <c r="GX57" s="14">
        <f t="shared" si="122"/>
        <v>425</v>
      </c>
      <c r="GY57" s="14">
        <f t="shared" si="123"/>
        <v>216</v>
      </c>
      <c r="GZ57" s="14">
        <f t="shared" si="124"/>
        <v>4250</v>
      </c>
      <c r="HA57" s="14">
        <f>IF(COUNTIF(属性投放!$AN$7:$AN$58,"="&amp;卡牌属性!GJ57)&gt;0,卡牌属性!GL57,0)</f>
        <v>0</v>
      </c>
      <c r="HB57" s="14">
        <f t="shared" si="125"/>
        <v>0</v>
      </c>
      <c r="HC57" s="14">
        <f t="shared" si="126"/>
        <v>0</v>
      </c>
      <c r="HD57" s="14">
        <f t="shared" si="127"/>
        <v>0</v>
      </c>
      <c r="HE57" s="14">
        <f>IF(COUNTIF(属性投放!$AD$6:$AD$26,"="&amp;卡牌属性!GJ57)&gt;0,卡牌属性!GM57,0)</f>
        <v>0</v>
      </c>
      <c r="HF57" s="14">
        <f t="shared" si="128"/>
        <v>0</v>
      </c>
      <c r="HG57" s="14">
        <f t="shared" si="129"/>
        <v>0</v>
      </c>
      <c r="HH57" s="14">
        <f t="shared" si="130"/>
        <v>0</v>
      </c>
      <c r="HI57" s="14">
        <f t="shared" si="71"/>
        <v>10</v>
      </c>
      <c r="HJ57" s="14">
        <f t="shared" si="72"/>
        <v>5</v>
      </c>
      <c r="HK57" s="14">
        <f t="shared" si="73"/>
        <v>100</v>
      </c>
      <c r="HL57" s="14">
        <f t="shared" si="74"/>
        <v>1346</v>
      </c>
      <c r="HM57" s="14">
        <f t="shared" si="75"/>
        <v>649</v>
      </c>
      <c r="HN57" s="14">
        <f t="shared" si="76"/>
        <v>12760</v>
      </c>
      <c r="HO57" s="14">
        <f t="shared" si="77"/>
        <v>300</v>
      </c>
      <c r="HP57" s="14">
        <f t="shared" si="78"/>
        <v>0</v>
      </c>
      <c r="HQ57" s="14">
        <f t="shared" si="79"/>
        <v>0</v>
      </c>
      <c r="HR57" s="14">
        <f t="shared" si="80"/>
        <v>39200</v>
      </c>
      <c r="HS57" s="17">
        <f t="shared" si="81"/>
        <v>7.6530612244897957E-3</v>
      </c>
      <c r="HT57" s="17">
        <f t="shared" si="82"/>
        <v>0</v>
      </c>
      <c r="HU57" s="17">
        <f t="shared" si="83"/>
        <v>0</v>
      </c>
      <c r="HV57" s="23">
        <f>SUM(HO$5:HO57)</f>
        <v>11480</v>
      </c>
      <c r="HW57" s="14">
        <f>SUM(HP$5:HP57)</f>
        <v>12820</v>
      </c>
      <c r="HX57" s="14">
        <f>SUM(HQ$5:HQ57)</f>
        <v>10360</v>
      </c>
      <c r="HY57" s="17">
        <f t="shared" si="84"/>
        <v>0.29285714285714287</v>
      </c>
      <c r="HZ57" s="17">
        <f t="shared" si="85"/>
        <v>0.32704081632653059</v>
      </c>
      <c r="IA57" s="17">
        <f t="shared" si="86"/>
        <v>0.26428571428571429</v>
      </c>
    </row>
    <row r="58" spans="31:235" ht="16.5" x14ac:dyDescent="0.2">
      <c r="AE58" s="13">
        <v>54</v>
      </c>
      <c r="AF58" s="13">
        <f t="shared" si="55"/>
        <v>3</v>
      </c>
      <c r="AG58" s="13">
        <f t="shared" si="2"/>
        <v>3</v>
      </c>
      <c r="AH58" s="14">
        <f t="shared" si="3"/>
        <v>1101003</v>
      </c>
      <c r="AI58" s="14" t="str">
        <f t="shared" si="4"/>
        <v>战斗夏玲14突</v>
      </c>
      <c r="AJ58" s="25" t="s">
        <v>162</v>
      </c>
      <c r="AK58" s="14">
        <v>1</v>
      </c>
      <c r="AL58" s="14">
        <f t="shared" si="5"/>
        <v>14</v>
      </c>
      <c r="AM58" s="14">
        <f>INDEX(属性投放!$DE$6:$DE$85,(卡牌属性!AG58-2)*20+卡牌属性!AL58)</f>
        <v>7071</v>
      </c>
      <c r="AN58" s="14">
        <f t="shared" si="131"/>
        <v>7071</v>
      </c>
      <c r="AO58" s="14">
        <f t="shared" si="131"/>
        <v>7071</v>
      </c>
      <c r="AP58" s="14">
        <f t="shared" si="131"/>
        <v>7071</v>
      </c>
      <c r="AQ58" s="14">
        <f t="shared" si="131"/>
        <v>7071</v>
      </c>
      <c r="AR58" s="14">
        <f>INDEX(属性投放!$DF$6:$DF$85,(卡牌属性!AG58-2)*20+卡牌属性!AL58)</f>
        <v>3508</v>
      </c>
      <c r="AS58" s="14">
        <f t="shared" si="132"/>
        <v>3508</v>
      </c>
      <c r="AT58" s="14">
        <f t="shared" si="132"/>
        <v>3508</v>
      </c>
      <c r="AU58" s="14">
        <f t="shared" si="132"/>
        <v>3508</v>
      </c>
      <c r="AV58" s="14">
        <f t="shared" si="132"/>
        <v>3508</v>
      </c>
      <c r="AW58" s="14">
        <f>INDEX(属性投放!$DG$6:$DG$85,(卡牌属性!AG58-2)*20+卡牌属性!AL58)</f>
        <v>35255</v>
      </c>
      <c r="AX58" s="14">
        <f t="shared" si="133"/>
        <v>35255</v>
      </c>
      <c r="AY58" s="14">
        <f t="shared" si="133"/>
        <v>35255</v>
      </c>
      <c r="AZ58" s="14">
        <f t="shared" si="133"/>
        <v>35255</v>
      </c>
      <c r="BA58" s="14">
        <f t="shared" si="133"/>
        <v>35255</v>
      </c>
      <c r="BB58" s="14">
        <f>INDEX(属性投放!$DK$6:$DK$85,(卡牌属性!AG58-2)*20+卡牌属性!AL58)</f>
        <v>211</v>
      </c>
      <c r="BC58" s="14">
        <f t="shared" si="134"/>
        <v>211</v>
      </c>
      <c r="BD58" s="14">
        <f t="shared" si="134"/>
        <v>211</v>
      </c>
      <c r="BE58" s="14">
        <f t="shared" si="134"/>
        <v>211</v>
      </c>
      <c r="BF58" s="14">
        <f t="shared" si="134"/>
        <v>211</v>
      </c>
      <c r="BG58" s="14">
        <f>INDEX(属性投放!$DL$6:$DL$85,(卡牌属性!AG58-2)*20+卡牌属性!AL58)</f>
        <v>106</v>
      </c>
      <c r="BH58" s="14">
        <f t="shared" si="135"/>
        <v>106</v>
      </c>
      <c r="BI58" s="14">
        <f t="shared" si="135"/>
        <v>106</v>
      </c>
      <c r="BJ58" s="14">
        <f t="shared" si="135"/>
        <v>106</v>
      </c>
      <c r="BK58" s="14">
        <f t="shared" si="135"/>
        <v>106</v>
      </c>
      <c r="BL58" s="14">
        <f>INDEX(属性投放!$DM$6:$DM$85,(卡牌属性!AG58-2)*20+卡牌属性!AL58)</f>
        <v>1055</v>
      </c>
      <c r="BM58" s="14">
        <f t="shared" si="136"/>
        <v>1055</v>
      </c>
      <c r="BN58" s="14">
        <f t="shared" si="136"/>
        <v>1055</v>
      </c>
      <c r="BO58" s="14">
        <f t="shared" si="136"/>
        <v>1055</v>
      </c>
      <c r="BP58" s="14">
        <f t="shared" si="136"/>
        <v>1055</v>
      </c>
      <c r="BU58" s="13">
        <v>54</v>
      </c>
      <c r="BV58" s="13">
        <f t="shared" si="12"/>
        <v>3</v>
      </c>
      <c r="BW58" s="14">
        <f t="shared" si="13"/>
        <v>4</v>
      </c>
      <c r="BX58" s="14">
        <f t="shared" si="14"/>
        <v>1102003</v>
      </c>
      <c r="BY58" s="14" t="str">
        <f t="shared" si="15"/>
        <v>典韦14突</v>
      </c>
      <c r="BZ58" s="25" t="s">
        <v>162</v>
      </c>
      <c r="CA58" s="14">
        <v>2</v>
      </c>
      <c r="CB58" s="14">
        <f t="shared" si="16"/>
        <v>14</v>
      </c>
      <c r="CC58" s="14" t="s">
        <v>21</v>
      </c>
      <c r="CD58" s="14">
        <f>INDEX(属性投放!$AY$6:$AY$85,(BW58-2)*20+CB58)</f>
        <v>10908</v>
      </c>
      <c r="CE58" s="14" t="s">
        <v>22</v>
      </c>
      <c r="CF58" s="14">
        <f>INDEX(属性投放!$AZ$6:$AZ$85,(BW58-2)*20+CB58)</f>
        <v>5392</v>
      </c>
      <c r="CG58" s="14" t="s">
        <v>674</v>
      </c>
      <c r="CH58" s="14">
        <f>INDEX(属性投放!$BA$6:$BA$85,(BW58-2)*20+CB58)</f>
        <v>107580</v>
      </c>
      <c r="CI58" s="14" t="s">
        <v>21</v>
      </c>
      <c r="CJ58" s="14">
        <f>INDEX(属性投放!$BB$6:$BB$85,(BW58-2)*20+CB58)</f>
        <v>40</v>
      </c>
      <c r="CK58" s="14" t="s">
        <v>22</v>
      </c>
      <c r="CL58" s="14">
        <f>INDEX(属性投放!$BC$6:$BC$85,(BW58-2)*20+CB58)</f>
        <v>20</v>
      </c>
      <c r="CM58" s="14" t="s">
        <v>674</v>
      </c>
      <c r="CN58" s="14">
        <f>INDEX(属性投放!$BD$6:$BD$85,(BW58-2)*20+CB58)</f>
        <v>400</v>
      </c>
      <c r="CQ58" s="13">
        <v>54</v>
      </c>
      <c r="CR58" s="13">
        <f t="shared" si="17"/>
        <v>2</v>
      </c>
      <c r="CS58" s="13">
        <f t="shared" si="18"/>
        <v>2</v>
      </c>
      <c r="CT58" s="14">
        <f t="shared" si="19"/>
        <v>3</v>
      </c>
      <c r="CU58" s="14">
        <f t="shared" si="20"/>
        <v>1102002</v>
      </c>
      <c r="CV58" s="14" t="str">
        <f>INDEX($O$6:$O$27,CR58)&amp;"-"&amp;INDEX(属性投放!$AB$7:$AB$26,CX58)&amp;"-魂火-"&amp;CZ58</f>
        <v>许褚-黑绳-魂火-1</v>
      </c>
      <c r="CW58" s="25" t="s">
        <v>162</v>
      </c>
      <c r="CX58" s="14">
        <f>INDEX(属性投放!$AL$7:$AL$58,CS58)</f>
        <v>2</v>
      </c>
      <c r="CY58" s="14" t="s">
        <v>701</v>
      </c>
      <c r="CZ58" s="14">
        <f>INDEX(属性投放!$AM$7:$AM$58,CS58)</f>
        <v>1</v>
      </c>
      <c r="DA58" s="14">
        <f t="shared" si="21"/>
        <v>2</v>
      </c>
      <c r="DB58" s="14">
        <f>INDEX(属性投放!$AN$7:$AN$58,DA58)</f>
        <v>10</v>
      </c>
      <c r="DC58" s="14" t="s">
        <v>702</v>
      </c>
      <c r="DD58" s="14">
        <f>INDEX(属性投放!$BJ$6:$BJ$85,(CT58-2)*20+CX58)</f>
        <v>30</v>
      </c>
      <c r="DE58" s="14">
        <f>SUMIFS(DD$5:DD58,$CR$5:$CR58,"="&amp;$CR58)</f>
        <v>50</v>
      </c>
      <c r="DF58" s="14" t="s">
        <v>703</v>
      </c>
      <c r="DG58" s="14">
        <f>INDEX(属性投放!$BK$6:$BK$85,(CT58-2)*20+CX58)</f>
        <v>15</v>
      </c>
      <c r="DH58" s="14">
        <f>SUMIFS(DG$5:DG58,$CR$5:$CR58,"="&amp;$CR58)</f>
        <v>25</v>
      </c>
      <c r="DI58" s="14" t="s">
        <v>704</v>
      </c>
      <c r="DJ58" s="14">
        <f>INDEX(属性投放!$BL$6:$BL$85,(CT58-2)*20+CX58)</f>
        <v>300</v>
      </c>
      <c r="DK58" s="14">
        <f>SUMIFS(DJ$5:DJ58,$CR$5:$CR58,"="&amp;$CR58)</f>
        <v>500</v>
      </c>
      <c r="DP58" s="14">
        <f t="shared" si="22"/>
        <v>1102003</v>
      </c>
      <c r="DQ58" s="14" t="str">
        <f t="shared" si="23"/>
        <v>典韦14突</v>
      </c>
      <c r="DR58" s="14">
        <f t="shared" si="24"/>
        <v>7</v>
      </c>
      <c r="DS58" s="14">
        <f t="shared" si="25"/>
        <v>6</v>
      </c>
      <c r="DT58" s="14">
        <f t="shared" si="26"/>
        <v>6</v>
      </c>
      <c r="DU58" s="14">
        <f t="shared" si="27"/>
        <v>4</v>
      </c>
      <c r="DV58" s="14">
        <f t="shared" si="28"/>
        <v>14</v>
      </c>
      <c r="DW58" s="14">
        <f t="shared" si="29"/>
        <v>54</v>
      </c>
      <c r="DX58" s="14">
        <f>INDEX(属性投放!$AW$6:$AW$85,(卡牌属性!DU58-2)*20+卡牌属性!DV58)</f>
        <v>7</v>
      </c>
      <c r="DY58" s="14">
        <f>INDEX(属性投放!BP$6:BP$85,卡牌属性!$DW58)</f>
        <v>720</v>
      </c>
      <c r="DZ58" s="14">
        <f>INDEX(属性投放!BQ$6:BQ$85,卡牌属性!$DW58)</f>
        <v>360</v>
      </c>
      <c r="EA58" s="14">
        <f>INDEX(属性投放!BR$6:BR$85,卡牌属性!$DW58)</f>
        <v>7200</v>
      </c>
      <c r="EB58" s="14">
        <f t="shared" si="137"/>
        <v>5788</v>
      </c>
      <c r="EC58" s="14">
        <f t="shared" si="138"/>
        <v>6130</v>
      </c>
      <c r="ED58" s="14">
        <f t="shared" si="139"/>
        <v>6500</v>
      </c>
      <c r="EE58" s="14">
        <f t="shared" si="140"/>
        <v>6500</v>
      </c>
      <c r="EF58" s="14">
        <f t="shared" si="141"/>
        <v>7400</v>
      </c>
      <c r="EG58" s="14">
        <f t="shared" si="142"/>
        <v>2480</v>
      </c>
      <c r="EH58" s="14">
        <f t="shared" si="143"/>
        <v>2829</v>
      </c>
      <c r="EI58" s="14">
        <f t="shared" si="144"/>
        <v>2829</v>
      </c>
      <c r="EJ58" s="14">
        <f t="shared" si="145"/>
        <v>2988</v>
      </c>
      <c r="EK58" s="14">
        <f t="shared" si="146"/>
        <v>3139</v>
      </c>
      <c r="EL58" s="14">
        <f t="shared" si="147"/>
        <v>49140</v>
      </c>
      <c r="EM58" s="14">
        <f t="shared" si="148"/>
        <v>56380</v>
      </c>
      <c r="EN58" s="14">
        <f t="shared" si="149"/>
        <v>56380</v>
      </c>
      <c r="EO58" s="14">
        <f t="shared" si="150"/>
        <v>59550</v>
      </c>
      <c r="EP58" s="14">
        <f t="shared" si="151"/>
        <v>63000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108"/>
        <v>11</v>
      </c>
      <c r="FK58" s="14">
        <f t="shared" si="109"/>
        <v>1102011</v>
      </c>
      <c r="FL58" s="14" t="str">
        <f t="shared" si="110"/>
        <v>张飞-4星</v>
      </c>
      <c r="FM58" s="14">
        <f t="shared" si="111"/>
        <v>4</v>
      </c>
      <c r="FN58" s="14">
        <f>INDEX(Y$6:Y$27,$FJ58)+INDEX(属性偏向!Z$4:Z$8,卡牌属性!$FM58)</f>
        <v>7</v>
      </c>
      <c r="FO58" s="14" t="str">
        <f>INDEX(属性评价,卡牌属性!FN58)</f>
        <v>A</v>
      </c>
      <c r="FP58" s="14">
        <f>INDEX(Z$6:Z$27,$FJ58)+INDEX(属性偏向!AA$4:AA$8,卡牌属性!$FM58)</f>
        <v>8</v>
      </c>
      <c r="FQ58" s="14" t="str">
        <f>INDEX(属性评价,卡牌属性!FP58)</f>
        <v>A+</v>
      </c>
      <c r="FR58" s="14">
        <f>INDEX(AA$6:AA$27,$FJ58)+INDEX(属性偏向!AB$4:AB$8,卡牌属性!$FM58)</f>
        <v>10</v>
      </c>
      <c r="FS58" s="14" t="str">
        <f>INDEX(属性评价,卡牌属性!FR58)</f>
        <v>S+</v>
      </c>
      <c r="FV58" s="13">
        <v>54</v>
      </c>
      <c r="FW58" s="13">
        <f t="shared" si="112"/>
        <v>11</v>
      </c>
      <c r="FX58" s="14">
        <f t="shared" si="113"/>
        <v>1101011</v>
      </c>
      <c r="FY58" s="14" t="str">
        <f t="shared" si="114"/>
        <v>阎风吒-4星</v>
      </c>
      <c r="FZ58" s="14">
        <f t="shared" si="115"/>
        <v>4</v>
      </c>
      <c r="GA58" s="14">
        <f>INDEX(J$6:J$21,$FW58)+INDEX(属性偏向!Z$4:Z$8,卡牌属性!$FM58)</f>
        <v>7</v>
      </c>
      <c r="GB58" s="14" t="str">
        <f>INDEX(属性评价,卡牌属性!GA58)</f>
        <v>A</v>
      </c>
      <c r="GC58" s="14">
        <f>INDEX(K$6:K$21,$FW58)+INDEX(属性偏向!Z$4:Z$8,卡牌属性!$FM58)</f>
        <v>7</v>
      </c>
      <c r="GD58" s="14" t="str">
        <f>INDEX(属性评价,卡牌属性!GC58)</f>
        <v>A</v>
      </c>
      <c r="GE58" s="14">
        <f>INDEX(L$6:L$21,$FW58)+INDEX(属性偏向!Z$4:Z$8,卡牌属性!$FM58)</f>
        <v>7</v>
      </c>
      <c r="GF58" s="14" t="str">
        <f>INDEX(属性评价,卡牌属性!GE58)</f>
        <v>A</v>
      </c>
      <c r="GJ58" s="13">
        <v>54</v>
      </c>
      <c r="GK58" s="13">
        <f>MATCH(GJ58-1,属性投放!$T$6:$T$66,1)</f>
        <v>4</v>
      </c>
      <c r="GL58" s="13">
        <f>MATCH(GJ58,属性投放!$AN$6:$AN$58,1)-1</f>
        <v>13</v>
      </c>
      <c r="GM58" s="13">
        <f>MATCH(GJ58-1,属性投放!$AD$6:$AD$26,1)</f>
        <v>8</v>
      </c>
      <c r="GN58" s="13" t="str">
        <f>INDEX(属性投放!$AB$7:$AB$26,卡牌属性!GM58)</f>
        <v>叫唤+1</v>
      </c>
      <c r="GO58" s="14">
        <f t="shared" si="116"/>
        <v>911</v>
      </c>
      <c r="GP58" s="14">
        <f t="shared" si="117"/>
        <v>428</v>
      </c>
      <c r="GQ58" s="14">
        <f t="shared" si="118"/>
        <v>8410</v>
      </c>
      <c r="GR58" s="14">
        <f t="shared" si="119"/>
        <v>10</v>
      </c>
      <c r="GS58" s="14">
        <f t="shared" si="120"/>
        <v>5</v>
      </c>
      <c r="GT58" s="14">
        <f t="shared" si="121"/>
        <v>100</v>
      </c>
      <c r="GU58" s="14">
        <f>GO58+GR58*($GJ58-INDEX(属性投放!$AD$6:$AD$26,卡牌属性!$GM58))</f>
        <v>931</v>
      </c>
      <c r="GV58" s="14">
        <f>GP58+GS58*($GJ58-INDEX(属性投放!$AD$6:$AD$26,卡牌属性!$GM58))</f>
        <v>438</v>
      </c>
      <c r="GW58" s="14">
        <f>GQ58+GT58*($GJ58-INDEX(属性投放!$AD$6:$AD$26,卡牌属性!$GM58))</f>
        <v>8610</v>
      </c>
      <c r="GX58" s="14">
        <f t="shared" si="122"/>
        <v>425</v>
      </c>
      <c r="GY58" s="14">
        <f t="shared" si="123"/>
        <v>216</v>
      </c>
      <c r="GZ58" s="14">
        <f t="shared" si="124"/>
        <v>4250</v>
      </c>
      <c r="HA58" s="14">
        <f>IF(COUNTIF(属性投放!$AN$7:$AN$58,"="&amp;卡牌属性!GJ58)&gt;0,卡牌属性!GL58,0)</f>
        <v>0</v>
      </c>
      <c r="HB58" s="14">
        <f t="shared" si="125"/>
        <v>0</v>
      </c>
      <c r="HC58" s="14">
        <f t="shared" si="126"/>
        <v>0</v>
      </c>
      <c r="HD58" s="14">
        <f t="shared" si="127"/>
        <v>0</v>
      </c>
      <c r="HE58" s="14">
        <f>IF(COUNTIF(属性投放!$AD$6:$AD$26,"="&amp;卡牌属性!GJ58)&gt;0,卡牌属性!GM58,0)</f>
        <v>0</v>
      </c>
      <c r="HF58" s="14">
        <f t="shared" si="128"/>
        <v>0</v>
      </c>
      <c r="HG58" s="14">
        <f t="shared" si="129"/>
        <v>0</v>
      </c>
      <c r="HH58" s="14">
        <f t="shared" si="130"/>
        <v>0</v>
      </c>
      <c r="HI58" s="14">
        <f t="shared" si="71"/>
        <v>10</v>
      </c>
      <c r="HJ58" s="14">
        <f t="shared" si="72"/>
        <v>5</v>
      </c>
      <c r="HK58" s="14">
        <f t="shared" si="73"/>
        <v>100</v>
      </c>
      <c r="HL58" s="14">
        <f t="shared" si="74"/>
        <v>1356</v>
      </c>
      <c r="HM58" s="14">
        <f t="shared" si="75"/>
        <v>654</v>
      </c>
      <c r="HN58" s="14">
        <f t="shared" si="76"/>
        <v>12860</v>
      </c>
      <c r="HO58" s="14">
        <f t="shared" si="77"/>
        <v>300</v>
      </c>
      <c r="HP58" s="14">
        <f t="shared" si="78"/>
        <v>0</v>
      </c>
      <c r="HQ58" s="14">
        <f t="shared" si="79"/>
        <v>0</v>
      </c>
      <c r="HR58" s="14">
        <f t="shared" si="80"/>
        <v>39500</v>
      </c>
      <c r="HS58" s="17">
        <f t="shared" si="81"/>
        <v>7.5949367088607592E-3</v>
      </c>
      <c r="HT58" s="17">
        <f t="shared" si="82"/>
        <v>0</v>
      </c>
      <c r="HU58" s="17">
        <f t="shared" si="83"/>
        <v>0</v>
      </c>
      <c r="HV58" s="23">
        <f>SUM(HO$5:HO58)</f>
        <v>11780</v>
      </c>
      <c r="HW58" s="14">
        <f>SUM(HP$5:HP58)</f>
        <v>12820</v>
      </c>
      <c r="HX58" s="14">
        <f>SUM(HQ$5:HQ58)</f>
        <v>10360</v>
      </c>
      <c r="HY58" s="17">
        <f t="shared" si="84"/>
        <v>0.29822784810126585</v>
      </c>
      <c r="HZ58" s="17">
        <f t="shared" si="85"/>
        <v>0.32455696202531648</v>
      </c>
      <c r="IA58" s="17">
        <f t="shared" si="86"/>
        <v>0.26227848101265822</v>
      </c>
    </row>
    <row r="59" spans="31:235" ht="16.5" x14ac:dyDescent="0.2">
      <c r="AE59" s="13">
        <v>55</v>
      </c>
      <c r="AF59" s="13">
        <f t="shared" si="55"/>
        <v>3</v>
      </c>
      <c r="AG59" s="13">
        <f t="shared" si="2"/>
        <v>3</v>
      </c>
      <c r="AH59" s="14">
        <f t="shared" si="3"/>
        <v>1101003</v>
      </c>
      <c r="AI59" s="14" t="str">
        <f t="shared" si="4"/>
        <v>战斗夏玲15突</v>
      </c>
      <c r="AJ59" s="25" t="s">
        <v>162</v>
      </c>
      <c r="AK59" s="14">
        <v>1</v>
      </c>
      <c r="AL59" s="14">
        <f t="shared" si="5"/>
        <v>15</v>
      </c>
      <c r="AM59" s="14">
        <f>INDEX(属性投放!$DE$6:$DE$85,(卡牌属性!AG59-2)*20+卡牌属性!AL59)</f>
        <v>7673</v>
      </c>
      <c r="AN59" s="14">
        <f t="shared" si="131"/>
        <v>7673</v>
      </c>
      <c r="AO59" s="14">
        <f t="shared" si="131"/>
        <v>7673</v>
      </c>
      <c r="AP59" s="14">
        <f t="shared" si="131"/>
        <v>7673</v>
      </c>
      <c r="AQ59" s="14">
        <f t="shared" si="131"/>
        <v>7673</v>
      </c>
      <c r="AR59" s="14">
        <f>INDEX(属性投放!$DF$6:$DF$85,(卡牌属性!AG59-2)*20+卡牌属性!AL59)</f>
        <v>3810</v>
      </c>
      <c r="AS59" s="14">
        <f t="shared" si="132"/>
        <v>3810</v>
      </c>
      <c r="AT59" s="14">
        <f t="shared" si="132"/>
        <v>3810</v>
      </c>
      <c r="AU59" s="14">
        <f t="shared" si="132"/>
        <v>3810</v>
      </c>
      <c r="AV59" s="14">
        <f t="shared" si="132"/>
        <v>3810</v>
      </c>
      <c r="AW59" s="14">
        <f>INDEX(属性投放!$DG$6:$DG$85,(卡牌属性!AG59-2)*20+卡牌属性!AL59)</f>
        <v>38265</v>
      </c>
      <c r="AX59" s="14">
        <f t="shared" si="133"/>
        <v>38265</v>
      </c>
      <c r="AY59" s="14">
        <f t="shared" si="133"/>
        <v>38265</v>
      </c>
      <c r="AZ59" s="14">
        <f t="shared" si="133"/>
        <v>38265</v>
      </c>
      <c r="BA59" s="14">
        <f t="shared" si="133"/>
        <v>38265</v>
      </c>
      <c r="BB59" s="14">
        <f>INDEX(属性投放!$DK$6:$DK$85,(卡牌属性!AG59-2)*20+卡牌属性!AL59)</f>
        <v>211</v>
      </c>
      <c r="BC59" s="14">
        <f t="shared" si="134"/>
        <v>211</v>
      </c>
      <c r="BD59" s="14">
        <f t="shared" si="134"/>
        <v>211</v>
      </c>
      <c r="BE59" s="14">
        <f t="shared" si="134"/>
        <v>211</v>
      </c>
      <c r="BF59" s="14">
        <f t="shared" si="134"/>
        <v>211</v>
      </c>
      <c r="BG59" s="14">
        <f>INDEX(属性投放!$DL$6:$DL$85,(卡牌属性!AG59-2)*20+卡牌属性!AL59)</f>
        <v>106</v>
      </c>
      <c r="BH59" s="14">
        <f t="shared" si="135"/>
        <v>106</v>
      </c>
      <c r="BI59" s="14">
        <f t="shared" si="135"/>
        <v>106</v>
      </c>
      <c r="BJ59" s="14">
        <f t="shared" si="135"/>
        <v>106</v>
      </c>
      <c r="BK59" s="14">
        <f t="shared" si="135"/>
        <v>106</v>
      </c>
      <c r="BL59" s="14">
        <f>INDEX(属性投放!$DM$6:$DM$85,(卡牌属性!AG59-2)*20+卡牌属性!AL59)</f>
        <v>1055</v>
      </c>
      <c r="BM59" s="14">
        <f t="shared" si="136"/>
        <v>1055</v>
      </c>
      <c r="BN59" s="14">
        <f t="shared" si="136"/>
        <v>1055</v>
      </c>
      <c r="BO59" s="14">
        <f t="shared" si="136"/>
        <v>1055</v>
      </c>
      <c r="BP59" s="14">
        <f t="shared" si="136"/>
        <v>1055</v>
      </c>
      <c r="BU59" s="13">
        <v>55</v>
      </c>
      <c r="BV59" s="13">
        <f t="shared" si="12"/>
        <v>3</v>
      </c>
      <c r="BW59" s="14">
        <f t="shared" si="13"/>
        <v>4</v>
      </c>
      <c r="BX59" s="14">
        <f t="shared" si="14"/>
        <v>1102003</v>
      </c>
      <c r="BY59" s="14" t="str">
        <f t="shared" si="15"/>
        <v>典韦15突</v>
      </c>
      <c r="BZ59" s="25" t="s">
        <v>162</v>
      </c>
      <c r="CA59" s="14">
        <v>2</v>
      </c>
      <c r="CB59" s="14">
        <f t="shared" si="16"/>
        <v>15</v>
      </c>
      <c r="CC59" s="14" t="s">
        <v>21</v>
      </c>
      <c r="CD59" s="14">
        <f>INDEX(属性投放!$AY$6:$AY$85,(BW59-2)*20+CB59)</f>
        <v>13348</v>
      </c>
      <c r="CE59" s="14" t="s">
        <v>22</v>
      </c>
      <c r="CF59" s="14">
        <f>INDEX(属性投放!$AZ$6:$AZ$85,(BW59-2)*20+CB59)</f>
        <v>6612</v>
      </c>
      <c r="CG59" s="14" t="s">
        <v>674</v>
      </c>
      <c r="CH59" s="14">
        <f>INDEX(属性投放!$BA$6:$BA$85,(BW59-2)*20+CB59)</f>
        <v>131980</v>
      </c>
      <c r="CI59" s="14" t="s">
        <v>21</v>
      </c>
      <c r="CJ59" s="14">
        <f>INDEX(属性投放!$BB$6:$BB$85,(BW59-2)*20+CB59)</f>
        <v>40</v>
      </c>
      <c r="CK59" s="14" t="s">
        <v>22</v>
      </c>
      <c r="CL59" s="14">
        <f>INDEX(属性投放!$BC$6:$BC$85,(BW59-2)*20+CB59)</f>
        <v>20</v>
      </c>
      <c r="CM59" s="14" t="s">
        <v>674</v>
      </c>
      <c r="CN59" s="14">
        <f>INDEX(属性投放!$BD$6:$BD$85,(BW59-2)*20+CB59)</f>
        <v>400</v>
      </c>
      <c r="CQ59" s="13">
        <v>55</v>
      </c>
      <c r="CR59" s="13">
        <f t="shared" si="17"/>
        <v>2</v>
      </c>
      <c r="CS59" s="13">
        <f t="shared" si="18"/>
        <v>3</v>
      </c>
      <c r="CT59" s="14">
        <f t="shared" si="19"/>
        <v>3</v>
      </c>
      <c r="CU59" s="14">
        <f t="shared" si="20"/>
        <v>1102002</v>
      </c>
      <c r="CV59" s="14" t="str">
        <f>INDEX($O$6:$O$27,CR59)&amp;"-"&amp;INDEX(属性投放!$AB$7:$AB$26,CX59)&amp;"-魂火-"&amp;CZ59</f>
        <v>许褚-黑绳-魂火-2</v>
      </c>
      <c r="CW59" s="25" t="s">
        <v>162</v>
      </c>
      <c r="CX59" s="14">
        <f>INDEX(属性投放!$AL$7:$AL$58,CS59)</f>
        <v>2</v>
      </c>
      <c r="CY59" s="14" t="s">
        <v>701</v>
      </c>
      <c r="CZ59" s="14">
        <f>INDEX(属性投放!$AM$7:$AM$58,CS59)</f>
        <v>2</v>
      </c>
      <c r="DA59" s="14">
        <f t="shared" si="21"/>
        <v>3</v>
      </c>
      <c r="DB59" s="14">
        <f>INDEX(属性投放!$AN$7:$AN$58,DA59)</f>
        <v>15</v>
      </c>
      <c r="DC59" s="14" t="s">
        <v>702</v>
      </c>
      <c r="DD59" s="14">
        <f>INDEX(属性投放!$BJ$6:$BJ$85,(CT59-2)*20+CX59)</f>
        <v>30</v>
      </c>
      <c r="DE59" s="14">
        <f>SUMIFS(DD$5:DD59,$CR$5:$CR59,"="&amp;$CR59)</f>
        <v>80</v>
      </c>
      <c r="DF59" s="14" t="s">
        <v>703</v>
      </c>
      <c r="DG59" s="14">
        <f>INDEX(属性投放!$BK$6:$BK$85,(CT59-2)*20+CX59)</f>
        <v>15</v>
      </c>
      <c r="DH59" s="14">
        <f>SUMIFS(DG$5:DG59,$CR$5:$CR59,"="&amp;$CR59)</f>
        <v>40</v>
      </c>
      <c r="DI59" s="14" t="s">
        <v>704</v>
      </c>
      <c r="DJ59" s="14">
        <f>INDEX(属性投放!$BL$6:$BL$85,(CT59-2)*20+CX59)</f>
        <v>300</v>
      </c>
      <c r="DK59" s="14">
        <f>SUMIFS(DJ$5:DJ59,$CR$5:$CR59,"="&amp;$CR59)</f>
        <v>800</v>
      </c>
      <c r="DP59" s="14">
        <f t="shared" si="22"/>
        <v>1102003</v>
      </c>
      <c r="DQ59" s="14" t="str">
        <f t="shared" si="23"/>
        <v>典韦15突</v>
      </c>
      <c r="DR59" s="14">
        <f t="shared" si="24"/>
        <v>7</v>
      </c>
      <c r="DS59" s="14">
        <f t="shared" si="25"/>
        <v>6</v>
      </c>
      <c r="DT59" s="14">
        <f t="shared" si="26"/>
        <v>6</v>
      </c>
      <c r="DU59" s="14">
        <f t="shared" si="27"/>
        <v>4</v>
      </c>
      <c r="DV59" s="14">
        <f t="shared" si="28"/>
        <v>15</v>
      </c>
      <c r="DW59" s="14">
        <f t="shared" si="29"/>
        <v>55</v>
      </c>
      <c r="DX59" s="14">
        <f>INDEX(属性投放!$AW$6:$AW$85,(卡牌属性!DU59-2)*20+卡牌属性!DV59)</f>
        <v>8</v>
      </c>
      <c r="DY59" s="14">
        <f>INDEX(属性投放!BP$6:BP$85,卡牌属性!$DW59)</f>
        <v>1250</v>
      </c>
      <c r="DZ59" s="14">
        <f>INDEX(属性投放!BQ$6:BQ$85,卡牌属性!$DW59)</f>
        <v>625</v>
      </c>
      <c r="EA59" s="14">
        <f>INDEX(属性投放!BR$6:BR$85,卡牌属性!$DW59)</f>
        <v>12500</v>
      </c>
      <c r="EB59" s="14">
        <f t="shared" si="137"/>
        <v>6788</v>
      </c>
      <c r="EC59" s="14">
        <f t="shared" si="138"/>
        <v>7165</v>
      </c>
      <c r="ED59" s="14">
        <f t="shared" si="139"/>
        <v>7570</v>
      </c>
      <c r="EE59" s="14">
        <f t="shared" si="140"/>
        <v>7570</v>
      </c>
      <c r="EF59" s="14">
        <f t="shared" si="141"/>
        <v>8645</v>
      </c>
      <c r="EG59" s="14">
        <f t="shared" si="142"/>
        <v>2931</v>
      </c>
      <c r="EH59" s="14">
        <f t="shared" si="143"/>
        <v>3329</v>
      </c>
      <c r="EI59" s="14">
        <f t="shared" si="144"/>
        <v>3329</v>
      </c>
      <c r="EJ59" s="14">
        <f t="shared" si="145"/>
        <v>3509</v>
      </c>
      <c r="EK59" s="14">
        <f t="shared" si="146"/>
        <v>3674</v>
      </c>
      <c r="EL59" s="14">
        <f t="shared" si="147"/>
        <v>58160</v>
      </c>
      <c r="EM59" s="14">
        <f t="shared" si="148"/>
        <v>66380</v>
      </c>
      <c r="EN59" s="14">
        <f t="shared" si="149"/>
        <v>66380</v>
      </c>
      <c r="EO59" s="14">
        <f t="shared" si="150"/>
        <v>69900</v>
      </c>
      <c r="EP59" s="14">
        <f t="shared" si="151"/>
        <v>73700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108"/>
        <v>11</v>
      </c>
      <c r="FK59" s="14">
        <f t="shared" si="109"/>
        <v>1102011</v>
      </c>
      <c r="FL59" s="14" t="str">
        <f t="shared" si="110"/>
        <v>张飞-5星</v>
      </c>
      <c r="FM59" s="14">
        <f t="shared" si="111"/>
        <v>5</v>
      </c>
      <c r="FN59" s="14">
        <f>INDEX(Y$6:Y$27,$FJ59)+INDEX(属性偏向!Z$4:Z$8,卡牌属性!$FM59)</f>
        <v>8</v>
      </c>
      <c r="FO59" s="14" t="str">
        <f>INDEX(属性评价,卡牌属性!FN59)</f>
        <v>A+</v>
      </c>
      <c r="FP59" s="14">
        <f>INDEX(Z$6:Z$27,$FJ59)+INDEX(属性偏向!AA$4:AA$8,卡牌属性!$FM59)</f>
        <v>9</v>
      </c>
      <c r="FQ59" s="14" t="str">
        <f>INDEX(属性评价,卡牌属性!FP59)</f>
        <v>S</v>
      </c>
      <c r="FR59" s="14">
        <f>INDEX(AA$6:AA$27,$FJ59)+INDEX(属性偏向!AB$4:AB$8,卡牌属性!$FM59)</f>
        <v>11</v>
      </c>
      <c r="FS59" s="14" t="str">
        <f>INDEX(属性评价,卡牌属性!FR59)</f>
        <v>SS</v>
      </c>
      <c r="FV59" s="13">
        <v>55</v>
      </c>
      <c r="FW59" s="13">
        <f t="shared" si="112"/>
        <v>11</v>
      </c>
      <c r="FX59" s="14">
        <f t="shared" si="113"/>
        <v>1101011</v>
      </c>
      <c r="FY59" s="14" t="str">
        <f t="shared" si="114"/>
        <v>阎风吒-5星</v>
      </c>
      <c r="FZ59" s="14">
        <f t="shared" si="115"/>
        <v>5</v>
      </c>
      <c r="GA59" s="14">
        <f>INDEX(J$6:J$21,$FW59)+INDEX(属性偏向!Z$4:Z$8,卡牌属性!$FM59)</f>
        <v>8</v>
      </c>
      <c r="GB59" s="14" t="str">
        <f>INDEX(属性评价,卡牌属性!GA59)</f>
        <v>A+</v>
      </c>
      <c r="GC59" s="14">
        <f>INDEX(K$6:K$21,$FW59)+INDEX(属性偏向!Z$4:Z$8,卡牌属性!$FM59)</f>
        <v>8</v>
      </c>
      <c r="GD59" s="14" t="str">
        <f>INDEX(属性评价,卡牌属性!GC59)</f>
        <v>A+</v>
      </c>
      <c r="GE59" s="14">
        <f>INDEX(L$6:L$21,$FW59)+INDEX(属性偏向!Z$4:Z$8,卡牌属性!$FM59)</f>
        <v>8</v>
      </c>
      <c r="GF59" s="14" t="str">
        <f>INDEX(属性评价,卡牌属性!GE59)</f>
        <v>A+</v>
      </c>
      <c r="GJ59" s="13">
        <v>55</v>
      </c>
      <c r="GK59" s="13">
        <f>MATCH(GJ59-1,属性投放!$T$6:$T$66,1)</f>
        <v>4</v>
      </c>
      <c r="GL59" s="13">
        <f>MATCH(GJ59,属性投放!$AN$6:$AN$58,1)-1</f>
        <v>14</v>
      </c>
      <c r="GM59" s="13">
        <f>MATCH(GJ59-1,属性投放!$AD$6:$AD$26,1)</f>
        <v>8</v>
      </c>
      <c r="GN59" s="13" t="str">
        <f>INDEX(属性投放!$AB$7:$AB$26,卡牌属性!GM59)</f>
        <v>叫唤+1</v>
      </c>
      <c r="GO59" s="14">
        <f t="shared" si="116"/>
        <v>911</v>
      </c>
      <c r="GP59" s="14">
        <f t="shared" si="117"/>
        <v>428</v>
      </c>
      <c r="GQ59" s="14">
        <f t="shared" si="118"/>
        <v>8410</v>
      </c>
      <c r="GR59" s="14">
        <f t="shared" si="119"/>
        <v>10</v>
      </c>
      <c r="GS59" s="14">
        <f t="shared" si="120"/>
        <v>5</v>
      </c>
      <c r="GT59" s="14">
        <f t="shared" si="121"/>
        <v>100</v>
      </c>
      <c r="GU59" s="14">
        <f>GO59+GR59*($GJ59-INDEX(属性投放!$AD$6:$AD$26,卡牌属性!$GM59))</f>
        <v>941</v>
      </c>
      <c r="GV59" s="14">
        <f>GP59+GS59*($GJ59-INDEX(属性投放!$AD$6:$AD$26,卡牌属性!$GM59))</f>
        <v>443</v>
      </c>
      <c r="GW59" s="14">
        <f>GQ59+GT59*($GJ59-INDEX(属性投放!$AD$6:$AD$26,卡牌属性!$GM59))</f>
        <v>8710</v>
      </c>
      <c r="GX59" s="14">
        <f t="shared" si="122"/>
        <v>495</v>
      </c>
      <c r="GY59" s="14">
        <f t="shared" si="123"/>
        <v>251</v>
      </c>
      <c r="GZ59" s="14">
        <f t="shared" si="124"/>
        <v>4950</v>
      </c>
      <c r="HA59" s="14">
        <f>IF(COUNTIF(属性投放!$AN$7:$AN$58,"="&amp;卡牌属性!GJ59)&gt;0,卡牌属性!GL59,0)</f>
        <v>14</v>
      </c>
      <c r="HB59" s="14">
        <f t="shared" si="125"/>
        <v>70</v>
      </c>
      <c r="HC59" s="14">
        <f t="shared" si="126"/>
        <v>35</v>
      </c>
      <c r="HD59" s="14">
        <f t="shared" si="127"/>
        <v>700</v>
      </c>
      <c r="HE59" s="14">
        <f>IF(COUNTIF(属性投放!$AD$6:$AD$26,"="&amp;卡牌属性!GJ59)&gt;0,卡牌属性!GM59,0)</f>
        <v>0</v>
      </c>
      <c r="HF59" s="14">
        <f t="shared" si="128"/>
        <v>0</v>
      </c>
      <c r="HG59" s="14">
        <f t="shared" si="129"/>
        <v>0</v>
      </c>
      <c r="HH59" s="14">
        <f t="shared" si="130"/>
        <v>0</v>
      </c>
      <c r="HI59" s="14">
        <f t="shared" si="71"/>
        <v>10</v>
      </c>
      <c r="HJ59" s="14">
        <f t="shared" si="72"/>
        <v>5</v>
      </c>
      <c r="HK59" s="14">
        <f t="shared" si="73"/>
        <v>100</v>
      </c>
      <c r="HL59" s="14">
        <f t="shared" si="74"/>
        <v>1436</v>
      </c>
      <c r="HM59" s="14">
        <f t="shared" si="75"/>
        <v>694</v>
      </c>
      <c r="HN59" s="14">
        <f t="shared" si="76"/>
        <v>13660</v>
      </c>
      <c r="HO59" s="14">
        <f t="shared" si="77"/>
        <v>300</v>
      </c>
      <c r="HP59" s="14">
        <f t="shared" si="78"/>
        <v>2100</v>
      </c>
      <c r="HQ59" s="14">
        <f t="shared" si="79"/>
        <v>0</v>
      </c>
      <c r="HR59" s="14">
        <f t="shared" si="80"/>
        <v>41900</v>
      </c>
      <c r="HS59" s="17">
        <f t="shared" si="81"/>
        <v>7.1599045346062056E-3</v>
      </c>
      <c r="HT59" s="17">
        <f t="shared" si="82"/>
        <v>5.0119331742243436E-2</v>
      </c>
      <c r="HU59" s="17">
        <f t="shared" si="83"/>
        <v>0</v>
      </c>
      <c r="HV59" s="23">
        <f>SUM(HO$5:HO59)</f>
        <v>12080</v>
      </c>
      <c r="HW59" s="14">
        <f>SUM(HP$5:HP59)</f>
        <v>14920</v>
      </c>
      <c r="HX59" s="14">
        <f>SUM(HQ$5:HQ59)</f>
        <v>10360</v>
      </c>
      <c r="HY59" s="17">
        <f t="shared" si="84"/>
        <v>0.28830548926014321</v>
      </c>
      <c r="HZ59" s="17">
        <f t="shared" si="85"/>
        <v>0.35608591885441526</v>
      </c>
      <c r="IA59" s="17">
        <f t="shared" si="86"/>
        <v>0.24725536992840094</v>
      </c>
    </row>
    <row r="60" spans="31:235" ht="16.5" x14ac:dyDescent="0.2">
      <c r="AE60" s="13">
        <v>56</v>
      </c>
      <c r="AF60" s="13">
        <f t="shared" si="55"/>
        <v>3</v>
      </c>
      <c r="AG60" s="13">
        <f t="shared" si="2"/>
        <v>3</v>
      </c>
      <c r="AH60" s="14">
        <f t="shared" si="3"/>
        <v>1101003</v>
      </c>
      <c r="AI60" s="14" t="str">
        <f t="shared" si="4"/>
        <v>战斗夏玲16突</v>
      </c>
      <c r="AJ60" s="25" t="s">
        <v>162</v>
      </c>
      <c r="AK60" s="14">
        <v>1</v>
      </c>
      <c r="AL60" s="14">
        <f t="shared" si="5"/>
        <v>16</v>
      </c>
      <c r="AM60" s="14">
        <f>INDEX(属性投放!$DE$6:$DE$85,(卡牌属性!AG60-2)*20+卡牌属性!AL60)</f>
        <v>13550</v>
      </c>
      <c r="AN60" s="14">
        <f t="shared" si="131"/>
        <v>13550</v>
      </c>
      <c r="AO60" s="14">
        <f t="shared" si="131"/>
        <v>13550</v>
      </c>
      <c r="AP60" s="14">
        <f t="shared" si="131"/>
        <v>13550</v>
      </c>
      <c r="AQ60" s="14">
        <f t="shared" si="131"/>
        <v>13550</v>
      </c>
      <c r="AR60" s="14">
        <f>INDEX(属性投放!$DF$6:$DF$85,(卡牌属性!AG60-2)*20+卡牌属性!AL60)</f>
        <v>6762</v>
      </c>
      <c r="AS60" s="14">
        <f t="shared" si="132"/>
        <v>6762</v>
      </c>
      <c r="AT60" s="14">
        <f t="shared" si="132"/>
        <v>6762</v>
      </c>
      <c r="AU60" s="14">
        <f t="shared" si="132"/>
        <v>6762</v>
      </c>
      <c r="AV60" s="14">
        <f t="shared" si="132"/>
        <v>6762</v>
      </c>
      <c r="AW60" s="14">
        <f>INDEX(属性投放!$DG$6:$DG$85,(卡牌属性!AG60-2)*20+卡牌属性!AL60)</f>
        <v>67650</v>
      </c>
      <c r="AX60" s="14">
        <f t="shared" si="133"/>
        <v>67650</v>
      </c>
      <c r="AY60" s="14">
        <f t="shared" si="133"/>
        <v>67650</v>
      </c>
      <c r="AZ60" s="14">
        <f t="shared" si="133"/>
        <v>67650</v>
      </c>
      <c r="BA60" s="14">
        <f t="shared" si="133"/>
        <v>67650</v>
      </c>
      <c r="BB60" s="14">
        <f>INDEX(属性投放!$DK$6:$DK$85,(卡牌属性!AG60-2)*20+卡牌属性!AL60)</f>
        <v>314</v>
      </c>
      <c r="BC60" s="14">
        <f t="shared" si="134"/>
        <v>314</v>
      </c>
      <c r="BD60" s="14">
        <f t="shared" si="134"/>
        <v>314</v>
      </c>
      <c r="BE60" s="14">
        <f t="shared" si="134"/>
        <v>314</v>
      </c>
      <c r="BF60" s="14">
        <f t="shared" si="134"/>
        <v>314</v>
      </c>
      <c r="BG60" s="14">
        <f>INDEX(属性投放!$DL$6:$DL$85,(卡牌属性!AG60-2)*20+卡牌属性!AL60)</f>
        <v>157</v>
      </c>
      <c r="BH60" s="14">
        <f t="shared" si="135"/>
        <v>157</v>
      </c>
      <c r="BI60" s="14">
        <f t="shared" si="135"/>
        <v>157</v>
      </c>
      <c r="BJ60" s="14">
        <f t="shared" si="135"/>
        <v>157</v>
      </c>
      <c r="BK60" s="14">
        <f t="shared" si="135"/>
        <v>157</v>
      </c>
      <c r="BL60" s="14">
        <f>INDEX(属性投放!$DM$6:$DM$85,(卡牌属性!AG60-2)*20+卡牌属性!AL60)</f>
        <v>1570</v>
      </c>
      <c r="BM60" s="14">
        <f t="shared" si="136"/>
        <v>1570</v>
      </c>
      <c r="BN60" s="14">
        <f t="shared" si="136"/>
        <v>1570</v>
      </c>
      <c r="BO60" s="14">
        <f t="shared" si="136"/>
        <v>1570</v>
      </c>
      <c r="BP60" s="14">
        <f t="shared" si="136"/>
        <v>1570</v>
      </c>
      <c r="BU60" s="13">
        <v>56</v>
      </c>
      <c r="BV60" s="13">
        <f t="shared" si="12"/>
        <v>3</v>
      </c>
      <c r="BW60" s="14">
        <f t="shared" si="13"/>
        <v>4</v>
      </c>
      <c r="BX60" s="14">
        <f t="shared" si="14"/>
        <v>1102003</v>
      </c>
      <c r="BY60" s="14" t="str">
        <f t="shared" si="15"/>
        <v>典韦16突</v>
      </c>
      <c r="BZ60" s="25" t="s">
        <v>162</v>
      </c>
      <c r="CA60" s="14">
        <v>2</v>
      </c>
      <c r="CB60" s="14">
        <f t="shared" si="16"/>
        <v>16</v>
      </c>
      <c r="CC60" s="14" t="s">
        <v>21</v>
      </c>
      <c r="CD60" s="14">
        <f>INDEX(属性投放!$AY$6:$AY$85,(BW60-2)*20+CB60)</f>
        <v>16718</v>
      </c>
      <c r="CE60" s="14" t="s">
        <v>22</v>
      </c>
      <c r="CF60" s="14">
        <f>INDEX(属性投放!$AZ$6:$AZ$85,(BW60-2)*20+CB60)</f>
        <v>8297</v>
      </c>
      <c r="CG60" s="14" t="s">
        <v>674</v>
      </c>
      <c r="CH60" s="14">
        <f>INDEX(属性投放!$BA$6:$BA$85,(BW60-2)*20+CB60)</f>
        <v>165680</v>
      </c>
      <c r="CI60" s="14" t="s">
        <v>21</v>
      </c>
      <c r="CJ60" s="14">
        <f>INDEX(属性投放!$BB$6:$BB$85,(BW60-2)*20+CB60)</f>
        <v>50</v>
      </c>
      <c r="CK60" s="14" t="s">
        <v>22</v>
      </c>
      <c r="CL60" s="14">
        <f>INDEX(属性投放!$BC$6:$BC$85,(BW60-2)*20+CB60)</f>
        <v>25</v>
      </c>
      <c r="CM60" s="14" t="s">
        <v>674</v>
      </c>
      <c r="CN60" s="14">
        <f>INDEX(属性投放!$BD$6:$BD$85,(BW60-2)*20+CB60)</f>
        <v>500</v>
      </c>
      <c r="CQ60" s="13">
        <v>56</v>
      </c>
      <c r="CR60" s="13">
        <f t="shared" si="17"/>
        <v>2</v>
      </c>
      <c r="CS60" s="13">
        <f t="shared" si="18"/>
        <v>4</v>
      </c>
      <c r="CT60" s="14">
        <f t="shared" si="19"/>
        <v>3</v>
      </c>
      <c r="CU60" s="14">
        <f t="shared" si="20"/>
        <v>1102002</v>
      </c>
      <c r="CV60" s="14" t="str">
        <f>INDEX($O$6:$O$27,CR60)&amp;"-"&amp;INDEX(属性投放!$AB$7:$AB$26,CX60)&amp;"-魂火-"&amp;CZ60</f>
        <v>许褚-黑绳+1-魂火-1</v>
      </c>
      <c r="CW60" s="25" t="s">
        <v>162</v>
      </c>
      <c r="CX60" s="14">
        <f>INDEX(属性投放!$AL$7:$AL$58,CS60)</f>
        <v>3</v>
      </c>
      <c r="CY60" s="14" t="s">
        <v>701</v>
      </c>
      <c r="CZ60" s="14">
        <f>INDEX(属性投放!$AM$7:$AM$58,CS60)</f>
        <v>1</v>
      </c>
      <c r="DA60" s="14">
        <f t="shared" si="21"/>
        <v>4</v>
      </c>
      <c r="DB60" s="14">
        <f>INDEX(属性投放!$AN$7:$AN$58,DA60)</f>
        <v>20</v>
      </c>
      <c r="DC60" s="14" t="s">
        <v>702</v>
      </c>
      <c r="DD60" s="14">
        <f>INDEX(属性投放!$BJ$6:$BJ$85,(CT60-2)*20+CX60)</f>
        <v>35</v>
      </c>
      <c r="DE60" s="14">
        <f>SUMIFS(DD$5:DD60,$CR$5:$CR60,"="&amp;$CR60)</f>
        <v>115</v>
      </c>
      <c r="DF60" s="14" t="s">
        <v>703</v>
      </c>
      <c r="DG60" s="14">
        <f>INDEX(属性投放!$BK$6:$BK$85,(CT60-2)*20+CX60)</f>
        <v>18</v>
      </c>
      <c r="DH60" s="14">
        <f>SUMIFS(DG$5:DG60,$CR$5:$CR60,"="&amp;$CR60)</f>
        <v>58</v>
      </c>
      <c r="DI60" s="14" t="s">
        <v>704</v>
      </c>
      <c r="DJ60" s="14">
        <f>INDEX(属性投放!$BL$6:$BL$85,(CT60-2)*20+CX60)</f>
        <v>350</v>
      </c>
      <c r="DK60" s="14">
        <f>SUMIFS(DJ$5:DJ60,$CR$5:$CR60,"="&amp;$CR60)</f>
        <v>1150</v>
      </c>
      <c r="DP60" s="14">
        <f t="shared" si="22"/>
        <v>1102003</v>
      </c>
      <c r="DQ60" s="14" t="str">
        <f t="shared" si="23"/>
        <v>典韦16突</v>
      </c>
      <c r="DR60" s="14">
        <f t="shared" si="24"/>
        <v>7</v>
      </c>
      <c r="DS60" s="14">
        <f t="shared" si="25"/>
        <v>6</v>
      </c>
      <c r="DT60" s="14">
        <f t="shared" si="26"/>
        <v>6</v>
      </c>
      <c r="DU60" s="14">
        <f t="shared" si="27"/>
        <v>4</v>
      </c>
      <c r="DV60" s="14">
        <f t="shared" si="28"/>
        <v>16</v>
      </c>
      <c r="DW60" s="14">
        <f t="shared" si="29"/>
        <v>56</v>
      </c>
      <c r="DX60" s="14">
        <f>INDEX(属性投放!$AW$6:$AW$85,(卡牌属性!DU60-2)*20+卡牌属性!DV60)</f>
        <v>7</v>
      </c>
      <c r="DY60" s="14">
        <f>INDEX(属性投放!BP$6:BP$85,卡牌属性!$DW60)</f>
        <v>1250</v>
      </c>
      <c r="DZ60" s="14">
        <f>INDEX(属性投放!BQ$6:BQ$85,卡牌属性!$DW60)</f>
        <v>625</v>
      </c>
      <c r="EA60" s="14">
        <f>INDEX(属性投放!BR$6:BR$85,卡牌属性!$DW60)</f>
        <v>12500</v>
      </c>
      <c r="EB60" s="14">
        <f t="shared" si="137"/>
        <v>8358</v>
      </c>
      <c r="EC60" s="14">
        <f t="shared" si="138"/>
        <v>8775</v>
      </c>
      <c r="ED60" s="14">
        <f t="shared" si="139"/>
        <v>9220</v>
      </c>
      <c r="EE60" s="14">
        <f t="shared" si="140"/>
        <v>9220</v>
      </c>
      <c r="EF60" s="14">
        <f t="shared" si="141"/>
        <v>10495</v>
      </c>
      <c r="EG60" s="14">
        <f t="shared" si="142"/>
        <v>3660</v>
      </c>
      <c r="EH60" s="14">
        <f t="shared" si="143"/>
        <v>4114</v>
      </c>
      <c r="EI60" s="14">
        <f t="shared" si="144"/>
        <v>4114</v>
      </c>
      <c r="EJ60" s="14">
        <f t="shared" si="145"/>
        <v>4318</v>
      </c>
      <c r="EK60" s="14">
        <f t="shared" si="146"/>
        <v>4499</v>
      </c>
      <c r="EL60" s="14">
        <f t="shared" si="147"/>
        <v>72740</v>
      </c>
      <c r="EM60" s="14">
        <f t="shared" si="148"/>
        <v>82080</v>
      </c>
      <c r="EN60" s="14">
        <f t="shared" si="149"/>
        <v>82080</v>
      </c>
      <c r="EO60" s="14">
        <f t="shared" si="150"/>
        <v>86000</v>
      </c>
      <c r="EP60" s="14">
        <f t="shared" si="151"/>
        <v>90200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108"/>
        <v>12</v>
      </c>
      <c r="FK60" s="14">
        <f t="shared" si="109"/>
        <v>1102012</v>
      </c>
      <c r="FL60" s="14" t="str">
        <f t="shared" si="110"/>
        <v>夏侯惇-1星</v>
      </c>
      <c r="FM60" s="14">
        <f t="shared" si="111"/>
        <v>1</v>
      </c>
      <c r="FN60" s="14">
        <f>INDEX(Y$6:Y$27,$FJ60)+INDEX(属性偏向!Z$4:Z$8,卡牌属性!$FM60)</f>
        <v>7</v>
      </c>
      <c r="FO60" s="14" t="str">
        <f>INDEX(属性评价,卡牌属性!FN60)</f>
        <v>A</v>
      </c>
      <c r="FP60" s="14">
        <f>INDEX(Z$6:Z$27,$FJ60)+INDEX(属性偏向!AA$4:AA$8,卡牌属性!$FM60)</f>
        <v>7</v>
      </c>
      <c r="FQ60" s="14" t="str">
        <f>INDEX(属性评价,卡牌属性!FP60)</f>
        <v>A</v>
      </c>
      <c r="FR60" s="14">
        <f>INDEX(AA$6:AA$27,$FJ60)+INDEX(属性偏向!AB$4:AB$8,卡牌属性!$FM60)</f>
        <v>9</v>
      </c>
      <c r="FS60" s="14" t="str">
        <f>INDEX(属性评价,卡牌属性!FR60)</f>
        <v>S</v>
      </c>
      <c r="FV60" s="13">
        <v>56</v>
      </c>
      <c r="FW60" s="13">
        <f t="shared" si="112"/>
        <v>12</v>
      </c>
      <c r="FX60" s="14">
        <f t="shared" si="113"/>
        <v>1101012</v>
      </c>
      <c r="FY60" s="14" t="str">
        <f t="shared" si="114"/>
        <v>南御夫-1星</v>
      </c>
      <c r="FZ60" s="14">
        <f t="shared" si="115"/>
        <v>1</v>
      </c>
      <c r="GA60" s="14">
        <f>INDEX(J$6:J$21,$FW60)+INDEX(属性偏向!Z$4:Z$8,卡牌属性!$FM60)</f>
        <v>3</v>
      </c>
      <c r="GB60" s="14" t="str">
        <f>INDEX(属性评价,卡牌属性!GA60)</f>
        <v>C</v>
      </c>
      <c r="GC60" s="14">
        <f>INDEX(K$6:K$21,$FW60)+INDEX(属性偏向!Z$4:Z$8,卡牌属性!$FM60)</f>
        <v>4</v>
      </c>
      <c r="GD60" s="14" t="str">
        <f>INDEX(属性评价,卡牌属性!GC60)</f>
        <v>C+</v>
      </c>
      <c r="GE60" s="14">
        <f>INDEX(L$6:L$21,$FW60)+INDEX(属性偏向!Z$4:Z$8,卡牌属性!$FM60)</f>
        <v>3</v>
      </c>
      <c r="GF60" s="14" t="str">
        <f>INDEX(属性评价,卡牌属性!GE60)</f>
        <v>C</v>
      </c>
      <c r="GJ60" s="13">
        <v>56</v>
      </c>
      <c r="GK60" s="13">
        <f>MATCH(GJ60-1,属性投放!$T$6:$T$66,1)</f>
        <v>4</v>
      </c>
      <c r="GL60" s="13">
        <f>MATCH(GJ60,属性投放!$AN$6:$AN$58,1)-1</f>
        <v>14</v>
      </c>
      <c r="GM60" s="13">
        <f>MATCH(GJ60-1,属性投放!$AD$6:$AD$26,1)</f>
        <v>8</v>
      </c>
      <c r="GN60" s="13" t="str">
        <f>INDEX(属性投放!$AB$7:$AB$26,卡牌属性!GM60)</f>
        <v>叫唤+1</v>
      </c>
      <c r="GO60" s="14">
        <f t="shared" si="116"/>
        <v>911</v>
      </c>
      <c r="GP60" s="14">
        <f t="shared" si="117"/>
        <v>428</v>
      </c>
      <c r="GQ60" s="14">
        <f t="shared" si="118"/>
        <v>8410</v>
      </c>
      <c r="GR60" s="14">
        <f t="shared" si="119"/>
        <v>10</v>
      </c>
      <c r="GS60" s="14">
        <f t="shared" si="120"/>
        <v>5</v>
      </c>
      <c r="GT60" s="14">
        <f t="shared" si="121"/>
        <v>100</v>
      </c>
      <c r="GU60" s="14">
        <f>GO60+GR60*($GJ60-INDEX(属性投放!$AD$6:$AD$26,卡牌属性!$GM60))</f>
        <v>951</v>
      </c>
      <c r="GV60" s="14">
        <f>GP60+GS60*($GJ60-INDEX(属性投放!$AD$6:$AD$26,卡牌属性!$GM60))</f>
        <v>448</v>
      </c>
      <c r="GW60" s="14">
        <f>GQ60+GT60*($GJ60-INDEX(属性投放!$AD$6:$AD$26,卡牌属性!$GM60))</f>
        <v>8810</v>
      </c>
      <c r="GX60" s="14">
        <f t="shared" si="122"/>
        <v>495</v>
      </c>
      <c r="GY60" s="14">
        <f t="shared" si="123"/>
        <v>251</v>
      </c>
      <c r="GZ60" s="14">
        <f t="shared" si="124"/>
        <v>4950</v>
      </c>
      <c r="HA60" s="14">
        <f>IF(COUNTIF(属性投放!$AN$7:$AN$58,"="&amp;卡牌属性!GJ60)&gt;0,卡牌属性!GL60,0)</f>
        <v>0</v>
      </c>
      <c r="HB60" s="14">
        <f t="shared" si="125"/>
        <v>0</v>
      </c>
      <c r="HC60" s="14">
        <f t="shared" si="126"/>
        <v>0</v>
      </c>
      <c r="HD60" s="14">
        <f t="shared" si="127"/>
        <v>0</v>
      </c>
      <c r="HE60" s="14">
        <f>IF(COUNTIF(属性投放!$AD$6:$AD$26,"="&amp;卡牌属性!GJ60)&gt;0,卡牌属性!GM60,0)</f>
        <v>0</v>
      </c>
      <c r="HF60" s="14">
        <f t="shared" si="128"/>
        <v>0</v>
      </c>
      <c r="HG60" s="14">
        <f t="shared" si="129"/>
        <v>0</v>
      </c>
      <c r="HH60" s="14">
        <f t="shared" si="130"/>
        <v>0</v>
      </c>
      <c r="HI60" s="14">
        <f t="shared" si="71"/>
        <v>10</v>
      </c>
      <c r="HJ60" s="14">
        <f t="shared" si="72"/>
        <v>5</v>
      </c>
      <c r="HK60" s="14">
        <f t="shared" si="73"/>
        <v>100</v>
      </c>
      <c r="HL60" s="14">
        <f t="shared" si="74"/>
        <v>1446</v>
      </c>
      <c r="HM60" s="14">
        <f t="shared" si="75"/>
        <v>699</v>
      </c>
      <c r="HN60" s="14">
        <f t="shared" si="76"/>
        <v>13760</v>
      </c>
      <c r="HO60" s="14">
        <f t="shared" si="77"/>
        <v>300</v>
      </c>
      <c r="HP60" s="14">
        <f t="shared" si="78"/>
        <v>0</v>
      </c>
      <c r="HQ60" s="14">
        <f t="shared" si="79"/>
        <v>0</v>
      </c>
      <c r="HR60" s="14">
        <f t="shared" si="80"/>
        <v>42200</v>
      </c>
      <c r="HS60" s="17">
        <f t="shared" si="81"/>
        <v>7.1090047393364926E-3</v>
      </c>
      <c r="HT60" s="17">
        <f t="shared" si="82"/>
        <v>0</v>
      </c>
      <c r="HU60" s="17">
        <f t="shared" si="83"/>
        <v>0</v>
      </c>
      <c r="HV60" s="23">
        <f>SUM(HO$5:HO60)</f>
        <v>12380</v>
      </c>
      <c r="HW60" s="14">
        <f>SUM(HP$5:HP60)</f>
        <v>14920</v>
      </c>
      <c r="HX60" s="14">
        <f>SUM(HQ$5:HQ60)</f>
        <v>10360</v>
      </c>
      <c r="HY60" s="17">
        <f t="shared" si="84"/>
        <v>0.29336492890995258</v>
      </c>
      <c r="HZ60" s="17">
        <f t="shared" si="85"/>
        <v>0.35355450236966823</v>
      </c>
      <c r="IA60" s="17">
        <f t="shared" si="86"/>
        <v>0.24549763033175356</v>
      </c>
    </row>
    <row r="61" spans="31:235" ht="16.5" x14ac:dyDescent="0.2">
      <c r="AE61" s="13">
        <v>57</v>
      </c>
      <c r="AF61" s="13">
        <f t="shared" si="55"/>
        <v>3</v>
      </c>
      <c r="AG61" s="13">
        <f t="shared" si="2"/>
        <v>3</v>
      </c>
      <c r="AH61" s="14">
        <f t="shared" si="3"/>
        <v>1101003</v>
      </c>
      <c r="AI61" s="14" t="str">
        <f t="shared" si="4"/>
        <v>战斗夏玲17突</v>
      </c>
      <c r="AJ61" s="25" t="s">
        <v>162</v>
      </c>
      <c r="AK61" s="14">
        <v>1</v>
      </c>
      <c r="AL61" s="14">
        <f t="shared" si="5"/>
        <v>17</v>
      </c>
      <c r="AM61" s="14">
        <f>INDEX(属性投放!$DE$6:$DE$85,(卡牌属性!AG61-2)*20+卡牌属性!AL61)</f>
        <v>14671</v>
      </c>
      <c r="AN61" s="14">
        <f t="shared" si="131"/>
        <v>14671</v>
      </c>
      <c r="AO61" s="14">
        <f t="shared" si="131"/>
        <v>14671</v>
      </c>
      <c r="AP61" s="14">
        <f t="shared" si="131"/>
        <v>14671</v>
      </c>
      <c r="AQ61" s="14">
        <f t="shared" si="131"/>
        <v>14671</v>
      </c>
      <c r="AR61" s="14">
        <f>INDEX(属性投放!$DF$6:$DF$85,(卡牌属性!AG61-2)*20+卡牌属性!AL61)</f>
        <v>7323</v>
      </c>
      <c r="AS61" s="14">
        <f t="shared" si="132"/>
        <v>7323</v>
      </c>
      <c r="AT61" s="14">
        <f t="shared" si="132"/>
        <v>7323</v>
      </c>
      <c r="AU61" s="14">
        <f t="shared" si="132"/>
        <v>7323</v>
      </c>
      <c r="AV61" s="14">
        <f t="shared" si="132"/>
        <v>7323</v>
      </c>
      <c r="AW61" s="14">
        <f>INDEX(属性投放!$DG$6:$DG$85,(卡牌属性!AG61-2)*20+卡牌属性!AL61)</f>
        <v>73255</v>
      </c>
      <c r="AX61" s="14">
        <f t="shared" si="133"/>
        <v>73255</v>
      </c>
      <c r="AY61" s="14">
        <f t="shared" si="133"/>
        <v>73255</v>
      </c>
      <c r="AZ61" s="14">
        <f t="shared" si="133"/>
        <v>73255</v>
      </c>
      <c r="BA61" s="14">
        <f t="shared" si="133"/>
        <v>73255</v>
      </c>
      <c r="BB61" s="14">
        <f>INDEX(属性投放!$DK$6:$DK$85,(卡牌属性!AG61-2)*20+卡牌属性!AL61)</f>
        <v>314</v>
      </c>
      <c r="BC61" s="14">
        <f t="shared" si="134"/>
        <v>314</v>
      </c>
      <c r="BD61" s="14">
        <f t="shared" si="134"/>
        <v>314</v>
      </c>
      <c r="BE61" s="14">
        <f t="shared" si="134"/>
        <v>314</v>
      </c>
      <c r="BF61" s="14">
        <f t="shared" si="134"/>
        <v>314</v>
      </c>
      <c r="BG61" s="14">
        <f>INDEX(属性投放!$DL$6:$DL$85,(卡牌属性!AG61-2)*20+卡牌属性!AL61)</f>
        <v>157</v>
      </c>
      <c r="BH61" s="14">
        <f t="shared" si="135"/>
        <v>157</v>
      </c>
      <c r="BI61" s="14">
        <f t="shared" si="135"/>
        <v>157</v>
      </c>
      <c r="BJ61" s="14">
        <f t="shared" si="135"/>
        <v>157</v>
      </c>
      <c r="BK61" s="14">
        <f t="shared" si="135"/>
        <v>157</v>
      </c>
      <c r="BL61" s="14">
        <f>INDEX(属性投放!$DM$6:$DM$85,(卡牌属性!AG61-2)*20+卡牌属性!AL61)</f>
        <v>1570</v>
      </c>
      <c r="BM61" s="14">
        <f t="shared" si="136"/>
        <v>1570</v>
      </c>
      <c r="BN61" s="14">
        <f t="shared" si="136"/>
        <v>1570</v>
      </c>
      <c r="BO61" s="14">
        <f t="shared" si="136"/>
        <v>1570</v>
      </c>
      <c r="BP61" s="14">
        <f t="shared" si="136"/>
        <v>1570</v>
      </c>
      <c r="BU61" s="13">
        <v>57</v>
      </c>
      <c r="BV61" s="13">
        <f t="shared" si="12"/>
        <v>3</v>
      </c>
      <c r="BW61" s="14">
        <f t="shared" si="13"/>
        <v>4</v>
      </c>
      <c r="BX61" s="14">
        <f t="shared" si="14"/>
        <v>1102003</v>
      </c>
      <c r="BY61" s="14" t="str">
        <f t="shared" si="15"/>
        <v>典韦17突</v>
      </c>
      <c r="BZ61" s="25" t="s">
        <v>162</v>
      </c>
      <c r="CA61" s="14">
        <v>2</v>
      </c>
      <c r="CB61" s="14">
        <f t="shared" si="16"/>
        <v>17</v>
      </c>
      <c r="CC61" s="14" t="s">
        <v>21</v>
      </c>
      <c r="CD61" s="14">
        <f>INDEX(属性投放!$AY$6:$AY$85,(BW61-2)*20+CB61)</f>
        <v>20568</v>
      </c>
      <c r="CE61" s="14" t="s">
        <v>22</v>
      </c>
      <c r="CF61" s="14">
        <f>INDEX(属性投放!$AZ$6:$AZ$85,(BW61-2)*20+CB61)</f>
        <v>10222</v>
      </c>
      <c r="CG61" s="14" t="s">
        <v>674</v>
      </c>
      <c r="CH61" s="14">
        <f>INDEX(属性投放!$BA$6:$BA$85,(BW61-2)*20+CB61)</f>
        <v>204180</v>
      </c>
      <c r="CI61" s="14" t="s">
        <v>21</v>
      </c>
      <c r="CJ61" s="14">
        <f>INDEX(属性投放!$BB$6:$BB$85,(BW61-2)*20+CB61)</f>
        <v>50</v>
      </c>
      <c r="CK61" s="14" t="s">
        <v>22</v>
      </c>
      <c r="CL61" s="14">
        <f>INDEX(属性投放!$BC$6:$BC$85,(BW61-2)*20+CB61)</f>
        <v>25</v>
      </c>
      <c r="CM61" s="14" t="s">
        <v>674</v>
      </c>
      <c r="CN61" s="14">
        <f>INDEX(属性投放!$BD$6:$BD$85,(BW61-2)*20+CB61)</f>
        <v>500</v>
      </c>
      <c r="CQ61" s="13">
        <v>57</v>
      </c>
      <c r="CR61" s="13">
        <f t="shared" si="17"/>
        <v>2</v>
      </c>
      <c r="CS61" s="13">
        <f t="shared" si="18"/>
        <v>5</v>
      </c>
      <c r="CT61" s="14">
        <f t="shared" si="19"/>
        <v>3</v>
      </c>
      <c r="CU61" s="14">
        <f t="shared" si="20"/>
        <v>1102002</v>
      </c>
      <c r="CV61" s="14" t="str">
        <f>INDEX($O$6:$O$27,CR61)&amp;"-"&amp;INDEX(属性投放!$AB$7:$AB$26,CX61)&amp;"-魂火-"&amp;CZ61</f>
        <v>许褚-黑绳+1-魂火-2</v>
      </c>
      <c r="CW61" s="25" t="s">
        <v>162</v>
      </c>
      <c r="CX61" s="14">
        <f>INDEX(属性投放!$AL$7:$AL$58,CS61)</f>
        <v>3</v>
      </c>
      <c r="CY61" s="14" t="s">
        <v>701</v>
      </c>
      <c r="CZ61" s="14">
        <f>INDEX(属性投放!$AM$7:$AM$58,CS61)</f>
        <v>2</v>
      </c>
      <c r="DA61" s="14">
        <f t="shared" si="21"/>
        <v>5</v>
      </c>
      <c r="DB61" s="14">
        <f>INDEX(属性投放!$AN$7:$AN$58,DA61)</f>
        <v>25</v>
      </c>
      <c r="DC61" s="14" t="s">
        <v>702</v>
      </c>
      <c r="DD61" s="14">
        <f>INDEX(属性投放!$BJ$6:$BJ$85,(CT61-2)*20+CX61)</f>
        <v>35</v>
      </c>
      <c r="DE61" s="14">
        <f>SUMIFS(DD$5:DD61,$CR$5:$CR61,"="&amp;$CR61)</f>
        <v>150</v>
      </c>
      <c r="DF61" s="14" t="s">
        <v>703</v>
      </c>
      <c r="DG61" s="14">
        <f>INDEX(属性投放!$BK$6:$BK$85,(CT61-2)*20+CX61)</f>
        <v>18</v>
      </c>
      <c r="DH61" s="14">
        <f>SUMIFS(DG$5:DG61,$CR$5:$CR61,"="&amp;$CR61)</f>
        <v>76</v>
      </c>
      <c r="DI61" s="14" t="s">
        <v>704</v>
      </c>
      <c r="DJ61" s="14">
        <f>INDEX(属性投放!$BL$6:$BL$85,(CT61-2)*20+CX61)</f>
        <v>350</v>
      </c>
      <c r="DK61" s="14">
        <f>SUMIFS(DJ$5:DJ61,$CR$5:$CR61,"="&amp;$CR61)</f>
        <v>1500</v>
      </c>
      <c r="DP61" s="14">
        <f t="shared" si="22"/>
        <v>1102003</v>
      </c>
      <c r="DQ61" s="14" t="str">
        <f t="shared" si="23"/>
        <v>典韦17突</v>
      </c>
      <c r="DR61" s="14">
        <f t="shared" si="24"/>
        <v>7</v>
      </c>
      <c r="DS61" s="14">
        <f t="shared" si="25"/>
        <v>6</v>
      </c>
      <c r="DT61" s="14">
        <f t="shared" si="26"/>
        <v>6</v>
      </c>
      <c r="DU61" s="14">
        <f t="shared" si="27"/>
        <v>4</v>
      </c>
      <c r="DV61" s="14">
        <f t="shared" si="28"/>
        <v>17</v>
      </c>
      <c r="DW61" s="14">
        <f t="shared" si="29"/>
        <v>57</v>
      </c>
      <c r="DX61" s="14">
        <f>INDEX(属性投放!$AW$6:$AW$85,(卡牌属性!DU61-2)*20+卡牌属性!DV61)</f>
        <v>8</v>
      </c>
      <c r="DY61" s="14">
        <f>INDEX(属性投放!BP$6:BP$85,卡牌属性!$DW61)</f>
        <v>1350</v>
      </c>
      <c r="DZ61" s="14">
        <f>INDEX(属性投放!BQ$6:BQ$85,卡牌属性!$DW61)</f>
        <v>675</v>
      </c>
      <c r="EA61" s="14">
        <f>INDEX(属性投放!BR$6:BR$85,卡牌属性!$DW61)</f>
        <v>13500</v>
      </c>
      <c r="EB61" s="14">
        <f t="shared" si="137"/>
        <v>9958</v>
      </c>
      <c r="EC61" s="14">
        <f t="shared" si="138"/>
        <v>10445</v>
      </c>
      <c r="ED61" s="14">
        <f t="shared" si="139"/>
        <v>10995</v>
      </c>
      <c r="EE61" s="14">
        <f t="shared" si="140"/>
        <v>10995</v>
      </c>
      <c r="EF61" s="14">
        <f t="shared" si="141"/>
        <v>12445</v>
      </c>
      <c r="EG61" s="14">
        <f t="shared" si="142"/>
        <v>4411</v>
      </c>
      <c r="EH61" s="14">
        <f t="shared" si="143"/>
        <v>4914</v>
      </c>
      <c r="EI61" s="14">
        <f t="shared" si="144"/>
        <v>4914</v>
      </c>
      <c r="EJ61" s="14">
        <f t="shared" si="145"/>
        <v>5153</v>
      </c>
      <c r="EK61" s="14">
        <f t="shared" si="146"/>
        <v>5390</v>
      </c>
      <c r="EL61" s="14">
        <f t="shared" si="147"/>
        <v>87690</v>
      </c>
      <c r="EM61" s="14">
        <f t="shared" si="148"/>
        <v>98080</v>
      </c>
      <c r="EN61" s="14">
        <f t="shared" si="149"/>
        <v>98080</v>
      </c>
      <c r="EO61" s="14">
        <f t="shared" si="150"/>
        <v>102700</v>
      </c>
      <c r="EP61" s="14">
        <f t="shared" si="151"/>
        <v>107950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108"/>
        <v>12</v>
      </c>
      <c r="FK61" s="14">
        <f t="shared" si="109"/>
        <v>1102012</v>
      </c>
      <c r="FL61" s="14" t="str">
        <f t="shared" si="110"/>
        <v>夏侯惇-2星</v>
      </c>
      <c r="FM61" s="14">
        <f t="shared" si="111"/>
        <v>2</v>
      </c>
      <c r="FN61" s="14">
        <f>INDEX(Y$6:Y$27,$FJ61)+INDEX(属性偏向!Z$4:Z$8,卡牌属性!$FM61)</f>
        <v>8</v>
      </c>
      <c r="FO61" s="14" t="str">
        <f>INDEX(属性评价,卡牌属性!FN61)</f>
        <v>A+</v>
      </c>
      <c r="FP61" s="14">
        <f>INDEX(Z$6:Z$27,$FJ61)+INDEX(属性偏向!AA$4:AA$8,卡牌属性!$FM61)</f>
        <v>8</v>
      </c>
      <c r="FQ61" s="14" t="str">
        <f>INDEX(属性评价,卡牌属性!FP61)</f>
        <v>A+</v>
      </c>
      <c r="FR61" s="14">
        <f>INDEX(AA$6:AA$27,$FJ61)+INDEX(属性偏向!AB$4:AB$8,卡牌属性!$FM61)</f>
        <v>10</v>
      </c>
      <c r="FS61" s="14" t="str">
        <f>INDEX(属性评价,卡牌属性!FR61)</f>
        <v>S+</v>
      </c>
      <c r="FV61" s="13">
        <v>57</v>
      </c>
      <c r="FW61" s="13">
        <f t="shared" si="112"/>
        <v>12</v>
      </c>
      <c r="FX61" s="14">
        <f t="shared" si="113"/>
        <v>1101012</v>
      </c>
      <c r="FY61" s="14" t="str">
        <f t="shared" si="114"/>
        <v>南御夫-2星</v>
      </c>
      <c r="FZ61" s="14">
        <f t="shared" si="115"/>
        <v>2</v>
      </c>
      <c r="GA61" s="14">
        <f>INDEX(J$6:J$21,$FW61)+INDEX(属性偏向!Z$4:Z$8,卡牌属性!$FM61)</f>
        <v>4</v>
      </c>
      <c r="GB61" s="14" t="str">
        <f>INDEX(属性评价,卡牌属性!GA61)</f>
        <v>C+</v>
      </c>
      <c r="GC61" s="14">
        <f>INDEX(K$6:K$21,$FW61)+INDEX(属性偏向!Z$4:Z$8,卡牌属性!$FM61)</f>
        <v>5</v>
      </c>
      <c r="GD61" s="14" t="str">
        <f>INDEX(属性评价,卡牌属性!GC61)</f>
        <v>B</v>
      </c>
      <c r="GE61" s="14">
        <f>INDEX(L$6:L$21,$FW61)+INDEX(属性偏向!Z$4:Z$8,卡牌属性!$FM61)</f>
        <v>4</v>
      </c>
      <c r="GF61" s="14" t="str">
        <f>INDEX(属性评价,卡牌属性!GE61)</f>
        <v>C+</v>
      </c>
      <c r="GJ61" s="13">
        <v>57</v>
      </c>
      <c r="GK61" s="13">
        <f>MATCH(GJ61-1,属性投放!$T$6:$T$66,1)</f>
        <v>5</v>
      </c>
      <c r="GL61" s="13">
        <f>MATCH(GJ61,属性投放!$AN$6:$AN$58,1)-1</f>
        <v>15</v>
      </c>
      <c r="GM61" s="13">
        <f>MATCH(GJ61-1,属性投放!$AD$6:$AD$26,1)</f>
        <v>8</v>
      </c>
      <c r="GN61" s="13" t="str">
        <f>INDEX(属性投放!$AB$7:$AB$26,卡牌属性!GM61)</f>
        <v>叫唤+1</v>
      </c>
      <c r="GO61" s="14">
        <f t="shared" si="116"/>
        <v>911</v>
      </c>
      <c r="GP61" s="14">
        <f t="shared" si="117"/>
        <v>428</v>
      </c>
      <c r="GQ61" s="14">
        <f t="shared" si="118"/>
        <v>8410</v>
      </c>
      <c r="GR61" s="14">
        <f t="shared" si="119"/>
        <v>10</v>
      </c>
      <c r="GS61" s="14">
        <f t="shared" si="120"/>
        <v>5</v>
      </c>
      <c r="GT61" s="14">
        <f t="shared" si="121"/>
        <v>100</v>
      </c>
      <c r="GU61" s="14">
        <f>GO61+GR61*($GJ61-INDEX(属性投放!$AD$6:$AD$26,卡牌属性!$GM61))</f>
        <v>961</v>
      </c>
      <c r="GV61" s="14">
        <f>GP61+GS61*($GJ61-INDEX(属性投放!$AD$6:$AD$26,卡牌属性!$GM61))</f>
        <v>453</v>
      </c>
      <c r="GW61" s="14">
        <f>GQ61+GT61*($GJ61-INDEX(属性投放!$AD$6:$AD$26,卡牌属性!$GM61))</f>
        <v>8910</v>
      </c>
      <c r="GX61" s="14">
        <f t="shared" si="122"/>
        <v>565</v>
      </c>
      <c r="GY61" s="14">
        <f t="shared" si="123"/>
        <v>286</v>
      </c>
      <c r="GZ61" s="14">
        <f t="shared" si="124"/>
        <v>5650</v>
      </c>
      <c r="HA61" s="14">
        <f>IF(COUNTIF(属性投放!$AN$7:$AN$58,"="&amp;卡牌属性!GJ61)&gt;0,卡牌属性!GL61,0)</f>
        <v>15</v>
      </c>
      <c r="HB61" s="14">
        <f t="shared" si="125"/>
        <v>70</v>
      </c>
      <c r="HC61" s="14">
        <f t="shared" si="126"/>
        <v>35</v>
      </c>
      <c r="HD61" s="14">
        <f t="shared" si="127"/>
        <v>700</v>
      </c>
      <c r="HE61" s="14">
        <f>IF(COUNTIF(属性投放!$AD$6:$AD$26,"="&amp;卡牌属性!GJ61)&gt;0,卡牌属性!GM61,0)</f>
        <v>8</v>
      </c>
      <c r="HF61" s="14">
        <f t="shared" si="128"/>
        <v>100</v>
      </c>
      <c r="HG61" s="14">
        <f t="shared" si="129"/>
        <v>50</v>
      </c>
      <c r="HH61" s="14">
        <f t="shared" si="130"/>
        <v>1000</v>
      </c>
      <c r="HI61" s="14">
        <f t="shared" si="71"/>
        <v>10</v>
      </c>
      <c r="HJ61" s="14">
        <f t="shared" si="72"/>
        <v>5</v>
      </c>
      <c r="HK61" s="14">
        <f t="shared" si="73"/>
        <v>100</v>
      </c>
      <c r="HL61" s="14">
        <f t="shared" si="74"/>
        <v>1526</v>
      </c>
      <c r="HM61" s="14">
        <f t="shared" si="75"/>
        <v>739</v>
      </c>
      <c r="HN61" s="14">
        <f t="shared" si="76"/>
        <v>14560</v>
      </c>
      <c r="HO61" s="14">
        <f t="shared" si="77"/>
        <v>300</v>
      </c>
      <c r="HP61" s="14">
        <f t="shared" si="78"/>
        <v>2100</v>
      </c>
      <c r="HQ61" s="14">
        <f t="shared" si="79"/>
        <v>3000</v>
      </c>
      <c r="HR61" s="14">
        <f t="shared" si="80"/>
        <v>44600</v>
      </c>
      <c r="HS61" s="17">
        <f t="shared" si="81"/>
        <v>6.7264573991031393E-3</v>
      </c>
      <c r="HT61" s="17">
        <f t="shared" si="82"/>
        <v>4.708520179372197E-2</v>
      </c>
      <c r="HU61" s="17">
        <f t="shared" si="83"/>
        <v>6.726457399103139E-2</v>
      </c>
      <c r="HV61" s="23">
        <f>SUM(HO$5:HO61)</f>
        <v>12680</v>
      </c>
      <c r="HW61" s="14">
        <f>SUM(HP$5:HP61)</f>
        <v>17020</v>
      </c>
      <c r="HX61" s="14">
        <f>SUM(HQ$5:HQ61)</f>
        <v>13360</v>
      </c>
      <c r="HY61" s="17">
        <f t="shared" si="84"/>
        <v>0.28430493273542601</v>
      </c>
      <c r="HZ61" s="17">
        <f t="shared" si="85"/>
        <v>0.38161434977578473</v>
      </c>
      <c r="IA61" s="17">
        <f t="shared" si="86"/>
        <v>0.29955156950672646</v>
      </c>
    </row>
    <row r="62" spans="31:235" ht="16.5" x14ac:dyDescent="0.2">
      <c r="AE62" s="13">
        <v>58</v>
      </c>
      <c r="AF62" s="13">
        <f t="shared" si="55"/>
        <v>3</v>
      </c>
      <c r="AG62" s="13">
        <f t="shared" si="2"/>
        <v>3</v>
      </c>
      <c r="AH62" s="14">
        <f t="shared" si="3"/>
        <v>1101003</v>
      </c>
      <c r="AI62" s="14" t="str">
        <f t="shared" si="4"/>
        <v>战斗夏玲18突</v>
      </c>
      <c r="AJ62" s="25" t="s">
        <v>162</v>
      </c>
      <c r="AK62" s="14">
        <v>1</v>
      </c>
      <c r="AL62" s="14">
        <f t="shared" si="5"/>
        <v>18</v>
      </c>
      <c r="AM62" s="14">
        <f>INDEX(属性投放!$DE$6:$DE$85,(卡牌属性!AG62-2)*20+卡牌属性!AL62)</f>
        <v>15792</v>
      </c>
      <c r="AN62" s="14">
        <f t="shared" si="131"/>
        <v>15792</v>
      </c>
      <c r="AO62" s="14">
        <f t="shared" si="131"/>
        <v>15792</v>
      </c>
      <c r="AP62" s="14">
        <f t="shared" si="131"/>
        <v>15792</v>
      </c>
      <c r="AQ62" s="14">
        <f t="shared" si="131"/>
        <v>15792</v>
      </c>
      <c r="AR62" s="14">
        <f>INDEX(属性投放!$DF$6:$DF$85,(卡牌属性!AG62-2)*20+卡牌属性!AL62)</f>
        <v>7884</v>
      </c>
      <c r="AS62" s="14">
        <f t="shared" si="132"/>
        <v>7884</v>
      </c>
      <c r="AT62" s="14">
        <f t="shared" si="132"/>
        <v>7884</v>
      </c>
      <c r="AU62" s="14">
        <f t="shared" si="132"/>
        <v>7884</v>
      </c>
      <c r="AV62" s="14">
        <f t="shared" si="132"/>
        <v>7884</v>
      </c>
      <c r="AW62" s="14">
        <f>INDEX(属性投放!$DG$6:$DG$85,(卡牌属性!AG62-2)*20+卡牌属性!AL62)</f>
        <v>78860</v>
      </c>
      <c r="AX62" s="14">
        <f t="shared" si="133"/>
        <v>78860</v>
      </c>
      <c r="AY62" s="14">
        <f t="shared" si="133"/>
        <v>78860</v>
      </c>
      <c r="AZ62" s="14">
        <f t="shared" si="133"/>
        <v>78860</v>
      </c>
      <c r="BA62" s="14">
        <f t="shared" si="133"/>
        <v>78860</v>
      </c>
      <c r="BB62" s="14">
        <f>INDEX(属性投放!$DK$6:$DK$85,(卡牌属性!AG62-2)*20+卡牌属性!AL62)</f>
        <v>314</v>
      </c>
      <c r="BC62" s="14">
        <f t="shared" si="134"/>
        <v>314</v>
      </c>
      <c r="BD62" s="14">
        <f t="shared" si="134"/>
        <v>314</v>
      </c>
      <c r="BE62" s="14">
        <f t="shared" si="134"/>
        <v>314</v>
      </c>
      <c r="BF62" s="14">
        <f t="shared" si="134"/>
        <v>314</v>
      </c>
      <c r="BG62" s="14">
        <f>INDEX(属性投放!$DL$6:$DL$85,(卡牌属性!AG62-2)*20+卡牌属性!AL62)</f>
        <v>157</v>
      </c>
      <c r="BH62" s="14">
        <f t="shared" si="135"/>
        <v>157</v>
      </c>
      <c r="BI62" s="14">
        <f t="shared" si="135"/>
        <v>157</v>
      </c>
      <c r="BJ62" s="14">
        <f t="shared" si="135"/>
        <v>157</v>
      </c>
      <c r="BK62" s="14">
        <f t="shared" si="135"/>
        <v>157</v>
      </c>
      <c r="BL62" s="14">
        <f>INDEX(属性投放!$DM$6:$DM$85,(卡牌属性!AG62-2)*20+卡牌属性!AL62)</f>
        <v>1570</v>
      </c>
      <c r="BM62" s="14">
        <f t="shared" si="136"/>
        <v>1570</v>
      </c>
      <c r="BN62" s="14">
        <f t="shared" si="136"/>
        <v>1570</v>
      </c>
      <c r="BO62" s="14">
        <f t="shared" si="136"/>
        <v>1570</v>
      </c>
      <c r="BP62" s="14">
        <f t="shared" si="136"/>
        <v>1570</v>
      </c>
      <c r="BU62" s="13">
        <v>58</v>
      </c>
      <c r="BV62" s="13">
        <f t="shared" si="12"/>
        <v>3</v>
      </c>
      <c r="BW62" s="14">
        <f t="shared" si="13"/>
        <v>4</v>
      </c>
      <c r="BX62" s="14">
        <f t="shared" si="14"/>
        <v>1102003</v>
      </c>
      <c r="BY62" s="14" t="str">
        <f t="shared" si="15"/>
        <v>典韦18突</v>
      </c>
      <c r="BZ62" s="25" t="s">
        <v>162</v>
      </c>
      <c r="CA62" s="14">
        <v>2</v>
      </c>
      <c r="CB62" s="14">
        <f t="shared" si="16"/>
        <v>18</v>
      </c>
      <c r="CC62" s="14" t="s">
        <v>21</v>
      </c>
      <c r="CD62" s="14">
        <f>INDEX(属性投放!$AY$6:$AY$85,(BW62-2)*20+CB62)</f>
        <v>25318</v>
      </c>
      <c r="CE62" s="14" t="s">
        <v>22</v>
      </c>
      <c r="CF62" s="14">
        <f>INDEX(属性投放!$AZ$6:$AZ$85,(BW62-2)*20+CB62)</f>
        <v>12597</v>
      </c>
      <c r="CG62" s="14" t="s">
        <v>674</v>
      </c>
      <c r="CH62" s="14">
        <f>INDEX(属性投放!$BA$6:$BA$85,(BW62-2)*20+CB62)</f>
        <v>251680</v>
      </c>
      <c r="CI62" s="14" t="s">
        <v>21</v>
      </c>
      <c r="CJ62" s="14">
        <f>INDEX(属性投放!$BB$6:$BB$85,(BW62-2)*20+CB62)</f>
        <v>50</v>
      </c>
      <c r="CK62" s="14" t="s">
        <v>22</v>
      </c>
      <c r="CL62" s="14">
        <f>INDEX(属性投放!$BC$6:$BC$85,(BW62-2)*20+CB62)</f>
        <v>25</v>
      </c>
      <c r="CM62" s="14" t="s">
        <v>674</v>
      </c>
      <c r="CN62" s="14">
        <f>INDEX(属性投放!$BD$6:$BD$85,(BW62-2)*20+CB62)</f>
        <v>500</v>
      </c>
      <c r="CQ62" s="13">
        <v>58</v>
      </c>
      <c r="CR62" s="13">
        <f t="shared" si="17"/>
        <v>2</v>
      </c>
      <c r="CS62" s="13">
        <f t="shared" si="18"/>
        <v>6</v>
      </c>
      <c r="CT62" s="14">
        <f t="shared" si="19"/>
        <v>3</v>
      </c>
      <c r="CU62" s="14">
        <f t="shared" si="20"/>
        <v>1102002</v>
      </c>
      <c r="CV62" s="14" t="str">
        <f>INDEX($O$6:$O$27,CR62)&amp;"-"&amp;INDEX(属性投放!$AB$7:$AB$26,CX62)&amp;"-魂火-"&amp;CZ62</f>
        <v>许褚-众合-魂火-1</v>
      </c>
      <c r="CW62" s="25" t="s">
        <v>162</v>
      </c>
      <c r="CX62" s="14">
        <f>INDEX(属性投放!$AL$7:$AL$58,CS62)</f>
        <v>4</v>
      </c>
      <c r="CY62" s="14" t="s">
        <v>701</v>
      </c>
      <c r="CZ62" s="14">
        <f>INDEX(属性投放!$AM$7:$AM$58,CS62)</f>
        <v>1</v>
      </c>
      <c r="DA62" s="14">
        <f t="shared" si="21"/>
        <v>6</v>
      </c>
      <c r="DB62" s="14">
        <f>INDEX(属性投放!$AN$7:$AN$58,DA62)</f>
        <v>30</v>
      </c>
      <c r="DC62" s="14" t="s">
        <v>702</v>
      </c>
      <c r="DD62" s="14">
        <f>INDEX(属性投放!$BJ$6:$BJ$85,(CT62-2)*20+CX62)</f>
        <v>45</v>
      </c>
      <c r="DE62" s="14">
        <f>SUMIFS(DD$5:DD62,$CR$5:$CR62,"="&amp;$CR62)</f>
        <v>195</v>
      </c>
      <c r="DF62" s="14" t="s">
        <v>703</v>
      </c>
      <c r="DG62" s="14">
        <f>INDEX(属性投放!$BK$6:$BK$85,(CT62-2)*20+CX62)</f>
        <v>23</v>
      </c>
      <c r="DH62" s="14">
        <f>SUMIFS(DG$5:DG62,$CR$5:$CR62,"="&amp;$CR62)</f>
        <v>99</v>
      </c>
      <c r="DI62" s="14" t="s">
        <v>704</v>
      </c>
      <c r="DJ62" s="14">
        <f>INDEX(属性投放!$BL$6:$BL$85,(CT62-2)*20+CX62)</f>
        <v>450</v>
      </c>
      <c r="DK62" s="14">
        <f>SUMIFS(DJ$5:DJ62,$CR$5:$CR62,"="&amp;$CR62)</f>
        <v>1950</v>
      </c>
      <c r="DP62" s="14">
        <f t="shared" si="22"/>
        <v>1102003</v>
      </c>
      <c r="DQ62" s="14" t="str">
        <f t="shared" si="23"/>
        <v>典韦18突</v>
      </c>
      <c r="DR62" s="14">
        <f t="shared" si="24"/>
        <v>7</v>
      </c>
      <c r="DS62" s="14">
        <f t="shared" si="25"/>
        <v>6</v>
      </c>
      <c r="DT62" s="14">
        <f t="shared" si="26"/>
        <v>6</v>
      </c>
      <c r="DU62" s="14">
        <f t="shared" si="27"/>
        <v>4</v>
      </c>
      <c r="DV62" s="14">
        <f t="shared" si="28"/>
        <v>18</v>
      </c>
      <c r="DW62" s="14">
        <f t="shared" si="29"/>
        <v>58</v>
      </c>
      <c r="DX62" s="14">
        <f>INDEX(属性投放!$AW$6:$AW$85,(卡牌属性!DU62-2)*20+卡牌属性!DV62)</f>
        <v>7</v>
      </c>
      <c r="DY62" s="14">
        <f>INDEX(属性投放!BP$6:BP$85,卡牌属性!$DW62)</f>
        <v>2350</v>
      </c>
      <c r="DZ62" s="14">
        <f>INDEX(属性投放!BQ$6:BQ$85,卡牌属性!$DW62)</f>
        <v>1175</v>
      </c>
      <c r="EA62" s="14">
        <f>INDEX(属性投放!BR$6:BR$85,卡牌属性!$DW62)</f>
        <v>23500</v>
      </c>
      <c r="EB62" s="14">
        <f t="shared" si="137"/>
        <v>11708</v>
      </c>
      <c r="EC62" s="14">
        <f t="shared" si="138"/>
        <v>12275</v>
      </c>
      <c r="ED62" s="14">
        <f t="shared" si="139"/>
        <v>12945</v>
      </c>
      <c r="EE62" s="14">
        <f t="shared" si="140"/>
        <v>12945</v>
      </c>
      <c r="EF62" s="14">
        <f t="shared" si="141"/>
        <v>14595</v>
      </c>
      <c r="EG62" s="14">
        <f t="shared" si="142"/>
        <v>5230</v>
      </c>
      <c r="EH62" s="14">
        <f t="shared" si="143"/>
        <v>5789</v>
      </c>
      <c r="EI62" s="14">
        <f t="shared" si="144"/>
        <v>5789</v>
      </c>
      <c r="EJ62" s="14">
        <f t="shared" si="145"/>
        <v>6068</v>
      </c>
      <c r="EK62" s="14">
        <f t="shared" si="146"/>
        <v>6369</v>
      </c>
      <c r="EL62" s="14">
        <f t="shared" si="147"/>
        <v>103990</v>
      </c>
      <c r="EM62" s="14">
        <f t="shared" si="148"/>
        <v>115580</v>
      </c>
      <c r="EN62" s="14">
        <f t="shared" si="149"/>
        <v>115580</v>
      </c>
      <c r="EO62" s="14">
        <f t="shared" si="150"/>
        <v>121000</v>
      </c>
      <c r="EP62" s="14">
        <f t="shared" si="151"/>
        <v>127450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108"/>
        <v>12</v>
      </c>
      <c r="FK62" s="14">
        <f t="shared" si="109"/>
        <v>1102012</v>
      </c>
      <c r="FL62" s="14" t="str">
        <f t="shared" si="110"/>
        <v>夏侯惇-3星</v>
      </c>
      <c r="FM62" s="14">
        <f t="shared" si="111"/>
        <v>3</v>
      </c>
      <c r="FN62" s="14">
        <f>INDEX(Y$6:Y$27,$FJ62)+INDEX(属性偏向!Z$4:Z$8,卡牌属性!$FM62)</f>
        <v>9</v>
      </c>
      <c r="FO62" s="14" t="str">
        <f>INDEX(属性评价,卡牌属性!FN62)</f>
        <v>S</v>
      </c>
      <c r="FP62" s="14">
        <f>INDEX(Z$6:Z$27,$FJ62)+INDEX(属性偏向!AA$4:AA$8,卡牌属性!$FM62)</f>
        <v>8</v>
      </c>
      <c r="FQ62" s="14" t="str">
        <f>INDEX(属性评价,卡牌属性!FP62)</f>
        <v>A+</v>
      </c>
      <c r="FR62" s="14">
        <f>INDEX(AA$6:AA$27,$FJ62)+INDEX(属性偏向!AB$4:AB$8,卡牌属性!$FM62)</f>
        <v>10</v>
      </c>
      <c r="FS62" s="14" t="str">
        <f>INDEX(属性评价,卡牌属性!FR62)</f>
        <v>S+</v>
      </c>
      <c r="FV62" s="13">
        <v>58</v>
      </c>
      <c r="FW62" s="13">
        <f t="shared" si="112"/>
        <v>12</v>
      </c>
      <c r="FX62" s="14">
        <f t="shared" si="113"/>
        <v>1101012</v>
      </c>
      <c r="FY62" s="14" t="str">
        <f t="shared" si="114"/>
        <v>南御夫-3星</v>
      </c>
      <c r="FZ62" s="14">
        <f t="shared" si="115"/>
        <v>3</v>
      </c>
      <c r="GA62" s="14">
        <f>INDEX(J$6:J$21,$FW62)+INDEX(属性偏向!Z$4:Z$8,卡牌属性!$FM62)</f>
        <v>5</v>
      </c>
      <c r="GB62" s="14" t="str">
        <f>INDEX(属性评价,卡牌属性!GA62)</f>
        <v>B</v>
      </c>
      <c r="GC62" s="14">
        <f>INDEX(K$6:K$21,$FW62)+INDEX(属性偏向!Z$4:Z$8,卡牌属性!$FM62)</f>
        <v>6</v>
      </c>
      <c r="GD62" s="14" t="str">
        <f>INDEX(属性评价,卡牌属性!GC62)</f>
        <v>B+</v>
      </c>
      <c r="GE62" s="14">
        <f>INDEX(L$6:L$21,$FW62)+INDEX(属性偏向!Z$4:Z$8,卡牌属性!$FM62)</f>
        <v>5</v>
      </c>
      <c r="GF62" s="14" t="str">
        <f>INDEX(属性评价,卡牌属性!GE62)</f>
        <v>B</v>
      </c>
      <c r="GJ62" s="13">
        <v>58</v>
      </c>
      <c r="GK62" s="13">
        <f>MATCH(GJ62-1,属性投放!$T$6:$T$66,1)</f>
        <v>5</v>
      </c>
      <c r="GL62" s="13">
        <f>MATCH(GJ62,属性投放!$AN$6:$AN$58,1)-1</f>
        <v>15</v>
      </c>
      <c r="GM62" s="13">
        <f>MATCH(GJ62-1,属性投放!$AD$6:$AD$26,1)</f>
        <v>9</v>
      </c>
      <c r="GN62" s="13" t="str">
        <f>INDEX(属性投放!$AB$7:$AB$26,卡牌属性!GM62)</f>
        <v>叫唤+2</v>
      </c>
      <c r="GO62" s="14">
        <f t="shared" si="116"/>
        <v>1061</v>
      </c>
      <c r="GP62" s="14">
        <f t="shared" si="117"/>
        <v>503</v>
      </c>
      <c r="GQ62" s="14">
        <f t="shared" si="118"/>
        <v>9910</v>
      </c>
      <c r="GR62" s="14">
        <f t="shared" si="119"/>
        <v>10</v>
      </c>
      <c r="GS62" s="14">
        <f t="shared" si="120"/>
        <v>5</v>
      </c>
      <c r="GT62" s="14">
        <f t="shared" si="121"/>
        <v>100</v>
      </c>
      <c r="GU62" s="14">
        <f>GO62+GR62*($GJ62-INDEX(属性投放!$AD$6:$AD$26,卡牌属性!$GM62))</f>
        <v>1071</v>
      </c>
      <c r="GV62" s="14">
        <f>GP62+GS62*($GJ62-INDEX(属性投放!$AD$6:$AD$26,卡牌属性!$GM62))</f>
        <v>508</v>
      </c>
      <c r="GW62" s="14">
        <f>GQ62+GT62*($GJ62-INDEX(属性投放!$AD$6:$AD$26,卡牌属性!$GM62))</f>
        <v>10010</v>
      </c>
      <c r="GX62" s="14">
        <f t="shared" si="122"/>
        <v>565</v>
      </c>
      <c r="GY62" s="14">
        <f t="shared" si="123"/>
        <v>286</v>
      </c>
      <c r="GZ62" s="14">
        <f t="shared" si="124"/>
        <v>5650</v>
      </c>
      <c r="HA62" s="14">
        <f>IF(COUNTIF(属性投放!$AN$7:$AN$58,"="&amp;卡牌属性!GJ62)&gt;0,卡牌属性!GL62,0)</f>
        <v>0</v>
      </c>
      <c r="HB62" s="14">
        <f t="shared" si="125"/>
        <v>0</v>
      </c>
      <c r="HC62" s="14">
        <f t="shared" si="126"/>
        <v>0</v>
      </c>
      <c r="HD62" s="14">
        <f t="shared" si="127"/>
        <v>0</v>
      </c>
      <c r="HE62" s="14">
        <f>IF(COUNTIF(属性投放!$AD$6:$AD$26,"="&amp;卡牌属性!GJ62)&gt;0,卡牌属性!GM62,0)</f>
        <v>0</v>
      </c>
      <c r="HF62" s="14">
        <f t="shared" si="128"/>
        <v>0</v>
      </c>
      <c r="HG62" s="14">
        <f t="shared" si="129"/>
        <v>0</v>
      </c>
      <c r="HH62" s="14">
        <f t="shared" si="130"/>
        <v>0</v>
      </c>
      <c r="HI62" s="14">
        <f t="shared" si="71"/>
        <v>10</v>
      </c>
      <c r="HJ62" s="14">
        <f t="shared" si="72"/>
        <v>5</v>
      </c>
      <c r="HK62" s="14">
        <f t="shared" si="73"/>
        <v>100</v>
      </c>
      <c r="HL62" s="14">
        <f t="shared" si="74"/>
        <v>1636</v>
      </c>
      <c r="HM62" s="14">
        <f t="shared" si="75"/>
        <v>794</v>
      </c>
      <c r="HN62" s="14">
        <f t="shared" si="76"/>
        <v>15660</v>
      </c>
      <c r="HO62" s="14">
        <f t="shared" si="77"/>
        <v>300</v>
      </c>
      <c r="HP62" s="14">
        <f t="shared" si="78"/>
        <v>0</v>
      </c>
      <c r="HQ62" s="14">
        <f t="shared" si="79"/>
        <v>0</v>
      </c>
      <c r="HR62" s="14">
        <f t="shared" si="80"/>
        <v>47900</v>
      </c>
      <c r="HS62" s="17">
        <f t="shared" si="81"/>
        <v>6.2630480167014616E-3</v>
      </c>
      <c r="HT62" s="17">
        <f t="shared" si="82"/>
        <v>0</v>
      </c>
      <c r="HU62" s="17">
        <f t="shared" si="83"/>
        <v>0</v>
      </c>
      <c r="HV62" s="23">
        <f>SUM(HO$5:HO62)</f>
        <v>12980</v>
      </c>
      <c r="HW62" s="14">
        <f>SUM(HP$5:HP62)</f>
        <v>17020</v>
      </c>
      <c r="HX62" s="14">
        <f>SUM(HQ$5:HQ62)</f>
        <v>13360</v>
      </c>
      <c r="HY62" s="17">
        <f t="shared" si="84"/>
        <v>0.27098121085594989</v>
      </c>
      <c r="HZ62" s="17">
        <f t="shared" si="85"/>
        <v>0.35532359081419623</v>
      </c>
      <c r="IA62" s="17">
        <f t="shared" si="86"/>
        <v>0.2789144050104384</v>
      </c>
    </row>
    <row r="63" spans="31:235" ht="16.5" x14ac:dyDescent="0.2">
      <c r="AE63" s="13">
        <v>59</v>
      </c>
      <c r="AF63" s="13">
        <f t="shared" si="55"/>
        <v>3</v>
      </c>
      <c r="AG63" s="13">
        <f t="shared" si="2"/>
        <v>3</v>
      </c>
      <c r="AH63" s="14">
        <f t="shared" si="3"/>
        <v>1101003</v>
      </c>
      <c r="AI63" s="14" t="str">
        <f t="shared" si="4"/>
        <v>战斗夏玲19突</v>
      </c>
      <c r="AJ63" s="25" t="s">
        <v>162</v>
      </c>
      <c r="AK63" s="14">
        <v>1</v>
      </c>
      <c r="AL63" s="14">
        <f t="shared" si="5"/>
        <v>19</v>
      </c>
      <c r="AM63" s="14">
        <f>INDEX(属性投放!$DE$6:$DE$85,(卡牌属性!AG63-2)*20+卡牌属性!AL63)</f>
        <v>24763</v>
      </c>
      <c r="AN63" s="14">
        <f t="shared" si="131"/>
        <v>24763</v>
      </c>
      <c r="AO63" s="14">
        <f t="shared" si="131"/>
        <v>24763</v>
      </c>
      <c r="AP63" s="14">
        <f t="shared" si="131"/>
        <v>24763</v>
      </c>
      <c r="AQ63" s="14">
        <f t="shared" si="131"/>
        <v>24763</v>
      </c>
      <c r="AR63" s="14">
        <f>INDEX(属性投放!$DF$6:$DF$85,(卡牌属性!AG63-2)*20+卡牌属性!AL63)</f>
        <v>12370</v>
      </c>
      <c r="AS63" s="14">
        <f t="shared" si="132"/>
        <v>12370</v>
      </c>
      <c r="AT63" s="14">
        <f t="shared" si="132"/>
        <v>12370</v>
      </c>
      <c r="AU63" s="14">
        <f t="shared" si="132"/>
        <v>12370</v>
      </c>
      <c r="AV63" s="14">
        <f t="shared" si="132"/>
        <v>12370</v>
      </c>
      <c r="AW63" s="14">
        <f>INDEX(属性投放!$DG$6:$DG$85,(卡牌属性!AG63-2)*20+卡牌属性!AL63)</f>
        <v>123715</v>
      </c>
      <c r="AX63" s="14">
        <f t="shared" si="133"/>
        <v>123715</v>
      </c>
      <c r="AY63" s="14">
        <f t="shared" si="133"/>
        <v>123715</v>
      </c>
      <c r="AZ63" s="14">
        <f t="shared" si="133"/>
        <v>123715</v>
      </c>
      <c r="BA63" s="14">
        <f t="shared" si="133"/>
        <v>123715</v>
      </c>
      <c r="BB63" s="14">
        <f>INDEX(属性投放!$DK$6:$DK$85,(卡牌属性!AG63-2)*20+卡牌属性!AL63)</f>
        <v>620</v>
      </c>
      <c r="BC63" s="14">
        <f t="shared" si="134"/>
        <v>620</v>
      </c>
      <c r="BD63" s="14">
        <f t="shared" si="134"/>
        <v>620</v>
      </c>
      <c r="BE63" s="14">
        <f t="shared" si="134"/>
        <v>620</v>
      </c>
      <c r="BF63" s="14">
        <f t="shared" si="134"/>
        <v>620</v>
      </c>
      <c r="BG63" s="14">
        <f>INDEX(属性投放!$DL$6:$DL$85,(卡牌属性!AG63-2)*20+卡牌属性!AL63)</f>
        <v>310</v>
      </c>
      <c r="BH63" s="14">
        <f t="shared" si="135"/>
        <v>310</v>
      </c>
      <c r="BI63" s="14">
        <f t="shared" si="135"/>
        <v>310</v>
      </c>
      <c r="BJ63" s="14">
        <f t="shared" si="135"/>
        <v>310</v>
      </c>
      <c r="BK63" s="14">
        <f t="shared" si="135"/>
        <v>310</v>
      </c>
      <c r="BL63" s="14">
        <f>INDEX(属性投放!$DM$6:$DM$85,(卡牌属性!AG63-2)*20+卡牌属性!AL63)</f>
        <v>3100</v>
      </c>
      <c r="BM63" s="14">
        <f t="shared" si="136"/>
        <v>3100</v>
      </c>
      <c r="BN63" s="14">
        <f t="shared" si="136"/>
        <v>3100</v>
      </c>
      <c r="BO63" s="14">
        <f t="shared" si="136"/>
        <v>3100</v>
      </c>
      <c r="BP63" s="14">
        <f t="shared" si="136"/>
        <v>3100</v>
      </c>
      <c r="BU63" s="13">
        <v>59</v>
      </c>
      <c r="BV63" s="13">
        <f t="shared" si="12"/>
        <v>3</v>
      </c>
      <c r="BW63" s="14">
        <f t="shared" si="13"/>
        <v>4</v>
      </c>
      <c r="BX63" s="14">
        <f t="shared" si="14"/>
        <v>1102003</v>
      </c>
      <c r="BY63" s="14" t="str">
        <f t="shared" si="15"/>
        <v>典韦19突</v>
      </c>
      <c r="BZ63" s="25" t="s">
        <v>162</v>
      </c>
      <c r="CA63" s="14">
        <v>2</v>
      </c>
      <c r="CB63" s="14">
        <f t="shared" si="16"/>
        <v>19</v>
      </c>
      <c r="CC63" s="14" t="s">
        <v>21</v>
      </c>
      <c r="CD63" s="14">
        <f>INDEX(属性投放!$AY$6:$AY$85,(BW63-2)*20+CB63)</f>
        <v>31618</v>
      </c>
      <c r="CE63" s="14" t="s">
        <v>22</v>
      </c>
      <c r="CF63" s="14">
        <f>INDEX(属性投放!$AZ$6:$AZ$85,(BW63-2)*20+CB63)</f>
        <v>15747</v>
      </c>
      <c r="CG63" s="14" t="s">
        <v>674</v>
      </c>
      <c r="CH63" s="14">
        <f>INDEX(属性投放!$BA$6:$BA$85,(BW63-2)*20+CB63)</f>
        <v>314680</v>
      </c>
      <c r="CI63" s="14" t="s">
        <v>21</v>
      </c>
      <c r="CJ63" s="14">
        <f>INDEX(属性投放!$BB$6:$BB$85,(BW63-2)*20+CB63)</f>
        <v>75</v>
      </c>
      <c r="CK63" s="14" t="s">
        <v>22</v>
      </c>
      <c r="CL63" s="14">
        <f>INDEX(属性投放!$BC$6:$BC$85,(BW63-2)*20+CB63)</f>
        <v>38</v>
      </c>
      <c r="CM63" s="14" t="s">
        <v>674</v>
      </c>
      <c r="CN63" s="14">
        <f>INDEX(属性投放!$BD$6:$BD$85,(BW63-2)*20+CB63)</f>
        <v>750</v>
      </c>
      <c r="CQ63" s="13">
        <v>59</v>
      </c>
      <c r="CR63" s="13">
        <f t="shared" si="17"/>
        <v>2</v>
      </c>
      <c r="CS63" s="13">
        <f t="shared" si="18"/>
        <v>7</v>
      </c>
      <c r="CT63" s="14">
        <f t="shared" si="19"/>
        <v>3</v>
      </c>
      <c r="CU63" s="14">
        <f t="shared" si="20"/>
        <v>1102002</v>
      </c>
      <c r="CV63" s="14" t="str">
        <f>INDEX($O$6:$O$27,CR63)&amp;"-"&amp;INDEX(属性投放!$AB$7:$AB$26,CX63)&amp;"-魂火-"&amp;CZ63</f>
        <v>许褚-众合-魂火-2</v>
      </c>
      <c r="CW63" s="25" t="s">
        <v>162</v>
      </c>
      <c r="CX63" s="14">
        <f>INDEX(属性投放!$AL$7:$AL$58,CS63)</f>
        <v>4</v>
      </c>
      <c r="CY63" s="14" t="s">
        <v>701</v>
      </c>
      <c r="CZ63" s="14">
        <f>INDEX(属性投放!$AM$7:$AM$58,CS63)</f>
        <v>2</v>
      </c>
      <c r="DA63" s="14">
        <f t="shared" si="21"/>
        <v>7</v>
      </c>
      <c r="DB63" s="14">
        <f>INDEX(属性投放!$AN$7:$AN$58,DA63)</f>
        <v>35</v>
      </c>
      <c r="DC63" s="14" t="s">
        <v>702</v>
      </c>
      <c r="DD63" s="14">
        <f>INDEX(属性投放!$BJ$6:$BJ$85,(CT63-2)*20+CX63)</f>
        <v>45</v>
      </c>
      <c r="DE63" s="14">
        <f>SUMIFS(DD$5:DD63,$CR$5:$CR63,"="&amp;$CR63)</f>
        <v>240</v>
      </c>
      <c r="DF63" s="14" t="s">
        <v>703</v>
      </c>
      <c r="DG63" s="14">
        <f>INDEX(属性投放!$BK$6:$BK$85,(CT63-2)*20+CX63)</f>
        <v>23</v>
      </c>
      <c r="DH63" s="14">
        <f>SUMIFS(DG$5:DG63,$CR$5:$CR63,"="&amp;$CR63)</f>
        <v>122</v>
      </c>
      <c r="DI63" s="14" t="s">
        <v>704</v>
      </c>
      <c r="DJ63" s="14">
        <f>INDEX(属性投放!$BL$6:$BL$85,(CT63-2)*20+CX63)</f>
        <v>450</v>
      </c>
      <c r="DK63" s="14">
        <f>SUMIFS(DJ$5:DJ63,$CR$5:$CR63,"="&amp;$CR63)</f>
        <v>2400</v>
      </c>
      <c r="DP63" s="14">
        <f t="shared" si="22"/>
        <v>1102003</v>
      </c>
      <c r="DQ63" s="14" t="str">
        <f t="shared" si="23"/>
        <v>典韦19突</v>
      </c>
      <c r="DR63" s="14">
        <f t="shared" si="24"/>
        <v>7</v>
      </c>
      <c r="DS63" s="14">
        <f t="shared" si="25"/>
        <v>6</v>
      </c>
      <c r="DT63" s="14">
        <f t="shared" si="26"/>
        <v>6</v>
      </c>
      <c r="DU63" s="14">
        <f t="shared" si="27"/>
        <v>4</v>
      </c>
      <c r="DV63" s="14">
        <f t="shared" si="28"/>
        <v>19</v>
      </c>
      <c r="DW63" s="14">
        <f t="shared" si="29"/>
        <v>59</v>
      </c>
      <c r="DX63" s="14">
        <f>INDEX(属性投放!$AW$6:$AW$85,(卡牌属性!DU63-2)*20+卡牌属性!DV63)</f>
        <v>8</v>
      </c>
      <c r="DY63" s="14">
        <f>INDEX(属性投放!BP$6:BP$85,卡牌属性!$DW63)</f>
        <v>2350</v>
      </c>
      <c r="DZ63" s="14">
        <f>INDEX(属性投放!BQ$6:BQ$85,卡牌属性!$DW63)</f>
        <v>1175</v>
      </c>
      <c r="EA63" s="14">
        <f>INDEX(属性投放!BR$6:BR$85,卡牌属性!$DW63)</f>
        <v>23500</v>
      </c>
      <c r="EB63" s="14">
        <f t="shared" si="137"/>
        <v>14408</v>
      </c>
      <c r="EC63" s="14">
        <f t="shared" si="138"/>
        <v>15045</v>
      </c>
      <c r="ED63" s="14">
        <f t="shared" si="139"/>
        <v>15820</v>
      </c>
      <c r="EE63" s="14">
        <f t="shared" si="140"/>
        <v>15820</v>
      </c>
      <c r="EF63" s="14">
        <f t="shared" si="141"/>
        <v>17645</v>
      </c>
      <c r="EG63" s="14">
        <f t="shared" si="142"/>
        <v>6531</v>
      </c>
      <c r="EH63" s="14">
        <f t="shared" si="143"/>
        <v>7139</v>
      </c>
      <c r="EI63" s="14">
        <f t="shared" si="144"/>
        <v>7139</v>
      </c>
      <c r="EJ63" s="14">
        <f t="shared" si="145"/>
        <v>7453</v>
      </c>
      <c r="EK63" s="14">
        <f t="shared" si="146"/>
        <v>7810</v>
      </c>
      <c r="EL63" s="14">
        <f t="shared" si="147"/>
        <v>129940</v>
      </c>
      <c r="EM63" s="14">
        <f t="shared" si="148"/>
        <v>142580</v>
      </c>
      <c r="EN63" s="14">
        <f t="shared" si="149"/>
        <v>142580</v>
      </c>
      <c r="EO63" s="14">
        <f t="shared" si="150"/>
        <v>148700</v>
      </c>
      <c r="EP63" s="14">
        <f t="shared" si="151"/>
        <v>156200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108"/>
        <v>12</v>
      </c>
      <c r="FK63" s="14">
        <f t="shared" si="109"/>
        <v>1102012</v>
      </c>
      <c r="FL63" s="14" t="str">
        <f t="shared" si="110"/>
        <v>夏侯惇-4星</v>
      </c>
      <c r="FM63" s="14">
        <f t="shared" si="111"/>
        <v>4</v>
      </c>
      <c r="FN63" s="14">
        <f>INDEX(Y$6:Y$27,$FJ63)+INDEX(属性偏向!Z$4:Z$8,卡牌属性!$FM63)</f>
        <v>9</v>
      </c>
      <c r="FO63" s="14" t="str">
        <f>INDEX(属性评价,卡牌属性!FN63)</f>
        <v>S</v>
      </c>
      <c r="FP63" s="14">
        <f>INDEX(Z$6:Z$27,$FJ63)+INDEX(属性偏向!AA$4:AA$8,卡牌属性!$FM63)</f>
        <v>9</v>
      </c>
      <c r="FQ63" s="14" t="str">
        <f>INDEX(属性评价,卡牌属性!FP63)</f>
        <v>S</v>
      </c>
      <c r="FR63" s="14">
        <f>INDEX(AA$6:AA$27,$FJ63)+INDEX(属性偏向!AB$4:AB$8,卡牌属性!$FM63)</f>
        <v>11</v>
      </c>
      <c r="FS63" s="14" t="str">
        <f>INDEX(属性评价,卡牌属性!FR63)</f>
        <v>SS</v>
      </c>
      <c r="FV63" s="13">
        <v>59</v>
      </c>
      <c r="FW63" s="13">
        <f t="shared" si="112"/>
        <v>12</v>
      </c>
      <c r="FX63" s="14">
        <f t="shared" si="113"/>
        <v>1101012</v>
      </c>
      <c r="FY63" s="14" t="str">
        <f t="shared" si="114"/>
        <v>南御夫-4星</v>
      </c>
      <c r="FZ63" s="14">
        <f t="shared" si="115"/>
        <v>4</v>
      </c>
      <c r="GA63" s="14">
        <f>INDEX(J$6:J$21,$FW63)+INDEX(属性偏向!Z$4:Z$8,卡牌属性!$FM63)</f>
        <v>5</v>
      </c>
      <c r="GB63" s="14" t="str">
        <f>INDEX(属性评价,卡牌属性!GA63)</f>
        <v>B</v>
      </c>
      <c r="GC63" s="14">
        <f>INDEX(K$6:K$21,$FW63)+INDEX(属性偏向!Z$4:Z$8,卡牌属性!$FM63)</f>
        <v>6</v>
      </c>
      <c r="GD63" s="14" t="str">
        <f>INDEX(属性评价,卡牌属性!GC63)</f>
        <v>B+</v>
      </c>
      <c r="GE63" s="14">
        <f>INDEX(L$6:L$21,$FW63)+INDEX(属性偏向!Z$4:Z$8,卡牌属性!$FM63)</f>
        <v>5</v>
      </c>
      <c r="GF63" s="14" t="str">
        <f>INDEX(属性评价,卡牌属性!GE63)</f>
        <v>B</v>
      </c>
      <c r="GJ63" s="13">
        <v>59</v>
      </c>
      <c r="GK63" s="13">
        <f>MATCH(GJ63-1,属性投放!$T$6:$T$66,1)</f>
        <v>5</v>
      </c>
      <c r="GL63" s="13">
        <f>MATCH(GJ63,属性投放!$AN$6:$AN$58,1)-1</f>
        <v>15</v>
      </c>
      <c r="GM63" s="13">
        <f>MATCH(GJ63-1,属性投放!$AD$6:$AD$26,1)</f>
        <v>9</v>
      </c>
      <c r="GN63" s="13" t="str">
        <f>INDEX(属性投放!$AB$7:$AB$26,卡牌属性!GM63)</f>
        <v>叫唤+2</v>
      </c>
      <c r="GO63" s="14">
        <f t="shared" si="116"/>
        <v>1061</v>
      </c>
      <c r="GP63" s="14">
        <f t="shared" si="117"/>
        <v>503</v>
      </c>
      <c r="GQ63" s="14">
        <f t="shared" si="118"/>
        <v>9910</v>
      </c>
      <c r="GR63" s="14">
        <f t="shared" si="119"/>
        <v>10</v>
      </c>
      <c r="GS63" s="14">
        <f t="shared" si="120"/>
        <v>5</v>
      </c>
      <c r="GT63" s="14">
        <f t="shared" si="121"/>
        <v>100</v>
      </c>
      <c r="GU63" s="14">
        <f>GO63+GR63*($GJ63-INDEX(属性投放!$AD$6:$AD$26,卡牌属性!$GM63))</f>
        <v>1081</v>
      </c>
      <c r="GV63" s="14">
        <f>GP63+GS63*($GJ63-INDEX(属性投放!$AD$6:$AD$26,卡牌属性!$GM63))</f>
        <v>513</v>
      </c>
      <c r="GW63" s="14">
        <f>GQ63+GT63*($GJ63-INDEX(属性投放!$AD$6:$AD$26,卡牌属性!$GM63))</f>
        <v>10110</v>
      </c>
      <c r="GX63" s="14">
        <f t="shared" si="122"/>
        <v>565</v>
      </c>
      <c r="GY63" s="14">
        <f t="shared" si="123"/>
        <v>286</v>
      </c>
      <c r="GZ63" s="14">
        <f t="shared" si="124"/>
        <v>5650</v>
      </c>
      <c r="HA63" s="14">
        <f>IF(COUNTIF(属性投放!$AN$7:$AN$58,"="&amp;卡牌属性!GJ63)&gt;0,卡牌属性!GL63,0)</f>
        <v>0</v>
      </c>
      <c r="HB63" s="14">
        <f t="shared" si="125"/>
        <v>0</v>
      </c>
      <c r="HC63" s="14">
        <f t="shared" si="126"/>
        <v>0</v>
      </c>
      <c r="HD63" s="14">
        <f t="shared" si="127"/>
        <v>0</v>
      </c>
      <c r="HE63" s="14">
        <f>IF(COUNTIF(属性投放!$AD$6:$AD$26,"="&amp;卡牌属性!GJ63)&gt;0,卡牌属性!GM63,0)</f>
        <v>0</v>
      </c>
      <c r="HF63" s="14">
        <f t="shared" si="128"/>
        <v>0</v>
      </c>
      <c r="HG63" s="14">
        <f t="shared" si="129"/>
        <v>0</v>
      </c>
      <c r="HH63" s="14">
        <f t="shared" si="130"/>
        <v>0</v>
      </c>
      <c r="HI63" s="14">
        <f t="shared" si="71"/>
        <v>10</v>
      </c>
      <c r="HJ63" s="14">
        <f t="shared" si="72"/>
        <v>5</v>
      </c>
      <c r="HK63" s="14">
        <f t="shared" si="73"/>
        <v>100</v>
      </c>
      <c r="HL63" s="14">
        <f t="shared" si="74"/>
        <v>1646</v>
      </c>
      <c r="HM63" s="14">
        <f t="shared" si="75"/>
        <v>799</v>
      </c>
      <c r="HN63" s="14">
        <f t="shared" si="76"/>
        <v>15760</v>
      </c>
      <c r="HO63" s="14">
        <f t="shared" si="77"/>
        <v>300</v>
      </c>
      <c r="HP63" s="14">
        <f t="shared" si="78"/>
        <v>0</v>
      </c>
      <c r="HQ63" s="14">
        <f t="shared" si="79"/>
        <v>0</v>
      </c>
      <c r="HR63" s="14">
        <f t="shared" si="80"/>
        <v>48200</v>
      </c>
      <c r="HS63" s="17">
        <f t="shared" si="81"/>
        <v>6.2240663900414933E-3</v>
      </c>
      <c r="HT63" s="17">
        <f t="shared" si="82"/>
        <v>0</v>
      </c>
      <c r="HU63" s="17">
        <f t="shared" si="83"/>
        <v>0</v>
      </c>
      <c r="HV63" s="23">
        <f>SUM(HO$5:HO63)</f>
        <v>13280</v>
      </c>
      <c r="HW63" s="14">
        <f>SUM(HP$5:HP63)</f>
        <v>17020</v>
      </c>
      <c r="HX63" s="14">
        <f>SUM(HQ$5:HQ63)</f>
        <v>13360</v>
      </c>
      <c r="HY63" s="17">
        <f t="shared" si="84"/>
        <v>0.27551867219917014</v>
      </c>
      <c r="HZ63" s="17">
        <f t="shared" si="85"/>
        <v>0.35311203319502077</v>
      </c>
      <c r="IA63" s="17">
        <f t="shared" si="86"/>
        <v>0.27717842323651454</v>
      </c>
    </row>
    <row r="64" spans="31:235" ht="16.5" x14ac:dyDescent="0.2">
      <c r="AE64" s="13">
        <v>60</v>
      </c>
      <c r="AF64" s="13">
        <f t="shared" si="55"/>
        <v>3</v>
      </c>
      <c r="AG64" s="13">
        <f t="shared" si="2"/>
        <v>3</v>
      </c>
      <c r="AH64" s="14">
        <f t="shared" si="3"/>
        <v>1101003</v>
      </c>
      <c r="AI64" s="14" t="str">
        <f t="shared" si="4"/>
        <v>战斗夏玲20突</v>
      </c>
      <c r="AJ64" s="25" t="s">
        <v>162</v>
      </c>
      <c r="AK64" s="14">
        <v>1</v>
      </c>
      <c r="AL64" s="14">
        <f t="shared" si="5"/>
        <v>20</v>
      </c>
      <c r="AM64" s="14">
        <f>INDEX(属性投放!$DE$6:$DE$85,(卡牌属性!AG64-2)*20+卡牌属性!AL64)</f>
        <v>26093</v>
      </c>
      <c r="AN64" s="14">
        <f t="shared" si="131"/>
        <v>26093</v>
      </c>
      <c r="AO64" s="14">
        <f t="shared" si="131"/>
        <v>26093</v>
      </c>
      <c r="AP64" s="14">
        <f t="shared" si="131"/>
        <v>26093</v>
      </c>
      <c r="AQ64" s="14">
        <f t="shared" si="131"/>
        <v>26093</v>
      </c>
      <c r="AR64" s="14">
        <f>INDEX(属性投放!$DF$6:$DF$85,(卡牌属性!AG64-2)*20+卡牌属性!AL64)</f>
        <v>13035</v>
      </c>
      <c r="AS64" s="14">
        <f t="shared" si="132"/>
        <v>13035</v>
      </c>
      <c r="AT64" s="14">
        <f t="shared" si="132"/>
        <v>13035</v>
      </c>
      <c r="AU64" s="14">
        <f t="shared" si="132"/>
        <v>13035</v>
      </c>
      <c r="AV64" s="14">
        <f t="shared" si="132"/>
        <v>13035</v>
      </c>
      <c r="AW64" s="14">
        <f>INDEX(属性投放!$DG$6:$DG$85,(卡牌属性!AG64-2)*20+卡牌属性!AL64)</f>
        <v>130365</v>
      </c>
      <c r="AX64" s="14">
        <f t="shared" si="133"/>
        <v>130365</v>
      </c>
      <c r="AY64" s="14">
        <f t="shared" si="133"/>
        <v>130365</v>
      </c>
      <c r="AZ64" s="14">
        <f t="shared" si="133"/>
        <v>130365</v>
      </c>
      <c r="BA64" s="14">
        <f t="shared" si="133"/>
        <v>130365</v>
      </c>
      <c r="BB64" s="14">
        <f>INDEX(属性投放!$DK$6:$DK$85,(卡牌属性!AG64-2)*20+卡牌属性!AL64)</f>
        <v>620</v>
      </c>
      <c r="BC64" s="14">
        <f t="shared" si="134"/>
        <v>620</v>
      </c>
      <c r="BD64" s="14">
        <f t="shared" si="134"/>
        <v>620</v>
      </c>
      <c r="BE64" s="14">
        <f t="shared" si="134"/>
        <v>620</v>
      </c>
      <c r="BF64" s="14">
        <f t="shared" si="134"/>
        <v>620</v>
      </c>
      <c r="BG64" s="14">
        <f>INDEX(属性投放!$DL$6:$DL$85,(卡牌属性!AG64-2)*20+卡牌属性!AL64)</f>
        <v>310</v>
      </c>
      <c r="BH64" s="14">
        <f t="shared" si="135"/>
        <v>310</v>
      </c>
      <c r="BI64" s="14">
        <f t="shared" si="135"/>
        <v>310</v>
      </c>
      <c r="BJ64" s="14">
        <f t="shared" si="135"/>
        <v>310</v>
      </c>
      <c r="BK64" s="14">
        <f t="shared" si="135"/>
        <v>310</v>
      </c>
      <c r="BL64" s="14">
        <f>INDEX(属性投放!$DM$6:$DM$85,(卡牌属性!AG64-2)*20+卡牌属性!AL64)</f>
        <v>3100</v>
      </c>
      <c r="BM64" s="14">
        <f t="shared" si="136"/>
        <v>3100</v>
      </c>
      <c r="BN64" s="14">
        <f t="shared" si="136"/>
        <v>3100</v>
      </c>
      <c r="BO64" s="14">
        <f t="shared" si="136"/>
        <v>3100</v>
      </c>
      <c r="BP64" s="14">
        <f t="shared" si="136"/>
        <v>3100</v>
      </c>
      <c r="BU64" s="13">
        <v>60</v>
      </c>
      <c r="BV64" s="13">
        <f t="shared" si="12"/>
        <v>3</v>
      </c>
      <c r="BW64" s="14">
        <f t="shared" si="13"/>
        <v>4</v>
      </c>
      <c r="BX64" s="14">
        <f t="shared" si="14"/>
        <v>1102003</v>
      </c>
      <c r="BY64" s="14" t="str">
        <f t="shared" si="15"/>
        <v>典韦20突</v>
      </c>
      <c r="BZ64" s="25" t="s">
        <v>162</v>
      </c>
      <c r="CA64" s="14">
        <v>2</v>
      </c>
      <c r="CB64" s="14">
        <f t="shared" si="16"/>
        <v>20</v>
      </c>
      <c r="CC64" s="14" t="s">
        <v>21</v>
      </c>
      <c r="CD64" s="14">
        <f>INDEX(属性投放!$AY$6:$AY$85,(BW64-2)*20+CB64)</f>
        <v>39068</v>
      </c>
      <c r="CE64" s="14" t="s">
        <v>22</v>
      </c>
      <c r="CF64" s="14">
        <f>INDEX(属性投放!$AZ$6:$AZ$85,(BW64-2)*20+CB64)</f>
        <v>19476</v>
      </c>
      <c r="CG64" s="14" t="s">
        <v>674</v>
      </c>
      <c r="CH64" s="14">
        <f>INDEX(属性投放!$BA$6:$BA$85,(BW64-2)*20+CB64)</f>
        <v>389180</v>
      </c>
      <c r="CI64" s="14" t="s">
        <v>21</v>
      </c>
      <c r="CJ64" s="14">
        <f>INDEX(属性投放!$BB$6:$BB$85,(BW64-2)*20+CB64)</f>
        <v>75</v>
      </c>
      <c r="CK64" s="14" t="s">
        <v>22</v>
      </c>
      <c r="CL64" s="14">
        <f>INDEX(属性投放!$BC$6:$BC$85,(BW64-2)*20+CB64)</f>
        <v>38</v>
      </c>
      <c r="CM64" s="14" t="s">
        <v>674</v>
      </c>
      <c r="CN64" s="14">
        <f>INDEX(属性投放!$BD$6:$BD$85,(BW64-2)*20+CB64)</f>
        <v>750</v>
      </c>
      <c r="CQ64" s="13">
        <v>60</v>
      </c>
      <c r="CR64" s="13">
        <f t="shared" si="17"/>
        <v>2</v>
      </c>
      <c r="CS64" s="13">
        <f t="shared" si="18"/>
        <v>8</v>
      </c>
      <c r="CT64" s="14">
        <f t="shared" si="19"/>
        <v>3</v>
      </c>
      <c r="CU64" s="14">
        <f t="shared" si="20"/>
        <v>1102002</v>
      </c>
      <c r="CV64" s="14" t="str">
        <f>INDEX($O$6:$O$27,CR64)&amp;"-"&amp;INDEX(属性投放!$AB$7:$AB$26,CX64)&amp;"-魂火-"&amp;CZ64</f>
        <v>许褚-众合+1-魂火-1</v>
      </c>
      <c r="CW64" s="25" t="s">
        <v>162</v>
      </c>
      <c r="CX64" s="14">
        <f>INDEX(属性投放!$AL$7:$AL$58,CS64)</f>
        <v>5</v>
      </c>
      <c r="CY64" s="14" t="s">
        <v>701</v>
      </c>
      <c r="CZ64" s="14">
        <f>INDEX(属性投放!$AM$7:$AM$58,CS64)</f>
        <v>1</v>
      </c>
      <c r="DA64" s="14">
        <f t="shared" si="21"/>
        <v>8</v>
      </c>
      <c r="DB64" s="14">
        <f>INDEX(属性投放!$AN$7:$AN$58,DA64)</f>
        <v>40</v>
      </c>
      <c r="DC64" s="14" t="s">
        <v>702</v>
      </c>
      <c r="DD64" s="14">
        <f>INDEX(属性投放!$BJ$6:$BJ$85,(CT64-2)*20+CX64)</f>
        <v>50</v>
      </c>
      <c r="DE64" s="14">
        <f>SUMIFS(DD$5:DD64,$CR$5:$CR64,"="&amp;$CR64)</f>
        <v>290</v>
      </c>
      <c r="DF64" s="14" t="s">
        <v>703</v>
      </c>
      <c r="DG64" s="14">
        <f>INDEX(属性投放!$BK$6:$BK$85,(CT64-2)*20+CX64)</f>
        <v>25</v>
      </c>
      <c r="DH64" s="14">
        <f>SUMIFS(DG$5:DG64,$CR$5:$CR64,"="&amp;$CR64)</f>
        <v>147</v>
      </c>
      <c r="DI64" s="14" t="s">
        <v>704</v>
      </c>
      <c r="DJ64" s="14">
        <f>INDEX(属性投放!$BL$6:$BL$85,(CT64-2)*20+CX64)</f>
        <v>500</v>
      </c>
      <c r="DK64" s="14">
        <f>SUMIFS(DJ$5:DJ64,$CR$5:$CR64,"="&amp;$CR64)</f>
        <v>2900</v>
      </c>
      <c r="DP64" s="14">
        <f t="shared" si="22"/>
        <v>1102003</v>
      </c>
      <c r="DQ64" s="14" t="str">
        <f t="shared" si="23"/>
        <v>典韦20突</v>
      </c>
      <c r="DR64" s="14">
        <f t="shared" si="24"/>
        <v>7</v>
      </c>
      <c r="DS64" s="14">
        <f t="shared" si="25"/>
        <v>6</v>
      </c>
      <c r="DT64" s="14">
        <f t="shared" si="26"/>
        <v>6</v>
      </c>
      <c r="DU64" s="14">
        <f t="shared" si="27"/>
        <v>4</v>
      </c>
      <c r="DV64" s="14">
        <f t="shared" si="28"/>
        <v>20</v>
      </c>
      <c r="DW64" s="14">
        <f t="shared" si="29"/>
        <v>60</v>
      </c>
      <c r="DX64" s="14">
        <f>INDEX(属性投放!$AW$6:$AW$85,(卡牌属性!DU64-2)*20+卡牌属性!DV64)</f>
        <v>10</v>
      </c>
      <c r="DY64" s="14">
        <f>INDEX(属性投放!BP$6:BP$85,卡牌属性!$DW64)</f>
        <v>2500</v>
      </c>
      <c r="DZ64" s="14">
        <f>INDEX(属性投放!BQ$6:BQ$85,卡牌属性!$DW64)</f>
        <v>1250</v>
      </c>
      <c r="EA64" s="14">
        <f>INDEX(属性投放!BR$6:BR$85,卡牌属性!$DW64)</f>
        <v>25000</v>
      </c>
      <c r="EB64" s="14">
        <f t="shared" si="137"/>
        <v>17358</v>
      </c>
      <c r="EC64" s="14">
        <f t="shared" si="138"/>
        <v>18035</v>
      </c>
      <c r="ED64" s="14">
        <f t="shared" si="139"/>
        <v>18970</v>
      </c>
      <c r="EE64" s="14">
        <f t="shared" si="140"/>
        <v>18970</v>
      </c>
      <c r="EF64" s="14">
        <f t="shared" si="141"/>
        <v>21195</v>
      </c>
      <c r="EG64" s="14">
        <f t="shared" si="142"/>
        <v>7890</v>
      </c>
      <c r="EH64" s="14">
        <f t="shared" si="143"/>
        <v>8618</v>
      </c>
      <c r="EI64" s="14">
        <f t="shared" si="144"/>
        <v>8618</v>
      </c>
      <c r="EJ64" s="14">
        <f t="shared" si="145"/>
        <v>8948</v>
      </c>
      <c r="EK64" s="14">
        <f t="shared" si="146"/>
        <v>9385</v>
      </c>
      <c r="EL64" s="14">
        <f t="shared" si="147"/>
        <v>157040</v>
      </c>
      <c r="EM64" s="14">
        <f t="shared" si="148"/>
        <v>172080</v>
      </c>
      <c r="EN64" s="14">
        <f t="shared" si="149"/>
        <v>172080</v>
      </c>
      <c r="EO64" s="14">
        <f t="shared" si="150"/>
        <v>178600</v>
      </c>
      <c r="EP64" s="14">
        <f t="shared" si="151"/>
        <v>187700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108"/>
        <v>12</v>
      </c>
      <c r="FK64" s="14">
        <f t="shared" si="109"/>
        <v>1102012</v>
      </c>
      <c r="FL64" s="14" t="str">
        <f t="shared" si="110"/>
        <v>夏侯惇-5星</v>
      </c>
      <c r="FM64" s="14">
        <f t="shared" si="111"/>
        <v>5</v>
      </c>
      <c r="FN64" s="14">
        <f>INDEX(Y$6:Y$27,$FJ64)+INDEX(属性偏向!Z$4:Z$8,卡牌属性!$FM64)</f>
        <v>10</v>
      </c>
      <c r="FO64" s="14" t="str">
        <f>INDEX(属性评价,卡牌属性!FN64)</f>
        <v>S+</v>
      </c>
      <c r="FP64" s="14">
        <f>INDEX(Z$6:Z$27,$FJ64)+INDEX(属性偏向!AA$4:AA$8,卡牌属性!$FM64)</f>
        <v>10</v>
      </c>
      <c r="FQ64" s="14" t="str">
        <f>INDEX(属性评价,卡牌属性!FP64)</f>
        <v>S+</v>
      </c>
      <c r="FR64" s="14">
        <f>INDEX(AA$6:AA$27,$FJ64)+INDEX(属性偏向!AB$4:AB$8,卡牌属性!$FM64)</f>
        <v>12</v>
      </c>
      <c r="FS64" s="14" t="str">
        <f>INDEX(属性评价,卡牌属性!FR64)</f>
        <v>SS+</v>
      </c>
      <c r="FV64" s="13">
        <v>60</v>
      </c>
      <c r="FW64" s="13">
        <f t="shared" si="112"/>
        <v>12</v>
      </c>
      <c r="FX64" s="14">
        <f t="shared" si="113"/>
        <v>1101012</v>
      </c>
      <c r="FY64" s="14" t="str">
        <f t="shared" si="114"/>
        <v>南御夫-5星</v>
      </c>
      <c r="FZ64" s="14">
        <f t="shared" si="115"/>
        <v>5</v>
      </c>
      <c r="GA64" s="14">
        <f>INDEX(J$6:J$21,$FW64)+INDEX(属性偏向!Z$4:Z$8,卡牌属性!$FM64)</f>
        <v>6</v>
      </c>
      <c r="GB64" s="14" t="str">
        <f>INDEX(属性评价,卡牌属性!GA64)</f>
        <v>B+</v>
      </c>
      <c r="GC64" s="14">
        <f>INDEX(K$6:K$21,$FW64)+INDEX(属性偏向!Z$4:Z$8,卡牌属性!$FM64)</f>
        <v>7</v>
      </c>
      <c r="GD64" s="14" t="str">
        <f>INDEX(属性评价,卡牌属性!GC64)</f>
        <v>A</v>
      </c>
      <c r="GE64" s="14">
        <f>INDEX(L$6:L$21,$FW64)+INDEX(属性偏向!Z$4:Z$8,卡牌属性!$FM64)</f>
        <v>6</v>
      </c>
      <c r="GF64" s="14" t="str">
        <f>INDEX(属性评价,卡牌属性!GE64)</f>
        <v>B+</v>
      </c>
      <c r="GJ64" s="13">
        <v>60</v>
      </c>
      <c r="GK64" s="13">
        <f>MATCH(GJ64-1,属性投放!$T$6:$T$66,1)</f>
        <v>5</v>
      </c>
      <c r="GL64" s="13">
        <f>MATCH(GJ64,属性投放!$AN$6:$AN$58,1)-1</f>
        <v>16</v>
      </c>
      <c r="GM64" s="13">
        <f>MATCH(GJ64-1,属性投放!$AD$6:$AD$26,1)</f>
        <v>9</v>
      </c>
      <c r="GN64" s="13" t="str">
        <f>INDEX(属性投放!$AB$7:$AB$26,卡牌属性!GM64)</f>
        <v>叫唤+2</v>
      </c>
      <c r="GO64" s="14">
        <f t="shared" si="116"/>
        <v>1061</v>
      </c>
      <c r="GP64" s="14">
        <f t="shared" si="117"/>
        <v>503</v>
      </c>
      <c r="GQ64" s="14">
        <f t="shared" si="118"/>
        <v>9910</v>
      </c>
      <c r="GR64" s="14">
        <f t="shared" si="119"/>
        <v>10</v>
      </c>
      <c r="GS64" s="14">
        <f t="shared" si="120"/>
        <v>5</v>
      </c>
      <c r="GT64" s="14">
        <f t="shared" si="121"/>
        <v>100</v>
      </c>
      <c r="GU64" s="14">
        <f>GO64+GR64*($GJ64-INDEX(属性投放!$AD$6:$AD$26,卡牌属性!$GM64))</f>
        <v>1091</v>
      </c>
      <c r="GV64" s="14">
        <f>GP64+GS64*($GJ64-INDEX(属性投放!$AD$6:$AD$26,卡牌属性!$GM64))</f>
        <v>518</v>
      </c>
      <c r="GW64" s="14">
        <f>GQ64+GT64*($GJ64-INDEX(属性投放!$AD$6:$AD$26,卡牌属性!$GM64))</f>
        <v>10210</v>
      </c>
      <c r="GX64" s="14">
        <f t="shared" si="122"/>
        <v>645</v>
      </c>
      <c r="GY64" s="14">
        <f t="shared" si="123"/>
        <v>326</v>
      </c>
      <c r="GZ64" s="14">
        <f t="shared" si="124"/>
        <v>6450</v>
      </c>
      <c r="HA64" s="14">
        <f>IF(COUNTIF(属性投放!$AN$7:$AN$58,"="&amp;卡牌属性!GJ64)&gt;0,卡牌属性!GL64,0)</f>
        <v>16</v>
      </c>
      <c r="HB64" s="14">
        <f t="shared" si="125"/>
        <v>80</v>
      </c>
      <c r="HC64" s="14">
        <f t="shared" si="126"/>
        <v>40</v>
      </c>
      <c r="HD64" s="14">
        <f t="shared" si="127"/>
        <v>800</v>
      </c>
      <c r="HE64" s="14">
        <f>IF(COUNTIF(属性投放!$AD$6:$AD$26,"="&amp;卡牌属性!GJ64)&gt;0,卡牌属性!GM64,0)</f>
        <v>0</v>
      </c>
      <c r="HF64" s="14">
        <f t="shared" si="128"/>
        <v>0</v>
      </c>
      <c r="HG64" s="14">
        <f t="shared" si="129"/>
        <v>0</v>
      </c>
      <c r="HH64" s="14">
        <f t="shared" si="130"/>
        <v>0</v>
      </c>
      <c r="HI64" s="14">
        <f t="shared" si="71"/>
        <v>10</v>
      </c>
      <c r="HJ64" s="14">
        <f t="shared" si="72"/>
        <v>5</v>
      </c>
      <c r="HK64" s="14">
        <f t="shared" si="73"/>
        <v>100</v>
      </c>
      <c r="HL64" s="14">
        <f t="shared" si="74"/>
        <v>1736</v>
      </c>
      <c r="HM64" s="14">
        <f t="shared" si="75"/>
        <v>844</v>
      </c>
      <c r="HN64" s="14">
        <f t="shared" si="76"/>
        <v>16660</v>
      </c>
      <c r="HO64" s="14">
        <f t="shared" si="77"/>
        <v>300</v>
      </c>
      <c r="HP64" s="14">
        <f t="shared" si="78"/>
        <v>2400</v>
      </c>
      <c r="HQ64" s="14">
        <f t="shared" si="79"/>
        <v>0</v>
      </c>
      <c r="HR64" s="14">
        <f t="shared" si="80"/>
        <v>50900</v>
      </c>
      <c r="HS64" s="17">
        <f t="shared" si="81"/>
        <v>5.893909626719057E-3</v>
      </c>
      <c r="HT64" s="17">
        <f t="shared" si="82"/>
        <v>4.7151277013752456E-2</v>
      </c>
      <c r="HU64" s="17">
        <f t="shared" si="83"/>
        <v>0</v>
      </c>
      <c r="HV64" s="23">
        <f>SUM(HO$5:HO64)</f>
        <v>13580</v>
      </c>
      <c r="HW64" s="14">
        <f>SUM(HP$5:HP64)</f>
        <v>19420</v>
      </c>
      <c r="HX64" s="14">
        <f>SUM(HQ$5:HQ64)</f>
        <v>13360</v>
      </c>
      <c r="HY64" s="17">
        <f t="shared" si="84"/>
        <v>0.26679764243614928</v>
      </c>
      <c r="HZ64" s="17">
        <f t="shared" si="85"/>
        <v>0.38153241650294695</v>
      </c>
      <c r="IA64" s="17">
        <f t="shared" si="86"/>
        <v>0.26247544204322198</v>
      </c>
    </row>
    <row r="65" spans="31:235" ht="16.5" x14ac:dyDescent="0.2">
      <c r="AE65" s="13">
        <v>61</v>
      </c>
      <c r="AF65" s="13">
        <f t="shared" si="55"/>
        <v>4</v>
      </c>
      <c r="AG65" s="13">
        <f t="shared" si="2"/>
        <v>4</v>
      </c>
      <c r="AH65" s="14">
        <f t="shared" si="3"/>
        <v>1101004</v>
      </c>
      <c r="AI65" s="14" t="str">
        <f t="shared" si="4"/>
        <v>项昆仑1突</v>
      </c>
      <c r="AJ65" s="25" t="s">
        <v>162</v>
      </c>
      <c r="AK65" s="14">
        <v>1</v>
      </c>
      <c r="AL65" s="14">
        <f t="shared" si="5"/>
        <v>1</v>
      </c>
      <c r="AM65" s="14">
        <f>INDEX(属性投放!$DE$6:$DE$85,(卡牌属性!AG65-2)*20+卡牌属性!AL65)</f>
        <v>120</v>
      </c>
      <c r="AN65" s="14">
        <f t="shared" ref="AN65:AQ84" si="152">$AM65</f>
        <v>120</v>
      </c>
      <c r="AO65" s="14">
        <f t="shared" si="152"/>
        <v>120</v>
      </c>
      <c r="AP65" s="14">
        <f t="shared" si="152"/>
        <v>120</v>
      </c>
      <c r="AQ65" s="14">
        <f t="shared" si="152"/>
        <v>120</v>
      </c>
      <c r="AR65" s="14">
        <f>INDEX(属性投放!$DF$6:$DF$85,(卡牌属性!AG65-2)*20+卡牌属性!AL65)</f>
        <v>20</v>
      </c>
      <c r="AS65" s="14">
        <f t="shared" ref="AS65:AV84" si="153">$AR65</f>
        <v>20</v>
      </c>
      <c r="AT65" s="14">
        <f t="shared" si="153"/>
        <v>20</v>
      </c>
      <c r="AU65" s="14">
        <f t="shared" si="153"/>
        <v>20</v>
      </c>
      <c r="AV65" s="14">
        <f t="shared" si="153"/>
        <v>20</v>
      </c>
      <c r="AW65" s="14">
        <f>INDEX(属性投放!$DG$6:$DG$85,(卡牌属性!AG65-2)*20+卡牌属性!AL65)</f>
        <v>500</v>
      </c>
      <c r="AX65" s="14">
        <f t="shared" ref="AX65:BA84" si="154">$AW65</f>
        <v>500</v>
      </c>
      <c r="AY65" s="14">
        <f t="shared" si="154"/>
        <v>500</v>
      </c>
      <c r="AZ65" s="14">
        <f t="shared" si="154"/>
        <v>500</v>
      </c>
      <c r="BA65" s="14">
        <f t="shared" si="154"/>
        <v>500</v>
      </c>
      <c r="BB65" s="14">
        <f>INDEX(属性投放!$DK$6:$DK$85,(卡牌属性!AG65-2)*20+卡牌属性!AL65)</f>
        <v>13</v>
      </c>
      <c r="BC65" s="14">
        <f t="shared" ref="BC65:BF84" si="155">$BB65</f>
        <v>13</v>
      </c>
      <c r="BD65" s="14">
        <f t="shared" si="155"/>
        <v>13</v>
      </c>
      <c r="BE65" s="14">
        <f t="shared" si="155"/>
        <v>13</v>
      </c>
      <c r="BF65" s="14">
        <f t="shared" si="155"/>
        <v>13</v>
      </c>
      <c r="BG65" s="14">
        <f>INDEX(属性投放!$DL$6:$DL$85,(卡牌属性!AG65-2)*20+卡牌属性!AL65)</f>
        <v>6</v>
      </c>
      <c r="BH65" s="14">
        <f t="shared" ref="BH65:BK84" si="156">$BG65</f>
        <v>6</v>
      </c>
      <c r="BI65" s="14">
        <f t="shared" si="156"/>
        <v>6</v>
      </c>
      <c r="BJ65" s="14">
        <f t="shared" si="156"/>
        <v>6</v>
      </c>
      <c r="BK65" s="14">
        <f t="shared" si="156"/>
        <v>6</v>
      </c>
      <c r="BL65" s="14">
        <f>INDEX(属性投放!$DM$6:$DM$85,(卡牌属性!AG65-2)*20+卡牌属性!AL65)</f>
        <v>65</v>
      </c>
      <c r="BM65" s="14">
        <f t="shared" ref="BM65:BP84" si="157">$BL65</f>
        <v>65</v>
      </c>
      <c r="BN65" s="14">
        <f t="shared" si="157"/>
        <v>65</v>
      </c>
      <c r="BO65" s="14">
        <f t="shared" si="157"/>
        <v>65</v>
      </c>
      <c r="BP65" s="14">
        <f t="shared" si="157"/>
        <v>65</v>
      </c>
      <c r="BU65" s="13">
        <v>61</v>
      </c>
      <c r="BV65" s="13">
        <f t="shared" si="12"/>
        <v>4</v>
      </c>
      <c r="BW65" s="14">
        <f t="shared" si="13"/>
        <v>2</v>
      </c>
      <c r="BX65" s="14">
        <f t="shared" si="14"/>
        <v>1102004</v>
      </c>
      <c r="BY65" s="14" t="str">
        <f t="shared" si="15"/>
        <v>唐流雨1突</v>
      </c>
      <c r="BZ65" s="25" t="s">
        <v>162</v>
      </c>
      <c r="CA65" s="14">
        <v>2</v>
      </c>
      <c r="CB65" s="14">
        <f t="shared" si="16"/>
        <v>1</v>
      </c>
      <c r="CC65" s="14" t="s">
        <v>21</v>
      </c>
      <c r="CD65" s="14">
        <f>INDEX(属性投放!$AY$6:$AY$85,(BW65-2)*20+CB65)</f>
        <v>100</v>
      </c>
      <c r="CE65" s="14" t="s">
        <v>22</v>
      </c>
      <c r="CF65" s="14">
        <f>INDEX(属性投放!$AZ$6:$AZ$85,(BW65-2)*20+CB65)</f>
        <v>20</v>
      </c>
      <c r="CG65" s="14" t="s">
        <v>674</v>
      </c>
      <c r="CH65" s="14">
        <f>INDEX(属性投放!$BA$6:$BA$85,(BW65-2)*20+CB65)</f>
        <v>300</v>
      </c>
      <c r="CI65" s="14" t="s">
        <v>21</v>
      </c>
      <c r="CJ65" s="14">
        <f>INDEX(属性投放!$BB$6:$BB$85,(BW65-2)*20+CB65)</f>
        <v>5</v>
      </c>
      <c r="CK65" s="14" t="s">
        <v>22</v>
      </c>
      <c r="CL65" s="14">
        <f>INDEX(属性投放!$BC$6:$BC$85,(BW65-2)*20+CB65)</f>
        <v>3</v>
      </c>
      <c r="CM65" s="14" t="s">
        <v>674</v>
      </c>
      <c r="CN65" s="14">
        <f>INDEX(属性投放!$BD$6:$BD$85,(BW65-2)*20+CB65)</f>
        <v>50</v>
      </c>
      <c r="CQ65" s="13">
        <v>61</v>
      </c>
      <c r="CR65" s="13">
        <f t="shared" si="17"/>
        <v>2</v>
      </c>
      <c r="CS65" s="13">
        <f t="shared" si="18"/>
        <v>9</v>
      </c>
      <c r="CT65" s="14">
        <f t="shared" si="19"/>
        <v>3</v>
      </c>
      <c r="CU65" s="14">
        <f t="shared" si="20"/>
        <v>1102002</v>
      </c>
      <c r="CV65" s="14" t="str">
        <f>INDEX($O$6:$O$27,CR65)&amp;"-"&amp;INDEX(属性投放!$AB$7:$AB$26,CX65)&amp;"-魂火-"&amp;CZ65</f>
        <v>许褚-众合+1-魂火-2</v>
      </c>
      <c r="CW65" s="25" t="s">
        <v>162</v>
      </c>
      <c r="CX65" s="14">
        <f>INDEX(属性投放!$AL$7:$AL$58,CS65)</f>
        <v>5</v>
      </c>
      <c r="CY65" s="14" t="s">
        <v>701</v>
      </c>
      <c r="CZ65" s="14">
        <f>INDEX(属性投放!$AM$7:$AM$58,CS65)</f>
        <v>2</v>
      </c>
      <c r="DA65" s="14">
        <f t="shared" si="21"/>
        <v>9</v>
      </c>
      <c r="DB65" s="14">
        <f>INDEX(属性投放!$AN$7:$AN$58,DA65)</f>
        <v>42</v>
      </c>
      <c r="DC65" s="14" t="s">
        <v>702</v>
      </c>
      <c r="DD65" s="14">
        <f>INDEX(属性投放!$BJ$6:$BJ$85,(CT65-2)*20+CX65)</f>
        <v>50</v>
      </c>
      <c r="DE65" s="14">
        <f>SUMIFS(DD$5:DD65,$CR$5:$CR65,"="&amp;$CR65)</f>
        <v>340</v>
      </c>
      <c r="DF65" s="14" t="s">
        <v>703</v>
      </c>
      <c r="DG65" s="14">
        <f>INDEX(属性投放!$BK$6:$BK$85,(CT65-2)*20+CX65)</f>
        <v>25</v>
      </c>
      <c r="DH65" s="14">
        <f>SUMIFS(DG$5:DG65,$CR$5:$CR65,"="&amp;$CR65)</f>
        <v>172</v>
      </c>
      <c r="DI65" s="14" t="s">
        <v>704</v>
      </c>
      <c r="DJ65" s="14">
        <f>INDEX(属性投放!$BL$6:$BL$85,(CT65-2)*20+CX65)</f>
        <v>500</v>
      </c>
      <c r="DK65" s="14">
        <f>SUMIFS(DJ$5:DJ65,$CR$5:$CR65,"="&amp;$CR65)</f>
        <v>3400</v>
      </c>
      <c r="DP65" s="14">
        <f t="shared" si="22"/>
        <v>1102004</v>
      </c>
      <c r="DQ65" s="14" t="str">
        <f t="shared" si="23"/>
        <v>唐流雨1突</v>
      </c>
      <c r="DR65" s="14">
        <f t="shared" si="24"/>
        <v>4</v>
      </c>
      <c r="DS65" s="14">
        <f t="shared" si="25"/>
        <v>2</v>
      </c>
      <c r="DT65" s="14">
        <f t="shared" si="26"/>
        <v>3</v>
      </c>
      <c r="DU65" s="14">
        <f t="shared" si="27"/>
        <v>2</v>
      </c>
      <c r="DV65" s="14">
        <f t="shared" si="28"/>
        <v>1</v>
      </c>
      <c r="DW65" s="14">
        <f t="shared" si="29"/>
        <v>1</v>
      </c>
      <c r="DX65" s="14">
        <f>INDEX(属性投放!$AW$6:$AW$85,(卡牌属性!DU65-2)*20+卡牌属性!DV65)</f>
        <v>4</v>
      </c>
      <c r="DY65" s="14">
        <f>INDEX(属性投放!BP$6:BP$85,卡牌属性!$DW65)</f>
        <v>25</v>
      </c>
      <c r="DZ65" s="14">
        <f>INDEX(属性投放!BQ$6:BQ$85,卡牌属性!$DW65)</f>
        <v>13</v>
      </c>
      <c r="EA65" s="14">
        <f>INDEX(属性投放!BR$6:BR$85,卡牌属性!$DW65)</f>
        <v>250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108"/>
        <v>13</v>
      </c>
      <c r="FK65" s="14">
        <f t="shared" si="109"/>
        <v>1102013</v>
      </c>
      <c r="FL65" s="14" t="str">
        <f t="shared" si="110"/>
        <v>塞伯罗斯-1星</v>
      </c>
      <c r="FM65" s="14">
        <f t="shared" si="111"/>
        <v>1</v>
      </c>
      <c r="FN65" s="14">
        <f>INDEX(Y$6:Y$27,$FJ65)+INDEX(属性偏向!Z$4:Z$8,卡牌属性!$FM65)</f>
        <v>3</v>
      </c>
      <c r="FO65" s="14" t="str">
        <f>INDEX(属性评价,卡牌属性!FN65)</f>
        <v>C</v>
      </c>
      <c r="FP65" s="14">
        <f>INDEX(Z$6:Z$27,$FJ65)+INDEX(属性偏向!AA$4:AA$8,卡牌属性!$FM65)</f>
        <v>3</v>
      </c>
      <c r="FQ65" s="14" t="str">
        <f>INDEX(属性评价,卡牌属性!FP65)</f>
        <v>C</v>
      </c>
      <c r="FR65" s="14">
        <f>INDEX(AA$6:AA$27,$FJ65)+INDEX(属性偏向!AB$4:AB$8,卡牌属性!$FM65)</f>
        <v>3</v>
      </c>
      <c r="FS65" s="14" t="str">
        <f>INDEX(属性评价,卡牌属性!FR65)</f>
        <v>C</v>
      </c>
      <c r="FV65" s="13">
        <v>61</v>
      </c>
      <c r="FW65" s="13">
        <f t="shared" si="112"/>
        <v>13</v>
      </c>
      <c r="FX65" s="14">
        <f t="shared" si="113"/>
        <v>1101013</v>
      </c>
      <c r="FY65" s="14" t="str">
        <f t="shared" si="114"/>
        <v>吉拉-1星</v>
      </c>
      <c r="FZ65" s="14">
        <f t="shared" si="115"/>
        <v>1</v>
      </c>
      <c r="GA65" s="14">
        <f>INDEX(J$6:J$21,$FW65)+INDEX(属性偏向!Z$4:Z$8,卡牌属性!$FM65)</f>
        <v>2</v>
      </c>
      <c r="GB65" s="14" t="str">
        <f>INDEX(属性评价,卡牌属性!GA65)</f>
        <v>D+</v>
      </c>
      <c r="GC65" s="14">
        <f>INDEX(K$6:K$21,$FW65)+INDEX(属性偏向!Z$4:Z$8,卡牌属性!$FM65)</f>
        <v>5</v>
      </c>
      <c r="GD65" s="14" t="str">
        <f>INDEX(属性评价,卡牌属性!GC65)</f>
        <v>B</v>
      </c>
      <c r="GE65" s="14">
        <f>INDEX(L$6:L$21,$FW65)+INDEX(属性偏向!Z$4:Z$8,卡牌属性!$FM65)</f>
        <v>3</v>
      </c>
      <c r="GF65" s="14" t="str">
        <f>INDEX(属性评价,卡牌属性!GE65)</f>
        <v>C</v>
      </c>
      <c r="GJ65" s="13">
        <v>61</v>
      </c>
      <c r="GK65" s="13">
        <f>MATCH(GJ65-1,属性投放!$T$6:$T$66,1)</f>
        <v>5</v>
      </c>
      <c r="GL65" s="13">
        <f>MATCH(GJ65,属性投放!$AN$6:$AN$58,1)-1</f>
        <v>16</v>
      </c>
      <c r="GM65" s="13">
        <f>MATCH(GJ65-1,属性投放!$AD$6:$AD$26,1)</f>
        <v>9</v>
      </c>
      <c r="GN65" s="13" t="str">
        <f>INDEX(属性投放!$AB$7:$AB$26,卡牌属性!GM65)</f>
        <v>叫唤+2</v>
      </c>
      <c r="GO65" s="14">
        <f t="shared" si="116"/>
        <v>1061</v>
      </c>
      <c r="GP65" s="14">
        <f t="shared" si="117"/>
        <v>503</v>
      </c>
      <c r="GQ65" s="14">
        <f t="shared" si="118"/>
        <v>9910</v>
      </c>
      <c r="GR65" s="14">
        <f t="shared" si="119"/>
        <v>10</v>
      </c>
      <c r="GS65" s="14">
        <f t="shared" si="120"/>
        <v>5</v>
      </c>
      <c r="GT65" s="14">
        <f t="shared" si="121"/>
        <v>100</v>
      </c>
      <c r="GU65" s="14">
        <f>GO65+GR65*($GJ65-INDEX(属性投放!$AD$6:$AD$26,卡牌属性!$GM65))</f>
        <v>1101</v>
      </c>
      <c r="GV65" s="14">
        <f>GP65+GS65*($GJ65-INDEX(属性投放!$AD$6:$AD$26,卡牌属性!$GM65))</f>
        <v>523</v>
      </c>
      <c r="GW65" s="14">
        <f>GQ65+GT65*($GJ65-INDEX(属性投放!$AD$6:$AD$26,卡牌属性!$GM65))</f>
        <v>10310</v>
      </c>
      <c r="GX65" s="14">
        <f t="shared" si="122"/>
        <v>645</v>
      </c>
      <c r="GY65" s="14">
        <f t="shared" si="123"/>
        <v>326</v>
      </c>
      <c r="GZ65" s="14">
        <f t="shared" si="124"/>
        <v>6450</v>
      </c>
      <c r="HA65" s="14">
        <f>IF(COUNTIF(属性投放!$AN$7:$AN$58,"="&amp;卡牌属性!GJ65)&gt;0,卡牌属性!GL65,0)</f>
        <v>0</v>
      </c>
      <c r="HB65" s="14">
        <f t="shared" si="125"/>
        <v>0</v>
      </c>
      <c r="HC65" s="14">
        <f t="shared" si="126"/>
        <v>0</v>
      </c>
      <c r="HD65" s="14">
        <f t="shared" si="127"/>
        <v>0</v>
      </c>
      <c r="HE65" s="14">
        <f>IF(COUNTIF(属性投放!$AD$6:$AD$26,"="&amp;卡牌属性!GJ65)&gt;0,卡牌属性!GM65,0)</f>
        <v>0</v>
      </c>
      <c r="HF65" s="14">
        <f t="shared" si="128"/>
        <v>0</v>
      </c>
      <c r="HG65" s="14">
        <f t="shared" si="129"/>
        <v>0</v>
      </c>
      <c r="HH65" s="14">
        <f t="shared" si="130"/>
        <v>0</v>
      </c>
      <c r="HI65" s="14">
        <f t="shared" si="71"/>
        <v>10</v>
      </c>
      <c r="HJ65" s="14">
        <f t="shared" si="72"/>
        <v>5</v>
      </c>
      <c r="HK65" s="14">
        <f t="shared" si="73"/>
        <v>100</v>
      </c>
      <c r="HL65" s="14">
        <f t="shared" si="74"/>
        <v>1746</v>
      </c>
      <c r="HM65" s="14">
        <f t="shared" si="75"/>
        <v>849</v>
      </c>
      <c r="HN65" s="14">
        <f t="shared" si="76"/>
        <v>16760</v>
      </c>
      <c r="HO65" s="14">
        <f t="shared" si="77"/>
        <v>300</v>
      </c>
      <c r="HP65" s="14">
        <f t="shared" si="78"/>
        <v>0</v>
      </c>
      <c r="HQ65" s="14">
        <f t="shared" si="79"/>
        <v>0</v>
      </c>
      <c r="HR65" s="14">
        <f t="shared" si="80"/>
        <v>51200</v>
      </c>
      <c r="HS65" s="17">
        <f t="shared" si="81"/>
        <v>5.859375E-3</v>
      </c>
      <c r="HT65" s="17">
        <f t="shared" si="82"/>
        <v>0</v>
      </c>
      <c r="HU65" s="17">
        <f t="shared" si="83"/>
        <v>0</v>
      </c>
      <c r="HV65" s="23">
        <f>SUM(HO$5:HO65)</f>
        <v>13880</v>
      </c>
      <c r="HW65" s="14">
        <f>SUM(HP$5:HP65)</f>
        <v>19420</v>
      </c>
      <c r="HX65" s="14">
        <f>SUM(HQ$5:HQ65)</f>
        <v>13360</v>
      </c>
      <c r="HY65" s="17">
        <f t="shared" si="84"/>
        <v>0.27109375000000002</v>
      </c>
      <c r="HZ65" s="17">
        <f t="shared" si="85"/>
        <v>0.37929687499999998</v>
      </c>
      <c r="IA65" s="17">
        <f t="shared" si="86"/>
        <v>0.26093749999999999</v>
      </c>
    </row>
    <row r="66" spans="31:235" ht="16.5" x14ac:dyDescent="0.2">
      <c r="AE66" s="13">
        <v>62</v>
      </c>
      <c r="AF66" s="13">
        <f t="shared" si="55"/>
        <v>4</v>
      </c>
      <c r="AG66" s="13">
        <f t="shared" si="2"/>
        <v>4</v>
      </c>
      <c r="AH66" s="14">
        <f t="shared" si="3"/>
        <v>1101004</v>
      </c>
      <c r="AI66" s="14" t="str">
        <f t="shared" si="4"/>
        <v>项昆仑2突</v>
      </c>
      <c r="AJ66" s="25" t="s">
        <v>162</v>
      </c>
      <c r="AK66" s="14">
        <v>1</v>
      </c>
      <c r="AL66" s="14">
        <f t="shared" si="5"/>
        <v>2</v>
      </c>
      <c r="AM66" s="14">
        <f>INDEX(属性投放!$DE$6:$DE$85,(卡牌属性!AG66-2)*20+卡牌属性!AL66)</f>
        <v>250</v>
      </c>
      <c r="AN66" s="14">
        <f t="shared" si="152"/>
        <v>250</v>
      </c>
      <c r="AO66" s="14">
        <f t="shared" si="152"/>
        <v>250</v>
      </c>
      <c r="AP66" s="14">
        <f t="shared" si="152"/>
        <v>250</v>
      </c>
      <c r="AQ66" s="14">
        <f t="shared" si="152"/>
        <v>250</v>
      </c>
      <c r="AR66" s="14">
        <f>INDEX(属性投放!$DF$6:$DF$85,(卡牌属性!AG66-2)*20+卡牌属性!AL66)</f>
        <v>80</v>
      </c>
      <c r="AS66" s="14">
        <f t="shared" si="153"/>
        <v>80</v>
      </c>
      <c r="AT66" s="14">
        <f t="shared" si="153"/>
        <v>80</v>
      </c>
      <c r="AU66" s="14">
        <f t="shared" si="153"/>
        <v>80</v>
      </c>
      <c r="AV66" s="14">
        <f t="shared" si="153"/>
        <v>80</v>
      </c>
      <c r="AW66" s="14">
        <f>INDEX(属性投放!$DG$6:$DG$85,(卡牌属性!AG66-2)*20+卡牌属性!AL66)</f>
        <v>1150</v>
      </c>
      <c r="AX66" s="14">
        <f t="shared" si="154"/>
        <v>1150</v>
      </c>
      <c r="AY66" s="14">
        <f t="shared" si="154"/>
        <v>1150</v>
      </c>
      <c r="AZ66" s="14">
        <f t="shared" si="154"/>
        <v>1150</v>
      </c>
      <c r="BA66" s="14">
        <f t="shared" si="154"/>
        <v>1150</v>
      </c>
      <c r="BB66" s="14">
        <f>INDEX(属性投放!$DK$6:$DK$85,(卡牌属性!AG66-2)*20+卡牌属性!AL66)</f>
        <v>26</v>
      </c>
      <c r="BC66" s="14">
        <f t="shared" si="155"/>
        <v>26</v>
      </c>
      <c r="BD66" s="14">
        <f t="shared" si="155"/>
        <v>26</v>
      </c>
      <c r="BE66" s="14">
        <f t="shared" si="155"/>
        <v>26</v>
      </c>
      <c r="BF66" s="14">
        <f t="shared" si="155"/>
        <v>26</v>
      </c>
      <c r="BG66" s="14">
        <f>INDEX(属性投放!$DL$6:$DL$85,(卡牌属性!AG66-2)*20+卡牌属性!AL66)</f>
        <v>14</v>
      </c>
      <c r="BH66" s="14">
        <f t="shared" si="156"/>
        <v>14</v>
      </c>
      <c r="BI66" s="14">
        <f t="shared" si="156"/>
        <v>14</v>
      </c>
      <c r="BJ66" s="14">
        <f t="shared" si="156"/>
        <v>14</v>
      </c>
      <c r="BK66" s="14">
        <f t="shared" si="156"/>
        <v>14</v>
      </c>
      <c r="BL66" s="14">
        <f>INDEX(属性投放!$DM$6:$DM$85,(卡牌属性!AG66-2)*20+卡牌属性!AL66)</f>
        <v>130</v>
      </c>
      <c r="BM66" s="14">
        <f t="shared" si="157"/>
        <v>130</v>
      </c>
      <c r="BN66" s="14">
        <f t="shared" si="157"/>
        <v>130</v>
      </c>
      <c r="BO66" s="14">
        <f t="shared" si="157"/>
        <v>130</v>
      </c>
      <c r="BP66" s="14">
        <f t="shared" si="157"/>
        <v>130</v>
      </c>
      <c r="BU66" s="13">
        <v>62</v>
      </c>
      <c r="BV66" s="13">
        <f t="shared" si="12"/>
        <v>4</v>
      </c>
      <c r="BW66" s="14">
        <f t="shared" si="13"/>
        <v>2</v>
      </c>
      <c r="BX66" s="14">
        <f t="shared" si="14"/>
        <v>1102004</v>
      </c>
      <c r="BY66" s="14" t="str">
        <f t="shared" si="15"/>
        <v>唐流雨2突</v>
      </c>
      <c r="BZ66" s="25" t="s">
        <v>162</v>
      </c>
      <c r="CA66" s="14">
        <v>2</v>
      </c>
      <c r="CB66" s="14">
        <f t="shared" si="16"/>
        <v>2</v>
      </c>
      <c r="CC66" s="14" t="s">
        <v>21</v>
      </c>
      <c r="CD66" s="14">
        <f>INDEX(属性投放!$AY$6:$AY$85,(BW66-2)*20+CB66)</f>
        <v>160</v>
      </c>
      <c r="CE66" s="14" t="s">
        <v>22</v>
      </c>
      <c r="CF66" s="14">
        <f>INDEX(属性投放!$AZ$6:$AZ$85,(BW66-2)*20+CB66)</f>
        <v>53</v>
      </c>
      <c r="CG66" s="14" t="s">
        <v>674</v>
      </c>
      <c r="CH66" s="14">
        <f>INDEX(属性投放!$BA$6:$BA$85,(BW66-2)*20+CB66)</f>
        <v>900</v>
      </c>
      <c r="CI66" s="14" t="s">
        <v>21</v>
      </c>
      <c r="CJ66" s="14">
        <f>INDEX(属性投放!$BB$6:$BB$85,(BW66-2)*20+CB66)</f>
        <v>6</v>
      </c>
      <c r="CK66" s="14" t="s">
        <v>22</v>
      </c>
      <c r="CL66" s="14">
        <f>INDEX(属性投放!$BC$6:$BC$85,(BW66-2)*20+CB66)</f>
        <v>3</v>
      </c>
      <c r="CM66" s="14" t="s">
        <v>674</v>
      </c>
      <c r="CN66" s="14">
        <f>INDEX(属性投放!$BD$6:$BD$85,(BW66-2)*20+CB66)</f>
        <v>60</v>
      </c>
      <c r="CQ66" s="13">
        <v>62</v>
      </c>
      <c r="CR66" s="13">
        <f t="shared" si="17"/>
        <v>2</v>
      </c>
      <c r="CS66" s="13">
        <f t="shared" si="18"/>
        <v>10</v>
      </c>
      <c r="CT66" s="14">
        <f t="shared" si="19"/>
        <v>3</v>
      </c>
      <c r="CU66" s="14">
        <f t="shared" si="20"/>
        <v>1102002</v>
      </c>
      <c r="CV66" s="14" t="str">
        <f>INDEX($O$6:$O$27,CR66)&amp;"-"&amp;INDEX(属性投放!$AB$7:$AB$26,CX66)&amp;"-魂火-"&amp;CZ66</f>
        <v>许褚-众合+2-魂火-1</v>
      </c>
      <c r="CW66" s="25" t="s">
        <v>162</v>
      </c>
      <c r="CX66" s="14">
        <f>INDEX(属性投放!$AL$7:$AL$58,CS66)</f>
        <v>6</v>
      </c>
      <c r="CY66" s="14" t="s">
        <v>701</v>
      </c>
      <c r="CZ66" s="14">
        <f>INDEX(属性投放!$AM$7:$AM$58,CS66)</f>
        <v>1</v>
      </c>
      <c r="DA66" s="14">
        <f t="shared" si="21"/>
        <v>10</v>
      </c>
      <c r="DB66" s="14">
        <f>INDEX(属性投放!$AN$7:$AN$58,DA66)</f>
        <v>45</v>
      </c>
      <c r="DC66" s="14" t="s">
        <v>702</v>
      </c>
      <c r="DD66" s="14">
        <f>INDEX(属性投放!$BJ$6:$BJ$85,(CT66-2)*20+CX66)</f>
        <v>60</v>
      </c>
      <c r="DE66" s="14">
        <f>SUMIFS(DD$5:DD66,$CR$5:$CR66,"="&amp;$CR66)</f>
        <v>400</v>
      </c>
      <c r="DF66" s="14" t="s">
        <v>703</v>
      </c>
      <c r="DG66" s="14">
        <f>INDEX(属性投放!$BK$6:$BK$85,(CT66-2)*20+CX66)</f>
        <v>30</v>
      </c>
      <c r="DH66" s="14">
        <f>SUMIFS(DG$5:DG66,$CR$5:$CR66,"="&amp;$CR66)</f>
        <v>202</v>
      </c>
      <c r="DI66" s="14" t="s">
        <v>704</v>
      </c>
      <c r="DJ66" s="14">
        <f>INDEX(属性投放!$BL$6:$BL$85,(CT66-2)*20+CX66)</f>
        <v>600</v>
      </c>
      <c r="DK66" s="14">
        <f>SUMIFS(DJ$5:DJ66,$CR$5:$CR66,"="&amp;$CR66)</f>
        <v>4000</v>
      </c>
      <c r="DP66" s="14">
        <f t="shared" si="22"/>
        <v>1102004</v>
      </c>
      <c r="DQ66" s="14" t="str">
        <f t="shared" si="23"/>
        <v>唐流雨2突</v>
      </c>
      <c r="DR66" s="14">
        <f t="shared" si="24"/>
        <v>4</v>
      </c>
      <c r="DS66" s="14">
        <f t="shared" si="25"/>
        <v>2</v>
      </c>
      <c r="DT66" s="14">
        <f t="shared" si="26"/>
        <v>3</v>
      </c>
      <c r="DU66" s="14">
        <f t="shared" si="27"/>
        <v>2</v>
      </c>
      <c r="DV66" s="14">
        <f t="shared" si="28"/>
        <v>2</v>
      </c>
      <c r="DW66" s="14">
        <f t="shared" si="29"/>
        <v>2</v>
      </c>
      <c r="DX66" s="14">
        <f>INDEX(属性投放!$AW$6:$AW$85,(卡牌属性!DU66-2)*20+卡牌属性!DV66)</f>
        <v>10</v>
      </c>
      <c r="DY66" s="14">
        <f>INDEX(属性投放!BP$6:BP$85,卡牌属性!$DW66)</f>
        <v>30</v>
      </c>
      <c r="DZ66" s="14">
        <f>INDEX(属性投放!BQ$6:BQ$85,卡牌属性!$DW66)</f>
        <v>15</v>
      </c>
      <c r="EA66" s="14">
        <f>INDEX(属性投放!BR$6:BR$85,卡牌属性!$DW66)</f>
        <v>300</v>
      </c>
      <c r="EB66" s="14">
        <f t="shared" ref="EB66:EB84" si="158">EB65+$DY65+EQ65*$DX65</f>
        <v>174</v>
      </c>
      <c r="EC66" s="14">
        <f t="shared" ref="EC66:EC84" si="159">EC65+$DY65+ER65*$DX65</f>
        <v>207</v>
      </c>
      <c r="ED66" s="14">
        <f t="shared" ref="ED66:ED84" si="160">ED65+$DY65+ES65*$DX65</f>
        <v>265</v>
      </c>
      <c r="EE66" s="14">
        <f t="shared" ref="EE66:EE84" si="161">EE65+$DY65+ET65*$DX65</f>
        <v>265</v>
      </c>
      <c r="EF66" s="14">
        <f t="shared" ref="EF66:EF84" si="162">EF65+$DY65+EU65*$DX65</f>
        <v>323</v>
      </c>
      <c r="EG66" s="14">
        <f t="shared" ref="EG66:EG84" si="163">EG65+$DZ65+EV65*$DX65</f>
        <v>36</v>
      </c>
      <c r="EH66" s="14">
        <f t="shared" ref="EH66:EH84" si="164">EH65+$DZ65+EW65*$DX65</f>
        <v>45</v>
      </c>
      <c r="EI66" s="14">
        <f t="shared" ref="EI66:EI84" si="165">EI65+$DZ65+EX65*$DX65</f>
        <v>45</v>
      </c>
      <c r="EJ66" s="14">
        <f t="shared" ref="EJ66:EJ84" si="166">EJ65+$DZ65+EY65*$DX65</f>
        <v>50</v>
      </c>
      <c r="EK66" s="14">
        <f t="shared" ref="EK66:EK84" si="167">EK65+$DZ65+EZ65*$DX65</f>
        <v>59</v>
      </c>
      <c r="EL66" s="14">
        <f t="shared" ref="EL66:EL84" si="168">EL65+$EA65+FA65*$DX65</f>
        <v>750</v>
      </c>
      <c r="EM66" s="14">
        <f t="shared" ref="EM66:EM84" si="169">EM65+$EA65+FB65*$DX65</f>
        <v>840</v>
      </c>
      <c r="EN66" s="14">
        <f t="shared" ref="EN66:EN84" si="170">EN65+$EA65+FC65*$DX65</f>
        <v>840</v>
      </c>
      <c r="EO66" s="14">
        <f t="shared" ref="EO66:EO84" si="171">EO65+$EA65+FD65*$DX65</f>
        <v>970</v>
      </c>
      <c r="EP66" s="14">
        <f t="shared" ref="EP66:EP84" si="172">EP65+$EA65+FE65*$DX65</f>
        <v>1350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108"/>
        <v>13</v>
      </c>
      <c r="FK66" s="14">
        <f t="shared" si="109"/>
        <v>1102013</v>
      </c>
      <c r="FL66" s="14" t="str">
        <f t="shared" si="110"/>
        <v>塞伯罗斯-2星</v>
      </c>
      <c r="FM66" s="14">
        <f t="shared" si="111"/>
        <v>2</v>
      </c>
      <c r="FN66" s="14">
        <f>INDEX(Y$6:Y$27,$FJ66)+INDEX(属性偏向!Z$4:Z$8,卡牌属性!$FM66)</f>
        <v>4</v>
      </c>
      <c r="FO66" s="14" t="str">
        <f>INDEX(属性评价,卡牌属性!FN66)</f>
        <v>C+</v>
      </c>
      <c r="FP66" s="14">
        <f>INDEX(Z$6:Z$27,$FJ66)+INDEX(属性偏向!AA$4:AA$8,卡牌属性!$FM66)</f>
        <v>4</v>
      </c>
      <c r="FQ66" s="14" t="str">
        <f>INDEX(属性评价,卡牌属性!FP66)</f>
        <v>C+</v>
      </c>
      <c r="FR66" s="14">
        <f>INDEX(AA$6:AA$27,$FJ66)+INDEX(属性偏向!AB$4:AB$8,卡牌属性!$FM66)</f>
        <v>4</v>
      </c>
      <c r="FS66" s="14" t="str">
        <f>INDEX(属性评价,卡牌属性!FR66)</f>
        <v>C+</v>
      </c>
      <c r="FV66" s="13">
        <v>62</v>
      </c>
      <c r="FW66" s="13">
        <f t="shared" si="112"/>
        <v>13</v>
      </c>
      <c r="FX66" s="14">
        <f t="shared" si="113"/>
        <v>1101013</v>
      </c>
      <c r="FY66" s="14" t="str">
        <f t="shared" si="114"/>
        <v>吉拉-2星</v>
      </c>
      <c r="FZ66" s="14">
        <f t="shared" si="115"/>
        <v>2</v>
      </c>
      <c r="GA66" s="14">
        <f>INDEX(J$6:J$21,$FW66)+INDEX(属性偏向!Z$4:Z$8,卡牌属性!$FM66)</f>
        <v>3</v>
      </c>
      <c r="GB66" s="14" t="str">
        <f>INDEX(属性评价,卡牌属性!GA66)</f>
        <v>C</v>
      </c>
      <c r="GC66" s="14">
        <f>INDEX(K$6:K$21,$FW66)+INDEX(属性偏向!Z$4:Z$8,卡牌属性!$FM66)</f>
        <v>6</v>
      </c>
      <c r="GD66" s="14" t="str">
        <f>INDEX(属性评价,卡牌属性!GC66)</f>
        <v>B+</v>
      </c>
      <c r="GE66" s="14">
        <f>INDEX(L$6:L$21,$FW66)+INDEX(属性偏向!Z$4:Z$8,卡牌属性!$FM66)</f>
        <v>4</v>
      </c>
      <c r="GF66" s="14" t="str">
        <f>INDEX(属性评价,卡牌属性!GE66)</f>
        <v>C+</v>
      </c>
      <c r="GJ66" s="13">
        <v>62</v>
      </c>
      <c r="GK66" s="13">
        <f>MATCH(GJ66-1,属性投放!$T$6:$T$66,1)</f>
        <v>5</v>
      </c>
      <c r="GL66" s="13">
        <f>MATCH(GJ66,属性投放!$AN$6:$AN$58,1)-1</f>
        <v>17</v>
      </c>
      <c r="GM66" s="13">
        <f>MATCH(GJ66-1,属性投放!$AD$6:$AD$26,1)</f>
        <v>9</v>
      </c>
      <c r="GN66" s="13" t="str">
        <f>INDEX(属性投放!$AB$7:$AB$26,卡牌属性!GM66)</f>
        <v>叫唤+2</v>
      </c>
      <c r="GO66" s="14">
        <f t="shared" si="116"/>
        <v>1061</v>
      </c>
      <c r="GP66" s="14">
        <f t="shared" si="117"/>
        <v>503</v>
      </c>
      <c r="GQ66" s="14">
        <f t="shared" si="118"/>
        <v>9910</v>
      </c>
      <c r="GR66" s="14">
        <f t="shared" si="119"/>
        <v>10</v>
      </c>
      <c r="GS66" s="14">
        <f t="shared" si="120"/>
        <v>5</v>
      </c>
      <c r="GT66" s="14">
        <f t="shared" si="121"/>
        <v>100</v>
      </c>
      <c r="GU66" s="14">
        <f>GO66+GR66*($GJ66-INDEX(属性投放!$AD$6:$AD$26,卡牌属性!$GM66))</f>
        <v>1111</v>
      </c>
      <c r="GV66" s="14">
        <f>GP66+GS66*($GJ66-INDEX(属性投放!$AD$6:$AD$26,卡牌属性!$GM66))</f>
        <v>528</v>
      </c>
      <c r="GW66" s="14">
        <f>GQ66+GT66*($GJ66-INDEX(属性投放!$AD$6:$AD$26,卡牌属性!$GM66))</f>
        <v>10410</v>
      </c>
      <c r="GX66" s="14">
        <f t="shared" si="122"/>
        <v>725</v>
      </c>
      <c r="GY66" s="14">
        <f t="shared" si="123"/>
        <v>366</v>
      </c>
      <c r="GZ66" s="14">
        <f t="shared" si="124"/>
        <v>7250</v>
      </c>
      <c r="HA66" s="14">
        <f>IF(COUNTIF(属性投放!$AN$7:$AN$58,"="&amp;卡牌属性!GJ66)&gt;0,卡牌属性!GL66,0)</f>
        <v>17</v>
      </c>
      <c r="HB66" s="14">
        <f t="shared" si="125"/>
        <v>80</v>
      </c>
      <c r="HC66" s="14">
        <f t="shared" si="126"/>
        <v>40</v>
      </c>
      <c r="HD66" s="14">
        <f t="shared" si="127"/>
        <v>800</v>
      </c>
      <c r="HE66" s="14">
        <f>IF(COUNTIF(属性投放!$AD$6:$AD$26,"="&amp;卡牌属性!GJ66)&gt;0,卡牌属性!GM66,0)</f>
        <v>0</v>
      </c>
      <c r="HF66" s="14">
        <f t="shared" si="128"/>
        <v>0</v>
      </c>
      <c r="HG66" s="14">
        <f t="shared" si="129"/>
        <v>0</v>
      </c>
      <c r="HH66" s="14">
        <f t="shared" si="130"/>
        <v>0</v>
      </c>
      <c r="HI66" s="14">
        <f t="shared" si="71"/>
        <v>10</v>
      </c>
      <c r="HJ66" s="14">
        <f t="shared" si="72"/>
        <v>5</v>
      </c>
      <c r="HK66" s="14">
        <f t="shared" si="73"/>
        <v>100</v>
      </c>
      <c r="HL66" s="14">
        <f t="shared" si="74"/>
        <v>1836</v>
      </c>
      <c r="HM66" s="14">
        <f t="shared" si="75"/>
        <v>894</v>
      </c>
      <c r="HN66" s="14">
        <f t="shared" si="76"/>
        <v>17660</v>
      </c>
      <c r="HO66" s="14">
        <f t="shared" si="77"/>
        <v>300</v>
      </c>
      <c r="HP66" s="14">
        <f t="shared" si="78"/>
        <v>2400</v>
      </c>
      <c r="HQ66" s="14">
        <f t="shared" si="79"/>
        <v>0</v>
      </c>
      <c r="HR66" s="14">
        <f t="shared" si="80"/>
        <v>53900</v>
      </c>
      <c r="HS66" s="17">
        <f t="shared" si="81"/>
        <v>5.5658627087198514E-3</v>
      </c>
      <c r="HT66" s="17">
        <f t="shared" si="82"/>
        <v>4.4526901669758812E-2</v>
      </c>
      <c r="HU66" s="17">
        <f t="shared" si="83"/>
        <v>0</v>
      </c>
      <c r="HV66" s="23">
        <f>SUM(HO$5:HO66)</f>
        <v>14180</v>
      </c>
      <c r="HW66" s="14">
        <f>SUM(HP$5:HP66)</f>
        <v>21820</v>
      </c>
      <c r="HX66" s="14">
        <f>SUM(HQ$5:HQ66)</f>
        <v>13360</v>
      </c>
      <c r="HY66" s="17">
        <f t="shared" si="84"/>
        <v>0.26307977736549165</v>
      </c>
      <c r="HZ66" s="17">
        <f t="shared" si="85"/>
        <v>0.40482374768089052</v>
      </c>
      <c r="IA66" s="17">
        <f t="shared" si="86"/>
        <v>0.24786641929499073</v>
      </c>
    </row>
    <row r="67" spans="31:235" ht="16.5" x14ac:dyDescent="0.2">
      <c r="AE67" s="13">
        <v>63</v>
      </c>
      <c r="AF67" s="13">
        <f t="shared" si="55"/>
        <v>4</v>
      </c>
      <c r="AG67" s="13">
        <f t="shared" si="2"/>
        <v>4</v>
      </c>
      <c r="AH67" s="14">
        <f t="shared" si="3"/>
        <v>1101004</v>
      </c>
      <c r="AI67" s="14" t="str">
        <f t="shared" si="4"/>
        <v>项昆仑3突</v>
      </c>
      <c r="AJ67" s="25" t="s">
        <v>162</v>
      </c>
      <c r="AK67" s="14">
        <v>1</v>
      </c>
      <c r="AL67" s="14">
        <f t="shared" si="5"/>
        <v>3</v>
      </c>
      <c r="AM67" s="14">
        <f>INDEX(属性投放!$DE$6:$DE$85,(卡牌属性!AG67-2)*20+卡牌属性!AL67)</f>
        <v>316</v>
      </c>
      <c r="AN67" s="14">
        <f t="shared" si="152"/>
        <v>316</v>
      </c>
      <c r="AO67" s="14">
        <f t="shared" si="152"/>
        <v>316</v>
      </c>
      <c r="AP67" s="14">
        <f t="shared" si="152"/>
        <v>316</v>
      </c>
      <c r="AQ67" s="14">
        <f t="shared" si="152"/>
        <v>316</v>
      </c>
      <c r="AR67" s="14">
        <f>INDEX(属性投放!$DF$6:$DF$85,(卡牌属性!AG67-2)*20+卡牌属性!AL67)</f>
        <v>114</v>
      </c>
      <c r="AS67" s="14">
        <f t="shared" si="153"/>
        <v>114</v>
      </c>
      <c r="AT67" s="14">
        <f t="shared" si="153"/>
        <v>114</v>
      </c>
      <c r="AU67" s="14">
        <f t="shared" si="153"/>
        <v>114</v>
      </c>
      <c r="AV67" s="14">
        <f t="shared" si="153"/>
        <v>114</v>
      </c>
      <c r="AW67" s="14">
        <f>INDEX(属性投放!$DG$6:$DG$85,(卡牌属性!AG67-2)*20+卡牌属性!AL67)</f>
        <v>1480</v>
      </c>
      <c r="AX67" s="14">
        <f t="shared" si="154"/>
        <v>1480</v>
      </c>
      <c r="AY67" s="14">
        <f t="shared" si="154"/>
        <v>1480</v>
      </c>
      <c r="AZ67" s="14">
        <f t="shared" si="154"/>
        <v>1480</v>
      </c>
      <c r="BA67" s="14">
        <f t="shared" si="154"/>
        <v>1480</v>
      </c>
      <c r="BB67" s="14">
        <f>INDEX(属性投放!$DK$6:$DK$85,(卡牌属性!AG67-2)*20+卡牌属性!AL67)</f>
        <v>26</v>
      </c>
      <c r="BC67" s="14">
        <f t="shared" si="155"/>
        <v>26</v>
      </c>
      <c r="BD67" s="14">
        <f t="shared" si="155"/>
        <v>26</v>
      </c>
      <c r="BE67" s="14">
        <f t="shared" si="155"/>
        <v>26</v>
      </c>
      <c r="BF67" s="14">
        <f t="shared" si="155"/>
        <v>26</v>
      </c>
      <c r="BG67" s="14">
        <f>INDEX(属性投放!$DL$6:$DL$85,(卡牌属性!AG67-2)*20+卡牌属性!AL67)</f>
        <v>14</v>
      </c>
      <c r="BH67" s="14">
        <f t="shared" si="156"/>
        <v>14</v>
      </c>
      <c r="BI67" s="14">
        <f t="shared" si="156"/>
        <v>14</v>
      </c>
      <c r="BJ67" s="14">
        <f t="shared" si="156"/>
        <v>14</v>
      </c>
      <c r="BK67" s="14">
        <f t="shared" si="156"/>
        <v>14</v>
      </c>
      <c r="BL67" s="14">
        <f>INDEX(属性投放!$DM$6:$DM$85,(卡牌属性!AG67-2)*20+卡牌属性!AL67)</f>
        <v>130</v>
      </c>
      <c r="BM67" s="14">
        <f t="shared" si="157"/>
        <v>130</v>
      </c>
      <c r="BN67" s="14">
        <f t="shared" si="157"/>
        <v>130</v>
      </c>
      <c r="BO67" s="14">
        <f t="shared" si="157"/>
        <v>130</v>
      </c>
      <c r="BP67" s="14">
        <f t="shared" si="157"/>
        <v>130</v>
      </c>
      <c r="BU67" s="13">
        <v>63</v>
      </c>
      <c r="BV67" s="13">
        <f t="shared" si="12"/>
        <v>4</v>
      </c>
      <c r="BW67" s="14">
        <f t="shared" si="13"/>
        <v>2</v>
      </c>
      <c r="BX67" s="14">
        <f t="shared" si="14"/>
        <v>1102004</v>
      </c>
      <c r="BY67" s="14" t="str">
        <f t="shared" si="15"/>
        <v>唐流雨3突</v>
      </c>
      <c r="BZ67" s="25" t="s">
        <v>162</v>
      </c>
      <c r="CA67" s="14">
        <v>2</v>
      </c>
      <c r="CB67" s="14">
        <f t="shared" si="16"/>
        <v>3</v>
      </c>
      <c r="CC67" s="14" t="s">
        <v>21</v>
      </c>
      <c r="CD67" s="14">
        <f>INDEX(属性投放!$AY$6:$AY$85,(BW67-2)*20+CB67)</f>
        <v>290</v>
      </c>
      <c r="CE67" s="14" t="s">
        <v>22</v>
      </c>
      <c r="CF67" s="14">
        <f>INDEX(属性投放!$AZ$6:$AZ$85,(BW67-2)*20+CB67)</f>
        <v>118</v>
      </c>
      <c r="CG67" s="14" t="s">
        <v>674</v>
      </c>
      <c r="CH67" s="14">
        <f>INDEX(属性投放!$BA$6:$BA$85,(BW67-2)*20+CB67)</f>
        <v>2200</v>
      </c>
      <c r="CI67" s="14" t="s">
        <v>21</v>
      </c>
      <c r="CJ67" s="14">
        <f>INDEX(属性投放!$BB$6:$BB$85,(BW67-2)*20+CB67)</f>
        <v>6</v>
      </c>
      <c r="CK67" s="14" t="s">
        <v>22</v>
      </c>
      <c r="CL67" s="14">
        <f>INDEX(属性投放!$BC$6:$BC$85,(BW67-2)*20+CB67)</f>
        <v>3</v>
      </c>
      <c r="CM67" s="14" t="s">
        <v>674</v>
      </c>
      <c r="CN67" s="14">
        <f>INDEX(属性投放!$BD$6:$BD$85,(BW67-2)*20+CB67)</f>
        <v>60</v>
      </c>
      <c r="CQ67" s="13">
        <v>63</v>
      </c>
      <c r="CR67" s="13">
        <f t="shared" si="17"/>
        <v>2</v>
      </c>
      <c r="CS67" s="13">
        <f t="shared" si="18"/>
        <v>11</v>
      </c>
      <c r="CT67" s="14">
        <f t="shared" si="19"/>
        <v>3</v>
      </c>
      <c r="CU67" s="14">
        <f t="shared" si="20"/>
        <v>1102002</v>
      </c>
      <c r="CV67" s="14" t="str">
        <f>INDEX($O$6:$O$27,CR67)&amp;"-"&amp;INDEX(属性投放!$AB$7:$AB$26,CX67)&amp;"-魂火-"&amp;CZ67</f>
        <v>许褚-众合+2-魂火-2</v>
      </c>
      <c r="CW67" s="25" t="s">
        <v>162</v>
      </c>
      <c r="CX67" s="14">
        <f>INDEX(属性投放!$AL$7:$AL$58,CS67)</f>
        <v>6</v>
      </c>
      <c r="CY67" s="14" t="s">
        <v>701</v>
      </c>
      <c r="CZ67" s="14">
        <f>INDEX(属性投放!$AM$7:$AM$58,CS67)</f>
        <v>2</v>
      </c>
      <c r="DA67" s="14">
        <f t="shared" si="21"/>
        <v>11</v>
      </c>
      <c r="DB67" s="14">
        <f>INDEX(属性投放!$AN$7:$AN$58,DA67)</f>
        <v>47</v>
      </c>
      <c r="DC67" s="14" t="s">
        <v>702</v>
      </c>
      <c r="DD67" s="14">
        <f>INDEX(属性投放!$BJ$6:$BJ$85,(CT67-2)*20+CX67)</f>
        <v>60</v>
      </c>
      <c r="DE67" s="14">
        <f>SUMIFS(DD$5:DD67,$CR$5:$CR67,"="&amp;$CR67)</f>
        <v>460</v>
      </c>
      <c r="DF67" s="14" t="s">
        <v>703</v>
      </c>
      <c r="DG67" s="14">
        <f>INDEX(属性投放!$BK$6:$BK$85,(CT67-2)*20+CX67)</f>
        <v>30</v>
      </c>
      <c r="DH67" s="14">
        <f>SUMIFS(DG$5:DG67,$CR$5:$CR67,"="&amp;$CR67)</f>
        <v>232</v>
      </c>
      <c r="DI67" s="14" t="s">
        <v>704</v>
      </c>
      <c r="DJ67" s="14">
        <f>INDEX(属性投放!$BL$6:$BL$85,(CT67-2)*20+CX67)</f>
        <v>600</v>
      </c>
      <c r="DK67" s="14">
        <f>SUMIFS(DJ$5:DJ67,$CR$5:$CR67,"="&amp;$CR67)</f>
        <v>4600</v>
      </c>
      <c r="DP67" s="14">
        <f t="shared" si="22"/>
        <v>1102004</v>
      </c>
      <c r="DQ67" s="14" t="str">
        <f t="shared" si="23"/>
        <v>唐流雨3突</v>
      </c>
      <c r="DR67" s="14">
        <f t="shared" si="24"/>
        <v>4</v>
      </c>
      <c r="DS67" s="14">
        <f t="shared" si="25"/>
        <v>2</v>
      </c>
      <c r="DT67" s="14">
        <f t="shared" si="26"/>
        <v>3</v>
      </c>
      <c r="DU67" s="14">
        <f t="shared" si="27"/>
        <v>2</v>
      </c>
      <c r="DV67" s="14">
        <f t="shared" si="28"/>
        <v>3</v>
      </c>
      <c r="DW67" s="14">
        <f t="shared" si="29"/>
        <v>3</v>
      </c>
      <c r="DX67" s="14">
        <f>INDEX(属性投放!$AW$6:$AW$85,(卡牌属性!DU67-2)*20+卡牌属性!DV67)</f>
        <v>10</v>
      </c>
      <c r="DY67" s="14">
        <f>INDEX(属性投放!BP$6:BP$85,卡牌属性!$DW67)</f>
        <v>50</v>
      </c>
      <c r="DZ67" s="14">
        <f>INDEX(属性投放!BQ$6:BQ$85,卡牌属性!$DW67)</f>
        <v>25</v>
      </c>
      <c r="EA67" s="14">
        <f>INDEX(属性投放!BR$6:BR$85,卡牌属性!$DW67)</f>
        <v>500</v>
      </c>
      <c r="EB67" s="14">
        <f t="shared" si="158"/>
        <v>284</v>
      </c>
      <c r="EC67" s="14">
        <f t="shared" si="159"/>
        <v>337</v>
      </c>
      <c r="ED67" s="14">
        <f t="shared" si="160"/>
        <v>415</v>
      </c>
      <c r="EE67" s="14">
        <f t="shared" si="161"/>
        <v>415</v>
      </c>
      <c r="EF67" s="14">
        <f t="shared" si="162"/>
        <v>503</v>
      </c>
      <c r="EG67" s="14">
        <f t="shared" si="163"/>
        <v>81</v>
      </c>
      <c r="EH67" s="14">
        <f t="shared" si="164"/>
        <v>90</v>
      </c>
      <c r="EI67" s="14">
        <f t="shared" si="165"/>
        <v>90</v>
      </c>
      <c r="EJ67" s="14">
        <f t="shared" si="166"/>
        <v>105</v>
      </c>
      <c r="EK67" s="14">
        <f t="shared" si="167"/>
        <v>124</v>
      </c>
      <c r="EL67" s="14">
        <f t="shared" si="168"/>
        <v>1650</v>
      </c>
      <c r="EM67" s="14">
        <f t="shared" si="169"/>
        <v>1940</v>
      </c>
      <c r="EN67" s="14">
        <f t="shared" si="170"/>
        <v>1940</v>
      </c>
      <c r="EO67" s="14">
        <f t="shared" si="171"/>
        <v>2270</v>
      </c>
      <c r="EP67" s="14">
        <f t="shared" si="172"/>
        <v>2850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108"/>
        <v>13</v>
      </c>
      <c r="FK67" s="14">
        <f t="shared" si="109"/>
        <v>1102013</v>
      </c>
      <c r="FL67" s="14" t="str">
        <f t="shared" si="110"/>
        <v>塞伯罗斯-3星</v>
      </c>
      <c r="FM67" s="14">
        <f t="shared" si="111"/>
        <v>3</v>
      </c>
      <c r="FN67" s="14">
        <f>INDEX(Y$6:Y$27,$FJ67)+INDEX(属性偏向!Z$4:Z$8,卡牌属性!$FM67)</f>
        <v>5</v>
      </c>
      <c r="FO67" s="14" t="str">
        <f>INDEX(属性评价,卡牌属性!FN67)</f>
        <v>B</v>
      </c>
      <c r="FP67" s="14">
        <f>INDEX(Z$6:Z$27,$FJ67)+INDEX(属性偏向!AA$4:AA$8,卡牌属性!$FM67)</f>
        <v>4</v>
      </c>
      <c r="FQ67" s="14" t="str">
        <f>INDEX(属性评价,卡牌属性!FP67)</f>
        <v>C+</v>
      </c>
      <c r="FR67" s="14">
        <f>INDEX(AA$6:AA$27,$FJ67)+INDEX(属性偏向!AB$4:AB$8,卡牌属性!$FM67)</f>
        <v>4</v>
      </c>
      <c r="FS67" s="14" t="str">
        <f>INDEX(属性评价,卡牌属性!FR67)</f>
        <v>C+</v>
      </c>
      <c r="FV67" s="13">
        <v>63</v>
      </c>
      <c r="FW67" s="13">
        <f t="shared" si="112"/>
        <v>13</v>
      </c>
      <c r="FX67" s="14">
        <f t="shared" si="113"/>
        <v>1101013</v>
      </c>
      <c r="FY67" s="14" t="str">
        <f t="shared" si="114"/>
        <v>吉拉-3星</v>
      </c>
      <c r="FZ67" s="14">
        <f t="shared" si="115"/>
        <v>3</v>
      </c>
      <c r="GA67" s="14">
        <f>INDEX(J$6:J$21,$FW67)+INDEX(属性偏向!Z$4:Z$8,卡牌属性!$FM67)</f>
        <v>4</v>
      </c>
      <c r="GB67" s="14" t="str">
        <f>INDEX(属性评价,卡牌属性!GA67)</f>
        <v>C+</v>
      </c>
      <c r="GC67" s="14">
        <f>INDEX(K$6:K$21,$FW67)+INDEX(属性偏向!Z$4:Z$8,卡牌属性!$FM67)</f>
        <v>7</v>
      </c>
      <c r="GD67" s="14" t="str">
        <f>INDEX(属性评价,卡牌属性!GC67)</f>
        <v>A</v>
      </c>
      <c r="GE67" s="14">
        <f>INDEX(L$6:L$21,$FW67)+INDEX(属性偏向!Z$4:Z$8,卡牌属性!$FM67)</f>
        <v>5</v>
      </c>
      <c r="GF67" s="14" t="str">
        <f>INDEX(属性评价,卡牌属性!GE67)</f>
        <v>B</v>
      </c>
      <c r="GJ67" s="13">
        <v>63</v>
      </c>
      <c r="GK67" s="13">
        <f>MATCH(GJ67-1,属性投放!$T$6:$T$66,1)</f>
        <v>6</v>
      </c>
      <c r="GL67" s="13">
        <f>MATCH(GJ67,属性投放!$AN$6:$AN$58,1)-1</f>
        <v>17</v>
      </c>
      <c r="GM67" s="13">
        <f>MATCH(GJ67-1,属性投放!$AD$6:$AD$26,1)</f>
        <v>9</v>
      </c>
      <c r="GN67" s="13" t="str">
        <f>INDEX(属性投放!$AB$7:$AB$26,卡牌属性!GM67)</f>
        <v>叫唤+2</v>
      </c>
      <c r="GO67" s="14">
        <f t="shared" si="116"/>
        <v>1061</v>
      </c>
      <c r="GP67" s="14">
        <f t="shared" si="117"/>
        <v>503</v>
      </c>
      <c r="GQ67" s="14">
        <f t="shared" si="118"/>
        <v>9910</v>
      </c>
      <c r="GR67" s="14">
        <f t="shared" si="119"/>
        <v>10</v>
      </c>
      <c r="GS67" s="14">
        <f t="shared" si="120"/>
        <v>5</v>
      </c>
      <c r="GT67" s="14">
        <f t="shared" si="121"/>
        <v>100</v>
      </c>
      <c r="GU67" s="14">
        <f>GO67+GR67*($GJ67-INDEX(属性投放!$AD$6:$AD$26,卡牌属性!$GM67))</f>
        <v>1121</v>
      </c>
      <c r="GV67" s="14">
        <f>GP67+GS67*($GJ67-INDEX(属性投放!$AD$6:$AD$26,卡牌属性!$GM67))</f>
        <v>533</v>
      </c>
      <c r="GW67" s="14">
        <f>GQ67+GT67*($GJ67-INDEX(属性投放!$AD$6:$AD$26,卡牌属性!$GM67))</f>
        <v>10510</v>
      </c>
      <c r="GX67" s="14">
        <f t="shared" si="122"/>
        <v>725</v>
      </c>
      <c r="GY67" s="14">
        <f t="shared" si="123"/>
        <v>366</v>
      </c>
      <c r="GZ67" s="14">
        <f t="shared" si="124"/>
        <v>7250</v>
      </c>
      <c r="HA67" s="14">
        <f>IF(COUNTIF(属性投放!$AN$7:$AN$58,"="&amp;卡牌属性!GJ67)&gt;0,卡牌属性!GL67,0)</f>
        <v>0</v>
      </c>
      <c r="HB67" s="14">
        <f t="shared" si="125"/>
        <v>0</v>
      </c>
      <c r="HC67" s="14">
        <f t="shared" si="126"/>
        <v>0</v>
      </c>
      <c r="HD67" s="14">
        <f t="shared" si="127"/>
        <v>0</v>
      </c>
      <c r="HE67" s="14">
        <f>IF(COUNTIF(属性投放!$AD$6:$AD$26,"="&amp;卡牌属性!GJ67)&gt;0,卡牌属性!GM67,0)</f>
        <v>0</v>
      </c>
      <c r="HF67" s="14">
        <f t="shared" si="128"/>
        <v>0</v>
      </c>
      <c r="HG67" s="14">
        <f t="shared" si="129"/>
        <v>0</v>
      </c>
      <c r="HH67" s="14">
        <f t="shared" si="130"/>
        <v>0</v>
      </c>
      <c r="HI67" s="14">
        <f t="shared" si="71"/>
        <v>10</v>
      </c>
      <c r="HJ67" s="14">
        <f t="shared" si="72"/>
        <v>5</v>
      </c>
      <c r="HK67" s="14">
        <f t="shared" si="73"/>
        <v>100</v>
      </c>
      <c r="HL67" s="14">
        <f t="shared" si="74"/>
        <v>1846</v>
      </c>
      <c r="HM67" s="14">
        <f t="shared" si="75"/>
        <v>899</v>
      </c>
      <c r="HN67" s="14">
        <f t="shared" si="76"/>
        <v>17760</v>
      </c>
      <c r="HO67" s="14">
        <f t="shared" si="77"/>
        <v>300</v>
      </c>
      <c r="HP67" s="14">
        <f t="shared" si="78"/>
        <v>0</v>
      </c>
      <c r="HQ67" s="14">
        <f t="shared" si="79"/>
        <v>0</v>
      </c>
      <c r="HR67" s="14">
        <f t="shared" si="80"/>
        <v>54200</v>
      </c>
      <c r="HS67" s="17">
        <f t="shared" si="81"/>
        <v>5.5350553505535052E-3</v>
      </c>
      <c r="HT67" s="17">
        <f t="shared" si="82"/>
        <v>0</v>
      </c>
      <c r="HU67" s="17">
        <f t="shared" si="83"/>
        <v>0</v>
      </c>
      <c r="HV67" s="23">
        <f>SUM(HO$5:HO67)</f>
        <v>14480</v>
      </c>
      <c r="HW67" s="14">
        <f>SUM(HP$5:HP67)</f>
        <v>21820</v>
      </c>
      <c r="HX67" s="14">
        <f>SUM(HQ$5:HQ67)</f>
        <v>13360</v>
      </c>
      <c r="HY67" s="17">
        <f t="shared" si="84"/>
        <v>0.26715867158671586</v>
      </c>
      <c r="HZ67" s="17">
        <f t="shared" si="85"/>
        <v>0.40258302583025829</v>
      </c>
      <c r="IA67" s="17">
        <f t="shared" si="86"/>
        <v>0.24649446494464944</v>
      </c>
    </row>
    <row r="68" spans="31:235" ht="16.5" x14ac:dyDescent="0.2">
      <c r="AE68" s="13">
        <v>64</v>
      </c>
      <c r="AF68" s="13">
        <f t="shared" si="55"/>
        <v>4</v>
      </c>
      <c r="AG68" s="13">
        <f t="shared" si="2"/>
        <v>4</v>
      </c>
      <c r="AH68" s="14">
        <f t="shared" si="3"/>
        <v>1101004</v>
      </c>
      <c r="AI68" s="14" t="str">
        <f t="shared" si="4"/>
        <v>项昆仑4突</v>
      </c>
      <c r="AJ68" s="25" t="s">
        <v>162</v>
      </c>
      <c r="AK68" s="14">
        <v>1</v>
      </c>
      <c r="AL68" s="14">
        <f t="shared" si="5"/>
        <v>4</v>
      </c>
      <c r="AM68" s="14">
        <f>INDEX(属性投放!$DE$6:$DE$85,(卡牌属性!AG68-2)*20+卡牌属性!AL68)</f>
        <v>642</v>
      </c>
      <c r="AN68" s="14">
        <f t="shared" si="152"/>
        <v>642</v>
      </c>
      <c r="AO68" s="14">
        <f t="shared" si="152"/>
        <v>642</v>
      </c>
      <c r="AP68" s="14">
        <f t="shared" si="152"/>
        <v>642</v>
      </c>
      <c r="AQ68" s="14">
        <f t="shared" si="152"/>
        <v>642</v>
      </c>
      <c r="AR68" s="14">
        <f>INDEX(属性投放!$DF$6:$DF$85,(卡牌属性!AG68-2)*20+卡牌属性!AL68)</f>
        <v>288</v>
      </c>
      <c r="AS68" s="14">
        <f t="shared" si="153"/>
        <v>288</v>
      </c>
      <c r="AT68" s="14">
        <f t="shared" si="153"/>
        <v>288</v>
      </c>
      <c r="AU68" s="14">
        <f t="shared" si="153"/>
        <v>288</v>
      </c>
      <c r="AV68" s="14">
        <f t="shared" si="153"/>
        <v>288</v>
      </c>
      <c r="AW68" s="14">
        <f>INDEX(属性投放!$DG$6:$DG$85,(卡牌属性!AG68-2)*20+卡牌属性!AL68)</f>
        <v>3110</v>
      </c>
      <c r="AX68" s="14">
        <f t="shared" si="154"/>
        <v>3110</v>
      </c>
      <c r="AY68" s="14">
        <f t="shared" si="154"/>
        <v>3110</v>
      </c>
      <c r="AZ68" s="14">
        <f t="shared" si="154"/>
        <v>3110</v>
      </c>
      <c r="BA68" s="14">
        <f t="shared" si="154"/>
        <v>3110</v>
      </c>
      <c r="BB68" s="14">
        <f>INDEX(属性投放!$DK$6:$DK$85,(卡牌属性!AG68-2)*20+卡牌属性!AL68)</f>
        <v>47</v>
      </c>
      <c r="BC68" s="14">
        <f t="shared" si="155"/>
        <v>47</v>
      </c>
      <c r="BD68" s="14">
        <f t="shared" si="155"/>
        <v>47</v>
      </c>
      <c r="BE68" s="14">
        <f t="shared" si="155"/>
        <v>47</v>
      </c>
      <c r="BF68" s="14">
        <f t="shared" si="155"/>
        <v>47</v>
      </c>
      <c r="BG68" s="14">
        <f>INDEX(属性投放!$DL$6:$DL$85,(卡牌属性!AG68-2)*20+卡牌属性!AL68)</f>
        <v>24</v>
      </c>
      <c r="BH68" s="14">
        <f t="shared" si="156"/>
        <v>24</v>
      </c>
      <c r="BI68" s="14">
        <f t="shared" si="156"/>
        <v>24</v>
      </c>
      <c r="BJ68" s="14">
        <f t="shared" si="156"/>
        <v>24</v>
      </c>
      <c r="BK68" s="14">
        <f t="shared" si="156"/>
        <v>24</v>
      </c>
      <c r="BL68" s="14">
        <f>INDEX(属性投放!$DM$6:$DM$85,(卡牌属性!AG68-2)*20+卡牌属性!AL68)</f>
        <v>235</v>
      </c>
      <c r="BM68" s="14">
        <f t="shared" si="157"/>
        <v>235</v>
      </c>
      <c r="BN68" s="14">
        <f t="shared" si="157"/>
        <v>235</v>
      </c>
      <c r="BO68" s="14">
        <f t="shared" si="157"/>
        <v>235</v>
      </c>
      <c r="BP68" s="14">
        <f t="shared" si="157"/>
        <v>235</v>
      </c>
      <c r="BU68" s="13">
        <v>64</v>
      </c>
      <c r="BV68" s="13">
        <f t="shared" si="12"/>
        <v>4</v>
      </c>
      <c r="BW68" s="14">
        <f t="shared" si="13"/>
        <v>2</v>
      </c>
      <c r="BX68" s="14">
        <f t="shared" si="14"/>
        <v>1102004</v>
      </c>
      <c r="BY68" s="14" t="str">
        <f t="shared" si="15"/>
        <v>唐流雨4突</v>
      </c>
      <c r="BZ68" s="25" t="s">
        <v>162</v>
      </c>
      <c r="CA68" s="14">
        <v>2</v>
      </c>
      <c r="CB68" s="14">
        <f t="shared" si="16"/>
        <v>4</v>
      </c>
      <c r="CC68" s="14" t="s">
        <v>21</v>
      </c>
      <c r="CD68" s="14">
        <f>INDEX(属性投放!$AY$6:$AY$85,(BW68-2)*20+CB68)</f>
        <v>450</v>
      </c>
      <c r="CE68" s="14" t="s">
        <v>22</v>
      </c>
      <c r="CF68" s="14">
        <f>INDEX(属性投放!$AZ$6:$AZ$85,(BW68-2)*20+CB68)</f>
        <v>199</v>
      </c>
      <c r="CG68" s="14" t="s">
        <v>674</v>
      </c>
      <c r="CH68" s="14">
        <f>INDEX(属性投放!$BA$6:$BA$85,(BW68-2)*20+CB68)</f>
        <v>3800</v>
      </c>
      <c r="CI68" s="14" t="s">
        <v>21</v>
      </c>
      <c r="CJ68" s="14">
        <f>INDEX(属性投放!$BB$6:$BB$85,(BW68-2)*20+CB68)</f>
        <v>8</v>
      </c>
      <c r="CK68" s="14" t="s">
        <v>22</v>
      </c>
      <c r="CL68" s="14">
        <f>INDEX(属性投放!$BC$6:$BC$85,(BW68-2)*20+CB68)</f>
        <v>4</v>
      </c>
      <c r="CM68" s="14" t="s">
        <v>674</v>
      </c>
      <c r="CN68" s="14">
        <f>INDEX(属性投放!$BD$6:$BD$85,(BW68-2)*20+CB68)</f>
        <v>80</v>
      </c>
      <c r="CQ68" s="13">
        <v>64</v>
      </c>
      <c r="CR68" s="13">
        <f t="shared" si="17"/>
        <v>2</v>
      </c>
      <c r="CS68" s="13">
        <f t="shared" si="18"/>
        <v>12</v>
      </c>
      <c r="CT68" s="14">
        <f t="shared" si="19"/>
        <v>3</v>
      </c>
      <c r="CU68" s="14">
        <f t="shared" si="20"/>
        <v>1102002</v>
      </c>
      <c r="CV68" s="14" t="str">
        <f>INDEX($O$6:$O$27,CR68)&amp;"-"&amp;INDEX(属性投放!$AB$7:$AB$26,CX68)&amp;"-魂火-"&amp;CZ68</f>
        <v>许褚-叫唤-魂火-1</v>
      </c>
      <c r="CW68" s="25" t="s">
        <v>162</v>
      </c>
      <c r="CX68" s="14">
        <f>INDEX(属性投放!$AL$7:$AL$58,CS68)</f>
        <v>7</v>
      </c>
      <c r="CY68" s="14" t="s">
        <v>701</v>
      </c>
      <c r="CZ68" s="14">
        <f>INDEX(属性投放!$AM$7:$AM$58,CS68)</f>
        <v>1</v>
      </c>
      <c r="DA68" s="14">
        <f t="shared" si="21"/>
        <v>12</v>
      </c>
      <c r="DB68" s="14">
        <f>INDEX(属性投放!$AN$7:$AN$58,DA68)</f>
        <v>50</v>
      </c>
      <c r="DC68" s="14" t="s">
        <v>702</v>
      </c>
      <c r="DD68" s="14">
        <f>INDEX(属性投放!$BJ$6:$BJ$85,(CT68-2)*20+CX68)</f>
        <v>80</v>
      </c>
      <c r="DE68" s="14">
        <f>SUMIFS(DD$5:DD68,$CR$5:$CR68,"="&amp;$CR68)</f>
        <v>540</v>
      </c>
      <c r="DF68" s="14" t="s">
        <v>703</v>
      </c>
      <c r="DG68" s="14">
        <f>INDEX(属性投放!$BK$6:$BK$85,(CT68-2)*20+CX68)</f>
        <v>40</v>
      </c>
      <c r="DH68" s="14">
        <f>SUMIFS(DG$5:DG68,$CR$5:$CR68,"="&amp;$CR68)</f>
        <v>272</v>
      </c>
      <c r="DI68" s="14" t="s">
        <v>704</v>
      </c>
      <c r="DJ68" s="14">
        <f>INDEX(属性投放!$BL$6:$BL$85,(CT68-2)*20+CX68)</f>
        <v>800</v>
      </c>
      <c r="DK68" s="14">
        <f>SUMIFS(DJ$5:DJ68,$CR$5:$CR68,"="&amp;$CR68)</f>
        <v>5400</v>
      </c>
      <c r="DP68" s="14">
        <f t="shared" si="22"/>
        <v>1102004</v>
      </c>
      <c r="DQ68" s="14" t="str">
        <f t="shared" si="23"/>
        <v>唐流雨4突</v>
      </c>
      <c r="DR68" s="14">
        <f t="shared" si="24"/>
        <v>4</v>
      </c>
      <c r="DS68" s="14">
        <f t="shared" si="25"/>
        <v>2</v>
      </c>
      <c r="DT68" s="14">
        <f t="shared" si="26"/>
        <v>3</v>
      </c>
      <c r="DU68" s="14">
        <f t="shared" si="27"/>
        <v>2</v>
      </c>
      <c r="DV68" s="14">
        <f t="shared" si="28"/>
        <v>4</v>
      </c>
      <c r="DW68" s="14">
        <f t="shared" si="29"/>
        <v>4</v>
      </c>
      <c r="DX68" s="14">
        <f>INDEX(属性投放!$AW$6:$AW$85,(卡牌属性!DU68-2)*20+卡牌属性!DV68)</f>
        <v>10</v>
      </c>
      <c r="DY68" s="14">
        <f>INDEX(属性投放!BP$6:BP$85,卡牌属性!$DW68)</f>
        <v>60</v>
      </c>
      <c r="DZ68" s="14">
        <f>INDEX(属性投放!BQ$6:BQ$85,卡牌属性!$DW68)</f>
        <v>30</v>
      </c>
      <c r="EA68" s="14">
        <f>INDEX(属性投放!BR$6:BR$85,卡牌属性!$DW68)</f>
        <v>600</v>
      </c>
      <c r="EB68" s="14">
        <f t="shared" si="158"/>
        <v>414</v>
      </c>
      <c r="EC68" s="14">
        <f t="shared" si="159"/>
        <v>487</v>
      </c>
      <c r="ED68" s="14">
        <f t="shared" si="160"/>
        <v>585</v>
      </c>
      <c r="EE68" s="14">
        <f t="shared" si="161"/>
        <v>585</v>
      </c>
      <c r="EF68" s="14">
        <f t="shared" si="162"/>
        <v>703</v>
      </c>
      <c r="EG68" s="14">
        <f t="shared" si="163"/>
        <v>136</v>
      </c>
      <c r="EH68" s="14">
        <f t="shared" si="164"/>
        <v>145</v>
      </c>
      <c r="EI68" s="14">
        <f t="shared" si="165"/>
        <v>145</v>
      </c>
      <c r="EJ68" s="14">
        <f t="shared" si="166"/>
        <v>170</v>
      </c>
      <c r="EK68" s="14">
        <f t="shared" si="167"/>
        <v>199</v>
      </c>
      <c r="EL68" s="14">
        <f t="shared" si="168"/>
        <v>2750</v>
      </c>
      <c r="EM68" s="14">
        <f t="shared" si="169"/>
        <v>3240</v>
      </c>
      <c r="EN68" s="14">
        <f t="shared" si="170"/>
        <v>3240</v>
      </c>
      <c r="EO68" s="14">
        <f t="shared" si="171"/>
        <v>3770</v>
      </c>
      <c r="EP68" s="14">
        <f t="shared" si="172"/>
        <v>4550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108"/>
        <v>13</v>
      </c>
      <c r="FK68" s="14">
        <f t="shared" si="109"/>
        <v>1102013</v>
      </c>
      <c r="FL68" s="14" t="str">
        <f t="shared" si="110"/>
        <v>塞伯罗斯-4星</v>
      </c>
      <c r="FM68" s="14">
        <f t="shared" si="111"/>
        <v>4</v>
      </c>
      <c r="FN68" s="14">
        <f>INDEX(Y$6:Y$27,$FJ68)+INDEX(属性偏向!Z$4:Z$8,卡牌属性!$FM68)</f>
        <v>5</v>
      </c>
      <c r="FO68" s="14" t="str">
        <f>INDEX(属性评价,卡牌属性!FN68)</f>
        <v>B</v>
      </c>
      <c r="FP68" s="14">
        <f>INDEX(Z$6:Z$27,$FJ68)+INDEX(属性偏向!AA$4:AA$8,卡牌属性!$FM68)</f>
        <v>5</v>
      </c>
      <c r="FQ68" s="14" t="str">
        <f>INDEX(属性评价,卡牌属性!FP68)</f>
        <v>B</v>
      </c>
      <c r="FR68" s="14">
        <f>INDEX(AA$6:AA$27,$FJ68)+INDEX(属性偏向!AB$4:AB$8,卡牌属性!$FM68)</f>
        <v>5</v>
      </c>
      <c r="FS68" s="14" t="str">
        <f>INDEX(属性评价,卡牌属性!FR68)</f>
        <v>B</v>
      </c>
      <c r="FV68" s="13">
        <v>64</v>
      </c>
      <c r="FW68" s="13">
        <f t="shared" si="112"/>
        <v>13</v>
      </c>
      <c r="FX68" s="14">
        <f t="shared" si="113"/>
        <v>1101013</v>
      </c>
      <c r="FY68" s="14" t="str">
        <f t="shared" si="114"/>
        <v>吉拉-4星</v>
      </c>
      <c r="FZ68" s="14">
        <f t="shared" si="115"/>
        <v>4</v>
      </c>
      <c r="GA68" s="14">
        <f>INDEX(J$6:J$21,$FW68)+INDEX(属性偏向!Z$4:Z$8,卡牌属性!$FM68)</f>
        <v>4</v>
      </c>
      <c r="GB68" s="14" t="str">
        <f>INDEX(属性评价,卡牌属性!GA68)</f>
        <v>C+</v>
      </c>
      <c r="GC68" s="14">
        <f>INDEX(K$6:K$21,$FW68)+INDEX(属性偏向!Z$4:Z$8,卡牌属性!$FM68)</f>
        <v>7</v>
      </c>
      <c r="GD68" s="14" t="str">
        <f>INDEX(属性评价,卡牌属性!GC68)</f>
        <v>A</v>
      </c>
      <c r="GE68" s="14">
        <f>INDEX(L$6:L$21,$FW68)+INDEX(属性偏向!Z$4:Z$8,卡牌属性!$FM68)</f>
        <v>5</v>
      </c>
      <c r="GF68" s="14" t="str">
        <f>INDEX(属性评价,卡牌属性!GE68)</f>
        <v>B</v>
      </c>
      <c r="GJ68" s="13">
        <v>64</v>
      </c>
      <c r="GK68" s="13">
        <f>MATCH(GJ68-1,属性投放!$T$6:$T$66,1)</f>
        <v>6</v>
      </c>
      <c r="GL68" s="13">
        <f>MATCH(GJ68,属性投放!$AN$6:$AN$58,1)-1</f>
        <v>17</v>
      </c>
      <c r="GM68" s="13">
        <f>MATCH(GJ68-1,属性投放!$AD$6:$AD$26,1)</f>
        <v>9</v>
      </c>
      <c r="GN68" s="13" t="str">
        <f>INDEX(属性投放!$AB$7:$AB$26,卡牌属性!GM68)</f>
        <v>叫唤+2</v>
      </c>
      <c r="GO68" s="14">
        <f t="shared" si="116"/>
        <v>1061</v>
      </c>
      <c r="GP68" s="14">
        <f t="shared" si="117"/>
        <v>503</v>
      </c>
      <c r="GQ68" s="14">
        <f t="shared" si="118"/>
        <v>9910</v>
      </c>
      <c r="GR68" s="14">
        <f t="shared" si="119"/>
        <v>10</v>
      </c>
      <c r="GS68" s="14">
        <f t="shared" si="120"/>
        <v>5</v>
      </c>
      <c r="GT68" s="14">
        <f t="shared" si="121"/>
        <v>100</v>
      </c>
      <c r="GU68" s="14">
        <f>GO68+GR68*($GJ68-INDEX(属性投放!$AD$6:$AD$26,卡牌属性!$GM68))</f>
        <v>1131</v>
      </c>
      <c r="GV68" s="14">
        <f>GP68+GS68*($GJ68-INDEX(属性投放!$AD$6:$AD$26,卡牌属性!$GM68))</f>
        <v>538</v>
      </c>
      <c r="GW68" s="14">
        <f>GQ68+GT68*($GJ68-INDEX(属性投放!$AD$6:$AD$26,卡牌属性!$GM68))</f>
        <v>10610</v>
      </c>
      <c r="GX68" s="14">
        <f t="shared" si="122"/>
        <v>725</v>
      </c>
      <c r="GY68" s="14">
        <f t="shared" si="123"/>
        <v>366</v>
      </c>
      <c r="GZ68" s="14">
        <f t="shared" si="124"/>
        <v>7250</v>
      </c>
      <c r="HA68" s="14">
        <f>IF(COUNTIF(属性投放!$AN$7:$AN$58,"="&amp;卡牌属性!GJ68)&gt;0,卡牌属性!GL68,0)</f>
        <v>0</v>
      </c>
      <c r="HB68" s="14">
        <f t="shared" si="125"/>
        <v>0</v>
      </c>
      <c r="HC68" s="14">
        <f t="shared" si="126"/>
        <v>0</v>
      </c>
      <c r="HD68" s="14">
        <f t="shared" si="127"/>
        <v>0</v>
      </c>
      <c r="HE68" s="14">
        <f>IF(COUNTIF(属性投放!$AD$6:$AD$26,"="&amp;卡牌属性!GJ68)&gt;0,卡牌属性!GM68,0)</f>
        <v>0</v>
      </c>
      <c r="HF68" s="14">
        <f t="shared" si="128"/>
        <v>0</v>
      </c>
      <c r="HG68" s="14">
        <f t="shared" si="129"/>
        <v>0</v>
      </c>
      <c r="HH68" s="14">
        <f t="shared" si="130"/>
        <v>0</v>
      </c>
      <c r="HI68" s="14">
        <f t="shared" si="71"/>
        <v>10</v>
      </c>
      <c r="HJ68" s="14">
        <f t="shared" si="72"/>
        <v>5</v>
      </c>
      <c r="HK68" s="14">
        <f t="shared" si="73"/>
        <v>100</v>
      </c>
      <c r="HL68" s="14">
        <f t="shared" si="74"/>
        <v>1856</v>
      </c>
      <c r="HM68" s="14">
        <f t="shared" si="75"/>
        <v>904</v>
      </c>
      <c r="HN68" s="14">
        <f t="shared" si="76"/>
        <v>17860</v>
      </c>
      <c r="HO68" s="14">
        <f t="shared" si="77"/>
        <v>300</v>
      </c>
      <c r="HP68" s="14">
        <f t="shared" si="78"/>
        <v>0</v>
      </c>
      <c r="HQ68" s="14">
        <f t="shared" si="79"/>
        <v>0</v>
      </c>
      <c r="HR68" s="14">
        <f t="shared" si="80"/>
        <v>54500</v>
      </c>
      <c r="HS68" s="17">
        <f t="shared" si="81"/>
        <v>5.5045871559633031E-3</v>
      </c>
      <c r="HT68" s="17">
        <f t="shared" si="82"/>
        <v>0</v>
      </c>
      <c r="HU68" s="17">
        <f t="shared" si="83"/>
        <v>0</v>
      </c>
      <c r="HV68" s="23">
        <f>SUM(HO$5:HO68)</f>
        <v>14780</v>
      </c>
      <c r="HW68" s="14">
        <f>SUM(HP$5:HP68)</f>
        <v>21820</v>
      </c>
      <c r="HX68" s="14">
        <f>SUM(HQ$5:HQ68)</f>
        <v>13360</v>
      </c>
      <c r="HY68" s="17">
        <f t="shared" si="84"/>
        <v>0.27119266055045871</v>
      </c>
      <c r="HZ68" s="17">
        <f t="shared" si="85"/>
        <v>0.40036697247706421</v>
      </c>
      <c r="IA68" s="17">
        <f t="shared" si="86"/>
        <v>0.24513761467889908</v>
      </c>
    </row>
    <row r="69" spans="31:235" ht="16.5" x14ac:dyDescent="0.2">
      <c r="AE69" s="13">
        <v>65</v>
      </c>
      <c r="AF69" s="13">
        <f t="shared" si="55"/>
        <v>4</v>
      </c>
      <c r="AG69" s="13">
        <f t="shared" ref="AG69:AG132" si="173">INDEX($D$6:$D$43,AF69)</f>
        <v>4</v>
      </c>
      <c r="AH69" s="14">
        <f t="shared" ref="AH69:AH132" si="174">INDEX($A$5:$A$43,AF69+1)</f>
        <v>1101004</v>
      </c>
      <c r="AI69" s="14" t="str">
        <f t="shared" ref="AI69:AI132" si="175">INDEX($B$5:$B$43,MATCH(AH69,$A$5:$A$43,0))&amp;AL69&amp;"突"</f>
        <v>项昆仑5突</v>
      </c>
      <c r="AJ69" s="25" t="s">
        <v>162</v>
      </c>
      <c r="AK69" s="14">
        <v>1</v>
      </c>
      <c r="AL69" s="14">
        <f t="shared" ref="AL69:AL132" si="176">AE69-INDEX($F$5:$F$43,AF69)</f>
        <v>5</v>
      </c>
      <c r="AM69" s="14">
        <f>INDEX(属性投放!$DE$6:$DE$85,(卡牌属性!AG69-2)*20+卡牌属性!AL69)</f>
        <v>778</v>
      </c>
      <c r="AN69" s="14">
        <f t="shared" si="152"/>
        <v>778</v>
      </c>
      <c r="AO69" s="14">
        <f t="shared" si="152"/>
        <v>778</v>
      </c>
      <c r="AP69" s="14">
        <f t="shared" si="152"/>
        <v>778</v>
      </c>
      <c r="AQ69" s="14">
        <f t="shared" si="152"/>
        <v>778</v>
      </c>
      <c r="AR69" s="14">
        <f>INDEX(属性投放!$DF$6:$DF$85,(卡牌属性!AG69-2)*20+卡牌属性!AL69)</f>
        <v>356</v>
      </c>
      <c r="AS69" s="14">
        <f t="shared" si="153"/>
        <v>356</v>
      </c>
      <c r="AT69" s="14">
        <f t="shared" si="153"/>
        <v>356</v>
      </c>
      <c r="AU69" s="14">
        <f t="shared" si="153"/>
        <v>356</v>
      </c>
      <c r="AV69" s="14">
        <f t="shared" si="153"/>
        <v>356</v>
      </c>
      <c r="AW69" s="14">
        <f>INDEX(属性投放!$DG$6:$DG$85,(卡牌属性!AG69-2)*20+卡牌属性!AL69)</f>
        <v>3790</v>
      </c>
      <c r="AX69" s="14">
        <f t="shared" si="154"/>
        <v>3790</v>
      </c>
      <c r="AY69" s="14">
        <f t="shared" si="154"/>
        <v>3790</v>
      </c>
      <c r="AZ69" s="14">
        <f t="shared" si="154"/>
        <v>3790</v>
      </c>
      <c r="BA69" s="14">
        <f t="shared" si="154"/>
        <v>3790</v>
      </c>
      <c r="BB69" s="14">
        <f>INDEX(属性投放!$DK$6:$DK$85,(卡牌属性!AG69-2)*20+卡牌属性!AL69)</f>
        <v>47</v>
      </c>
      <c r="BC69" s="14">
        <f t="shared" si="155"/>
        <v>47</v>
      </c>
      <c r="BD69" s="14">
        <f t="shared" si="155"/>
        <v>47</v>
      </c>
      <c r="BE69" s="14">
        <f t="shared" si="155"/>
        <v>47</v>
      </c>
      <c r="BF69" s="14">
        <f t="shared" si="155"/>
        <v>47</v>
      </c>
      <c r="BG69" s="14">
        <f>INDEX(属性投放!$DL$6:$DL$85,(卡牌属性!AG69-2)*20+卡牌属性!AL69)</f>
        <v>24</v>
      </c>
      <c r="BH69" s="14">
        <f t="shared" si="156"/>
        <v>24</v>
      </c>
      <c r="BI69" s="14">
        <f t="shared" si="156"/>
        <v>24</v>
      </c>
      <c r="BJ69" s="14">
        <f t="shared" si="156"/>
        <v>24</v>
      </c>
      <c r="BK69" s="14">
        <f t="shared" si="156"/>
        <v>24</v>
      </c>
      <c r="BL69" s="14">
        <f>INDEX(属性投放!$DM$6:$DM$85,(卡牌属性!AG69-2)*20+卡牌属性!AL69)</f>
        <v>235</v>
      </c>
      <c r="BM69" s="14">
        <f t="shared" si="157"/>
        <v>235</v>
      </c>
      <c r="BN69" s="14">
        <f t="shared" si="157"/>
        <v>235</v>
      </c>
      <c r="BO69" s="14">
        <f t="shared" si="157"/>
        <v>235</v>
      </c>
      <c r="BP69" s="14">
        <f t="shared" si="157"/>
        <v>235</v>
      </c>
      <c r="BU69" s="13">
        <v>65</v>
      </c>
      <c r="BV69" s="13">
        <f t="shared" ref="BV69:BV132" si="177">MATCH(BU69-1,$S$5:$S$43,1)</f>
        <v>4</v>
      </c>
      <c r="BW69" s="14">
        <f t="shared" ref="BW69:BW132" si="178">INDEX($Q$6:$Q$43,BV69)</f>
        <v>2</v>
      </c>
      <c r="BX69" s="14">
        <f t="shared" ref="BX69:BX132" si="179">INDEX($N$6:$N$33,BV69)</f>
        <v>1102004</v>
      </c>
      <c r="BY69" s="14" t="str">
        <f t="shared" ref="BY69:BY132" si="180">INDEX($O$6:$O$33,BV69)&amp;CB69&amp;"突"</f>
        <v>唐流雨5突</v>
      </c>
      <c r="BZ69" s="25" t="s">
        <v>162</v>
      </c>
      <c r="CA69" s="14">
        <v>2</v>
      </c>
      <c r="CB69" s="14">
        <f t="shared" ref="CB69:CB132" si="181">BU69-INDEX($S$5:$S$43,BV69)</f>
        <v>5</v>
      </c>
      <c r="CC69" s="14" t="s">
        <v>21</v>
      </c>
      <c r="CD69" s="14">
        <f>INDEX(属性投放!$AY$6:$AY$85,(BW69-2)*20+CB69)</f>
        <v>650</v>
      </c>
      <c r="CE69" s="14" t="s">
        <v>22</v>
      </c>
      <c r="CF69" s="14">
        <f>INDEX(属性投放!$AZ$6:$AZ$85,(BW69-2)*20+CB69)</f>
        <v>299</v>
      </c>
      <c r="CG69" s="14" t="s">
        <v>674</v>
      </c>
      <c r="CH69" s="14">
        <f>INDEX(属性投放!$BA$6:$BA$85,(BW69-2)*20+CB69)</f>
        <v>5800</v>
      </c>
      <c r="CI69" s="14" t="s">
        <v>21</v>
      </c>
      <c r="CJ69" s="14">
        <f>INDEX(属性投放!$BB$6:$BB$85,(BW69-2)*20+CB69)</f>
        <v>8</v>
      </c>
      <c r="CK69" s="14" t="s">
        <v>22</v>
      </c>
      <c r="CL69" s="14">
        <f>INDEX(属性投放!$BC$6:$BC$85,(BW69-2)*20+CB69)</f>
        <v>4</v>
      </c>
      <c r="CM69" s="14" t="s">
        <v>674</v>
      </c>
      <c r="CN69" s="14">
        <f>INDEX(属性投放!$BD$6:$BD$85,(BW69-2)*20+CB69)</f>
        <v>80</v>
      </c>
      <c r="CQ69" s="13">
        <v>65</v>
      </c>
      <c r="CR69" s="13">
        <f t="shared" ref="CR69:CR132" si="182">MATCH(CQ69-1,$U$5:$U$27,1)</f>
        <v>2</v>
      </c>
      <c r="CS69" s="13">
        <f t="shared" ref="CS69:CS132" si="183">CQ69-(CR69-1)*52</f>
        <v>13</v>
      </c>
      <c r="CT69" s="14">
        <f t="shared" ref="CT69:CT132" si="184">INDEX($Q$6:$Q$27,CR69)</f>
        <v>3</v>
      </c>
      <c r="CU69" s="14">
        <f t="shared" ref="CU69:CU132" si="185">INDEX($N$6:$N$27,CR69)</f>
        <v>1102002</v>
      </c>
      <c r="CV69" s="14" t="str">
        <f>INDEX($O$6:$O$27,CR69)&amp;"-"&amp;INDEX(属性投放!$AB$7:$AB$26,CX69)&amp;"-魂火-"&amp;CZ69</f>
        <v>许褚-叫唤-魂火-2</v>
      </c>
      <c r="CW69" s="25" t="s">
        <v>162</v>
      </c>
      <c r="CX69" s="14">
        <f>INDEX(属性投放!$AL$7:$AL$58,CS69)</f>
        <v>7</v>
      </c>
      <c r="CY69" s="14" t="s">
        <v>701</v>
      </c>
      <c r="CZ69" s="14">
        <f>INDEX(属性投放!$AM$7:$AM$58,CS69)</f>
        <v>2</v>
      </c>
      <c r="DA69" s="14">
        <f t="shared" ref="DA69:DA132" si="186">CS69</f>
        <v>13</v>
      </c>
      <c r="DB69" s="14">
        <f>INDEX(属性投放!$AN$7:$AN$58,DA69)</f>
        <v>52</v>
      </c>
      <c r="DC69" s="14" t="s">
        <v>702</v>
      </c>
      <c r="DD69" s="14">
        <f>INDEX(属性投放!$BJ$6:$BJ$85,(CT69-2)*20+CX69)</f>
        <v>80</v>
      </c>
      <c r="DE69" s="14">
        <f>SUMIFS(DD$5:DD69,$CR$5:$CR69,"="&amp;$CR69)</f>
        <v>620</v>
      </c>
      <c r="DF69" s="14" t="s">
        <v>703</v>
      </c>
      <c r="DG69" s="14">
        <f>INDEX(属性投放!$BK$6:$BK$85,(CT69-2)*20+CX69)</f>
        <v>40</v>
      </c>
      <c r="DH69" s="14">
        <f>SUMIFS(DG$5:DG69,$CR$5:$CR69,"="&amp;$CR69)</f>
        <v>312</v>
      </c>
      <c r="DI69" s="14" t="s">
        <v>704</v>
      </c>
      <c r="DJ69" s="14">
        <f>INDEX(属性投放!$BL$6:$BL$85,(CT69-2)*20+CX69)</f>
        <v>800</v>
      </c>
      <c r="DK69" s="14">
        <f>SUMIFS(DJ$5:DJ69,$CR$5:$CR69,"="&amp;$CR69)</f>
        <v>6200</v>
      </c>
      <c r="DP69" s="14">
        <f t="shared" ref="DP69:DP132" si="187">BX69</f>
        <v>1102004</v>
      </c>
      <c r="DQ69" s="14" t="str">
        <f t="shared" ref="DQ69:DQ132" si="188">BY69</f>
        <v>唐流雨5突</v>
      </c>
      <c r="DR69" s="14">
        <f t="shared" ref="DR69:DR132" si="189">INDEX(Y$6:Y$27,$BV69)</f>
        <v>4</v>
      </c>
      <c r="DS69" s="14">
        <f t="shared" ref="DS69:DS132" si="190">INDEX(Z$6:Z$27,$BV69)</f>
        <v>2</v>
      </c>
      <c r="DT69" s="14">
        <f t="shared" ref="DT69:DT132" si="191">INDEX(AA$6:AA$27,$BV69)</f>
        <v>3</v>
      </c>
      <c r="DU69" s="14">
        <f t="shared" ref="DU69:DU132" si="192">BW69</f>
        <v>2</v>
      </c>
      <c r="DV69" s="14">
        <f t="shared" ref="DV69:DV132" si="193">CB69</f>
        <v>5</v>
      </c>
      <c r="DW69" s="14">
        <f t="shared" ref="DW69:DW132" si="194">(DU69-2)*20+DV69</f>
        <v>5</v>
      </c>
      <c r="DX69" s="14">
        <f>INDEX(属性投放!$AW$6:$AW$85,(卡牌属性!DU69-2)*20+卡牌属性!DV69)</f>
        <v>7</v>
      </c>
      <c r="DY69" s="14">
        <f>INDEX(属性投放!BP$6:BP$85,卡牌属性!$DW69)</f>
        <v>80</v>
      </c>
      <c r="DZ69" s="14">
        <f>INDEX(属性投放!BQ$6:BQ$85,卡牌属性!$DW69)</f>
        <v>40</v>
      </c>
      <c r="EA69" s="14">
        <f>INDEX(属性投放!BR$6:BR$85,卡牌属性!$DW69)</f>
        <v>800</v>
      </c>
      <c r="EB69" s="14">
        <f t="shared" si="158"/>
        <v>574</v>
      </c>
      <c r="EC69" s="14">
        <f t="shared" si="159"/>
        <v>667</v>
      </c>
      <c r="ED69" s="14">
        <f t="shared" si="160"/>
        <v>775</v>
      </c>
      <c r="EE69" s="14">
        <f t="shared" si="161"/>
        <v>775</v>
      </c>
      <c r="EF69" s="14">
        <f t="shared" si="162"/>
        <v>963</v>
      </c>
      <c r="EG69" s="14">
        <f t="shared" si="163"/>
        <v>196</v>
      </c>
      <c r="EH69" s="14">
        <f t="shared" si="164"/>
        <v>215</v>
      </c>
      <c r="EI69" s="14">
        <f t="shared" si="165"/>
        <v>215</v>
      </c>
      <c r="EJ69" s="14">
        <f t="shared" si="166"/>
        <v>250</v>
      </c>
      <c r="EK69" s="14">
        <f t="shared" si="167"/>
        <v>289</v>
      </c>
      <c r="EL69" s="14">
        <f t="shared" si="168"/>
        <v>4150</v>
      </c>
      <c r="EM69" s="14">
        <f t="shared" si="169"/>
        <v>4840</v>
      </c>
      <c r="EN69" s="14">
        <f t="shared" si="170"/>
        <v>4840</v>
      </c>
      <c r="EO69" s="14">
        <f t="shared" si="171"/>
        <v>5570</v>
      </c>
      <c r="EP69" s="14">
        <f t="shared" si="172"/>
        <v>6450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ref="FJ69:FJ100" si="195">INT((FI69-1)/5)+1</f>
        <v>13</v>
      </c>
      <c r="FK69" s="14">
        <f t="shared" ref="FK69:FK100" si="196">INDEX($N$6:$N$27,FJ69)</f>
        <v>1102013</v>
      </c>
      <c r="FL69" s="14" t="str">
        <f t="shared" ref="FL69:FL100" si="197">INDEX($O$6:$O$27,FJ69)&amp;"-"&amp;FM69&amp;"星"</f>
        <v>塞伯罗斯-5星</v>
      </c>
      <c r="FM69" s="14">
        <f t="shared" ref="FM69:FM100" si="198">FI69-(FJ69-1)*5</f>
        <v>5</v>
      </c>
      <c r="FN69" s="14">
        <f>INDEX(Y$6:Y$27,$FJ69)+INDEX(属性偏向!Z$4:Z$8,卡牌属性!$FM69)</f>
        <v>6</v>
      </c>
      <c r="FO69" s="14" t="str">
        <f>INDEX(属性评价,卡牌属性!FN69)</f>
        <v>B+</v>
      </c>
      <c r="FP69" s="14">
        <f>INDEX(Z$6:Z$27,$FJ69)+INDEX(属性偏向!AA$4:AA$8,卡牌属性!$FM69)</f>
        <v>6</v>
      </c>
      <c r="FQ69" s="14" t="str">
        <f>INDEX(属性评价,卡牌属性!FP69)</f>
        <v>B+</v>
      </c>
      <c r="FR69" s="14">
        <f>INDEX(AA$6:AA$27,$FJ69)+INDEX(属性偏向!AB$4:AB$8,卡牌属性!$FM69)</f>
        <v>6</v>
      </c>
      <c r="FS69" s="14" t="str">
        <f>INDEX(属性评价,卡牌属性!FR69)</f>
        <v>B+</v>
      </c>
      <c r="FV69" s="13">
        <v>65</v>
      </c>
      <c r="FW69" s="13">
        <f t="shared" ref="FW69:FW84" si="199">INT((FV69-1)/5)+1</f>
        <v>13</v>
      </c>
      <c r="FX69" s="14">
        <f t="shared" ref="FX69:FX84" si="200">INDEX($A$6:$A$21,FW69)</f>
        <v>1101013</v>
      </c>
      <c r="FY69" s="14" t="str">
        <f t="shared" ref="FY69:FY84" si="201">INDEX($B$6:$B$21,FW69)&amp;"-"&amp;FZ69&amp;"星"</f>
        <v>吉拉-5星</v>
      </c>
      <c r="FZ69" s="14">
        <f t="shared" ref="FZ69:FZ84" si="202">FV69-(FW69-1)*5</f>
        <v>5</v>
      </c>
      <c r="GA69" s="14">
        <f>INDEX(J$6:J$21,$FW69)+INDEX(属性偏向!Z$4:Z$8,卡牌属性!$FM69)</f>
        <v>5</v>
      </c>
      <c r="GB69" s="14" t="str">
        <f>INDEX(属性评价,卡牌属性!GA69)</f>
        <v>B</v>
      </c>
      <c r="GC69" s="14">
        <f>INDEX(K$6:K$21,$FW69)+INDEX(属性偏向!Z$4:Z$8,卡牌属性!$FM69)</f>
        <v>8</v>
      </c>
      <c r="GD69" s="14" t="str">
        <f>INDEX(属性评价,卡牌属性!GC69)</f>
        <v>A+</v>
      </c>
      <c r="GE69" s="14">
        <f>INDEX(L$6:L$21,$FW69)+INDEX(属性偏向!Z$4:Z$8,卡牌属性!$FM69)</f>
        <v>6</v>
      </c>
      <c r="GF69" s="14" t="str">
        <f>INDEX(属性评价,卡牌属性!GE69)</f>
        <v>B+</v>
      </c>
      <c r="GJ69" s="13">
        <v>65</v>
      </c>
      <c r="GK69" s="13">
        <f>MATCH(GJ69-1,属性投放!$T$6:$T$66,1)</f>
        <v>6</v>
      </c>
      <c r="GL69" s="13">
        <f>MATCH(GJ69,属性投放!$AN$6:$AN$58,1)-1</f>
        <v>18</v>
      </c>
      <c r="GM69" s="13">
        <f>MATCH(GJ69-1,属性投放!$AD$6:$AD$26,1)</f>
        <v>9</v>
      </c>
      <c r="GN69" s="13" t="str">
        <f>INDEX(属性投放!$AB$7:$AB$26,卡牌属性!GM69)</f>
        <v>叫唤+2</v>
      </c>
      <c r="GO69" s="14">
        <f t="shared" ref="GO69:GO100" si="203">INDEX($EB$5:$EF$444,($GM$2-1)*20+$GM69,$GO$2)</f>
        <v>1061</v>
      </c>
      <c r="GP69" s="14">
        <f t="shared" ref="GP69:GP100" si="204">INDEX($EG$5:$EK$444,($GM$2-1)*20+$GM69,$GO$2)</f>
        <v>503</v>
      </c>
      <c r="GQ69" s="14">
        <f t="shared" ref="GQ69:GQ100" si="205">INDEX($EL$5:$EP$444,($GM$2-1)*20+$GM69,$GO$2)</f>
        <v>9910</v>
      </c>
      <c r="GR69" s="14">
        <f t="shared" ref="GR69:GR100" si="206">INDEX($EQ$5:$EU$444,($GM$2-1)*20+$GM69,$GO$2)</f>
        <v>10</v>
      </c>
      <c r="GS69" s="14">
        <f t="shared" ref="GS69:GS100" si="207">INDEX($EV$5:$EZ$444,($GM$2-1)*20+$GM69,$GO$2)</f>
        <v>5</v>
      </c>
      <c r="GT69" s="14">
        <f t="shared" ref="GT69:GT100" si="208">INDEX($FA$5:$FE$444,($GM$2-1)*20+$GM69,$GO$2)</f>
        <v>100</v>
      </c>
      <c r="GU69" s="14">
        <f>GO69+GR69*($GJ69-INDEX(属性投放!$AD$6:$AD$26,卡牌属性!$GM69))</f>
        <v>1141</v>
      </c>
      <c r="GV69" s="14">
        <f>GP69+GS69*($GJ69-INDEX(属性投放!$AD$6:$AD$26,卡牌属性!$GM69))</f>
        <v>543</v>
      </c>
      <c r="GW69" s="14">
        <f>GQ69+GT69*($GJ69-INDEX(属性投放!$AD$6:$AD$26,卡牌属性!$GM69))</f>
        <v>10710</v>
      </c>
      <c r="GX69" s="14">
        <f t="shared" ref="GX69:GX100" si="209">IF($GL69&gt;0,INDEX(DE$5:DE$1148,($GM$2-1)*52+$GL69),0)</f>
        <v>805</v>
      </c>
      <c r="GY69" s="14">
        <f t="shared" ref="GY69:GY100" si="210">IF($GL69&gt;0,INDEX(DH$5:DH$1148,($GM$2-1)*52+$GL69),0)</f>
        <v>406</v>
      </c>
      <c r="GZ69" s="14">
        <f t="shared" ref="GZ69:GZ100" si="211">IF($GL69&gt;0,INDEX(DK$5:DK$1148,($GM$2-1)*52+$GL69),0)</f>
        <v>8050</v>
      </c>
      <c r="HA69" s="14">
        <f>IF(COUNTIF(属性投放!$AN$7:$AN$58,"="&amp;卡牌属性!GJ69)&gt;0,卡牌属性!GL69,0)</f>
        <v>18</v>
      </c>
      <c r="HB69" s="14">
        <f t="shared" ref="HB69:HB100" si="212">IF($HA69&gt;0,INDEX($DD$5:$DD$1148,($GM$2-1)*52+HA69),0)</f>
        <v>80</v>
      </c>
      <c r="HC69" s="14">
        <f t="shared" ref="HC69:HC100" si="213">IF($HA69&gt;0,INDEX($DG$5:$DG$1148,($GM$2-1)*52+HA69),0)</f>
        <v>40</v>
      </c>
      <c r="HD69" s="14">
        <f t="shared" ref="HD69:HD100" si="214">IF($HA69&gt;0,INDEX($DJ$5:$DJ$1148,($GM$2-1)*52+HA69),0)</f>
        <v>800</v>
      </c>
      <c r="HE69" s="14">
        <f>IF(COUNTIF(属性投放!$AD$6:$AD$26,"="&amp;卡牌属性!GJ69)&gt;0,卡牌属性!GM69,0)</f>
        <v>9</v>
      </c>
      <c r="HF69" s="14">
        <f t="shared" ref="HF69:HF100" si="215">IF(HE69&gt;1,INDEX(DY$5:DY$444,($GM$2-1)*20+$HE69-1),0)</f>
        <v>100</v>
      </c>
      <c r="HG69" s="14">
        <f t="shared" ref="HG69:HG100" si="216">IF(HF69&gt;1,INDEX(DZ$5:DZ$444,($GM$2-1)*20+$HE69-1),0)</f>
        <v>50</v>
      </c>
      <c r="HH69" s="14">
        <f t="shared" ref="HH69:HH100" si="217">IF(HG69&gt;1,INDEX(EA$5:EA$444,($GM$2-1)*20+$HE69-1),0)</f>
        <v>1000</v>
      </c>
      <c r="HI69" s="14">
        <f t="shared" si="71"/>
        <v>10</v>
      </c>
      <c r="HJ69" s="14">
        <f t="shared" si="72"/>
        <v>5</v>
      </c>
      <c r="HK69" s="14">
        <f t="shared" si="73"/>
        <v>100</v>
      </c>
      <c r="HL69" s="14">
        <f t="shared" si="74"/>
        <v>1946</v>
      </c>
      <c r="HM69" s="14">
        <f t="shared" si="75"/>
        <v>949</v>
      </c>
      <c r="HN69" s="14">
        <f t="shared" si="76"/>
        <v>18760</v>
      </c>
      <c r="HO69" s="14">
        <f t="shared" si="77"/>
        <v>300</v>
      </c>
      <c r="HP69" s="14">
        <f t="shared" si="78"/>
        <v>2400</v>
      </c>
      <c r="HQ69" s="14">
        <f t="shared" si="79"/>
        <v>3000</v>
      </c>
      <c r="HR69" s="14">
        <f t="shared" si="80"/>
        <v>57200</v>
      </c>
      <c r="HS69" s="17">
        <f t="shared" si="81"/>
        <v>5.244755244755245E-3</v>
      </c>
      <c r="HT69" s="17">
        <f t="shared" si="82"/>
        <v>4.195804195804196E-2</v>
      </c>
      <c r="HU69" s="17">
        <f t="shared" si="83"/>
        <v>5.2447552447552448E-2</v>
      </c>
      <c r="HV69" s="23">
        <f>SUM(HO$5:HO69)</f>
        <v>15080</v>
      </c>
      <c r="HW69" s="14">
        <f>SUM(HP$5:HP69)</f>
        <v>24220</v>
      </c>
      <c r="HX69" s="14">
        <f>SUM(HQ$5:HQ69)</f>
        <v>16360</v>
      </c>
      <c r="HY69" s="17">
        <f t="shared" si="84"/>
        <v>0.26363636363636361</v>
      </c>
      <c r="HZ69" s="17">
        <f t="shared" si="85"/>
        <v>0.42342657342657342</v>
      </c>
      <c r="IA69" s="17">
        <f t="shared" si="86"/>
        <v>0.28601398601398603</v>
      </c>
    </row>
    <row r="70" spans="31:235" ht="16.5" x14ac:dyDescent="0.2">
      <c r="AE70" s="13">
        <v>66</v>
      </c>
      <c r="AF70" s="13">
        <f t="shared" ref="AF70:AF133" si="218">MATCH(AE70-1,$F$5:$F$42,1)</f>
        <v>4</v>
      </c>
      <c r="AG70" s="13">
        <f t="shared" si="173"/>
        <v>4</v>
      </c>
      <c r="AH70" s="14">
        <f t="shared" si="174"/>
        <v>1101004</v>
      </c>
      <c r="AI70" s="14" t="str">
        <f t="shared" si="175"/>
        <v>项昆仑6突</v>
      </c>
      <c r="AJ70" s="25" t="s">
        <v>162</v>
      </c>
      <c r="AK70" s="14">
        <v>1</v>
      </c>
      <c r="AL70" s="14">
        <f t="shared" si="176"/>
        <v>6</v>
      </c>
      <c r="AM70" s="14">
        <f>INDEX(属性投放!$DE$6:$DE$85,(卡牌属性!AG70-2)*20+卡牌属性!AL70)</f>
        <v>914</v>
      </c>
      <c r="AN70" s="14">
        <f t="shared" si="152"/>
        <v>914</v>
      </c>
      <c r="AO70" s="14">
        <f t="shared" si="152"/>
        <v>914</v>
      </c>
      <c r="AP70" s="14">
        <f t="shared" si="152"/>
        <v>914</v>
      </c>
      <c r="AQ70" s="14">
        <f t="shared" si="152"/>
        <v>914</v>
      </c>
      <c r="AR70" s="14">
        <f>INDEX(属性投放!$DF$6:$DF$85,(卡牌属性!AG70-2)*20+卡牌属性!AL70)</f>
        <v>424</v>
      </c>
      <c r="AS70" s="14">
        <f t="shared" si="153"/>
        <v>424</v>
      </c>
      <c r="AT70" s="14">
        <f t="shared" si="153"/>
        <v>424</v>
      </c>
      <c r="AU70" s="14">
        <f t="shared" si="153"/>
        <v>424</v>
      </c>
      <c r="AV70" s="14">
        <f t="shared" si="153"/>
        <v>424</v>
      </c>
      <c r="AW70" s="14">
        <f>INDEX(属性投放!$DG$6:$DG$85,(卡牌属性!AG70-2)*20+卡牌属性!AL70)</f>
        <v>4470</v>
      </c>
      <c r="AX70" s="14">
        <f t="shared" si="154"/>
        <v>4470</v>
      </c>
      <c r="AY70" s="14">
        <f t="shared" si="154"/>
        <v>4470</v>
      </c>
      <c r="AZ70" s="14">
        <f t="shared" si="154"/>
        <v>4470</v>
      </c>
      <c r="BA70" s="14">
        <f t="shared" si="154"/>
        <v>4470</v>
      </c>
      <c r="BB70" s="14">
        <f>INDEX(属性投放!$DK$6:$DK$85,(卡牌属性!AG70-2)*20+卡牌属性!AL70)</f>
        <v>47</v>
      </c>
      <c r="BC70" s="14">
        <f t="shared" si="155"/>
        <v>47</v>
      </c>
      <c r="BD70" s="14">
        <f t="shared" si="155"/>
        <v>47</v>
      </c>
      <c r="BE70" s="14">
        <f t="shared" si="155"/>
        <v>47</v>
      </c>
      <c r="BF70" s="14">
        <f t="shared" si="155"/>
        <v>47</v>
      </c>
      <c r="BG70" s="14">
        <f>INDEX(属性投放!$DL$6:$DL$85,(卡牌属性!AG70-2)*20+卡牌属性!AL70)</f>
        <v>24</v>
      </c>
      <c r="BH70" s="14">
        <f t="shared" si="156"/>
        <v>24</v>
      </c>
      <c r="BI70" s="14">
        <f t="shared" si="156"/>
        <v>24</v>
      </c>
      <c r="BJ70" s="14">
        <f t="shared" si="156"/>
        <v>24</v>
      </c>
      <c r="BK70" s="14">
        <f t="shared" si="156"/>
        <v>24</v>
      </c>
      <c r="BL70" s="14">
        <f>INDEX(属性投放!$DM$6:$DM$85,(卡牌属性!AG70-2)*20+卡牌属性!AL70)</f>
        <v>235</v>
      </c>
      <c r="BM70" s="14">
        <f t="shared" si="157"/>
        <v>235</v>
      </c>
      <c r="BN70" s="14">
        <f t="shared" si="157"/>
        <v>235</v>
      </c>
      <c r="BO70" s="14">
        <f t="shared" si="157"/>
        <v>235</v>
      </c>
      <c r="BP70" s="14">
        <f t="shared" si="157"/>
        <v>235</v>
      </c>
      <c r="BU70" s="13">
        <v>66</v>
      </c>
      <c r="BV70" s="13">
        <f t="shared" si="177"/>
        <v>4</v>
      </c>
      <c r="BW70" s="14">
        <f t="shared" si="178"/>
        <v>2</v>
      </c>
      <c r="BX70" s="14">
        <f t="shared" si="179"/>
        <v>1102004</v>
      </c>
      <c r="BY70" s="14" t="str">
        <f t="shared" si="180"/>
        <v>唐流雨6突</v>
      </c>
      <c r="BZ70" s="25" t="s">
        <v>162</v>
      </c>
      <c r="CA70" s="14">
        <v>2</v>
      </c>
      <c r="CB70" s="14">
        <f t="shared" si="181"/>
        <v>6</v>
      </c>
      <c r="CC70" s="14" t="s">
        <v>21</v>
      </c>
      <c r="CD70" s="14">
        <f>INDEX(属性投放!$AY$6:$AY$85,(BW70-2)*20+CB70)</f>
        <v>856</v>
      </c>
      <c r="CE70" s="14" t="s">
        <v>22</v>
      </c>
      <c r="CF70" s="14">
        <f>INDEX(属性投放!$AZ$6:$AZ$85,(BW70-2)*20+CB70)</f>
        <v>403</v>
      </c>
      <c r="CG70" s="14" t="s">
        <v>674</v>
      </c>
      <c r="CH70" s="14">
        <f>INDEX(属性投放!$BA$6:$BA$85,(BW70-2)*20+CB70)</f>
        <v>7860</v>
      </c>
      <c r="CI70" s="14" t="s">
        <v>21</v>
      </c>
      <c r="CJ70" s="14">
        <f>INDEX(属性投放!$BB$6:$BB$85,(BW70-2)*20+CB70)</f>
        <v>8</v>
      </c>
      <c r="CK70" s="14" t="s">
        <v>22</v>
      </c>
      <c r="CL70" s="14">
        <f>INDEX(属性投放!$BC$6:$BC$85,(BW70-2)*20+CB70)</f>
        <v>4</v>
      </c>
      <c r="CM70" s="14" t="s">
        <v>674</v>
      </c>
      <c r="CN70" s="14">
        <f>INDEX(属性投放!$BD$6:$BD$85,(BW70-2)*20+CB70)</f>
        <v>80</v>
      </c>
      <c r="CQ70" s="13">
        <v>66</v>
      </c>
      <c r="CR70" s="13">
        <f t="shared" si="182"/>
        <v>2</v>
      </c>
      <c r="CS70" s="13">
        <f t="shared" si="183"/>
        <v>14</v>
      </c>
      <c r="CT70" s="14">
        <f t="shared" si="184"/>
        <v>3</v>
      </c>
      <c r="CU70" s="14">
        <f t="shared" si="185"/>
        <v>1102002</v>
      </c>
      <c r="CV70" s="14" t="str">
        <f>INDEX($O$6:$O$27,CR70)&amp;"-"&amp;INDEX(属性投放!$AB$7:$AB$26,CX70)&amp;"-魂火-"&amp;CZ70</f>
        <v>许褚-叫唤+1-魂火-1</v>
      </c>
      <c r="CW70" s="25" t="s">
        <v>162</v>
      </c>
      <c r="CX70" s="14">
        <f>INDEX(属性投放!$AL$7:$AL$58,CS70)</f>
        <v>8</v>
      </c>
      <c r="CY70" s="14" t="s">
        <v>701</v>
      </c>
      <c r="CZ70" s="14">
        <f>INDEX(属性投放!$AM$7:$AM$58,CS70)</f>
        <v>1</v>
      </c>
      <c r="DA70" s="14">
        <f t="shared" si="186"/>
        <v>14</v>
      </c>
      <c r="DB70" s="14">
        <f>INDEX(属性投放!$AN$7:$AN$58,DA70)</f>
        <v>55</v>
      </c>
      <c r="DC70" s="14" t="s">
        <v>702</v>
      </c>
      <c r="DD70" s="14">
        <f>INDEX(属性投放!$BJ$6:$BJ$85,(CT70-2)*20+CX70)</f>
        <v>100</v>
      </c>
      <c r="DE70" s="14">
        <f>SUMIFS(DD$5:DD70,$CR$5:$CR70,"="&amp;$CR70)</f>
        <v>720</v>
      </c>
      <c r="DF70" s="14" t="s">
        <v>703</v>
      </c>
      <c r="DG70" s="14">
        <f>INDEX(属性投放!$BK$6:$BK$85,(CT70-2)*20+CX70)</f>
        <v>50</v>
      </c>
      <c r="DH70" s="14">
        <f>SUMIFS(DG$5:DG70,$CR$5:$CR70,"="&amp;$CR70)</f>
        <v>362</v>
      </c>
      <c r="DI70" s="14" t="s">
        <v>704</v>
      </c>
      <c r="DJ70" s="14">
        <f>INDEX(属性投放!$BL$6:$BL$85,(CT70-2)*20+CX70)</f>
        <v>1000</v>
      </c>
      <c r="DK70" s="14">
        <f>SUMIFS(DJ$5:DJ70,$CR$5:$CR70,"="&amp;$CR70)</f>
        <v>7200</v>
      </c>
      <c r="DP70" s="14">
        <f t="shared" si="187"/>
        <v>1102004</v>
      </c>
      <c r="DQ70" s="14" t="str">
        <f t="shared" si="188"/>
        <v>唐流雨6突</v>
      </c>
      <c r="DR70" s="14">
        <f t="shared" si="189"/>
        <v>4</v>
      </c>
      <c r="DS70" s="14">
        <f t="shared" si="190"/>
        <v>2</v>
      </c>
      <c r="DT70" s="14">
        <f t="shared" si="191"/>
        <v>3</v>
      </c>
      <c r="DU70" s="14">
        <f t="shared" si="192"/>
        <v>2</v>
      </c>
      <c r="DV70" s="14">
        <f t="shared" si="193"/>
        <v>6</v>
      </c>
      <c r="DW70" s="14">
        <f t="shared" si="194"/>
        <v>6</v>
      </c>
      <c r="DX70" s="14">
        <f>INDEX(属性投放!$AW$6:$AW$85,(卡牌属性!DU70-2)*20+卡牌属性!DV70)</f>
        <v>5</v>
      </c>
      <c r="DY70" s="14">
        <f>INDEX(属性投放!BP$6:BP$85,卡牌属性!$DW70)</f>
        <v>100</v>
      </c>
      <c r="DZ70" s="14">
        <f>INDEX(属性投放!BQ$6:BQ$85,卡牌属性!$DW70)</f>
        <v>50</v>
      </c>
      <c r="EA70" s="14">
        <f>INDEX(属性投放!BR$6:BR$85,卡牌属性!$DW70)</f>
        <v>1000</v>
      </c>
      <c r="EB70" s="14">
        <f t="shared" si="158"/>
        <v>724</v>
      </c>
      <c r="EC70" s="14">
        <f t="shared" si="159"/>
        <v>831</v>
      </c>
      <c r="ED70" s="14">
        <f t="shared" si="160"/>
        <v>946</v>
      </c>
      <c r="EE70" s="14">
        <f t="shared" si="161"/>
        <v>946</v>
      </c>
      <c r="EF70" s="14">
        <f t="shared" si="162"/>
        <v>1183</v>
      </c>
      <c r="EG70" s="14">
        <f t="shared" si="163"/>
        <v>257</v>
      </c>
      <c r="EH70" s="14">
        <f t="shared" si="164"/>
        <v>283</v>
      </c>
      <c r="EI70" s="14">
        <f t="shared" si="165"/>
        <v>283</v>
      </c>
      <c r="EJ70" s="14">
        <f t="shared" si="166"/>
        <v>325</v>
      </c>
      <c r="EK70" s="14">
        <f t="shared" si="167"/>
        <v>371</v>
      </c>
      <c r="EL70" s="14">
        <f t="shared" si="168"/>
        <v>5510</v>
      </c>
      <c r="EM70" s="14">
        <f t="shared" si="169"/>
        <v>6340</v>
      </c>
      <c r="EN70" s="14">
        <f t="shared" si="170"/>
        <v>6340</v>
      </c>
      <c r="EO70" s="14">
        <f t="shared" si="171"/>
        <v>7210</v>
      </c>
      <c r="EP70" s="14">
        <f t="shared" si="172"/>
        <v>8160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si="195"/>
        <v>14</v>
      </c>
      <c r="FK70" s="14">
        <f t="shared" si="196"/>
        <v>1102014</v>
      </c>
      <c r="FL70" s="14" t="str">
        <f t="shared" si="197"/>
        <v>石灵明-1星</v>
      </c>
      <c r="FM70" s="14">
        <f t="shared" si="198"/>
        <v>1</v>
      </c>
      <c r="FN70" s="14">
        <f>INDEX(Y$6:Y$27,$FJ70)+INDEX(属性偏向!Z$4:Z$8,卡牌属性!$FM70)</f>
        <v>5</v>
      </c>
      <c r="FO70" s="14" t="str">
        <f>INDEX(属性评价,卡牌属性!FN70)</f>
        <v>B</v>
      </c>
      <c r="FP70" s="14">
        <f>INDEX(Z$6:Z$27,$FJ70)+INDEX(属性偏向!AA$4:AA$8,卡牌属性!$FM70)</f>
        <v>5</v>
      </c>
      <c r="FQ70" s="14" t="str">
        <f>INDEX(属性评价,卡牌属性!FP70)</f>
        <v>B</v>
      </c>
      <c r="FR70" s="14">
        <f>INDEX(AA$6:AA$27,$FJ70)+INDEX(属性偏向!AB$4:AB$8,卡牌属性!$FM70)</f>
        <v>5</v>
      </c>
      <c r="FS70" s="14" t="str">
        <f>INDEX(属性评价,卡牌属性!FR70)</f>
        <v>B</v>
      </c>
      <c r="FV70" s="13">
        <v>66</v>
      </c>
      <c r="FW70" s="13">
        <f t="shared" si="199"/>
        <v>14</v>
      </c>
      <c r="FX70" s="14">
        <f t="shared" si="200"/>
        <v>1101014</v>
      </c>
      <c r="FY70" s="14" t="str">
        <f t="shared" si="201"/>
        <v>吕仙宫-1星</v>
      </c>
      <c r="FZ70" s="14">
        <f t="shared" si="202"/>
        <v>1</v>
      </c>
      <c r="GA70" s="14">
        <f>INDEX(J$6:J$21,$FW70)+INDEX(属性偏向!Z$4:Z$8,卡牌属性!$FM70)</f>
        <v>6</v>
      </c>
      <c r="GB70" s="14" t="str">
        <f>INDEX(属性评价,卡牌属性!GA70)</f>
        <v>B+</v>
      </c>
      <c r="GC70" s="14">
        <f>INDEX(K$6:K$21,$FW70)+INDEX(属性偏向!Z$4:Z$8,卡牌属性!$FM70)</f>
        <v>5</v>
      </c>
      <c r="GD70" s="14" t="str">
        <f>INDEX(属性评价,卡牌属性!GC70)</f>
        <v>B</v>
      </c>
      <c r="GE70" s="14">
        <f>INDEX(L$6:L$21,$FW70)+INDEX(属性偏向!Z$4:Z$8,卡牌属性!$FM70)</f>
        <v>4</v>
      </c>
      <c r="GF70" s="14" t="str">
        <f>INDEX(属性评价,卡牌属性!GE70)</f>
        <v>C+</v>
      </c>
      <c r="GJ70" s="13">
        <v>66</v>
      </c>
      <c r="GK70" s="13">
        <f>MATCH(GJ70-1,属性投放!$T$6:$T$66,1)</f>
        <v>6</v>
      </c>
      <c r="GL70" s="13">
        <f>MATCH(GJ70,属性投放!$AN$6:$AN$58,1)-1</f>
        <v>18</v>
      </c>
      <c r="GM70" s="13">
        <f>MATCH(GJ70-1,属性投放!$AD$6:$AD$26,1)</f>
        <v>10</v>
      </c>
      <c r="GN70" s="13" t="str">
        <f>INDEX(属性投放!$AB$7:$AB$26,卡牌属性!GM70)</f>
        <v>大叫唤</v>
      </c>
      <c r="GO70" s="14">
        <f t="shared" si="203"/>
        <v>1291</v>
      </c>
      <c r="GP70" s="14">
        <f t="shared" si="204"/>
        <v>618</v>
      </c>
      <c r="GQ70" s="14">
        <f t="shared" si="205"/>
        <v>12210</v>
      </c>
      <c r="GR70" s="14">
        <f t="shared" si="206"/>
        <v>12</v>
      </c>
      <c r="GS70" s="14">
        <f t="shared" si="207"/>
        <v>6</v>
      </c>
      <c r="GT70" s="14">
        <f t="shared" si="208"/>
        <v>120</v>
      </c>
      <c r="GU70" s="14">
        <f>GO70+GR70*($GJ70-INDEX(属性投放!$AD$6:$AD$26,卡牌属性!$GM70))</f>
        <v>1303</v>
      </c>
      <c r="GV70" s="14">
        <f>GP70+GS70*($GJ70-INDEX(属性投放!$AD$6:$AD$26,卡牌属性!$GM70))</f>
        <v>624</v>
      </c>
      <c r="GW70" s="14">
        <f>GQ70+GT70*($GJ70-INDEX(属性投放!$AD$6:$AD$26,卡牌属性!$GM70))</f>
        <v>12330</v>
      </c>
      <c r="GX70" s="14">
        <f t="shared" si="209"/>
        <v>805</v>
      </c>
      <c r="GY70" s="14">
        <f t="shared" si="210"/>
        <v>406</v>
      </c>
      <c r="GZ70" s="14">
        <f t="shared" si="211"/>
        <v>8050</v>
      </c>
      <c r="HA70" s="14">
        <f>IF(COUNTIF(属性投放!$AN$7:$AN$58,"="&amp;卡牌属性!GJ70)&gt;0,卡牌属性!GL70,0)</f>
        <v>0</v>
      </c>
      <c r="HB70" s="14">
        <f t="shared" si="212"/>
        <v>0</v>
      </c>
      <c r="HC70" s="14">
        <f t="shared" si="213"/>
        <v>0</v>
      </c>
      <c r="HD70" s="14">
        <f t="shared" si="214"/>
        <v>0</v>
      </c>
      <c r="HE70" s="14">
        <f>IF(COUNTIF(属性投放!$AD$6:$AD$26,"="&amp;卡牌属性!GJ70)&gt;0,卡牌属性!GM70,0)</f>
        <v>0</v>
      </c>
      <c r="HF70" s="14">
        <f t="shared" si="215"/>
        <v>0</v>
      </c>
      <c r="HG70" s="14">
        <f t="shared" si="216"/>
        <v>0</v>
      </c>
      <c r="HH70" s="14">
        <f t="shared" si="217"/>
        <v>0</v>
      </c>
      <c r="HI70" s="14">
        <f t="shared" ref="HI70:HI133" si="219">GR70</f>
        <v>12</v>
      </c>
      <c r="HJ70" s="14">
        <f t="shared" ref="HJ70:HJ133" si="220">GS70</f>
        <v>6</v>
      </c>
      <c r="HK70" s="14">
        <f t="shared" ref="HK70:HK133" si="221">GT70</f>
        <v>120</v>
      </c>
      <c r="HL70" s="14">
        <f t="shared" ref="HL70:HL133" si="222">GU70+GX70</f>
        <v>2108</v>
      </c>
      <c r="HM70" s="14">
        <f t="shared" ref="HM70:HM133" si="223">GV70+GY70</f>
        <v>1030</v>
      </c>
      <c r="HN70" s="14">
        <f t="shared" ref="HN70:HN133" si="224">GW70+GZ70</f>
        <v>20380</v>
      </c>
      <c r="HO70" s="14">
        <f t="shared" ref="HO70:HO133" si="225">SUMPRODUCT($GR70:$GT70,$HL$2:$HN$2)</f>
        <v>360</v>
      </c>
      <c r="HP70" s="14">
        <f t="shared" ref="HP70:HP133" si="226">SUMPRODUCT(HB70:HD70,$HL$2:$HN$2)</f>
        <v>0</v>
      </c>
      <c r="HQ70" s="14">
        <f t="shared" ref="HQ70:HQ133" si="227">SUMPRODUCT(HF70:HH70,$HL$2:$HN$2)</f>
        <v>0</v>
      </c>
      <c r="HR70" s="14">
        <f t="shared" ref="HR70:HR133" si="228">SUMPRODUCT(HL70:HN70,$HL$2:$HN$2)</f>
        <v>62060</v>
      </c>
      <c r="HS70" s="17">
        <f t="shared" ref="HS70:HS133" si="229">HO70/HR70</f>
        <v>5.8008378988076053E-3</v>
      </c>
      <c r="HT70" s="17">
        <f t="shared" ref="HT70:HT133" si="230">HP70/HR70</f>
        <v>0</v>
      </c>
      <c r="HU70" s="17">
        <f t="shared" ref="HU70:HU133" si="231">HQ70/HR70</f>
        <v>0</v>
      </c>
      <c r="HV70" s="23">
        <f>SUM(HO$5:HO70)</f>
        <v>15440</v>
      </c>
      <c r="HW70" s="14">
        <f>SUM(HP$5:HP70)</f>
        <v>24220</v>
      </c>
      <c r="HX70" s="14">
        <f>SUM(HQ$5:HQ70)</f>
        <v>16360</v>
      </c>
      <c r="HY70" s="17">
        <f t="shared" ref="HY70:HY133" si="232">HV70/HR70</f>
        <v>0.24879149210441509</v>
      </c>
      <c r="HZ70" s="17">
        <f t="shared" ref="HZ70:HZ133" si="233">HW70/HR70</f>
        <v>0.39026748308088949</v>
      </c>
      <c r="IA70" s="17">
        <f t="shared" ref="IA70:IA133" si="234">HX70/HR70</f>
        <v>0.26361585562359008</v>
      </c>
    </row>
    <row r="71" spans="31:235" ht="16.5" x14ac:dyDescent="0.2">
      <c r="AE71" s="13">
        <v>67</v>
      </c>
      <c r="AF71" s="13">
        <f t="shared" si="218"/>
        <v>4</v>
      </c>
      <c r="AG71" s="13">
        <f t="shared" si="173"/>
        <v>4</v>
      </c>
      <c r="AH71" s="14">
        <f t="shared" si="174"/>
        <v>1101004</v>
      </c>
      <c r="AI71" s="14" t="str">
        <f t="shared" si="175"/>
        <v>项昆仑7突</v>
      </c>
      <c r="AJ71" s="25" t="s">
        <v>162</v>
      </c>
      <c r="AK71" s="14">
        <v>1</v>
      </c>
      <c r="AL71" s="14">
        <f t="shared" si="176"/>
        <v>7</v>
      </c>
      <c r="AM71" s="14">
        <f>INDEX(属性投放!$DE$6:$DE$85,(卡牌属性!AG71-2)*20+卡牌属性!AL71)</f>
        <v>2225</v>
      </c>
      <c r="AN71" s="14">
        <f t="shared" si="152"/>
        <v>2225</v>
      </c>
      <c r="AO71" s="14">
        <f t="shared" si="152"/>
        <v>2225</v>
      </c>
      <c r="AP71" s="14">
        <f t="shared" si="152"/>
        <v>2225</v>
      </c>
      <c r="AQ71" s="14">
        <f t="shared" si="152"/>
        <v>2225</v>
      </c>
      <c r="AR71" s="14">
        <f>INDEX(属性投放!$DF$6:$DF$85,(卡牌属性!AG71-2)*20+卡牌属性!AL71)</f>
        <v>1092</v>
      </c>
      <c r="AS71" s="14">
        <f t="shared" si="153"/>
        <v>1092</v>
      </c>
      <c r="AT71" s="14">
        <f t="shared" si="153"/>
        <v>1092</v>
      </c>
      <c r="AU71" s="14">
        <f t="shared" si="153"/>
        <v>1092</v>
      </c>
      <c r="AV71" s="14">
        <f t="shared" si="153"/>
        <v>1092</v>
      </c>
      <c r="AW71" s="14">
        <f>INDEX(属性投放!$DG$6:$DG$85,(卡牌属性!AG71-2)*20+卡牌属性!AL71)</f>
        <v>11025</v>
      </c>
      <c r="AX71" s="14">
        <f t="shared" si="154"/>
        <v>11025</v>
      </c>
      <c r="AY71" s="14">
        <f t="shared" si="154"/>
        <v>11025</v>
      </c>
      <c r="AZ71" s="14">
        <f t="shared" si="154"/>
        <v>11025</v>
      </c>
      <c r="BA71" s="14">
        <f t="shared" si="154"/>
        <v>11025</v>
      </c>
      <c r="BB71" s="14">
        <f>INDEX(属性投放!$DK$6:$DK$85,(卡牌属性!AG71-2)*20+卡牌属性!AL71)</f>
        <v>75</v>
      </c>
      <c r="BC71" s="14">
        <f t="shared" si="155"/>
        <v>75</v>
      </c>
      <c r="BD71" s="14">
        <f t="shared" si="155"/>
        <v>75</v>
      </c>
      <c r="BE71" s="14">
        <f t="shared" si="155"/>
        <v>75</v>
      </c>
      <c r="BF71" s="14">
        <f t="shared" si="155"/>
        <v>75</v>
      </c>
      <c r="BG71" s="14">
        <f>INDEX(属性投放!$DL$6:$DL$85,(卡牌属性!AG71-2)*20+卡牌属性!AL71)</f>
        <v>38</v>
      </c>
      <c r="BH71" s="14">
        <f t="shared" si="156"/>
        <v>38</v>
      </c>
      <c r="BI71" s="14">
        <f t="shared" si="156"/>
        <v>38</v>
      </c>
      <c r="BJ71" s="14">
        <f t="shared" si="156"/>
        <v>38</v>
      </c>
      <c r="BK71" s="14">
        <f t="shared" si="156"/>
        <v>38</v>
      </c>
      <c r="BL71" s="14">
        <f>INDEX(属性投放!$DM$6:$DM$85,(卡牌属性!AG71-2)*20+卡牌属性!AL71)</f>
        <v>375</v>
      </c>
      <c r="BM71" s="14">
        <f t="shared" si="157"/>
        <v>375</v>
      </c>
      <c r="BN71" s="14">
        <f t="shared" si="157"/>
        <v>375</v>
      </c>
      <c r="BO71" s="14">
        <f t="shared" si="157"/>
        <v>375</v>
      </c>
      <c r="BP71" s="14">
        <f t="shared" si="157"/>
        <v>375</v>
      </c>
      <c r="BU71" s="13">
        <v>67</v>
      </c>
      <c r="BV71" s="13">
        <f t="shared" si="177"/>
        <v>4</v>
      </c>
      <c r="BW71" s="14">
        <f t="shared" si="178"/>
        <v>2</v>
      </c>
      <c r="BX71" s="14">
        <f t="shared" si="179"/>
        <v>1102004</v>
      </c>
      <c r="BY71" s="14" t="str">
        <f t="shared" si="180"/>
        <v>唐流雨7突</v>
      </c>
      <c r="BZ71" s="25" t="s">
        <v>162</v>
      </c>
      <c r="CA71" s="14">
        <v>2</v>
      </c>
      <c r="CB71" s="14">
        <f t="shared" si="181"/>
        <v>7</v>
      </c>
      <c r="CC71" s="14" t="s">
        <v>21</v>
      </c>
      <c r="CD71" s="14">
        <f>INDEX(属性投放!$AY$6:$AY$85,(BW71-2)*20+CB71)</f>
        <v>1076</v>
      </c>
      <c r="CE71" s="14" t="s">
        <v>22</v>
      </c>
      <c r="CF71" s="14">
        <f>INDEX(属性投放!$AZ$6:$AZ$85,(BW71-2)*20+CB71)</f>
        <v>513</v>
      </c>
      <c r="CG71" s="14" t="s">
        <v>674</v>
      </c>
      <c r="CH71" s="14">
        <f>INDEX(属性投放!$BA$6:$BA$85,(BW71-2)*20+CB71)</f>
        <v>10060</v>
      </c>
      <c r="CI71" s="14" t="s">
        <v>21</v>
      </c>
      <c r="CJ71" s="14">
        <f>INDEX(属性投放!$BB$6:$BB$85,(BW71-2)*20+CB71)</f>
        <v>10</v>
      </c>
      <c r="CK71" s="14" t="s">
        <v>22</v>
      </c>
      <c r="CL71" s="14">
        <f>INDEX(属性投放!$BC$6:$BC$85,(BW71-2)*20+CB71)</f>
        <v>5</v>
      </c>
      <c r="CM71" s="14" t="s">
        <v>674</v>
      </c>
      <c r="CN71" s="14">
        <f>INDEX(属性投放!$BD$6:$BD$85,(BW71-2)*20+CB71)</f>
        <v>100</v>
      </c>
      <c r="CQ71" s="13">
        <v>67</v>
      </c>
      <c r="CR71" s="13">
        <f t="shared" si="182"/>
        <v>2</v>
      </c>
      <c r="CS71" s="13">
        <f t="shared" si="183"/>
        <v>15</v>
      </c>
      <c r="CT71" s="14">
        <f t="shared" si="184"/>
        <v>3</v>
      </c>
      <c r="CU71" s="14">
        <f t="shared" si="185"/>
        <v>1102002</v>
      </c>
      <c r="CV71" s="14" t="str">
        <f>INDEX($O$6:$O$27,CR71)&amp;"-"&amp;INDEX(属性投放!$AB$7:$AB$26,CX71)&amp;"-魂火-"&amp;CZ71</f>
        <v>许褚-叫唤+1-魂火-2</v>
      </c>
      <c r="CW71" s="25" t="s">
        <v>162</v>
      </c>
      <c r="CX71" s="14">
        <f>INDEX(属性投放!$AL$7:$AL$58,CS71)</f>
        <v>8</v>
      </c>
      <c r="CY71" s="14" t="s">
        <v>701</v>
      </c>
      <c r="CZ71" s="14">
        <f>INDEX(属性投放!$AM$7:$AM$58,CS71)</f>
        <v>2</v>
      </c>
      <c r="DA71" s="14">
        <f t="shared" si="186"/>
        <v>15</v>
      </c>
      <c r="DB71" s="14">
        <f>INDEX(属性投放!$AN$7:$AN$58,DA71)</f>
        <v>57</v>
      </c>
      <c r="DC71" s="14" t="s">
        <v>702</v>
      </c>
      <c r="DD71" s="14">
        <f>INDEX(属性投放!$BJ$6:$BJ$85,(CT71-2)*20+CX71)</f>
        <v>100</v>
      </c>
      <c r="DE71" s="14">
        <f>SUMIFS(DD$5:DD71,$CR$5:$CR71,"="&amp;$CR71)</f>
        <v>820</v>
      </c>
      <c r="DF71" s="14" t="s">
        <v>703</v>
      </c>
      <c r="DG71" s="14">
        <f>INDEX(属性投放!$BK$6:$BK$85,(CT71-2)*20+CX71)</f>
        <v>50</v>
      </c>
      <c r="DH71" s="14">
        <f>SUMIFS(DG$5:DG71,$CR$5:$CR71,"="&amp;$CR71)</f>
        <v>412</v>
      </c>
      <c r="DI71" s="14" t="s">
        <v>704</v>
      </c>
      <c r="DJ71" s="14">
        <f>INDEX(属性投放!$BL$6:$BL$85,(CT71-2)*20+CX71)</f>
        <v>1000</v>
      </c>
      <c r="DK71" s="14">
        <f>SUMIFS(DJ$5:DJ71,$CR$5:$CR71,"="&amp;$CR71)</f>
        <v>8200</v>
      </c>
      <c r="DP71" s="14">
        <f t="shared" si="187"/>
        <v>1102004</v>
      </c>
      <c r="DQ71" s="14" t="str">
        <f t="shared" si="188"/>
        <v>唐流雨7突</v>
      </c>
      <c r="DR71" s="14">
        <f t="shared" si="189"/>
        <v>4</v>
      </c>
      <c r="DS71" s="14">
        <f t="shared" si="190"/>
        <v>2</v>
      </c>
      <c r="DT71" s="14">
        <f t="shared" si="191"/>
        <v>3</v>
      </c>
      <c r="DU71" s="14">
        <f t="shared" si="192"/>
        <v>2</v>
      </c>
      <c r="DV71" s="14">
        <f t="shared" si="193"/>
        <v>7</v>
      </c>
      <c r="DW71" s="14">
        <f t="shared" si="194"/>
        <v>7</v>
      </c>
      <c r="DX71" s="14">
        <f>INDEX(属性投放!$AW$6:$AW$85,(卡牌属性!DU71-2)*20+卡牌属性!DV71)</f>
        <v>5</v>
      </c>
      <c r="DY71" s="14">
        <f>INDEX(属性投放!BP$6:BP$85,卡牌属性!$DW71)</f>
        <v>100</v>
      </c>
      <c r="DZ71" s="14">
        <f>INDEX(属性投放!BQ$6:BQ$85,卡牌属性!$DW71)</f>
        <v>50</v>
      </c>
      <c r="EA71" s="14">
        <f>INDEX(属性投放!BR$6:BR$85,卡牌属性!$DW71)</f>
        <v>1000</v>
      </c>
      <c r="EB71" s="14">
        <f t="shared" si="158"/>
        <v>874</v>
      </c>
      <c r="EC71" s="14">
        <f t="shared" si="159"/>
        <v>991</v>
      </c>
      <c r="ED71" s="14">
        <f t="shared" si="160"/>
        <v>1111</v>
      </c>
      <c r="EE71" s="14">
        <f t="shared" si="161"/>
        <v>1111</v>
      </c>
      <c r="EF71" s="14">
        <f t="shared" si="162"/>
        <v>1383</v>
      </c>
      <c r="EG71" s="14">
        <f t="shared" si="163"/>
        <v>322</v>
      </c>
      <c r="EH71" s="14">
        <f t="shared" si="164"/>
        <v>353</v>
      </c>
      <c r="EI71" s="14">
        <f t="shared" si="165"/>
        <v>353</v>
      </c>
      <c r="EJ71" s="14">
        <f t="shared" si="166"/>
        <v>400</v>
      </c>
      <c r="EK71" s="14">
        <f t="shared" si="167"/>
        <v>451</v>
      </c>
      <c r="EL71" s="14">
        <f t="shared" si="168"/>
        <v>6910</v>
      </c>
      <c r="EM71" s="14">
        <f t="shared" si="169"/>
        <v>7840</v>
      </c>
      <c r="EN71" s="14">
        <f t="shared" si="170"/>
        <v>7840</v>
      </c>
      <c r="EO71" s="14">
        <f t="shared" si="171"/>
        <v>8810</v>
      </c>
      <c r="EP71" s="14">
        <f t="shared" si="172"/>
        <v>9810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95"/>
        <v>14</v>
      </c>
      <c r="FK71" s="14">
        <f t="shared" si="196"/>
        <v>1102014</v>
      </c>
      <c r="FL71" s="14" t="str">
        <f t="shared" si="197"/>
        <v>石灵明-2星</v>
      </c>
      <c r="FM71" s="14">
        <f t="shared" si="198"/>
        <v>2</v>
      </c>
      <c r="FN71" s="14">
        <f>INDEX(Y$6:Y$27,$FJ71)+INDEX(属性偏向!Z$4:Z$8,卡牌属性!$FM71)</f>
        <v>6</v>
      </c>
      <c r="FO71" s="14" t="str">
        <f>INDEX(属性评价,卡牌属性!FN71)</f>
        <v>B+</v>
      </c>
      <c r="FP71" s="14">
        <f>INDEX(Z$6:Z$27,$FJ71)+INDEX(属性偏向!AA$4:AA$8,卡牌属性!$FM71)</f>
        <v>6</v>
      </c>
      <c r="FQ71" s="14" t="str">
        <f>INDEX(属性评价,卡牌属性!FP71)</f>
        <v>B+</v>
      </c>
      <c r="FR71" s="14">
        <f>INDEX(AA$6:AA$27,$FJ71)+INDEX(属性偏向!AB$4:AB$8,卡牌属性!$FM71)</f>
        <v>6</v>
      </c>
      <c r="FS71" s="14" t="str">
        <f>INDEX(属性评价,卡牌属性!FR71)</f>
        <v>B+</v>
      </c>
      <c r="FV71" s="13">
        <v>67</v>
      </c>
      <c r="FW71" s="13">
        <f t="shared" si="199"/>
        <v>14</v>
      </c>
      <c r="FX71" s="14">
        <f t="shared" si="200"/>
        <v>1101014</v>
      </c>
      <c r="FY71" s="14" t="str">
        <f t="shared" si="201"/>
        <v>吕仙宫-2星</v>
      </c>
      <c r="FZ71" s="14">
        <f t="shared" si="202"/>
        <v>2</v>
      </c>
      <c r="GA71" s="14">
        <f>INDEX(J$6:J$21,$FW71)+INDEX(属性偏向!Z$4:Z$8,卡牌属性!$FM71)</f>
        <v>7</v>
      </c>
      <c r="GB71" s="14" t="str">
        <f>INDEX(属性评价,卡牌属性!GA71)</f>
        <v>A</v>
      </c>
      <c r="GC71" s="14">
        <f>INDEX(K$6:K$21,$FW71)+INDEX(属性偏向!Z$4:Z$8,卡牌属性!$FM71)</f>
        <v>6</v>
      </c>
      <c r="GD71" s="14" t="str">
        <f>INDEX(属性评价,卡牌属性!GC71)</f>
        <v>B+</v>
      </c>
      <c r="GE71" s="14">
        <f>INDEX(L$6:L$21,$FW71)+INDEX(属性偏向!Z$4:Z$8,卡牌属性!$FM71)</f>
        <v>5</v>
      </c>
      <c r="GF71" s="14" t="str">
        <f>INDEX(属性评价,卡牌属性!GE71)</f>
        <v>B</v>
      </c>
      <c r="GJ71" s="13">
        <v>67</v>
      </c>
      <c r="GK71" s="13">
        <f>MATCH(GJ71-1,属性投放!$T$6:$T$66,1)</f>
        <v>6</v>
      </c>
      <c r="GL71" s="13">
        <f>MATCH(GJ71,属性投放!$AN$6:$AN$58,1)-1</f>
        <v>19</v>
      </c>
      <c r="GM71" s="13">
        <f>MATCH(GJ71-1,属性投放!$AD$6:$AD$26,1)</f>
        <v>10</v>
      </c>
      <c r="GN71" s="13" t="str">
        <f>INDEX(属性投放!$AB$7:$AB$26,卡牌属性!GM71)</f>
        <v>大叫唤</v>
      </c>
      <c r="GO71" s="14">
        <f t="shared" si="203"/>
        <v>1291</v>
      </c>
      <c r="GP71" s="14">
        <f t="shared" si="204"/>
        <v>618</v>
      </c>
      <c r="GQ71" s="14">
        <f t="shared" si="205"/>
        <v>12210</v>
      </c>
      <c r="GR71" s="14">
        <f t="shared" si="206"/>
        <v>12</v>
      </c>
      <c r="GS71" s="14">
        <f t="shared" si="207"/>
        <v>6</v>
      </c>
      <c r="GT71" s="14">
        <f t="shared" si="208"/>
        <v>120</v>
      </c>
      <c r="GU71" s="14">
        <f>GO71+GR71*($GJ71-INDEX(属性投放!$AD$6:$AD$26,卡牌属性!$GM71))</f>
        <v>1315</v>
      </c>
      <c r="GV71" s="14">
        <f>GP71+GS71*($GJ71-INDEX(属性投放!$AD$6:$AD$26,卡牌属性!$GM71))</f>
        <v>630</v>
      </c>
      <c r="GW71" s="14">
        <f>GQ71+GT71*($GJ71-INDEX(属性投放!$AD$6:$AD$26,卡牌属性!$GM71))</f>
        <v>12450</v>
      </c>
      <c r="GX71" s="14">
        <f t="shared" si="209"/>
        <v>905</v>
      </c>
      <c r="GY71" s="14">
        <f t="shared" si="210"/>
        <v>456</v>
      </c>
      <c r="GZ71" s="14">
        <f t="shared" si="211"/>
        <v>9050</v>
      </c>
      <c r="HA71" s="14">
        <f>IF(COUNTIF(属性投放!$AN$7:$AN$58,"="&amp;卡牌属性!GJ71)&gt;0,卡牌属性!GL71,0)</f>
        <v>19</v>
      </c>
      <c r="HB71" s="14">
        <f t="shared" si="212"/>
        <v>100</v>
      </c>
      <c r="HC71" s="14">
        <f t="shared" si="213"/>
        <v>50</v>
      </c>
      <c r="HD71" s="14">
        <f t="shared" si="214"/>
        <v>1000</v>
      </c>
      <c r="HE71" s="14">
        <f>IF(COUNTIF(属性投放!$AD$6:$AD$26,"="&amp;卡牌属性!GJ71)&gt;0,卡牌属性!GM71,0)</f>
        <v>0</v>
      </c>
      <c r="HF71" s="14">
        <f t="shared" si="215"/>
        <v>0</v>
      </c>
      <c r="HG71" s="14">
        <f t="shared" si="216"/>
        <v>0</v>
      </c>
      <c r="HH71" s="14">
        <f t="shared" si="217"/>
        <v>0</v>
      </c>
      <c r="HI71" s="14">
        <f t="shared" si="219"/>
        <v>12</v>
      </c>
      <c r="HJ71" s="14">
        <f t="shared" si="220"/>
        <v>6</v>
      </c>
      <c r="HK71" s="14">
        <f t="shared" si="221"/>
        <v>120</v>
      </c>
      <c r="HL71" s="14">
        <f t="shared" si="222"/>
        <v>2220</v>
      </c>
      <c r="HM71" s="14">
        <f t="shared" si="223"/>
        <v>1086</v>
      </c>
      <c r="HN71" s="14">
        <f t="shared" si="224"/>
        <v>21500</v>
      </c>
      <c r="HO71" s="14">
        <f t="shared" si="225"/>
        <v>360</v>
      </c>
      <c r="HP71" s="14">
        <f t="shared" si="226"/>
        <v>3000</v>
      </c>
      <c r="HQ71" s="14">
        <f t="shared" si="227"/>
        <v>0</v>
      </c>
      <c r="HR71" s="14">
        <f t="shared" si="228"/>
        <v>65420</v>
      </c>
      <c r="HS71" s="17">
        <f t="shared" si="229"/>
        <v>5.502904310608377E-3</v>
      </c>
      <c r="HT71" s="17">
        <f t="shared" si="230"/>
        <v>4.585753592173647E-2</v>
      </c>
      <c r="HU71" s="17">
        <f t="shared" si="231"/>
        <v>0</v>
      </c>
      <c r="HV71" s="23">
        <f>SUM(HO$5:HO71)</f>
        <v>15800</v>
      </c>
      <c r="HW71" s="14">
        <f>SUM(HP$5:HP71)</f>
        <v>27220</v>
      </c>
      <c r="HX71" s="14">
        <f>SUM(HQ$5:HQ71)</f>
        <v>16360</v>
      </c>
      <c r="HY71" s="17">
        <f t="shared" si="232"/>
        <v>0.24151635585447875</v>
      </c>
      <c r="HZ71" s="17">
        <f t="shared" si="233"/>
        <v>0.41608070926322227</v>
      </c>
      <c r="IA71" s="17">
        <f t="shared" si="234"/>
        <v>0.25007642922653622</v>
      </c>
    </row>
    <row r="72" spans="31:235" ht="16.5" x14ac:dyDescent="0.2">
      <c r="AE72" s="13">
        <v>68</v>
      </c>
      <c r="AF72" s="13">
        <f t="shared" si="218"/>
        <v>4</v>
      </c>
      <c r="AG72" s="13">
        <f t="shared" si="173"/>
        <v>4</v>
      </c>
      <c r="AH72" s="14">
        <f t="shared" si="174"/>
        <v>1101004</v>
      </c>
      <c r="AI72" s="14" t="str">
        <f t="shared" si="175"/>
        <v>项昆仑8突</v>
      </c>
      <c r="AJ72" s="25" t="s">
        <v>162</v>
      </c>
      <c r="AK72" s="14">
        <v>1</v>
      </c>
      <c r="AL72" s="14">
        <f t="shared" si="176"/>
        <v>8</v>
      </c>
      <c r="AM72" s="14">
        <f>INDEX(属性投放!$DE$6:$DE$85,(卡牌属性!AG72-2)*20+卡牌属性!AL72)</f>
        <v>2438</v>
      </c>
      <c r="AN72" s="14">
        <f t="shared" si="152"/>
        <v>2438</v>
      </c>
      <c r="AO72" s="14">
        <f t="shared" si="152"/>
        <v>2438</v>
      </c>
      <c r="AP72" s="14">
        <f t="shared" si="152"/>
        <v>2438</v>
      </c>
      <c r="AQ72" s="14">
        <f t="shared" si="152"/>
        <v>2438</v>
      </c>
      <c r="AR72" s="14">
        <f>INDEX(属性投放!$DF$6:$DF$85,(卡牌属性!AG72-2)*20+卡牌属性!AL72)</f>
        <v>1199</v>
      </c>
      <c r="AS72" s="14">
        <f t="shared" si="153"/>
        <v>1199</v>
      </c>
      <c r="AT72" s="14">
        <f t="shared" si="153"/>
        <v>1199</v>
      </c>
      <c r="AU72" s="14">
        <f t="shared" si="153"/>
        <v>1199</v>
      </c>
      <c r="AV72" s="14">
        <f t="shared" si="153"/>
        <v>1199</v>
      </c>
      <c r="AW72" s="14">
        <f>INDEX(属性投放!$DG$6:$DG$85,(卡牌属性!AG72-2)*20+卡牌属性!AL72)</f>
        <v>12090</v>
      </c>
      <c r="AX72" s="14">
        <f t="shared" si="154"/>
        <v>12090</v>
      </c>
      <c r="AY72" s="14">
        <f t="shared" si="154"/>
        <v>12090</v>
      </c>
      <c r="AZ72" s="14">
        <f t="shared" si="154"/>
        <v>12090</v>
      </c>
      <c r="BA72" s="14">
        <f t="shared" si="154"/>
        <v>12090</v>
      </c>
      <c r="BB72" s="14">
        <f>INDEX(属性投放!$DK$6:$DK$85,(卡牌属性!AG72-2)*20+卡牌属性!AL72)</f>
        <v>75</v>
      </c>
      <c r="BC72" s="14">
        <f t="shared" si="155"/>
        <v>75</v>
      </c>
      <c r="BD72" s="14">
        <f t="shared" si="155"/>
        <v>75</v>
      </c>
      <c r="BE72" s="14">
        <f t="shared" si="155"/>
        <v>75</v>
      </c>
      <c r="BF72" s="14">
        <f t="shared" si="155"/>
        <v>75</v>
      </c>
      <c r="BG72" s="14">
        <f>INDEX(属性投放!$DL$6:$DL$85,(卡牌属性!AG72-2)*20+卡牌属性!AL72)</f>
        <v>38</v>
      </c>
      <c r="BH72" s="14">
        <f t="shared" si="156"/>
        <v>38</v>
      </c>
      <c r="BI72" s="14">
        <f t="shared" si="156"/>
        <v>38</v>
      </c>
      <c r="BJ72" s="14">
        <f t="shared" si="156"/>
        <v>38</v>
      </c>
      <c r="BK72" s="14">
        <f t="shared" si="156"/>
        <v>38</v>
      </c>
      <c r="BL72" s="14">
        <f>INDEX(属性投放!$DM$6:$DM$85,(卡牌属性!AG72-2)*20+卡牌属性!AL72)</f>
        <v>375</v>
      </c>
      <c r="BM72" s="14">
        <f t="shared" si="157"/>
        <v>375</v>
      </c>
      <c r="BN72" s="14">
        <f t="shared" si="157"/>
        <v>375</v>
      </c>
      <c r="BO72" s="14">
        <f t="shared" si="157"/>
        <v>375</v>
      </c>
      <c r="BP72" s="14">
        <f t="shared" si="157"/>
        <v>375</v>
      </c>
      <c r="BU72" s="13">
        <v>68</v>
      </c>
      <c r="BV72" s="13">
        <f t="shared" si="177"/>
        <v>4</v>
      </c>
      <c r="BW72" s="14">
        <f t="shared" si="178"/>
        <v>2</v>
      </c>
      <c r="BX72" s="14">
        <f t="shared" si="179"/>
        <v>1102004</v>
      </c>
      <c r="BY72" s="14" t="str">
        <f t="shared" si="180"/>
        <v>唐流雨8突</v>
      </c>
      <c r="BZ72" s="25" t="s">
        <v>162</v>
      </c>
      <c r="CA72" s="14">
        <v>2</v>
      </c>
      <c r="CB72" s="14">
        <f t="shared" si="181"/>
        <v>8</v>
      </c>
      <c r="CC72" s="14" t="s">
        <v>21</v>
      </c>
      <c r="CD72" s="14">
        <f>INDEX(属性投放!$AY$6:$AY$85,(BW72-2)*20+CB72)</f>
        <v>1336</v>
      </c>
      <c r="CE72" s="14" t="s">
        <v>22</v>
      </c>
      <c r="CF72" s="14">
        <f>INDEX(属性投放!$AZ$6:$AZ$85,(BW72-2)*20+CB72)</f>
        <v>644</v>
      </c>
      <c r="CG72" s="14" t="s">
        <v>674</v>
      </c>
      <c r="CH72" s="14">
        <f>INDEX(属性投放!$BA$6:$BA$85,(BW72-2)*20+CB72)</f>
        <v>12660</v>
      </c>
      <c r="CI72" s="14" t="s">
        <v>21</v>
      </c>
      <c r="CJ72" s="14">
        <f>INDEX(属性投放!$BB$6:$BB$85,(BW72-2)*20+CB72)</f>
        <v>10</v>
      </c>
      <c r="CK72" s="14" t="s">
        <v>22</v>
      </c>
      <c r="CL72" s="14">
        <f>INDEX(属性投放!$BC$6:$BC$85,(BW72-2)*20+CB72)</f>
        <v>5</v>
      </c>
      <c r="CM72" s="14" t="s">
        <v>674</v>
      </c>
      <c r="CN72" s="14">
        <f>INDEX(属性投放!$BD$6:$BD$85,(BW72-2)*20+CB72)</f>
        <v>100</v>
      </c>
      <c r="CQ72" s="13">
        <v>68</v>
      </c>
      <c r="CR72" s="13">
        <f t="shared" si="182"/>
        <v>2</v>
      </c>
      <c r="CS72" s="13">
        <f t="shared" si="183"/>
        <v>16</v>
      </c>
      <c r="CT72" s="14">
        <f t="shared" si="184"/>
        <v>3</v>
      </c>
      <c r="CU72" s="14">
        <f t="shared" si="185"/>
        <v>1102002</v>
      </c>
      <c r="CV72" s="14" t="str">
        <f>INDEX($O$6:$O$27,CR72)&amp;"-"&amp;INDEX(属性投放!$AB$7:$AB$26,CX72)&amp;"-魂火-"&amp;CZ72</f>
        <v>许褚-叫唤+2-魂火-1</v>
      </c>
      <c r="CW72" s="25" t="s">
        <v>162</v>
      </c>
      <c r="CX72" s="14">
        <f>INDEX(属性投放!$AL$7:$AL$58,CS72)</f>
        <v>9</v>
      </c>
      <c r="CY72" s="14" t="s">
        <v>701</v>
      </c>
      <c r="CZ72" s="14">
        <f>INDEX(属性投放!$AM$7:$AM$58,CS72)</f>
        <v>1</v>
      </c>
      <c r="DA72" s="14">
        <f t="shared" si="186"/>
        <v>16</v>
      </c>
      <c r="DB72" s="14">
        <f>INDEX(属性投放!$AN$7:$AN$58,DA72)</f>
        <v>60</v>
      </c>
      <c r="DC72" s="14" t="s">
        <v>702</v>
      </c>
      <c r="DD72" s="14">
        <f>INDEX(属性投放!$BJ$6:$BJ$85,(CT72-2)*20+CX72)</f>
        <v>120</v>
      </c>
      <c r="DE72" s="14">
        <f>SUMIFS(DD$5:DD72,$CR$5:$CR72,"="&amp;$CR72)</f>
        <v>940</v>
      </c>
      <c r="DF72" s="14" t="s">
        <v>703</v>
      </c>
      <c r="DG72" s="14">
        <f>INDEX(属性投放!$BK$6:$BK$85,(CT72-2)*20+CX72)</f>
        <v>60</v>
      </c>
      <c r="DH72" s="14">
        <f>SUMIFS(DG$5:DG72,$CR$5:$CR72,"="&amp;$CR72)</f>
        <v>472</v>
      </c>
      <c r="DI72" s="14" t="s">
        <v>704</v>
      </c>
      <c r="DJ72" s="14">
        <f>INDEX(属性投放!$BL$6:$BL$85,(CT72-2)*20+CX72)</f>
        <v>1200</v>
      </c>
      <c r="DK72" s="14">
        <f>SUMIFS(DJ$5:DJ72,$CR$5:$CR72,"="&amp;$CR72)</f>
        <v>9400</v>
      </c>
      <c r="DP72" s="14">
        <f t="shared" si="187"/>
        <v>1102004</v>
      </c>
      <c r="DQ72" s="14" t="str">
        <f t="shared" si="188"/>
        <v>唐流雨8突</v>
      </c>
      <c r="DR72" s="14">
        <f t="shared" si="189"/>
        <v>4</v>
      </c>
      <c r="DS72" s="14">
        <f t="shared" si="190"/>
        <v>2</v>
      </c>
      <c r="DT72" s="14">
        <f t="shared" si="191"/>
        <v>3</v>
      </c>
      <c r="DU72" s="14">
        <f t="shared" si="192"/>
        <v>2</v>
      </c>
      <c r="DV72" s="14">
        <f t="shared" si="193"/>
        <v>8</v>
      </c>
      <c r="DW72" s="14">
        <f t="shared" si="194"/>
        <v>8</v>
      </c>
      <c r="DX72" s="14">
        <f>INDEX(属性投放!$AW$6:$AW$85,(卡牌属性!DU72-2)*20+卡牌属性!DV72)</f>
        <v>5</v>
      </c>
      <c r="DY72" s="14">
        <f>INDEX(属性投放!BP$6:BP$85,卡牌属性!$DW72)</f>
        <v>100</v>
      </c>
      <c r="DZ72" s="14">
        <f>INDEX(属性投放!BQ$6:BQ$85,卡牌属性!$DW72)</f>
        <v>50</v>
      </c>
      <c r="EA72" s="14">
        <f>INDEX(属性投放!BR$6:BR$85,卡牌属性!$DW72)</f>
        <v>1000</v>
      </c>
      <c r="EB72" s="14">
        <f t="shared" si="158"/>
        <v>1034</v>
      </c>
      <c r="EC72" s="14">
        <f t="shared" si="159"/>
        <v>1166</v>
      </c>
      <c r="ED72" s="14">
        <f t="shared" si="160"/>
        <v>1291</v>
      </c>
      <c r="EE72" s="14">
        <f t="shared" si="161"/>
        <v>1291</v>
      </c>
      <c r="EF72" s="14">
        <f t="shared" si="162"/>
        <v>1608</v>
      </c>
      <c r="EG72" s="14">
        <f t="shared" si="163"/>
        <v>392</v>
      </c>
      <c r="EH72" s="14">
        <f t="shared" si="164"/>
        <v>428</v>
      </c>
      <c r="EI72" s="14">
        <f t="shared" si="165"/>
        <v>428</v>
      </c>
      <c r="EJ72" s="14">
        <f t="shared" si="166"/>
        <v>480</v>
      </c>
      <c r="EK72" s="14">
        <f t="shared" si="167"/>
        <v>541</v>
      </c>
      <c r="EL72" s="14">
        <f t="shared" si="168"/>
        <v>8410</v>
      </c>
      <c r="EM72" s="14">
        <f t="shared" si="169"/>
        <v>9440</v>
      </c>
      <c r="EN72" s="14">
        <f t="shared" si="170"/>
        <v>9440</v>
      </c>
      <c r="EO72" s="14">
        <f t="shared" si="171"/>
        <v>10560</v>
      </c>
      <c r="EP72" s="14">
        <f t="shared" si="172"/>
        <v>11610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95"/>
        <v>14</v>
      </c>
      <c r="FK72" s="14">
        <f t="shared" si="196"/>
        <v>1102014</v>
      </c>
      <c r="FL72" s="14" t="str">
        <f t="shared" si="197"/>
        <v>石灵明-3星</v>
      </c>
      <c r="FM72" s="14">
        <f t="shared" si="198"/>
        <v>3</v>
      </c>
      <c r="FN72" s="14">
        <f>INDEX(Y$6:Y$27,$FJ72)+INDEX(属性偏向!Z$4:Z$8,卡牌属性!$FM72)</f>
        <v>7</v>
      </c>
      <c r="FO72" s="14" t="str">
        <f>INDEX(属性评价,卡牌属性!FN72)</f>
        <v>A</v>
      </c>
      <c r="FP72" s="14">
        <f>INDEX(Z$6:Z$27,$FJ72)+INDEX(属性偏向!AA$4:AA$8,卡牌属性!$FM72)</f>
        <v>6</v>
      </c>
      <c r="FQ72" s="14" t="str">
        <f>INDEX(属性评价,卡牌属性!FP72)</f>
        <v>B+</v>
      </c>
      <c r="FR72" s="14">
        <f>INDEX(AA$6:AA$27,$FJ72)+INDEX(属性偏向!AB$4:AB$8,卡牌属性!$FM72)</f>
        <v>6</v>
      </c>
      <c r="FS72" s="14" t="str">
        <f>INDEX(属性评价,卡牌属性!FR72)</f>
        <v>B+</v>
      </c>
      <c r="FV72" s="13">
        <v>68</v>
      </c>
      <c r="FW72" s="13">
        <f t="shared" si="199"/>
        <v>14</v>
      </c>
      <c r="FX72" s="14">
        <f t="shared" si="200"/>
        <v>1101014</v>
      </c>
      <c r="FY72" s="14" t="str">
        <f t="shared" si="201"/>
        <v>吕仙宫-3星</v>
      </c>
      <c r="FZ72" s="14">
        <f t="shared" si="202"/>
        <v>3</v>
      </c>
      <c r="GA72" s="14">
        <f>INDEX(J$6:J$21,$FW72)+INDEX(属性偏向!Z$4:Z$8,卡牌属性!$FM72)</f>
        <v>8</v>
      </c>
      <c r="GB72" s="14" t="str">
        <f>INDEX(属性评价,卡牌属性!GA72)</f>
        <v>A+</v>
      </c>
      <c r="GC72" s="14">
        <f>INDEX(K$6:K$21,$FW72)+INDEX(属性偏向!Z$4:Z$8,卡牌属性!$FM72)</f>
        <v>7</v>
      </c>
      <c r="GD72" s="14" t="str">
        <f>INDEX(属性评价,卡牌属性!GC72)</f>
        <v>A</v>
      </c>
      <c r="GE72" s="14">
        <f>INDEX(L$6:L$21,$FW72)+INDEX(属性偏向!Z$4:Z$8,卡牌属性!$FM72)</f>
        <v>6</v>
      </c>
      <c r="GF72" s="14" t="str">
        <f>INDEX(属性评价,卡牌属性!GE72)</f>
        <v>B+</v>
      </c>
      <c r="GJ72" s="13">
        <v>68</v>
      </c>
      <c r="GK72" s="13">
        <f>MATCH(GJ72-1,属性投放!$T$6:$T$66,1)</f>
        <v>7</v>
      </c>
      <c r="GL72" s="13">
        <f>MATCH(GJ72,属性投放!$AN$6:$AN$58,1)-1</f>
        <v>19</v>
      </c>
      <c r="GM72" s="13">
        <f>MATCH(GJ72-1,属性投放!$AD$6:$AD$26,1)</f>
        <v>10</v>
      </c>
      <c r="GN72" s="13" t="str">
        <f>INDEX(属性投放!$AB$7:$AB$26,卡牌属性!GM72)</f>
        <v>大叫唤</v>
      </c>
      <c r="GO72" s="14">
        <f t="shared" si="203"/>
        <v>1291</v>
      </c>
      <c r="GP72" s="14">
        <f t="shared" si="204"/>
        <v>618</v>
      </c>
      <c r="GQ72" s="14">
        <f t="shared" si="205"/>
        <v>12210</v>
      </c>
      <c r="GR72" s="14">
        <f t="shared" si="206"/>
        <v>12</v>
      </c>
      <c r="GS72" s="14">
        <f t="shared" si="207"/>
        <v>6</v>
      </c>
      <c r="GT72" s="14">
        <f t="shared" si="208"/>
        <v>120</v>
      </c>
      <c r="GU72" s="14">
        <f>GO72+GR72*($GJ72-INDEX(属性投放!$AD$6:$AD$26,卡牌属性!$GM72))</f>
        <v>1327</v>
      </c>
      <c r="GV72" s="14">
        <f>GP72+GS72*($GJ72-INDEX(属性投放!$AD$6:$AD$26,卡牌属性!$GM72))</f>
        <v>636</v>
      </c>
      <c r="GW72" s="14">
        <f>GQ72+GT72*($GJ72-INDEX(属性投放!$AD$6:$AD$26,卡牌属性!$GM72))</f>
        <v>12570</v>
      </c>
      <c r="GX72" s="14">
        <f t="shared" si="209"/>
        <v>905</v>
      </c>
      <c r="GY72" s="14">
        <f t="shared" si="210"/>
        <v>456</v>
      </c>
      <c r="GZ72" s="14">
        <f t="shared" si="211"/>
        <v>9050</v>
      </c>
      <c r="HA72" s="14">
        <f>IF(COUNTIF(属性投放!$AN$7:$AN$58,"="&amp;卡牌属性!GJ72)&gt;0,卡牌属性!GL72,0)</f>
        <v>0</v>
      </c>
      <c r="HB72" s="14">
        <f t="shared" si="212"/>
        <v>0</v>
      </c>
      <c r="HC72" s="14">
        <f t="shared" si="213"/>
        <v>0</v>
      </c>
      <c r="HD72" s="14">
        <f t="shared" si="214"/>
        <v>0</v>
      </c>
      <c r="HE72" s="14">
        <f>IF(COUNTIF(属性投放!$AD$6:$AD$26,"="&amp;卡牌属性!GJ72)&gt;0,卡牌属性!GM72,0)</f>
        <v>0</v>
      </c>
      <c r="HF72" s="14">
        <f t="shared" si="215"/>
        <v>0</v>
      </c>
      <c r="HG72" s="14">
        <f t="shared" si="216"/>
        <v>0</v>
      </c>
      <c r="HH72" s="14">
        <f t="shared" si="217"/>
        <v>0</v>
      </c>
      <c r="HI72" s="14">
        <f t="shared" si="219"/>
        <v>12</v>
      </c>
      <c r="HJ72" s="14">
        <f t="shared" si="220"/>
        <v>6</v>
      </c>
      <c r="HK72" s="14">
        <f t="shared" si="221"/>
        <v>120</v>
      </c>
      <c r="HL72" s="14">
        <f t="shared" si="222"/>
        <v>2232</v>
      </c>
      <c r="HM72" s="14">
        <f t="shared" si="223"/>
        <v>1092</v>
      </c>
      <c r="HN72" s="14">
        <f t="shared" si="224"/>
        <v>21620</v>
      </c>
      <c r="HO72" s="14">
        <f t="shared" si="225"/>
        <v>360</v>
      </c>
      <c r="HP72" s="14">
        <f t="shared" si="226"/>
        <v>0</v>
      </c>
      <c r="HQ72" s="14">
        <f t="shared" si="227"/>
        <v>0</v>
      </c>
      <c r="HR72" s="14">
        <f t="shared" si="228"/>
        <v>65780</v>
      </c>
      <c r="HS72" s="17">
        <f t="shared" si="229"/>
        <v>5.472788081483734E-3</v>
      </c>
      <c r="HT72" s="17">
        <f t="shared" si="230"/>
        <v>0</v>
      </c>
      <c r="HU72" s="17">
        <f t="shared" si="231"/>
        <v>0</v>
      </c>
      <c r="HV72" s="23">
        <f>SUM(HO$5:HO72)</f>
        <v>16160</v>
      </c>
      <c r="HW72" s="14">
        <f>SUM(HP$5:HP72)</f>
        <v>27220</v>
      </c>
      <c r="HX72" s="14">
        <f>SUM(HQ$5:HQ72)</f>
        <v>16360</v>
      </c>
      <c r="HY72" s="17">
        <f t="shared" si="232"/>
        <v>0.24566737610215872</v>
      </c>
      <c r="HZ72" s="17">
        <f t="shared" si="233"/>
        <v>0.41380358771663117</v>
      </c>
      <c r="IA72" s="17">
        <f t="shared" si="234"/>
        <v>0.24870781392520522</v>
      </c>
    </row>
    <row r="73" spans="31:235" ht="16.5" x14ac:dyDescent="0.2">
      <c r="AE73" s="13">
        <v>69</v>
      </c>
      <c r="AF73" s="13">
        <f t="shared" si="218"/>
        <v>4</v>
      </c>
      <c r="AG73" s="13">
        <f t="shared" si="173"/>
        <v>4</v>
      </c>
      <c r="AH73" s="14">
        <f t="shared" si="174"/>
        <v>1101004</v>
      </c>
      <c r="AI73" s="14" t="str">
        <f t="shared" si="175"/>
        <v>项昆仑9突</v>
      </c>
      <c r="AJ73" s="25" t="s">
        <v>162</v>
      </c>
      <c r="AK73" s="14">
        <v>1</v>
      </c>
      <c r="AL73" s="14">
        <f t="shared" si="176"/>
        <v>9</v>
      </c>
      <c r="AM73" s="14">
        <f>INDEX(属性投放!$DE$6:$DE$85,(卡牌属性!AG73-2)*20+卡牌属性!AL73)</f>
        <v>2651</v>
      </c>
      <c r="AN73" s="14">
        <f t="shared" si="152"/>
        <v>2651</v>
      </c>
      <c r="AO73" s="14">
        <f t="shared" si="152"/>
        <v>2651</v>
      </c>
      <c r="AP73" s="14">
        <f t="shared" si="152"/>
        <v>2651</v>
      </c>
      <c r="AQ73" s="14">
        <f t="shared" si="152"/>
        <v>2651</v>
      </c>
      <c r="AR73" s="14">
        <f>INDEX(属性投放!$DF$6:$DF$85,(卡牌属性!AG73-2)*20+卡牌属性!AL73)</f>
        <v>1306</v>
      </c>
      <c r="AS73" s="14">
        <f t="shared" si="153"/>
        <v>1306</v>
      </c>
      <c r="AT73" s="14">
        <f t="shared" si="153"/>
        <v>1306</v>
      </c>
      <c r="AU73" s="14">
        <f t="shared" si="153"/>
        <v>1306</v>
      </c>
      <c r="AV73" s="14">
        <f t="shared" si="153"/>
        <v>1306</v>
      </c>
      <c r="AW73" s="14">
        <f>INDEX(属性投放!$DG$6:$DG$85,(卡牌属性!AG73-2)*20+卡牌属性!AL73)</f>
        <v>13155</v>
      </c>
      <c r="AX73" s="14">
        <f t="shared" si="154"/>
        <v>13155</v>
      </c>
      <c r="AY73" s="14">
        <f t="shared" si="154"/>
        <v>13155</v>
      </c>
      <c r="AZ73" s="14">
        <f t="shared" si="154"/>
        <v>13155</v>
      </c>
      <c r="BA73" s="14">
        <f t="shared" si="154"/>
        <v>13155</v>
      </c>
      <c r="BB73" s="14">
        <f>INDEX(属性投放!$DK$6:$DK$85,(卡牌属性!AG73-2)*20+卡牌属性!AL73)</f>
        <v>75</v>
      </c>
      <c r="BC73" s="14">
        <f t="shared" si="155"/>
        <v>75</v>
      </c>
      <c r="BD73" s="14">
        <f t="shared" si="155"/>
        <v>75</v>
      </c>
      <c r="BE73" s="14">
        <f t="shared" si="155"/>
        <v>75</v>
      </c>
      <c r="BF73" s="14">
        <f t="shared" si="155"/>
        <v>75</v>
      </c>
      <c r="BG73" s="14">
        <f>INDEX(属性投放!$DL$6:$DL$85,(卡牌属性!AG73-2)*20+卡牌属性!AL73)</f>
        <v>38</v>
      </c>
      <c r="BH73" s="14">
        <f t="shared" si="156"/>
        <v>38</v>
      </c>
      <c r="BI73" s="14">
        <f t="shared" si="156"/>
        <v>38</v>
      </c>
      <c r="BJ73" s="14">
        <f t="shared" si="156"/>
        <v>38</v>
      </c>
      <c r="BK73" s="14">
        <f t="shared" si="156"/>
        <v>38</v>
      </c>
      <c r="BL73" s="14">
        <f>INDEX(属性投放!$DM$6:$DM$85,(卡牌属性!AG73-2)*20+卡牌属性!AL73)</f>
        <v>375</v>
      </c>
      <c r="BM73" s="14">
        <f t="shared" si="157"/>
        <v>375</v>
      </c>
      <c r="BN73" s="14">
        <f t="shared" si="157"/>
        <v>375</v>
      </c>
      <c r="BO73" s="14">
        <f t="shared" si="157"/>
        <v>375</v>
      </c>
      <c r="BP73" s="14">
        <f t="shared" si="157"/>
        <v>375</v>
      </c>
      <c r="BU73" s="13">
        <v>69</v>
      </c>
      <c r="BV73" s="13">
        <f t="shared" si="177"/>
        <v>4</v>
      </c>
      <c r="BW73" s="14">
        <f t="shared" si="178"/>
        <v>2</v>
      </c>
      <c r="BX73" s="14">
        <f t="shared" si="179"/>
        <v>1102004</v>
      </c>
      <c r="BY73" s="14" t="str">
        <f t="shared" si="180"/>
        <v>唐流雨9突</v>
      </c>
      <c r="BZ73" s="25" t="s">
        <v>162</v>
      </c>
      <c r="CA73" s="14">
        <v>2</v>
      </c>
      <c r="CB73" s="14">
        <f t="shared" si="181"/>
        <v>9</v>
      </c>
      <c r="CC73" s="14" t="s">
        <v>21</v>
      </c>
      <c r="CD73" s="14">
        <f>INDEX(属性投放!$AY$6:$AY$85,(BW73-2)*20+CB73)</f>
        <v>1626</v>
      </c>
      <c r="CE73" s="14" t="s">
        <v>22</v>
      </c>
      <c r="CF73" s="14">
        <f>INDEX(属性投放!$AZ$6:$AZ$85,(BW73-2)*20+CB73)</f>
        <v>789</v>
      </c>
      <c r="CG73" s="14" t="s">
        <v>674</v>
      </c>
      <c r="CH73" s="14">
        <f>INDEX(属性投放!$BA$6:$BA$85,(BW73-2)*20+CB73)</f>
        <v>15560</v>
      </c>
      <c r="CI73" s="14" t="s">
        <v>21</v>
      </c>
      <c r="CJ73" s="14">
        <f>INDEX(属性投放!$BB$6:$BB$85,(BW73-2)*20+CB73)</f>
        <v>10</v>
      </c>
      <c r="CK73" s="14" t="s">
        <v>22</v>
      </c>
      <c r="CL73" s="14">
        <f>INDEX(属性投放!$BC$6:$BC$85,(BW73-2)*20+CB73)</f>
        <v>5</v>
      </c>
      <c r="CM73" s="14" t="s">
        <v>674</v>
      </c>
      <c r="CN73" s="14">
        <f>INDEX(属性投放!$BD$6:$BD$85,(BW73-2)*20+CB73)</f>
        <v>100</v>
      </c>
      <c r="CQ73" s="13">
        <v>69</v>
      </c>
      <c r="CR73" s="13">
        <f t="shared" si="182"/>
        <v>2</v>
      </c>
      <c r="CS73" s="13">
        <f t="shared" si="183"/>
        <v>17</v>
      </c>
      <c r="CT73" s="14">
        <f t="shared" si="184"/>
        <v>3</v>
      </c>
      <c r="CU73" s="14">
        <f t="shared" si="185"/>
        <v>1102002</v>
      </c>
      <c r="CV73" s="14" t="str">
        <f>INDEX($O$6:$O$27,CR73)&amp;"-"&amp;INDEX(属性投放!$AB$7:$AB$26,CX73)&amp;"-魂火-"&amp;CZ73</f>
        <v>许褚-叫唤+2-魂火-2</v>
      </c>
      <c r="CW73" s="25" t="s">
        <v>162</v>
      </c>
      <c r="CX73" s="14">
        <f>INDEX(属性投放!$AL$7:$AL$58,CS73)</f>
        <v>9</v>
      </c>
      <c r="CY73" s="14" t="s">
        <v>701</v>
      </c>
      <c r="CZ73" s="14">
        <f>INDEX(属性投放!$AM$7:$AM$58,CS73)</f>
        <v>2</v>
      </c>
      <c r="DA73" s="14">
        <f t="shared" si="186"/>
        <v>17</v>
      </c>
      <c r="DB73" s="14">
        <f>INDEX(属性投放!$AN$7:$AN$58,DA73)</f>
        <v>62</v>
      </c>
      <c r="DC73" s="14" t="s">
        <v>702</v>
      </c>
      <c r="DD73" s="14">
        <f>INDEX(属性投放!$BJ$6:$BJ$85,(CT73-2)*20+CX73)</f>
        <v>120</v>
      </c>
      <c r="DE73" s="14">
        <f>SUMIFS(DD$5:DD73,$CR$5:$CR73,"="&amp;$CR73)</f>
        <v>1060</v>
      </c>
      <c r="DF73" s="14" t="s">
        <v>703</v>
      </c>
      <c r="DG73" s="14">
        <f>INDEX(属性投放!$BK$6:$BK$85,(CT73-2)*20+CX73)</f>
        <v>60</v>
      </c>
      <c r="DH73" s="14">
        <f>SUMIFS(DG$5:DG73,$CR$5:$CR73,"="&amp;$CR73)</f>
        <v>532</v>
      </c>
      <c r="DI73" s="14" t="s">
        <v>704</v>
      </c>
      <c r="DJ73" s="14">
        <f>INDEX(属性投放!$BL$6:$BL$85,(CT73-2)*20+CX73)</f>
        <v>1200</v>
      </c>
      <c r="DK73" s="14">
        <f>SUMIFS(DJ$5:DJ73,$CR$5:$CR73,"="&amp;$CR73)</f>
        <v>10600</v>
      </c>
      <c r="DP73" s="14">
        <f t="shared" si="187"/>
        <v>1102004</v>
      </c>
      <c r="DQ73" s="14" t="str">
        <f t="shared" si="188"/>
        <v>唐流雨9突</v>
      </c>
      <c r="DR73" s="14">
        <f t="shared" si="189"/>
        <v>4</v>
      </c>
      <c r="DS73" s="14">
        <f t="shared" si="190"/>
        <v>2</v>
      </c>
      <c r="DT73" s="14">
        <f t="shared" si="191"/>
        <v>3</v>
      </c>
      <c r="DU73" s="14">
        <f t="shared" si="192"/>
        <v>2</v>
      </c>
      <c r="DV73" s="14">
        <f t="shared" si="193"/>
        <v>9</v>
      </c>
      <c r="DW73" s="14">
        <f t="shared" si="194"/>
        <v>9</v>
      </c>
      <c r="DX73" s="14">
        <f>INDEX(属性投放!$AW$6:$AW$85,(卡牌属性!DU73-2)*20+卡牌属性!DV73)</f>
        <v>8</v>
      </c>
      <c r="DY73" s="14">
        <f>INDEX(属性投放!BP$6:BP$85,卡牌属性!$DW73)</f>
        <v>150</v>
      </c>
      <c r="DZ73" s="14">
        <f>INDEX(属性投放!BQ$6:BQ$85,卡牌属性!$DW73)</f>
        <v>75</v>
      </c>
      <c r="EA73" s="14">
        <f>INDEX(属性投放!BR$6:BR$85,卡牌属性!$DW73)</f>
        <v>1500</v>
      </c>
      <c r="EB73" s="14">
        <f t="shared" si="158"/>
        <v>1194</v>
      </c>
      <c r="EC73" s="14">
        <f t="shared" si="159"/>
        <v>1341</v>
      </c>
      <c r="ED73" s="14">
        <f t="shared" si="160"/>
        <v>1471</v>
      </c>
      <c r="EE73" s="14">
        <f t="shared" si="161"/>
        <v>1471</v>
      </c>
      <c r="EF73" s="14">
        <f t="shared" si="162"/>
        <v>1833</v>
      </c>
      <c r="EG73" s="14">
        <f t="shared" si="163"/>
        <v>462</v>
      </c>
      <c r="EH73" s="14">
        <f t="shared" si="164"/>
        <v>503</v>
      </c>
      <c r="EI73" s="14">
        <f t="shared" si="165"/>
        <v>503</v>
      </c>
      <c r="EJ73" s="14">
        <f t="shared" si="166"/>
        <v>560</v>
      </c>
      <c r="EK73" s="14">
        <f t="shared" si="167"/>
        <v>631</v>
      </c>
      <c r="EL73" s="14">
        <f t="shared" si="168"/>
        <v>9910</v>
      </c>
      <c r="EM73" s="14">
        <f t="shared" si="169"/>
        <v>11040</v>
      </c>
      <c r="EN73" s="14">
        <f t="shared" si="170"/>
        <v>11040</v>
      </c>
      <c r="EO73" s="14">
        <f t="shared" si="171"/>
        <v>12310</v>
      </c>
      <c r="EP73" s="14">
        <f t="shared" si="172"/>
        <v>13410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95"/>
        <v>14</v>
      </c>
      <c r="FK73" s="14">
        <f t="shared" si="196"/>
        <v>1102014</v>
      </c>
      <c r="FL73" s="14" t="str">
        <f t="shared" si="197"/>
        <v>石灵明-4星</v>
      </c>
      <c r="FM73" s="14">
        <f t="shared" si="198"/>
        <v>4</v>
      </c>
      <c r="FN73" s="14">
        <f>INDEX(Y$6:Y$27,$FJ73)+INDEX(属性偏向!Z$4:Z$8,卡牌属性!$FM73)</f>
        <v>7</v>
      </c>
      <c r="FO73" s="14" t="str">
        <f>INDEX(属性评价,卡牌属性!FN73)</f>
        <v>A</v>
      </c>
      <c r="FP73" s="14">
        <f>INDEX(Z$6:Z$27,$FJ73)+INDEX(属性偏向!AA$4:AA$8,卡牌属性!$FM73)</f>
        <v>7</v>
      </c>
      <c r="FQ73" s="14" t="str">
        <f>INDEX(属性评价,卡牌属性!FP73)</f>
        <v>A</v>
      </c>
      <c r="FR73" s="14">
        <f>INDEX(AA$6:AA$27,$FJ73)+INDEX(属性偏向!AB$4:AB$8,卡牌属性!$FM73)</f>
        <v>7</v>
      </c>
      <c r="FS73" s="14" t="str">
        <f>INDEX(属性评价,卡牌属性!FR73)</f>
        <v>A</v>
      </c>
      <c r="FV73" s="13">
        <v>69</v>
      </c>
      <c r="FW73" s="13">
        <f t="shared" si="199"/>
        <v>14</v>
      </c>
      <c r="FX73" s="14">
        <f t="shared" si="200"/>
        <v>1101014</v>
      </c>
      <c r="FY73" s="14" t="str">
        <f t="shared" si="201"/>
        <v>吕仙宫-4星</v>
      </c>
      <c r="FZ73" s="14">
        <f t="shared" si="202"/>
        <v>4</v>
      </c>
      <c r="GA73" s="14">
        <f>INDEX(J$6:J$21,$FW73)+INDEX(属性偏向!Z$4:Z$8,卡牌属性!$FM73)</f>
        <v>8</v>
      </c>
      <c r="GB73" s="14" t="str">
        <f>INDEX(属性评价,卡牌属性!GA73)</f>
        <v>A+</v>
      </c>
      <c r="GC73" s="14">
        <f>INDEX(K$6:K$21,$FW73)+INDEX(属性偏向!Z$4:Z$8,卡牌属性!$FM73)</f>
        <v>7</v>
      </c>
      <c r="GD73" s="14" t="str">
        <f>INDEX(属性评价,卡牌属性!GC73)</f>
        <v>A</v>
      </c>
      <c r="GE73" s="14">
        <f>INDEX(L$6:L$21,$FW73)+INDEX(属性偏向!Z$4:Z$8,卡牌属性!$FM73)</f>
        <v>6</v>
      </c>
      <c r="GF73" s="14" t="str">
        <f>INDEX(属性评价,卡牌属性!GE73)</f>
        <v>B+</v>
      </c>
      <c r="GJ73" s="13">
        <v>69</v>
      </c>
      <c r="GK73" s="13">
        <f>MATCH(GJ73-1,属性投放!$T$6:$T$66,1)</f>
        <v>7</v>
      </c>
      <c r="GL73" s="13">
        <f>MATCH(GJ73,属性投放!$AN$6:$AN$58,1)-1</f>
        <v>19</v>
      </c>
      <c r="GM73" s="13">
        <f>MATCH(GJ73-1,属性投放!$AD$6:$AD$26,1)</f>
        <v>10</v>
      </c>
      <c r="GN73" s="13" t="str">
        <f>INDEX(属性投放!$AB$7:$AB$26,卡牌属性!GM73)</f>
        <v>大叫唤</v>
      </c>
      <c r="GO73" s="14">
        <f t="shared" si="203"/>
        <v>1291</v>
      </c>
      <c r="GP73" s="14">
        <f t="shared" si="204"/>
        <v>618</v>
      </c>
      <c r="GQ73" s="14">
        <f t="shared" si="205"/>
        <v>12210</v>
      </c>
      <c r="GR73" s="14">
        <f t="shared" si="206"/>
        <v>12</v>
      </c>
      <c r="GS73" s="14">
        <f t="shared" si="207"/>
        <v>6</v>
      </c>
      <c r="GT73" s="14">
        <f t="shared" si="208"/>
        <v>120</v>
      </c>
      <c r="GU73" s="14">
        <f>GO73+GR73*($GJ73-INDEX(属性投放!$AD$6:$AD$26,卡牌属性!$GM73))</f>
        <v>1339</v>
      </c>
      <c r="GV73" s="14">
        <f>GP73+GS73*($GJ73-INDEX(属性投放!$AD$6:$AD$26,卡牌属性!$GM73))</f>
        <v>642</v>
      </c>
      <c r="GW73" s="14">
        <f>GQ73+GT73*($GJ73-INDEX(属性投放!$AD$6:$AD$26,卡牌属性!$GM73))</f>
        <v>12690</v>
      </c>
      <c r="GX73" s="14">
        <f t="shared" si="209"/>
        <v>905</v>
      </c>
      <c r="GY73" s="14">
        <f t="shared" si="210"/>
        <v>456</v>
      </c>
      <c r="GZ73" s="14">
        <f t="shared" si="211"/>
        <v>9050</v>
      </c>
      <c r="HA73" s="14">
        <f>IF(COUNTIF(属性投放!$AN$7:$AN$58,"="&amp;卡牌属性!GJ73)&gt;0,卡牌属性!GL73,0)</f>
        <v>0</v>
      </c>
      <c r="HB73" s="14">
        <f t="shared" si="212"/>
        <v>0</v>
      </c>
      <c r="HC73" s="14">
        <f t="shared" si="213"/>
        <v>0</v>
      </c>
      <c r="HD73" s="14">
        <f t="shared" si="214"/>
        <v>0</v>
      </c>
      <c r="HE73" s="14">
        <f>IF(COUNTIF(属性投放!$AD$6:$AD$26,"="&amp;卡牌属性!GJ73)&gt;0,卡牌属性!GM73,0)</f>
        <v>0</v>
      </c>
      <c r="HF73" s="14">
        <f t="shared" si="215"/>
        <v>0</v>
      </c>
      <c r="HG73" s="14">
        <f t="shared" si="216"/>
        <v>0</v>
      </c>
      <c r="HH73" s="14">
        <f t="shared" si="217"/>
        <v>0</v>
      </c>
      <c r="HI73" s="14">
        <f t="shared" si="219"/>
        <v>12</v>
      </c>
      <c r="HJ73" s="14">
        <f t="shared" si="220"/>
        <v>6</v>
      </c>
      <c r="HK73" s="14">
        <f t="shared" si="221"/>
        <v>120</v>
      </c>
      <c r="HL73" s="14">
        <f t="shared" si="222"/>
        <v>2244</v>
      </c>
      <c r="HM73" s="14">
        <f t="shared" si="223"/>
        <v>1098</v>
      </c>
      <c r="HN73" s="14">
        <f t="shared" si="224"/>
        <v>21740</v>
      </c>
      <c r="HO73" s="14">
        <f t="shared" si="225"/>
        <v>360</v>
      </c>
      <c r="HP73" s="14">
        <f t="shared" si="226"/>
        <v>0</v>
      </c>
      <c r="HQ73" s="14">
        <f t="shared" si="227"/>
        <v>0</v>
      </c>
      <c r="HR73" s="14">
        <f t="shared" si="228"/>
        <v>66140</v>
      </c>
      <c r="HS73" s="17">
        <f t="shared" si="229"/>
        <v>5.4429996976111282E-3</v>
      </c>
      <c r="HT73" s="17">
        <f t="shared" si="230"/>
        <v>0</v>
      </c>
      <c r="HU73" s="17">
        <f t="shared" si="231"/>
        <v>0</v>
      </c>
      <c r="HV73" s="23">
        <f>SUM(HO$5:HO73)</f>
        <v>16520</v>
      </c>
      <c r="HW73" s="14">
        <f>SUM(HP$5:HP73)</f>
        <v>27220</v>
      </c>
      <c r="HX73" s="14">
        <f>SUM(HQ$5:HQ73)</f>
        <v>16360</v>
      </c>
      <c r="HY73" s="17">
        <f t="shared" si="232"/>
        <v>0.24977320834593286</v>
      </c>
      <c r="HZ73" s="17">
        <f t="shared" si="233"/>
        <v>0.41155125491381916</v>
      </c>
      <c r="IA73" s="17">
        <f t="shared" si="234"/>
        <v>0.24735409736921682</v>
      </c>
    </row>
    <row r="74" spans="31:235" ht="16.5" x14ac:dyDescent="0.2">
      <c r="AE74" s="13">
        <v>70</v>
      </c>
      <c r="AF74" s="13">
        <f t="shared" si="218"/>
        <v>4</v>
      </c>
      <c r="AG74" s="13">
        <f t="shared" si="173"/>
        <v>4</v>
      </c>
      <c r="AH74" s="14">
        <f t="shared" si="174"/>
        <v>1101004</v>
      </c>
      <c r="AI74" s="14" t="str">
        <f t="shared" si="175"/>
        <v>项昆仑10突</v>
      </c>
      <c r="AJ74" s="25" t="s">
        <v>162</v>
      </c>
      <c r="AK74" s="14">
        <v>1</v>
      </c>
      <c r="AL74" s="14">
        <f t="shared" si="176"/>
        <v>10</v>
      </c>
      <c r="AM74" s="14">
        <f>INDEX(属性投放!$DE$6:$DE$85,(卡牌属性!AG74-2)*20+卡牌属性!AL74)</f>
        <v>3989</v>
      </c>
      <c r="AN74" s="14">
        <f t="shared" si="152"/>
        <v>3989</v>
      </c>
      <c r="AO74" s="14">
        <f t="shared" si="152"/>
        <v>3989</v>
      </c>
      <c r="AP74" s="14">
        <f t="shared" si="152"/>
        <v>3989</v>
      </c>
      <c r="AQ74" s="14">
        <f t="shared" si="152"/>
        <v>3989</v>
      </c>
      <c r="AR74" s="14">
        <f>INDEX(属性投放!$DF$6:$DF$85,(卡牌属性!AG74-2)*20+卡牌属性!AL74)</f>
        <v>1983</v>
      </c>
      <c r="AS74" s="14">
        <f t="shared" si="153"/>
        <v>1983</v>
      </c>
      <c r="AT74" s="14">
        <f t="shared" si="153"/>
        <v>1983</v>
      </c>
      <c r="AU74" s="14">
        <f t="shared" si="153"/>
        <v>1983</v>
      </c>
      <c r="AV74" s="14">
        <f t="shared" si="153"/>
        <v>1983</v>
      </c>
      <c r="AW74" s="14">
        <f>INDEX(属性投放!$DG$6:$DG$85,(卡牌属性!AG74-2)*20+卡牌属性!AL74)</f>
        <v>19845</v>
      </c>
      <c r="AX74" s="14">
        <f t="shared" si="154"/>
        <v>19845</v>
      </c>
      <c r="AY74" s="14">
        <f t="shared" si="154"/>
        <v>19845</v>
      </c>
      <c r="AZ74" s="14">
        <f t="shared" si="154"/>
        <v>19845</v>
      </c>
      <c r="BA74" s="14">
        <f t="shared" si="154"/>
        <v>19845</v>
      </c>
      <c r="BB74" s="14">
        <f>INDEX(属性投放!$DK$6:$DK$85,(卡牌属性!AG74-2)*20+卡牌属性!AL74)</f>
        <v>148</v>
      </c>
      <c r="BC74" s="14">
        <f t="shared" si="155"/>
        <v>148</v>
      </c>
      <c r="BD74" s="14">
        <f t="shared" si="155"/>
        <v>148</v>
      </c>
      <c r="BE74" s="14">
        <f t="shared" si="155"/>
        <v>148</v>
      </c>
      <c r="BF74" s="14">
        <f t="shared" si="155"/>
        <v>148</v>
      </c>
      <c r="BG74" s="14">
        <f>INDEX(属性投放!$DL$6:$DL$85,(卡牌属性!AG74-2)*20+卡牌属性!AL74)</f>
        <v>74</v>
      </c>
      <c r="BH74" s="14">
        <f t="shared" si="156"/>
        <v>74</v>
      </c>
      <c r="BI74" s="14">
        <f t="shared" si="156"/>
        <v>74</v>
      </c>
      <c r="BJ74" s="14">
        <f t="shared" si="156"/>
        <v>74</v>
      </c>
      <c r="BK74" s="14">
        <f t="shared" si="156"/>
        <v>74</v>
      </c>
      <c r="BL74" s="14">
        <f>INDEX(属性投放!$DM$6:$DM$85,(卡牌属性!AG74-2)*20+卡牌属性!AL74)</f>
        <v>740</v>
      </c>
      <c r="BM74" s="14">
        <f t="shared" si="157"/>
        <v>740</v>
      </c>
      <c r="BN74" s="14">
        <f t="shared" si="157"/>
        <v>740</v>
      </c>
      <c r="BO74" s="14">
        <f t="shared" si="157"/>
        <v>740</v>
      </c>
      <c r="BP74" s="14">
        <f t="shared" si="157"/>
        <v>740</v>
      </c>
      <c r="BU74" s="13">
        <v>70</v>
      </c>
      <c r="BV74" s="13">
        <f t="shared" si="177"/>
        <v>4</v>
      </c>
      <c r="BW74" s="14">
        <f t="shared" si="178"/>
        <v>2</v>
      </c>
      <c r="BX74" s="14">
        <f t="shared" si="179"/>
        <v>1102004</v>
      </c>
      <c r="BY74" s="14" t="str">
        <f t="shared" si="180"/>
        <v>唐流雨10突</v>
      </c>
      <c r="BZ74" s="25" t="s">
        <v>162</v>
      </c>
      <c r="CA74" s="14">
        <v>2</v>
      </c>
      <c r="CB74" s="14">
        <f t="shared" si="181"/>
        <v>10</v>
      </c>
      <c r="CC74" s="14" t="s">
        <v>21</v>
      </c>
      <c r="CD74" s="14">
        <f>INDEX(属性投放!$AY$6:$AY$85,(BW74-2)*20+CB74)</f>
        <v>2096</v>
      </c>
      <c r="CE74" s="14" t="s">
        <v>22</v>
      </c>
      <c r="CF74" s="14">
        <f>INDEX(属性投放!$AZ$6:$AZ$85,(BW74-2)*20+CB74)</f>
        <v>1024</v>
      </c>
      <c r="CG74" s="14" t="s">
        <v>674</v>
      </c>
      <c r="CH74" s="14">
        <f>INDEX(属性投放!$BA$6:$BA$85,(BW74-2)*20+CB74)</f>
        <v>20260</v>
      </c>
      <c r="CI74" s="14" t="s">
        <v>21</v>
      </c>
      <c r="CJ74" s="14">
        <f>INDEX(属性投放!$BB$6:$BB$85,(BW74-2)*20+CB74)</f>
        <v>12</v>
      </c>
      <c r="CK74" s="14" t="s">
        <v>22</v>
      </c>
      <c r="CL74" s="14">
        <f>INDEX(属性投放!$BC$6:$BC$85,(BW74-2)*20+CB74)</f>
        <v>6</v>
      </c>
      <c r="CM74" s="14" t="s">
        <v>674</v>
      </c>
      <c r="CN74" s="14">
        <f>INDEX(属性投放!$BD$6:$BD$85,(BW74-2)*20+CB74)</f>
        <v>120</v>
      </c>
      <c r="CQ74" s="13">
        <v>70</v>
      </c>
      <c r="CR74" s="13">
        <f t="shared" si="182"/>
        <v>2</v>
      </c>
      <c r="CS74" s="13">
        <f t="shared" si="183"/>
        <v>18</v>
      </c>
      <c r="CT74" s="14">
        <f t="shared" si="184"/>
        <v>3</v>
      </c>
      <c r="CU74" s="14">
        <f t="shared" si="185"/>
        <v>1102002</v>
      </c>
      <c r="CV74" s="14" t="str">
        <f>INDEX($O$6:$O$27,CR74)&amp;"-"&amp;INDEX(属性投放!$AB$7:$AB$26,CX74)&amp;"-魂火-"&amp;CZ74</f>
        <v>许褚-叫唤+2-魂火-3</v>
      </c>
      <c r="CW74" s="25" t="s">
        <v>162</v>
      </c>
      <c r="CX74" s="14">
        <f>INDEX(属性投放!$AL$7:$AL$58,CS74)</f>
        <v>9</v>
      </c>
      <c r="CY74" s="14" t="s">
        <v>701</v>
      </c>
      <c r="CZ74" s="14">
        <f>INDEX(属性投放!$AM$7:$AM$58,CS74)</f>
        <v>3</v>
      </c>
      <c r="DA74" s="14">
        <f t="shared" si="186"/>
        <v>18</v>
      </c>
      <c r="DB74" s="14">
        <f>INDEX(属性投放!$AN$7:$AN$58,DA74)</f>
        <v>65</v>
      </c>
      <c r="DC74" s="14" t="s">
        <v>702</v>
      </c>
      <c r="DD74" s="14">
        <f>INDEX(属性投放!$BJ$6:$BJ$85,(CT74-2)*20+CX74)</f>
        <v>120</v>
      </c>
      <c r="DE74" s="14">
        <f>SUMIFS(DD$5:DD74,$CR$5:$CR74,"="&amp;$CR74)</f>
        <v>1180</v>
      </c>
      <c r="DF74" s="14" t="s">
        <v>703</v>
      </c>
      <c r="DG74" s="14">
        <f>INDEX(属性投放!$BK$6:$BK$85,(CT74-2)*20+CX74)</f>
        <v>60</v>
      </c>
      <c r="DH74" s="14">
        <f>SUMIFS(DG$5:DG74,$CR$5:$CR74,"="&amp;$CR74)</f>
        <v>592</v>
      </c>
      <c r="DI74" s="14" t="s">
        <v>704</v>
      </c>
      <c r="DJ74" s="14">
        <f>INDEX(属性投放!$BL$6:$BL$85,(CT74-2)*20+CX74)</f>
        <v>1200</v>
      </c>
      <c r="DK74" s="14">
        <f>SUMIFS(DJ$5:DJ74,$CR$5:$CR74,"="&amp;$CR74)</f>
        <v>11800</v>
      </c>
      <c r="DP74" s="14">
        <f t="shared" si="187"/>
        <v>1102004</v>
      </c>
      <c r="DQ74" s="14" t="str">
        <f t="shared" si="188"/>
        <v>唐流雨10突</v>
      </c>
      <c r="DR74" s="14">
        <f t="shared" si="189"/>
        <v>4</v>
      </c>
      <c r="DS74" s="14">
        <f t="shared" si="190"/>
        <v>2</v>
      </c>
      <c r="DT74" s="14">
        <f t="shared" si="191"/>
        <v>3</v>
      </c>
      <c r="DU74" s="14">
        <f t="shared" si="192"/>
        <v>2</v>
      </c>
      <c r="DV74" s="14">
        <f t="shared" si="193"/>
        <v>10</v>
      </c>
      <c r="DW74" s="14">
        <f t="shared" si="194"/>
        <v>10</v>
      </c>
      <c r="DX74" s="14">
        <f>INDEX(属性投放!$AW$6:$AW$85,(卡牌属性!DU74-2)*20+卡牌属性!DV74)</f>
        <v>7</v>
      </c>
      <c r="DY74" s="14">
        <f>INDEX(属性投放!BP$6:BP$85,卡牌属性!$DW74)</f>
        <v>160</v>
      </c>
      <c r="DZ74" s="14">
        <f>INDEX(属性投放!BQ$6:BQ$85,卡牌属性!$DW74)</f>
        <v>80</v>
      </c>
      <c r="EA74" s="14">
        <f>INDEX(属性投放!BR$6:BR$85,卡牌属性!$DW74)</f>
        <v>1600</v>
      </c>
      <c r="EB74" s="14">
        <f t="shared" si="158"/>
        <v>1440</v>
      </c>
      <c r="EC74" s="14">
        <f t="shared" si="159"/>
        <v>1611</v>
      </c>
      <c r="ED74" s="14">
        <f t="shared" si="160"/>
        <v>1749</v>
      </c>
      <c r="EE74" s="14">
        <f t="shared" si="161"/>
        <v>1749</v>
      </c>
      <c r="EF74" s="14">
        <f t="shared" si="162"/>
        <v>2183</v>
      </c>
      <c r="EG74" s="14">
        <f t="shared" si="163"/>
        <v>569</v>
      </c>
      <c r="EH74" s="14">
        <f t="shared" si="164"/>
        <v>618</v>
      </c>
      <c r="EI74" s="14">
        <f t="shared" si="165"/>
        <v>618</v>
      </c>
      <c r="EJ74" s="14">
        <f t="shared" si="166"/>
        <v>683</v>
      </c>
      <c r="EK74" s="14">
        <f t="shared" si="167"/>
        <v>770</v>
      </c>
      <c r="EL74" s="14">
        <f t="shared" si="168"/>
        <v>12210</v>
      </c>
      <c r="EM74" s="14">
        <f t="shared" si="169"/>
        <v>13500</v>
      </c>
      <c r="EN74" s="14">
        <f t="shared" si="170"/>
        <v>13500</v>
      </c>
      <c r="EO74" s="14">
        <f t="shared" si="171"/>
        <v>15010</v>
      </c>
      <c r="EP74" s="14">
        <f t="shared" si="172"/>
        <v>16190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95"/>
        <v>14</v>
      </c>
      <c r="FK74" s="14">
        <f t="shared" si="196"/>
        <v>1102014</v>
      </c>
      <c r="FL74" s="14" t="str">
        <f t="shared" si="197"/>
        <v>石灵明-5星</v>
      </c>
      <c r="FM74" s="14">
        <f t="shared" si="198"/>
        <v>5</v>
      </c>
      <c r="FN74" s="14">
        <f>INDEX(Y$6:Y$27,$FJ74)+INDEX(属性偏向!Z$4:Z$8,卡牌属性!$FM74)</f>
        <v>8</v>
      </c>
      <c r="FO74" s="14" t="str">
        <f>INDEX(属性评价,卡牌属性!FN74)</f>
        <v>A+</v>
      </c>
      <c r="FP74" s="14">
        <f>INDEX(Z$6:Z$27,$FJ74)+INDEX(属性偏向!AA$4:AA$8,卡牌属性!$FM74)</f>
        <v>8</v>
      </c>
      <c r="FQ74" s="14" t="str">
        <f>INDEX(属性评价,卡牌属性!FP74)</f>
        <v>A+</v>
      </c>
      <c r="FR74" s="14">
        <f>INDEX(AA$6:AA$27,$FJ74)+INDEX(属性偏向!AB$4:AB$8,卡牌属性!$FM74)</f>
        <v>8</v>
      </c>
      <c r="FS74" s="14" t="str">
        <f>INDEX(属性评价,卡牌属性!FR74)</f>
        <v>A+</v>
      </c>
      <c r="FV74" s="13">
        <v>70</v>
      </c>
      <c r="FW74" s="13">
        <f t="shared" si="199"/>
        <v>14</v>
      </c>
      <c r="FX74" s="14">
        <f t="shared" si="200"/>
        <v>1101014</v>
      </c>
      <c r="FY74" s="14" t="str">
        <f t="shared" si="201"/>
        <v>吕仙宫-5星</v>
      </c>
      <c r="FZ74" s="14">
        <f t="shared" si="202"/>
        <v>5</v>
      </c>
      <c r="GA74" s="14">
        <f>INDEX(J$6:J$21,$FW74)+INDEX(属性偏向!Z$4:Z$8,卡牌属性!$FM74)</f>
        <v>9</v>
      </c>
      <c r="GB74" s="14" t="str">
        <f>INDEX(属性评价,卡牌属性!GA74)</f>
        <v>S</v>
      </c>
      <c r="GC74" s="14">
        <f>INDEX(K$6:K$21,$FW74)+INDEX(属性偏向!Z$4:Z$8,卡牌属性!$FM74)</f>
        <v>8</v>
      </c>
      <c r="GD74" s="14" t="str">
        <f>INDEX(属性评价,卡牌属性!GC74)</f>
        <v>A+</v>
      </c>
      <c r="GE74" s="14">
        <f>INDEX(L$6:L$21,$FW74)+INDEX(属性偏向!Z$4:Z$8,卡牌属性!$FM74)</f>
        <v>7</v>
      </c>
      <c r="GF74" s="14" t="str">
        <f>INDEX(属性评价,卡牌属性!GE74)</f>
        <v>A</v>
      </c>
      <c r="GJ74" s="13">
        <v>70</v>
      </c>
      <c r="GK74" s="13">
        <f>MATCH(GJ74-1,属性投放!$T$6:$T$66,1)</f>
        <v>7</v>
      </c>
      <c r="GL74" s="13">
        <f>MATCH(GJ74,属性投放!$AN$6:$AN$58,1)-1</f>
        <v>20</v>
      </c>
      <c r="GM74" s="13">
        <f>MATCH(GJ74-1,属性投放!$AD$6:$AD$26,1)</f>
        <v>10</v>
      </c>
      <c r="GN74" s="13" t="str">
        <f>INDEX(属性投放!$AB$7:$AB$26,卡牌属性!GM74)</f>
        <v>大叫唤</v>
      </c>
      <c r="GO74" s="14">
        <f t="shared" si="203"/>
        <v>1291</v>
      </c>
      <c r="GP74" s="14">
        <f t="shared" si="204"/>
        <v>618</v>
      </c>
      <c r="GQ74" s="14">
        <f t="shared" si="205"/>
        <v>12210</v>
      </c>
      <c r="GR74" s="14">
        <f t="shared" si="206"/>
        <v>12</v>
      </c>
      <c r="GS74" s="14">
        <f t="shared" si="207"/>
        <v>6</v>
      </c>
      <c r="GT74" s="14">
        <f t="shared" si="208"/>
        <v>120</v>
      </c>
      <c r="GU74" s="14">
        <f>GO74+GR74*($GJ74-INDEX(属性投放!$AD$6:$AD$26,卡牌属性!$GM74))</f>
        <v>1351</v>
      </c>
      <c r="GV74" s="14">
        <f>GP74+GS74*($GJ74-INDEX(属性投放!$AD$6:$AD$26,卡牌属性!$GM74))</f>
        <v>648</v>
      </c>
      <c r="GW74" s="14">
        <f>GQ74+GT74*($GJ74-INDEX(属性投放!$AD$6:$AD$26,卡牌属性!$GM74))</f>
        <v>12810</v>
      </c>
      <c r="GX74" s="14">
        <f t="shared" si="209"/>
        <v>1005</v>
      </c>
      <c r="GY74" s="14">
        <f t="shared" si="210"/>
        <v>506</v>
      </c>
      <c r="GZ74" s="14">
        <f t="shared" si="211"/>
        <v>10050</v>
      </c>
      <c r="HA74" s="14">
        <f>IF(COUNTIF(属性投放!$AN$7:$AN$58,"="&amp;卡牌属性!GJ74)&gt;0,卡牌属性!GL74,0)</f>
        <v>20</v>
      </c>
      <c r="HB74" s="14">
        <f t="shared" si="212"/>
        <v>100</v>
      </c>
      <c r="HC74" s="14">
        <f t="shared" si="213"/>
        <v>50</v>
      </c>
      <c r="HD74" s="14">
        <f t="shared" si="214"/>
        <v>1000</v>
      </c>
      <c r="HE74" s="14">
        <f>IF(COUNTIF(属性投放!$AD$6:$AD$26,"="&amp;卡牌属性!GJ74)&gt;0,卡牌属性!GM74,0)</f>
        <v>0</v>
      </c>
      <c r="HF74" s="14">
        <f t="shared" si="215"/>
        <v>0</v>
      </c>
      <c r="HG74" s="14">
        <f t="shared" si="216"/>
        <v>0</v>
      </c>
      <c r="HH74" s="14">
        <f t="shared" si="217"/>
        <v>0</v>
      </c>
      <c r="HI74" s="14">
        <f t="shared" si="219"/>
        <v>12</v>
      </c>
      <c r="HJ74" s="14">
        <f t="shared" si="220"/>
        <v>6</v>
      </c>
      <c r="HK74" s="14">
        <f t="shared" si="221"/>
        <v>120</v>
      </c>
      <c r="HL74" s="14">
        <f t="shared" si="222"/>
        <v>2356</v>
      </c>
      <c r="HM74" s="14">
        <f t="shared" si="223"/>
        <v>1154</v>
      </c>
      <c r="HN74" s="14">
        <f t="shared" si="224"/>
        <v>22860</v>
      </c>
      <c r="HO74" s="14">
        <f t="shared" si="225"/>
        <v>360</v>
      </c>
      <c r="HP74" s="14">
        <f t="shared" si="226"/>
        <v>3000</v>
      </c>
      <c r="HQ74" s="14">
        <f t="shared" si="227"/>
        <v>0</v>
      </c>
      <c r="HR74" s="14">
        <f t="shared" si="228"/>
        <v>69500</v>
      </c>
      <c r="HS74" s="17">
        <f t="shared" si="229"/>
        <v>5.1798561151079137E-3</v>
      </c>
      <c r="HT74" s="17">
        <f t="shared" si="230"/>
        <v>4.3165467625899283E-2</v>
      </c>
      <c r="HU74" s="17">
        <f t="shared" si="231"/>
        <v>0</v>
      </c>
      <c r="HV74" s="23">
        <f>SUM(HO$5:HO74)</f>
        <v>16880</v>
      </c>
      <c r="HW74" s="14">
        <f>SUM(HP$5:HP74)</f>
        <v>30220</v>
      </c>
      <c r="HX74" s="14">
        <f>SUM(HQ$5:HQ74)</f>
        <v>16360</v>
      </c>
      <c r="HY74" s="17">
        <f t="shared" si="232"/>
        <v>0.24287769784172661</v>
      </c>
      <c r="HZ74" s="17">
        <f t="shared" si="233"/>
        <v>0.4348201438848921</v>
      </c>
      <c r="IA74" s="17">
        <f t="shared" si="234"/>
        <v>0.23539568345323741</v>
      </c>
    </row>
    <row r="75" spans="31:235" ht="16.5" x14ac:dyDescent="0.2">
      <c r="AE75" s="13">
        <v>71</v>
      </c>
      <c r="AF75" s="13">
        <f t="shared" si="218"/>
        <v>4</v>
      </c>
      <c r="AG75" s="13">
        <f t="shared" si="173"/>
        <v>4</v>
      </c>
      <c r="AH75" s="14">
        <f t="shared" si="174"/>
        <v>1101004</v>
      </c>
      <c r="AI75" s="14" t="str">
        <f t="shared" si="175"/>
        <v>项昆仑11突</v>
      </c>
      <c r="AJ75" s="25" t="s">
        <v>162</v>
      </c>
      <c r="AK75" s="14">
        <v>1</v>
      </c>
      <c r="AL75" s="14">
        <f t="shared" si="176"/>
        <v>11</v>
      </c>
      <c r="AM75" s="14">
        <f>INDEX(属性投放!$DE$6:$DE$85,(卡牌属性!AG75-2)*20+卡牌属性!AL75)</f>
        <v>4411</v>
      </c>
      <c r="AN75" s="14">
        <f t="shared" si="152"/>
        <v>4411</v>
      </c>
      <c r="AO75" s="14">
        <f t="shared" si="152"/>
        <v>4411</v>
      </c>
      <c r="AP75" s="14">
        <f t="shared" si="152"/>
        <v>4411</v>
      </c>
      <c r="AQ75" s="14">
        <f t="shared" si="152"/>
        <v>4411</v>
      </c>
      <c r="AR75" s="14">
        <f>INDEX(属性投放!$DF$6:$DF$85,(卡牌属性!AG75-2)*20+卡牌属性!AL75)</f>
        <v>2194</v>
      </c>
      <c r="AS75" s="14">
        <f t="shared" si="153"/>
        <v>2194</v>
      </c>
      <c r="AT75" s="14">
        <f t="shared" si="153"/>
        <v>2194</v>
      </c>
      <c r="AU75" s="14">
        <f t="shared" si="153"/>
        <v>2194</v>
      </c>
      <c r="AV75" s="14">
        <f t="shared" si="153"/>
        <v>2194</v>
      </c>
      <c r="AW75" s="14">
        <f>INDEX(属性投放!$DG$6:$DG$85,(卡牌属性!AG75-2)*20+卡牌属性!AL75)</f>
        <v>21955</v>
      </c>
      <c r="AX75" s="14">
        <f t="shared" si="154"/>
        <v>21955</v>
      </c>
      <c r="AY75" s="14">
        <f t="shared" si="154"/>
        <v>21955</v>
      </c>
      <c r="AZ75" s="14">
        <f t="shared" si="154"/>
        <v>21955</v>
      </c>
      <c r="BA75" s="14">
        <f t="shared" si="154"/>
        <v>21955</v>
      </c>
      <c r="BB75" s="14">
        <f>INDEX(属性投放!$DK$6:$DK$85,(卡牌属性!AG75-2)*20+卡牌属性!AL75)</f>
        <v>148</v>
      </c>
      <c r="BC75" s="14">
        <f t="shared" si="155"/>
        <v>148</v>
      </c>
      <c r="BD75" s="14">
        <f t="shared" si="155"/>
        <v>148</v>
      </c>
      <c r="BE75" s="14">
        <f t="shared" si="155"/>
        <v>148</v>
      </c>
      <c r="BF75" s="14">
        <f t="shared" si="155"/>
        <v>148</v>
      </c>
      <c r="BG75" s="14">
        <f>INDEX(属性投放!$DL$6:$DL$85,(卡牌属性!AG75-2)*20+卡牌属性!AL75)</f>
        <v>74</v>
      </c>
      <c r="BH75" s="14">
        <f t="shared" si="156"/>
        <v>74</v>
      </c>
      <c r="BI75" s="14">
        <f t="shared" si="156"/>
        <v>74</v>
      </c>
      <c r="BJ75" s="14">
        <f t="shared" si="156"/>
        <v>74</v>
      </c>
      <c r="BK75" s="14">
        <f t="shared" si="156"/>
        <v>74</v>
      </c>
      <c r="BL75" s="14">
        <f>INDEX(属性投放!$DM$6:$DM$85,(卡牌属性!AG75-2)*20+卡牌属性!AL75)</f>
        <v>740</v>
      </c>
      <c r="BM75" s="14">
        <f t="shared" si="157"/>
        <v>740</v>
      </c>
      <c r="BN75" s="14">
        <f t="shared" si="157"/>
        <v>740</v>
      </c>
      <c r="BO75" s="14">
        <f t="shared" si="157"/>
        <v>740</v>
      </c>
      <c r="BP75" s="14">
        <f t="shared" si="157"/>
        <v>740</v>
      </c>
      <c r="BU75" s="13">
        <v>71</v>
      </c>
      <c r="BV75" s="13">
        <f t="shared" si="177"/>
        <v>4</v>
      </c>
      <c r="BW75" s="14">
        <f t="shared" si="178"/>
        <v>2</v>
      </c>
      <c r="BX75" s="14">
        <f t="shared" si="179"/>
        <v>1102004</v>
      </c>
      <c r="BY75" s="14" t="str">
        <f t="shared" si="180"/>
        <v>唐流雨11突</v>
      </c>
      <c r="BZ75" s="25" t="s">
        <v>162</v>
      </c>
      <c r="CA75" s="14">
        <v>2</v>
      </c>
      <c r="CB75" s="14">
        <f t="shared" si="181"/>
        <v>11</v>
      </c>
      <c r="CC75" s="14" t="s">
        <v>21</v>
      </c>
      <c r="CD75" s="14">
        <f>INDEX(属性投放!$AY$6:$AY$85,(BW75-2)*20+CB75)</f>
        <v>2640</v>
      </c>
      <c r="CE75" s="14" t="s">
        <v>22</v>
      </c>
      <c r="CF75" s="14">
        <f>INDEX(属性投放!$AZ$6:$AZ$85,(BW75-2)*20+CB75)</f>
        <v>1296</v>
      </c>
      <c r="CG75" s="14" t="s">
        <v>674</v>
      </c>
      <c r="CH75" s="14">
        <f>INDEX(属性投放!$BA$6:$BA$85,(BW75-2)*20+CB75)</f>
        <v>25700</v>
      </c>
      <c r="CI75" s="14" t="s">
        <v>21</v>
      </c>
      <c r="CJ75" s="14">
        <f>INDEX(属性投放!$BB$6:$BB$85,(BW75-2)*20+CB75)</f>
        <v>12</v>
      </c>
      <c r="CK75" s="14" t="s">
        <v>22</v>
      </c>
      <c r="CL75" s="14">
        <f>INDEX(属性投放!$BC$6:$BC$85,(BW75-2)*20+CB75)</f>
        <v>6</v>
      </c>
      <c r="CM75" s="14" t="s">
        <v>674</v>
      </c>
      <c r="CN75" s="14">
        <f>INDEX(属性投放!$BD$6:$BD$85,(BW75-2)*20+CB75)</f>
        <v>120</v>
      </c>
      <c r="CQ75" s="13">
        <v>71</v>
      </c>
      <c r="CR75" s="13">
        <f t="shared" si="182"/>
        <v>2</v>
      </c>
      <c r="CS75" s="13">
        <f t="shared" si="183"/>
        <v>19</v>
      </c>
      <c r="CT75" s="14">
        <f t="shared" si="184"/>
        <v>3</v>
      </c>
      <c r="CU75" s="14">
        <f t="shared" si="185"/>
        <v>1102002</v>
      </c>
      <c r="CV75" s="14" t="str">
        <f>INDEX($O$6:$O$27,CR75)&amp;"-"&amp;INDEX(属性投放!$AB$7:$AB$26,CX75)&amp;"-魂火-"&amp;CZ75</f>
        <v>许褚-大叫唤-魂火-1</v>
      </c>
      <c r="CW75" s="25" t="s">
        <v>162</v>
      </c>
      <c r="CX75" s="14">
        <f>INDEX(属性投放!$AL$7:$AL$58,CS75)</f>
        <v>10</v>
      </c>
      <c r="CY75" s="14" t="s">
        <v>701</v>
      </c>
      <c r="CZ75" s="14">
        <f>INDEX(属性投放!$AM$7:$AM$58,CS75)</f>
        <v>1</v>
      </c>
      <c r="DA75" s="14">
        <f t="shared" si="186"/>
        <v>19</v>
      </c>
      <c r="DB75" s="14">
        <f>INDEX(属性投放!$AN$7:$AN$58,DA75)</f>
        <v>67</v>
      </c>
      <c r="DC75" s="14" t="s">
        <v>702</v>
      </c>
      <c r="DD75" s="14">
        <f>INDEX(属性投放!$BJ$6:$BJ$85,(CT75-2)*20+CX75)</f>
        <v>150</v>
      </c>
      <c r="DE75" s="14">
        <f>SUMIFS(DD$5:DD75,$CR$5:$CR75,"="&amp;$CR75)</f>
        <v>1330</v>
      </c>
      <c r="DF75" s="14" t="s">
        <v>703</v>
      </c>
      <c r="DG75" s="14">
        <f>INDEX(属性投放!$BK$6:$BK$85,(CT75-2)*20+CX75)</f>
        <v>75</v>
      </c>
      <c r="DH75" s="14">
        <f>SUMIFS(DG$5:DG75,$CR$5:$CR75,"="&amp;$CR75)</f>
        <v>667</v>
      </c>
      <c r="DI75" s="14" t="s">
        <v>704</v>
      </c>
      <c r="DJ75" s="14">
        <f>INDEX(属性投放!$BL$6:$BL$85,(CT75-2)*20+CX75)</f>
        <v>1500</v>
      </c>
      <c r="DK75" s="14">
        <f>SUMIFS(DJ$5:DJ75,$CR$5:$CR75,"="&amp;$CR75)</f>
        <v>13300</v>
      </c>
      <c r="DP75" s="14">
        <f t="shared" si="187"/>
        <v>1102004</v>
      </c>
      <c r="DQ75" s="14" t="str">
        <f t="shared" si="188"/>
        <v>唐流雨11突</v>
      </c>
      <c r="DR75" s="14">
        <f t="shared" si="189"/>
        <v>4</v>
      </c>
      <c r="DS75" s="14">
        <f t="shared" si="190"/>
        <v>2</v>
      </c>
      <c r="DT75" s="14">
        <f t="shared" si="191"/>
        <v>3</v>
      </c>
      <c r="DU75" s="14">
        <f t="shared" si="192"/>
        <v>2</v>
      </c>
      <c r="DV75" s="14">
        <f t="shared" si="193"/>
        <v>11</v>
      </c>
      <c r="DW75" s="14">
        <f t="shared" si="194"/>
        <v>11</v>
      </c>
      <c r="DX75" s="14">
        <f>INDEX(属性投放!$AW$6:$AW$85,(卡牌属性!DU75-2)*20+卡牌属性!DV75)</f>
        <v>8</v>
      </c>
      <c r="DY75" s="14">
        <f>INDEX(属性投放!BP$6:BP$85,卡牌属性!$DW75)</f>
        <v>200</v>
      </c>
      <c r="DZ75" s="14">
        <f>INDEX(属性投放!BQ$6:BQ$85,卡牌属性!$DW75)</f>
        <v>100</v>
      </c>
      <c r="EA75" s="14">
        <f>INDEX(属性投放!BR$6:BR$85,卡牌属性!$DW75)</f>
        <v>2000</v>
      </c>
      <c r="EB75" s="14">
        <f t="shared" si="158"/>
        <v>1705</v>
      </c>
      <c r="EC75" s="14">
        <f t="shared" si="159"/>
        <v>1911</v>
      </c>
      <c r="ED75" s="14">
        <f t="shared" si="160"/>
        <v>2056</v>
      </c>
      <c r="EE75" s="14">
        <f t="shared" si="161"/>
        <v>2056</v>
      </c>
      <c r="EF75" s="14">
        <f t="shared" si="162"/>
        <v>2553</v>
      </c>
      <c r="EG75" s="14">
        <f t="shared" si="163"/>
        <v>684</v>
      </c>
      <c r="EH75" s="14">
        <f t="shared" si="164"/>
        <v>740</v>
      </c>
      <c r="EI75" s="14">
        <f t="shared" si="165"/>
        <v>740</v>
      </c>
      <c r="EJ75" s="14">
        <f t="shared" si="166"/>
        <v>819</v>
      </c>
      <c r="EK75" s="14">
        <f t="shared" si="167"/>
        <v>920</v>
      </c>
      <c r="EL75" s="14">
        <f t="shared" si="168"/>
        <v>14650</v>
      </c>
      <c r="EM75" s="14">
        <f t="shared" si="169"/>
        <v>16150</v>
      </c>
      <c r="EN75" s="14">
        <f t="shared" si="170"/>
        <v>16150</v>
      </c>
      <c r="EO75" s="14">
        <f t="shared" si="171"/>
        <v>18010</v>
      </c>
      <c r="EP75" s="14">
        <f t="shared" si="172"/>
        <v>19260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95"/>
        <v>15</v>
      </c>
      <c r="FK75" s="14">
        <f t="shared" si="196"/>
        <v>1102015</v>
      </c>
      <c r="FL75" s="14" t="str">
        <f t="shared" si="197"/>
        <v>于禁-1星</v>
      </c>
      <c r="FM75" s="14">
        <f t="shared" si="198"/>
        <v>1</v>
      </c>
      <c r="FN75" s="14">
        <f>INDEX(Y$6:Y$27,$FJ75)+INDEX(属性偏向!Z$4:Z$8,卡牌属性!$FM75)</f>
        <v>3</v>
      </c>
      <c r="FO75" s="14" t="str">
        <f>INDEX(属性评价,卡牌属性!FN75)</f>
        <v>C</v>
      </c>
      <c r="FP75" s="14">
        <f>INDEX(Z$6:Z$27,$FJ75)+INDEX(属性偏向!AA$4:AA$8,卡牌属性!$FM75)</f>
        <v>3</v>
      </c>
      <c r="FQ75" s="14" t="str">
        <f>INDEX(属性评价,卡牌属性!FP75)</f>
        <v>C</v>
      </c>
      <c r="FR75" s="14">
        <f>INDEX(AA$6:AA$27,$FJ75)+INDEX(属性偏向!AB$4:AB$8,卡牌属性!$FM75)</f>
        <v>3</v>
      </c>
      <c r="FS75" s="14" t="str">
        <f>INDEX(属性评价,卡牌属性!FR75)</f>
        <v>C</v>
      </c>
      <c r="FV75" s="13">
        <v>71</v>
      </c>
      <c r="FW75" s="13">
        <f t="shared" si="199"/>
        <v>15</v>
      </c>
      <c r="FX75" s="14">
        <f t="shared" si="200"/>
        <v>1101015</v>
      </c>
      <c r="FY75" s="14" t="str">
        <f t="shared" si="201"/>
        <v>阎巧巧-1星</v>
      </c>
      <c r="FZ75" s="14">
        <f t="shared" si="202"/>
        <v>1</v>
      </c>
      <c r="GA75" s="14">
        <f>INDEX(J$6:J$21,$FW75)+INDEX(属性偏向!Z$4:Z$8,卡牌属性!$FM75)</f>
        <v>5</v>
      </c>
      <c r="GB75" s="14" t="str">
        <f>INDEX(属性评价,卡牌属性!GA75)</f>
        <v>B</v>
      </c>
      <c r="GC75" s="14">
        <f>INDEX(K$6:K$21,$FW75)+INDEX(属性偏向!Z$4:Z$8,卡牌属性!$FM75)</f>
        <v>3</v>
      </c>
      <c r="GD75" s="14" t="str">
        <f>INDEX(属性评价,卡牌属性!GC75)</f>
        <v>C</v>
      </c>
      <c r="GE75" s="14">
        <f>INDEX(L$6:L$21,$FW75)+INDEX(属性偏向!Z$4:Z$8,卡牌属性!$FM75)</f>
        <v>4</v>
      </c>
      <c r="GF75" s="14" t="str">
        <f>INDEX(属性评价,卡牌属性!GE75)</f>
        <v>C+</v>
      </c>
      <c r="GJ75" s="13">
        <v>71</v>
      </c>
      <c r="GK75" s="13">
        <f>MATCH(GJ75-1,属性投放!$T$6:$T$66,1)</f>
        <v>7</v>
      </c>
      <c r="GL75" s="13">
        <f>MATCH(GJ75,属性投放!$AN$6:$AN$58,1)-1</f>
        <v>20</v>
      </c>
      <c r="GM75" s="13">
        <f>MATCH(GJ75-1,属性投放!$AD$6:$AD$26,1)</f>
        <v>10</v>
      </c>
      <c r="GN75" s="13" t="str">
        <f>INDEX(属性投放!$AB$7:$AB$26,卡牌属性!GM75)</f>
        <v>大叫唤</v>
      </c>
      <c r="GO75" s="14">
        <f t="shared" si="203"/>
        <v>1291</v>
      </c>
      <c r="GP75" s="14">
        <f t="shared" si="204"/>
        <v>618</v>
      </c>
      <c r="GQ75" s="14">
        <f t="shared" si="205"/>
        <v>12210</v>
      </c>
      <c r="GR75" s="14">
        <f t="shared" si="206"/>
        <v>12</v>
      </c>
      <c r="GS75" s="14">
        <f t="shared" si="207"/>
        <v>6</v>
      </c>
      <c r="GT75" s="14">
        <f t="shared" si="208"/>
        <v>120</v>
      </c>
      <c r="GU75" s="14">
        <f>GO75+GR75*($GJ75-INDEX(属性投放!$AD$6:$AD$26,卡牌属性!$GM75))</f>
        <v>1363</v>
      </c>
      <c r="GV75" s="14">
        <f>GP75+GS75*($GJ75-INDEX(属性投放!$AD$6:$AD$26,卡牌属性!$GM75))</f>
        <v>654</v>
      </c>
      <c r="GW75" s="14">
        <f>GQ75+GT75*($GJ75-INDEX(属性投放!$AD$6:$AD$26,卡牌属性!$GM75))</f>
        <v>12930</v>
      </c>
      <c r="GX75" s="14">
        <f t="shared" si="209"/>
        <v>1005</v>
      </c>
      <c r="GY75" s="14">
        <f t="shared" si="210"/>
        <v>506</v>
      </c>
      <c r="GZ75" s="14">
        <f t="shared" si="211"/>
        <v>10050</v>
      </c>
      <c r="HA75" s="14">
        <f>IF(COUNTIF(属性投放!$AN$7:$AN$58,"="&amp;卡牌属性!GJ75)&gt;0,卡牌属性!GL75,0)</f>
        <v>0</v>
      </c>
      <c r="HB75" s="14">
        <f t="shared" si="212"/>
        <v>0</v>
      </c>
      <c r="HC75" s="14">
        <f t="shared" si="213"/>
        <v>0</v>
      </c>
      <c r="HD75" s="14">
        <f t="shared" si="214"/>
        <v>0</v>
      </c>
      <c r="HE75" s="14">
        <f>IF(COUNTIF(属性投放!$AD$6:$AD$26,"="&amp;卡牌属性!GJ75)&gt;0,卡牌属性!GM75,0)</f>
        <v>0</v>
      </c>
      <c r="HF75" s="14">
        <f t="shared" si="215"/>
        <v>0</v>
      </c>
      <c r="HG75" s="14">
        <f t="shared" si="216"/>
        <v>0</v>
      </c>
      <c r="HH75" s="14">
        <f t="shared" si="217"/>
        <v>0</v>
      </c>
      <c r="HI75" s="14">
        <f t="shared" si="219"/>
        <v>12</v>
      </c>
      <c r="HJ75" s="14">
        <f t="shared" si="220"/>
        <v>6</v>
      </c>
      <c r="HK75" s="14">
        <f t="shared" si="221"/>
        <v>120</v>
      </c>
      <c r="HL75" s="14">
        <f t="shared" si="222"/>
        <v>2368</v>
      </c>
      <c r="HM75" s="14">
        <f t="shared" si="223"/>
        <v>1160</v>
      </c>
      <c r="HN75" s="14">
        <f t="shared" si="224"/>
        <v>22980</v>
      </c>
      <c r="HO75" s="14">
        <f t="shared" si="225"/>
        <v>360</v>
      </c>
      <c r="HP75" s="14">
        <f t="shared" si="226"/>
        <v>0</v>
      </c>
      <c r="HQ75" s="14">
        <f t="shared" si="227"/>
        <v>0</v>
      </c>
      <c r="HR75" s="14">
        <f t="shared" si="228"/>
        <v>69860</v>
      </c>
      <c r="HS75" s="17">
        <f t="shared" si="229"/>
        <v>5.1531634697967359E-3</v>
      </c>
      <c r="HT75" s="17">
        <f t="shared" si="230"/>
        <v>0</v>
      </c>
      <c r="HU75" s="17">
        <f t="shared" si="231"/>
        <v>0</v>
      </c>
      <c r="HV75" s="23">
        <f>SUM(HO$5:HO75)</f>
        <v>17240</v>
      </c>
      <c r="HW75" s="14">
        <f>SUM(HP$5:HP75)</f>
        <v>30220</v>
      </c>
      <c r="HX75" s="14">
        <f>SUM(HQ$5:HQ75)</f>
        <v>16360</v>
      </c>
      <c r="HY75" s="17">
        <f t="shared" si="232"/>
        <v>0.24677927283137704</v>
      </c>
      <c r="HZ75" s="17">
        <f t="shared" si="233"/>
        <v>0.43257944460349268</v>
      </c>
      <c r="IA75" s="17">
        <f t="shared" si="234"/>
        <v>0.23418265101631836</v>
      </c>
    </row>
    <row r="76" spans="31:235" ht="16.5" x14ac:dyDescent="0.2">
      <c r="AE76" s="13">
        <v>72</v>
      </c>
      <c r="AF76" s="13">
        <f t="shared" si="218"/>
        <v>4</v>
      </c>
      <c r="AG76" s="13">
        <f t="shared" si="173"/>
        <v>4</v>
      </c>
      <c r="AH76" s="14">
        <f t="shared" si="174"/>
        <v>1101004</v>
      </c>
      <c r="AI76" s="14" t="str">
        <f t="shared" si="175"/>
        <v>项昆仑12突</v>
      </c>
      <c r="AJ76" s="25" t="s">
        <v>162</v>
      </c>
      <c r="AK76" s="14">
        <v>1</v>
      </c>
      <c r="AL76" s="14">
        <f t="shared" si="176"/>
        <v>12</v>
      </c>
      <c r="AM76" s="14">
        <f>INDEX(属性投放!$DE$6:$DE$85,(卡牌属性!AG76-2)*20+卡牌属性!AL76)</f>
        <v>4833</v>
      </c>
      <c r="AN76" s="14">
        <f t="shared" si="152"/>
        <v>4833</v>
      </c>
      <c r="AO76" s="14">
        <f t="shared" si="152"/>
        <v>4833</v>
      </c>
      <c r="AP76" s="14">
        <f t="shared" si="152"/>
        <v>4833</v>
      </c>
      <c r="AQ76" s="14">
        <f t="shared" si="152"/>
        <v>4833</v>
      </c>
      <c r="AR76" s="14">
        <f>INDEX(属性投放!$DF$6:$DF$85,(卡牌属性!AG76-2)*20+卡牌属性!AL76)</f>
        <v>2405</v>
      </c>
      <c r="AS76" s="14">
        <f t="shared" si="153"/>
        <v>2405</v>
      </c>
      <c r="AT76" s="14">
        <f t="shared" si="153"/>
        <v>2405</v>
      </c>
      <c r="AU76" s="14">
        <f t="shared" si="153"/>
        <v>2405</v>
      </c>
      <c r="AV76" s="14">
        <f t="shared" si="153"/>
        <v>2405</v>
      </c>
      <c r="AW76" s="14">
        <f>INDEX(属性投放!$DG$6:$DG$85,(卡牌属性!AG76-2)*20+卡牌属性!AL76)</f>
        <v>24065</v>
      </c>
      <c r="AX76" s="14">
        <f t="shared" si="154"/>
        <v>24065</v>
      </c>
      <c r="AY76" s="14">
        <f t="shared" si="154"/>
        <v>24065</v>
      </c>
      <c r="AZ76" s="14">
        <f t="shared" si="154"/>
        <v>24065</v>
      </c>
      <c r="BA76" s="14">
        <f t="shared" si="154"/>
        <v>24065</v>
      </c>
      <c r="BB76" s="14">
        <f>INDEX(属性投放!$DK$6:$DK$85,(卡牌属性!AG76-2)*20+卡牌属性!AL76)</f>
        <v>148</v>
      </c>
      <c r="BC76" s="14">
        <f t="shared" si="155"/>
        <v>148</v>
      </c>
      <c r="BD76" s="14">
        <f t="shared" si="155"/>
        <v>148</v>
      </c>
      <c r="BE76" s="14">
        <f t="shared" si="155"/>
        <v>148</v>
      </c>
      <c r="BF76" s="14">
        <f t="shared" si="155"/>
        <v>148</v>
      </c>
      <c r="BG76" s="14">
        <f>INDEX(属性投放!$DL$6:$DL$85,(卡牌属性!AG76-2)*20+卡牌属性!AL76)</f>
        <v>74</v>
      </c>
      <c r="BH76" s="14">
        <f t="shared" si="156"/>
        <v>74</v>
      </c>
      <c r="BI76" s="14">
        <f t="shared" si="156"/>
        <v>74</v>
      </c>
      <c r="BJ76" s="14">
        <f t="shared" si="156"/>
        <v>74</v>
      </c>
      <c r="BK76" s="14">
        <f t="shared" si="156"/>
        <v>74</v>
      </c>
      <c r="BL76" s="14">
        <f>INDEX(属性投放!$DM$6:$DM$85,(卡牌属性!AG76-2)*20+卡牌属性!AL76)</f>
        <v>740</v>
      </c>
      <c r="BM76" s="14">
        <f t="shared" si="157"/>
        <v>740</v>
      </c>
      <c r="BN76" s="14">
        <f t="shared" si="157"/>
        <v>740</v>
      </c>
      <c r="BO76" s="14">
        <f t="shared" si="157"/>
        <v>740</v>
      </c>
      <c r="BP76" s="14">
        <f t="shared" si="157"/>
        <v>740</v>
      </c>
      <c r="BU76" s="13">
        <v>72</v>
      </c>
      <c r="BV76" s="13">
        <f t="shared" si="177"/>
        <v>4</v>
      </c>
      <c r="BW76" s="14">
        <f t="shared" si="178"/>
        <v>2</v>
      </c>
      <c r="BX76" s="14">
        <f t="shared" si="179"/>
        <v>1102004</v>
      </c>
      <c r="BY76" s="14" t="str">
        <f t="shared" si="180"/>
        <v>唐流雨12突</v>
      </c>
      <c r="BZ76" s="25" t="s">
        <v>162</v>
      </c>
      <c r="CA76" s="14">
        <v>2</v>
      </c>
      <c r="CB76" s="14">
        <f t="shared" si="181"/>
        <v>12</v>
      </c>
      <c r="CC76" s="14" t="s">
        <v>21</v>
      </c>
      <c r="CD76" s="14">
        <f>INDEX(属性投放!$AY$6:$AY$85,(BW76-2)*20+CB76)</f>
        <v>3326</v>
      </c>
      <c r="CE76" s="14" t="s">
        <v>22</v>
      </c>
      <c r="CF76" s="14">
        <f>INDEX(属性投放!$AZ$6:$AZ$85,(BW76-2)*20+CB76)</f>
        <v>1639</v>
      </c>
      <c r="CG76" s="14" t="s">
        <v>674</v>
      </c>
      <c r="CH76" s="14">
        <f>INDEX(属性投放!$BA$6:$BA$85,(BW76-2)*20+CB76)</f>
        <v>32560</v>
      </c>
      <c r="CI76" s="14" t="s">
        <v>21</v>
      </c>
      <c r="CJ76" s="14">
        <f>INDEX(属性投放!$BB$6:$BB$85,(BW76-2)*20+CB76)</f>
        <v>12</v>
      </c>
      <c r="CK76" s="14" t="s">
        <v>22</v>
      </c>
      <c r="CL76" s="14">
        <f>INDEX(属性投放!$BC$6:$BC$85,(BW76-2)*20+CB76)</f>
        <v>6</v>
      </c>
      <c r="CM76" s="14" t="s">
        <v>674</v>
      </c>
      <c r="CN76" s="14">
        <f>INDEX(属性投放!$BD$6:$BD$85,(BW76-2)*20+CB76)</f>
        <v>120</v>
      </c>
      <c r="CQ76" s="13">
        <v>72</v>
      </c>
      <c r="CR76" s="13">
        <f t="shared" si="182"/>
        <v>2</v>
      </c>
      <c r="CS76" s="13">
        <f t="shared" si="183"/>
        <v>20</v>
      </c>
      <c r="CT76" s="14">
        <f t="shared" si="184"/>
        <v>3</v>
      </c>
      <c r="CU76" s="14">
        <f t="shared" si="185"/>
        <v>1102002</v>
      </c>
      <c r="CV76" s="14" t="str">
        <f>INDEX($O$6:$O$27,CR76)&amp;"-"&amp;INDEX(属性投放!$AB$7:$AB$26,CX76)&amp;"-魂火-"&amp;CZ76</f>
        <v>许褚-大叫唤-魂火-2</v>
      </c>
      <c r="CW76" s="25" t="s">
        <v>162</v>
      </c>
      <c r="CX76" s="14">
        <f>INDEX(属性投放!$AL$7:$AL$58,CS76)</f>
        <v>10</v>
      </c>
      <c r="CY76" s="14" t="s">
        <v>701</v>
      </c>
      <c r="CZ76" s="14">
        <f>INDEX(属性投放!$AM$7:$AM$58,CS76)</f>
        <v>2</v>
      </c>
      <c r="DA76" s="14">
        <f t="shared" si="186"/>
        <v>20</v>
      </c>
      <c r="DB76" s="14">
        <f>INDEX(属性投放!$AN$7:$AN$58,DA76)</f>
        <v>70</v>
      </c>
      <c r="DC76" s="14" t="s">
        <v>702</v>
      </c>
      <c r="DD76" s="14">
        <f>INDEX(属性投放!$BJ$6:$BJ$85,(CT76-2)*20+CX76)</f>
        <v>150</v>
      </c>
      <c r="DE76" s="14">
        <f>SUMIFS(DD$5:DD76,$CR$5:$CR76,"="&amp;$CR76)</f>
        <v>1480</v>
      </c>
      <c r="DF76" s="14" t="s">
        <v>703</v>
      </c>
      <c r="DG76" s="14">
        <f>INDEX(属性投放!$BK$6:$BK$85,(CT76-2)*20+CX76)</f>
        <v>75</v>
      </c>
      <c r="DH76" s="14">
        <f>SUMIFS(DG$5:DG76,$CR$5:$CR76,"="&amp;$CR76)</f>
        <v>742</v>
      </c>
      <c r="DI76" s="14" t="s">
        <v>704</v>
      </c>
      <c r="DJ76" s="14">
        <f>INDEX(属性投放!$BL$6:$BL$85,(CT76-2)*20+CX76)</f>
        <v>1500</v>
      </c>
      <c r="DK76" s="14">
        <f>SUMIFS(DJ$5:DJ76,$CR$5:$CR76,"="&amp;$CR76)</f>
        <v>14800</v>
      </c>
      <c r="DP76" s="14">
        <f t="shared" si="187"/>
        <v>1102004</v>
      </c>
      <c r="DQ76" s="14" t="str">
        <f t="shared" si="188"/>
        <v>唐流雨12突</v>
      </c>
      <c r="DR76" s="14">
        <f t="shared" si="189"/>
        <v>4</v>
      </c>
      <c r="DS76" s="14">
        <f t="shared" si="190"/>
        <v>2</v>
      </c>
      <c r="DT76" s="14">
        <f t="shared" si="191"/>
        <v>3</v>
      </c>
      <c r="DU76" s="14">
        <f t="shared" si="192"/>
        <v>2</v>
      </c>
      <c r="DV76" s="14">
        <f t="shared" si="193"/>
        <v>12</v>
      </c>
      <c r="DW76" s="14">
        <f t="shared" si="194"/>
        <v>12</v>
      </c>
      <c r="DX76" s="14">
        <f>INDEX(属性投放!$AW$6:$AW$85,(卡牌属性!DU76-2)*20+卡牌属性!DV76)</f>
        <v>7</v>
      </c>
      <c r="DY76" s="14">
        <f>INDEX(属性投放!BP$6:BP$85,卡牌属性!$DW76)</f>
        <v>350</v>
      </c>
      <c r="DZ76" s="14">
        <f>INDEX(属性投放!BQ$6:BQ$85,卡牌属性!$DW76)</f>
        <v>175</v>
      </c>
      <c r="EA76" s="14">
        <f>INDEX(属性投放!BR$6:BR$85,卡牌属性!$DW76)</f>
        <v>3500</v>
      </c>
      <c r="EB76" s="14">
        <f t="shared" si="158"/>
        <v>2025</v>
      </c>
      <c r="EC76" s="14">
        <f t="shared" si="159"/>
        <v>2271</v>
      </c>
      <c r="ED76" s="14">
        <f t="shared" si="160"/>
        <v>2424</v>
      </c>
      <c r="EE76" s="14">
        <f t="shared" si="161"/>
        <v>2424</v>
      </c>
      <c r="EF76" s="14">
        <f t="shared" si="162"/>
        <v>2993</v>
      </c>
      <c r="EG76" s="14">
        <f t="shared" si="163"/>
        <v>824</v>
      </c>
      <c r="EH76" s="14">
        <f t="shared" si="164"/>
        <v>888</v>
      </c>
      <c r="EI76" s="14">
        <f t="shared" si="165"/>
        <v>888</v>
      </c>
      <c r="EJ76" s="14">
        <f t="shared" si="166"/>
        <v>983</v>
      </c>
      <c r="EK76" s="14">
        <f t="shared" si="167"/>
        <v>1100</v>
      </c>
      <c r="EL76" s="14">
        <f t="shared" si="168"/>
        <v>17610</v>
      </c>
      <c r="EM76" s="14">
        <f t="shared" si="169"/>
        <v>19350</v>
      </c>
      <c r="EN76" s="14">
        <f t="shared" si="170"/>
        <v>19350</v>
      </c>
      <c r="EO76" s="14">
        <f t="shared" si="171"/>
        <v>21610</v>
      </c>
      <c r="EP76" s="14">
        <f t="shared" si="172"/>
        <v>22940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95"/>
        <v>15</v>
      </c>
      <c r="FK76" s="14">
        <f t="shared" si="196"/>
        <v>1102015</v>
      </c>
      <c r="FL76" s="14" t="str">
        <f t="shared" si="197"/>
        <v>于禁-2星</v>
      </c>
      <c r="FM76" s="14">
        <f t="shared" si="198"/>
        <v>2</v>
      </c>
      <c r="FN76" s="14">
        <f>INDEX(Y$6:Y$27,$FJ76)+INDEX(属性偏向!Z$4:Z$8,卡牌属性!$FM76)</f>
        <v>4</v>
      </c>
      <c r="FO76" s="14" t="str">
        <f>INDEX(属性评价,卡牌属性!FN76)</f>
        <v>C+</v>
      </c>
      <c r="FP76" s="14">
        <f>INDEX(Z$6:Z$27,$FJ76)+INDEX(属性偏向!AA$4:AA$8,卡牌属性!$FM76)</f>
        <v>4</v>
      </c>
      <c r="FQ76" s="14" t="str">
        <f>INDEX(属性评价,卡牌属性!FP76)</f>
        <v>C+</v>
      </c>
      <c r="FR76" s="14">
        <f>INDEX(AA$6:AA$27,$FJ76)+INDEX(属性偏向!AB$4:AB$8,卡牌属性!$FM76)</f>
        <v>4</v>
      </c>
      <c r="FS76" s="14" t="str">
        <f>INDEX(属性评价,卡牌属性!FR76)</f>
        <v>C+</v>
      </c>
      <c r="FV76" s="13">
        <v>72</v>
      </c>
      <c r="FW76" s="13">
        <f t="shared" si="199"/>
        <v>15</v>
      </c>
      <c r="FX76" s="14">
        <f t="shared" si="200"/>
        <v>1101015</v>
      </c>
      <c r="FY76" s="14" t="str">
        <f t="shared" si="201"/>
        <v>阎巧巧-2星</v>
      </c>
      <c r="FZ76" s="14">
        <f t="shared" si="202"/>
        <v>2</v>
      </c>
      <c r="GA76" s="14">
        <f>INDEX(J$6:J$21,$FW76)+INDEX(属性偏向!Z$4:Z$8,卡牌属性!$FM76)</f>
        <v>6</v>
      </c>
      <c r="GB76" s="14" t="str">
        <f>INDEX(属性评价,卡牌属性!GA76)</f>
        <v>B+</v>
      </c>
      <c r="GC76" s="14">
        <f>INDEX(K$6:K$21,$FW76)+INDEX(属性偏向!Z$4:Z$8,卡牌属性!$FM76)</f>
        <v>4</v>
      </c>
      <c r="GD76" s="14" t="str">
        <f>INDEX(属性评价,卡牌属性!GC76)</f>
        <v>C+</v>
      </c>
      <c r="GE76" s="14">
        <f>INDEX(L$6:L$21,$FW76)+INDEX(属性偏向!Z$4:Z$8,卡牌属性!$FM76)</f>
        <v>5</v>
      </c>
      <c r="GF76" s="14" t="str">
        <f>INDEX(属性评价,卡牌属性!GE76)</f>
        <v>B</v>
      </c>
      <c r="GJ76" s="13">
        <v>72</v>
      </c>
      <c r="GK76" s="13">
        <f>MATCH(GJ76-1,属性投放!$T$6:$T$66,1)</f>
        <v>8</v>
      </c>
      <c r="GL76" s="13">
        <f>MATCH(GJ76,属性投放!$AN$6:$AN$58,1)-1</f>
        <v>21</v>
      </c>
      <c r="GM76" s="13">
        <f>MATCH(GJ76-1,属性投放!$AD$6:$AD$26,1)</f>
        <v>10</v>
      </c>
      <c r="GN76" s="13" t="str">
        <f>INDEX(属性投放!$AB$7:$AB$26,卡牌属性!GM76)</f>
        <v>大叫唤</v>
      </c>
      <c r="GO76" s="14">
        <f t="shared" si="203"/>
        <v>1291</v>
      </c>
      <c r="GP76" s="14">
        <f t="shared" si="204"/>
        <v>618</v>
      </c>
      <c r="GQ76" s="14">
        <f t="shared" si="205"/>
        <v>12210</v>
      </c>
      <c r="GR76" s="14">
        <f t="shared" si="206"/>
        <v>12</v>
      </c>
      <c r="GS76" s="14">
        <f t="shared" si="207"/>
        <v>6</v>
      </c>
      <c r="GT76" s="14">
        <f t="shared" si="208"/>
        <v>120</v>
      </c>
      <c r="GU76" s="14">
        <f>GO76+GR76*($GJ76-INDEX(属性投放!$AD$6:$AD$26,卡牌属性!$GM76))</f>
        <v>1375</v>
      </c>
      <c r="GV76" s="14">
        <f>GP76+GS76*($GJ76-INDEX(属性投放!$AD$6:$AD$26,卡牌属性!$GM76))</f>
        <v>660</v>
      </c>
      <c r="GW76" s="14">
        <f>GQ76+GT76*($GJ76-INDEX(属性投放!$AD$6:$AD$26,卡牌属性!$GM76))</f>
        <v>13050</v>
      </c>
      <c r="GX76" s="14">
        <f t="shared" si="209"/>
        <v>1105</v>
      </c>
      <c r="GY76" s="14">
        <f t="shared" si="210"/>
        <v>556</v>
      </c>
      <c r="GZ76" s="14">
        <f t="shared" si="211"/>
        <v>11050</v>
      </c>
      <c r="HA76" s="14">
        <f>IF(COUNTIF(属性投放!$AN$7:$AN$58,"="&amp;卡牌属性!GJ76)&gt;0,卡牌属性!GL76,0)</f>
        <v>21</v>
      </c>
      <c r="HB76" s="14">
        <f t="shared" si="212"/>
        <v>100</v>
      </c>
      <c r="HC76" s="14">
        <f t="shared" si="213"/>
        <v>50</v>
      </c>
      <c r="HD76" s="14">
        <f t="shared" si="214"/>
        <v>1000</v>
      </c>
      <c r="HE76" s="14">
        <f>IF(COUNTIF(属性投放!$AD$6:$AD$26,"="&amp;卡牌属性!GJ76)&gt;0,卡牌属性!GM76,0)</f>
        <v>10</v>
      </c>
      <c r="HF76" s="14">
        <f t="shared" si="215"/>
        <v>150</v>
      </c>
      <c r="HG76" s="14">
        <f t="shared" si="216"/>
        <v>75</v>
      </c>
      <c r="HH76" s="14">
        <f t="shared" si="217"/>
        <v>1500</v>
      </c>
      <c r="HI76" s="14">
        <f t="shared" si="219"/>
        <v>12</v>
      </c>
      <c r="HJ76" s="14">
        <f t="shared" si="220"/>
        <v>6</v>
      </c>
      <c r="HK76" s="14">
        <f t="shared" si="221"/>
        <v>120</v>
      </c>
      <c r="HL76" s="14">
        <f t="shared" si="222"/>
        <v>2480</v>
      </c>
      <c r="HM76" s="14">
        <f t="shared" si="223"/>
        <v>1216</v>
      </c>
      <c r="HN76" s="14">
        <f t="shared" si="224"/>
        <v>24100</v>
      </c>
      <c r="HO76" s="14">
        <f t="shared" si="225"/>
        <v>360</v>
      </c>
      <c r="HP76" s="14">
        <f t="shared" si="226"/>
        <v>3000</v>
      </c>
      <c r="HQ76" s="14">
        <f t="shared" si="227"/>
        <v>4500</v>
      </c>
      <c r="HR76" s="14">
        <f t="shared" si="228"/>
        <v>73220</v>
      </c>
      <c r="HS76" s="17">
        <f t="shared" si="229"/>
        <v>4.9166894291177276E-3</v>
      </c>
      <c r="HT76" s="17">
        <f t="shared" si="230"/>
        <v>4.0972411909314395E-2</v>
      </c>
      <c r="HU76" s="17">
        <f t="shared" si="231"/>
        <v>6.1458617863971596E-2</v>
      </c>
      <c r="HV76" s="23">
        <f>SUM(HO$5:HO76)</f>
        <v>17600</v>
      </c>
      <c r="HW76" s="14">
        <f>SUM(HP$5:HP76)</f>
        <v>33220</v>
      </c>
      <c r="HX76" s="14">
        <f>SUM(HQ$5:HQ76)</f>
        <v>20860</v>
      </c>
      <c r="HY76" s="17">
        <f t="shared" si="232"/>
        <v>0.2403714832013111</v>
      </c>
      <c r="HZ76" s="17">
        <f t="shared" si="233"/>
        <v>0.45370117454247472</v>
      </c>
      <c r="IA76" s="17">
        <f t="shared" si="234"/>
        <v>0.28489483747609945</v>
      </c>
    </row>
    <row r="77" spans="31:235" ht="16.5" x14ac:dyDescent="0.2">
      <c r="AE77" s="13">
        <v>73</v>
      </c>
      <c r="AF77" s="13">
        <f t="shared" si="218"/>
        <v>4</v>
      </c>
      <c r="AG77" s="13">
        <f t="shared" si="173"/>
        <v>4</v>
      </c>
      <c r="AH77" s="14">
        <f t="shared" si="174"/>
        <v>1101004</v>
      </c>
      <c r="AI77" s="14" t="str">
        <f t="shared" si="175"/>
        <v>项昆仑13突</v>
      </c>
      <c r="AJ77" s="25" t="s">
        <v>162</v>
      </c>
      <c r="AK77" s="14">
        <v>1</v>
      </c>
      <c r="AL77" s="14">
        <f t="shared" si="176"/>
        <v>13</v>
      </c>
      <c r="AM77" s="14">
        <f>INDEX(属性投放!$DE$6:$DE$85,(卡牌属性!AG77-2)*20+卡牌属性!AL77)</f>
        <v>8955</v>
      </c>
      <c r="AN77" s="14">
        <f t="shared" si="152"/>
        <v>8955</v>
      </c>
      <c r="AO77" s="14">
        <f t="shared" si="152"/>
        <v>8955</v>
      </c>
      <c r="AP77" s="14">
        <f t="shared" si="152"/>
        <v>8955</v>
      </c>
      <c r="AQ77" s="14">
        <f t="shared" si="152"/>
        <v>8955</v>
      </c>
      <c r="AR77" s="14">
        <f>INDEX(属性投放!$DF$6:$DF$85,(卡牌属性!AG77-2)*20+卡牌属性!AL77)</f>
        <v>4466</v>
      </c>
      <c r="AS77" s="14">
        <f t="shared" si="153"/>
        <v>4466</v>
      </c>
      <c r="AT77" s="14">
        <f t="shared" si="153"/>
        <v>4466</v>
      </c>
      <c r="AU77" s="14">
        <f t="shared" si="153"/>
        <v>4466</v>
      </c>
      <c r="AV77" s="14">
        <f t="shared" si="153"/>
        <v>4466</v>
      </c>
      <c r="AW77" s="14">
        <f>INDEX(属性投放!$DG$6:$DG$85,(卡牌属性!AG77-2)*20+卡牌属性!AL77)</f>
        <v>44675</v>
      </c>
      <c r="AX77" s="14">
        <f t="shared" si="154"/>
        <v>44675</v>
      </c>
      <c r="AY77" s="14">
        <f t="shared" si="154"/>
        <v>44675</v>
      </c>
      <c r="AZ77" s="14">
        <f t="shared" si="154"/>
        <v>44675</v>
      </c>
      <c r="BA77" s="14">
        <f t="shared" si="154"/>
        <v>44675</v>
      </c>
      <c r="BB77" s="14">
        <f>INDEX(属性投放!$DK$6:$DK$85,(卡牌属性!AG77-2)*20+卡牌属性!AL77)</f>
        <v>279</v>
      </c>
      <c r="BC77" s="14">
        <f t="shared" si="155"/>
        <v>279</v>
      </c>
      <c r="BD77" s="14">
        <f t="shared" si="155"/>
        <v>279</v>
      </c>
      <c r="BE77" s="14">
        <f t="shared" si="155"/>
        <v>279</v>
      </c>
      <c r="BF77" s="14">
        <f t="shared" si="155"/>
        <v>279</v>
      </c>
      <c r="BG77" s="14">
        <f>INDEX(属性投放!$DL$6:$DL$85,(卡牌属性!AG77-2)*20+卡牌属性!AL77)</f>
        <v>140</v>
      </c>
      <c r="BH77" s="14">
        <f t="shared" si="156"/>
        <v>140</v>
      </c>
      <c r="BI77" s="14">
        <f t="shared" si="156"/>
        <v>140</v>
      </c>
      <c r="BJ77" s="14">
        <f t="shared" si="156"/>
        <v>140</v>
      </c>
      <c r="BK77" s="14">
        <f t="shared" si="156"/>
        <v>140</v>
      </c>
      <c r="BL77" s="14">
        <f>INDEX(属性投放!$DM$6:$DM$85,(卡牌属性!AG77-2)*20+卡牌属性!AL77)</f>
        <v>1395</v>
      </c>
      <c r="BM77" s="14">
        <f t="shared" si="157"/>
        <v>1395</v>
      </c>
      <c r="BN77" s="14">
        <f t="shared" si="157"/>
        <v>1395</v>
      </c>
      <c r="BO77" s="14">
        <f t="shared" si="157"/>
        <v>1395</v>
      </c>
      <c r="BP77" s="14">
        <f t="shared" si="157"/>
        <v>1395</v>
      </c>
      <c r="BU77" s="13">
        <v>73</v>
      </c>
      <c r="BV77" s="13">
        <f t="shared" si="177"/>
        <v>4</v>
      </c>
      <c r="BW77" s="14">
        <f t="shared" si="178"/>
        <v>2</v>
      </c>
      <c r="BX77" s="14">
        <f t="shared" si="179"/>
        <v>1102004</v>
      </c>
      <c r="BY77" s="14" t="str">
        <f t="shared" si="180"/>
        <v>唐流雨13突</v>
      </c>
      <c r="BZ77" s="25" t="s">
        <v>162</v>
      </c>
      <c r="CA77" s="14">
        <v>2</v>
      </c>
      <c r="CB77" s="14">
        <f t="shared" si="181"/>
        <v>13</v>
      </c>
      <c r="CC77" s="14" t="s">
        <v>21</v>
      </c>
      <c r="CD77" s="14">
        <f>INDEX(属性投放!$AY$6:$AY$85,(BW77-2)*20+CB77)</f>
        <v>4270</v>
      </c>
      <c r="CE77" s="14" t="s">
        <v>22</v>
      </c>
      <c r="CF77" s="14">
        <f>INDEX(属性投放!$AZ$6:$AZ$85,(BW77-2)*20+CB77)</f>
        <v>2111</v>
      </c>
      <c r="CG77" s="14" t="s">
        <v>674</v>
      </c>
      <c r="CH77" s="14">
        <f>INDEX(属性投放!$BA$6:$BA$85,(BW77-2)*20+CB77)</f>
        <v>42000</v>
      </c>
      <c r="CI77" s="14" t="s">
        <v>21</v>
      </c>
      <c r="CJ77" s="14">
        <f>INDEX(属性投放!$BB$6:$BB$85,(BW77-2)*20+CB77)</f>
        <v>15</v>
      </c>
      <c r="CK77" s="14" t="s">
        <v>22</v>
      </c>
      <c r="CL77" s="14">
        <f>INDEX(属性投放!$BC$6:$BC$85,(BW77-2)*20+CB77)</f>
        <v>8</v>
      </c>
      <c r="CM77" s="14" t="s">
        <v>674</v>
      </c>
      <c r="CN77" s="14">
        <f>INDEX(属性投放!$BD$6:$BD$85,(BW77-2)*20+CB77)</f>
        <v>150</v>
      </c>
      <c r="CQ77" s="13">
        <v>73</v>
      </c>
      <c r="CR77" s="13">
        <f t="shared" si="182"/>
        <v>2</v>
      </c>
      <c r="CS77" s="13">
        <f t="shared" si="183"/>
        <v>21</v>
      </c>
      <c r="CT77" s="14">
        <f t="shared" si="184"/>
        <v>3</v>
      </c>
      <c r="CU77" s="14">
        <f t="shared" si="185"/>
        <v>1102002</v>
      </c>
      <c r="CV77" s="14" t="str">
        <f>INDEX($O$6:$O$27,CR77)&amp;"-"&amp;INDEX(属性投放!$AB$7:$AB$26,CX77)&amp;"-魂火-"&amp;CZ77</f>
        <v>许褚-大叫唤-魂火-3</v>
      </c>
      <c r="CW77" s="25" t="s">
        <v>162</v>
      </c>
      <c r="CX77" s="14">
        <f>INDEX(属性投放!$AL$7:$AL$58,CS77)</f>
        <v>10</v>
      </c>
      <c r="CY77" s="14" t="s">
        <v>701</v>
      </c>
      <c r="CZ77" s="14">
        <f>INDEX(属性投放!$AM$7:$AM$58,CS77)</f>
        <v>3</v>
      </c>
      <c r="DA77" s="14">
        <f t="shared" si="186"/>
        <v>21</v>
      </c>
      <c r="DB77" s="14">
        <f>INDEX(属性投放!$AN$7:$AN$58,DA77)</f>
        <v>72</v>
      </c>
      <c r="DC77" s="14" t="s">
        <v>702</v>
      </c>
      <c r="DD77" s="14">
        <f>INDEX(属性投放!$BJ$6:$BJ$85,(CT77-2)*20+CX77)</f>
        <v>150</v>
      </c>
      <c r="DE77" s="14">
        <f>SUMIFS(DD$5:DD77,$CR$5:$CR77,"="&amp;$CR77)</f>
        <v>1630</v>
      </c>
      <c r="DF77" s="14" t="s">
        <v>703</v>
      </c>
      <c r="DG77" s="14">
        <f>INDEX(属性投放!$BK$6:$BK$85,(CT77-2)*20+CX77)</f>
        <v>75</v>
      </c>
      <c r="DH77" s="14">
        <f>SUMIFS(DG$5:DG77,$CR$5:$CR77,"="&amp;$CR77)</f>
        <v>817</v>
      </c>
      <c r="DI77" s="14" t="s">
        <v>704</v>
      </c>
      <c r="DJ77" s="14">
        <f>INDEX(属性投放!$BL$6:$BL$85,(CT77-2)*20+CX77)</f>
        <v>1500</v>
      </c>
      <c r="DK77" s="14">
        <f>SUMIFS(DJ$5:DJ77,$CR$5:$CR77,"="&amp;$CR77)</f>
        <v>16300</v>
      </c>
      <c r="DP77" s="14">
        <f t="shared" si="187"/>
        <v>1102004</v>
      </c>
      <c r="DQ77" s="14" t="str">
        <f t="shared" si="188"/>
        <v>唐流雨13突</v>
      </c>
      <c r="DR77" s="14">
        <f t="shared" si="189"/>
        <v>4</v>
      </c>
      <c r="DS77" s="14">
        <f t="shared" si="190"/>
        <v>2</v>
      </c>
      <c r="DT77" s="14">
        <f t="shared" si="191"/>
        <v>3</v>
      </c>
      <c r="DU77" s="14">
        <f t="shared" si="192"/>
        <v>2</v>
      </c>
      <c r="DV77" s="14">
        <f t="shared" si="193"/>
        <v>13</v>
      </c>
      <c r="DW77" s="14">
        <f t="shared" si="194"/>
        <v>13</v>
      </c>
      <c r="DX77" s="14">
        <f>INDEX(属性投放!$AW$6:$AW$85,(卡牌属性!DU77-2)*20+卡牌属性!DV77)</f>
        <v>8</v>
      </c>
      <c r="DY77" s="14">
        <f>INDEX(属性投放!BP$6:BP$85,卡牌属性!$DW77)</f>
        <v>350</v>
      </c>
      <c r="DZ77" s="14">
        <f>INDEX(属性投放!BQ$6:BQ$85,卡牌属性!$DW77)</f>
        <v>175</v>
      </c>
      <c r="EA77" s="14">
        <f>INDEX(属性投放!BR$6:BR$85,卡牌属性!$DW77)</f>
        <v>3500</v>
      </c>
      <c r="EB77" s="14">
        <f t="shared" si="158"/>
        <v>2480</v>
      </c>
      <c r="EC77" s="14">
        <f t="shared" si="159"/>
        <v>2761</v>
      </c>
      <c r="ED77" s="14">
        <f t="shared" si="160"/>
        <v>2921</v>
      </c>
      <c r="EE77" s="14">
        <f t="shared" si="161"/>
        <v>2921</v>
      </c>
      <c r="EF77" s="14">
        <f t="shared" si="162"/>
        <v>3553</v>
      </c>
      <c r="EG77" s="14">
        <f t="shared" si="163"/>
        <v>1034</v>
      </c>
      <c r="EH77" s="14">
        <f t="shared" si="164"/>
        <v>1105</v>
      </c>
      <c r="EI77" s="14">
        <f t="shared" si="165"/>
        <v>1105</v>
      </c>
      <c r="EJ77" s="14">
        <f t="shared" si="166"/>
        <v>1214</v>
      </c>
      <c r="EK77" s="14">
        <f t="shared" si="167"/>
        <v>1345</v>
      </c>
      <c r="EL77" s="14">
        <f t="shared" si="168"/>
        <v>21950</v>
      </c>
      <c r="EM77" s="14">
        <f t="shared" si="169"/>
        <v>23900</v>
      </c>
      <c r="EN77" s="14">
        <f t="shared" si="170"/>
        <v>23900</v>
      </c>
      <c r="EO77" s="14">
        <f t="shared" si="171"/>
        <v>26510</v>
      </c>
      <c r="EP77" s="14">
        <f t="shared" si="172"/>
        <v>27910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95"/>
        <v>15</v>
      </c>
      <c r="FK77" s="14">
        <f t="shared" si="196"/>
        <v>1102015</v>
      </c>
      <c r="FL77" s="14" t="str">
        <f t="shared" si="197"/>
        <v>于禁-3星</v>
      </c>
      <c r="FM77" s="14">
        <f t="shared" si="198"/>
        <v>3</v>
      </c>
      <c r="FN77" s="14">
        <f>INDEX(Y$6:Y$27,$FJ77)+INDEX(属性偏向!Z$4:Z$8,卡牌属性!$FM77)</f>
        <v>5</v>
      </c>
      <c r="FO77" s="14" t="str">
        <f>INDEX(属性评价,卡牌属性!FN77)</f>
        <v>B</v>
      </c>
      <c r="FP77" s="14">
        <f>INDEX(Z$6:Z$27,$FJ77)+INDEX(属性偏向!AA$4:AA$8,卡牌属性!$FM77)</f>
        <v>4</v>
      </c>
      <c r="FQ77" s="14" t="str">
        <f>INDEX(属性评价,卡牌属性!FP77)</f>
        <v>C+</v>
      </c>
      <c r="FR77" s="14">
        <f>INDEX(AA$6:AA$27,$FJ77)+INDEX(属性偏向!AB$4:AB$8,卡牌属性!$FM77)</f>
        <v>4</v>
      </c>
      <c r="FS77" s="14" t="str">
        <f>INDEX(属性评价,卡牌属性!FR77)</f>
        <v>C+</v>
      </c>
      <c r="FV77" s="13">
        <v>73</v>
      </c>
      <c r="FW77" s="13">
        <f t="shared" si="199"/>
        <v>15</v>
      </c>
      <c r="FX77" s="14">
        <f t="shared" si="200"/>
        <v>1101015</v>
      </c>
      <c r="FY77" s="14" t="str">
        <f t="shared" si="201"/>
        <v>阎巧巧-3星</v>
      </c>
      <c r="FZ77" s="14">
        <f t="shared" si="202"/>
        <v>3</v>
      </c>
      <c r="GA77" s="14">
        <f>INDEX(J$6:J$21,$FW77)+INDEX(属性偏向!Z$4:Z$8,卡牌属性!$FM77)</f>
        <v>7</v>
      </c>
      <c r="GB77" s="14" t="str">
        <f>INDEX(属性评价,卡牌属性!GA77)</f>
        <v>A</v>
      </c>
      <c r="GC77" s="14">
        <f>INDEX(K$6:K$21,$FW77)+INDEX(属性偏向!Z$4:Z$8,卡牌属性!$FM77)</f>
        <v>5</v>
      </c>
      <c r="GD77" s="14" t="str">
        <f>INDEX(属性评价,卡牌属性!GC77)</f>
        <v>B</v>
      </c>
      <c r="GE77" s="14">
        <f>INDEX(L$6:L$21,$FW77)+INDEX(属性偏向!Z$4:Z$8,卡牌属性!$FM77)</f>
        <v>6</v>
      </c>
      <c r="GF77" s="14" t="str">
        <f>INDEX(属性评价,卡牌属性!GE77)</f>
        <v>B+</v>
      </c>
      <c r="GJ77" s="13">
        <v>73</v>
      </c>
      <c r="GK77" s="13">
        <f>MATCH(GJ77-1,属性投放!$T$6:$T$66,1)</f>
        <v>8</v>
      </c>
      <c r="GL77" s="13">
        <f>MATCH(GJ77,属性投放!$AN$6:$AN$58,1)-1</f>
        <v>21</v>
      </c>
      <c r="GM77" s="13">
        <f>MATCH(GJ77-1,属性投放!$AD$6:$AD$26,1)</f>
        <v>11</v>
      </c>
      <c r="GN77" s="13" t="str">
        <f>INDEX(属性投放!$AB$7:$AB$26,卡牌属性!GM77)</f>
        <v>大叫唤+1</v>
      </c>
      <c r="GO77" s="14">
        <f t="shared" si="203"/>
        <v>1535</v>
      </c>
      <c r="GP77" s="14">
        <f t="shared" si="204"/>
        <v>740</v>
      </c>
      <c r="GQ77" s="14">
        <f t="shared" si="205"/>
        <v>14650</v>
      </c>
      <c r="GR77" s="14">
        <f t="shared" si="206"/>
        <v>12</v>
      </c>
      <c r="GS77" s="14">
        <f t="shared" si="207"/>
        <v>6</v>
      </c>
      <c r="GT77" s="14">
        <f t="shared" si="208"/>
        <v>120</v>
      </c>
      <c r="GU77" s="14">
        <f>GO77+GR77*($GJ77-INDEX(属性投放!$AD$6:$AD$26,卡牌属性!$GM77))</f>
        <v>1547</v>
      </c>
      <c r="GV77" s="14">
        <f>GP77+GS77*($GJ77-INDEX(属性投放!$AD$6:$AD$26,卡牌属性!$GM77))</f>
        <v>746</v>
      </c>
      <c r="GW77" s="14">
        <f>GQ77+GT77*($GJ77-INDEX(属性投放!$AD$6:$AD$26,卡牌属性!$GM77))</f>
        <v>14770</v>
      </c>
      <c r="GX77" s="14">
        <f t="shared" si="209"/>
        <v>1105</v>
      </c>
      <c r="GY77" s="14">
        <f t="shared" si="210"/>
        <v>556</v>
      </c>
      <c r="GZ77" s="14">
        <f t="shared" si="211"/>
        <v>11050</v>
      </c>
      <c r="HA77" s="14">
        <f>IF(COUNTIF(属性投放!$AN$7:$AN$58,"="&amp;卡牌属性!GJ77)&gt;0,卡牌属性!GL77,0)</f>
        <v>0</v>
      </c>
      <c r="HB77" s="14">
        <f t="shared" si="212"/>
        <v>0</v>
      </c>
      <c r="HC77" s="14">
        <f t="shared" si="213"/>
        <v>0</v>
      </c>
      <c r="HD77" s="14">
        <f t="shared" si="214"/>
        <v>0</v>
      </c>
      <c r="HE77" s="14">
        <f>IF(COUNTIF(属性投放!$AD$6:$AD$26,"="&amp;卡牌属性!GJ77)&gt;0,卡牌属性!GM77,0)</f>
        <v>0</v>
      </c>
      <c r="HF77" s="14">
        <f t="shared" si="215"/>
        <v>0</v>
      </c>
      <c r="HG77" s="14">
        <f t="shared" si="216"/>
        <v>0</v>
      </c>
      <c r="HH77" s="14">
        <f t="shared" si="217"/>
        <v>0</v>
      </c>
      <c r="HI77" s="14">
        <f t="shared" si="219"/>
        <v>12</v>
      </c>
      <c r="HJ77" s="14">
        <f t="shared" si="220"/>
        <v>6</v>
      </c>
      <c r="HK77" s="14">
        <f t="shared" si="221"/>
        <v>120</v>
      </c>
      <c r="HL77" s="14">
        <f t="shared" si="222"/>
        <v>2652</v>
      </c>
      <c r="HM77" s="14">
        <f t="shared" si="223"/>
        <v>1302</v>
      </c>
      <c r="HN77" s="14">
        <f t="shared" si="224"/>
        <v>25820</v>
      </c>
      <c r="HO77" s="14">
        <f t="shared" si="225"/>
        <v>360</v>
      </c>
      <c r="HP77" s="14">
        <f t="shared" si="226"/>
        <v>0</v>
      </c>
      <c r="HQ77" s="14">
        <f t="shared" si="227"/>
        <v>0</v>
      </c>
      <c r="HR77" s="14">
        <f t="shared" si="228"/>
        <v>78380</v>
      </c>
      <c r="HS77" s="17">
        <f t="shared" si="229"/>
        <v>4.5930084205154376E-3</v>
      </c>
      <c r="HT77" s="17">
        <f t="shared" si="230"/>
        <v>0</v>
      </c>
      <c r="HU77" s="17">
        <f t="shared" si="231"/>
        <v>0</v>
      </c>
      <c r="HV77" s="23">
        <f>SUM(HO$5:HO77)</f>
        <v>17960</v>
      </c>
      <c r="HW77" s="14">
        <f>SUM(HP$5:HP77)</f>
        <v>33220</v>
      </c>
      <c r="HX77" s="14">
        <f>SUM(HQ$5:HQ77)</f>
        <v>20860</v>
      </c>
      <c r="HY77" s="17">
        <f t="shared" si="232"/>
        <v>0.22914008675682573</v>
      </c>
      <c r="HZ77" s="17">
        <f t="shared" si="233"/>
        <v>0.42383261035978564</v>
      </c>
      <c r="IA77" s="17">
        <f t="shared" si="234"/>
        <v>0.26613932125542228</v>
      </c>
    </row>
    <row r="78" spans="31:235" ht="16.5" x14ac:dyDescent="0.2">
      <c r="AE78" s="13">
        <v>74</v>
      </c>
      <c r="AF78" s="13">
        <f t="shared" si="218"/>
        <v>4</v>
      </c>
      <c r="AG78" s="13">
        <f t="shared" si="173"/>
        <v>4</v>
      </c>
      <c r="AH78" s="14">
        <f t="shared" si="174"/>
        <v>1101004</v>
      </c>
      <c r="AI78" s="14" t="str">
        <f t="shared" si="175"/>
        <v>项昆仑14突</v>
      </c>
      <c r="AJ78" s="25" t="s">
        <v>162</v>
      </c>
      <c r="AK78" s="14">
        <v>1</v>
      </c>
      <c r="AL78" s="14">
        <f t="shared" si="176"/>
        <v>14</v>
      </c>
      <c r="AM78" s="14">
        <f>INDEX(属性投放!$DE$6:$DE$85,(卡牌属性!AG78-2)*20+卡牌属性!AL78)</f>
        <v>9753</v>
      </c>
      <c r="AN78" s="14">
        <f t="shared" si="152"/>
        <v>9753</v>
      </c>
      <c r="AO78" s="14">
        <f t="shared" si="152"/>
        <v>9753</v>
      </c>
      <c r="AP78" s="14">
        <f t="shared" si="152"/>
        <v>9753</v>
      </c>
      <c r="AQ78" s="14">
        <f t="shared" si="152"/>
        <v>9753</v>
      </c>
      <c r="AR78" s="14">
        <f>INDEX(属性投放!$DF$6:$DF$85,(卡牌属性!AG78-2)*20+卡牌属性!AL78)</f>
        <v>4865</v>
      </c>
      <c r="AS78" s="14">
        <f t="shared" si="153"/>
        <v>4865</v>
      </c>
      <c r="AT78" s="14">
        <f t="shared" si="153"/>
        <v>4865</v>
      </c>
      <c r="AU78" s="14">
        <f t="shared" si="153"/>
        <v>4865</v>
      </c>
      <c r="AV78" s="14">
        <f t="shared" si="153"/>
        <v>4865</v>
      </c>
      <c r="AW78" s="14">
        <f>INDEX(属性投放!$DG$6:$DG$85,(卡牌属性!AG78-2)*20+卡牌属性!AL78)</f>
        <v>48665</v>
      </c>
      <c r="AX78" s="14">
        <f t="shared" si="154"/>
        <v>48665</v>
      </c>
      <c r="AY78" s="14">
        <f t="shared" si="154"/>
        <v>48665</v>
      </c>
      <c r="AZ78" s="14">
        <f t="shared" si="154"/>
        <v>48665</v>
      </c>
      <c r="BA78" s="14">
        <f t="shared" si="154"/>
        <v>48665</v>
      </c>
      <c r="BB78" s="14">
        <f>INDEX(属性投放!$DK$6:$DK$85,(卡牌属性!AG78-2)*20+卡牌属性!AL78)</f>
        <v>279</v>
      </c>
      <c r="BC78" s="14">
        <f t="shared" si="155"/>
        <v>279</v>
      </c>
      <c r="BD78" s="14">
        <f t="shared" si="155"/>
        <v>279</v>
      </c>
      <c r="BE78" s="14">
        <f t="shared" si="155"/>
        <v>279</v>
      </c>
      <c r="BF78" s="14">
        <f t="shared" si="155"/>
        <v>279</v>
      </c>
      <c r="BG78" s="14">
        <f>INDEX(属性投放!$DL$6:$DL$85,(卡牌属性!AG78-2)*20+卡牌属性!AL78)</f>
        <v>140</v>
      </c>
      <c r="BH78" s="14">
        <f t="shared" si="156"/>
        <v>140</v>
      </c>
      <c r="BI78" s="14">
        <f t="shared" si="156"/>
        <v>140</v>
      </c>
      <c r="BJ78" s="14">
        <f t="shared" si="156"/>
        <v>140</v>
      </c>
      <c r="BK78" s="14">
        <f t="shared" si="156"/>
        <v>140</v>
      </c>
      <c r="BL78" s="14">
        <f>INDEX(属性投放!$DM$6:$DM$85,(卡牌属性!AG78-2)*20+卡牌属性!AL78)</f>
        <v>1395</v>
      </c>
      <c r="BM78" s="14">
        <f t="shared" si="157"/>
        <v>1395</v>
      </c>
      <c r="BN78" s="14">
        <f t="shared" si="157"/>
        <v>1395</v>
      </c>
      <c r="BO78" s="14">
        <f t="shared" si="157"/>
        <v>1395</v>
      </c>
      <c r="BP78" s="14">
        <f t="shared" si="157"/>
        <v>1395</v>
      </c>
      <c r="BU78" s="13">
        <v>74</v>
      </c>
      <c r="BV78" s="13">
        <f t="shared" si="177"/>
        <v>4</v>
      </c>
      <c r="BW78" s="14">
        <f t="shared" si="178"/>
        <v>2</v>
      </c>
      <c r="BX78" s="14">
        <f t="shared" si="179"/>
        <v>1102004</v>
      </c>
      <c r="BY78" s="14" t="str">
        <f t="shared" si="180"/>
        <v>唐流雨14突</v>
      </c>
      <c r="BZ78" s="25" t="s">
        <v>162</v>
      </c>
      <c r="CA78" s="14">
        <v>2</v>
      </c>
      <c r="CB78" s="14">
        <f t="shared" si="181"/>
        <v>14</v>
      </c>
      <c r="CC78" s="14" t="s">
        <v>21</v>
      </c>
      <c r="CD78" s="14">
        <f>INDEX(属性投放!$AY$6:$AY$85,(BW78-2)*20+CB78)</f>
        <v>5400</v>
      </c>
      <c r="CE78" s="14" t="s">
        <v>22</v>
      </c>
      <c r="CF78" s="14">
        <f>INDEX(属性投放!$AZ$6:$AZ$85,(BW78-2)*20+CB78)</f>
        <v>2680</v>
      </c>
      <c r="CG78" s="14" t="s">
        <v>674</v>
      </c>
      <c r="CH78" s="14">
        <f>INDEX(属性投放!$BA$6:$BA$85,(BW78-2)*20+CB78)</f>
        <v>53300</v>
      </c>
      <c r="CI78" s="14" t="s">
        <v>21</v>
      </c>
      <c r="CJ78" s="14">
        <f>INDEX(属性投放!$BB$6:$BB$85,(BW78-2)*20+CB78)</f>
        <v>15</v>
      </c>
      <c r="CK78" s="14" t="s">
        <v>22</v>
      </c>
      <c r="CL78" s="14">
        <f>INDEX(属性投放!$BC$6:$BC$85,(BW78-2)*20+CB78)</f>
        <v>8</v>
      </c>
      <c r="CM78" s="14" t="s">
        <v>674</v>
      </c>
      <c r="CN78" s="14">
        <f>INDEX(属性投放!$BD$6:$BD$85,(BW78-2)*20+CB78)</f>
        <v>150</v>
      </c>
      <c r="CQ78" s="13">
        <v>74</v>
      </c>
      <c r="CR78" s="13">
        <f t="shared" si="182"/>
        <v>2</v>
      </c>
      <c r="CS78" s="13">
        <f t="shared" si="183"/>
        <v>22</v>
      </c>
      <c r="CT78" s="14">
        <f t="shared" si="184"/>
        <v>3</v>
      </c>
      <c r="CU78" s="14">
        <f t="shared" si="185"/>
        <v>1102002</v>
      </c>
      <c r="CV78" s="14" t="str">
        <f>INDEX($O$6:$O$27,CR78)&amp;"-"&amp;INDEX(属性投放!$AB$7:$AB$26,CX78)&amp;"-魂火-"&amp;CZ78</f>
        <v>许褚-大叫唤+1-魂火-1</v>
      </c>
      <c r="CW78" s="25" t="s">
        <v>162</v>
      </c>
      <c r="CX78" s="14">
        <f>INDEX(属性投放!$AL$7:$AL$58,CS78)</f>
        <v>11</v>
      </c>
      <c r="CY78" s="14" t="s">
        <v>701</v>
      </c>
      <c r="CZ78" s="14">
        <f>INDEX(属性投放!$AM$7:$AM$58,CS78)</f>
        <v>1</v>
      </c>
      <c r="DA78" s="14">
        <f t="shared" si="186"/>
        <v>22</v>
      </c>
      <c r="DB78" s="14">
        <f>INDEX(属性投放!$AN$7:$AN$58,DA78)</f>
        <v>75</v>
      </c>
      <c r="DC78" s="14" t="s">
        <v>702</v>
      </c>
      <c r="DD78" s="14">
        <f>INDEX(属性投放!$BJ$6:$BJ$85,(CT78-2)*20+CX78)</f>
        <v>180</v>
      </c>
      <c r="DE78" s="14">
        <f>SUMIFS(DD$5:DD78,$CR$5:$CR78,"="&amp;$CR78)</f>
        <v>1810</v>
      </c>
      <c r="DF78" s="14" t="s">
        <v>703</v>
      </c>
      <c r="DG78" s="14">
        <f>INDEX(属性投放!$BK$6:$BK$85,(CT78-2)*20+CX78)</f>
        <v>90</v>
      </c>
      <c r="DH78" s="14">
        <f>SUMIFS(DG$5:DG78,$CR$5:$CR78,"="&amp;$CR78)</f>
        <v>907</v>
      </c>
      <c r="DI78" s="14" t="s">
        <v>704</v>
      </c>
      <c r="DJ78" s="14">
        <f>INDEX(属性投放!$BL$6:$BL$85,(CT78-2)*20+CX78)</f>
        <v>1800</v>
      </c>
      <c r="DK78" s="14">
        <f>SUMIFS(DJ$5:DJ78,$CR$5:$CR78,"="&amp;$CR78)</f>
        <v>18100</v>
      </c>
      <c r="DP78" s="14">
        <f t="shared" si="187"/>
        <v>1102004</v>
      </c>
      <c r="DQ78" s="14" t="str">
        <f t="shared" si="188"/>
        <v>唐流雨14突</v>
      </c>
      <c r="DR78" s="14">
        <f t="shared" si="189"/>
        <v>4</v>
      </c>
      <c r="DS78" s="14">
        <f t="shared" si="190"/>
        <v>2</v>
      </c>
      <c r="DT78" s="14">
        <f t="shared" si="191"/>
        <v>3</v>
      </c>
      <c r="DU78" s="14">
        <f t="shared" si="192"/>
        <v>2</v>
      </c>
      <c r="DV78" s="14">
        <f t="shared" si="193"/>
        <v>14</v>
      </c>
      <c r="DW78" s="14">
        <f t="shared" si="194"/>
        <v>14</v>
      </c>
      <c r="DX78" s="14">
        <f>INDEX(属性投放!$AW$6:$AW$85,(卡牌属性!DU78-2)*20+卡牌属性!DV78)</f>
        <v>7</v>
      </c>
      <c r="DY78" s="14">
        <f>INDEX(属性投放!BP$6:BP$85,卡牌属性!$DW78)</f>
        <v>400</v>
      </c>
      <c r="DZ78" s="14">
        <f>INDEX(属性投放!BQ$6:BQ$85,卡牌属性!$DW78)</f>
        <v>200</v>
      </c>
      <c r="EA78" s="14">
        <f>INDEX(属性投放!BR$6:BR$85,卡牌属性!$DW78)</f>
        <v>4000</v>
      </c>
      <c r="EB78" s="14">
        <f t="shared" si="158"/>
        <v>2990</v>
      </c>
      <c r="EC78" s="14">
        <f t="shared" si="159"/>
        <v>3311</v>
      </c>
      <c r="ED78" s="14">
        <f t="shared" si="160"/>
        <v>3479</v>
      </c>
      <c r="EE78" s="14">
        <f t="shared" si="161"/>
        <v>3479</v>
      </c>
      <c r="EF78" s="14">
        <f t="shared" si="162"/>
        <v>4223</v>
      </c>
      <c r="EG78" s="14">
        <f t="shared" si="163"/>
        <v>1257</v>
      </c>
      <c r="EH78" s="14">
        <f t="shared" si="164"/>
        <v>1344</v>
      </c>
      <c r="EI78" s="14">
        <f t="shared" si="165"/>
        <v>1344</v>
      </c>
      <c r="EJ78" s="14">
        <f t="shared" si="166"/>
        <v>1469</v>
      </c>
      <c r="EK78" s="14">
        <f t="shared" si="167"/>
        <v>1624</v>
      </c>
      <c r="EL78" s="14">
        <f t="shared" si="168"/>
        <v>26650</v>
      </c>
      <c r="EM78" s="14">
        <f t="shared" si="169"/>
        <v>29000</v>
      </c>
      <c r="EN78" s="14">
        <f t="shared" si="170"/>
        <v>29000</v>
      </c>
      <c r="EO78" s="14">
        <f t="shared" si="171"/>
        <v>32010</v>
      </c>
      <c r="EP78" s="14">
        <f t="shared" si="172"/>
        <v>33490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95"/>
        <v>15</v>
      </c>
      <c r="FK78" s="14">
        <f t="shared" si="196"/>
        <v>1102015</v>
      </c>
      <c r="FL78" s="14" t="str">
        <f t="shared" si="197"/>
        <v>于禁-4星</v>
      </c>
      <c r="FM78" s="14">
        <f t="shared" si="198"/>
        <v>4</v>
      </c>
      <c r="FN78" s="14">
        <f>INDEX(Y$6:Y$27,$FJ78)+INDEX(属性偏向!Z$4:Z$8,卡牌属性!$FM78)</f>
        <v>5</v>
      </c>
      <c r="FO78" s="14" t="str">
        <f>INDEX(属性评价,卡牌属性!FN78)</f>
        <v>B</v>
      </c>
      <c r="FP78" s="14">
        <f>INDEX(Z$6:Z$27,$FJ78)+INDEX(属性偏向!AA$4:AA$8,卡牌属性!$FM78)</f>
        <v>5</v>
      </c>
      <c r="FQ78" s="14" t="str">
        <f>INDEX(属性评价,卡牌属性!FP78)</f>
        <v>B</v>
      </c>
      <c r="FR78" s="14">
        <f>INDEX(AA$6:AA$27,$FJ78)+INDEX(属性偏向!AB$4:AB$8,卡牌属性!$FM78)</f>
        <v>5</v>
      </c>
      <c r="FS78" s="14" t="str">
        <f>INDEX(属性评价,卡牌属性!FR78)</f>
        <v>B</v>
      </c>
      <c r="FV78" s="13">
        <v>74</v>
      </c>
      <c r="FW78" s="13">
        <f t="shared" si="199"/>
        <v>15</v>
      </c>
      <c r="FX78" s="14">
        <f t="shared" si="200"/>
        <v>1101015</v>
      </c>
      <c r="FY78" s="14" t="str">
        <f t="shared" si="201"/>
        <v>阎巧巧-4星</v>
      </c>
      <c r="FZ78" s="14">
        <f t="shared" si="202"/>
        <v>4</v>
      </c>
      <c r="GA78" s="14">
        <f>INDEX(J$6:J$21,$FW78)+INDEX(属性偏向!Z$4:Z$8,卡牌属性!$FM78)</f>
        <v>7</v>
      </c>
      <c r="GB78" s="14" t="str">
        <f>INDEX(属性评价,卡牌属性!GA78)</f>
        <v>A</v>
      </c>
      <c r="GC78" s="14">
        <f>INDEX(K$6:K$21,$FW78)+INDEX(属性偏向!Z$4:Z$8,卡牌属性!$FM78)</f>
        <v>5</v>
      </c>
      <c r="GD78" s="14" t="str">
        <f>INDEX(属性评价,卡牌属性!GC78)</f>
        <v>B</v>
      </c>
      <c r="GE78" s="14">
        <f>INDEX(L$6:L$21,$FW78)+INDEX(属性偏向!Z$4:Z$8,卡牌属性!$FM78)</f>
        <v>6</v>
      </c>
      <c r="GF78" s="14" t="str">
        <f>INDEX(属性评价,卡牌属性!GE78)</f>
        <v>B+</v>
      </c>
      <c r="GJ78" s="13">
        <v>74</v>
      </c>
      <c r="GK78" s="13">
        <f>MATCH(GJ78-1,属性投放!$T$6:$T$66,1)</f>
        <v>8</v>
      </c>
      <c r="GL78" s="13">
        <f>MATCH(GJ78,属性投放!$AN$6:$AN$58,1)-1</f>
        <v>21</v>
      </c>
      <c r="GM78" s="13">
        <f>MATCH(GJ78-1,属性投放!$AD$6:$AD$26,1)</f>
        <v>11</v>
      </c>
      <c r="GN78" s="13" t="str">
        <f>INDEX(属性投放!$AB$7:$AB$26,卡牌属性!GM78)</f>
        <v>大叫唤+1</v>
      </c>
      <c r="GO78" s="14">
        <f t="shared" si="203"/>
        <v>1535</v>
      </c>
      <c r="GP78" s="14">
        <f t="shared" si="204"/>
        <v>740</v>
      </c>
      <c r="GQ78" s="14">
        <f t="shared" si="205"/>
        <v>14650</v>
      </c>
      <c r="GR78" s="14">
        <f t="shared" si="206"/>
        <v>12</v>
      </c>
      <c r="GS78" s="14">
        <f t="shared" si="207"/>
        <v>6</v>
      </c>
      <c r="GT78" s="14">
        <f t="shared" si="208"/>
        <v>120</v>
      </c>
      <c r="GU78" s="14">
        <f>GO78+GR78*($GJ78-INDEX(属性投放!$AD$6:$AD$26,卡牌属性!$GM78))</f>
        <v>1559</v>
      </c>
      <c r="GV78" s="14">
        <f>GP78+GS78*($GJ78-INDEX(属性投放!$AD$6:$AD$26,卡牌属性!$GM78))</f>
        <v>752</v>
      </c>
      <c r="GW78" s="14">
        <f>GQ78+GT78*($GJ78-INDEX(属性投放!$AD$6:$AD$26,卡牌属性!$GM78))</f>
        <v>14890</v>
      </c>
      <c r="GX78" s="14">
        <f t="shared" si="209"/>
        <v>1105</v>
      </c>
      <c r="GY78" s="14">
        <f t="shared" si="210"/>
        <v>556</v>
      </c>
      <c r="GZ78" s="14">
        <f t="shared" si="211"/>
        <v>11050</v>
      </c>
      <c r="HA78" s="14">
        <f>IF(COUNTIF(属性投放!$AN$7:$AN$58,"="&amp;卡牌属性!GJ78)&gt;0,卡牌属性!GL78,0)</f>
        <v>0</v>
      </c>
      <c r="HB78" s="14">
        <f t="shared" si="212"/>
        <v>0</v>
      </c>
      <c r="HC78" s="14">
        <f t="shared" si="213"/>
        <v>0</v>
      </c>
      <c r="HD78" s="14">
        <f t="shared" si="214"/>
        <v>0</v>
      </c>
      <c r="HE78" s="14">
        <f>IF(COUNTIF(属性投放!$AD$6:$AD$26,"="&amp;卡牌属性!GJ78)&gt;0,卡牌属性!GM78,0)</f>
        <v>0</v>
      </c>
      <c r="HF78" s="14">
        <f t="shared" si="215"/>
        <v>0</v>
      </c>
      <c r="HG78" s="14">
        <f t="shared" si="216"/>
        <v>0</v>
      </c>
      <c r="HH78" s="14">
        <f t="shared" si="217"/>
        <v>0</v>
      </c>
      <c r="HI78" s="14">
        <f t="shared" si="219"/>
        <v>12</v>
      </c>
      <c r="HJ78" s="14">
        <f t="shared" si="220"/>
        <v>6</v>
      </c>
      <c r="HK78" s="14">
        <f t="shared" si="221"/>
        <v>120</v>
      </c>
      <c r="HL78" s="14">
        <f t="shared" si="222"/>
        <v>2664</v>
      </c>
      <c r="HM78" s="14">
        <f t="shared" si="223"/>
        <v>1308</v>
      </c>
      <c r="HN78" s="14">
        <f t="shared" si="224"/>
        <v>25940</v>
      </c>
      <c r="HO78" s="14">
        <f t="shared" si="225"/>
        <v>360</v>
      </c>
      <c r="HP78" s="14">
        <f t="shared" si="226"/>
        <v>0</v>
      </c>
      <c r="HQ78" s="14">
        <f t="shared" si="227"/>
        <v>0</v>
      </c>
      <c r="HR78" s="14">
        <f t="shared" si="228"/>
        <v>78740</v>
      </c>
      <c r="HS78" s="17">
        <f t="shared" si="229"/>
        <v>4.5720091440182879E-3</v>
      </c>
      <c r="HT78" s="17">
        <f t="shared" si="230"/>
        <v>0</v>
      </c>
      <c r="HU78" s="17">
        <f t="shared" si="231"/>
        <v>0</v>
      </c>
      <c r="HV78" s="23">
        <f>SUM(HO$5:HO78)</f>
        <v>18320</v>
      </c>
      <c r="HW78" s="14">
        <f>SUM(HP$5:HP78)</f>
        <v>33220</v>
      </c>
      <c r="HX78" s="14">
        <f>SUM(HQ$5:HQ78)</f>
        <v>20860</v>
      </c>
      <c r="HY78" s="17">
        <f t="shared" si="232"/>
        <v>0.23266446532893065</v>
      </c>
      <c r="HZ78" s="17">
        <f t="shared" si="233"/>
        <v>0.42189484378968756</v>
      </c>
      <c r="IA78" s="17">
        <f t="shared" si="234"/>
        <v>0.26492252984505971</v>
      </c>
    </row>
    <row r="79" spans="31:235" ht="16.5" x14ac:dyDescent="0.2">
      <c r="AE79" s="13">
        <v>75</v>
      </c>
      <c r="AF79" s="13">
        <f t="shared" si="218"/>
        <v>4</v>
      </c>
      <c r="AG79" s="13">
        <f t="shared" si="173"/>
        <v>4</v>
      </c>
      <c r="AH79" s="14">
        <f t="shared" si="174"/>
        <v>1101004</v>
      </c>
      <c r="AI79" s="14" t="str">
        <f t="shared" si="175"/>
        <v>项昆仑15突</v>
      </c>
      <c r="AJ79" s="25" t="s">
        <v>162</v>
      </c>
      <c r="AK79" s="14">
        <v>1</v>
      </c>
      <c r="AL79" s="14">
        <f t="shared" si="176"/>
        <v>15</v>
      </c>
      <c r="AM79" s="14">
        <f>INDEX(属性投放!$DE$6:$DE$85,(卡牌属性!AG79-2)*20+卡牌属性!AL79)</f>
        <v>10551</v>
      </c>
      <c r="AN79" s="14">
        <f t="shared" si="152"/>
        <v>10551</v>
      </c>
      <c r="AO79" s="14">
        <f t="shared" si="152"/>
        <v>10551</v>
      </c>
      <c r="AP79" s="14">
        <f t="shared" si="152"/>
        <v>10551</v>
      </c>
      <c r="AQ79" s="14">
        <f t="shared" si="152"/>
        <v>10551</v>
      </c>
      <c r="AR79" s="14">
        <f>INDEX(属性投放!$DF$6:$DF$85,(卡牌属性!AG79-2)*20+卡牌属性!AL79)</f>
        <v>5264</v>
      </c>
      <c r="AS79" s="14">
        <f t="shared" si="153"/>
        <v>5264</v>
      </c>
      <c r="AT79" s="14">
        <f t="shared" si="153"/>
        <v>5264</v>
      </c>
      <c r="AU79" s="14">
        <f t="shared" si="153"/>
        <v>5264</v>
      </c>
      <c r="AV79" s="14">
        <f t="shared" si="153"/>
        <v>5264</v>
      </c>
      <c r="AW79" s="14">
        <f>INDEX(属性投放!$DG$6:$DG$85,(卡牌属性!AG79-2)*20+卡牌属性!AL79)</f>
        <v>52655</v>
      </c>
      <c r="AX79" s="14">
        <f t="shared" si="154"/>
        <v>52655</v>
      </c>
      <c r="AY79" s="14">
        <f t="shared" si="154"/>
        <v>52655</v>
      </c>
      <c r="AZ79" s="14">
        <f t="shared" si="154"/>
        <v>52655</v>
      </c>
      <c r="BA79" s="14">
        <f t="shared" si="154"/>
        <v>52655</v>
      </c>
      <c r="BB79" s="14">
        <f>INDEX(属性投放!$DK$6:$DK$85,(卡牌属性!AG79-2)*20+卡牌属性!AL79)</f>
        <v>279</v>
      </c>
      <c r="BC79" s="14">
        <f t="shared" si="155"/>
        <v>279</v>
      </c>
      <c r="BD79" s="14">
        <f t="shared" si="155"/>
        <v>279</v>
      </c>
      <c r="BE79" s="14">
        <f t="shared" si="155"/>
        <v>279</v>
      </c>
      <c r="BF79" s="14">
        <f t="shared" si="155"/>
        <v>279</v>
      </c>
      <c r="BG79" s="14">
        <f>INDEX(属性投放!$DL$6:$DL$85,(卡牌属性!AG79-2)*20+卡牌属性!AL79)</f>
        <v>140</v>
      </c>
      <c r="BH79" s="14">
        <f t="shared" si="156"/>
        <v>140</v>
      </c>
      <c r="BI79" s="14">
        <f t="shared" si="156"/>
        <v>140</v>
      </c>
      <c r="BJ79" s="14">
        <f t="shared" si="156"/>
        <v>140</v>
      </c>
      <c r="BK79" s="14">
        <f t="shared" si="156"/>
        <v>140</v>
      </c>
      <c r="BL79" s="14">
        <f>INDEX(属性投放!$DM$6:$DM$85,(卡牌属性!AG79-2)*20+卡牌属性!AL79)</f>
        <v>1395</v>
      </c>
      <c r="BM79" s="14">
        <f t="shared" si="157"/>
        <v>1395</v>
      </c>
      <c r="BN79" s="14">
        <f t="shared" si="157"/>
        <v>1395</v>
      </c>
      <c r="BO79" s="14">
        <f t="shared" si="157"/>
        <v>1395</v>
      </c>
      <c r="BP79" s="14">
        <f t="shared" si="157"/>
        <v>1395</v>
      </c>
      <c r="BU79" s="13">
        <v>75</v>
      </c>
      <c r="BV79" s="13">
        <f t="shared" si="177"/>
        <v>4</v>
      </c>
      <c r="BW79" s="14">
        <f t="shared" si="178"/>
        <v>2</v>
      </c>
      <c r="BX79" s="14">
        <f t="shared" si="179"/>
        <v>1102004</v>
      </c>
      <c r="BY79" s="14" t="str">
        <f t="shared" si="180"/>
        <v>唐流雨15突</v>
      </c>
      <c r="BZ79" s="25" t="s">
        <v>162</v>
      </c>
      <c r="CA79" s="14">
        <v>2</v>
      </c>
      <c r="CB79" s="14">
        <f t="shared" si="181"/>
        <v>15</v>
      </c>
      <c r="CC79" s="14" t="s">
        <v>21</v>
      </c>
      <c r="CD79" s="14">
        <f>INDEX(属性投放!$AY$6:$AY$85,(BW79-2)*20+CB79)</f>
        <v>6715</v>
      </c>
      <c r="CE79" s="14" t="s">
        <v>22</v>
      </c>
      <c r="CF79" s="14">
        <f>INDEX(属性投放!$AZ$6:$AZ$85,(BW79-2)*20+CB79)</f>
        <v>3341</v>
      </c>
      <c r="CG79" s="14" t="s">
        <v>674</v>
      </c>
      <c r="CH79" s="14">
        <f>INDEX(属性投放!$BA$6:$BA$85,(BW79-2)*20+CB79)</f>
        <v>66450</v>
      </c>
      <c r="CI79" s="14" t="s">
        <v>21</v>
      </c>
      <c r="CJ79" s="14">
        <f>INDEX(属性投放!$BB$6:$BB$85,(BW79-2)*20+CB79)</f>
        <v>15</v>
      </c>
      <c r="CK79" s="14" t="s">
        <v>22</v>
      </c>
      <c r="CL79" s="14">
        <f>INDEX(属性投放!$BC$6:$BC$85,(BW79-2)*20+CB79)</f>
        <v>8</v>
      </c>
      <c r="CM79" s="14" t="s">
        <v>674</v>
      </c>
      <c r="CN79" s="14">
        <f>INDEX(属性投放!$BD$6:$BD$85,(BW79-2)*20+CB79)</f>
        <v>150</v>
      </c>
      <c r="CQ79" s="13">
        <v>75</v>
      </c>
      <c r="CR79" s="13">
        <f t="shared" si="182"/>
        <v>2</v>
      </c>
      <c r="CS79" s="13">
        <f t="shared" si="183"/>
        <v>23</v>
      </c>
      <c r="CT79" s="14">
        <f t="shared" si="184"/>
        <v>3</v>
      </c>
      <c r="CU79" s="14">
        <f t="shared" si="185"/>
        <v>1102002</v>
      </c>
      <c r="CV79" s="14" t="str">
        <f>INDEX($O$6:$O$27,CR79)&amp;"-"&amp;INDEX(属性投放!$AB$7:$AB$26,CX79)&amp;"-魂火-"&amp;CZ79</f>
        <v>许褚-大叫唤+1-魂火-2</v>
      </c>
      <c r="CW79" s="25" t="s">
        <v>162</v>
      </c>
      <c r="CX79" s="14">
        <f>INDEX(属性投放!$AL$7:$AL$58,CS79)</f>
        <v>11</v>
      </c>
      <c r="CY79" s="14" t="s">
        <v>701</v>
      </c>
      <c r="CZ79" s="14">
        <f>INDEX(属性投放!$AM$7:$AM$58,CS79)</f>
        <v>2</v>
      </c>
      <c r="DA79" s="14">
        <f t="shared" si="186"/>
        <v>23</v>
      </c>
      <c r="DB79" s="14">
        <f>INDEX(属性投放!$AN$7:$AN$58,DA79)</f>
        <v>77</v>
      </c>
      <c r="DC79" s="14" t="s">
        <v>702</v>
      </c>
      <c r="DD79" s="14">
        <f>INDEX(属性投放!$BJ$6:$BJ$85,(CT79-2)*20+CX79)</f>
        <v>180</v>
      </c>
      <c r="DE79" s="14">
        <f>SUMIFS(DD$5:DD79,$CR$5:$CR79,"="&amp;$CR79)</f>
        <v>1990</v>
      </c>
      <c r="DF79" s="14" t="s">
        <v>703</v>
      </c>
      <c r="DG79" s="14">
        <f>INDEX(属性投放!$BK$6:$BK$85,(CT79-2)*20+CX79)</f>
        <v>90</v>
      </c>
      <c r="DH79" s="14">
        <f>SUMIFS(DG$5:DG79,$CR$5:$CR79,"="&amp;$CR79)</f>
        <v>997</v>
      </c>
      <c r="DI79" s="14" t="s">
        <v>704</v>
      </c>
      <c r="DJ79" s="14">
        <f>INDEX(属性投放!$BL$6:$BL$85,(CT79-2)*20+CX79)</f>
        <v>1800</v>
      </c>
      <c r="DK79" s="14">
        <f>SUMIFS(DJ$5:DJ79,$CR$5:$CR79,"="&amp;$CR79)</f>
        <v>19900</v>
      </c>
      <c r="DP79" s="14">
        <f t="shared" si="187"/>
        <v>1102004</v>
      </c>
      <c r="DQ79" s="14" t="str">
        <f t="shared" si="188"/>
        <v>唐流雨15突</v>
      </c>
      <c r="DR79" s="14">
        <f t="shared" si="189"/>
        <v>4</v>
      </c>
      <c r="DS79" s="14">
        <f t="shared" si="190"/>
        <v>2</v>
      </c>
      <c r="DT79" s="14">
        <f t="shared" si="191"/>
        <v>3</v>
      </c>
      <c r="DU79" s="14">
        <f t="shared" si="192"/>
        <v>2</v>
      </c>
      <c r="DV79" s="14">
        <f t="shared" si="193"/>
        <v>15</v>
      </c>
      <c r="DW79" s="14">
        <f t="shared" si="194"/>
        <v>15</v>
      </c>
      <c r="DX79" s="14">
        <f>INDEX(属性投放!$AW$6:$AW$85,(卡牌属性!DU79-2)*20+卡牌属性!DV79)</f>
        <v>8</v>
      </c>
      <c r="DY79" s="14">
        <f>INDEX(属性投放!BP$6:BP$85,卡牌属性!$DW79)</f>
        <v>700</v>
      </c>
      <c r="DZ79" s="14">
        <f>INDEX(属性投放!BQ$6:BQ$85,卡牌属性!$DW79)</f>
        <v>350</v>
      </c>
      <c r="EA79" s="14">
        <f>INDEX(属性投放!BR$6:BR$85,卡牌属性!$DW79)</f>
        <v>7000</v>
      </c>
      <c r="EB79" s="14">
        <f t="shared" si="158"/>
        <v>3530</v>
      </c>
      <c r="EC79" s="14">
        <f t="shared" si="159"/>
        <v>3886</v>
      </c>
      <c r="ED79" s="14">
        <f t="shared" si="160"/>
        <v>4061</v>
      </c>
      <c r="EE79" s="14">
        <f t="shared" si="161"/>
        <v>4061</v>
      </c>
      <c r="EF79" s="14">
        <f t="shared" si="162"/>
        <v>4903</v>
      </c>
      <c r="EG79" s="14">
        <f t="shared" si="163"/>
        <v>1499</v>
      </c>
      <c r="EH79" s="14">
        <f t="shared" si="164"/>
        <v>1600</v>
      </c>
      <c r="EI79" s="14">
        <f t="shared" si="165"/>
        <v>1600</v>
      </c>
      <c r="EJ79" s="14">
        <f t="shared" si="166"/>
        <v>1739</v>
      </c>
      <c r="EK79" s="14">
        <f t="shared" si="167"/>
        <v>1915</v>
      </c>
      <c r="EL79" s="14">
        <f t="shared" si="168"/>
        <v>31700</v>
      </c>
      <c r="EM79" s="14">
        <f t="shared" si="169"/>
        <v>34400</v>
      </c>
      <c r="EN79" s="14">
        <f t="shared" si="170"/>
        <v>34400</v>
      </c>
      <c r="EO79" s="14">
        <f t="shared" si="171"/>
        <v>37760</v>
      </c>
      <c r="EP79" s="14">
        <f t="shared" si="172"/>
        <v>39310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95"/>
        <v>15</v>
      </c>
      <c r="FK79" s="14">
        <f t="shared" si="196"/>
        <v>1102015</v>
      </c>
      <c r="FL79" s="14" t="str">
        <f t="shared" si="197"/>
        <v>于禁-5星</v>
      </c>
      <c r="FM79" s="14">
        <f t="shared" si="198"/>
        <v>5</v>
      </c>
      <c r="FN79" s="14">
        <f>INDEX(Y$6:Y$27,$FJ79)+INDEX(属性偏向!Z$4:Z$8,卡牌属性!$FM79)</f>
        <v>6</v>
      </c>
      <c r="FO79" s="14" t="str">
        <f>INDEX(属性评价,卡牌属性!FN79)</f>
        <v>B+</v>
      </c>
      <c r="FP79" s="14">
        <f>INDEX(Z$6:Z$27,$FJ79)+INDEX(属性偏向!AA$4:AA$8,卡牌属性!$FM79)</f>
        <v>6</v>
      </c>
      <c r="FQ79" s="14" t="str">
        <f>INDEX(属性评价,卡牌属性!FP79)</f>
        <v>B+</v>
      </c>
      <c r="FR79" s="14">
        <f>INDEX(AA$6:AA$27,$FJ79)+INDEX(属性偏向!AB$4:AB$8,卡牌属性!$FM79)</f>
        <v>6</v>
      </c>
      <c r="FS79" s="14" t="str">
        <f>INDEX(属性评价,卡牌属性!FR79)</f>
        <v>B+</v>
      </c>
      <c r="FV79" s="13">
        <v>75</v>
      </c>
      <c r="FW79" s="13">
        <f t="shared" si="199"/>
        <v>15</v>
      </c>
      <c r="FX79" s="14">
        <f t="shared" si="200"/>
        <v>1101015</v>
      </c>
      <c r="FY79" s="14" t="str">
        <f t="shared" si="201"/>
        <v>阎巧巧-5星</v>
      </c>
      <c r="FZ79" s="14">
        <f t="shared" si="202"/>
        <v>5</v>
      </c>
      <c r="GA79" s="14">
        <f>INDEX(J$6:J$21,$FW79)+INDEX(属性偏向!Z$4:Z$8,卡牌属性!$FM79)</f>
        <v>8</v>
      </c>
      <c r="GB79" s="14" t="str">
        <f>INDEX(属性评价,卡牌属性!GA79)</f>
        <v>A+</v>
      </c>
      <c r="GC79" s="14">
        <f>INDEX(K$6:K$21,$FW79)+INDEX(属性偏向!Z$4:Z$8,卡牌属性!$FM79)</f>
        <v>6</v>
      </c>
      <c r="GD79" s="14" t="str">
        <f>INDEX(属性评价,卡牌属性!GC79)</f>
        <v>B+</v>
      </c>
      <c r="GE79" s="14">
        <f>INDEX(L$6:L$21,$FW79)+INDEX(属性偏向!Z$4:Z$8,卡牌属性!$FM79)</f>
        <v>7</v>
      </c>
      <c r="GF79" s="14" t="str">
        <f>INDEX(属性评价,卡牌属性!GE79)</f>
        <v>A</v>
      </c>
      <c r="GJ79" s="13">
        <v>75</v>
      </c>
      <c r="GK79" s="13">
        <f>MATCH(GJ79-1,属性投放!$T$6:$T$66,1)</f>
        <v>9</v>
      </c>
      <c r="GL79" s="13">
        <f>MATCH(GJ79,属性投放!$AN$6:$AN$58,1)-1</f>
        <v>22</v>
      </c>
      <c r="GM79" s="13">
        <f>MATCH(GJ79-1,属性投放!$AD$6:$AD$26,1)</f>
        <v>11</v>
      </c>
      <c r="GN79" s="13" t="str">
        <f>INDEX(属性投放!$AB$7:$AB$26,卡牌属性!GM79)</f>
        <v>大叫唤+1</v>
      </c>
      <c r="GO79" s="14">
        <f t="shared" si="203"/>
        <v>1535</v>
      </c>
      <c r="GP79" s="14">
        <f t="shared" si="204"/>
        <v>740</v>
      </c>
      <c r="GQ79" s="14">
        <f t="shared" si="205"/>
        <v>14650</v>
      </c>
      <c r="GR79" s="14">
        <f t="shared" si="206"/>
        <v>12</v>
      </c>
      <c r="GS79" s="14">
        <f t="shared" si="207"/>
        <v>6</v>
      </c>
      <c r="GT79" s="14">
        <f t="shared" si="208"/>
        <v>120</v>
      </c>
      <c r="GU79" s="14">
        <f>GO79+GR79*($GJ79-INDEX(属性投放!$AD$6:$AD$26,卡牌属性!$GM79))</f>
        <v>1571</v>
      </c>
      <c r="GV79" s="14">
        <f>GP79+GS79*($GJ79-INDEX(属性投放!$AD$6:$AD$26,卡牌属性!$GM79))</f>
        <v>758</v>
      </c>
      <c r="GW79" s="14">
        <f>GQ79+GT79*($GJ79-INDEX(属性投放!$AD$6:$AD$26,卡牌属性!$GM79))</f>
        <v>15010</v>
      </c>
      <c r="GX79" s="14">
        <f t="shared" si="209"/>
        <v>1235</v>
      </c>
      <c r="GY79" s="14">
        <f t="shared" si="210"/>
        <v>621</v>
      </c>
      <c r="GZ79" s="14">
        <f t="shared" si="211"/>
        <v>12350</v>
      </c>
      <c r="HA79" s="14">
        <f>IF(COUNTIF(属性投放!$AN$7:$AN$58,"="&amp;卡牌属性!GJ79)&gt;0,卡牌属性!GL79,0)</f>
        <v>22</v>
      </c>
      <c r="HB79" s="14">
        <f t="shared" si="212"/>
        <v>130</v>
      </c>
      <c r="HC79" s="14">
        <f t="shared" si="213"/>
        <v>65</v>
      </c>
      <c r="HD79" s="14">
        <f t="shared" si="214"/>
        <v>1300</v>
      </c>
      <c r="HE79" s="14">
        <f>IF(COUNTIF(属性投放!$AD$6:$AD$26,"="&amp;卡牌属性!GJ79)&gt;0,卡牌属性!GM79,0)</f>
        <v>0</v>
      </c>
      <c r="HF79" s="14">
        <f t="shared" si="215"/>
        <v>0</v>
      </c>
      <c r="HG79" s="14">
        <f t="shared" si="216"/>
        <v>0</v>
      </c>
      <c r="HH79" s="14">
        <f t="shared" si="217"/>
        <v>0</v>
      </c>
      <c r="HI79" s="14">
        <f t="shared" si="219"/>
        <v>12</v>
      </c>
      <c r="HJ79" s="14">
        <f t="shared" si="220"/>
        <v>6</v>
      </c>
      <c r="HK79" s="14">
        <f t="shared" si="221"/>
        <v>120</v>
      </c>
      <c r="HL79" s="14">
        <f t="shared" si="222"/>
        <v>2806</v>
      </c>
      <c r="HM79" s="14">
        <f t="shared" si="223"/>
        <v>1379</v>
      </c>
      <c r="HN79" s="14">
        <f t="shared" si="224"/>
        <v>27360</v>
      </c>
      <c r="HO79" s="14">
        <f t="shared" si="225"/>
        <v>360</v>
      </c>
      <c r="HP79" s="14">
        <f t="shared" si="226"/>
        <v>3900</v>
      </c>
      <c r="HQ79" s="14">
        <f t="shared" si="227"/>
        <v>0</v>
      </c>
      <c r="HR79" s="14">
        <f t="shared" si="228"/>
        <v>83000</v>
      </c>
      <c r="HS79" s="17">
        <f t="shared" si="229"/>
        <v>4.3373493975903616E-3</v>
      </c>
      <c r="HT79" s="17">
        <f t="shared" si="230"/>
        <v>4.6987951807228916E-2</v>
      </c>
      <c r="HU79" s="17">
        <f t="shared" si="231"/>
        <v>0</v>
      </c>
      <c r="HV79" s="23">
        <f>SUM(HO$5:HO79)</f>
        <v>18680</v>
      </c>
      <c r="HW79" s="14">
        <f>SUM(HP$5:HP79)</f>
        <v>37120</v>
      </c>
      <c r="HX79" s="14">
        <f>SUM(HQ$5:HQ79)</f>
        <v>20860</v>
      </c>
      <c r="HY79" s="17">
        <f t="shared" si="232"/>
        <v>0.22506024096385543</v>
      </c>
      <c r="HZ79" s="17">
        <f t="shared" si="233"/>
        <v>0.44722891566265061</v>
      </c>
      <c r="IA79" s="17">
        <f t="shared" si="234"/>
        <v>0.25132530120481927</v>
      </c>
    </row>
    <row r="80" spans="31:235" ht="16.5" x14ac:dyDescent="0.2">
      <c r="AE80" s="13">
        <v>76</v>
      </c>
      <c r="AF80" s="13">
        <f t="shared" si="218"/>
        <v>4</v>
      </c>
      <c r="AG80" s="13">
        <f t="shared" si="173"/>
        <v>4</v>
      </c>
      <c r="AH80" s="14">
        <f t="shared" si="174"/>
        <v>1101004</v>
      </c>
      <c r="AI80" s="14" t="str">
        <f t="shared" si="175"/>
        <v>项昆仑16突</v>
      </c>
      <c r="AJ80" s="25" t="s">
        <v>162</v>
      </c>
      <c r="AK80" s="14">
        <v>1</v>
      </c>
      <c r="AL80" s="14">
        <f t="shared" si="176"/>
        <v>16</v>
      </c>
      <c r="AM80" s="14">
        <f>INDEX(属性投放!$DE$6:$DE$85,(卡牌属性!AG80-2)*20+卡牌属性!AL80)</f>
        <v>18324</v>
      </c>
      <c r="AN80" s="14">
        <f t="shared" si="152"/>
        <v>18324</v>
      </c>
      <c r="AO80" s="14">
        <f t="shared" si="152"/>
        <v>18324</v>
      </c>
      <c r="AP80" s="14">
        <f t="shared" si="152"/>
        <v>18324</v>
      </c>
      <c r="AQ80" s="14">
        <f t="shared" si="152"/>
        <v>18324</v>
      </c>
      <c r="AR80" s="14">
        <f>INDEX(属性投放!$DF$6:$DF$85,(卡牌属性!AG80-2)*20+卡牌属性!AL80)</f>
        <v>9163</v>
      </c>
      <c r="AS80" s="14">
        <f t="shared" si="153"/>
        <v>9163</v>
      </c>
      <c r="AT80" s="14">
        <f t="shared" si="153"/>
        <v>9163</v>
      </c>
      <c r="AU80" s="14">
        <f t="shared" si="153"/>
        <v>9163</v>
      </c>
      <c r="AV80" s="14">
        <f t="shared" si="153"/>
        <v>9163</v>
      </c>
      <c r="AW80" s="14">
        <f>INDEX(属性投放!$DG$6:$DG$85,(卡牌属性!AG80-2)*20+卡牌属性!AL80)</f>
        <v>91520</v>
      </c>
      <c r="AX80" s="14">
        <f t="shared" si="154"/>
        <v>91520</v>
      </c>
      <c r="AY80" s="14">
        <f t="shared" si="154"/>
        <v>91520</v>
      </c>
      <c r="AZ80" s="14">
        <f t="shared" si="154"/>
        <v>91520</v>
      </c>
      <c r="BA80" s="14">
        <f t="shared" si="154"/>
        <v>91520</v>
      </c>
      <c r="BB80" s="14">
        <f>INDEX(属性投放!$DK$6:$DK$85,(卡牌属性!AG80-2)*20+卡牌属性!AL80)</f>
        <v>417</v>
      </c>
      <c r="BC80" s="14">
        <f t="shared" si="155"/>
        <v>417</v>
      </c>
      <c r="BD80" s="14">
        <f t="shared" si="155"/>
        <v>417</v>
      </c>
      <c r="BE80" s="14">
        <f t="shared" si="155"/>
        <v>417</v>
      </c>
      <c r="BF80" s="14">
        <f t="shared" si="155"/>
        <v>417</v>
      </c>
      <c r="BG80" s="14">
        <f>INDEX(属性投放!$DL$6:$DL$85,(卡牌属性!AG80-2)*20+卡牌属性!AL80)</f>
        <v>209</v>
      </c>
      <c r="BH80" s="14">
        <f t="shared" si="156"/>
        <v>209</v>
      </c>
      <c r="BI80" s="14">
        <f t="shared" si="156"/>
        <v>209</v>
      </c>
      <c r="BJ80" s="14">
        <f t="shared" si="156"/>
        <v>209</v>
      </c>
      <c r="BK80" s="14">
        <f t="shared" si="156"/>
        <v>209</v>
      </c>
      <c r="BL80" s="14">
        <f>INDEX(属性投放!$DM$6:$DM$85,(卡牌属性!AG80-2)*20+卡牌属性!AL80)</f>
        <v>2085</v>
      </c>
      <c r="BM80" s="14">
        <f t="shared" si="157"/>
        <v>2085</v>
      </c>
      <c r="BN80" s="14">
        <f t="shared" si="157"/>
        <v>2085</v>
      </c>
      <c r="BO80" s="14">
        <f t="shared" si="157"/>
        <v>2085</v>
      </c>
      <c r="BP80" s="14">
        <f t="shared" si="157"/>
        <v>2085</v>
      </c>
      <c r="BU80" s="13">
        <v>76</v>
      </c>
      <c r="BV80" s="13">
        <f t="shared" si="177"/>
        <v>4</v>
      </c>
      <c r="BW80" s="14">
        <f t="shared" si="178"/>
        <v>2</v>
      </c>
      <c r="BX80" s="14">
        <f t="shared" si="179"/>
        <v>1102004</v>
      </c>
      <c r="BY80" s="14" t="str">
        <f t="shared" si="180"/>
        <v>唐流雨16突</v>
      </c>
      <c r="BZ80" s="25" t="s">
        <v>162</v>
      </c>
      <c r="CA80" s="14">
        <v>2</v>
      </c>
      <c r="CB80" s="14">
        <f t="shared" si="181"/>
        <v>16</v>
      </c>
      <c r="CC80" s="14" t="s">
        <v>21</v>
      </c>
      <c r="CD80" s="14">
        <f>INDEX(属性投放!$AY$6:$AY$85,(BW80-2)*20+CB80)</f>
        <v>8585</v>
      </c>
      <c r="CE80" s="14" t="s">
        <v>22</v>
      </c>
      <c r="CF80" s="14">
        <f>INDEX(属性投放!$AZ$6:$AZ$85,(BW80-2)*20+CB80)</f>
        <v>4280</v>
      </c>
      <c r="CG80" s="14" t="s">
        <v>674</v>
      </c>
      <c r="CH80" s="14">
        <f>INDEX(属性投放!$BA$6:$BA$85,(BW80-2)*20+CB80)</f>
        <v>85150</v>
      </c>
      <c r="CI80" s="14" t="s">
        <v>21</v>
      </c>
      <c r="CJ80" s="14">
        <f>INDEX(属性投放!$BB$6:$BB$85,(BW80-2)*20+CB80)</f>
        <v>20</v>
      </c>
      <c r="CK80" s="14" t="s">
        <v>22</v>
      </c>
      <c r="CL80" s="14">
        <f>INDEX(属性投放!$BC$6:$BC$85,(BW80-2)*20+CB80)</f>
        <v>10</v>
      </c>
      <c r="CM80" s="14" t="s">
        <v>674</v>
      </c>
      <c r="CN80" s="14">
        <f>INDEX(属性投放!$BD$6:$BD$85,(BW80-2)*20+CB80)</f>
        <v>200</v>
      </c>
      <c r="CQ80" s="13">
        <v>76</v>
      </c>
      <c r="CR80" s="13">
        <f t="shared" si="182"/>
        <v>2</v>
      </c>
      <c r="CS80" s="13">
        <f t="shared" si="183"/>
        <v>24</v>
      </c>
      <c r="CT80" s="14">
        <f t="shared" si="184"/>
        <v>3</v>
      </c>
      <c r="CU80" s="14">
        <f t="shared" si="185"/>
        <v>1102002</v>
      </c>
      <c r="CV80" s="14" t="str">
        <f>INDEX($O$6:$O$27,CR80)&amp;"-"&amp;INDEX(属性投放!$AB$7:$AB$26,CX80)&amp;"-魂火-"&amp;CZ80</f>
        <v>许褚-大叫唤+1-魂火-3</v>
      </c>
      <c r="CW80" s="25" t="s">
        <v>162</v>
      </c>
      <c r="CX80" s="14">
        <f>INDEX(属性投放!$AL$7:$AL$58,CS80)</f>
        <v>11</v>
      </c>
      <c r="CY80" s="14" t="s">
        <v>701</v>
      </c>
      <c r="CZ80" s="14">
        <f>INDEX(属性投放!$AM$7:$AM$58,CS80)</f>
        <v>3</v>
      </c>
      <c r="DA80" s="14">
        <f t="shared" si="186"/>
        <v>24</v>
      </c>
      <c r="DB80" s="14">
        <f>INDEX(属性投放!$AN$7:$AN$58,DA80)</f>
        <v>80</v>
      </c>
      <c r="DC80" s="14" t="s">
        <v>702</v>
      </c>
      <c r="DD80" s="14">
        <f>INDEX(属性投放!$BJ$6:$BJ$85,(CT80-2)*20+CX80)</f>
        <v>180</v>
      </c>
      <c r="DE80" s="14">
        <f>SUMIFS(DD$5:DD80,$CR$5:$CR80,"="&amp;$CR80)</f>
        <v>2170</v>
      </c>
      <c r="DF80" s="14" t="s">
        <v>703</v>
      </c>
      <c r="DG80" s="14">
        <f>INDEX(属性投放!$BK$6:$BK$85,(CT80-2)*20+CX80)</f>
        <v>90</v>
      </c>
      <c r="DH80" s="14">
        <f>SUMIFS(DG$5:DG80,$CR$5:$CR80,"="&amp;$CR80)</f>
        <v>1087</v>
      </c>
      <c r="DI80" s="14" t="s">
        <v>704</v>
      </c>
      <c r="DJ80" s="14">
        <f>INDEX(属性投放!$BL$6:$BL$85,(CT80-2)*20+CX80)</f>
        <v>1800</v>
      </c>
      <c r="DK80" s="14">
        <f>SUMIFS(DJ$5:DJ80,$CR$5:$CR80,"="&amp;$CR80)</f>
        <v>21700</v>
      </c>
      <c r="DP80" s="14">
        <f t="shared" si="187"/>
        <v>1102004</v>
      </c>
      <c r="DQ80" s="14" t="str">
        <f t="shared" si="188"/>
        <v>唐流雨16突</v>
      </c>
      <c r="DR80" s="14">
        <f t="shared" si="189"/>
        <v>4</v>
      </c>
      <c r="DS80" s="14">
        <f t="shared" si="190"/>
        <v>2</v>
      </c>
      <c r="DT80" s="14">
        <f t="shared" si="191"/>
        <v>3</v>
      </c>
      <c r="DU80" s="14">
        <f t="shared" si="192"/>
        <v>2</v>
      </c>
      <c r="DV80" s="14">
        <f t="shared" si="193"/>
        <v>16</v>
      </c>
      <c r="DW80" s="14">
        <f t="shared" si="194"/>
        <v>16</v>
      </c>
      <c r="DX80" s="14">
        <f>INDEX(属性投放!$AW$6:$AW$85,(卡牌属性!DU80-2)*20+卡牌属性!DV80)</f>
        <v>7</v>
      </c>
      <c r="DY80" s="14">
        <f>INDEX(属性投放!BP$6:BP$85,卡牌属性!$DW80)</f>
        <v>700</v>
      </c>
      <c r="DZ80" s="14">
        <f>INDEX(属性投放!BQ$6:BQ$85,卡牌属性!$DW80)</f>
        <v>350</v>
      </c>
      <c r="EA80" s="14">
        <f>INDEX(属性投放!BR$6:BR$85,卡牌属性!$DW80)</f>
        <v>7000</v>
      </c>
      <c r="EB80" s="14">
        <f t="shared" si="158"/>
        <v>4390</v>
      </c>
      <c r="EC80" s="14">
        <f t="shared" si="159"/>
        <v>4786</v>
      </c>
      <c r="ED80" s="14">
        <f t="shared" si="160"/>
        <v>4969</v>
      </c>
      <c r="EE80" s="14">
        <f t="shared" si="161"/>
        <v>4969</v>
      </c>
      <c r="EF80" s="14">
        <f t="shared" si="162"/>
        <v>5923</v>
      </c>
      <c r="EG80" s="14">
        <f t="shared" si="163"/>
        <v>1897</v>
      </c>
      <c r="EH80" s="14">
        <f t="shared" si="164"/>
        <v>2014</v>
      </c>
      <c r="EI80" s="14">
        <f t="shared" si="165"/>
        <v>2014</v>
      </c>
      <c r="EJ80" s="14">
        <f t="shared" si="166"/>
        <v>2169</v>
      </c>
      <c r="EK80" s="14">
        <f t="shared" si="167"/>
        <v>2369</v>
      </c>
      <c r="EL80" s="14">
        <f t="shared" si="168"/>
        <v>39900</v>
      </c>
      <c r="EM80" s="14">
        <f t="shared" si="169"/>
        <v>43000</v>
      </c>
      <c r="EN80" s="14">
        <f t="shared" si="170"/>
        <v>43000</v>
      </c>
      <c r="EO80" s="14">
        <f t="shared" si="171"/>
        <v>46760</v>
      </c>
      <c r="EP80" s="14">
        <f t="shared" si="172"/>
        <v>48390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95"/>
        <v>16</v>
      </c>
      <c r="FK80" s="14">
        <f t="shared" si="196"/>
        <v>1102016</v>
      </c>
      <c r="FL80" s="14" t="str">
        <f t="shared" si="197"/>
        <v>西方龙-1星</v>
      </c>
      <c r="FM80" s="14">
        <f t="shared" si="198"/>
        <v>1</v>
      </c>
      <c r="FN80" s="14">
        <f>INDEX(Y$6:Y$27,$FJ80)+INDEX(属性偏向!Z$4:Z$8,卡牌属性!$FM80)</f>
        <v>6</v>
      </c>
      <c r="FO80" s="14" t="str">
        <f>INDEX(属性评价,卡牌属性!FN80)</f>
        <v>B+</v>
      </c>
      <c r="FP80" s="14">
        <f>INDEX(Z$6:Z$27,$FJ80)+INDEX(属性偏向!AA$4:AA$8,卡牌属性!$FM80)</f>
        <v>7</v>
      </c>
      <c r="FQ80" s="14" t="str">
        <f>INDEX(属性评价,卡牌属性!FP80)</f>
        <v>A</v>
      </c>
      <c r="FR80" s="14">
        <f>INDEX(AA$6:AA$27,$FJ80)+INDEX(属性偏向!AB$4:AB$8,卡牌属性!$FM80)</f>
        <v>8</v>
      </c>
      <c r="FS80" s="14" t="str">
        <f>INDEX(属性评价,卡牌属性!FR80)</f>
        <v>A+</v>
      </c>
      <c r="FV80" s="13">
        <v>76</v>
      </c>
      <c r="FW80" s="13">
        <f t="shared" si="199"/>
        <v>16</v>
      </c>
      <c r="FX80" s="14">
        <f t="shared" si="200"/>
        <v>1101041</v>
      </c>
      <c r="FY80" s="14" t="str">
        <f t="shared" si="201"/>
        <v>常服夏玲-1星</v>
      </c>
      <c r="FZ80" s="14">
        <f t="shared" si="202"/>
        <v>1</v>
      </c>
      <c r="GA80" s="14">
        <f>INDEX(J$6:J$21,$FW80)+INDEX(属性偏向!Z$4:Z$8,卡牌属性!$FM80)</f>
        <v>2</v>
      </c>
      <c r="GB80" s="14" t="str">
        <f>INDEX(属性评价,卡牌属性!GA80)</f>
        <v>D+</v>
      </c>
      <c r="GC80" s="14">
        <f>INDEX(K$6:K$21,$FW80)+INDEX(属性偏向!Z$4:Z$8,卡牌属性!$FM80)</f>
        <v>3</v>
      </c>
      <c r="GD80" s="14" t="str">
        <f>INDEX(属性评价,卡牌属性!GC80)</f>
        <v>C</v>
      </c>
      <c r="GE80" s="14">
        <f>INDEX(L$6:L$21,$FW80)+INDEX(属性偏向!Z$4:Z$8,卡牌属性!$FM80)</f>
        <v>3</v>
      </c>
      <c r="GF80" s="14" t="str">
        <f>INDEX(属性评价,卡牌属性!GE80)</f>
        <v>C</v>
      </c>
      <c r="GJ80" s="13">
        <v>76</v>
      </c>
      <c r="GK80" s="13">
        <f>MATCH(GJ80-1,属性投放!$T$6:$T$66,1)</f>
        <v>9</v>
      </c>
      <c r="GL80" s="13">
        <f>MATCH(GJ80,属性投放!$AN$6:$AN$58,1)-1</f>
        <v>22</v>
      </c>
      <c r="GM80" s="13">
        <f>MATCH(GJ80-1,属性投放!$AD$6:$AD$26,1)</f>
        <v>11</v>
      </c>
      <c r="GN80" s="13" t="str">
        <f>INDEX(属性投放!$AB$7:$AB$26,卡牌属性!GM80)</f>
        <v>大叫唤+1</v>
      </c>
      <c r="GO80" s="14">
        <f t="shared" si="203"/>
        <v>1535</v>
      </c>
      <c r="GP80" s="14">
        <f t="shared" si="204"/>
        <v>740</v>
      </c>
      <c r="GQ80" s="14">
        <f t="shared" si="205"/>
        <v>14650</v>
      </c>
      <c r="GR80" s="14">
        <f t="shared" si="206"/>
        <v>12</v>
      </c>
      <c r="GS80" s="14">
        <f t="shared" si="207"/>
        <v>6</v>
      </c>
      <c r="GT80" s="14">
        <f t="shared" si="208"/>
        <v>120</v>
      </c>
      <c r="GU80" s="14">
        <f>GO80+GR80*($GJ80-INDEX(属性投放!$AD$6:$AD$26,卡牌属性!$GM80))</f>
        <v>1583</v>
      </c>
      <c r="GV80" s="14">
        <f>GP80+GS80*($GJ80-INDEX(属性投放!$AD$6:$AD$26,卡牌属性!$GM80))</f>
        <v>764</v>
      </c>
      <c r="GW80" s="14">
        <f>GQ80+GT80*($GJ80-INDEX(属性投放!$AD$6:$AD$26,卡牌属性!$GM80))</f>
        <v>15130</v>
      </c>
      <c r="GX80" s="14">
        <f t="shared" si="209"/>
        <v>1235</v>
      </c>
      <c r="GY80" s="14">
        <f t="shared" si="210"/>
        <v>621</v>
      </c>
      <c r="GZ80" s="14">
        <f t="shared" si="211"/>
        <v>12350</v>
      </c>
      <c r="HA80" s="14">
        <f>IF(COUNTIF(属性投放!$AN$7:$AN$58,"="&amp;卡牌属性!GJ80)&gt;0,卡牌属性!GL80,0)</f>
        <v>0</v>
      </c>
      <c r="HB80" s="14">
        <f t="shared" si="212"/>
        <v>0</v>
      </c>
      <c r="HC80" s="14">
        <f t="shared" si="213"/>
        <v>0</v>
      </c>
      <c r="HD80" s="14">
        <f t="shared" si="214"/>
        <v>0</v>
      </c>
      <c r="HE80" s="14">
        <f>IF(COUNTIF(属性投放!$AD$6:$AD$26,"="&amp;卡牌属性!GJ80)&gt;0,卡牌属性!GM80,0)</f>
        <v>0</v>
      </c>
      <c r="HF80" s="14">
        <f t="shared" si="215"/>
        <v>0</v>
      </c>
      <c r="HG80" s="14">
        <f t="shared" si="216"/>
        <v>0</v>
      </c>
      <c r="HH80" s="14">
        <f t="shared" si="217"/>
        <v>0</v>
      </c>
      <c r="HI80" s="14">
        <f t="shared" si="219"/>
        <v>12</v>
      </c>
      <c r="HJ80" s="14">
        <f t="shared" si="220"/>
        <v>6</v>
      </c>
      <c r="HK80" s="14">
        <f t="shared" si="221"/>
        <v>120</v>
      </c>
      <c r="HL80" s="14">
        <f t="shared" si="222"/>
        <v>2818</v>
      </c>
      <c r="HM80" s="14">
        <f t="shared" si="223"/>
        <v>1385</v>
      </c>
      <c r="HN80" s="14">
        <f t="shared" si="224"/>
        <v>27480</v>
      </c>
      <c r="HO80" s="14">
        <f t="shared" si="225"/>
        <v>360</v>
      </c>
      <c r="HP80" s="14">
        <f t="shared" si="226"/>
        <v>0</v>
      </c>
      <c r="HQ80" s="14">
        <f t="shared" si="227"/>
        <v>0</v>
      </c>
      <c r="HR80" s="14">
        <f t="shared" si="228"/>
        <v>83360</v>
      </c>
      <c r="HS80" s="17">
        <f t="shared" si="229"/>
        <v>4.3186180422264877E-3</v>
      </c>
      <c r="HT80" s="17">
        <f t="shared" si="230"/>
        <v>0</v>
      </c>
      <c r="HU80" s="17">
        <f t="shared" si="231"/>
        <v>0</v>
      </c>
      <c r="HV80" s="23">
        <f>SUM(HO$5:HO80)</f>
        <v>19040</v>
      </c>
      <c r="HW80" s="14">
        <f>SUM(HP$5:HP80)</f>
        <v>37120</v>
      </c>
      <c r="HX80" s="14">
        <f>SUM(HQ$5:HQ80)</f>
        <v>20860</v>
      </c>
      <c r="HY80" s="17">
        <f t="shared" si="232"/>
        <v>0.22840690978886757</v>
      </c>
      <c r="HZ80" s="17">
        <f t="shared" si="233"/>
        <v>0.44529750479846447</v>
      </c>
      <c r="IA80" s="17">
        <f t="shared" si="234"/>
        <v>0.25023992322456812</v>
      </c>
    </row>
    <row r="81" spans="31:235" ht="16.5" x14ac:dyDescent="0.2">
      <c r="AE81" s="13">
        <v>77</v>
      </c>
      <c r="AF81" s="13">
        <f t="shared" si="218"/>
        <v>4</v>
      </c>
      <c r="AG81" s="13">
        <f t="shared" si="173"/>
        <v>4</v>
      </c>
      <c r="AH81" s="14">
        <f t="shared" si="174"/>
        <v>1101004</v>
      </c>
      <c r="AI81" s="14" t="str">
        <f t="shared" si="175"/>
        <v>项昆仑17突</v>
      </c>
      <c r="AJ81" s="25" t="s">
        <v>162</v>
      </c>
      <c r="AK81" s="14">
        <v>1</v>
      </c>
      <c r="AL81" s="14">
        <f t="shared" si="176"/>
        <v>17</v>
      </c>
      <c r="AM81" s="14">
        <f>INDEX(属性投放!$DE$6:$DE$85,(卡牌属性!AG81-2)*20+卡牌属性!AL81)</f>
        <v>19814</v>
      </c>
      <c r="AN81" s="14">
        <f t="shared" si="152"/>
        <v>19814</v>
      </c>
      <c r="AO81" s="14">
        <f t="shared" si="152"/>
        <v>19814</v>
      </c>
      <c r="AP81" s="14">
        <f t="shared" si="152"/>
        <v>19814</v>
      </c>
      <c r="AQ81" s="14">
        <f t="shared" si="152"/>
        <v>19814</v>
      </c>
      <c r="AR81" s="14">
        <f>INDEX(属性投放!$DF$6:$DF$85,(卡牌属性!AG81-2)*20+卡牌属性!AL81)</f>
        <v>9908</v>
      </c>
      <c r="AS81" s="14">
        <f t="shared" si="153"/>
        <v>9908</v>
      </c>
      <c r="AT81" s="14">
        <f t="shared" si="153"/>
        <v>9908</v>
      </c>
      <c r="AU81" s="14">
        <f t="shared" si="153"/>
        <v>9908</v>
      </c>
      <c r="AV81" s="14">
        <f t="shared" si="153"/>
        <v>9908</v>
      </c>
      <c r="AW81" s="14">
        <f>INDEX(属性投放!$DG$6:$DG$85,(卡牌属性!AG81-2)*20+卡牌属性!AL81)</f>
        <v>98970</v>
      </c>
      <c r="AX81" s="14">
        <f t="shared" si="154"/>
        <v>98970</v>
      </c>
      <c r="AY81" s="14">
        <f t="shared" si="154"/>
        <v>98970</v>
      </c>
      <c r="AZ81" s="14">
        <f t="shared" si="154"/>
        <v>98970</v>
      </c>
      <c r="BA81" s="14">
        <f t="shared" si="154"/>
        <v>98970</v>
      </c>
      <c r="BB81" s="14">
        <f>INDEX(属性投放!$DK$6:$DK$85,(卡牌属性!AG81-2)*20+卡牌属性!AL81)</f>
        <v>417</v>
      </c>
      <c r="BC81" s="14">
        <f t="shared" si="155"/>
        <v>417</v>
      </c>
      <c r="BD81" s="14">
        <f t="shared" si="155"/>
        <v>417</v>
      </c>
      <c r="BE81" s="14">
        <f t="shared" si="155"/>
        <v>417</v>
      </c>
      <c r="BF81" s="14">
        <f t="shared" si="155"/>
        <v>417</v>
      </c>
      <c r="BG81" s="14">
        <f>INDEX(属性投放!$DL$6:$DL$85,(卡牌属性!AG81-2)*20+卡牌属性!AL81)</f>
        <v>209</v>
      </c>
      <c r="BH81" s="14">
        <f t="shared" si="156"/>
        <v>209</v>
      </c>
      <c r="BI81" s="14">
        <f t="shared" si="156"/>
        <v>209</v>
      </c>
      <c r="BJ81" s="14">
        <f t="shared" si="156"/>
        <v>209</v>
      </c>
      <c r="BK81" s="14">
        <f t="shared" si="156"/>
        <v>209</v>
      </c>
      <c r="BL81" s="14">
        <f>INDEX(属性投放!$DM$6:$DM$85,(卡牌属性!AG81-2)*20+卡牌属性!AL81)</f>
        <v>2085</v>
      </c>
      <c r="BM81" s="14">
        <f t="shared" si="157"/>
        <v>2085</v>
      </c>
      <c r="BN81" s="14">
        <f t="shared" si="157"/>
        <v>2085</v>
      </c>
      <c r="BO81" s="14">
        <f t="shared" si="157"/>
        <v>2085</v>
      </c>
      <c r="BP81" s="14">
        <f t="shared" si="157"/>
        <v>2085</v>
      </c>
      <c r="BU81" s="13">
        <v>77</v>
      </c>
      <c r="BV81" s="13">
        <f t="shared" si="177"/>
        <v>4</v>
      </c>
      <c r="BW81" s="14">
        <f t="shared" si="178"/>
        <v>2</v>
      </c>
      <c r="BX81" s="14">
        <f t="shared" si="179"/>
        <v>1102004</v>
      </c>
      <c r="BY81" s="14" t="str">
        <f t="shared" si="180"/>
        <v>唐流雨17突</v>
      </c>
      <c r="BZ81" s="25" t="s">
        <v>162</v>
      </c>
      <c r="CA81" s="14">
        <v>2</v>
      </c>
      <c r="CB81" s="14">
        <f t="shared" si="181"/>
        <v>17</v>
      </c>
      <c r="CC81" s="14" t="s">
        <v>21</v>
      </c>
      <c r="CD81" s="14">
        <f>INDEX(属性投放!$AY$6:$AY$85,(BW81-2)*20+CB81)</f>
        <v>10775</v>
      </c>
      <c r="CE81" s="14" t="s">
        <v>22</v>
      </c>
      <c r="CF81" s="14">
        <f>INDEX(属性投放!$AZ$6:$AZ$85,(BW81-2)*20+CB81)</f>
        <v>5375</v>
      </c>
      <c r="CG81" s="14" t="s">
        <v>674</v>
      </c>
      <c r="CH81" s="14">
        <f>INDEX(属性投放!$BA$6:$BA$85,(BW81-2)*20+CB81)</f>
        <v>107050</v>
      </c>
      <c r="CI81" s="14" t="s">
        <v>21</v>
      </c>
      <c r="CJ81" s="14">
        <f>INDEX(属性投放!$BB$6:$BB$85,(BW81-2)*20+CB81)</f>
        <v>20</v>
      </c>
      <c r="CK81" s="14" t="s">
        <v>22</v>
      </c>
      <c r="CL81" s="14">
        <f>INDEX(属性投放!$BC$6:$BC$85,(BW81-2)*20+CB81)</f>
        <v>10</v>
      </c>
      <c r="CM81" s="14" t="s">
        <v>674</v>
      </c>
      <c r="CN81" s="14">
        <f>INDEX(属性投放!$BD$6:$BD$85,(BW81-2)*20+CB81)</f>
        <v>200</v>
      </c>
      <c r="CQ81" s="13">
        <v>77</v>
      </c>
      <c r="CR81" s="13">
        <f t="shared" si="182"/>
        <v>2</v>
      </c>
      <c r="CS81" s="13">
        <f t="shared" si="183"/>
        <v>25</v>
      </c>
      <c r="CT81" s="14">
        <f t="shared" si="184"/>
        <v>3</v>
      </c>
      <c r="CU81" s="14">
        <f t="shared" si="185"/>
        <v>1102002</v>
      </c>
      <c r="CV81" s="14" t="str">
        <f>INDEX($O$6:$O$27,CR81)&amp;"-"&amp;INDEX(属性投放!$AB$7:$AB$26,CX81)&amp;"-魂火-"&amp;CZ81</f>
        <v>许褚-大叫唤+2-魂火-1</v>
      </c>
      <c r="CW81" s="25" t="s">
        <v>162</v>
      </c>
      <c r="CX81" s="14">
        <f>INDEX(属性投放!$AL$7:$AL$58,CS81)</f>
        <v>12</v>
      </c>
      <c r="CY81" s="14" t="s">
        <v>701</v>
      </c>
      <c r="CZ81" s="14">
        <f>INDEX(属性投放!$AM$7:$AM$58,CS81)</f>
        <v>1</v>
      </c>
      <c r="DA81" s="14">
        <f t="shared" si="186"/>
        <v>25</v>
      </c>
      <c r="DB81" s="14">
        <f>INDEX(属性投放!$AN$7:$AN$58,DA81)</f>
        <v>82</v>
      </c>
      <c r="DC81" s="14" t="s">
        <v>702</v>
      </c>
      <c r="DD81" s="14">
        <f>INDEX(属性投放!$BJ$6:$BJ$85,(CT81-2)*20+CX81)</f>
        <v>250</v>
      </c>
      <c r="DE81" s="14">
        <f>SUMIFS(DD$5:DD81,$CR$5:$CR81,"="&amp;$CR81)</f>
        <v>2420</v>
      </c>
      <c r="DF81" s="14" t="s">
        <v>703</v>
      </c>
      <c r="DG81" s="14">
        <f>INDEX(属性投放!$BK$6:$BK$85,(CT81-2)*20+CX81)</f>
        <v>125</v>
      </c>
      <c r="DH81" s="14">
        <f>SUMIFS(DG$5:DG81,$CR$5:$CR81,"="&amp;$CR81)</f>
        <v>1212</v>
      </c>
      <c r="DI81" s="14" t="s">
        <v>704</v>
      </c>
      <c r="DJ81" s="14">
        <f>INDEX(属性投放!$BL$6:$BL$85,(CT81-2)*20+CX81)</f>
        <v>2500</v>
      </c>
      <c r="DK81" s="14">
        <f>SUMIFS(DJ$5:DJ81,$CR$5:$CR81,"="&amp;$CR81)</f>
        <v>24200</v>
      </c>
      <c r="DP81" s="14">
        <f t="shared" si="187"/>
        <v>1102004</v>
      </c>
      <c r="DQ81" s="14" t="str">
        <f t="shared" si="188"/>
        <v>唐流雨17突</v>
      </c>
      <c r="DR81" s="14">
        <f t="shared" si="189"/>
        <v>4</v>
      </c>
      <c r="DS81" s="14">
        <f t="shared" si="190"/>
        <v>2</v>
      </c>
      <c r="DT81" s="14">
        <f t="shared" si="191"/>
        <v>3</v>
      </c>
      <c r="DU81" s="14">
        <f t="shared" si="192"/>
        <v>2</v>
      </c>
      <c r="DV81" s="14">
        <f t="shared" si="193"/>
        <v>17</v>
      </c>
      <c r="DW81" s="14">
        <f t="shared" si="194"/>
        <v>17</v>
      </c>
      <c r="DX81" s="14">
        <f>INDEX(属性投放!$AW$6:$AW$85,(卡牌属性!DU81-2)*20+卡牌属性!DV81)</f>
        <v>8</v>
      </c>
      <c r="DY81" s="14">
        <f>INDEX(属性投放!BP$6:BP$85,卡牌属性!$DW81)</f>
        <v>800</v>
      </c>
      <c r="DZ81" s="14">
        <f>INDEX(属性投放!BQ$6:BQ$85,卡牌属性!$DW81)</f>
        <v>400</v>
      </c>
      <c r="EA81" s="14">
        <f>INDEX(属性投放!BR$6:BR$85,卡牌属性!$DW81)</f>
        <v>8000</v>
      </c>
      <c r="EB81" s="14">
        <f t="shared" si="158"/>
        <v>5265</v>
      </c>
      <c r="EC81" s="14">
        <f t="shared" si="159"/>
        <v>5696</v>
      </c>
      <c r="ED81" s="14">
        <f t="shared" si="160"/>
        <v>5914</v>
      </c>
      <c r="EE81" s="14">
        <f t="shared" si="161"/>
        <v>5914</v>
      </c>
      <c r="EF81" s="14">
        <f t="shared" si="162"/>
        <v>6973</v>
      </c>
      <c r="EG81" s="14">
        <f t="shared" si="163"/>
        <v>2303</v>
      </c>
      <c r="EH81" s="14">
        <f t="shared" si="164"/>
        <v>2434</v>
      </c>
      <c r="EI81" s="14">
        <f t="shared" si="165"/>
        <v>2434</v>
      </c>
      <c r="EJ81" s="14">
        <f t="shared" si="166"/>
        <v>2610</v>
      </c>
      <c r="EK81" s="14">
        <f t="shared" si="167"/>
        <v>2824</v>
      </c>
      <c r="EL81" s="14">
        <f t="shared" si="168"/>
        <v>48300</v>
      </c>
      <c r="EM81" s="14">
        <f t="shared" si="169"/>
        <v>51750</v>
      </c>
      <c r="EN81" s="14">
        <f t="shared" si="170"/>
        <v>51750</v>
      </c>
      <c r="EO81" s="14">
        <f t="shared" si="171"/>
        <v>55860</v>
      </c>
      <c r="EP81" s="14">
        <f t="shared" si="172"/>
        <v>57840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95"/>
        <v>16</v>
      </c>
      <c r="FK81" s="14">
        <f t="shared" si="196"/>
        <v>1102016</v>
      </c>
      <c r="FL81" s="14" t="str">
        <f t="shared" si="197"/>
        <v>西方龙-2星</v>
      </c>
      <c r="FM81" s="14">
        <f t="shared" si="198"/>
        <v>2</v>
      </c>
      <c r="FN81" s="14">
        <f>INDEX(Y$6:Y$27,$FJ81)+INDEX(属性偏向!Z$4:Z$8,卡牌属性!$FM81)</f>
        <v>7</v>
      </c>
      <c r="FO81" s="14" t="str">
        <f>INDEX(属性评价,卡牌属性!FN81)</f>
        <v>A</v>
      </c>
      <c r="FP81" s="14">
        <f>INDEX(Z$6:Z$27,$FJ81)+INDEX(属性偏向!AA$4:AA$8,卡牌属性!$FM81)</f>
        <v>8</v>
      </c>
      <c r="FQ81" s="14" t="str">
        <f>INDEX(属性评价,卡牌属性!FP81)</f>
        <v>A+</v>
      </c>
      <c r="FR81" s="14">
        <f>INDEX(AA$6:AA$27,$FJ81)+INDEX(属性偏向!AB$4:AB$8,卡牌属性!$FM81)</f>
        <v>9</v>
      </c>
      <c r="FS81" s="14" t="str">
        <f>INDEX(属性评价,卡牌属性!FR81)</f>
        <v>S</v>
      </c>
      <c r="FV81" s="13">
        <v>77</v>
      </c>
      <c r="FW81" s="13">
        <f t="shared" si="199"/>
        <v>16</v>
      </c>
      <c r="FX81" s="14">
        <f t="shared" si="200"/>
        <v>1101041</v>
      </c>
      <c r="FY81" s="14" t="str">
        <f t="shared" si="201"/>
        <v>常服夏玲-2星</v>
      </c>
      <c r="FZ81" s="14">
        <f t="shared" si="202"/>
        <v>2</v>
      </c>
      <c r="GA81" s="14">
        <f>INDEX(J$6:J$21,$FW81)+INDEX(属性偏向!Z$4:Z$8,卡牌属性!$FM81)</f>
        <v>3</v>
      </c>
      <c r="GB81" s="14" t="str">
        <f>INDEX(属性评价,卡牌属性!GA81)</f>
        <v>C</v>
      </c>
      <c r="GC81" s="14">
        <f>INDEX(K$6:K$21,$FW81)+INDEX(属性偏向!Z$4:Z$8,卡牌属性!$FM81)</f>
        <v>4</v>
      </c>
      <c r="GD81" s="14" t="str">
        <f>INDEX(属性评价,卡牌属性!GC81)</f>
        <v>C+</v>
      </c>
      <c r="GE81" s="14">
        <f>INDEX(L$6:L$21,$FW81)+INDEX(属性偏向!Z$4:Z$8,卡牌属性!$FM81)</f>
        <v>4</v>
      </c>
      <c r="GF81" s="14" t="str">
        <f>INDEX(属性评价,卡牌属性!GE81)</f>
        <v>C+</v>
      </c>
      <c r="GJ81" s="13">
        <v>77</v>
      </c>
      <c r="GK81" s="13">
        <f>MATCH(GJ81-1,属性投放!$T$6:$T$66,1)</f>
        <v>9</v>
      </c>
      <c r="GL81" s="13">
        <f>MATCH(GJ81,属性投放!$AN$6:$AN$58,1)-1</f>
        <v>23</v>
      </c>
      <c r="GM81" s="13">
        <f>MATCH(GJ81-1,属性投放!$AD$6:$AD$26,1)</f>
        <v>11</v>
      </c>
      <c r="GN81" s="13" t="str">
        <f>INDEX(属性投放!$AB$7:$AB$26,卡牌属性!GM81)</f>
        <v>大叫唤+1</v>
      </c>
      <c r="GO81" s="14">
        <f t="shared" si="203"/>
        <v>1535</v>
      </c>
      <c r="GP81" s="14">
        <f t="shared" si="204"/>
        <v>740</v>
      </c>
      <c r="GQ81" s="14">
        <f t="shared" si="205"/>
        <v>14650</v>
      </c>
      <c r="GR81" s="14">
        <f t="shared" si="206"/>
        <v>12</v>
      </c>
      <c r="GS81" s="14">
        <f t="shared" si="207"/>
        <v>6</v>
      </c>
      <c r="GT81" s="14">
        <f t="shared" si="208"/>
        <v>120</v>
      </c>
      <c r="GU81" s="14">
        <f>GO81+GR81*($GJ81-INDEX(属性投放!$AD$6:$AD$26,卡牌属性!$GM81))</f>
        <v>1595</v>
      </c>
      <c r="GV81" s="14">
        <f>GP81+GS81*($GJ81-INDEX(属性投放!$AD$6:$AD$26,卡牌属性!$GM81))</f>
        <v>770</v>
      </c>
      <c r="GW81" s="14">
        <f>GQ81+GT81*($GJ81-INDEX(属性投放!$AD$6:$AD$26,卡牌属性!$GM81))</f>
        <v>15250</v>
      </c>
      <c r="GX81" s="14">
        <f t="shared" si="209"/>
        <v>1365</v>
      </c>
      <c r="GY81" s="14">
        <f t="shared" si="210"/>
        <v>686</v>
      </c>
      <c r="GZ81" s="14">
        <f t="shared" si="211"/>
        <v>13650</v>
      </c>
      <c r="HA81" s="14">
        <f>IF(COUNTIF(属性投放!$AN$7:$AN$58,"="&amp;卡牌属性!GJ81)&gt;0,卡牌属性!GL81,0)</f>
        <v>23</v>
      </c>
      <c r="HB81" s="14">
        <f t="shared" si="212"/>
        <v>130</v>
      </c>
      <c r="HC81" s="14">
        <f t="shared" si="213"/>
        <v>65</v>
      </c>
      <c r="HD81" s="14">
        <f t="shared" si="214"/>
        <v>1300</v>
      </c>
      <c r="HE81" s="14">
        <f>IF(COUNTIF(属性投放!$AD$6:$AD$26,"="&amp;卡牌属性!GJ81)&gt;0,卡牌属性!GM81,0)</f>
        <v>0</v>
      </c>
      <c r="HF81" s="14">
        <f t="shared" si="215"/>
        <v>0</v>
      </c>
      <c r="HG81" s="14">
        <f t="shared" si="216"/>
        <v>0</v>
      </c>
      <c r="HH81" s="14">
        <f t="shared" si="217"/>
        <v>0</v>
      </c>
      <c r="HI81" s="14">
        <f t="shared" si="219"/>
        <v>12</v>
      </c>
      <c r="HJ81" s="14">
        <f t="shared" si="220"/>
        <v>6</v>
      </c>
      <c r="HK81" s="14">
        <f t="shared" si="221"/>
        <v>120</v>
      </c>
      <c r="HL81" s="14">
        <f t="shared" si="222"/>
        <v>2960</v>
      </c>
      <c r="HM81" s="14">
        <f t="shared" si="223"/>
        <v>1456</v>
      </c>
      <c r="HN81" s="14">
        <f t="shared" si="224"/>
        <v>28900</v>
      </c>
      <c r="HO81" s="14">
        <f t="shared" si="225"/>
        <v>360</v>
      </c>
      <c r="HP81" s="14">
        <f t="shared" si="226"/>
        <v>3900</v>
      </c>
      <c r="HQ81" s="14">
        <f t="shared" si="227"/>
        <v>0</v>
      </c>
      <c r="HR81" s="14">
        <f t="shared" si="228"/>
        <v>87620</v>
      </c>
      <c r="HS81" s="17">
        <f t="shared" si="229"/>
        <v>4.1086509929239897E-3</v>
      </c>
      <c r="HT81" s="17">
        <f t="shared" si="230"/>
        <v>4.4510385756676561E-2</v>
      </c>
      <c r="HU81" s="17">
        <f t="shared" si="231"/>
        <v>0</v>
      </c>
      <c r="HV81" s="23">
        <f>SUM(HO$5:HO81)</f>
        <v>19400</v>
      </c>
      <c r="HW81" s="14">
        <f>SUM(HP$5:HP81)</f>
        <v>41020</v>
      </c>
      <c r="HX81" s="14">
        <f>SUM(HQ$5:HQ81)</f>
        <v>20860</v>
      </c>
      <c r="HY81" s="17">
        <f t="shared" si="232"/>
        <v>0.2214106368409039</v>
      </c>
      <c r="HZ81" s="17">
        <f t="shared" si="233"/>
        <v>0.46815795480483907</v>
      </c>
      <c r="IA81" s="17">
        <f t="shared" si="234"/>
        <v>0.23807349920109563</v>
      </c>
    </row>
    <row r="82" spans="31:235" ht="16.5" x14ac:dyDescent="0.2">
      <c r="AE82" s="13">
        <v>78</v>
      </c>
      <c r="AF82" s="13">
        <f t="shared" si="218"/>
        <v>4</v>
      </c>
      <c r="AG82" s="13">
        <f t="shared" si="173"/>
        <v>4</v>
      </c>
      <c r="AH82" s="14">
        <f t="shared" si="174"/>
        <v>1101004</v>
      </c>
      <c r="AI82" s="14" t="str">
        <f t="shared" si="175"/>
        <v>项昆仑18突</v>
      </c>
      <c r="AJ82" s="25" t="s">
        <v>162</v>
      </c>
      <c r="AK82" s="14">
        <v>1</v>
      </c>
      <c r="AL82" s="14">
        <f t="shared" si="176"/>
        <v>18</v>
      </c>
      <c r="AM82" s="14">
        <f>INDEX(属性投放!$DE$6:$DE$85,(卡牌属性!AG82-2)*20+卡牌属性!AL82)</f>
        <v>21304</v>
      </c>
      <c r="AN82" s="14">
        <f t="shared" si="152"/>
        <v>21304</v>
      </c>
      <c r="AO82" s="14">
        <f t="shared" si="152"/>
        <v>21304</v>
      </c>
      <c r="AP82" s="14">
        <f t="shared" si="152"/>
        <v>21304</v>
      </c>
      <c r="AQ82" s="14">
        <f t="shared" si="152"/>
        <v>21304</v>
      </c>
      <c r="AR82" s="14">
        <f>INDEX(属性投放!$DF$6:$DF$85,(卡牌属性!AG82-2)*20+卡牌属性!AL82)</f>
        <v>10653</v>
      </c>
      <c r="AS82" s="14">
        <f t="shared" si="153"/>
        <v>10653</v>
      </c>
      <c r="AT82" s="14">
        <f t="shared" si="153"/>
        <v>10653</v>
      </c>
      <c r="AU82" s="14">
        <f t="shared" si="153"/>
        <v>10653</v>
      </c>
      <c r="AV82" s="14">
        <f t="shared" si="153"/>
        <v>10653</v>
      </c>
      <c r="AW82" s="14">
        <f>INDEX(属性投放!$DG$6:$DG$85,(卡牌属性!AG82-2)*20+卡牌属性!AL82)</f>
        <v>106420</v>
      </c>
      <c r="AX82" s="14">
        <f t="shared" si="154"/>
        <v>106420</v>
      </c>
      <c r="AY82" s="14">
        <f t="shared" si="154"/>
        <v>106420</v>
      </c>
      <c r="AZ82" s="14">
        <f t="shared" si="154"/>
        <v>106420</v>
      </c>
      <c r="BA82" s="14">
        <f t="shared" si="154"/>
        <v>106420</v>
      </c>
      <c r="BB82" s="14">
        <f>INDEX(属性投放!$DK$6:$DK$85,(卡牌属性!AG82-2)*20+卡牌属性!AL82)</f>
        <v>417</v>
      </c>
      <c r="BC82" s="14">
        <f t="shared" si="155"/>
        <v>417</v>
      </c>
      <c r="BD82" s="14">
        <f t="shared" si="155"/>
        <v>417</v>
      </c>
      <c r="BE82" s="14">
        <f t="shared" si="155"/>
        <v>417</v>
      </c>
      <c r="BF82" s="14">
        <f t="shared" si="155"/>
        <v>417</v>
      </c>
      <c r="BG82" s="14">
        <f>INDEX(属性投放!$DL$6:$DL$85,(卡牌属性!AG82-2)*20+卡牌属性!AL82)</f>
        <v>209</v>
      </c>
      <c r="BH82" s="14">
        <f t="shared" si="156"/>
        <v>209</v>
      </c>
      <c r="BI82" s="14">
        <f t="shared" si="156"/>
        <v>209</v>
      </c>
      <c r="BJ82" s="14">
        <f t="shared" si="156"/>
        <v>209</v>
      </c>
      <c r="BK82" s="14">
        <f t="shared" si="156"/>
        <v>209</v>
      </c>
      <c r="BL82" s="14">
        <f>INDEX(属性投放!$DM$6:$DM$85,(卡牌属性!AG82-2)*20+卡牌属性!AL82)</f>
        <v>2085</v>
      </c>
      <c r="BM82" s="14">
        <f t="shared" si="157"/>
        <v>2085</v>
      </c>
      <c r="BN82" s="14">
        <f t="shared" si="157"/>
        <v>2085</v>
      </c>
      <c r="BO82" s="14">
        <f t="shared" si="157"/>
        <v>2085</v>
      </c>
      <c r="BP82" s="14">
        <f t="shared" si="157"/>
        <v>2085</v>
      </c>
      <c r="BU82" s="13">
        <v>78</v>
      </c>
      <c r="BV82" s="13">
        <f t="shared" si="177"/>
        <v>4</v>
      </c>
      <c r="BW82" s="14">
        <f t="shared" si="178"/>
        <v>2</v>
      </c>
      <c r="BX82" s="14">
        <f t="shared" si="179"/>
        <v>1102004</v>
      </c>
      <c r="BY82" s="14" t="str">
        <f t="shared" si="180"/>
        <v>唐流雨18突</v>
      </c>
      <c r="BZ82" s="25" t="s">
        <v>162</v>
      </c>
      <c r="CA82" s="14">
        <v>2</v>
      </c>
      <c r="CB82" s="14">
        <f t="shared" si="181"/>
        <v>18</v>
      </c>
      <c r="CC82" s="14" t="s">
        <v>21</v>
      </c>
      <c r="CD82" s="14">
        <f>INDEX(属性投放!$AY$6:$AY$85,(BW82-2)*20+CB82)</f>
        <v>13385</v>
      </c>
      <c r="CE82" s="14" t="s">
        <v>22</v>
      </c>
      <c r="CF82" s="14">
        <f>INDEX(属性投放!$AZ$6:$AZ$85,(BW82-2)*20+CB82)</f>
        <v>6680</v>
      </c>
      <c r="CG82" s="14" t="s">
        <v>674</v>
      </c>
      <c r="CH82" s="14">
        <f>INDEX(属性投放!$BA$6:$BA$85,(BW82-2)*20+CB82)</f>
        <v>133150</v>
      </c>
      <c r="CI82" s="14" t="s">
        <v>21</v>
      </c>
      <c r="CJ82" s="14">
        <f>INDEX(属性投放!$BB$6:$BB$85,(BW82-2)*20+CB82)</f>
        <v>20</v>
      </c>
      <c r="CK82" s="14" t="s">
        <v>22</v>
      </c>
      <c r="CL82" s="14">
        <f>INDEX(属性投放!$BC$6:$BC$85,(BW82-2)*20+CB82)</f>
        <v>10</v>
      </c>
      <c r="CM82" s="14" t="s">
        <v>674</v>
      </c>
      <c r="CN82" s="14">
        <f>INDEX(属性投放!$BD$6:$BD$85,(BW82-2)*20+CB82)</f>
        <v>200</v>
      </c>
      <c r="CQ82" s="13">
        <v>78</v>
      </c>
      <c r="CR82" s="13">
        <f t="shared" si="182"/>
        <v>2</v>
      </c>
      <c r="CS82" s="13">
        <f t="shared" si="183"/>
        <v>26</v>
      </c>
      <c r="CT82" s="14">
        <f t="shared" si="184"/>
        <v>3</v>
      </c>
      <c r="CU82" s="14">
        <f t="shared" si="185"/>
        <v>1102002</v>
      </c>
      <c r="CV82" s="14" t="str">
        <f>INDEX($O$6:$O$27,CR82)&amp;"-"&amp;INDEX(属性投放!$AB$7:$AB$26,CX82)&amp;"-魂火-"&amp;CZ82</f>
        <v>许褚-大叫唤+2-魂火-2</v>
      </c>
      <c r="CW82" s="25" t="s">
        <v>162</v>
      </c>
      <c r="CX82" s="14">
        <f>INDEX(属性投放!$AL$7:$AL$58,CS82)</f>
        <v>12</v>
      </c>
      <c r="CY82" s="14" t="s">
        <v>701</v>
      </c>
      <c r="CZ82" s="14">
        <f>INDEX(属性投放!$AM$7:$AM$58,CS82)</f>
        <v>2</v>
      </c>
      <c r="DA82" s="14">
        <f t="shared" si="186"/>
        <v>26</v>
      </c>
      <c r="DB82" s="14">
        <f>INDEX(属性投放!$AN$7:$AN$58,DA82)</f>
        <v>85</v>
      </c>
      <c r="DC82" s="14" t="s">
        <v>702</v>
      </c>
      <c r="DD82" s="14">
        <f>INDEX(属性投放!$BJ$6:$BJ$85,(CT82-2)*20+CX82)</f>
        <v>250</v>
      </c>
      <c r="DE82" s="14">
        <f>SUMIFS(DD$5:DD82,$CR$5:$CR82,"="&amp;$CR82)</f>
        <v>2670</v>
      </c>
      <c r="DF82" s="14" t="s">
        <v>703</v>
      </c>
      <c r="DG82" s="14">
        <f>INDEX(属性投放!$BK$6:$BK$85,(CT82-2)*20+CX82)</f>
        <v>125</v>
      </c>
      <c r="DH82" s="14">
        <f>SUMIFS(DG$5:DG82,$CR$5:$CR82,"="&amp;$CR82)</f>
        <v>1337</v>
      </c>
      <c r="DI82" s="14" t="s">
        <v>704</v>
      </c>
      <c r="DJ82" s="14">
        <f>INDEX(属性投放!$BL$6:$BL$85,(CT82-2)*20+CX82)</f>
        <v>2500</v>
      </c>
      <c r="DK82" s="14">
        <f>SUMIFS(DJ$5:DJ82,$CR$5:$CR82,"="&amp;$CR82)</f>
        <v>26700</v>
      </c>
      <c r="DP82" s="14">
        <f t="shared" si="187"/>
        <v>1102004</v>
      </c>
      <c r="DQ82" s="14" t="str">
        <f t="shared" si="188"/>
        <v>唐流雨18突</v>
      </c>
      <c r="DR82" s="14">
        <f t="shared" si="189"/>
        <v>4</v>
      </c>
      <c r="DS82" s="14">
        <f t="shared" si="190"/>
        <v>2</v>
      </c>
      <c r="DT82" s="14">
        <f t="shared" si="191"/>
        <v>3</v>
      </c>
      <c r="DU82" s="14">
        <f t="shared" si="192"/>
        <v>2</v>
      </c>
      <c r="DV82" s="14">
        <f t="shared" si="193"/>
        <v>18</v>
      </c>
      <c r="DW82" s="14">
        <f t="shared" si="194"/>
        <v>18</v>
      </c>
      <c r="DX82" s="14">
        <f>INDEX(属性投放!$AW$6:$AW$85,(卡牌属性!DU82-2)*20+卡牌属性!DV82)</f>
        <v>7</v>
      </c>
      <c r="DY82" s="14">
        <f>INDEX(属性投放!BP$6:BP$85,卡牌属性!$DW82)</f>
        <v>1400</v>
      </c>
      <c r="DZ82" s="14">
        <f>INDEX(属性投放!BQ$6:BQ$85,卡牌属性!$DW82)</f>
        <v>700</v>
      </c>
      <c r="EA82" s="14">
        <f>INDEX(属性投放!BR$6:BR$85,卡牌属性!$DW82)</f>
        <v>14000</v>
      </c>
      <c r="EB82" s="14">
        <f t="shared" si="158"/>
        <v>6265</v>
      </c>
      <c r="EC82" s="14">
        <f t="shared" si="159"/>
        <v>6736</v>
      </c>
      <c r="ED82" s="14">
        <f t="shared" si="160"/>
        <v>6994</v>
      </c>
      <c r="EE82" s="14">
        <f t="shared" si="161"/>
        <v>6994</v>
      </c>
      <c r="EF82" s="14">
        <f t="shared" si="162"/>
        <v>8173</v>
      </c>
      <c r="EG82" s="14">
        <f t="shared" si="163"/>
        <v>2767</v>
      </c>
      <c r="EH82" s="14">
        <f t="shared" si="164"/>
        <v>2914</v>
      </c>
      <c r="EI82" s="14">
        <f t="shared" si="165"/>
        <v>2914</v>
      </c>
      <c r="EJ82" s="14">
        <f t="shared" si="166"/>
        <v>3114</v>
      </c>
      <c r="EK82" s="14">
        <f t="shared" si="167"/>
        <v>3344</v>
      </c>
      <c r="EL82" s="14">
        <f t="shared" si="168"/>
        <v>57900</v>
      </c>
      <c r="EM82" s="14">
        <f t="shared" si="169"/>
        <v>61750</v>
      </c>
      <c r="EN82" s="14">
        <f t="shared" si="170"/>
        <v>61750</v>
      </c>
      <c r="EO82" s="14">
        <f t="shared" si="171"/>
        <v>66260</v>
      </c>
      <c r="EP82" s="14">
        <f t="shared" si="172"/>
        <v>68640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95"/>
        <v>16</v>
      </c>
      <c r="FK82" s="14">
        <f t="shared" si="196"/>
        <v>1102016</v>
      </c>
      <c r="FL82" s="14" t="str">
        <f t="shared" si="197"/>
        <v>西方龙-3星</v>
      </c>
      <c r="FM82" s="14">
        <f t="shared" si="198"/>
        <v>3</v>
      </c>
      <c r="FN82" s="14">
        <f>INDEX(Y$6:Y$27,$FJ82)+INDEX(属性偏向!Z$4:Z$8,卡牌属性!$FM82)</f>
        <v>8</v>
      </c>
      <c r="FO82" s="14" t="str">
        <f>INDEX(属性评价,卡牌属性!FN82)</f>
        <v>A+</v>
      </c>
      <c r="FP82" s="14">
        <f>INDEX(Z$6:Z$27,$FJ82)+INDEX(属性偏向!AA$4:AA$8,卡牌属性!$FM82)</f>
        <v>8</v>
      </c>
      <c r="FQ82" s="14" t="str">
        <f>INDEX(属性评价,卡牌属性!FP82)</f>
        <v>A+</v>
      </c>
      <c r="FR82" s="14">
        <f>INDEX(AA$6:AA$27,$FJ82)+INDEX(属性偏向!AB$4:AB$8,卡牌属性!$FM82)</f>
        <v>9</v>
      </c>
      <c r="FS82" s="14" t="str">
        <f>INDEX(属性评价,卡牌属性!FR82)</f>
        <v>S</v>
      </c>
      <c r="FV82" s="13">
        <v>78</v>
      </c>
      <c r="FW82" s="13">
        <f t="shared" si="199"/>
        <v>16</v>
      </c>
      <c r="FX82" s="14">
        <f t="shared" si="200"/>
        <v>1101041</v>
      </c>
      <c r="FY82" s="14" t="str">
        <f t="shared" si="201"/>
        <v>常服夏玲-3星</v>
      </c>
      <c r="FZ82" s="14">
        <f t="shared" si="202"/>
        <v>3</v>
      </c>
      <c r="GA82" s="14">
        <f>INDEX(J$6:J$21,$FW82)+INDEX(属性偏向!Z$4:Z$8,卡牌属性!$FM82)</f>
        <v>4</v>
      </c>
      <c r="GB82" s="14" t="str">
        <f>INDEX(属性评价,卡牌属性!GA82)</f>
        <v>C+</v>
      </c>
      <c r="GC82" s="14">
        <f>INDEX(K$6:K$21,$FW82)+INDEX(属性偏向!Z$4:Z$8,卡牌属性!$FM82)</f>
        <v>5</v>
      </c>
      <c r="GD82" s="14" t="str">
        <f>INDEX(属性评价,卡牌属性!GC82)</f>
        <v>B</v>
      </c>
      <c r="GE82" s="14">
        <f>INDEX(L$6:L$21,$FW82)+INDEX(属性偏向!Z$4:Z$8,卡牌属性!$FM82)</f>
        <v>5</v>
      </c>
      <c r="GF82" s="14" t="str">
        <f>INDEX(属性评价,卡牌属性!GE82)</f>
        <v>B</v>
      </c>
      <c r="GJ82" s="13">
        <v>78</v>
      </c>
      <c r="GK82" s="13">
        <f>MATCH(GJ82-1,属性投放!$T$6:$T$66,1)</f>
        <v>9</v>
      </c>
      <c r="GL82" s="13">
        <f>MATCH(GJ82,属性投放!$AN$6:$AN$58,1)-1</f>
        <v>23</v>
      </c>
      <c r="GM82" s="13">
        <f>MATCH(GJ82-1,属性投放!$AD$6:$AD$26,1)</f>
        <v>11</v>
      </c>
      <c r="GN82" s="13" t="str">
        <f>INDEX(属性投放!$AB$7:$AB$26,卡牌属性!GM82)</f>
        <v>大叫唤+1</v>
      </c>
      <c r="GO82" s="14">
        <f t="shared" si="203"/>
        <v>1535</v>
      </c>
      <c r="GP82" s="14">
        <f t="shared" si="204"/>
        <v>740</v>
      </c>
      <c r="GQ82" s="14">
        <f t="shared" si="205"/>
        <v>14650</v>
      </c>
      <c r="GR82" s="14">
        <f t="shared" si="206"/>
        <v>12</v>
      </c>
      <c r="GS82" s="14">
        <f t="shared" si="207"/>
        <v>6</v>
      </c>
      <c r="GT82" s="14">
        <f t="shared" si="208"/>
        <v>120</v>
      </c>
      <c r="GU82" s="14">
        <f>GO82+GR82*($GJ82-INDEX(属性投放!$AD$6:$AD$26,卡牌属性!$GM82))</f>
        <v>1607</v>
      </c>
      <c r="GV82" s="14">
        <f>GP82+GS82*($GJ82-INDEX(属性投放!$AD$6:$AD$26,卡牌属性!$GM82))</f>
        <v>776</v>
      </c>
      <c r="GW82" s="14">
        <f>GQ82+GT82*($GJ82-INDEX(属性投放!$AD$6:$AD$26,卡牌属性!$GM82))</f>
        <v>15370</v>
      </c>
      <c r="GX82" s="14">
        <f t="shared" si="209"/>
        <v>1365</v>
      </c>
      <c r="GY82" s="14">
        <f t="shared" si="210"/>
        <v>686</v>
      </c>
      <c r="GZ82" s="14">
        <f t="shared" si="211"/>
        <v>13650</v>
      </c>
      <c r="HA82" s="14">
        <f>IF(COUNTIF(属性投放!$AN$7:$AN$58,"="&amp;卡牌属性!GJ82)&gt;0,卡牌属性!GL82,0)</f>
        <v>0</v>
      </c>
      <c r="HB82" s="14">
        <f t="shared" si="212"/>
        <v>0</v>
      </c>
      <c r="HC82" s="14">
        <f t="shared" si="213"/>
        <v>0</v>
      </c>
      <c r="HD82" s="14">
        <f t="shared" si="214"/>
        <v>0</v>
      </c>
      <c r="HE82" s="14">
        <f>IF(COUNTIF(属性投放!$AD$6:$AD$26,"="&amp;卡牌属性!GJ82)&gt;0,卡牌属性!GM82,0)</f>
        <v>0</v>
      </c>
      <c r="HF82" s="14">
        <f t="shared" si="215"/>
        <v>0</v>
      </c>
      <c r="HG82" s="14">
        <f t="shared" si="216"/>
        <v>0</v>
      </c>
      <c r="HH82" s="14">
        <f t="shared" si="217"/>
        <v>0</v>
      </c>
      <c r="HI82" s="14">
        <f t="shared" si="219"/>
        <v>12</v>
      </c>
      <c r="HJ82" s="14">
        <f t="shared" si="220"/>
        <v>6</v>
      </c>
      <c r="HK82" s="14">
        <f t="shared" si="221"/>
        <v>120</v>
      </c>
      <c r="HL82" s="14">
        <f t="shared" si="222"/>
        <v>2972</v>
      </c>
      <c r="HM82" s="14">
        <f t="shared" si="223"/>
        <v>1462</v>
      </c>
      <c r="HN82" s="14">
        <f t="shared" si="224"/>
        <v>29020</v>
      </c>
      <c r="HO82" s="14">
        <f t="shared" si="225"/>
        <v>360</v>
      </c>
      <c r="HP82" s="14">
        <f t="shared" si="226"/>
        <v>0</v>
      </c>
      <c r="HQ82" s="14">
        <f t="shared" si="227"/>
        <v>0</v>
      </c>
      <c r="HR82" s="14">
        <f t="shared" si="228"/>
        <v>87980</v>
      </c>
      <c r="HS82" s="17">
        <f t="shared" si="229"/>
        <v>4.0918390543305296E-3</v>
      </c>
      <c r="HT82" s="17">
        <f t="shared" si="230"/>
        <v>0</v>
      </c>
      <c r="HU82" s="17">
        <f t="shared" si="231"/>
        <v>0</v>
      </c>
      <c r="HV82" s="23">
        <f>SUM(HO$5:HO82)</f>
        <v>19760</v>
      </c>
      <c r="HW82" s="14">
        <f>SUM(HP$5:HP82)</f>
        <v>41020</v>
      </c>
      <c r="HX82" s="14">
        <f>SUM(HQ$5:HQ82)</f>
        <v>20860</v>
      </c>
      <c r="HY82" s="17">
        <f t="shared" si="232"/>
        <v>0.22459649920436464</v>
      </c>
      <c r="HZ82" s="17">
        <f t="shared" si="233"/>
        <v>0.4662423278017731</v>
      </c>
      <c r="IA82" s="17">
        <f t="shared" si="234"/>
        <v>0.23709934075926348</v>
      </c>
    </row>
    <row r="83" spans="31:235" ht="16.5" x14ac:dyDescent="0.2">
      <c r="AE83" s="13">
        <v>79</v>
      </c>
      <c r="AF83" s="13">
        <f t="shared" si="218"/>
        <v>4</v>
      </c>
      <c r="AG83" s="13">
        <f t="shared" si="173"/>
        <v>4</v>
      </c>
      <c r="AH83" s="14">
        <f t="shared" si="174"/>
        <v>1101004</v>
      </c>
      <c r="AI83" s="14" t="str">
        <f t="shared" si="175"/>
        <v>项昆仑19突</v>
      </c>
      <c r="AJ83" s="25" t="s">
        <v>162</v>
      </c>
      <c r="AK83" s="14">
        <v>1</v>
      </c>
      <c r="AL83" s="14">
        <f t="shared" si="176"/>
        <v>19</v>
      </c>
      <c r="AM83" s="14">
        <f>INDEX(属性投放!$DE$6:$DE$85,(卡牌属性!AG83-2)*20+卡牌属性!AL83)</f>
        <v>33219</v>
      </c>
      <c r="AN83" s="14">
        <f t="shared" si="152"/>
        <v>33219</v>
      </c>
      <c r="AO83" s="14">
        <f t="shared" si="152"/>
        <v>33219</v>
      </c>
      <c r="AP83" s="14">
        <f t="shared" si="152"/>
        <v>33219</v>
      </c>
      <c r="AQ83" s="14">
        <f t="shared" si="152"/>
        <v>33219</v>
      </c>
      <c r="AR83" s="14">
        <f>INDEX(属性投放!$DF$6:$DF$85,(卡牌属性!AG83-2)*20+卡牌属性!AL83)</f>
        <v>16623</v>
      </c>
      <c r="AS83" s="14">
        <f t="shared" si="153"/>
        <v>16623</v>
      </c>
      <c r="AT83" s="14">
        <f t="shared" si="153"/>
        <v>16623</v>
      </c>
      <c r="AU83" s="14">
        <f t="shared" si="153"/>
        <v>16623</v>
      </c>
      <c r="AV83" s="14">
        <f t="shared" si="153"/>
        <v>16623</v>
      </c>
      <c r="AW83" s="14">
        <f>INDEX(属性投放!$DG$6:$DG$85,(卡牌属性!AG83-2)*20+卡牌属性!AL83)</f>
        <v>165995</v>
      </c>
      <c r="AX83" s="14">
        <f t="shared" si="154"/>
        <v>165995</v>
      </c>
      <c r="AY83" s="14">
        <f t="shared" si="154"/>
        <v>165995</v>
      </c>
      <c r="AZ83" s="14">
        <f t="shared" si="154"/>
        <v>165995</v>
      </c>
      <c r="BA83" s="14">
        <f t="shared" si="154"/>
        <v>165995</v>
      </c>
      <c r="BB83" s="14">
        <f>INDEX(属性投放!$DK$6:$DK$85,(卡牌属性!AG83-2)*20+卡牌属性!AL83)</f>
        <v>826</v>
      </c>
      <c r="BC83" s="14">
        <f t="shared" si="155"/>
        <v>826</v>
      </c>
      <c r="BD83" s="14">
        <f t="shared" si="155"/>
        <v>826</v>
      </c>
      <c r="BE83" s="14">
        <f t="shared" si="155"/>
        <v>826</v>
      </c>
      <c r="BF83" s="14">
        <f t="shared" si="155"/>
        <v>826</v>
      </c>
      <c r="BG83" s="14">
        <f>INDEX(属性投放!$DL$6:$DL$85,(卡牌属性!AG83-2)*20+卡牌属性!AL83)</f>
        <v>413</v>
      </c>
      <c r="BH83" s="14">
        <f t="shared" si="156"/>
        <v>413</v>
      </c>
      <c r="BI83" s="14">
        <f t="shared" si="156"/>
        <v>413</v>
      </c>
      <c r="BJ83" s="14">
        <f t="shared" si="156"/>
        <v>413</v>
      </c>
      <c r="BK83" s="14">
        <f t="shared" si="156"/>
        <v>413</v>
      </c>
      <c r="BL83" s="14">
        <f>INDEX(属性投放!$DM$6:$DM$85,(卡牌属性!AG83-2)*20+卡牌属性!AL83)</f>
        <v>4130</v>
      </c>
      <c r="BM83" s="14">
        <f t="shared" si="157"/>
        <v>4130</v>
      </c>
      <c r="BN83" s="14">
        <f t="shared" si="157"/>
        <v>4130</v>
      </c>
      <c r="BO83" s="14">
        <f t="shared" si="157"/>
        <v>4130</v>
      </c>
      <c r="BP83" s="14">
        <f t="shared" si="157"/>
        <v>4130</v>
      </c>
      <c r="BU83" s="13">
        <v>79</v>
      </c>
      <c r="BV83" s="13">
        <f t="shared" si="177"/>
        <v>4</v>
      </c>
      <c r="BW83" s="14">
        <f t="shared" si="178"/>
        <v>2</v>
      </c>
      <c r="BX83" s="14">
        <f t="shared" si="179"/>
        <v>1102004</v>
      </c>
      <c r="BY83" s="14" t="str">
        <f t="shared" si="180"/>
        <v>唐流雨19突</v>
      </c>
      <c r="BZ83" s="25" t="s">
        <v>162</v>
      </c>
      <c r="CA83" s="14">
        <v>2</v>
      </c>
      <c r="CB83" s="14">
        <f t="shared" si="181"/>
        <v>19</v>
      </c>
      <c r="CC83" s="14" t="s">
        <v>21</v>
      </c>
      <c r="CD83" s="14">
        <f>INDEX(属性投放!$AY$6:$AY$85,(BW83-2)*20+CB83)</f>
        <v>16965</v>
      </c>
      <c r="CE83" s="14" t="s">
        <v>22</v>
      </c>
      <c r="CF83" s="14">
        <f>INDEX(属性投放!$AZ$6:$AZ$85,(BW83-2)*20+CB83)</f>
        <v>8470</v>
      </c>
      <c r="CG83" s="14" t="s">
        <v>674</v>
      </c>
      <c r="CH83" s="14">
        <f>INDEX(属性投放!$BA$6:$BA$85,(BW83-2)*20+CB83)</f>
        <v>168950</v>
      </c>
      <c r="CI83" s="14" t="s">
        <v>21</v>
      </c>
      <c r="CJ83" s="14">
        <f>INDEX(属性投放!$BB$6:$BB$85,(BW83-2)*20+CB83)</f>
        <v>25</v>
      </c>
      <c r="CK83" s="14" t="s">
        <v>22</v>
      </c>
      <c r="CL83" s="14">
        <f>INDEX(属性投放!$BC$6:$BC$85,(BW83-2)*20+CB83)</f>
        <v>13</v>
      </c>
      <c r="CM83" s="14" t="s">
        <v>674</v>
      </c>
      <c r="CN83" s="14">
        <f>INDEX(属性投放!$BD$6:$BD$85,(BW83-2)*20+CB83)</f>
        <v>250</v>
      </c>
      <c r="CQ83" s="13">
        <v>79</v>
      </c>
      <c r="CR83" s="13">
        <f t="shared" si="182"/>
        <v>2</v>
      </c>
      <c r="CS83" s="13">
        <f t="shared" si="183"/>
        <v>27</v>
      </c>
      <c r="CT83" s="14">
        <f t="shared" si="184"/>
        <v>3</v>
      </c>
      <c r="CU83" s="14">
        <f t="shared" si="185"/>
        <v>1102002</v>
      </c>
      <c r="CV83" s="14" t="str">
        <f>INDEX($O$6:$O$27,CR83)&amp;"-"&amp;INDEX(属性投放!$AB$7:$AB$26,CX83)&amp;"-魂火-"&amp;CZ83</f>
        <v>许褚-大叫唤+2-魂火-3</v>
      </c>
      <c r="CW83" s="25" t="s">
        <v>162</v>
      </c>
      <c r="CX83" s="14">
        <f>INDEX(属性投放!$AL$7:$AL$58,CS83)</f>
        <v>12</v>
      </c>
      <c r="CY83" s="14" t="s">
        <v>701</v>
      </c>
      <c r="CZ83" s="14">
        <f>INDEX(属性投放!$AM$7:$AM$58,CS83)</f>
        <v>3</v>
      </c>
      <c r="DA83" s="14">
        <f t="shared" si="186"/>
        <v>27</v>
      </c>
      <c r="DB83" s="14">
        <f>INDEX(属性投放!$AN$7:$AN$58,DA83)</f>
        <v>87</v>
      </c>
      <c r="DC83" s="14" t="s">
        <v>702</v>
      </c>
      <c r="DD83" s="14">
        <f>INDEX(属性投放!$BJ$6:$BJ$85,(CT83-2)*20+CX83)</f>
        <v>250</v>
      </c>
      <c r="DE83" s="14">
        <f>SUMIFS(DD$5:DD83,$CR$5:$CR83,"="&amp;$CR83)</f>
        <v>2920</v>
      </c>
      <c r="DF83" s="14" t="s">
        <v>703</v>
      </c>
      <c r="DG83" s="14">
        <f>INDEX(属性投放!$BK$6:$BK$85,(CT83-2)*20+CX83)</f>
        <v>125</v>
      </c>
      <c r="DH83" s="14">
        <f>SUMIFS(DG$5:DG83,$CR$5:$CR83,"="&amp;$CR83)</f>
        <v>1462</v>
      </c>
      <c r="DI83" s="14" t="s">
        <v>704</v>
      </c>
      <c r="DJ83" s="14">
        <f>INDEX(属性投放!$BL$6:$BL$85,(CT83-2)*20+CX83)</f>
        <v>2500</v>
      </c>
      <c r="DK83" s="14">
        <f>SUMIFS(DJ$5:DJ83,$CR$5:$CR83,"="&amp;$CR83)</f>
        <v>29200</v>
      </c>
      <c r="DP83" s="14">
        <f t="shared" si="187"/>
        <v>1102004</v>
      </c>
      <c r="DQ83" s="14" t="str">
        <f t="shared" si="188"/>
        <v>唐流雨19突</v>
      </c>
      <c r="DR83" s="14">
        <f t="shared" si="189"/>
        <v>4</v>
      </c>
      <c r="DS83" s="14">
        <f t="shared" si="190"/>
        <v>2</v>
      </c>
      <c r="DT83" s="14">
        <f t="shared" si="191"/>
        <v>3</v>
      </c>
      <c r="DU83" s="14">
        <f t="shared" si="192"/>
        <v>2</v>
      </c>
      <c r="DV83" s="14">
        <f t="shared" si="193"/>
        <v>19</v>
      </c>
      <c r="DW83" s="14">
        <f t="shared" si="194"/>
        <v>19</v>
      </c>
      <c r="DX83" s="14">
        <f>INDEX(属性投放!$AW$6:$AW$85,(卡牌属性!DU83-2)*20+卡牌属性!DV83)</f>
        <v>8</v>
      </c>
      <c r="DY83" s="14">
        <f>INDEX(属性投放!BP$6:BP$85,卡牌属性!$DW83)</f>
        <v>1400</v>
      </c>
      <c r="DZ83" s="14">
        <f>INDEX(属性投放!BQ$6:BQ$85,卡牌属性!$DW83)</f>
        <v>700</v>
      </c>
      <c r="EA83" s="14">
        <f>INDEX(属性投放!BR$6:BR$85,卡牌属性!$DW83)</f>
        <v>14000</v>
      </c>
      <c r="EB83" s="14">
        <f t="shared" si="158"/>
        <v>7840</v>
      </c>
      <c r="EC83" s="14">
        <f t="shared" si="159"/>
        <v>8346</v>
      </c>
      <c r="ED83" s="14">
        <f t="shared" si="160"/>
        <v>8639</v>
      </c>
      <c r="EE83" s="14">
        <f t="shared" si="161"/>
        <v>8639</v>
      </c>
      <c r="EF83" s="14">
        <f t="shared" si="162"/>
        <v>9923</v>
      </c>
      <c r="EG83" s="14">
        <f t="shared" si="163"/>
        <v>3523</v>
      </c>
      <c r="EH83" s="14">
        <f t="shared" si="164"/>
        <v>3684</v>
      </c>
      <c r="EI83" s="14">
        <f t="shared" si="165"/>
        <v>3684</v>
      </c>
      <c r="EJ83" s="14">
        <f t="shared" si="166"/>
        <v>3905</v>
      </c>
      <c r="EK83" s="14">
        <f t="shared" si="167"/>
        <v>4149</v>
      </c>
      <c r="EL83" s="14">
        <f t="shared" si="168"/>
        <v>73300</v>
      </c>
      <c r="EM83" s="14">
        <f t="shared" si="169"/>
        <v>77500</v>
      </c>
      <c r="EN83" s="14">
        <f t="shared" si="170"/>
        <v>77500</v>
      </c>
      <c r="EO83" s="14">
        <f t="shared" si="171"/>
        <v>82360</v>
      </c>
      <c r="EP83" s="14">
        <f t="shared" si="172"/>
        <v>85090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95"/>
        <v>16</v>
      </c>
      <c r="FK83" s="14">
        <f t="shared" si="196"/>
        <v>1102016</v>
      </c>
      <c r="FL83" s="14" t="str">
        <f t="shared" si="197"/>
        <v>西方龙-4星</v>
      </c>
      <c r="FM83" s="14">
        <f t="shared" si="198"/>
        <v>4</v>
      </c>
      <c r="FN83" s="14">
        <f>INDEX(Y$6:Y$27,$FJ83)+INDEX(属性偏向!Z$4:Z$8,卡牌属性!$FM83)</f>
        <v>8</v>
      </c>
      <c r="FO83" s="14" t="str">
        <f>INDEX(属性评价,卡牌属性!FN83)</f>
        <v>A+</v>
      </c>
      <c r="FP83" s="14">
        <f>INDEX(Z$6:Z$27,$FJ83)+INDEX(属性偏向!AA$4:AA$8,卡牌属性!$FM83)</f>
        <v>9</v>
      </c>
      <c r="FQ83" s="14" t="str">
        <f>INDEX(属性评价,卡牌属性!FP83)</f>
        <v>S</v>
      </c>
      <c r="FR83" s="14">
        <f>INDEX(AA$6:AA$27,$FJ83)+INDEX(属性偏向!AB$4:AB$8,卡牌属性!$FM83)</f>
        <v>10</v>
      </c>
      <c r="FS83" s="14" t="str">
        <f>INDEX(属性评价,卡牌属性!FR83)</f>
        <v>S+</v>
      </c>
      <c r="FV83" s="13">
        <v>79</v>
      </c>
      <c r="FW83" s="13">
        <f t="shared" si="199"/>
        <v>16</v>
      </c>
      <c r="FX83" s="14">
        <f t="shared" si="200"/>
        <v>1101041</v>
      </c>
      <c r="FY83" s="14" t="str">
        <f t="shared" si="201"/>
        <v>常服夏玲-4星</v>
      </c>
      <c r="FZ83" s="14">
        <f t="shared" si="202"/>
        <v>4</v>
      </c>
      <c r="GA83" s="14">
        <f>INDEX(J$6:J$21,$FW83)+INDEX(属性偏向!Z$4:Z$8,卡牌属性!$FM83)</f>
        <v>4</v>
      </c>
      <c r="GB83" s="14" t="str">
        <f>INDEX(属性评价,卡牌属性!GA83)</f>
        <v>C+</v>
      </c>
      <c r="GC83" s="14">
        <f>INDEX(K$6:K$21,$FW83)+INDEX(属性偏向!Z$4:Z$8,卡牌属性!$FM83)</f>
        <v>5</v>
      </c>
      <c r="GD83" s="14" t="str">
        <f>INDEX(属性评价,卡牌属性!GC83)</f>
        <v>B</v>
      </c>
      <c r="GE83" s="14">
        <f>INDEX(L$6:L$21,$FW83)+INDEX(属性偏向!Z$4:Z$8,卡牌属性!$FM83)</f>
        <v>5</v>
      </c>
      <c r="GF83" s="14" t="str">
        <f>INDEX(属性评价,卡牌属性!GE83)</f>
        <v>B</v>
      </c>
      <c r="GJ83" s="13">
        <v>79</v>
      </c>
      <c r="GK83" s="13">
        <f>MATCH(GJ83-1,属性投放!$T$6:$T$66,1)</f>
        <v>10</v>
      </c>
      <c r="GL83" s="13">
        <f>MATCH(GJ83,属性投放!$AN$6:$AN$58,1)-1</f>
        <v>23</v>
      </c>
      <c r="GM83" s="13">
        <f>MATCH(GJ83-1,属性投放!$AD$6:$AD$26,1)</f>
        <v>11</v>
      </c>
      <c r="GN83" s="13" t="str">
        <f>INDEX(属性投放!$AB$7:$AB$26,卡牌属性!GM83)</f>
        <v>大叫唤+1</v>
      </c>
      <c r="GO83" s="14">
        <f t="shared" si="203"/>
        <v>1535</v>
      </c>
      <c r="GP83" s="14">
        <f t="shared" si="204"/>
        <v>740</v>
      </c>
      <c r="GQ83" s="14">
        <f t="shared" si="205"/>
        <v>14650</v>
      </c>
      <c r="GR83" s="14">
        <f t="shared" si="206"/>
        <v>12</v>
      </c>
      <c r="GS83" s="14">
        <f t="shared" si="207"/>
        <v>6</v>
      </c>
      <c r="GT83" s="14">
        <f t="shared" si="208"/>
        <v>120</v>
      </c>
      <c r="GU83" s="14">
        <f>GO83+GR83*($GJ83-INDEX(属性投放!$AD$6:$AD$26,卡牌属性!$GM83))</f>
        <v>1619</v>
      </c>
      <c r="GV83" s="14">
        <f>GP83+GS83*($GJ83-INDEX(属性投放!$AD$6:$AD$26,卡牌属性!$GM83))</f>
        <v>782</v>
      </c>
      <c r="GW83" s="14">
        <f>GQ83+GT83*($GJ83-INDEX(属性投放!$AD$6:$AD$26,卡牌属性!$GM83))</f>
        <v>15490</v>
      </c>
      <c r="GX83" s="14">
        <f t="shared" si="209"/>
        <v>1365</v>
      </c>
      <c r="GY83" s="14">
        <f t="shared" si="210"/>
        <v>686</v>
      </c>
      <c r="GZ83" s="14">
        <f t="shared" si="211"/>
        <v>13650</v>
      </c>
      <c r="HA83" s="14">
        <f>IF(COUNTIF(属性投放!$AN$7:$AN$58,"="&amp;卡牌属性!GJ83)&gt;0,卡牌属性!GL83,0)</f>
        <v>0</v>
      </c>
      <c r="HB83" s="14">
        <f t="shared" si="212"/>
        <v>0</v>
      </c>
      <c r="HC83" s="14">
        <f t="shared" si="213"/>
        <v>0</v>
      </c>
      <c r="HD83" s="14">
        <f t="shared" si="214"/>
        <v>0</v>
      </c>
      <c r="HE83" s="14">
        <f>IF(COUNTIF(属性投放!$AD$6:$AD$26,"="&amp;卡牌属性!GJ83)&gt;0,卡牌属性!GM83,0)</f>
        <v>0</v>
      </c>
      <c r="HF83" s="14">
        <f t="shared" si="215"/>
        <v>0</v>
      </c>
      <c r="HG83" s="14">
        <f t="shared" si="216"/>
        <v>0</v>
      </c>
      <c r="HH83" s="14">
        <f t="shared" si="217"/>
        <v>0</v>
      </c>
      <c r="HI83" s="14">
        <f t="shared" si="219"/>
        <v>12</v>
      </c>
      <c r="HJ83" s="14">
        <f t="shared" si="220"/>
        <v>6</v>
      </c>
      <c r="HK83" s="14">
        <f t="shared" si="221"/>
        <v>120</v>
      </c>
      <c r="HL83" s="14">
        <f t="shared" si="222"/>
        <v>2984</v>
      </c>
      <c r="HM83" s="14">
        <f t="shared" si="223"/>
        <v>1468</v>
      </c>
      <c r="HN83" s="14">
        <f t="shared" si="224"/>
        <v>29140</v>
      </c>
      <c r="HO83" s="14">
        <f t="shared" si="225"/>
        <v>360</v>
      </c>
      <c r="HP83" s="14">
        <f t="shared" si="226"/>
        <v>0</v>
      </c>
      <c r="HQ83" s="14">
        <f t="shared" si="227"/>
        <v>0</v>
      </c>
      <c r="HR83" s="14">
        <f t="shared" si="228"/>
        <v>88340</v>
      </c>
      <c r="HS83" s="17">
        <f t="shared" si="229"/>
        <v>4.0751641385555811E-3</v>
      </c>
      <c r="HT83" s="17">
        <f t="shared" si="230"/>
        <v>0</v>
      </c>
      <c r="HU83" s="17">
        <f t="shared" si="231"/>
        <v>0</v>
      </c>
      <c r="HV83" s="23">
        <f>SUM(HO$5:HO83)</f>
        <v>20120</v>
      </c>
      <c r="HW83" s="14">
        <f>SUM(HP$5:HP83)</f>
        <v>41020</v>
      </c>
      <c r="HX83" s="14">
        <f>SUM(HQ$5:HQ83)</f>
        <v>20860</v>
      </c>
      <c r="HY83" s="17">
        <f t="shared" si="232"/>
        <v>0.22775639574371745</v>
      </c>
      <c r="HZ83" s="17">
        <f t="shared" si="233"/>
        <v>0.46434231378763868</v>
      </c>
      <c r="IA83" s="17">
        <f t="shared" si="234"/>
        <v>0.23613312202852615</v>
      </c>
    </row>
    <row r="84" spans="31:235" ht="16.5" x14ac:dyDescent="0.2">
      <c r="AE84" s="13">
        <v>80</v>
      </c>
      <c r="AF84" s="13">
        <f t="shared" si="218"/>
        <v>4</v>
      </c>
      <c r="AG84" s="13">
        <f t="shared" si="173"/>
        <v>4</v>
      </c>
      <c r="AH84" s="14">
        <f t="shared" si="174"/>
        <v>1101004</v>
      </c>
      <c r="AI84" s="14" t="str">
        <f t="shared" si="175"/>
        <v>项昆仑20突</v>
      </c>
      <c r="AJ84" s="25" t="s">
        <v>162</v>
      </c>
      <c r="AK84" s="14">
        <v>1</v>
      </c>
      <c r="AL84" s="14">
        <f t="shared" si="176"/>
        <v>20</v>
      </c>
      <c r="AM84" s="14">
        <f>INDEX(属性投放!$DE$6:$DE$85,(卡牌属性!AG84-2)*20+卡牌属性!AL84)</f>
        <v>34989</v>
      </c>
      <c r="AN84" s="14">
        <f t="shared" si="152"/>
        <v>34989</v>
      </c>
      <c r="AO84" s="14">
        <f t="shared" si="152"/>
        <v>34989</v>
      </c>
      <c r="AP84" s="14">
        <f t="shared" si="152"/>
        <v>34989</v>
      </c>
      <c r="AQ84" s="14">
        <f t="shared" si="152"/>
        <v>34989</v>
      </c>
      <c r="AR84" s="14">
        <f>INDEX(属性投放!$DF$6:$DF$85,(卡牌属性!AG84-2)*20+卡牌属性!AL84)</f>
        <v>17509</v>
      </c>
      <c r="AS84" s="14">
        <f t="shared" si="153"/>
        <v>17509</v>
      </c>
      <c r="AT84" s="14">
        <f t="shared" si="153"/>
        <v>17509</v>
      </c>
      <c r="AU84" s="14">
        <f t="shared" si="153"/>
        <v>17509</v>
      </c>
      <c r="AV84" s="14">
        <f t="shared" si="153"/>
        <v>17509</v>
      </c>
      <c r="AW84" s="14">
        <f>INDEX(属性投放!$DG$6:$DG$85,(卡牌属性!AG84-2)*20+卡牌属性!AL84)</f>
        <v>174845</v>
      </c>
      <c r="AX84" s="14">
        <f t="shared" si="154"/>
        <v>174845</v>
      </c>
      <c r="AY84" s="14">
        <f t="shared" si="154"/>
        <v>174845</v>
      </c>
      <c r="AZ84" s="14">
        <f t="shared" si="154"/>
        <v>174845</v>
      </c>
      <c r="BA84" s="14">
        <f t="shared" si="154"/>
        <v>174845</v>
      </c>
      <c r="BB84" s="14">
        <f>INDEX(属性投放!$DK$6:$DK$85,(卡牌属性!AG84-2)*20+卡牌属性!AL84)</f>
        <v>826</v>
      </c>
      <c r="BC84" s="14">
        <f t="shared" si="155"/>
        <v>826</v>
      </c>
      <c r="BD84" s="14">
        <f t="shared" si="155"/>
        <v>826</v>
      </c>
      <c r="BE84" s="14">
        <f t="shared" si="155"/>
        <v>826</v>
      </c>
      <c r="BF84" s="14">
        <f t="shared" si="155"/>
        <v>826</v>
      </c>
      <c r="BG84" s="14">
        <f>INDEX(属性投放!$DL$6:$DL$85,(卡牌属性!AG84-2)*20+卡牌属性!AL84)</f>
        <v>413</v>
      </c>
      <c r="BH84" s="14">
        <f t="shared" si="156"/>
        <v>413</v>
      </c>
      <c r="BI84" s="14">
        <f t="shared" si="156"/>
        <v>413</v>
      </c>
      <c r="BJ84" s="14">
        <f t="shared" si="156"/>
        <v>413</v>
      </c>
      <c r="BK84" s="14">
        <f t="shared" si="156"/>
        <v>413</v>
      </c>
      <c r="BL84" s="14">
        <f>INDEX(属性投放!$DM$6:$DM$85,(卡牌属性!AG84-2)*20+卡牌属性!AL84)</f>
        <v>4130</v>
      </c>
      <c r="BM84" s="14">
        <f t="shared" si="157"/>
        <v>4130</v>
      </c>
      <c r="BN84" s="14">
        <f t="shared" si="157"/>
        <v>4130</v>
      </c>
      <c r="BO84" s="14">
        <f t="shared" si="157"/>
        <v>4130</v>
      </c>
      <c r="BP84" s="14">
        <f t="shared" si="157"/>
        <v>4130</v>
      </c>
      <c r="BU84" s="13">
        <v>80</v>
      </c>
      <c r="BV84" s="13">
        <f t="shared" si="177"/>
        <v>4</v>
      </c>
      <c r="BW84" s="14">
        <f t="shared" si="178"/>
        <v>2</v>
      </c>
      <c r="BX84" s="14">
        <f t="shared" si="179"/>
        <v>1102004</v>
      </c>
      <c r="BY84" s="14" t="str">
        <f t="shared" si="180"/>
        <v>唐流雨20突</v>
      </c>
      <c r="BZ84" s="25" t="s">
        <v>162</v>
      </c>
      <c r="CA84" s="14">
        <v>2</v>
      </c>
      <c r="CB84" s="14">
        <f t="shared" si="181"/>
        <v>20</v>
      </c>
      <c r="CC84" s="14" t="s">
        <v>21</v>
      </c>
      <c r="CD84" s="14">
        <f>INDEX(属性投放!$AY$6:$AY$85,(BW84-2)*20+CB84)</f>
        <v>21115</v>
      </c>
      <c r="CE84" s="14" t="s">
        <v>22</v>
      </c>
      <c r="CF84" s="14">
        <f>INDEX(属性投放!$AZ$6:$AZ$85,(BW84-2)*20+CB84)</f>
        <v>10549</v>
      </c>
      <c r="CG84" s="14" t="s">
        <v>674</v>
      </c>
      <c r="CH84" s="14">
        <f>INDEX(属性投放!$BA$6:$BA$85,(BW84-2)*20+CB84)</f>
        <v>210450</v>
      </c>
      <c r="CI84" s="14" t="s">
        <v>21</v>
      </c>
      <c r="CJ84" s="14">
        <f>INDEX(属性投放!$BB$6:$BB$85,(BW84-2)*20+CB84)</f>
        <v>25</v>
      </c>
      <c r="CK84" s="14" t="s">
        <v>22</v>
      </c>
      <c r="CL84" s="14">
        <f>INDEX(属性投放!$BC$6:$BC$85,(BW84-2)*20+CB84)</f>
        <v>13</v>
      </c>
      <c r="CM84" s="14" t="s">
        <v>674</v>
      </c>
      <c r="CN84" s="14">
        <f>INDEX(属性投放!$BD$6:$BD$85,(BW84-2)*20+CB84)</f>
        <v>250</v>
      </c>
      <c r="CQ84" s="13">
        <v>80</v>
      </c>
      <c r="CR84" s="13">
        <f t="shared" si="182"/>
        <v>2</v>
      </c>
      <c r="CS84" s="13">
        <f t="shared" si="183"/>
        <v>28</v>
      </c>
      <c r="CT84" s="14">
        <f t="shared" si="184"/>
        <v>3</v>
      </c>
      <c r="CU84" s="14">
        <f t="shared" si="185"/>
        <v>1102002</v>
      </c>
      <c r="CV84" s="14" t="str">
        <f>INDEX($O$6:$O$27,CR84)&amp;"-"&amp;INDEX(属性投放!$AB$7:$AB$26,CX84)&amp;"-魂火-"&amp;CZ84</f>
        <v>许褚-焦热-魂火-1</v>
      </c>
      <c r="CW84" s="25" t="s">
        <v>162</v>
      </c>
      <c r="CX84" s="14">
        <f>INDEX(属性投放!$AL$7:$AL$58,CS84)</f>
        <v>13</v>
      </c>
      <c r="CY84" s="14" t="s">
        <v>701</v>
      </c>
      <c r="CZ84" s="14">
        <f>INDEX(属性投放!$AM$7:$AM$58,CS84)</f>
        <v>1</v>
      </c>
      <c r="DA84" s="14">
        <f t="shared" si="186"/>
        <v>28</v>
      </c>
      <c r="DB84" s="14">
        <f>INDEX(属性投放!$AN$7:$AN$58,DA84)</f>
        <v>90</v>
      </c>
      <c r="DC84" s="14" t="s">
        <v>702</v>
      </c>
      <c r="DD84" s="14">
        <f>INDEX(属性投放!$BJ$6:$BJ$85,(CT84-2)*20+CX84)</f>
        <v>300</v>
      </c>
      <c r="DE84" s="14">
        <f>SUMIFS(DD$5:DD84,$CR$5:$CR84,"="&amp;$CR84)</f>
        <v>3220</v>
      </c>
      <c r="DF84" s="14" t="s">
        <v>703</v>
      </c>
      <c r="DG84" s="14">
        <f>INDEX(属性投放!$BK$6:$BK$85,(CT84-2)*20+CX84)</f>
        <v>150</v>
      </c>
      <c r="DH84" s="14">
        <f>SUMIFS(DG$5:DG84,$CR$5:$CR84,"="&amp;$CR84)</f>
        <v>1612</v>
      </c>
      <c r="DI84" s="14" t="s">
        <v>704</v>
      </c>
      <c r="DJ84" s="14">
        <f>INDEX(属性投放!$BL$6:$BL$85,(CT84-2)*20+CX84)</f>
        <v>3000</v>
      </c>
      <c r="DK84" s="14">
        <f>SUMIFS(DJ$5:DJ84,$CR$5:$CR84,"="&amp;$CR84)</f>
        <v>32200</v>
      </c>
      <c r="DP84" s="14">
        <f t="shared" si="187"/>
        <v>1102004</v>
      </c>
      <c r="DQ84" s="14" t="str">
        <f t="shared" si="188"/>
        <v>唐流雨20突</v>
      </c>
      <c r="DR84" s="14">
        <f t="shared" si="189"/>
        <v>4</v>
      </c>
      <c r="DS84" s="14">
        <f t="shared" si="190"/>
        <v>2</v>
      </c>
      <c r="DT84" s="14">
        <f t="shared" si="191"/>
        <v>3</v>
      </c>
      <c r="DU84" s="14">
        <f t="shared" si="192"/>
        <v>2</v>
      </c>
      <c r="DV84" s="14">
        <f t="shared" si="193"/>
        <v>20</v>
      </c>
      <c r="DW84" s="14">
        <f t="shared" si="194"/>
        <v>20</v>
      </c>
      <c r="DX84" s="14">
        <f>INDEX(属性投放!$AW$6:$AW$85,(卡牌属性!DU84-2)*20+卡牌属性!DV84)</f>
        <v>10</v>
      </c>
      <c r="DY84" s="14">
        <f>INDEX(属性投放!BP$6:BP$85,卡牌属性!$DW84)</f>
        <v>1500</v>
      </c>
      <c r="DZ84" s="14">
        <f>INDEX(属性投放!BQ$6:BQ$85,卡牌属性!$DW84)</f>
        <v>750</v>
      </c>
      <c r="EA84" s="14">
        <f>INDEX(属性投放!BR$6:BR$85,卡牌属性!$DW84)</f>
        <v>15000</v>
      </c>
      <c r="EB84" s="14">
        <f t="shared" si="158"/>
        <v>9480</v>
      </c>
      <c r="EC84" s="14">
        <f t="shared" si="159"/>
        <v>10066</v>
      </c>
      <c r="ED84" s="14">
        <f t="shared" si="160"/>
        <v>10399</v>
      </c>
      <c r="EE84" s="14">
        <f t="shared" si="161"/>
        <v>10399</v>
      </c>
      <c r="EF84" s="14">
        <f t="shared" si="162"/>
        <v>11923</v>
      </c>
      <c r="EG84" s="14">
        <f t="shared" si="163"/>
        <v>4303</v>
      </c>
      <c r="EH84" s="14">
        <f t="shared" si="164"/>
        <v>4488</v>
      </c>
      <c r="EI84" s="14">
        <f t="shared" si="165"/>
        <v>4488</v>
      </c>
      <c r="EJ84" s="14">
        <f t="shared" si="166"/>
        <v>4725</v>
      </c>
      <c r="EK84" s="14">
        <f t="shared" si="167"/>
        <v>5009</v>
      </c>
      <c r="EL84" s="14">
        <f t="shared" si="168"/>
        <v>89300</v>
      </c>
      <c r="EM84" s="14">
        <f t="shared" si="169"/>
        <v>93900</v>
      </c>
      <c r="EN84" s="14">
        <f t="shared" si="170"/>
        <v>93900</v>
      </c>
      <c r="EO84" s="14">
        <f t="shared" si="171"/>
        <v>99560</v>
      </c>
      <c r="EP84" s="14">
        <f t="shared" si="172"/>
        <v>102690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95"/>
        <v>16</v>
      </c>
      <c r="FK84" s="14">
        <f t="shared" si="196"/>
        <v>1102016</v>
      </c>
      <c r="FL84" s="14" t="str">
        <f t="shared" si="197"/>
        <v>西方龙-5星</v>
      </c>
      <c r="FM84" s="14">
        <f t="shared" si="198"/>
        <v>5</v>
      </c>
      <c r="FN84" s="14">
        <f>INDEX(Y$6:Y$27,$FJ84)+INDEX(属性偏向!Z$4:Z$8,卡牌属性!$FM84)</f>
        <v>9</v>
      </c>
      <c r="FO84" s="14" t="str">
        <f>INDEX(属性评价,卡牌属性!FN84)</f>
        <v>S</v>
      </c>
      <c r="FP84" s="14">
        <f>INDEX(Z$6:Z$27,$FJ84)+INDEX(属性偏向!AA$4:AA$8,卡牌属性!$FM84)</f>
        <v>10</v>
      </c>
      <c r="FQ84" s="14" t="str">
        <f>INDEX(属性评价,卡牌属性!FP84)</f>
        <v>S+</v>
      </c>
      <c r="FR84" s="14">
        <f>INDEX(AA$6:AA$27,$FJ84)+INDEX(属性偏向!AB$4:AB$8,卡牌属性!$FM84)</f>
        <v>11</v>
      </c>
      <c r="FS84" s="14" t="str">
        <f>INDEX(属性评价,卡牌属性!FR84)</f>
        <v>SS</v>
      </c>
      <c r="FV84" s="13">
        <v>80</v>
      </c>
      <c r="FW84" s="13">
        <f t="shared" si="199"/>
        <v>16</v>
      </c>
      <c r="FX84" s="14">
        <f t="shared" si="200"/>
        <v>1101041</v>
      </c>
      <c r="FY84" s="14" t="str">
        <f t="shared" si="201"/>
        <v>常服夏玲-5星</v>
      </c>
      <c r="FZ84" s="14">
        <f t="shared" si="202"/>
        <v>5</v>
      </c>
      <c r="GA84" s="14">
        <f>INDEX(J$6:J$21,$FW84)+INDEX(属性偏向!Z$4:Z$8,卡牌属性!$FM84)</f>
        <v>5</v>
      </c>
      <c r="GB84" s="14" t="str">
        <f>INDEX(属性评价,卡牌属性!GA84)</f>
        <v>B</v>
      </c>
      <c r="GC84" s="14">
        <f>INDEX(K$6:K$21,$FW84)+INDEX(属性偏向!Z$4:Z$8,卡牌属性!$FM84)</f>
        <v>6</v>
      </c>
      <c r="GD84" s="14" t="str">
        <f>INDEX(属性评价,卡牌属性!GC84)</f>
        <v>B+</v>
      </c>
      <c r="GE84" s="14">
        <f>INDEX(L$6:L$21,$FW84)+INDEX(属性偏向!Z$4:Z$8,卡牌属性!$FM84)</f>
        <v>6</v>
      </c>
      <c r="GF84" s="14" t="str">
        <f>INDEX(属性评价,卡牌属性!GE84)</f>
        <v>B+</v>
      </c>
      <c r="GJ84" s="13">
        <v>80</v>
      </c>
      <c r="GK84" s="13">
        <f>MATCH(GJ84-1,属性投放!$T$6:$T$66,1)</f>
        <v>10</v>
      </c>
      <c r="GL84" s="13">
        <f>MATCH(GJ84,属性投放!$AN$6:$AN$58,1)-1</f>
        <v>24</v>
      </c>
      <c r="GM84" s="13">
        <f>MATCH(GJ84-1,属性投放!$AD$6:$AD$26,1)</f>
        <v>11</v>
      </c>
      <c r="GN84" s="13" t="str">
        <f>INDEX(属性投放!$AB$7:$AB$26,卡牌属性!GM84)</f>
        <v>大叫唤+1</v>
      </c>
      <c r="GO84" s="14">
        <f t="shared" si="203"/>
        <v>1535</v>
      </c>
      <c r="GP84" s="14">
        <f t="shared" si="204"/>
        <v>740</v>
      </c>
      <c r="GQ84" s="14">
        <f t="shared" si="205"/>
        <v>14650</v>
      </c>
      <c r="GR84" s="14">
        <f t="shared" si="206"/>
        <v>12</v>
      </c>
      <c r="GS84" s="14">
        <f t="shared" si="207"/>
        <v>6</v>
      </c>
      <c r="GT84" s="14">
        <f t="shared" si="208"/>
        <v>120</v>
      </c>
      <c r="GU84" s="14">
        <f>GO84+GR84*($GJ84-INDEX(属性投放!$AD$6:$AD$26,卡牌属性!$GM84))</f>
        <v>1631</v>
      </c>
      <c r="GV84" s="14">
        <f>GP84+GS84*($GJ84-INDEX(属性投放!$AD$6:$AD$26,卡牌属性!$GM84))</f>
        <v>788</v>
      </c>
      <c r="GW84" s="14">
        <f>GQ84+GT84*($GJ84-INDEX(属性投放!$AD$6:$AD$26,卡牌属性!$GM84))</f>
        <v>15610</v>
      </c>
      <c r="GX84" s="14">
        <f t="shared" si="209"/>
        <v>1495</v>
      </c>
      <c r="GY84" s="14">
        <f t="shared" si="210"/>
        <v>751</v>
      </c>
      <c r="GZ84" s="14">
        <f t="shared" si="211"/>
        <v>14950</v>
      </c>
      <c r="HA84" s="14">
        <f>IF(COUNTIF(属性投放!$AN$7:$AN$58,"="&amp;卡牌属性!GJ84)&gt;0,卡牌属性!GL84,0)</f>
        <v>24</v>
      </c>
      <c r="HB84" s="14">
        <f t="shared" si="212"/>
        <v>130</v>
      </c>
      <c r="HC84" s="14">
        <f t="shared" si="213"/>
        <v>65</v>
      </c>
      <c r="HD84" s="14">
        <f t="shared" si="214"/>
        <v>1300</v>
      </c>
      <c r="HE84" s="14">
        <f>IF(COUNTIF(属性投放!$AD$6:$AD$26,"="&amp;卡牌属性!GJ84)&gt;0,卡牌属性!GM84,0)</f>
        <v>11</v>
      </c>
      <c r="HF84" s="14">
        <f t="shared" si="215"/>
        <v>160</v>
      </c>
      <c r="HG84" s="14">
        <f t="shared" si="216"/>
        <v>80</v>
      </c>
      <c r="HH84" s="14">
        <f t="shared" si="217"/>
        <v>1600</v>
      </c>
      <c r="HI84" s="14">
        <f t="shared" si="219"/>
        <v>12</v>
      </c>
      <c r="HJ84" s="14">
        <f t="shared" si="220"/>
        <v>6</v>
      </c>
      <c r="HK84" s="14">
        <f t="shared" si="221"/>
        <v>120</v>
      </c>
      <c r="HL84" s="14">
        <f t="shared" si="222"/>
        <v>3126</v>
      </c>
      <c r="HM84" s="14">
        <f t="shared" si="223"/>
        <v>1539</v>
      </c>
      <c r="HN84" s="14">
        <f t="shared" si="224"/>
        <v>30560</v>
      </c>
      <c r="HO84" s="14">
        <f t="shared" si="225"/>
        <v>360</v>
      </c>
      <c r="HP84" s="14">
        <f t="shared" si="226"/>
        <v>3900</v>
      </c>
      <c r="HQ84" s="14">
        <f t="shared" si="227"/>
        <v>4800</v>
      </c>
      <c r="HR84" s="14">
        <f t="shared" si="228"/>
        <v>92600</v>
      </c>
      <c r="HS84" s="17">
        <f t="shared" si="229"/>
        <v>3.8876889848812094E-3</v>
      </c>
      <c r="HT84" s="17">
        <f t="shared" si="230"/>
        <v>4.2116630669546434E-2</v>
      </c>
      <c r="HU84" s="17">
        <f t="shared" si="231"/>
        <v>5.183585313174946E-2</v>
      </c>
      <c r="HV84" s="23">
        <f>SUM(HO$5:HO84)</f>
        <v>20480</v>
      </c>
      <c r="HW84" s="14">
        <f>SUM(HP$5:HP84)</f>
        <v>44920</v>
      </c>
      <c r="HX84" s="14">
        <f>SUM(HQ$5:HQ84)</f>
        <v>25660</v>
      </c>
      <c r="HY84" s="17">
        <f t="shared" si="232"/>
        <v>0.22116630669546436</v>
      </c>
      <c r="HZ84" s="17">
        <f t="shared" si="233"/>
        <v>0.48509719222462205</v>
      </c>
      <c r="IA84" s="17">
        <f t="shared" si="234"/>
        <v>0.27710583153347734</v>
      </c>
    </row>
    <row r="85" spans="31:235" ht="16.5" x14ac:dyDescent="0.2">
      <c r="AE85" s="13">
        <v>81</v>
      </c>
      <c r="AF85" s="13">
        <f t="shared" si="218"/>
        <v>5</v>
      </c>
      <c r="AG85" s="13">
        <f t="shared" si="173"/>
        <v>4</v>
      </c>
      <c r="AH85" s="14">
        <f t="shared" si="174"/>
        <v>1101005</v>
      </c>
      <c r="AI85" s="14" t="str">
        <f t="shared" si="175"/>
        <v>刘羽禅1突</v>
      </c>
      <c r="AJ85" s="25" t="s">
        <v>162</v>
      </c>
      <c r="AK85" s="14">
        <v>1</v>
      </c>
      <c r="AL85" s="14">
        <f t="shared" si="176"/>
        <v>1</v>
      </c>
      <c r="AM85" s="14">
        <f>INDEX(属性投放!$DE$6:$DE$85,(卡牌属性!AG85-2)*20+卡牌属性!AL85)</f>
        <v>120</v>
      </c>
      <c r="AN85" s="14">
        <f t="shared" ref="AN85:AQ104" si="235">$AM85</f>
        <v>120</v>
      </c>
      <c r="AO85" s="14">
        <f t="shared" si="235"/>
        <v>120</v>
      </c>
      <c r="AP85" s="14">
        <f t="shared" si="235"/>
        <v>120</v>
      </c>
      <c r="AQ85" s="14">
        <f t="shared" si="235"/>
        <v>120</v>
      </c>
      <c r="AR85" s="14">
        <f>INDEX(属性投放!$DF$6:$DF$85,(卡牌属性!AG85-2)*20+卡牌属性!AL85)</f>
        <v>20</v>
      </c>
      <c r="AS85" s="14">
        <f t="shared" ref="AS85:AV104" si="236">$AR85</f>
        <v>20</v>
      </c>
      <c r="AT85" s="14">
        <f t="shared" si="236"/>
        <v>20</v>
      </c>
      <c r="AU85" s="14">
        <f t="shared" si="236"/>
        <v>20</v>
      </c>
      <c r="AV85" s="14">
        <f t="shared" si="236"/>
        <v>20</v>
      </c>
      <c r="AW85" s="14">
        <f>INDEX(属性投放!$DG$6:$DG$85,(卡牌属性!AG85-2)*20+卡牌属性!AL85)</f>
        <v>500</v>
      </c>
      <c r="AX85" s="14">
        <f t="shared" ref="AX85:BA104" si="237">$AW85</f>
        <v>500</v>
      </c>
      <c r="AY85" s="14">
        <f t="shared" si="237"/>
        <v>500</v>
      </c>
      <c r="AZ85" s="14">
        <f t="shared" si="237"/>
        <v>500</v>
      </c>
      <c r="BA85" s="14">
        <f t="shared" si="237"/>
        <v>500</v>
      </c>
      <c r="BB85" s="14">
        <f>INDEX(属性投放!$DK$6:$DK$85,(卡牌属性!AG85-2)*20+卡牌属性!AL85)</f>
        <v>13</v>
      </c>
      <c r="BC85" s="14">
        <f t="shared" ref="BC85:BF104" si="238">$BB85</f>
        <v>13</v>
      </c>
      <c r="BD85" s="14">
        <f t="shared" si="238"/>
        <v>13</v>
      </c>
      <c r="BE85" s="14">
        <f t="shared" si="238"/>
        <v>13</v>
      </c>
      <c r="BF85" s="14">
        <f t="shared" si="238"/>
        <v>13</v>
      </c>
      <c r="BG85" s="14">
        <f>INDEX(属性投放!$DL$6:$DL$85,(卡牌属性!AG85-2)*20+卡牌属性!AL85)</f>
        <v>6</v>
      </c>
      <c r="BH85" s="14">
        <f t="shared" ref="BH85:BK104" si="239">$BG85</f>
        <v>6</v>
      </c>
      <c r="BI85" s="14">
        <f t="shared" si="239"/>
        <v>6</v>
      </c>
      <c r="BJ85" s="14">
        <f t="shared" si="239"/>
        <v>6</v>
      </c>
      <c r="BK85" s="14">
        <f t="shared" si="239"/>
        <v>6</v>
      </c>
      <c r="BL85" s="14">
        <f>INDEX(属性投放!$DM$6:$DM$85,(卡牌属性!AG85-2)*20+卡牌属性!AL85)</f>
        <v>65</v>
      </c>
      <c r="BM85" s="14">
        <f t="shared" ref="BM85:BP104" si="240">$BL85</f>
        <v>65</v>
      </c>
      <c r="BN85" s="14">
        <f t="shared" si="240"/>
        <v>65</v>
      </c>
      <c r="BO85" s="14">
        <f t="shared" si="240"/>
        <v>65</v>
      </c>
      <c r="BP85" s="14">
        <f t="shared" si="240"/>
        <v>65</v>
      </c>
      <c r="BU85" s="13">
        <v>81</v>
      </c>
      <c r="BV85" s="13">
        <f t="shared" si="177"/>
        <v>5</v>
      </c>
      <c r="BW85" s="14">
        <f t="shared" si="178"/>
        <v>3</v>
      </c>
      <c r="BX85" s="14">
        <f t="shared" si="179"/>
        <v>1102005</v>
      </c>
      <c r="BY85" s="14" t="str">
        <f t="shared" si="180"/>
        <v>李轩辕1突</v>
      </c>
      <c r="BZ85" s="25" t="s">
        <v>162</v>
      </c>
      <c r="CA85" s="14">
        <v>2</v>
      </c>
      <c r="CB85" s="14">
        <f t="shared" si="181"/>
        <v>1</v>
      </c>
      <c r="CC85" s="14" t="s">
        <v>21</v>
      </c>
      <c r="CD85" s="14">
        <f>INDEX(属性投放!$AY$6:$AY$85,(BW85-2)*20+CB85)</f>
        <v>150</v>
      </c>
      <c r="CE85" s="14" t="s">
        <v>22</v>
      </c>
      <c r="CF85" s="14">
        <f>INDEX(属性投放!$AZ$6:$AZ$85,(BW85-2)*20+CB85)</f>
        <v>30</v>
      </c>
      <c r="CG85" s="14" t="s">
        <v>674</v>
      </c>
      <c r="CH85" s="14">
        <f>INDEX(属性投放!$BA$6:$BA$85,(BW85-2)*20+CB85)</f>
        <v>500</v>
      </c>
      <c r="CI85" s="14" t="s">
        <v>21</v>
      </c>
      <c r="CJ85" s="14">
        <f>INDEX(属性投放!$BB$6:$BB$85,(BW85-2)*20+CB85)</f>
        <v>8</v>
      </c>
      <c r="CK85" s="14" t="s">
        <v>22</v>
      </c>
      <c r="CL85" s="14">
        <f>INDEX(属性投放!$BC$6:$BC$85,(BW85-2)*20+CB85)</f>
        <v>4</v>
      </c>
      <c r="CM85" s="14" t="s">
        <v>674</v>
      </c>
      <c r="CN85" s="14">
        <f>INDEX(属性投放!$BD$6:$BD$85,(BW85-2)*20+CB85)</f>
        <v>80</v>
      </c>
      <c r="CQ85" s="13">
        <v>81</v>
      </c>
      <c r="CR85" s="13">
        <f t="shared" si="182"/>
        <v>2</v>
      </c>
      <c r="CS85" s="13">
        <f t="shared" si="183"/>
        <v>29</v>
      </c>
      <c r="CT85" s="14">
        <f t="shared" si="184"/>
        <v>3</v>
      </c>
      <c r="CU85" s="14">
        <f t="shared" si="185"/>
        <v>1102002</v>
      </c>
      <c r="CV85" s="14" t="str">
        <f>INDEX($O$6:$O$27,CR85)&amp;"-"&amp;INDEX(属性投放!$AB$7:$AB$26,CX85)&amp;"-魂火-"&amp;CZ85</f>
        <v>许褚-焦热-魂火-2</v>
      </c>
      <c r="CW85" s="25" t="s">
        <v>162</v>
      </c>
      <c r="CX85" s="14">
        <f>INDEX(属性投放!$AL$7:$AL$58,CS85)</f>
        <v>13</v>
      </c>
      <c r="CY85" s="14" t="s">
        <v>701</v>
      </c>
      <c r="CZ85" s="14">
        <f>INDEX(属性投放!$AM$7:$AM$58,CS85)</f>
        <v>2</v>
      </c>
      <c r="DA85" s="14">
        <f t="shared" si="186"/>
        <v>29</v>
      </c>
      <c r="DB85" s="14">
        <f>INDEX(属性投放!$AN$7:$AN$58,DA85)</f>
        <v>92</v>
      </c>
      <c r="DC85" s="14" t="s">
        <v>702</v>
      </c>
      <c r="DD85" s="14">
        <f>INDEX(属性投放!$BJ$6:$BJ$85,(CT85-2)*20+CX85)</f>
        <v>300</v>
      </c>
      <c r="DE85" s="14">
        <f>SUMIFS(DD$5:DD85,$CR$5:$CR85,"="&amp;$CR85)</f>
        <v>3520</v>
      </c>
      <c r="DF85" s="14" t="s">
        <v>703</v>
      </c>
      <c r="DG85" s="14">
        <f>INDEX(属性投放!$BK$6:$BK$85,(CT85-2)*20+CX85)</f>
        <v>150</v>
      </c>
      <c r="DH85" s="14">
        <f>SUMIFS(DG$5:DG85,$CR$5:$CR85,"="&amp;$CR85)</f>
        <v>1762</v>
      </c>
      <c r="DI85" s="14" t="s">
        <v>704</v>
      </c>
      <c r="DJ85" s="14">
        <f>INDEX(属性投放!$BL$6:$BL$85,(CT85-2)*20+CX85)</f>
        <v>3000</v>
      </c>
      <c r="DK85" s="14">
        <f>SUMIFS(DJ$5:DJ85,$CR$5:$CR85,"="&amp;$CR85)</f>
        <v>35200</v>
      </c>
      <c r="DP85" s="14">
        <f t="shared" si="187"/>
        <v>1102005</v>
      </c>
      <c r="DQ85" s="14" t="str">
        <f t="shared" si="188"/>
        <v>李轩辕1突</v>
      </c>
      <c r="DR85" s="14">
        <f t="shared" si="189"/>
        <v>4</v>
      </c>
      <c r="DS85" s="14">
        <f t="shared" si="190"/>
        <v>5</v>
      </c>
      <c r="DT85" s="14">
        <f t="shared" si="191"/>
        <v>6</v>
      </c>
      <c r="DU85" s="14">
        <f t="shared" si="192"/>
        <v>3</v>
      </c>
      <c r="DV85" s="14">
        <f t="shared" si="193"/>
        <v>1</v>
      </c>
      <c r="DW85" s="14">
        <f t="shared" si="194"/>
        <v>21</v>
      </c>
      <c r="DX85" s="14">
        <f>INDEX(属性投放!$AW$6:$AW$85,(卡牌属性!DU85-2)*20+卡牌属性!DV85)</f>
        <v>4</v>
      </c>
      <c r="DY85" s="14">
        <f>INDEX(属性投放!BP$6:BP$85,卡牌属性!$DW85)</f>
        <v>35</v>
      </c>
      <c r="DZ85" s="14">
        <f>INDEX(属性投放!BQ$6:BQ$85,卡牌属性!$DW85)</f>
        <v>18</v>
      </c>
      <c r="EA85" s="14">
        <f>INDEX(属性投放!BR$6:BR$85,卡牌属性!$DW85)</f>
        <v>350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95"/>
        <v>17</v>
      </c>
      <c r="FK85" s="14">
        <f t="shared" si="196"/>
        <v>1102017</v>
      </c>
      <c r="FL85" s="14" t="str">
        <f t="shared" si="197"/>
        <v>飞廉-1星</v>
      </c>
      <c r="FM85" s="14">
        <f t="shared" si="198"/>
        <v>1</v>
      </c>
      <c r="FN85" s="14">
        <f>INDEX(Y$6:Y$27,$FJ85)+INDEX(属性偏向!Z$4:Z$8,卡牌属性!$FM85)</f>
        <v>6</v>
      </c>
      <c r="FO85" s="14" t="str">
        <f>INDEX(属性评价,卡牌属性!FN85)</f>
        <v>B+</v>
      </c>
      <c r="FP85" s="14">
        <f>INDEX(Z$6:Z$27,$FJ85)+INDEX(属性偏向!AA$4:AA$8,卡牌属性!$FM85)</f>
        <v>6</v>
      </c>
      <c r="FQ85" s="14" t="str">
        <f>INDEX(属性评价,卡牌属性!FP85)</f>
        <v>B+</v>
      </c>
      <c r="FR85" s="14">
        <f>INDEX(AA$6:AA$27,$FJ85)+INDEX(属性偏向!AB$4:AB$8,卡牌属性!$FM85)</f>
        <v>4</v>
      </c>
      <c r="FS85" s="14" t="str">
        <f>INDEX(属性评价,卡牌属性!FR85)</f>
        <v>C+</v>
      </c>
      <c r="FV85" s="13"/>
      <c r="FW85" s="13"/>
      <c r="FX85" s="14"/>
      <c r="FY85" s="14"/>
      <c r="FZ85" s="14"/>
      <c r="GA85" s="14"/>
      <c r="GB85" s="14"/>
      <c r="GC85" s="14"/>
      <c r="GD85" s="14"/>
      <c r="GE85" s="14"/>
      <c r="GF85" s="14"/>
      <c r="GJ85" s="13">
        <v>81</v>
      </c>
      <c r="GK85" s="13">
        <f>MATCH(GJ85-1,属性投放!$T$6:$T$66,1)</f>
        <v>10</v>
      </c>
      <c r="GL85" s="13">
        <f>MATCH(GJ85,属性投放!$AN$6:$AN$58,1)-1</f>
        <v>24</v>
      </c>
      <c r="GM85" s="13">
        <f>MATCH(GJ85-1,属性投放!$AD$6:$AD$26,1)</f>
        <v>12</v>
      </c>
      <c r="GN85" s="13" t="str">
        <f>INDEX(属性投放!$AB$7:$AB$26,卡牌属性!GM85)</f>
        <v>大叫唤+2</v>
      </c>
      <c r="GO85" s="14">
        <f t="shared" si="203"/>
        <v>1831</v>
      </c>
      <c r="GP85" s="14">
        <f t="shared" si="204"/>
        <v>888</v>
      </c>
      <c r="GQ85" s="14">
        <f t="shared" si="205"/>
        <v>17610</v>
      </c>
      <c r="GR85" s="14">
        <f t="shared" si="206"/>
        <v>12</v>
      </c>
      <c r="GS85" s="14">
        <f t="shared" si="207"/>
        <v>6</v>
      </c>
      <c r="GT85" s="14">
        <f t="shared" si="208"/>
        <v>120</v>
      </c>
      <c r="GU85" s="14">
        <f>GO85+GR85*($GJ85-INDEX(属性投放!$AD$6:$AD$26,卡牌属性!$GM85))</f>
        <v>1843</v>
      </c>
      <c r="GV85" s="14">
        <f>GP85+GS85*($GJ85-INDEX(属性投放!$AD$6:$AD$26,卡牌属性!$GM85))</f>
        <v>894</v>
      </c>
      <c r="GW85" s="14">
        <f>GQ85+GT85*($GJ85-INDEX(属性投放!$AD$6:$AD$26,卡牌属性!$GM85))</f>
        <v>17730</v>
      </c>
      <c r="GX85" s="14">
        <f t="shared" si="209"/>
        <v>1495</v>
      </c>
      <c r="GY85" s="14">
        <f t="shared" si="210"/>
        <v>751</v>
      </c>
      <c r="GZ85" s="14">
        <f t="shared" si="211"/>
        <v>14950</v>
      </c>
      <c r="HA85" s="14">
        <f>IF(COUNTIF(属性投放!$AN$7:$AN$58,"="&amp;卡牌属性!GJ85)&gt;0,卡牌属性!GL85,0)</f>
        <v>0</v>
      </c>
      <c r="HB85" s="14">
        <f t="shared" si="212"/>
        <v>0</v>
      </c>
      <c r="HC85" s="14">
        <f t="shared" si="213"/>
        <v>0</v>
      </c>
      <c r="HD85" s="14">
        <f t="shared" si="214"/>
        <v>0</v>
      </c>
      <c r="HE85" s="14">
        <f>IF(COUNTIF(属性投放!$AD$6:$AD$26,"="&amp;卡牌属性!GJ85)&gt;0,卡牌属性!GM85,0)</f>
        <v>0</v>
      </c>
      <c r="HF85" s="14">
        <f t="shared" si="215"/>
        <v>0</v>
      </c>
      <c r="HG85" s="14">
        <f t="shared" si="216"/>
        <v>0</v>
      </c>
      <c r="HH85" s="14">
        <f t="shared" si="217"/>
        <v>0</v>
      </c>
      <c r="HI85" s="14">
        <f t="shared" si="219"/>
        <v>12</v>
      </c>
      <c r="HJ85" s="14">
        <f t="shared" si="220"/>
        <v>6</v>
      </c>
      <c r="HK85" s="14">
        <f t="shared" si="221"/>
        <v>120</v>
      </c>
      <c r="HL85" s="14">
        <f t="shared" si="222"/>
        <v>3338</v>
      </c>
      <c r="HM85" s="14">
        <f t="shared" si="223"/>
        <v>1645</v>
      </c>
      <c r="HN85" s="14">
        <f t="shared" si="224"/>
        <v>32680</v>
      </c>
      <c r="HO85" s="14">
        <f t="shared" si="225"/>
        <v>360</v>
      </c>
      <c r="HP85" s="14">
        <f t="shared" si="226"/>
        <v>0</v>
      </c>
      <c r="HQ85" s="14">
        <f t="shared" si="227"/>
        <v>0</v>
      </c>
      <c r="HR85" s="14">
        <f t="shared" si="228"/>
        <v>98960</v>
      </c>
      <c r="HS85" s="17">
        <f t="shared" si="229"/>
        <v>3.6378334680679061E-3</v>
      </c>
      <c r="HT85" s="17">
        <f t="shared" si="230"/>
        <v>0</v>
      </c>
      <c r="HU85" s="17">
        <f t="shared" si="231"/>
        <v>0</v>
      </c>
      <c r="HV85" s="23">
        <f>SUM(HO$5:HO85)</f>
        <v>20840</v>
      </c>
      <c r="HW85" s="14">
        <f>SUM(HP$5:HP85)</f>
        <v>44920</v>
      </c>
      <c r="HX85" s="14">
        <f>SUM(HQ$5:HQ85)</f>
        <v>25660</v>
      </c>
      <c r="HY85" s="17">
        <f t="shared" si="232"/>
        <v>0.21059013742926436</v>
      </c>
      <c r="HZ85" s="17">
        <f t="shared" si="233"/>
        <v>0.45392077607113984</v>
      </c>
      <c r="IA85" s="17">
        <f t="shared" si="234"/>
        <v>0.25929668552950685</v>
      </c>
    </row>
    <row r="86" spans="31:235" ht="16.5" x14ac:dyDescent="0.2">
      <c r="AE86" s="13">
        <v>82</v>
      </c>
      <c r="AF86" s="13">
        <f t="shared" si="218"/>
        <v>5</v>
      </c>
      <c r="AG86" s="13">
        <f t="shared" si="173"/>
        <v>4</v>
      </c>
      <c r="AH86" s="14">
        <f t="shared" si="174"/>
        <v>1101005</v>
      </c>
      <c r="AI86" s="14" t="str">
        <f t="shared" si="175"/>
        <v>刘羽禅2突</v>
      </c>
      <c r="AJ86" s="25" t="s">
        <v>162</v>
      </c>
      <c r="AK86" s="14">
        <v>1</v>
      </c>
      <c r="AL86" s="14">
        <f t="shared" si="176"/>
        <v>2</v>
      </c>
      <c r="AM86" s="14">
        <f>INDEX(属性投放!$DE$6:$DE$85,(卡牌属性!AG86-2)*20+卡牌属性!AL86)</f>
        <v>250</v>
      </c>
      <c r="AN86" s="14">
        <f t="shared" si="235"/>
        <v>250</v>
      </c>
      <c r="AO86" s="14">
        <f t="shared" si="235"/>
        <v>250</v>
      </c>
      <c r="AP86" s="14">
        <f t="shared" si="235"/>
        <v>250</v>
      </c>
      <c r="AQ86" s="14">
        <f t="shared" si="235"/>
        <v>250</v>
      </c>
      <c r="AR86" s="14">
        <f>INDEX(属性投放!$DF$6:$DF$85,(卡牌属性!AG86-2)*20+卡牌属性!AL86)</f>
        <v>80</v>
      </c>
      <c r="AS86" s="14">
        <f t="shared" si="236"/>
        <v>80</v>
      </c>
      <c r="AT86" s="14">
        <f t="shared" si="236"/>
        <v>80</v>
      </c>
      <c r="AU86" s="14">
        <f t="shared" si="236"/>
        <v>80</v>
      </c>
      <c r="AV86" s="14">
        <f t="shared" si="236"/>
        <v>80</v>
      </c>
      <c r="AW86" s="14">
        <f>INDEX(属性投放!$DG$6:$DG$85,(卡牌属性!AG86-2)*20+卡牌属性!AL86)</f>
        <v>1150</v>
      </c>
      <c r="AX86" s="14">
        <f t="shared" si="237"/>
        <v>1150</v>
      </c>
      <c r="AY86" s="14">
        <f t="shared" si="237"/>
        <v>1150</v>
      </c>
      <c r="AZ86" s="14">
        <f t="shared" si="237"/>
        <v>1150</v>
      </c>
      <c r="BA86" s="14">
        <f t="shared" si="237"/>
        <v>1150</v>
      </c>
      <c r="BB86" s="14">
        <f>INDEX(属性投放!$DK$6:$DK$85,(卡牌属性!AG86-2)*20+卡牌属性!AL86)</f>
        <v>26</v>
      </c>
      <c r="BC86" s="14">
        <f t="shared" si="238"/>
        <v>26</v>
      </c>
      <c r="BD86" s="14">
        <f t="shared" si="238"/>
        <v>26</v>
      </c>
      <c r="BE86" s="14">
        <f t="shared" si="238"/>
        <v>26</v>
      </c>
      <c r="BF86" s="14">
        <f t="shared" si="238"/>
        <v>26</v>
      </c>
      <c r="BG86" s="14">
        <f>INDEX(属性投放!$DL$6:$DL$85,(卡牌属性!AG86-2)*20+卡牌属性!AL86)</f>
        <v>14</v>
      </c>
      <c r="BH86" s="14">
        <f t="shared" si="239"/>
        <v>14</v>
      </c>
      <c r="BI86" s="14">
        <f t="shared" si="239"/>
        <v>14</v>
      </c>
      <c r="BJ86" s="14">
        <f t="shared" si="239"/>
        <v>14</v>
      </c>
      <c r="BK86" s="14">
        <f t="shared" si="239"/>
        <v>14</v>
      </c>
      <c r="BL86" s="14">
        <f>INDEX(属性投放!$DM$6:$DM$85,(卡牌属性!AG86-2)*20+卡牌属性!AL86)</f>
        <v>130</v>
      </c>
      <c r="BM86" s="14">
        <f t="shared" si="240"/>
        <v>130</v>
      </c>
      <c r="BN86" s="14">
        <f t="shared" si="240"/>
        <v>130</v>
      </c>
      <c r="BO86" s="14">
        <f t="shared" si="240"/>
        <v>130</v>
      </c>
      <c r="BP86" s="14">
        <f t="shared" si="240"/>
        <v>130</v>
      </c>
      <c r="BU86" s="13">
        <v>82</v>
      </c>
      <c r="BV86" s="13">
        <f t="shared" si="177"/>
        <v>5</v>
      </c>
      <c r="BW86" s="14">
        <f t="shared" si="178"/>
        <v>3</v>
      </c>
      <c r="BX86" s="14">
        <f t="shared" si="179"/>
        <v>1102005</v>
      </c>
      <c r="BY86" s="14" t="str">
        <f t="shared" si="180"/>
        <v>李轩辕2突</v>
      </c>
      <c r="BZ86" s="25" t="s">
        <v>162</v>
      </c>
      <c r="CA86" s="14">
        <v>2</v>
      </c>
      <c r="CB86" s="14">
        <f t="shared" si="181"/>
        <v>2</v>
      </c>
      <c r="CC86" s="14" t="s">
        <v>21</v>
      </c>
      <c r="CD86" s="14">
        <f>INDEX(属性投放!$AY$6:$AY$85,(BW86-2)*20+CB86)</f>
        <v>237</v>
      </c>
      <c r="CE86" s="14" t="s">
        <v>22</v>
      </c>
      <c r="CF86" s="14">
        <f>INDEX(属性投放!$AZ$6:$AZ$85,(BW86-2)*20+CB86)</f>
        <v>74</v>
      </c>
      <c r="CG86" s="14" t="s">
        <v>674</v>
      </c>
      <c r="CH86" s="14">
        <f>INDEX(属性投放!$BA$6:$BA$85,(BW86-2)*20+CB86)</f>
        <v>1370</v>
      </c>
      <c r="CI86" s="14" t="s">
        <v>21</v>
      </c>
      <c r="CJ86" s="14">
        <f>INDEX(属性投放!$BB$6:$BB$85,(BW86-2)*20+CB86)</f>
        <v>10</v>
      </c>
      <c r="CK86" s="14" t="s">
        <v>22</v>
      </c>
      <c r="CL86" s="14">
        <f>INDEX(属性投放!$BC$6:$BC$85,(BW86-2)*20+CB86)</f>
        <v>5</v>
      </c>
      <c r="CM86" s="14" t="s">
        <v>674</v>
      </c>
      <c r="CN86" s="14">
        <f>INDEX(属性投放!$BD$6:$BD$85,(BW86-2)*20+CB86)</f>
        <v>100</v>
      </c>
      <c r="CQ86" s="13">
        <v>82</v>
      </c>
      <c r="CR86" s="13">
        <f t="shared" si="182"/>
        <v>2</v>
      </c>
      <c r="CS86" s="13">
        <f t="shared" si="183"/>
        <v>30</v>
      </c>
      <c r="CT86" s="14">
        <f t="shared" si="184"/>
        <v>3</v>
      </c>
      <c r="CU86" s="14">
        <f t="shared" si="185"/>
        <v>1102002</v>
      </c>
      <c r="CV86" s="14" t="str">
        <f>INDEX($O$6:$O$27,CR86)&amp;"-"&amp;INDEX(属性投放!$AB$7:$AB$26,CX86)&amp;"-魂火-"&amp;CZ86</f>
        <v>许褚-焦热-魂火-3</v>
      </c>
      <c r="CW86" s="25" t="s">
        <v>162</v>
      </c>
      <c r="CX86" s="14">
        <f>INDEX(属性投放!$AL$7:$AL$58,CS86)</f>
        <v>13</v>
      </c>
      <c r="CY86" s="14" t="s">
        <v>701</v>
      </c>
      <c r="CZ86" s="14">
        <f>INDEX(属性投放!$AM$7:$AM$58,CS86)</f>
        <v>3</v>
      </c>
      <c r="DA86" s="14">
        <f t="shared" si="186"/>
        <v>30</v>
      </c>
      <c r="DB86" s="14">
        <f>INDEX(属性投放!$AN$7:$AN$58,DA86)</f>
        <v>95</v>
      </c>
      <c r="DC86" s="14" t="s">
        <v>702</v>
      </c>
      <c r="DD86" s="14">
        <f>INDEX(属性投放!$BJ$6:$BJ$85,(CT86-2)*20+CX86)</f>
        <v>300</v>
      </c>
      <c r="DE86" s="14">
        <f>SUMIFS(DD$5:DD86,$CR$5:$CR86,"="&amp;$CR86)</f>
        <v>3820</v>
      </c>
      <c r="DF86" s="14" t="s">
        <v>703</v>
      </c>
      <c r="DG86" s="14">
        <f>INDEX(属性投放!$BK$6:$BK$85,(CT86-2)*20+CX86)</f>
        <v>150</v>
      </c>
      <c r="DH86" s="14">
        <f>SUMIFS(DG$5:DG86,$CR$5:$CR86,"="&amp;$CR86)</f>
        <v>1912</v>
      </c>
      <c r="DI86" s="14" t="s">
        <v>704</v>
      </c>
      <c r="DJ86" s="14">
        <f>INDEX(属性投放!$BL$6:$BL$85,(CT86-2)*20+CX86)</f>
        <v>3000</v>
      </c>
      <c r="DK86" s="14">
        <f>SUMIFS(DJ$5:DJ86,$CR$5:$CR86,"="&amp;$CR86)</f>
        <v>38200</v>
      </c>
      <c r="DP86" s="14">
        <f t="shared" si="187"/>
        <v>1102005</v>
      </c>
      <c r="DQ86" s="14" t="str">
        <f t="shared" si="188"/>
        <v>李轩辕2突</v>
      </c>
      <c r="DR86" s="14">
        <f t="shared" si="189"/>
        <v>4</v>
      </c>
      <c r="DS86" s="14">
        <f t="shared" si="190"/>
        <v>5</v>
      </c>
      <c r="DT86" s="14">
        <f t="shared" si="191"/>
        <v>6</v>
      </c>
      <c r="DU86" s="14">
        <f t="shared" si="192"/>
        <v>3</v>
      </c>
      <c r="DV86" s="14">
        <f t="shared" si="193"/>
        <v>2</v>
      </c>
      <c r="DW86" s="14">
        <f t="shared" si="194"/>
        <v>22</v>
      </c>
      <c r="DX86" s="14">
        <f>INDEX(属性投放!$AW$6:$AW$85,(卡牌属性!DU86-2)*20+卡牌属性!DV86)</f>
        <v>10</v>
      </c>
      <c r="DY86" s="14">
        <f>INDEX(属性投放!BP$6:BP$85,卡牌属性!$DW86)</f>
        <v>45</v>
      </c>
      <c r="DZ86" s="14">
        <f>INDEX(属性投放!BQ$6:BQ$85,卡牌属性!$DW86)</f>
        <v>23</v>
      </c>
      <c r="EA86" s="14">
        <f>INDEX(属性投放!BR$6:BR$85,卡牌属性!$DW86)</f>
        <v>450</v>
      </c>
      <c r="EB86" s="14">
        <f t="shared" ref="EB86:EB104" si="241">EB85+$DY85+EQ85*$DX85</f>
        <v>184</v>
      </c>
      <c r="EC86" s="14">
        <f t="shared" ref="EC86:EC104" si="242">EC85+$DY85+ER85*$DX85</f>
        <v>217</v>
      </c>
      <c r="ED86" s="14">
        <f t="shared" ref="ED86:ED104" si="243">ED85+$DY85+ES85*$DX85</f>
        <v>275</v>
      </c>
      <c r="EE86" s="14">
        <f t="shared" ref="EE86:EE104" si="244">EE85+$DY85+ET85*$DX85</f>
        <v>275</v>
      </c>
      <c r="EF86" s="14">
        <f t="shared" ref="EF86:EF104" si="245">EF85+$DY85+EU85*$DX85</f>
        <v>333</v>
      </c>
      <c r="EG86" s="14">
        <f t="shared" ref="EG86:EG104" si="246">EG85+$DZ85+EV85*$DX85</f>
        <v>64</v>
      </c>
      <c r="EH86" s="14">
        <f t="shared" ref="EH86:EH104" si="247">EH85+$DZ85+EW85*$DX85</f>
        <v>73</v>
      </c>
      <c r="EI86" s="14">
        <f t="shared" ref="EI86:EI104" si="248">EI85+$DZ85+EX85*$DX85</f>
        <v>73</v>
      </c>
      <c r="EJ86" s="14">
        <f t="shared" ref="EJ86:EJ104" si="249">EJ85+$DZ85+EY85*$DX85</f>
        <v>82</v>
      </c>
      <c r="EK86" s="14">
        <f t="shared" ref="EK86:EK104" si="250">EK85+$DZ85+EZ85*$DX85</f>
        <v>91</v>
      </c>
      <c r="EL86" s="14">
        <f t="shared" ref="EL86:EL104" si="251">EL85+$EA85+FA85*$DX85</f>
        <v>1450</v>
      </c>
      <c r="EM86" s="14">
        <f t="shared" ref="EM86:EM104" si="252">EM85+$EA85+FB85*$DX85</f>
        <v>1830</v>
      </c>
      <c r="EN86" s="14">
        <f t="shared" ref="EN86:EN104" si="253">EN85+$EA85+FC85*$DX85</f>
        <v>1830</v>
      </c>
      <c r="EO86" s="14">
        <f t="shared" ref="EO86:EO104" si="254">EO85+$EA85+FD85*$DX85</f>
        <v>2120</v>
      </c>
      <c r="EP86" s="14">
        <f t="shared" ref="EP86:EP104" si="255">EP85+$EA85+FE85*$DX85</f>
        <v>2450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95"/>
        <v>17</v>
      </c>
      <c r="FK86" s="14">
        <f t="shared" si="196"/>
        <v>1102017</v>
      </c>
      <c r="FL86" s="14" t="str">
        <f t="shared" si="197"/>
        <v>飞廉-2星</v>
      </c>
      <c r="FM86" s="14">
        <f t="shared" si="198"/>
        <v>2</v>
      </c>
      <c r="FN86" s="14">
        <f>INDEX(Y$6:Y$27,$FJ86)+INDEX(属性偏向!Z$4:Z$8,卡牌属性!$FM86)</f>
        <v>7</v>
      </c>
      <c r="FO86" s="14" t="str">
        <f>INDEX(属性评价,卡牌属性!FN86)</f>
        <v>A</v>
      </c>
      <c r="FP86" s="14">
        <f>INDEX(Z$6:Z$27,$FJ86)+INDEX(属性偏向!AA$4:AA$8,卡牌属性!$FM86)</f>
        <v>7</v>
      </c>
      <c r="FQ86" s="14" t="str">
        <f>INDEX(属性评价,卡牌属性!FP86)</f>
        <v>A</v>
      </c>
      <c r="FR86" s="14">
        <f>INDEX(AA$6:AA$27,$FJ86)+INDEX(属性偏向!AB$4:AB$8,卡牌属性!$FM86)</f>
        <v>5</v>
      </c>
      <c r="FS86" s="14" t="str">
        <f>INDEX(属性评价,卡牌属性!FR86)</f>
        <v>B</v>
      </c>
      <c r="FV86" s="13"/>
      <c r="FW86" s="13"/>
      <c r="FX86" s="14"/>
      <c r="FY86" s="14"/>
      <c r="FZ86" s="14"/>
      <c r="GA86" s="14"/>
      <c r="GB86" s="14"/>
      <c r="GC86" s="14"/>
      <c r="GD86" s="14"/>
      <c r="GE86" s="14"/>
      <c r="GF86" s="14"/>
      <c r="GJ86" s="13">
        <v>82</v>
      </c>
      <c r="GK86" s="13">
        <f>MATCH(GJ86-1,属性投放!$T$6:$T$66,1)</f>
        <v>11</v>
      </c>
      <c r="GL86" s="13">
        <f>MATCH(GJ86,属性投放!$AN$6:$AN$58,1)-1</f>
        <v>25</v>
      </c>
      <c r="GM86" s="13">
        <f>MATCH(GJ86-1,属性投放!$AD$6:$AD$26,1)</f>
        <v>12</v>
      </c>
      <c r="GN86" s="13" t="str">
        <f>INDEX(属性投放!$AB$7:$AB$26,卡牌属性!GM86)</f>
        <v>大叫唤+2</v>
      </c>
      <c r="GO86" s="14">
        <f t="shared" si="203"/>
        <v>1831</v>
      </c>
      <c r="GP86" s="14">
        <f t="shared" si="204"/>
        <v>888</v>
      </c>
      <c r="GQ86" s="14">
        <f t="shared" si="205"/>
        <v>17610</v>
      </c>
      <c r="GR86" s="14">
        <f t="shared" si="206"/>
        <v>12</v>
      </c>
      <c r="GS86" s="14">
        <f t="shared" si="207"/>
        <v>6</v>
      </c>
      <c r="GT86" s="14">
        <f t="shared" si="208"/>
        <v>120</v>
      </c>
      <c r="GU86" s="14">
        <f>GO86+GR86*($GJ86-INDEX(属性投放!$AD$6:$AD$26,卡牌属性!$GM86))</f>
        <v>1855</v>
      </c>
      <c r="GV86" s="14">
        <f>GP86+GS86*($GJ86-INDEX(属性投放!$AD$6:$AD$26,卡牌属性!$GM86))</f>
        <v>900</v>
      </c>
      <c r="GW86" s="14">
        <f>GQ86+GT86*($GJ86-INDEX(属性投放!$AD$6:$AD$26,卡牌属性!$GM86))</f>
        <v>17850</v>
      </c>
      <c r="GX86" s="14">
        <f t="shared" si="209"/>
        <v>1665</v>
      </c>
      <c r="GY86" s="14">
        <f t="shared" si="210"/>
        <v>836</v>
      </c>
      <c r="GZ86" s="14">
        <f t="shared" si="211"/>
        <v>16650</v>
      </c>
      <c r="HA86" s="14">
        <f>IF(COUNTIF(属性投放!$AN$7:$AN$58,"="&amp;卡牌属性!GJ86)&gt;0,卡牌属性!GL86,0)</f>
        <v>25</v>
      </c>
      <c r="HB86" s="14">
        <f t="shared" si="212"/>
        <v>170</v>
      </c>
      <c r="HC86" s="14">
        <f t="shared" si="213"/>
        <v>85</v>
      </c>
      <c r="HD86" s="14">
        <f t="shared" si="214"/>
        <v>1700</v>
      </c>
      <c r="HE86" s="14">
        <f>IF(COUNTIF(属性投放!$AD$6:$AD$26,"="&amp;卡牌属性!GJ86)&gt;0,卡牌属性!GM86,0)</f>
        <v>0</v>
      </c>
      <c r="HF86" s="14">
        <f t="shared" si="215"/>
        <v>0</v>
      </c>
      <c r="HG86" s="14">
        <f t="shared" si="216"/>
        <v>0</v>
      </c>
      <c r="HH86" s="14">
        <f t="shared" si="217"/>
        <v>0</v>
      </c>
      <c r="HI86" s="14">
        <f t="shared" si="219"/>
        <v>12</v>
      </c>
      <c r="HJ86" s="14">
        <f t="shared" si="220"/>
        <v>6</v>
      </c>
      <c r="HK86" s="14">
        <f t="shared" si="221"/>
        <v>120</v>
      </c>
      <c r="HL86" s="14">
        <f t="shared" si="222"/>
        <v>3520</v>
      </c>
      <c r="HM86" s="14">
        <f t="shared" si="223"/>
        <v>1736</v>
      </c>
      <c r="HN86" s="14">
        <f t="shared" si="224"/>
        <v>34500</v>
      </c>
      <c r="HO86" s="14">
        <f t="shared" si="225"/>
        <v>360</v>
      </c>
      <c r="HP86" s="14">
        <f t="shared" si="226"/>
        <v>5100</v>
      </c>
      <c r="HQ86" s="14">
        <f t="shared" si="227"/>
        <v>0</v>
      </c>
      <c r="HR86" s="14">
        <f t="shared" si="228"/>
        <v>104420</v>
      </c>
      <c r="HS86" s="17">
        <f t="shared" si="229"/>
        <v>3.4476153993487839E-3</v>
      </c>
      <c r="HT86" s="17">
        <f t="shared" si="230"/>
        <v>4.8841218157441101E-2</v>
      </c>
      <c r="HU86" s="17">
        <f t="shared" si="231"/>
        <v>0</v>
      </c>
      <c r="HV86" s="23">
        <f>SUM(HO$5:HO86)</f>
        <v>21200</v>
      </c>
      <c r="HW86" s="14">
        <f>SUM(HP$5:HP86)</f>
        <v>50020</v>
      </c>
      <c r="HX86" s="14">
        <f>SUM(HQ$5:HQ86)</f>
        <v>25660</v>
      </c>
      <c r="HY86" s="17">
        <f t="shared" si="232"/>
        <v>0.20302624018387283</v>
      </c>
      <c r="HZ86" s="17">
        <f t="shared" si="233"/>
        <v>0.47902700632062822</v>
      </c>
      <c r="IA86" s="17">
        <f t="shared" si="234"/>
        <v>0.2457383642980272</v>
      </c>
    </row>
    <row r="87" spans="31:235" ht="16.5" x14ac:dyDescent="0.2">
      <c r="AE87" s="13">
        <v>83</v>
      </c>
      <c r="AF87" s="13">
        <f t="shared" si="218"/>
        <v>5</v>
      </c>
      <c r="AG87" s="13">
        <f t="shared" si="173"/>
        <v>4</v>
      </c>
      <c r="AH87" s="14">
        <f t="shared" si="174"/>
        <v>1101005</v>
      </c>
      <c r="AI87" s="14" t="str">
        <f t="shared" si="175"/>
        <v>刘羽禅3突</v>
      </c>
      <c r="AJ87" s="25" t="s">
        <v>162</v>
      </c>
      <c r="AK87" s="14">
        <v>1</v>
      </c>
      <c r="AL87" s="14">
        <f t="shared" si="176"/>
        <v>3</v>
      </c>
      <c r="AM87" s="14">
        <f>INDEX(属性投放!$DE$6:$DE$85,(卡牌属性!AG87-2)*20+卡牌属性!AL87)</f>
        <v>316</v>
      </c>
      <c r="AN87" s="14">
        <f t="shared" si="235"/>
        <v>316</v>
      </c>
      <c r="AO87" s="14">
        <f t="shared" si="235"/>
        <v>316</v>
      </c>
      <c r="AP87" s="14">
        <f t="shared" si="235"/>
        <v>316</v>
      </c>
      <c r="AQ87" s="14">
        <f t="shared" si="235"/>
        <v>316</v>
      </c>
      <c r="AR87" s="14">
        <f>INDEX(属性投放!$DF$6:$DF$85,(卡牌属性!AG87-2)*20+卡牌属性!AL87)</f>
        <v>114</v>
      </c>
      <c r="AS87" s="14">
        <f t="shared" si="236"/>
        <v>114</v>
      </c>
      <c r="AT87" s="14">
        <f t="shared" si="236"/>
        <v>114</v>
      </c>
      <c r="AU87" s="14">
        <f t="shared" si="236"/>
        <v>114</v>
      </c>
      <c r="AV87" s="14">
        <f t="shared" si="236"/>
        <v>114</v>
      </c>
      <c r="AW87" s="14">
        <f>INDEX(属性投放!$DG$6:$DG$85,(卡牌属性!AG87-2)*20+卡牌属性!AL87)</f>
        <v>1480</v>
      </c>
      <c r="AX87" s="14">
        <f t="shared" si="237"/>
        <v>1480</v>
      </c>
      <c r="AY87" s="14">
        <f t="shared" si="237"/>
        <v>1480</v>
      </c>
      <c r="AZ87" s="14">
        <f t="shared" si="237"/>
        <v>1480</v>
      </c>
      <c r="BA87" s="14">
        <f t="shared" si="237"/>
        <v>1480</v>
      </c>
      <c r="BB87" s="14">
        <f>INDEX(属性投放!$DK$6:$DK$85,(卡牌属性!AG87-2)*20+卡牌属性!AL87)</f>
        <v>26</v>
      </c>
      <c r="BC87" s="14">
        <f t="shared" si="238"/>
        <v>26</v>
      </c>
      <c r="BD87" s="14">
        <f t="shared" si="238"/>
        <v>26</v>
      </c>
      <c r="BE87" s="14">
        <f t="shared" si="238"/>
        <v>26</v>
      </c>
      <c r="BF87" s="14">
        <f t="shared" si="238"/>
        <v>26</v>
      </c>
      <c r="BG87" s="14">
        <f>INDEX(属性投放!$DL$6:$DL$85,(卡牌属性!AG87-2)*20+卡牌属性!AL87)</f>
        <v>14</v>
      </c>
      <c r="BH87" s="14">
        <f t="shared" si="239"/>
        <v>14</v>
      </c>
      <c r="BI87" s="14">
        <f t="shared" si="239"/>
        <v>14</v>
      </c>
      <c r="BJ87" s="14">
        <f t="shared" si="239"/>
        <v>14</v>
      </c>
      <c r="BK87" s="14">
        <f t="shared" si="239"/>
        <v>14</v>
      </c>
      <c r="BL87" s="14">
        <f>INDEX(属性投放!$DM$6:$DM$85,(卡牌属性!AG87-2)*20+卡牌属性!AL87)</f>
        <v>130</v>
      </c>
      <c r="BM87" s="14">
        <f t="shared" si="240"/>
        <v>130</v>
      </c>
      <c r="BN87" s="14">
        <f t="shared" si="240"/>
        <v>130</v>
      </c>
      <c r="BO87" s="14">
        <f t="shared" si="240"/>
        <v>130</v>
      </c>
      <c r="BP87" s="14">
        <f t="shared" si="240"/>
        <v>130</v>
      </c>
      <c r="BU87" s="13">
        <v>83</v>
      </c>
      <c r="BV87" s="13">
        <f t="shared" si="177"/>
        <v>5</v>
      </c>
      <c r="BW87" s="14">
        <f t="shared" si="178"/>
        <v>3</v>
      </c>
      <c r="BX87" s="14">
        <f t="shared" si="179"/>
        <v>1102005</v>
      </c>
      <c r="BY87" s="14" t="str">
        <f t="shared" si="180"/>
        <v>李轩辕3突</v>
      </c>
      <c r="BZ87" s="25" t="s">
        <v>162</v>
      </c>
      <c r="CA87" s="14">
        <v>2</v>
      </c>
      <c r="CB87" s="14">
        <f t="shared" si="181"/>
        <v>3</v>
      </c>
      <c r="CC87" s="14" t="s">
        <v>21</v>
      </c>
      <c r="CD87" s="14">
        <f>INDEX(属性投放!$AY$6:$AY$85,(BW87-2)*20+CB87)</f>
        <v>442</v>
      </c>
      <c r="CE87" s="14" t="s">
        <v>22</v>
      </c>
      <c r="CF87" s="14">
        <f>INDEX(属性投放!$AZ$6:$AZ$85,(BW87-2)*20+CB87)</f>
        <v>177</v>
      </c>
      <c r="CG87" s="14" t="s">
        <v>674</v>
      </c>
      <c r="CH87" s="14">
        <f>INDEX(属性投放!$BA$6:$BA$85,(BW87-2)*20+CB87)</f>
        <v>3420</v>
      </c>
      <c r="CI87" s="14" t="s">
        <v>21</v>
      </c>
      <c r="CJ87" s="14">
        <f>INDEX(属性投放!$BB$6:$BB$85,(BW87-2)*20+CB87)</f>
        <v>10</v>
      </c>
      <c r="CK87" s="14" t="s">
        <v>22</v>
      </c>
      <c r="CL87" s="14">
        <f>INDEX(属性投放!$BC$6:$BC$85,(BW87-2)*20+CB87)</f>
        <v>5</v>
      </c>
      <c r="CM87" s="14" t="s">
        <v>674</v>
      </c>
      <c r="CN87" s="14">
        <f>INDEX(属性投放!$BD$6:$BD$85,(BW87-2)*20+CB87)</f>
        <v>100</v>
      </c>
      <c r="CQ87" s="13">
        <v>83</v>
      </c>
      <c r="CR87" s="13">
        <f t="shared" si="182"/>
        <v>2</v>
      </c>
      <c r="CS87" s="13">
        <f t="shared" si="183"/>
        <v>31</v>
      </c>
      <c r="CT87" s="14">
        <f t="shared" si="184"/>
        <v>3</v>
      </c>
      <c r="CU87" s="14">
        <f t="shared" si="185"/>
        <v>1102002</v>
      </c>
      <c r="CV87" s="14" t="str">
        <f>INDEX($O$6:$O$27,CR87)&amp;"-"&amp;INDEX(属性投放!$AB$7:$AB$26,CX87)&amp;"-魂火-"&amp;CZ87</f>
        <v>许褚-焦热+1-魂火-1</v>
      </c>
      <c r="CW87" s="25" t="s">
        <v>162</v>
      </c>
      <c r="CX87" s="14">
        <f>INDEX(属性投放!$AL$7:$AL$58,CS87)</f>
        <v>14</v>
      </c>
      <c r="CY87" s="14" t="s">
        <v>701</v>
      </c>
      <c r="CZ87" s="14">
        <f>INDEX(属性投放!$AM$7:$AM$58,CS87)</f>
        <v>1</v>
      </c>
      <c r="DA87" s="14">
        <f t="shared" si="186"/>
        <v>31</v>
      </c>
      <c r="DB87" s="14">
        <f>INDEX(属性投放!$AN$7:$AN$58,DA87)</f>
        <v>97</v>
      </c>
      <c r="DC87" s="14" t="s">
        <v>702</v>
      </c>
      <c r="DD87" s="14">
        <f>INDEX(属性投放!$BJ$6:$BJ$85,(CT87-2)*20+CX87)</f>
        <v>350</v>
      </c>
      <c r="DE87" s="14">
        <f>SUMIFS(DD$5:DD87,$CR$5:$CR87,"="&amp;$CR87)</f>
        <v>4170</v>
      </c>
      <c r="DF87" s="14" t="s">
        <v>703</v>
      </c>
      <c r="DG87" s="14">
        <f>INDEX(属性投放!$BK$6:$BK$85,(CT87-2)*20+CX87)</f>
        <v>175</v>
      </c>
      <c r="DH87" s="14">
        <f>SUMIFS(DG$5:DG87,$CR$5:$CR87,"="&amp;$CR87)</f>
        <v>2087</v>
      </c>
      <c r="DI87" s="14" t="s">
        <v>704</v>
      </c>
      <c r="DJ87" s="14">
        <f>INDEX(属性投放!$BL$6:$BL$85,(CT87-2)*20+CX87)</f>
        <v>3500</v>
      </c>
      <c r="DK87" s="14">
        <f>SUMIFS(DJ$5:DJ87,$CR$5:$CR87,"="&amp;$CR87)</f>
        <v>41700</v>
      </c>
      <c r="DP87" s="14">
        <f t="shared" si="187"/>
        <v>1102005</v>
      </c>
      <c r="DQ87" s="14" t="str">
        <f t="shared" si="188"/>
        <v>李轩辕3突</v>
      </c>
      <c r="DR87" s="14">
        <f t="shared" si="189"/>
        <v>4</v>
      </c>
      <c r="DS87" s="14">
        <f t="shared" si="190"/>
        <v>5</v>
      </c>
      <c r="DT87" s="14">
        <f t="shared" si="191"/>
        <v>6</v>
      </c>
      <c r="DU87" s="14">
        <f t="shared" si="192"/>
        <v>3</v>
      </c>
      <c r="DV87" s="14">
        <f t="shared" si="193"/>
        <v>3</v>
      </c>
      <c r="DW87" s="14">
        <f t="shared" si="194"/>
        <v>23</v>
      </c>
      <c r="DX87" s="14">
        <f>INDEX(属性投放!$AW$6:$AW$85,(卡牌属性!DU87-2)*20+卡牌属性!DV87)</f>
        <v>10</v>
      </c>
      <c r="DY87" s="14">
        <f>INDEX(属性投放!BP$6:BP$85,卡牌属性!$DW87)</f>
        <v>75</v>
      </c>
      <c r="DZ87" s="14">
        <f>INDEX(属性投放!BQ$6:BQ$85,卡牌属性!$DW87)</f>
        <v>38</v>
      </c>
      <c r="EA87" s="14">
        <f>INDEX(属性投放!BR$6:BR$85,卡牌属性!$DW87)</f>
        <v>750</v>
      </c>
      <c r="EB87" s="14">
        <f t="shared" si="241"/>
        <v>309</v>
      </c>
      <c r="EC87" s="14">
        <f t="shared" si="242"/>
        <v>362</v>
      </c>
      <c r="ED87" s="14">
        <f t="shared" si="243"/>
        <v>440</v>
      </c>
      <c r="EE87" s="14">
        <f t="shared" si="244"/>
        <v>440</v>
      </c>
      <c r="EF87" s="14">
        <f t="shared" si="245"/>
        <v>528</v>
      </c>
      <c r="EG87" s="14">
        <f t="shared" si="246"/>
        <v>137</v>
      </c>
      <c r="EH87" s="14">
        <f t="shared" si="247"/>
        <v>156</v>
      </c>
      <c r="EI87" s="14">
        <f t="shared" si="248"/>
        <v>156</v>
      </c>
      <c r="EJ87" s="14">
        <f t="shared" si="249"/>
        <v>185</v>
      </c>
      <c r="EK87" s="14">
        <f t="shared" si="250"/>
        <v>204</v>
      </c>
      <c r="EL87" s="14">
        <f t="shared" si="251"/>
        <v>3100</v>
      </c>
      <c r="EM87" s="14">
        <f t="shared" si="252"/>
        <v>3780</v>
      </c>
      <c r="EN87" s="14">
        <f t="shared" si="253"/>
        <v>3780</v>
      </c>
      <c r="EO87" s="14">
        <f t="shared" si="254"/>
        <v>4270</v>
      </c>
      <c r="EP87" s="14">
        <f t="shared" si="255"/>
        <v>4900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95"/>
        <v>17</v>
      </c>
      <c r="FK87" s="14">
        <f t="shared" si="196"/>
        <v>1102017</v>
      </c>
      <c r="FL87" s="14" t="str">
        <f t="shared" si="197"/>
        <v>飞廉-3星</v>
      </c>
      <c r="FM87" s="14">
        <f t="shared" si="198"/>
        <v>3</v>
      </c>
      <c r="FN87" s="14">
        <f>INDEX(Y$6:Y$27,$FJ87)+INDEX(属性偏向!Z$4:Z$8,卡牌属性!$FM87)</f>
        <v>8</v>
      </c>
      <c r="FO87" s="14" t="str">
        <f>INDEX(属性评价,卡牌属性!FN87)</f>
        <v>A+</v>
      </c>
      <c r="FP87" s="14">
        <f>INDEX(Z$6:Z$27,$FJ87)+INDEX(属性偏向!AA$4:AA$8,卡牌属性!$FM87)</f>
        <v>7</v>
      </c>
      <c r="FQ87" s="14" t="str">
        <f>INDEX(属性评价,卡牌属性!FP87)</f>
        <v>A</v>
      </c>
      <c r="FR87" s="14">
        <f>INDEX(AA$6:AA$27,$FJ87)+INDEX(属性偏向!AB$4:AB$8,卡牌属性!$FM87)</f>
        <v>5</v>
      </c>
      <c r="FS87" s="14" t="str">
        <f>INDEX(属性评价,卡牌属性!FR87)</f>
        <v>B</v>
      </c>
      <c r="FV87" s="13"/>
      <c r="FW87" s="13"/>
      <c r="FX87" s="14"/>
      <c r="FY87" s="14"/>
      <c r="FZ87" s="14"/>
      <c r="GA87" s="14"/>
      <c r="GB87" s="14"/>
      <c r="GC87" s="14"/>
      <c r="GD87" s="14"/>
      <c r="GE87" s="14"/>
      <c r="GF87" s="14"/>
      <c r="GJ87" s="13">
        <v>83</v>
      </c>
      <c r="GK87" s="13">
        <f>MATCH(GJ87-1,属性投放!$T$6:$T$66,1)</f>
        <v>11</v>
      </c>
      <c r="GL87" s="13">
        <f>MATCH(GJ87,属性投放!$AN$6:$AN$58,1)-1</f>
        <v>25</v>
      </c>
      <c r="GM87" s="13">
        <f>MATCH(GJ87-1,属性投放!$AD$6:$AD$26,1)</f>
        <v>12</v>
      </c>
      <c r="GN87" s="13" t="str">
        <f>INDEX(属性投放!$AB$7:$AB$26,卡牌属性!GM87)</f>
        <v>大叫唤+2</v>
      </c>
      <c r="GO87" s="14">
        <f t="shared" si="203"/>
        <v>1831</v>
      </c>
      <c r="GP87" s="14">
        <f t="shared" si="204"/>
        <v>888</v>
      </c>
      <c r="GQ87" s="14">
        <f t="shared" si="205"/>
        <v>17610</v>
      </c>
      <c r="GR87" s="14">
        <f t="shared" si="206"/>
        <v>12</v>
      </c>
      <c r="GS87" s="14">
        <f t="shared" si="207"/>
        <v>6</v>
      </c>
      <c r="GT87" s="14">
        <f t="shared" si="208"/>
        <v>120</v>
      </c>
      <c r="GU87" s="14">
        <f>GO87+GR87*($GJ87-INDEX(属性投放!$AD$6:$AD$26,卡牌属性!$GM87))</f>
        <v>1867</v>
      </c>
      <c r="GV87" s="14">
        <f>GP87+GS87*($GJ87-INDEX(属性投放!$AD$6:$AD$26,卡牌属性!$GM87))</f>
        <v>906</v>
      </c>
      <c r="GW87" s="14">
        <f>GQ87+GT87*($GJ87-INDEX(属性投放!$AD$6:$AD$26,卡牌属性!$GM87))</f>
        <v>17970</v>
      </c>
      <c r="GX87" s="14">
        <f t="shared" si="209"/>
        <v>1665</v>
      </c>
      <c r="GY87" s="14">
        <f t="shared" si="210"/>
        <v>836</v>
      </c>
      <c r="GZ87" s="14">
        <f t="shared" si="211"/>
        <v>16650</v>
      </c>
      <c r="HA87" s="14">
        <f>IF(COUNTIF(属性投放!$AN$7:$AN$58,"="&amp;卡牌属性!GJ87)&gt;0,卡牌属性!GL87,0)</f>
        <v>0</v>
      </c>
      <c r="HB87" s="14">
        <f t="shared" si="212"/>
        <v>0</v>
      </c>
      <c r="HC87" s="14">
        <f t="shared" si="213"/>
        <v>0</v>
      </c>
      <c r="HD87" s="14">
        <f t="shared" si="214"/>
        <v>0</v>
      </c>
      <c r="HE87" s="14">
        <f>IF(COUNTIF(属性投放!$AD$6:$AD$26,"="&amp;卡牌属性!GJ87)&gt;0,卡牌属性!GM87,0)</f>
        <v>0</v>
      </c>
      <c r="HF87" s="14">
        <f t="shared" si="215"/>
        <v>0</v>
      </c>
      <c r="HG87" s="14">
        <f t="shared" si="216"/>
        <v>0</v>
      </c>
      <c r="HH87" s="14">
        <f t="shared" si="217"/>
        <v>0</v>
      </c>
      <c r="HI87" s="14">
        <f t="shared" si="219"/>
        <v>12</v>
      </c>
      <c r="HJ87" s="14">
        <f t="shared" si="220"/>
        <v>6</v>
      </c>
      <c r="HK87" s="14">
        <f t="shared" si="221"/>
        <v>120</v>
      </c>
      <c r="HL87" s="14">
        <f t="shared" si="222"/>
        <v>3532</v>
      </c>
      <c r="HM87" s="14">
        <f t="shared" si="223"/>
        <v>1742</v>
      </c>
      <c r="HN87" s="14">
        <f t="shared" si="224"/>
        <v>34620</v>
      </c>
      <c r="HO87" s="14">
        <f t="shared" si="225"/>
        <v>360</v>
      </c>
      <c r="HP87" s="14">
        <f t="shared" si="226"/>
        <v>0</v>
      </c>
      <c r="HQ87" s="14">
        <f t="shared" si="227"/>
        <v>0</v>
      </c>
      <c r="HR87" s="14">
        <f t="shared" si="228"/>
        <v>104780</v>
      </c>
      <c r="HS87" s="17">
        <f t="shared" si="229"/>
        <v>3.4357701851498376E-3</v>
      </c>
      <c r="HT87" s="17">
        <f t="shared" si="230"/>
        <v>0</v>
      </c>
      <c r="HU87" s="17">
        <f t="shared" si="231"/>
        <v>0</v>
      </c>
      <c r="HV87" s="23">
        <f>SUM(HO$5:HO87)</f>
        <v>21560</v>
      </c>
      <c r="HW87" s="14">
        <f>SUM(HP$5:HP87)</f>
        <v>50020</v>
      </c>
      <c r="HX87" s="14">
        <f>SUM(HQ$5:HQ87)</f>
        <v>25660</v>
      </c>
      <c r="HY87" s="17">
        <f t="shared" si="232"/>
        <v>0.20576445886619585</v>
      </c>
      <c r="HZ87" s="17">
        <f t="shared" si="233"/>
        <v>0.47738117961443022</v>
      </c>
      <c r="IA87" s="17">
        <f t="shared" si="234"/>
        <v>0.24489406375262454</v>
      </c>
    </row>
    <row r="88" spans="31:235" ht="16.5" x14ac:dyDescent="0.2">
      <c r="AE88" s="13">
        <v>84</v>
      </c>
      <c r="AF88" s="13">
        <f t="shared" si="218"/>
        <v>5</v>
      </c>
      <c r="AG88" s="13">
        <f t="shared" si="173"/>
        <v>4</v>
      </c>
      <c r="AH88" s="14">
        <f t="shared" si="174"/>
        <v>1101005</v>
      </c>
      <c r="AI88" s="14" t="str">
        <f t="shared" si="175"/>
        <v>刘羽禅4突</v>
      </c>
      <c r="AJ88" s="25" t="s">
        <v>162</v>
      </c>
      <c r="AK88" s="14">
        <v>1</v>
      </c>
      <c r="AL88" s="14">
        <f t="shared" si="176"/>
        <v>4</v>
      </c>
      <c r="AM88" s="14">
        <f>INDEX(属性投放!$DE$6:$DE$85,(卡牌属性!AG88-2)*20+卡牌属性!AL88)</f>
        <v>642</v>
      </c>
      <c r="AN88" s="14">
        <f t="shared" si="235"/>
        <v>642</v>
      </c>
      <c r="AO88" s="14">
        <f t="shared" si="235"/>
        <v>642</v>
      </c>
      <c r="AP88" s="14">
        <f t="shared" si="235"/>
        <v>642</v>
      </c>
      <c r="AQ88" s="14">
        <f t="shared" si="235"/>
        <v>642</v>
      </c>
      <c r="AR88" s="14">
        <f>INDEX(属性投放!$DF$6:$DF$85,(卡牌属性!AG88-2)*20+卡牌属性!AL88)</f>
        <v>288</v>
      </c>
      <c r="AS88" s="14">
        <f t="shared" si="236"/>
        <v>288</v>
      </c>
      <c r="AT88" s="14">
        <f t="shared" si="236"/>
        <v>288</v>
      </c>
      <c r="AU88" s="14">
        <f t="shared" si="236"/>
        <v>288</v>
      </c>
      <c r="AV88" s="14">
        <f t="shared" si="236"/>
        <v>288</v>
      </c>
      <c r="AW88" s="14">
        <f>INDEX(属性投放!$DG$6:$DG$85,(卡牌属性!AG88-2)*20+卡牌属性!AL88)</f>
        <v>3110</v>
      </c>
      <c r="AX88" s="14">
        <f t="shared" si="237"/>
        <v>3110</v>
      </c>
      <c r="AY88" s="14">
        <f t="shared" si="237"/>
        <v>3110</v>
      </c>
      <c r="AZ88" s="14">
        <f t="shared" si="237"/>
        <v>3110</v>
      </c>
      <c r="BA88" s="14">
        <f t="shared" si="237"/>
        <v>3110</v>
      </c>
      <c r="BB88" s="14">
        <f>INDEX(属性投放!$DK$6:$DK$85,(卡牌属性!AG88-2)*20+卡牌属性!AL88)</f>
        <v>47</v>
      </c>
      <c r="BC88" s="14">
        <f t="shared" si="238"/>
        <v>47</v>
      </c>
      <c r="BD88" s="14">
        <f t="shared" si="238"/>
        <v>47</v>
      </c>
      <c r="BE88" s="14">
        <f t="shared" si="238"/>
        <v>47</v>
      </c>
      <c r="BF88" s="14">
        <f t="shared" si="238"/>
        <v>47</v>
      </c>
      <c r="BG88" s="14">
        <f>INDEX(属性投放!$DL$6:$DL$85,(卡牌属性!AG88-2)*20+卡牌属性!AL88)</f>
        <v>24</v>
      </c>
      <c r="BH88" s="14">
        <f t="shared" si="239"/>
        <v>24</v>
      </c>
      <c r="BI88" s="14">
        <f t="shared" si="239"/>
        <v>24</v>
      </c>
      <c r="BJ88" s="14">
        <f t="shared" si="239"/>
        <v>24</v>
      </c>
      <c r="BK88" s="14">
        <f t="shared" si="239"/>
        <v>24</v>
      </c>
      <c r="BL88" s="14">
        <f>INDEX(属性投放!$DM$6:$DM$85,(卡牌属性!AG88-2)*20+卡牌属性!AL88)</f>
        <v>235</v>
      </c>
      <c r="BM88" s="14">
        <f t="shared" si="240"/>
        <v>235</v>
      </c>
      <c r="BN88" s="14">
        <f t="shared" si="240"/>
        <v>235</v>
      </c>
      <c r="BO88" s="14">
        <f t="shared" si="240"/>
        <v>235</v>
      </c>
      <c r="BP88" s="14">
        <f t="shared" si="240"/>
        <v>235</v>
      </c>
      <c r="BU88" s="13">
        <v>84</v>
      </c>
      <c r="BV88" s="13">
        <f t="shared" si="177"/>
        <v>5</v>
      </c>
      <c r="BW88" s="14">
        <f t="shared" si="178"/>
        <v>3</v>
      </c>
      <c r="BX88" s="14">
        <f t="shared" si="179"/>
        <v>1102005</v>
      </c>
      <c r="BY88" s="14" t="str">
        <f t="shared" si="180"/>
        <v>李轩辕4突</v>
      </c>
      <c r="BZ88" s="25" t="s">
        <v>162</v>
      </c>
      <c r="CA88" s="14">
        <v>2</v>
      </c>
      <c r="CB88" s="14">
        <f t="shared" si="181"/>
        <v>4</v>
      </c>
      <c r="CC88" s="14" t="s">
        <v>21</v>
      </c>
      <c r="CD88" s="14">
        <f>INDEX(属性投放!$AY$6:$AY$85,(BW88-2)*20+CB88)</f>
        <v>687</v>
      </c>
      <c r="CE88" s="14" t="s">
        <v>22</v>
      </c>
      <c r="CF88" s="14">
        <f>INDEX(属性投放!$AZ$6:$AZ$85,(BW88-2)*20+CB88)</f>
        <v>301</v>
      </c>
      <c r="CG88" s="14" t="s">
        <v>674</v>
      </c>
      <c r="CH88" s="14">
        <f>INDEX(属性投放!$BA$6:$BA$85,(BW88-2)*20+CB88)</f>
        <v>5870</v>
      </c>
      <c r="CI88" s="14" t="s">
        <v>21</v>
      </c>
      <c r="CJ88" s="14">
        <f>INDEX(属性投放!$BB$6:$BB$85,(BW88-2)*20+CB88)</f>
        <v>12</v>
      </c>
      <c r="CK88" s="14" t="s">
        <v>22</v>
      </c>
      <c r="CL88" s="14">
        <f>INDEX(属性投放!$BC$6:$BC$85,(BW88-2)*20+CB88)</f>
        <v>6</v>
      </c>
      <c r="CM88" s="14" t="s">
        <v>674</v>
      </c>
      <c r="CN88" s="14">
        <f>INDEX(属性投放!$BD$6:$BD$85,(BW88-2)*20+CB88)</f>
        <v>120</v>
      </c>
      <c r="CQ88" s="13">
        <v>84</v>
      </c>
      <c r="CR88" s="13">
        <f t="shared" si="182"/>
        <v>2</v>
      </c>
      <c r="CS88" s="13">
        <f t="shared" si="183"/>
        <v>32</v>
      </c>
      <c r="CT88" s="14">
        <f t="shared" si="184"/>
        <v>3</v>
      </c>
      <c r="CU88" s="14">
        <f t="shared" si="185"/>
        <v>1102002</v>
      </c>
      <c r="CV88" s="14" t="str">
        <f>INDEX($O$6:$O$27,CR88)&amp;"-"&amp;INDEX(属性投放!$AB$7:$AB$26,CX88)&amp;"-魂火-"&amp;CZ88</f>
        <v>许褚-焦热+1-魂火-2</v>
      </c>
      <c r="CW88" s="25" t="s">
        <v>162</v>
      </c>
      <c r="CX88" s="14">
        <f>INDEX(属性投放!$AL$7:$AL$58,CS88)</f>
        <v>14</v>
      </c>
      <c r="CY88" s="14" t="s">
        <v>701</v>
      </c>
      <c r="CZ88" s="14">
        <f>INDEX(属性投放!$AM$7:$AM$58,CS88)</f>
        <v>2</v>
      </c>
      <c r="DA88" s="14">
        <f t="shared" si="186"/>
        <v>32</v>
      </c>
      <c r="DB88" s="14">
        <f>INDEX(属性投放!$AN$7:$AN$58,DA88)</f>
        <v>100</v>
      </c>
      <c r="DC88" s="14" t="s">
        <v>702</v>
      </c>
      <c r="DD88" s="14">
        <f>INDEX(属性投放!$BJ$6:$BJ$85,(CT88-2)*20+CX88)</f>
        <v>350</v>
      </c>
      <c r="DE88" s="14">
        <f>SUMIFS(DD$5:DD88,$CR$5:$CR88,"="&amp;$CR88)</f>
        <v>4520</v>
      </c>
      <c r="DF88" s="14" t="s">
        <v>703</v>
      </c>
      <c r="DG88" s="14">
        <f>INDEX(属性投放!$BK$6:$BK$85,(CT88-2)*20+CX88)</f>
        <v>175</v>
      </c>
      <c r="DH88" s="14">
        <f>SUMIFS(DG$5:DG88,$CR$5:$CR88,"="&amp;$CR88)</f>
        <v>2262</v>
      </c>
      <c r="DI88" s="14" t="s">
        <v>704</v>
      </c>
      <c r="DJ88" s="14">
        <f>INDEX(属性投放!$BL$6:$BL$85,(CT88-2)*20+CX88)</f>
        <v>3500</v>
      </c>
      <c r="DK88" s="14">
        <f>SUMIFS(DJ$5:DJ88,$CR$5:$CR88,"="&amp;$CR88)</f>
        <v>45200</v>
      </c>
      <c r="DP88" s="14">
        <f t="shared" si="187"/>
        <v>1102005</v>
      </c>
      <c r="DQ88" s="14" t="str">
        <f t="shared" si="188"/>
        <v>李轩辕4突</v>
      </c>
      <c r="DR88" s="14">
        <f t="shared" si="189"/>
        <v>4</v>
      </c>
      <c r="DS88" s="14">
        <f t="shared" si="190"/>
        <v>5</v>
      </c>
      <c r="DT88" s="14">
        <f t="shared" si="191"/>
        <v>6</v>
      </c>
      <c r="DU88" s="14">
        <f t="shared" si="192"/>
        <v>3</v>
      </c>
      <c r="DV88" s="14">
        <f t="shared" si="193"/>
        <v>4</v>
      </c>
      <c r="DW88" s="14">
        <f t="shared" si="194"/>
        <v>24</v>
      </c>
      <c r="DX88" s="14">
        <f>INDEX(属性投放!$AW$6:$AW$85,(卡牌属性!DU88-2)*20+卡牌属性!DV88)</f>
        <v>10</v>
      </c>
      <c r="DY88" s="14">
        <f>INDEX(属性投放!BP$6:BP$85,卡牌属性!$DW88)</f>
        <v>90</v>
      </c>
      <c r="DZ88" s="14">
        <f>INDEX(属性投放!BQ$6:BQ$85,卡牌属性!$DW88)</f>
        <v>45</v>
      </c>
      <c r="EA88" s="14">
        <f>INDEX(属性投放!BR$6:BR$85,卡牌属性!$DW88)</f>
        <v>900</v>
      </c>
      <c r="EB88" s="14">
        <f t="shared" si="241"/>
        <v>464</v>
      </c>
      <c r="EC88" s="14">
        <f t="shared" si="242"/>
        <v>537</v>
      </c>
      <c r="ED88" s="14">
        <f t="shared" si="243"/>
        <v>635</v>
      </c>
      <c r="EE88" s="14">
        <f t="shared" si="244"/>
        <v>635</v>
      </c>
      <c r="EF88" s="14">
        <f t="shared" si="245"/>
        <v>753</v>
      </c>
      <c r="EG88" s="14">
        <f t="shared" si="246"/>
        <v>225</v>
      </c>
      <c r="EH88" s="14">
        <f t="shared" si="247"/>
        <v>254</v>
      </c>
      <c r="EI88" s="14">
        <f t="shared" si="248"/>
        <v>254</v>
      </c>
      <c r="EJ88" s="14">
        <f t="shared" si="249"/>
        <v>303</v>
      </c>
      <c r="EK88" s="14">
        <f t="shared" si="250"/>
        <v>332</v>
      </c>
      <c r="EL88" s="14">
        <f t="shared" si="251"/>
        <v>5050</v>
      </c>
      <c r="EM88" s="14">
        <f t="shared" si="252"/>
        <v>6030</v>
      </c>
      <c r="EN88" s="14">
        <f t="shared" si="253"/>
        <v>6030</v>
      </c>
      <c r="EO88" s="14">
        <f t="shared" si="254"/>
        <v>6720</v>
      </c>
      <c r="EP88" s="14">
        <f t="shared" si="255"/>
        <v>7650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95"/>
        <v>17</v>
      </c>
      <c r="FK88" s="14">
        <f t="shared" si="196"/>
        <v>1102017</v>
      </c>
      <c r="FL88" s="14" t="str">
        <f t="shared" si="197"/>
        <v>飞廉-4星</v>
      </c>
      <c r="FM88" s="14">
        <f t="shared" si="198"/>
        <v>4</v>
      </c>
      <c r="FN88" s="14">
        <f>INDEX(Y$6:Y$27,$FJ88)+INDEX(属性偏向!Z$4:Z$8,卡牌属性!$FM88)</f>
        <v>8</v>
      </c>
      <c r="FO88" s="14" t="str">
        <f>INDEX(属性评价,卡牌属性!FN88)</f>
        <v>A+</v>
      </c>
      <c r="FP88" s="14">
        <f>INDEX(Z$6:Z$27,$FJ88)+INDEX(属性偏向!AA$4:AA$8,卡牌属性!$FM88)</f>
        <v>8</v>
      </c>
      <c r="FQ88" s="14" t="str">
        <f>INDEX(属性评价,卡牌属性!FP88)</f>
        <v>A+</v>
      </c>
      <c r="FR88" s="14">
        <f>INDEX(AA$6:AA$27,$FJ88)+INDEX(属性偏向!AB$4:AB$8,卡牌属性!$FM88)</f>
        <v>6</v>
      </c>
      <c r="FS88" s="14" t="str">
        <f>INDEX(属性评价,卡牌属性!FR88)</f>
        <v>B+</v>
      </c>
      <c r="FV88" s="13"/>
      <c r="FW88" s="13"/>
      <c r="FX88" s="14"/>
      <c r="FY88" s="14"/>
      <c r="FZ88" s="14"/>
      <c r="GA88" s="14"/>
      <c r="GB88" s="14"/>
      <c r="GC88" s="14"/>
      <c r="GD88" s="14"/>
      <c r="GE88" s="14"/>
      <c r="GF88" s="14"/>
      <c r="GJ88" s="13">
        <v>84</v>
      </c>
      <c r="GK88" s="13">
        <f>MATCH(GJ88-1,属性投放!$T$6:$T$66,1)</f>
        <v>12</v>
      </c>
      <c r="GL88" s="13">
        <f>MATCH(GJ88,属性投放!$AN$6:$AN$58,1)-1</f>
        <v>25</v>
      </c>
      <c r="GM88" s="13">
        <f>MATCH(GJ88-1,属性投放!$AD$6:$AD$26,1)</f>
        <v>12</v>
      </c>
      <c r="GN88" s="13" t="str">
        <f>INDEX(属性投放!$AB$7:$AB$26,卡牌属性!GM88)</f>
        <v>大叫唤+2</v>
      </c>
      <c r="GO88" s="14">
        <f t="shared" si="203"/>
        <v>1831</v>
      </c>
      <c r="GP88" s="14">
        <f t="shared" si="204"/>
        <v>888</v>
      </c>
      <c r="GQ88" s="14">
        <f t="shared" si="205"/>
        <v>17610</v>
      </c>
      <c r="GR88" s="14">
        <f t="shared" si="206"/>
        <v>12</v>
      </c>
      <c r="GS88" s="14">
        <f t="shared" si="207"/>
        <v>6</v>
      </c>
      <c r="GT88" s="14">
        <f t="shared" si="208"/>
        <v>120</v>
      </c>
      <c r="GU88" s="14">
        <f>GO88+GR88*($GJ88-INDEX(属性投放!$AD$6:$AD$26,卡牌属性!$GM88))</f>
        <v>1879</v>
      </c>
      <c r="GV88" s="14">
        <f>GP88+GS88*($GJ88-INDEX(属性投放!$AD$6:$AD$26,卡牌属性!$GM88))</f>
        <v>912</v>
      </c>
      <c r="GW88" s="14">
        <f>GQ88+GT88*($GJ88-INDEX(属性投放!$AD$6:$AD$26,卡牌属性!$GM88))</f>
        <v>18090</v>
      </c>
      <c r="GX88" s="14">
        <f t="shared" si="209"/>
        <v>1665</v>
      </c>
      <c r="GY88" s="14">
        <f t="shared" si="210"/>
        <v>836</v>
      </c>
      <c r="GZ88" s="14">
        <f t="shared" si="211"/>
        <v>16650</v>
      </c>
      <c r="HA88" s="14">
        <f>IF(COUNTIF(属性投放!$AN$7:$AN$58,"="&amp;卡牌属性!GJ88)&gt;0,卡牌属性!GL88,0)</f>
        <v>0</v>
      </c>
      <c r="HB88" s="14">
        <f t="shared" si="212"/>
        <v>0</v>
      </c>
      <c r="HC88" s="14">
        <f t="shared" si="213"/>
        <v>0</v>
      </c>
      <c r="HD88" s="14">
        <f t="shared" si="214"/>
        <v>0</v>
      </c>
      <c r="HE88" s="14">
        <f>IF(COUNTIF(属性投放!$AD$6:$AD$26,"="&amp;卡牌属性!GJ88)&gt;0,卡牌属性!GM88,0)</f>
        <v>0</v>
      </c>
      <c r="HF88" s="14">
        <f t="shared" si="215"/>
        <v>0</v>
      </c>
      <c r="HG88" s="14">
        <f t="shared" si="216"/>
        <v>0</v>
      </c>
      <c r="HH88" s="14">
        <f t="shared" si="217"/>
        <v>0</v>
      </c>
      <c r="HI88" s="14">
        <f t="shared" si="219"/>
        <v>12</v>
      </c>
      <c r="HJ88" s="14">
        <f t="shared" si="220"/>
        <v>6</v>
      </c>
      <c r="HK88" s="14">
        <f t="shared" si="221"/>
        <v>120</v>
      </c>
      <c r="HL88" s="14">
        <f t="shared" si="222"/>
        <v>3544</v>
      </c>
      <c r="HM88" s="14">
        <f t="shared" si="223"/>
        <v>1748</v>
      </c>
      <c r="HN88" s="14">
        <f t="shared" si="224"/>
        <v>34740</v>
      </c>
      <c r="HO88" s="14">
        <f t="shared" si="225"/>
        <v>360</v>
      </c>
      <c r="HP88" s="14">
        <f t="shared" si="226"/>
        <v>0</v>
      </c>
      <c r="HQ88" s="14">
        <f t="shared" si="227"/>
        <v>0</v>
      </c>
      <c r="HR88" s="14">
        <f t="shared" si="228"/>
        <v>105140</v>
      </c>
      <c r="HS88" s="17">
        <f t="shared" si="229"/>
        <v>3.4240060871219328E-3</v>
      </c>
      <c r="HT88" s="17">
        <f t="shared" si="230"/>
        <v>0</v>
      </c>
      <c r="HU88" s="17">
        <f t="shared" si="231"/>
        <v>0</v>
      </c>
      <c r="HV88" s="23">
        <f>SUM(HO$5:HO88)</f>
        <v>21920</v>
      </c>
      <c r="HW88" s="14">
        <f>SUM(HP$5:HP88)</f>
        <v>50020</v>
      </c>
      <c r="HX88" s="14">
        <f>SUM(HQ$5:HQ88)</f>
        <v>25660</v>
      </c>
      <c r="HY88" s="17">
        <f t="shared" si="232"/>
        <v>0.20848392619364656</v>
      </c>
      <c r="HZ88" s="17">
        <f t="shared" si="233"/>
        <v>0.47574662354955299</v>
      </c>
      <c r="IA88" s="17">
        <f t="shared" si="234"/>
        <v>0.24405554498763554</v>
      </c>
    </row>
    <row r="89" spans="31:235" ht="16.5" x14ac:dyDescent="0.2">
      <c r="AE89" s="13">
        <v>85</v>
      </c>
      <c r="AF89" s="13">
        <f t="shared" si="218"/>
        <v>5</v>
      </c>
      <c r="AG89" s="13">
        <f t="shared" si="173"/>
        <v>4</v>
      </c>
      <c r="AH89" s="14">
        <f t="shared" si="174"/>
        <v>1101005</v>
      </c>
      <c r="AI89" s="14" t="str">
        <f t="shared" si="175"/>
        <v>刘羽禅5突</v>
      </c>
      <c r="AJ89" s="25" t="s">
        <v>162</v>
      </c>
      <c r="AK89" s="14">
        <v>1</v>
      </c>
      <c r="AL89" s="14">
        <f t="shared" si="176"/>
        <v>5</v>
      </c>
      <c r="AM89" s="14">
        <f>INDEX(属性投放!$DE$6:$DE$85,(卡牌属性!AG89-2)*20+卡牌属性!AL89)</f>
        <v>778</v>
      </c>
      <c r="AN89" s="14">
        <f t="shared" si="235"/>
        <v>778</v>
      </c>
      <c r="AO89" s="14">
        <f t="shared" si="235"/>
        <v>778</v>
      </c>
      <c r="AP89" s="14">
        <f t="shared" si="235"/>
        <v>778</v>
      </c>
      <c r="AQ89" s="14">
        <f t="shared" si="235"/>
        <v>778</v>
      </c>
      <c r="AR89" s="14">
        <f>INDEX(属性投放!$DF$6:$DF$85,(卡牌属性!AG89-2)*20+卡牌属性!AL89)</f>
        <v>356</v>
      </c>
      <c r="AS89" s="14">
        <f t="shared" si="236"/>
        <v>356</v>
      </c>
      <c r="AT89" s="14">
        <f t="shared" si="236"/>
        <v>356</v>
      </c>
      <c r="AU89" s="14">
        <f t="shared" si="236"/>
        <v>356</v>
      </c>
      <c r="AV89" s="14">
        <f t="shared" si="236"/>
        <v>356</v>
      </c>
      <c r="AW89" s="14">
        <f>INDEX(属性投放!$DG$6:$DG$85,(卡牌属性!AG89-2)*20+卡牌属性!AL89)</f>
        <v>3790</v>
      </c>
      <c r="AX89" s="14">
        <f t="shared" si="237"/>
        <v>3790</v>
      </c>
      <c r="AY89" s="14">
        <f t="shared" si="237"/>
        <v>3790</v>
      </c>
      <c r="AZ89" s="14">
        <f t="shared" si="237"/>
        <v>3790</v>
      </c>
      <c r="BA89" s="14">
        <f t="shared" si="237"/>
        <v>3790</v>
      </c>
      <c r="BB89" s="14">
        <f>INDEX(属性投放!$DK$6:$DK$85,(卡牌属性!AG89-2)*20+卡牌属性!AL89)</f>
        <v>47</v>
      </c>
      <c r="BC89" s="14">
        <f t="shared" si="238"/>
        <v>47</v>
      </c>
      <c r="BD89" s="14">
        <f t="shared" si="238"/>
        <v>47</v>
      </c>
      <c r="BE89" s="14">
        <f t="shared" si="238"/>
        <v>47</v>
      </c>
      <c r="BF89" s="14">
        <f t="shared" si="238"/>
        <v>47</v>
      </c>
      <c r="BG89" s="14">
        <f>INDEX(属性投放!$DL$6:$DL$85,(卡牌属性!AG89-2)*20+卡牌属性!AL89)</f>
        <v>24</v>
      </c>
      <c r="BH89" s="14">
        <f t="shared" si="239"/>
        <v>24</v>
      </c>
      <c r="BI89" s="14">
        <f t="shared" si="239"/>
        <v>24</v>
      </c>
      <c r="BJ89" s="14">
        <f t="shared" si="239"/>
        <v>24</v>
      </c>
      <c r="BK89" s="14">
        <f t="shared" si="239"/>
        <v>24</v>
      </c>
      <c r="BL89" s="14">
        <f>INDEX(属性投放!$DM$6:$DM$85,(卡牌属性!AG89-2)*20+卡牌属性!AL89)</f>
        <v>235</v>
      </c>
      <c r="BM89" s="14">
        <f t="shared" si="240"/>
        <v>235</v>
      </c>
      <c r="BN89" s="14">
        <f t="shared" si="240"/>
        <v>235</v>
      </c>
      <c r="BO89" s="14">
        <f t="shared" si="240"/>
        <v>235</v>
      </c>
      <c r="BP89" s="14">
        <f t="shared" si="240"/>
        <v>235</v>
      </c>
      <c r="BU89" s="13">
        <v>85</v>
      </c>
      <c r="BV89" s="13">
        <f t="shared" si="177"/>
        <v>5</v>
      </c>
      <c r="BW89" s="14">
        <f t="shared" si="178"/>
        <v>3</v>
      </c>
      <c r="BX89" s="14">
        <f t="shared" si="179"/>
        <v>1102005</v>
      </c>
      <c r="BY89" s="14" t="str">
        <f t="shared" si="180"/>
        <v>李轩辕5突</v>
      </c>
      <c r="BZ89" s="25" t="s">
        <v>162</v>
      </c>
      <c r="CA89" s="14">
        <v>2</v>
      </c>
      <c r="CB89" s="14">
        <f t="shared" si="181"/>
        <v>5</v>
      </c>
      <c r="CC89" s="14" t="s">
        <v>21</v>
      </c>
      <c r="CD89" s="14">
        <f>INDEX(属性投放!$AY$6:$AY$85,(BW89-2)*20+CB89)</f>
        <v>987</v>
      </c>
      <c r="CE89" s="14" t="s">
        <v>22</v>
      </c>
      <c r="CF89" s="14">
        <f>INDEX(属性投放!$AZ$6:$AZ$85,(BW89-2)*20+CB89)</f>
        <v>452</v>
      </c>
      <c r="CG89" s="14" t="s">
        <v>674</v>
      </c>
      <c r="CH89" s="14">
        <f>INDEX(属性投放!$BA$6:$BA$85,(BW89-2)*20+CB89)</f>
        <v>8870</v>
      </c>
      <c r="CI89" s="14" t="s">
        <v>21</v>
      </c>
      <c r="CJ89" s="14">
        <f>INDEX(属性投放!$BB$6:$BB$85,(BW89-2)*20+CB89)</f>
        <v>12</v>
      </c>
      <c r="CK89" s="14" t="s">
        <v>22</v>
      </c>
      <c r="CL89" s="14">
        <f>INDEX(属性投放!$BC$6:$BC$85,(BW89-2)*20+CB89)</f>
        <v>6</v>
      </c>
      <c r="CM89" s="14" t="s">
        <v>674</v>
      </c>
      <c r="CN89" s="14">
        <f>INDEX(属性投放!$BD$6:$BD$85,(BW89-2)*20+CB89)</f>
        <v>120</v>
      </c>
      <c r="CQ89" s="13">
        <v>85</v>
      </c>
      <c r="CR89" s="13">
        <f t="shared" si="182"/>
        <v>2</v>
      </c>
      <c r="CS89" s="13">
        <f t="shared" si="183"/>
        <v>33</v>
      </c>
      <c r="CT89" s="14">
        <f t="shared" si="184"/>
        <v>3</v>
      </c>
      <c r="CU89" s="14">
        <f t="shared" si="185"/>
        <v>1102002</v>
      </c>
      <c r="CV89" s="14" t="str">
        <f>INDEX($O$6:$O$27,CR89)&amp;"-"&amp;INDEX(属性投放!$AB$7:$AB$26,CX89)&amp;"-魂火-"&amp;CZ89</f>
        <v>许褚-焦热+1-魂火-3</v>
      </c>
      <c r="CW89" s="25" t="s">
        <v>162</v>
      </c>
      <c r="CX89" s="14">
        <f>INDEX(属性投放!$AL$7:$AL$58,CS89)</f>
        <v>14</v>
      </c>
      <c r="CY89" s="14" t="s">
        <v>701</v>
      </c>
      <c r="CZ89" s="14">
        <f>INDEX(属性投放!$AM$7:$AM$58,CS89)</f>
        <v>3</v>
      </c>
      <c r="DA89" s="14">
        <f t="shared" si="186"/>
        <v>33</v>
      </c>
      <c r="DB89" s="14">
        <f>INDEX(属性投放!$AN$7:$AN$58,DA89)</f>
        <v>102</v>
      </c>
      <c r="DC89" s="14" t="s">
        <v>702</v>
      </c>
      <c r="DD89" s="14">
        <f>INDEX(属性投放!$BJ$6:$BJ$85,(CT89-2)*20+CX89)</f>
        <v>350</v>
      </c>
      <c r="DE89" s="14">
        <f>SUMIFS(DD$5:DD89,$CR$5:$CR89,"="&amp;$CR89)</f>
        <v>4870</v>
      </c>
      <c r="DF89" s="14" t="s">
        <v>703</v>
      </c>
      <c r="DG89" s="14">
        <f>INDEX(属性投放!$BK$6:$BK$85,(CT89-2)*20+CX89)</f>
        <v>175</v>
      </c>
      <c r="DH89" s="14">
        <f>SUMIFS(DG$5:DG89,$CR$5:$CR89,"="&amp;$CR89)</f>
        <v>2437</v>
      </c>
      <c r="DI89" s="14" t="s">
        <v>704</v>
      </c>
      <c r="DJ89" s="14">
        <f>INDEX(属性投放!$BL$6:$BL$85,(CT89-2)*20+CX89)</f>
        <v>3500</v>
      </c>
      <c r="DK89" s="14">
        <f>SUMIFS(DJ$5:DJ89,$CR$5:$CR89,"="&amp;$CR89)</f>
        <v>48700</v>
      </c>
      <c r="DP89" s="14">
        <f t="shared" si="187"/>
        <v>1102005</v>
      </c>
      <c r="DQ89" s="14" t="str">
        <f t="shared" si="188"/>
        <v>李轩辕5突</v>
      </c>
      <c r="DR89" s="14">
        <f t="shared" si="189"/>
        <v>4</v>
      </c>
      <c r="DS89" s="14">
        <f t="shared" si="190"/>
        <v>5</v>
      </c>
      <c r="DT89" s="14">
        <f t="shared" si="191"/>
        <v>6</v>
      </c>
      <c r="DU89" s="14">
        <f t="shared" si="192"/>
        <v>3</v>
      </c>
      <c r="DV89" s="14">
        <f t="shared" si="193"/>
        <v>5</v>
      </c>
      <c r="DW89" s="14">
        <f t="shared" si="194"/>
        <v>25</v>
      </c>
      <c r="DX89" s="14">
        <f>INDEX(属性投放!$AW$6:$AW$85,(卡牌属性!DU89-2)*20+卡牌属性!DV89)</f>
        <v>7</v>
      </c>
      <c r="DY89" s="14">
        <f>INDEX(属性投放!BP$6:BP$85,卡牌属性!$DW89)</f>
        <v>115</v>
      </c>
      <c r="DZ89" s="14">
        <f>INDEX(属性投放!BQ$6:BQ$85,卡牌属性!$DW89)</f>
        <v>58</v>
      </c>
      <c r="EA89" s="14">
        <f>INDEX(属性投放!BR$6:BR$85,卡牌属性!$DW89)</f>
        <v>1150</v>
      </c>
      <c r="EB89" s="14">
        <f t="shared" si="241"/>
        <v>654</v>
      </c>
      <c r="EC89" s="14">
        <f t="shared" si="242"/>
        <v>747</v>
      </c>
      <c r="ED89" s="14">
        <f t="shared" si="243"/>
        <v>855</v>
      </c>
      <c r="EE89" s="14">
        <f t="shared" si="244"/>
        <v>855</v>
      </c>
      <c r="EF89" s="14">
        <f t="shared" si="245"/>
        <v>1043</v>
      </c>
      <c r="EG89" s="14">
        <f t="shared" si="246"/>
        <v>330</v>
      </c>
      <c r="EH89" s="14">
        <f t="shared" si="247"/>
        <v>369</v>
      </c>
      <c r="EI89" s="14">
        <f t="shared" si="248"/>
        <v>369</v>
      </c>
      <c r="EJ89" s="14">
        <f t="shared" si="249"/>
        <v>448</v>
      </c>
      <c r="EK89" s="14">
        <f t="shared" si="250"/>
        <v>487</v>
      </c>
      <c r="EL89" s="14">
        <f t="shared" si="251"/>
        <v>7250</v>
      </c>
      <c r="EM89" s="14">
        <f t="shared" si="252"/>
        <v>8930</v>
      </c>
      <c r="EN89" s="14">
        <f t="shared" si="253"/>
        <v>8930</v>
      </c>
      <c r="EO89" s="14">
        <f t="shared" si="254"/>
        <v>9820</v>
      </c>
      <c r="EP89" s="14">
        <f t="shared" si="255"/>
        <v>11050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95"/>
        <v>17</v>
      </c>
      <c r="FK89" s="14">
        <f t="shared" si="196"/>
        <v>1102017</v>
      </c>
      <c r="FL89" s="14" t="str">
        <f t="shared" si="197"/>
        <v>飞廉-5星</v>
      </c>
      <c r="FM89" s="14">
        <f t="shared" si="198"/>
        <v>5</v>
      </c>
      <c r="FN89" s="14">
        <f>INDEX(Y$6:Y$27,$FJ89)+INDEX(属性偏向!Z$4:Z$8,卡牌属性!$FM89)</f>
        <v>9</v>
      </c>
      <c r="FO89" s="14" t="str">
        <f>INDEX(属性评价,卡牌属性!FN89)</f>
        <v>S</v>
      </c>
      <c r="FP89" s="14">
        <f>INDEX(Z$6:Z$27,$FJ89)+INDEX(属性偏向!AA$4:AA$8,卡牌属性!$FM89)</f>
        <v>9</v>
      </c>
      <c r="FQ89" s="14" t="str">
        <f>INDEX(属性评价,卡牌属性!FP89)</f>
        <v>S</v>
      </c>
      <c r="FR89" s="14">
        <f>INDEX(AA$6:AA$27,$FJ89)+INDEX(属性偏向!AB$4:AB$8,卡牌属性!$FM89)</f>
        <v>7</v>
      </c>
      <c r="FS89" s="14" t="str">
        <f>INDEX(属性评价,卡牌属性!FR89)</f>
        <v>A</v>
      </c>
      <c r="FV89" s="13"/>
      <c r="FW89" s="13"/>
      <c r="FX89" s="14"/>
      <c r="FY89" s="14"/>
      <c r="FZ89" s="14"/>
      <c r="GA89" s="14"/>
      <c r="GB89" s="14"/>
      <c r="GC89" s="14"/>
      <c r="GD89" s="14"/>
      <c r="GE89" s="14"/>
      <c r="GF89" s="14"/>
      <c r="GJ89" s="13">
        <v>85</v>
      </c>
      <c r="GK89" s="13">
        <f>MATCH(GJ89-1,属性投放!$T$6:$T$66,1)</f>
        <v>12</v>
      </c>
      <c r="GL89" s="13">
        <f>MATCH(GJ89,属性投放!$AN$6:$AN$58,1)-1</f>
        <v>26</v>
      </c>
      <c r="GM89" s="13">
        <f>MATCH(GJ89-1,属性投放!$AD$6:$AD$26,1)</f>
        <v>12</v>
      </c>
      <c r="GN89" s="13" t="str">
        <f>INDEX(属性投放!$AB$7:$AB$26,卡牌属性!GM89)</f>
        <v>大叫唤+2</v>
      </c>
      <c r="GO89" s="14">
        <f t="shared" si="203"/>
        <v>1831</v>
      </c>
      <c r="GP89" s="14">
        <f t="shared" si="204"/>
        <v>888</v>
      </c>
      <c r="GQ89" s="14">
        <f t="shared" si="205"/>
        <v>17610</v>
      </c>
      <c r="GR89" s="14">
        <f t="shared" si="206"/>
        <v>12</v>
      </c>
      <c r="GS89" s="14">
        <f t="shared" si="207"/>
        <v>6</v>
      </c>
      <c r="GT89" s="14">
        <f t="shared" si="208"/>
        <v>120</v>
      </c>
      <c r="GU89" s="14">
        <f>GO89+GR89*($GJ89-INDEX(属性投放!$AD$6:$AD$26,卡牌属性!$GM89))</f>
        <v>1891</v>
      </c>
      <c r="GV89" s="14">
        <f>GP89+GS89*($GJ89-INDEX(属性投放!$AD$6:$AD$26,卡牌属性!$GM89))</f>
        <v>918</v>
      </c>
      <c r="GW89" s="14">
        <f>GQ89+GT89*($GJ89-INDEX(属性投放!$AD$6:$AD$26,卡牌属性!$GM89))</f>
        <v>18210</v>
      </c>
      <c r="GX89" s="14">
        <f t="shared" si="209"/>
        <v>1835</v>
      </c>
      <c r="GY89" s="14">
        <f t="shared" si="210"/>
        <v>921</v>
      </c>
      <c r="GZ89" s="14">
        <f t="shared" si="211"/>
        <v>18350</v>
      </c>
      <c r="HA89" s="14">
        <f>IF(COUNTIF(属性投放!$AN$7:$AN$58,"="&amp;卡牌属性!GJ89)&gt;0,卡牌属性!GL89,0)</f>
        <v>26</v>
      </c>
      <c r="HB89" s="14">
        <f t="shared" si="212"/>
        <v>170</v>
      </c>
      <c r="HC89" s="14">
        <f t="shared" si="213"/>
        <v>85</v>
      </c>
      <c r="HD89" s="14">
        <f t="shared" si="214"/>
        <v>1700</v>
      </c>
      <c r="HE89" s="14">
        <f>IF(COUNTIF(属性投放!$AD$6:$AD$26,"="&amp;卡牌属性!GJ89)&gt;0,卡牌属性!GM89,0)</f>
        <v>0</v>
      </c>
      <c r="HF89" s="14">
        <f t="shared" si="215"/>
        <v>0</v>
      </c>
      <c r="HG89" s="14">
        <f t="shared" si="216"/>
        <v>0</v>
      </c>
      <c r="HH89" s="14">
        <f t="shared" si="217"/>
        <v>0</v>
      </c>
      <c r="HI89" s="14">
        <f t="shared" si="219"/>
        <v>12</v>
      </c>
      <c r="HJ89" s="14">
        <f t="shared" si="220"/>
        <v>6</v>
      </c>
      <c r="HK89" s="14">
        <f t="shared" si="221"/>
        <v>120</v>
      </c>
      <c r="HL89" s="14">
        <f t="shared" si="222"/>
        <v>3726</v>
      </c>
      <c r="HM89" s="14">
        <f t="shared" si="223"/>
        <v>1839</v>
      </c>
      <c r="HN89" s="14">
        <f t="shared" si="224"/>
        <v>36560</v>
      </c>
      <c r="HO89" s="14">
        <f t="shared" si="225"/>
        <v>360</v>
      </c>
      <c r="HP89" s="14">
        <f t="shared" si="226"/>
        <v>5100</v>
      </c>
      <c r="HQ89" s="14">
        <f t="shared" si="227"/>
        <v>0</v>
      </c>
      <c r="HR89" s="14">
        <f t="shared" si="228"/>
        <v>110600</v>
      </c>
      <c r="HS89" s="17">
        <f t="shared" si="229"/>
        <v>3.2549728752260397E-3</v>
      </c>
      <c r="HT89" s="17">
        <f t="shared" si="230"/>
        <v>4.6112115732368897E-2</v>
      </c>
      <c r="HU89" s="17">
        <f t="shared" si="231"/>
        <v>0</v>
      </c>
      <c r="HV89" s="23">
        <f>SUM(HO$5:HO89)</f>
        <v>22280</v>
      </c>
      <c r="HW89" s="14">
        <f>SUM(HP$5:HP89)</f>
        <v>55120</v>
      </c>
      <c r="HX89" s="14">
        <f>SUM(HQ$5:HQ89)</f>
        <v>25660</v>
      </c>
      <c r="HY89" s="17">
        <f t="shared" si="232"/>
        <v>0.20144665461121158</v>
      </c>
      <c r="HZ89" s="17">
        <f t="shared" si="233"/>
        <v>0.49837251356238699</v>
      </c>
      <c r="IA89" s="17">
        <f t="shared" si="234"/>
        <v>0.23200723327305606</v>
      </c>
    </row>
    <row r="90" spans="31:235" ht="16.5" x14ac:dyDescent="0.2">
      <c r="AE90" s="13">
        <v>86</v>
      </c>
      <c r="AF90" s="13">
        <f t="shared" si="218"/>
        <v>5</v>
      </c>
      <c r="AG90" s="13">
        <f t="shared" si="173"/>
        <v>4</v>
      </c>
      <c r="AH90" s="14">
        <f t="shared" si="174"/>
        <v>1101005</v>
      </c>
      <c r="AI90" s="14" t="str">
        <f t="shared" si="175"/>
        <v>刘羽禅6突</v>
      </c>
      <c r="AJ90" s="25" t="s">
        <v>162</v>
      </c>
      <c r="AK90" s="14">
        <v>1</v>
      </c>
      <c r="AL90" s="14">
        <f t="shared" si="176"/>
        <v>6</v>
      </c>
      <c r="AM90" s="14">
        <f>INDEX(属性投放!$DE$6:$DE$85,(卡牌属性!AG90-2)*20+卡牌属性!AL90)</f>
        <v>914</v>
      </c>
      <c r="AN90" s="14">
        <f t="shared" si="235"/>
        <v>914</v>
      </c>
      <c r="AO90" s="14">
        <f t="shared" si="235"/>
        <v>914</v>
      </c>
      <c r="AP90" s="14">
        <f t="shared" si="235"/>
        <v>914</v>
      </c>
      <c r="AQ90" s="14">
        <f t="shared" si="235"/>
        <v>914</v>
      </c>
      <c r="AR90" s="14">
        <f>INDEX(属性投放!$DF$6:$DF$85,(卡牌属性!AG90-2)*20+卡牌属性!AL90)</f>
        <v>424</v>
      </c>
      <c r="AS90" s="14">
        <f t="shared" si="236"/>
        <v>424</v>
      </c>
      <c r="AT90" s="14">
        <f t="shared" si="236"/>
        <v>424</v>
      </c>
      <c r="AU90" s="14">
        <f t="shared" si="236"/>
        <v>424</v>
      </c>
      <c r="AV90" s="14">
        <f t="shared" si="236"/>
        <v>424</v>
      </c>
      <c r="AW90" s="14">
        <f>INDEX(属性投放!$DG$6:$DG$85,(卡牌属性!AG90-2)*20+卡牌属性!AL90)</f>
        <v>4470</v>
      </c>
      <c r="AX90" s="14">
        <f t="shared" si="237"/>
        <v>4470</v>
      </c>
      <c r="AY90" s="14">
        <f t="shared" si="237"/>
        <v>4470</v>
      </c>
      <c r="AZ90" s="14">
        <f t="shared" si="237"/>
        <v>4470</v>
      </c>
      <c r="BA90" s="14">
        <f t="shared" si="237"/>
        <v>4470</v>
      </c>
      <c r="BB90" s="14">
        <f>INDEX(属性投放!$DK$6:$DK$85,(卡牌属性!AG90-2)*20+卡牌属性!AL90)</f>
        <v>47</v>
      </c>
      <c r="BC90" s="14">
        <f t="shared" si="238"/>
        <v>47</v>
      </c>
      <c r="BD90" s="14">
        <f t="shared" si="238"/>
        <v>47</v>
      </c>
      <c r="BE90" s="14">
        <f t="shared" si="238"/>
        <v>47</v>
      </c>
      <c r="BF90" s="14">
        <f t="shared" si="238"/>
        <v>47</v>
      </c>
      <c r="BG90" s="14">
        <f>INDEX(属性投放!$DL$6:$DL$85,(卡牌属性!AG90-2)*20+卡牌属性!AL90)</f>
        <v>24</v>
      </c>
      <c r="BH90" s="14">
        <f t="shared" si="239"/>
        <v>24</v>
      </c>
      <c r="BI90" s="14">
        <f t="shared" si="239"/>
        <v>24</v>
      </c>
      <c r="BJ90" s="14">
        <f t="shared" si="239"/>
        <v>24</v>
      </c>
      <c r="BK90" s="14">
        <f t="shared" si="239"/>
        <v>24</v>
      </c>
      <c r="BL90" s="14">
        <f>INDEX(属性投放!$DM$6:$DM$85,(卡牌属性!AG90-2)*20+卡牌属性!AL90)</f>
        <v>235</v>
      </c>
      <c r="BM90" s="14">
        <f t="shared" si="240"/>
        <v>235</v>
      </c>
      <c r="BN90" s="14">
        <f t="shared" si="240"/>
        <v>235</v>
      </c>
      <c r="BO90" s="14">
        <f t="shared" si="240"/>
        <v>235</v>
      </c>
      <c r="BP90" s="14">
        <f t="shared" si="240"/>
        <v>235</v>
      </c>
      <c r="BU90" s="13">
        <v>86</v>
      </c>
      <c r="BV90" s="13">
        <f t="shared" si="177"/>
        <v>5</v>
      </c>
      <c r="BW90" s="14">
        <f t="shared" si="178"/>
        <v>3</v>
      </c>
      <c r="BX90" s="14">
        <f t="shared" si="179"/>
        <v>1102005</v>
      </c>
      <c r="BY90" s="14" t="str">
        <f t="shared" si="180"/>
        <v>李轩辕6突</v>
      </c>
      <c r="BZ90" s="25" t="s">
        <v>162</v>
      </c>
      <c r="CA90" s="14">
        <v>2</v>
      </c>
      <c r="CB90" s="14">
        <f t="shared" si="181"/>
        <v>6</v>
      </c>
      <c r="CC90" s="14" t="s">
        <v>21</v>
      </c>
      <c r="CD90" s="14">
        <f>INDEX(属性投放!$AY$6:$AY$85,(BW90-2)*20+CB90)</f>
        <v>1286</v>
      </c>
      <c r="CE90" s="14" t="s">
        <v>22</v>
      </c>
      <c r="CF90" s="14">
        <f>INDEX(属性投放!$AZ$6:$AZ$85,(BW90-2)*20+CB90)</f>
        <v>602</v>
      </c>
      <c r="CG90" s="14" t="s">
        <v>674</v>
      </c>
      <c r="CH90" s="14">
        <f>INDEX(属性投放!$BA$6:$BA$85,(BW90-2)*20+CB90)</f>
        <v>11860</v>
      </c>
      <c r="CI90" s="14" t="s">
        <v>21</v>
      </c>
      <c r="CJ90" s="14">
        <f>INDEX(属性投放!$BB$6:$BB$85,(BW90-2)*20+CB90)</f>
        <v>12</v>
      </c>
      <c r="CK90" s="14" t="s">
        <v>22</v>
      </c>
      <c r="CL90" s="14">
        <f>INDEX(属性投放!$BC$6:$BC$85,(BW90-2)*20+CB90)</f>
        <v>6</v>
      </c>
      <c r="CM90" s="14" t="s">
        <v>674</v>
      </c>
      <c r="CN90" s="14">
        <f>INDEX(属性投放!$BD$6:$BD$85,(BW90-2)*20+CB90)</f>
        <v>120</v>
      </c>
      <c r="CQ90" s="13">
        <v>86</v>
      </c>
      <c r="CR90" s="13">
        <f t="shared" si="182"/>
        <v>2</v>
      </c>
      <c r="CS90" s="13">
        <f t="shared" si="183"/>
        <v>34</v>
      </c>
      <c r="CT90" s="14">
        <f t="shared" si="184"/>
        <v>3</v>
      </c>
      <c r="CU90" s="14">
        <f t="shared" si="185"/>
        <v>1102002</v>
      </c>
      <c r="CV90" s="14" t="str">
        <f>INDEX($O$6:$O$27,CR90)&amp;"-"&amp;INDEX(属性投放!$AB$7:$AB$26,CX90)&amp;"-魂火-"&amp;CZ90</f>
        <v>许褚-焦热+2-魂火-1</v>
      </c>
      <c r="CW90" s="25" t="s">
        <v>162</v>
      </c>
      <c r="CX90" s="14">
        <f>INDEX(属性投放!$AL$7:$AL$58,CS90)</f>
        <v>15</v>
      </c>
      <c r="CY90" s="14" t="s">
        <v>701</v>
      </c>
      <c r="CZ90" s="14">
        <f>INDEX(属性投放!$AM$7:$AM$58,CS90)</f>
        <v>1</v>
      </c>
      <c r="DA90" s="14">
        <f t="shared" si="186"/>
        <v>34</v>
      </c>
      <c r="DB90" s="14">
        <f>INDEX(属性投放!$AN$7:$AN$58,DA90)</f>
        <v>105</v>
      </c>
      <c r="DC90" s="14" t="s">
        <v>702</v>
      </c>
      <c r="DD90" s="14">
        <f>INDEX(属性投放!$BJ$6:$BJ$85,(CT90-2)*20+CX90)</f>
        <v>480</v>
      </c>
      <c r="DE90" s="14">
        <f>SUMIFS(DD$5:DD90,$CR$5:$CR90,"="&amp;$CR90)</f>
        <v>5350</v>
      </c>
      <c r="DF90" s="14" t="s">
        <v>703</v>
      </c>
      <c r="DG90" s="14">
        <f>INDEX(属性投放!$BK$6:$BK$85,(CT90-2)*20+CX90)</f>
        <v>240</v>
      </c>
      <c r="DH90" s="14">
        <f>SUMIFS(DG$5:DG90,$CR$5:$CR90,"="&amp;$CR90)</f>
        <v>2677</v>
      </c>
      <c r="DI90" s="14" t="s">
        <v>704</v>
      </c>
      <c r="DJ90" s="14">
        <f>INDEX(属性投放!$BL$6:$BL$85,(CT90-2)*20+CX90)</f>
        <v>4800</v>
      </c>
      <c r="DK90" s="14">
        <f>SUMIFS(DJ$5:DJ90,$CR$5:$CR90,"="&amp;$CR90)</f>
        <v>53500</v>
      </c>
      <c r="DP90" s="14">
        <f t="shared" si="187"/>
        <v>1102005</v>
      </c>
      <c r="DQ90" s="14" t="str">
        <f t="shared" si="188"/>
        <v>李轩辕6突</v>
      </c>
      <c r="DR90" s="14">
        <f t="shared" si="189"/>
        <v>4</v>
      </c>
      <c r="DS90" s="14">
        <f t="shared" si="190"/>
        <v>5</v>
      </c>
      <c r="DT90" s="14">
        <f t="shared" si="191"/>
        <v>6</v>
      </c>
      <c r="DU90" s="14">
        <f t="shared" si="192"/>
        <v>3</v>
      </c>
      <c r="DV90" s="14">
        <f t="shared" si="193"/>
        <v>6</v>
      </c>
      <c r="DW90" s="14">
        <f t="shared" si="194"/>
        <v>26</v>
      </c>
      <c r="DX90" s="14">
        <f>INDEX(属性投放!$AW$6:$AW$85,(卡牌属性!DU90-2)*20+卡牌属性!DV90)</f>
        <v>5</v>
      </c>
      <c r="DY90" s="14">
        <f>INDEX(属性投放!BP$6:BP$85,卡牌属性!$DW90)</f>
        <v>135</v>
      </c>
      <c r="DZ90" s="14">
        <f>INDEX(属性投放!BQ$6:BQ$85,卡牌属性!$DW90)</f>
        <v>68</v>
      </c>
      <c r="EA90" s="14">
        <f>INDEX(属性投放!BR$6:BR$85,卡牌属性!$DW90)</f>
        <v>1350</v>
      </c>
      <c r="EB90" s="14">
        <f t="shared" si="241"/>
        <v>839</v>
      </c>
      <c r="EC90" s="14">
        <f t="shared" si="242"/>
        <v>946</v>
      </c>
      <c r="ED90" s="14">
        <f t="shared" si="243"/>
        <v>1061</v>
      </c>
      <c r="EE90" s="14">
        <f t="shared" si="244"/>
        <v>1061</v>
      </c>
      <c r="EF90" s="14">
        <f t="shared" si="245"/>
        <v>1298</v>
      </c>
      <c r="EG90" s="14">
        <f t="shared" si="246"/>
        <v>430</v>
      </c>
      <c r="EH90" s="14">
        <f t="shared" si="247"/>
        <v>476</v>
      </c>
      <c r="EI90" s="14">
        <f t="shared" si="248"/>
        <v>476</v>
      </c>
      <c r="EJ90" s="14">
        <f t="shared" si="249"/>
        <v>576</v>
      </c>
      <c r="EK90" s="14">
        <f t="shared" si="250"/>
        <v>622</v>
      </c>
      <c r="EL90" s="14">
        <f t="shared" si="251"/>
        <v>9310</v>
      </c>
      <c r="EM90" s="14">
        <f t="shared" si="252"/>
        <v>11480</v>
      </c>
      <c r="EN90" s="14">
        <f t="shared" si="253"/>
        <v>11480</v>
      </c>
      <c r="EO90" s="14">
        <f t="shared" si="254"/>
        <v>12510</v>
      </c>
      <c r="EP90" s="14">
        <f t="shared" si="255"/>
        <v>13950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95"/>
        <v>18</v>
      </c>
      <c r="FK90" s="14">
        <f t="shared" si="196"/>
        <v>1102018</v>
      </c>
      <c r="FL90" s="14" t="str">
        <f t="shared" si="197"/>
        <v>噬日-1星</v>
      </c>
      <c r="FM90" s="14">
        <f t="shared" si="198"/>
        <v>1</v>
      </c>
      <c r="FN90" s="14">
        <f>INDEX(Y$6:Y$27,$FJ90)+INDEX(属性偏向!Z$4:Z$8,卡牌属性!$FM90)</f>
        <v>3</v>
      </c>
      <c r="FO90" s="14" t="str">
        <f>INDEX(属性评价,卡牌属性!FN90)</f>
        <v>C</v>
      </c>
      <c r="FP90" s="14">
        <f>INDEX(Z$6:Z$27,$FJ90)+INDEX(属性偏向!AA$4:AA$8,卡牌属性!$FM90)</f>
        <v>3</v>
      </c>
      <c r="FQ90" s="14" t="str">
        <f>INDEX(属性评价,卡牌属性!FP90)</f>
        <v>C</v>
      </c>
      <c r="FR90" s="14">
        <f>INDEX(AA$6:AA$27,$FJ90)+INDEX(属性偏向!AB$4:AB$8,卡牌属性!$FM90)</f>
        <v>3</v>
      </c>
      <c r="FS90" s="14" t="str">
        <f>INDEX(属性评价,卡牌属性!FR90)</f>
        <v>C</v>
      </c>
      <c r="GJ90" s="13">
        <v>86</v>
      </c>
      <c r="GK90" s="13">
        <f>MATCH(GJ90-1,属性投放!$T$6:$T$66,1)</f>
        <v>12</v>
      </c>
      <c r="GL90" s="13">
        <f>MATCH(GJ90,属性投放!$AN$6:$AN$58,1)-1</f>
        <v>26</v>
      </c>
      <c r="GM90" s="13">
        <f>MATCH(GJ90-1,属性投放!$AD$6:$AD$26,1)</f>
        <v>12</v>
      </c>
      <c r="GN90" s="13" t="str">
        <f>INDEX(属性投放!$AB$7:$AB$26,卡牌属性!GM90)</f>
        <v>大叫唤+2</v>
      </c>
      <c r="GO90" s="14">
        <f t="shared" si="203"/>
        <v>1831</v>
      </c>
      <c r="GP90" s="14">
        <f t="shared" si="204"/>
        <v>888</v>
      </c>
      <c r="GQ90" s="14">
        <f t="shared" si="205"/>
        <v>17610</v>
      </c>
      <c r="GR90" s="14">
        <f t="shared" si="206"/>
        <v>12</v>
      </c>
      <c r="GS90" s="14">
        <f t="shared" si="207"/>
        <v>6</v>
      </c>
      <c r="GT90" s="14">
        <f t="shared" si="208"/>
        <v>120</v>
      </c>
      <c r="GU90" s="14">
        <f>GO90+GR90*($GJ90-INDEX(属性投放!$AD$6:$AD$26,卡牌属性!$GM90))</f>
        <v>1903</v>
      </c>
      <c r="GV90" s="14">
        <f>GP90+GS90*($GJ90-INDEX(属性投放!$AD$6:$AD$26,卡牌属性!$GM90))</f>
        <v>924</v>
      </c>
      <c r="GW90" s="14">
        <f>GQ90+GT90*($GJ90-INDEX(属性投放!$AD$6:$AD$26,卡牌属性!$GM90))</f>
        <v>18330</v>
      </c>
      <c r="GX90" s="14">
        <f t="shared" si="209"/>
        <v>1835</v>
      </c>
      <c r="GY90" s="14">
        <f t="shared" si="210"/>
        <v>921</v>
      </c>
      <c r="GZ90" s="14">
        <f t="shared" si="211"/>
        <v>18350</v>
      </c>
      <c r="HA90" s="14">
        <f>IF(COUNTIF(属性投放!$AN$7:$AN$58,"="&amp;卡牌属性!GJ90)&gt;0,卡牌属性!GL90,0)</f>
        <v>0</v>
      </c>
      <c r="HB90" s="14">
        <f t="shared" si="212"/>
        <v>0</v>
      </c>
      <c r="HC90" s="14">
        <f t="shared" si="213"/>
        <v>0</v>
      </c>
      <c r="HD90" s="14">
        <f t="shared" si="214"/>
        <v>0</v>
      </c>
      <c r="HE90" s="14">
        <f>IF(COUNTIF(属性投放!$AD$6:$AD$26,"="&amp;卡牌属性!GJ90)&gt;0,卡牌属性!GM90,0)</f>
        <v>0</v>
      </c>
      <c r="HF90" s="14">
        <f t="shared" si="215"/>
        <v>0</v>
      </c>
      <c r="HG90" s="14">
        <f t="shared" si="216"/>
        <v>0</v>
      </c>
      <c r="HH90" s="14">
        <f t="shared" si="217"/>
        <v>0</v>
      </c>
      <c r="HI90" s="14">
        <f t="shared" si="219"/>
        <v>12</v>
      </c>
      <c r="HJ90" s="14">
        <f t="shared" si="220"/>
        <v>6</v>
      </c>
      <c r="HK90" s="14">
        <f t="shared" si="221"/>
        <v>120</v>
      </c>
      <c r="HL90" s="14">
        <f t="shared" si="222"/>
        <v>3738</v>
      </c>
      <c r="HM90" s="14">
        <f t="shared" si="223"/>
        <v>1845</v>
      </c>
      <c r="HN90" s="14">
        <f t="shared" si="224"/>
        <v>36680</v>
      </c>
      <c r="HO90" s="14">
        <f t="shared" si="225"/>
        <v>360</v>
      </c>
      <c r="HP90" s="14">
        <f t="shared" si="226"/>
        <v>0</v>
      </c>
      <c r="HQ90" s="14">
        <f t="shared" si="227"/>
        <v>0</v>
      </c>
      <c r="HR90" s="14">
        <f t="shared" si="228"/>
        <v>110960</v>
      </c>
      <c r="HS90" s="17">
        <f t="shared" si="229"/>
        <v>3.2444124008651765E-3</v>
      </c>
      <c r="HT90" s="17">
        <f t="shared" si="230"/>
        <v>0</v>
      </c>
      <c r="HU90" s="17">
        <f t="shared" si="231"/>
        <v>0</v>
      </c>
      <c r="HV90" s="23">
        <f>SUM(HO$5:HO90)</f>
        <v>22640</v>
      </c>
      <c r="HW90" s="14">
        <f>SUM(HP$5:HP90)</f>
        <v>55120</v>
      </c>
      <c r="HX90" s="14">
        <f>SUM(HQ$5:HQ90)</f>
        <v>25660</v>
      </c>
      <c r="HY90" s="17">
        <f t="shared" si="232"/>
        <v>0.20403749098774332</v>
      </c>
      <c r="HZ90" s="17">
        <f t="shared" si="233"/>
        <v>0.4967555875991348</v>
      </c>
      <c r="IA90" s="17">
        <f t="shared" si="234"/>
        <v>0.23125450612833454</v>
      </c>
    </row>
    <row r="91" spans="31:235" ht="16.5" x14ac:dyDescent="0.2">
      <c r="AE91" s="13">
        <v>87</v>
      </c>
      <c r="AF91" s="13">
        <f t="shared" si="218"/>
        <v>5</v>
      </c>
      <c r="AG91" s="13">
        <f t="shared" si="173"/>
        <v>4</v>
      </c>
      <c r="AH91" s="14">
        <f t="shared" si="174"/>
        <v>1101005</v>
      </c>
      <c r="AI91" s="14" t="str">
        <f t="shared" si="175"/>
        <v>刘羽禅7突</v>
      </c>
      <c r="AJ91" s="25" t="s">
        <v>162</v>
      </c>
      <c r="AK91" s="14">
        <v>1</v>
      </c>
      <c r="AL91" s="14">
        <f t="shared" si="176"/>
        <v>7</v>
      </c>
      <c r="AM91" s="14">
        <f>INDEX(属性投放!$DE$6:$DE$85,(卡牌属性!AG91-2)*20+卡牌属性!AL91)</f>
        <v>2225</v>
      </c>
      <c r="AN91" s="14">
        <f t="shared" si="235"/>
        <v>2225</v>
      </c>
      <c r="AO91" s="14">
        <f t="shared" si="235"/>
        <v>2225</v>
      </c>
      <c r="AP91" s="14">
        <f t="shared" si="235"/>
        <v>2225</v>
      </c>
      <c r="AQ91" s="14">
        <f t="shared" si="235"/>
        <v>2225</v>
      </c>
      <c r="AR91" s="14">
        <f>INDEX(属性投放!$DF$6:$DF$85,(卡牌属性!AG91-2)*20+卡牌属性!AL91)</f>
        <v>1092</v>
      </c>
      <c r="AS91" s="14">
        <f t="shared" si="236"/>
        <v>1092</v>
      </c>
      <c r="AT91" s="14">
        <f t="shared" si="236"/>
        <v>1092</v>
      </c>
      <c r="AU91" s="14">
        <f t="shared" si="236"/>
        <v>1092</v>
      </c>
      <c r="AV91" s="14">
        <f t="shared" si="236"/>
        <v>1092</v>
      </c>
      <c r="AW91" s="14">
        <f>INDEX(属性投放!$DG$6:$DG$85,(卡牌属性!AG91-2)*20+卡牌属性!AL91)</f>
        <v>11025</v>
      </c>
      <c r="AX91" s="14">
        <f t="shared" si="237"/>
        <v>11025</v>
      </c>
      <c r="AY91" s="14">
        <f t="shared" si="237"/>
        <v>11025</v>
      </c>
      <c r="AZ91" s="14">
        <f t="shared" si="237"/>
        <v>11025</v>
      </c>
      <c r="BA91" s="14">
        <f t="shared" si="237"/>
        <v>11025</v>
      </c>
      <c r="BB91" s="14">
        <f>INDEX(属性投放!$DK$6:$DK$85,(卡牌属性!AG91-2)*20+卡牌属性!AL91)</f>
        <v>75</v>
      </c>
      <c r="BC91" s="14">
        <f t="shared" si="238"/>
        <v>75</v>
      </c>
      <c r="BD91" s="14">
        <f t="shared" si="238"/>
        <v>75</v>
      </c>
      <c r="BE91" s="14">
        <f t="shared" si="238"/>
        <v>75</v>
      </c>
      <c r="BF91" s="14">
        <f t="shared" si="238"/>
        <v>75</v>
      </c>
      <c r="BG91" s="14">
        <f>INDEX(属性投放!$DL$6:$DL$85,(卡牌属性!AG91-2)*20+卡牌属性!AL91)</f>
        <v>38</v>
      </c>
      <c r="BH91" s="14">
        <f t="shared" si="239"/>
        <v>38</v>
      </c>
      <c r="BI91" s="14">
        <f t="shared" si="239"/>
        <v>38</v>
      </c>
      <c r="BJ91" s="14">
        <f t="shared" si="239"/>
        <v>38</v>
      </c>
      <c r="BK91" s="14">
        <f t="shared" si="239"/>
        <v>38</v>
      </c>
      <c r="BL91" s="14">
        <f>INDEX(属性投放!$DM$6:$DM$85,(卡牌属性!AG91-2)*20+卡牌属性!AL91)</f>
        <v>375</v>
      </c>
      <c r="BM91" s="14">
        <f t="shared" si="240"/>
        <v>375</v>
      </c>
      <c r="BN91" s="14">
        <f t="shared" si="240"/>
        <v>375</v>
      </c>
      <c r="BO91" s="14">
        <f t="shared" si="240"/>
        <v>375</v>
      </c>
      <c r="BP91" s="14">
        <f t="shared" si="240"/>
        <v>375</v>
      </c>
      <c r="BU91" s="13">
        <v>87</v>
      </c>
      <c r="BV91" s="13">
        <f t="shared" si="177"/>
        <v>5</v>
      </c>
      <c r="BW91" s="14">
        <f t="shared" si="178"/>
        <v>3</v>
      </c>
      <c r="BX91" s="14">
        <f t="shared" si="179"/>
        <v>1102005</v>
      </c>
      <c r="BY91" s="14" t="str">
        <f t="shared" si="180"/>
        <v>李轩辕7突</v>
      </c>
      <c r="BZ91" s="25" t="s">
        <v>162</v>
      </c>
      <c r="CA91" s="14">
        <v>2</v>
      </c>
      <c r="CB91" s="14">
        <f t="shared" si="181"/>
        <v>7</v>
      </c>
      <c r="CC91" s="14" t="s">
        <v>21</v>
      </c>
      <c r="CD91" s="14">
        <f>INDEX(属性投放!$AY$6:$AY$85,(BW91-2)*20+CB91)</f>
        <v>1601</v>
      </c>
      <c r="CE91" s="14" t="s">
        <v>22</v>
      </c>
      <c r="CF91" s="14">
        <f>INDEX(属性投放!$AZ$6:$AZ$85,(BW91-2)*20+CB91)</f>
        <v>760</v>
      </c>
      <c r="CG91" s="14" t="s">
        <v>674</v>
      </c>
      <c r="CH91" s="14">
        <f>INDEX(属性投放!$BA$6:$BA$85,(BW91-2)*20+CB91)</f>
        <v>15010</v>
      </c>
      <c r="CI91" s="14" t="s">
        <v>21</v>
      </c>
      <c r="CJ91" s="14">
        <f>INDEX(属性投放!$BB$6:$BB$85,(BW91-2)*20+CB91)</f>
        <v>15</v>
      </c>
      <c r="CK91" s="14" t="s">
        <v>22</v>
      </c>
      <c r="CL91" s="14">
        <f>INDEX(属性投放!$BC$6:$BC$85,(BW91-2)*20+CB91)</f>
        <v>8</v>
      </c>
      <c r="CM91" s="14" t="s">
        <v>674</v>
      </c>
      <c r="CN91" s="14">
        <f>INDEX(属性投放!$BD$6:$BD$85,(BW91-2)*20+CB91)</f>
        <v>150</v>
      </c>
      <c r="CQ91" s="13">
        <v>87</v>
      </c>
      <c r="CR91" s="13">
        <f t="shared" si="182"/>
        <v>2</v>
      </c>
      <c r="CS91" s="13">
        <f t="shared" si="183"/>
        <v>35</v>
      </c>
      <c r="CT91" s="14">
        <f t="shared" si="184"/>
        <v>3</v>
      </c>
      <c r="CU91" s="14">
        <f t="shared" si="185"/>
        <v>1102002</v>
      </c>
      <c r="CV91" s="14" t="str">
        <f>INDEX($O$6:$O$27,CR91)&amp;"-"&amp;INDEX(属性投放!$AB$7:$AB$26,CX91)&amp;"-魂火-"&amp;CZ91</f>
        <v>许褚-焦热+2-魂火-2</v>
      </c>
      <c r="CW91" s="25" t="s">
        <v>162</v>
      </c>
      <c r="CX91" s="14">
        <f>INDEX(属性投放!$AL$7:$AL$58,CS91)</f>
        <v>15</v>
      </c>
      <c r="CY91" s="14" t="s">
        <v>701</v>
      </c>
      <c r="CZ91" s="14">
        <f>INDEX(属性投放!$AM$7:$AM$58,CS91)</f>
        <v>2</v>
      </c>
      <c r="DA91" s="14">
        <f t="shared" si="186"/>
        <v>35</v>
      </c>
      <c r="DB91" s="14">
        <f>INDEX(属性投放!$AN$7:$AN$58,DA91)</f>
        <v>107</v>
      </c>
      <c r="DC91" s="14" t="s">
        <v>702</v>
      </c>
      <c r="DD91" s="14">
        <f>INDEX(属性投放!$BJ$6:$BJ$85,(CT91-2)*20+CX91)</f>
        <v>480</v>
      </c>
      <c r="DE91" s="14">
        <f>SUMIFS(DD$5:DD91,$CR$5:$CR91,"="&amp;$CR91)</f>
        <v>5830</v>
      </c>
      <c r="DF91" s="14" t="s">
        <v>703</v>
      </c>
      <c r="DG91" s="14">
        <f>INDEX(属性投放!$BK$6:$BK$85,(CT91-2)*20+CX91)</f>
        <v>240</v>
      </c>
      <c r="DH91" s="14">
        <f>SUMIFS(DG$5:DG91,$CR$5:$CR91,"="&amp;$CR91)</f>
        <v>2917</v>
      </c>
      <c r="DI91" s="14" t="s">
        <v>704</v>
      </c>
      <c r="DJ91" s="14">
        <f>INDEX(属性投放!$BL$6:$BL$85,(CT91-2)*20+CX91)</f>
        <v>4800</v>
      </c>
      <c r="DK91" s="14">
        <f>SUMIFS(DJ$5:DJ91,$CR$5:$CR91,"="&amp;$CR91)</f>
        <v>58300</v>
      </c>
      <c r="DP91" s="14">
        <f t="shared" si="187"/>
        <v>1102005</v>
      </c>
      <c r="DQ91" s="14" t="str">
        <f t="shared" si="188"/>
        <v>李轩辕7突</v>
      </c>
      <c r="DR91" s="14">
        <f t="shared" si="189"/>
        <v>4</v>
      </c>
      <c r="DS91" s="14">
        <f t="shared" si="190"/>
        <v>5</v>
      </c>
      <c r="DT91" s="14">
        <f t="shared" si="191"/>
        <v>6</v>
      </c>
      <c r="DU91" s="14">
        <f t="shared" si="192"/>
        <v>3</v>
      </c>
      <c r="DV91" s="14">
        <f t="shared" si="193"/>
        <v>7</v>
      </c>
      <c r="DW91" s="14">
        <f t="shared" si="194"/>
        <v>27</v>
      </c>
      <c r="DX91" s="14">
        <f>INDEX(属性投放!$AW$6:$AW$85,(卡牌属性!DU91-2)*20+卡牌属性!DV91)</f>
        <v>5</v>
      </c>
      <c r="DY91" s="14">
        <f>INDEX(属性投放!BP$6:BP$85,卡牌属性!$DW91)</f>
        <v>140</v>
      </c>
      <c r="DZ91" s="14">
        <f>INDEX(属性投放!BQ$6:BQ$85,卡牌属性!$DW91)</f>
        <v>70</v>
      </c>
      <c r="EA91" s="14">
        <f>INDEX(属性投放!BR$6:BR$85,卡牌属性!$DW91)</f>
        <v>1400</v>
      </c>
      <c r="EB91" s="14">
        <f t="shared" si="241"/>
        <v>1024</v>
      </c>
      <c r="EC91" s="14">
        <f t="shared" si="242"/>
        <v>1141</v>
      </c>
      <c r="ED91" s="14">
        <f t="shared" si="243"/>
        <v>1261</v>
      </c>
      <c r="EE91" s="14">
        <f t="shared" si="244"/>
        <v>1261</v>
      </c>
      <c r="EF91" s="14">
        <f t="shared" si="245"/>
        <v>1533</v>
      </c>
      <c r="EG91" s="14">
        <f t="shared" si="246"/>
        <v>528</v>
      </c>
      <c r="EH91" s="14">
        <f t="shared" si="247"/>
        <v>579</v>
      </c>
      <c r="EI91" s="14">
        <f t="shared" si="248"/>
        <v>579</v>
      </c>
      <c r="EJ91" s="14">
        <f t="shared" si="249"/>
        <v>694</v>
      </c>
      <c r="EK91" s="14">
        <f t="shared" si="250"/>
        <v>745</v>
      </c>
      <c r="EL91" s="14">
        <f t="shared" si="251"/>
        <v>11310</v>
      </c>
      <c r="EM91" s="14">
        <f t="shared" si="252"/>
        <v>13830</v>
      </c>
      <c r="EN91" s="14">
        <f t="shared" si="253"/>
        <v>13830</v>
      </c>
      <c r="EO91" s="14">
        <f t="shared" si="254"/>
        <v>14960</v>
      </c>
      <c r="EP91" s="14">
        <f t="shared" si="255"/>
        <v>16550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95"/>
        <v>18</v>
      </c>
      <c r="FK91" s="14">
        <f t="shared" si="196"/>
        <v>1102018</v>
      </c>
      <c r="FL91" s="14" t="str">
        <f t="shared" si="197"/>
        <v>噬日-2星</v>
      </c>
      <c r="FM91" s="14">
        <f t="shared" si="198"/>
        <v>2</v>
      </c>
      <c r="FN91" s="14">
        <f>INDEX(Y$6:Y$27,$FJ91)+INDEX(属性偏向!Z$4:Z$8,卡牌属性!$FM91)</f>
        <v>4</v>
      </c>
      <c r="FO91" s="14" t="str">
        <f>INDEX(属性评价,卡牌属性!FN91)</f>
        <v>C+</v>
      </c>
      <c r="FP91" s="14">
        <f>INDEX(Z$6:Z$27,$FJ91)+INDEX(属性偏向!AA$4:AA$8,卡牌属性!$FM91)</f>
        <v>4</v>
      </c>
      <c r="FQ91" s="14" t="str">
        <f>INDEX(属性评价,卡牌属性!FP91)</f>
        <v>C+</v>
      </c>
      <c r="FR91" s="14">
        <f>INDEX(AA$6:AA$27,$FJ91)+INDEX(属性偏向!AB$4:AB$8,卡牌属性!$FM91)</f>
        <v>4</v>
      </c>
      <c r="FS91" s="14" t="str">
        <f>INDEX(属性评价,卡牌属性!FR91)</f>
        <v>C+</v>
      </c>
      <c r="GJ91" s="13">
        <v>87</v>
      </c>
      <c r="GK91" s="13">
        <f>MATCH(GJ91-1,属性投放!$T$6:$T$66,1)</f>
        <v>13</v>
      </c>
      <c r="GL91" s="13">
        <f>MATCH(GJ91,属性投放!$AN$6:$AN$58,1)-1</f>
        <v>27</v>
      </c>
      <c r="GM91" s="13">
        <f>MATCH(GJ91-1,属性投放!$AD$6:$AD$26,1)</f>
        <v>12</v>
      </c>
      <c r="GN91" s="13" t="str">
        <f>INDEX(属性投放!$AB$7:$AB$26,卡牌属性!GM91)</f>
        <v>大叫唤+2</v>
      </c>
      <c r="GO91" s="14">
        <f t="shared" si="203"/>
        <v>1831</v>
      </c>
      <c r="GP91" s="14">
        <f t="shared" si="204"/>
        <v>888</v>
      </c>
      <c r="GQ91" s="14">
        <f t="shared" si="205"/>
        <v>17610</v>
      </c>
      <c r="GR91" s="14">
        <f t="shared" si="206"/>
        <v>12</v>
      </c>
      <c r="GS91" s="14">
        <f t="shared" si="207"/>
        <v>6</v>
      </c>
      <c r="GT91" s="14">
        <f t="shared" si="208"/>
        <v>120</v>
      </c>
      <c r="GU91" s="14">
        <f>GO91+GR91*($GJ91-INDEX(属性投放!$AD$6:$AD$26,卡牌属性!$GM91))</f>
        <v>1915</v>
      </c>
      <c r="GV91" s="14">
        <f>GP91+GS91*($GJ91-INDEX(属性投放!$AD$6:$AD$26,卡牌属性!$GM91))</f>
        <v>930</v>
      </c>
      <c r="GW91" s="14">
        <f>GQ91+GT91*($GJ91-INDEX(属性投放!$AD$6:$AD$26,卡牌属性!$GM91))</f>
        <v>18450</v>
      </c>
      <c r="GX91" s="14">
        <f t="shared" si="209"/>
        <v>2005</v>
      </c>
      <c r="GY91" s="14">
        <f t="shared" si="210"/>
        <v>1006</v>
      </c>
      <c r="GZ91" s="14">
        <f t="shared" si="211"/>
        <v>20050</v>
      </c>
      <c r="HA91" s="14">
        <f>IF(COUNTIF(属性投放!$AN$7:$AN$58,"="&amp;卡牌属性!GJ91)&gt;0,卡牌属性!GL91,0)</f>
        <v>27</v>
      </c>
      <c r="HB91" s="14">
        <f t="shared" si="212"/>
        <v>170</v>
      </c>
      <c r="HC91" s="14">
        <f t="shared" si="213"/>
        <v>85</v>
      </c>
      <c r="HD91" s="14">
        <f t="shared" si="214"/>
        <v>1700</v>
      </c>
      <c r="HE91" s="14">
        <f>IF(COUNTIF(属性投放!$AD$6:$AD$26,"="&amp;卡牌属性!GJ91)&gt;0,卡牌属性!GM91,0)</f>
        <v>12</v>
      </c>
      <c r="HF91" s="14">
        <f t="shared" si="215"/>
        <v>200</v>
      </c>
      <c r="HG91" s="14">
        <f t="shared" si="216"/>
        <v>100</v>
      </c>
      <c r="HH91" s="14">
        <f t="shared" si="217"/>
        <v>2000</v>
      </c>
      <c r="HI91" s="14">
        <f t="shared" si="219"/>
        <v>12</v>
      </c>
      <c r="HJ91" s="14">
        <f t="shared" si="220"/>
        <v>6</v>
      </c>
      <c r="HK91" s="14">
        <f t="shared" si="221"/>
        <v>120</v>
      </c>
      <c r="HL91" s="14">
        <f t="shared" si="222"/>
        <v>3920</v>
      </c>
      <c r="HM91" s="14">
        <f t="shared" si="223"/>
        <v>1936</v>
      </c>
      <c r="HN91" s="14">
        <f t="shared" si="224"/>
        <v>38500</v>
      </c>
      <c r="HO91" s="14">
        <f t="shared" si="225"/>
        <v>360</v>
      </c>
      <c r="HP91" s="14">
        <f t="shared" si="226"/>
        <v>5100</v>
      </c>
      <c r="HQ91" s="14">
        <f t="shared" si="227"/>
        <v>6000</v>
      </c>
      <c r="HR91" s="14">
        <f t="shared" si="228"/>
        <v>116420</v>
      </c>
      <c r="HS91" s="17">
        <f t="shared" si="229"/>
        <v>3.0922521903453013E-3</v>
      </c>
      <c r="HT91" s="17">
        <f t="shared" si="230"/>
        <v>4.3806906029891769E-2</v>
      </c>
      <c r="HU91" s="17">
        <f t="shared" si="231"/>
        <v>5.1537536505755023E-2</v>
      </c>
      <c r="HV91" s="23">
        <f>SUM(HO$5:HO91)</f>
        <v>23000</v>
      </c>
      <c r="HW91" s="14">
        <f>SUM(HP$5:HP91)</f>
        <v>60220</v>
      </c>
      <c r="HX91" s="14">
        <f>SUM(HQ$5:HQ91)</f>
        <v>31660</v>
      </c>
      <c r="HY91" s="17">
        <f t="shared" si="232"/>
        <v>0.19756055660539426</v>
      </c>
      <c r="HZ91" s="17">
        <f t="shared" si="233"/>
        <v>0.51726507472942795</v>
      </c>
      <c r="IA91" s="17">
        <f t="shared" si="234"/>
        <v>0.27194640096203404</v>
      </c>
    </row>
    <row r="92" spans="31:235" ht="16.5" x14ac:dyDescent="0.2">
      <c r="AE92" s="13">
        <v>88</v>
      </c>
      <c r="AF92" s="13">
        <f t="shared" si="218"/>
        <v>5</v>
      </c>
      <c r="AG92" s="13">
        <f t="shared" si="173"/>
        <v>4</v>
      </c>
      <c r="AH92" s="14">
        <f t="shared" si="174"/>
        <v>1101005</v>
      </c>
      <c r="AI92" s="14" t="str">
        <f t="shared" si="175"/>
        <v>刘羽禅8突</v>
      </c>
      <c r="AJ92" s="25" t="s">
        <v>162</v>
      </c>
      <c r="AK92" s="14">
        <v>1</v>
      </c>
      <c r="AL92" s="14">
        <f t="shared" si="176"/>
        <v>8</v>
      </c>
      <c r="AM92" s="14">
        <f>INDEX(属性投放!$DE$6:$DE$85,(卡牌属性!AG92-2)*20+卡牌属性!AL92)</f>
        <v>2438</v>
      </c>
      <c r="AN92" s="14">
        <f t="shared" si="235"/>
        <v>2438</v>
      </c>
      <c r="AO92" s="14">
        <f t="shared" si="235"/>
        <v>2438</v>
      </c>
      <c r="AP92" s="14">
        <f t="shared" si="235"/>
        <v>2438</v>
      </c>
      <c r="AQ92" s="14">
        <f t="shared" si="235"/>
        <v>2438</v>
      </c>
      <c r="AR92" s="14">
        <f>INDEX(属性投放!$DF$6:$DF$85,(卡牌属性!AG92-2)*20+卡牌属性!AL92)</f>
        <v>1199</v>
      </c>
      <c r="AS92" s="14">
        <f t="shared" si="236"/>
        <v>1199</v>
      </c>
      <c r="AT92" s="14">
        <f t="shared" si="236"/>
        <v>1199</v>
      </c>
      <c r="AU92" s="14">
        <f t="shared" si="236"/>
        <v>1199</v>
      </c>
      <c r="AV92" s="14">
        <f t="shared" si="236"/>
        <v>1199</v>
      </c>
      <c r="AW92" s="14">
        <f>INDEX(属性投放!$DG$6:$DG$85,(卡牌属性!AG92-2)*20+卡牌属性!AL92)</f>
        <v>12090</v>
      </c>
      <c r="AX92" s="14">
        <f t="shared" si="237"/>
        <v>12090</v>
      </c>
      <c r="AY92" s="14">
        <f t="shared" si="237"/>
        <v>12090</v>
      </c>
      <c r="AZ92" s="14">
        <f t="shared" si="237"/>
        <v>12090</v>
      </c>
      <c r="BA92" s="14">
        <f t="shared" si="237"/>
        <v>12090</v>
      </c>
      <c r="BB92" s="14">
        <f>INDEX(属性投放!$DK$6:$DK$85,(卡牌属性!AG92-2)*20+卡牌属性!AL92)</f>
        <v>75</v>
      </c>
      <c r="BC92" s="14">
        <f t="shared" si="238"/>
        <v>75</v>
      </c>
      <c r="BD92" s="14">
        <f t="shared" si="238"/>
        <v>75</v>
      </c>
      <c r="BE92" s="14">
        <f t="shared" si="238"/>
        <v>75</v>
      </c>
      <c r="BF92" s="14">
        <f t="shared" si="238"/>
        <v>75</v>
      </c>
      <c r="BG92" s="14">
        <f>INDEX(属性投放!$DL$6:$DL$85,(卡牌属性!AG92-2)*20+卡牌属性!AL92)</f>
        <v>38</v>
      </c>
      <c r="BH92" s="14">
        <f t="shared" si="239"/>
        <v>38</v>
      </c>
      <c r="BI92" s="14">
        <f t="shared" si="239"/>
        <v>38</v>
      </c>
      <c r="BJ92" s="14">
        <f t="shared" si="239"/>
        <v>38</v>
      </c>
      <c r="BK92" s="14">
        <f t="shared" si="239"/>
        <v>38</v>
      </c>
      <c r="BL92" s="14">
        <f>INDEX(属性投放!$DM$6:$DM$85,(卡牌属性!AG92-2)*20+卡牌属性!AL92)</f>
        <v>375</v>
      </c>
      <c r="BM92" s="14">
        <f t="shared" si="240"/>
        <v>375</v>
      </c>
      <c r="BN92" s="14">
        <f t="shared" si="240"/>
        <v>375</v>
      </c>
      <c r="BO92" s="14">
        <f t="shared" si="240"/>
        <v>375</v>
      </c>
      <c r="BP92" s="14">
        <f t="shared" si="240"/>
        <v>375</v>
      </c>
      <c r="BU92" s="13">
        <v>88</v>
      </c>
      <c r="BV92" s="13">
        <f t="shared" si="177"/>
        <v>5</v>
      </c>
      <c r="BW92" s="14">
        <f t="shared" si="178"/>
        <v>3</v>
      </c>
      <c r="BX92" s="14">
        <f t="shared" si="179"/>
        <v>1102005</v>
      </c>
      <c r="BY92" s="14" t="str">
        <f t="shared" si="180"/>
        <v>李轩辕8突</v>
      </c>
      <c r="BZ92" s="25" t="s">
        <v>162</v>
      </c>
      <c r="CA92" s="14">
        <v>2</v>
      </c>
      <c r="CB92" s="14">
        <f t="shared" si="181"/>
        <v>8</v>
      </c>
      <c r="CC92" s="14" t="s">
        <v>21</v>
      </c>
      <c r="CD92" s="14">
        <f>INDEX(属性投放!$AY$6:$AY$85,(BW92-2)*20+CB92)</f>
        <v>1976</v>
      </c>
      <c r="CE92" s="14" t="s">
        <v>22</v>
      </c>
      <c r="CF92" s="14">
        <f>INDEX(属性投放!$AZ$6:$AZ$85,(BW92-2)*20+CB92)</f>
        <v>950</v>
      </c>
      <c r="CG92" s="14" t="s">
        <v>674</v>
      </c>
      <c r="CH92" s="14">
        <f>INDEX(属性投放!$BA$6:$BA$85,(BW92-2)*20+CB92)</f>
        <v>18760</v>
      </c>
      <c r="CI92" s="14" t="s">
        <v>21</v>
      </c>
      <c r="CJ92" s="14">
        <f>INDEX(属性投放!$BB$6:$BB$85,(BW92-2)*20+CB92)</f>
        <v>15</v>
      </c>
      <c r="CK92" s="14" t="s">
        <v>22</v>
      </c>
      <c r="CL92" s="14">
        <f>INDEX(属性投放!$BC$6:$BC$85,(BW92-2)*20+CB92)</f>
        <v>8</v>
      </c>
      <c r="CM92" s="14" t="s">
        <v>674</v>
      </c>
      <c r="CN92" s="14">
        <f>INDEX(属性投放!$BD$6:$BD$85,(BW92-2)*20+CB92)</f>
        <v>150</v>
      </c>
      <c r="CQ92" s="13">
        <v>88</v>
      </c>
      <c r="CR92" s="13">
        <f t="shared" si="182"/>
        <v>2</v>
      </c>
      <c r="CS92" s="13">
        <f t="shared" si="183"/>
        <v>36</v>
      </c>
      <c r="CT92" s="14">
        <f t="shared" si="184"/>
        <v>3</v>
      </c>
      <c r="CU92" s="14">
        <f t="shared" si="185"/>
        <v>1102002</v>
      </c>
      <c r="CV92" s="14" t="str">
        <f>INDEX($O$6:$O$27,CR92)&amp;"-"&amp;INDEX(属性投放!$AB$7:$AB$26,CX92)&amp;"-魂火-"&amp;CZ92</f>
        <v>许褚-焦热+2-魂火-3</v>
      </c>
      <c r="CW92" s="25" t="s">
        <v>162</v>
      </c>
      <c r="CX92" s="14">
        <f>INDEX(属性投放!$AL$7:$AL$58,CS92)</f>
        <v>15</v>
      </c>
      <c r="CY92" s="14" t="s">
        <v>701</v>
      </c>
      <c r="CZ92" s="14">
        <f>INDEX(属性投放!$AM$7:$AM$58,CS92)</f>
        <v>3</v>
      </c>
      <c r="DA92" s="14">
        <f t="shared" si="186"/>
        <v>36</v>
      </c>
      <c r="DB92" s="14">
        <f>INDEX(属性投放!$AN$7:$AN$58,DA92)</f>
        <v>110</v>
      </c>
      <c r="DC92" s="14" t="s">
        <v>702</v>
      </c>
      <c r="DD92" s="14">
        <f>INDEX(属性投放!$BJ$6:$BJ$85,(CT92-2)*20+CX92)</f>
        <v>480</v>
      </c>
      <c r="DE92" s="14">
        <f>SUMIFS(DD$5:DD92,$CR$5:$CR92,"="&amp;$CR92)</f>
        <v>6310</v>
      </c>
      <c r="DF92" s="14" t="s">
        <v>703</v>
      </c>
      <c r="DG92" s="14">
        <f>INDEX(属性投放!$BK$6:$BK$85,(CT92-2)*20+CX92)</f>
        <v>240</v>
      </c>
      <c r="DH92" s="14">
        <f>SUMIFS(DG$5:DG92,$CR$5:$CR92,"="&amp;$CR92)</f>
        <v>3157</v>
      </c>
      <c r="DI92" s="14" t="s">
        <v>704</v>
      </c>
      <c r="DJ92" s="14">
        <f>INDEX(属性投放!$BL$6:$BL$85,(CT92-2)*20+CX92)</f>
        <v>4800</v>
      </c>
      <c r="DK92" s="14">
        <f>SUMIFS(DJ$5:DJ92,$CR$5:$CR92,"="&amp;$CR92)</f>
        <v>63100</v>
      </c>
      <c r="DP92" s="14">
        <f t="shared" si="187"/>
        <v>1102005</v>
      </c>
      <c r="DQ92" s="14" t="str">
        <f t="shared" si="188"/>
        <v>李轩辕8突</v>
      </c>
      <c r="DR92" s="14">
        <f t="shared" si="189"/>
        <v>4</v>
      </c>
      <c r="DS92" s="14">
        <f t="shared" si="190"/>
        <v>5</v>
      </c>
      <c r="DT92" s="14">
        <f t="shared" si="191"/>
        <v>6</v>
      </c>
      <c r="DU92" s="14">
        <f t="shared" si="192"/>
        <v>3</v>
      </c>
      <c r="DV92" s="14">
        <f t="shared" si="193"/>
        <v>8</v>
      </c>
      <c r="DW92" s="14">
        <f t="shared" si="194"/>
        <v>28</v>
      </c>
      <c r="DX92" s="14">
        <f>INDEX(属性投放!$AW$6:$AW$85,(卡牌属性!DU92-2)*20+卡牌属性!DV92)</f>
        <v>5</v>
      </c>
      <c r="DY92" s="14">
        <f>INDEX(属性投放!BP$6:BP$85,卡牌属性!$DW92)</f>
        <v>150</v>
      </c>
      <c r="DZ92" s="14">
        <f>INDEX(属性投放!BQ$6:BQ$85,卡牌属性!$DW92)</f>
        <v>75</v>
      </c>
      <c r="EA92" s="14">
        <f>INDEX(属性投放!BR$6:BR$85,卡牌属性!$DW92)</f>
        <v>1500</v>
      </c>
      <c r="EB92" s="14">
        <f t="shared" si="241"/>
        <v>1224</v>
      </c>
      <c r="EC92" s="14">
        <f t="shared" si="242"/>
        <v>1356</v>
      </c>
      <c r="ED92" s="14">
        <f t="shared" si="243"/>
        <v>1481</v>
      </c>
      <c r="EE92" s="14">
        <f t="shared" si="244"/>
        <v>1481</v>
      </c>
      <c r="EF92" s="14">
        <f t="shared" si="245"/>
        <v>1798</v>
      </c>
      <c r="EG92" s="14">
        <f t="shared" si="246"/>
        <v>638</v>
      </c>
      <c r="EH92" s="14">
        <f t="shared" si="247"/>
        <v>689</v>
      </c>
      <c r="EI92" s="14">
        <f t="shared" si="248"/>
        <v>689</v>
      </c>
      <c r="EJ92" s="14">
        <f t="shared" si="249"/>
        <v>829</v>
      </c>
      <c r="EK92" s="14">
        <f t="shared" si="250"/>
        <v>885</v>
      </c>
      <c r="EL92" s="14">
        <f t="shared" si="251"/>
        <v>13510</v>
      </c>
      <c r="EM92" s="14">
        <f t="shared" si="252"/>
        <v>16480</v>
      </c>
      <c r="EN92" s="14">
        <f t="shared" si="253"/>
        <v>16480</v>
      </c>
      <c r="EO92" s="14">
        <f t="shared" si="254"/>
        <v>17760</v>
      </c>
      <c r="EP92" s="14">
        <f t="shared" si="255"/>
        <v>19450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95"/>
        <v>18</v>
      </c>
      <c r="FK92" s="14">
        <f t="shared" si="196"/>
        <v>1102018</v>
      </c>
      <c r="FL92" s="14" t="str">
        <f t="shared" si="197"/>
        <v>噬日-3星</v>
      </c>
      <c r="FM92" s="14">
        <f t="shared" si="198"/>
        <v>3</v>
      </c>
      <c r="FN92" s="14">
        <f>INDEX(Y$6:Y$27,$FJ92)+INDEX(属性偏向!Z$4:Z$8,卡牌属性!$FM92)</f>
        <v>5</v>
      </c>
      <c r="FO92" s="14" t="str">
        <f>INDEX(属性评价,卡牌属性!FN92)</f>
        <v>B</v>
      </c>
      <c r="FP92" s="14">
        <f>INDEX(Z$6:Z$27,$FJ92)+INDEX(属性偏向!AA$4:AA$8,卡牌属性!$FM92)</f>
        <v>4</v>
      </c>
      <c r="FQ92" s="14" t="str">
        <f>INDEX(属性评价,卡牌属性!FP92)</f>
        <v>C+</v>
      </c>
      <c r="FR92" s="14">
        <f>INDEX(AA$6:AA$27,$FJ92)+INDEX(属性偏向!AB$4:AB$8,卡牌属性!$FM92)</f>
        <v>4</v>
      </c>
      <c r="FS92" s="14" t="str">
        <f>INDEX(属性评价,卡牌属性!FR92)</f>
        <v>C+</v>
      </c>
      <c r="GJ92" s="13">
        <v>88</v>
      </c>
      <c r="GK92" s="13">
        <f>MATCH(GJ92-1,属性投放!$T$6:$T$66,1)</f>
        <v>13</v>
      </c>
      <c r="GL92" s="13">
        <f>MATCH(GJ92,属性投放!$AN$6:$AN$58,1)-1</f>
        <v>27</v>
      </c>
      <c r="GM92" s="13">
        <f>MATCH(GJ92-1,属性投放!$AD$6:$AD$26,1)</f>
        <v>13</v>
      </c>
      <c r="GN92" s="13" t="str">
        <f>INDEX(属性投放!$AB$7:$AB$26,卡牌属性!GM92)</f>
        <v>焦热</v>
      </c>
      <c r="GO92" s="14">
        <f t="shared" si="203"/>
        <v>2265</v>
      </c>
      <c r="GP92" s="14">
        <f t="shared" si="204"/>
        <v>1105</v>
      </c>
      <c r="GQ92" s="14">
        <f t="shared" si="205"/>
        <v>21950</v>
      </c>
      <c r="GR92" s="14">
        <f t="shared" si="206"/>
        <v>15</v>
      </c>
      <c r="GS92" s="14">
        <f t="shared" si="207"/>
        <v>8</v>
      </c>
      <c r="GT92" s="14">
        <f t="shared" si="208"/>
        <v>150</v>
      </c>
      <c r="GU92" s="14">
        <f>GO92+GR92*($GJ92-INDEX(属性投放!$AD$6:$AD$26,卡牌属性!$GM92))</f>
        <v>2280</v>
      </c>
      <c r="GV92" s="14">
        <f>GP92+GS92*($GJ92-INDEX(属性投放!$AD$6:$AD$26,卡牌属性!$GM92))</f>
        <v>1113</v>
      </c>
      <c r="GW92" s="14">
        <f>GQ92+GT92*($GJ92-INDEX(属性投放!$AD$6:$AD$26,卡牌属性!$GM92))</f>
        <v>22100</v>
      </c>
      <c r="GX92" s="14">
        <f t="shared" si="209"/>
        <v>2005</v>
      </c>
      <c r="GY92" s="14">
        <f t="shared" si="210"/>
        <v>1006</v>
      </c>
      <c r="GZ92" s="14">
        <f t="shared" si="211"/>
        <v>20050</v>
      </c>
      <c r="HA92" s="14">
        <f>IF(COUNTIF(属性投放!$AN$7:$AN$58,"="&amp;卡牌属性!GJ92)&gt;0,卡牌属性!GL92,0)</f>
        <v>0</v>
      </c>
      <c r="HB92" s="14">
        <f t="shared" si="212"/>
        <v>0</v>
      </c>
      <c r="HC92" s="14">
        <f t="shared" si="213"/>
        <v>0</v>
      </c>
      <c r="HD92" s="14">
        <f t="shared" si="214"/>
        <v>0</v>
      </c>
      <c r="HE92" s="14">
        <f>IF(COUNTIF(属性投放!$AD$6:$AD$26,"="&amp;卡牌属性!GJ92)&gt;0,卡牌属性!GM92,0)</f>
        <v>0</v>
      </c>
      <c r="HF92" s="14">
        <f t="shared" si="215"/>
        <v>0</v>
      </c>
      <c r="HG92" s="14">
        <f t="shared" si="216"/>
        <v>0</v>
      </c>
      <c r="HH92" s="14">
        <f t="shared" si="217"/>
        <v>0</v>
      </c>
      <c r="HI92" s="14">
        <f t="shared" si="219"/>
        <v>15</v>
      </c>
      <c r="HJ92" s="14">
        <f t="shared" si="220"/>
        <v>8</v>
      </c>
      <c r="HK92" s="14">
        <f t="shared" si="221"/>
        <v>150</v>
      </c>
      <c r="HL92" s="14">
        <f t="shared" si="222"/>
        <v>4285</v>
      </c>
      <c r="HM92" s="14">
        <f t="shared" si="223"/>
        <v>2119</v>
      </c>
      <c r="HN92" s="14">
        <f t="shared" si="224"/>
        <v>42150</v>
      </c>
      <c r="HO92" s="14">
        <f t="shared" si="225"/>
        <v>460</v>
      </c>
      <c r="HP92" s="14">
        <f t="shared" si="226"/>
        <v>0</v>
      </c>
      <c r="HQ92" s="14">
        <f t="shared" si="227"/>
        <v>0</v>
      </c>
      <c r="HR92" s="14">
        <f t="shared" si="228"/>
        <v>127380</v>
      </c>
      <c r="HS92" s="17">
        <f t="shared" si="229"/>
        <v>3.6112419532108651E-3</v>
      </c>
      <c r="HT92" s="17">
        <f t="shared" si="230"/>
        <v>0</v>
      </c>
      <c r="HU92" s="17">
        <f t="shared" si="231"/>
        <v>0</v>
      </c>
      <c r="HV92" s="23">
        <f>SUM(HO$5:HO92)</f>
        <v>23460</v>
      </c>
      <c r="HW92" s="14">
        <f>SUM(HP$5:HP92)</f>
        <v>60220</v>
      </c>
      <c r="HX92" s="14">
        <f>SUM(HQ$5:HQ92)</f>
        <v>31660</v>
      </c>
      <c r="HY92" s="17">
        <f t="shared" si="232"/>
        <v>0.18417333961375412</v>
      </c>
      <c r="HZ92" s="17">
        <f t="shared" si="233"/>
        <v>0.4727586748312137</v>
      </c>
      <c r="IA92" s="17">
        <f t="shared" si="234"/>
        <v>0.24854765269273041</v>
      </c>
    </row>
    <row r="93" spans="31:235" ht="16.5" x14ac:dyDescent="0.2">
      <c r="AE93" s="13">
        <v>89</v>
      </c>
      <c r="AF93" s="13">
        <f t="shared" si="218"/>
        <v>5</v>
      </c>
      <c r="AG93" s="13">
        <f t="shared" si="173"/>
        <v>4</v>
      </c>
      <c r="AH93" s="14">
        <f t="shared" si="174"/>
        <v>1101005</v>
      </c>
      <c r="AI93" s="14" t="str">
        <f t="shared" si="175"/>
        <v>刘羽禅9突</v>
      </c>
      <c r="AJ93" s="25" t="s">
        <v>162</v>
      </c>
      <c r="AK93" s="14">
        <v>1</v>
      </c>
      <c r="AL93" s="14">
        <f t="shared" si="176"/>
        <v>9</v>
      </c>
      <c r="AM93" s="14">
        <f>INDEX(属性投放!$DE$6:$DE$85,(卡牌属性!AG93-2)*20+卡牌属性!AL93)</f>
        <v>2651</v>
      </c>
      <c r="AN93" s="14">
        <f t="shared" si="235"/>
        <v>2651</v>
      </c>
      <c r="AO93" s="14">
        <f t="shared" si="235"/>
        <v>2651</v>
      </c>
      <c r="AP93" s="14">
        <f t="shared" si="235"/>
        <v>2651</v>
      </c>
      <c r="AQ93" s="14">
        <f t="shared" si="235"/>
        <v>2651</v>
      </c>
      <c r="AR93" s="14">
        <f>INDEX(属性投放!$DF$6:$DF$85,(卡牌属性!AG93-2)*20+卡牌属性!AL93)</f>
        <v>1306</v>
      </c>
      <c r="AS93" s="14">
        <f t="shared" si="236"/>
        <v>1306</v>
      </c>
      <c r="AT93" s="14">
        <f t="shared" si="236"/>
        <v>1306</v>
      </c>
      <c r="AU93" s="14">
        <f t="shared" si="236"/>
        <v>1306</v>
      </c>
      <c r="AV93" s="14">
        <f t="shared" si="236"/>
        <v>1306</v>
      </c>
      <c r="AW93" s="14">
        <f>INDEX(属性投放!$DG$6:$DG$85,(卡牌属性!AG93-2)*20+卡牌属性!AL93)</f>
        <v>13155</v>
      </c>
      <c r="AX93" s="14">
        <f t="shared" si="237"/>
        <v>13155</v>
      </c>
      <c r="AY93" s="14">
        <f t="shared" si="237"/>
        <v>13155</v>
      </c>
      <c r="AZ93" s="14">
        <f t="shared" si="237"/>
        <v>13155</v>
      </c>
      <c r="BA93" s="14">
        <f t="shared" si="237"/>
        <v>13155</v>
      </c>
      <c r="BB93" s="14">
        <f>INDEX(属性投放!$DK$6:$DK$85,(卡牌属性!AG93-2)*20+卡牌属性!AL93)</f>
        <v>75</v>
      </c>
      <c r="BC93" s="14">
        <f t="shared" si="238"/>
        <v>75</v>
      </c>
      <c r="BD93" s="14">
        <f t="shared" si="238"/>
        <v>75</v>
      </c>
      <c r="BE93" s="14">
        <f t="shared" si="238"/>
        <v>75</v>
      </c>
      <c r="BF93" s="14">
        <f t="shared" si="238"/>
        <v>75</v>
      </c>
      <c r="BG93" s="14">
        <f>INDEX(属性投放!$DL$6:$DL$85,(卡牌属性!AG93-2)*20+卡牌属性!AL93)</f>
        <v>38</v>
      </c>
      <c r="BH93" s="14">
        <f t="shared" si="239"/>
        <v>38</v>
      </c>
      <c r="BI93" s="14">
        <f t="shared" si="239"/>
        <v>38</v>
      </c>
      <c r="BJ93" s="14">
        <f t="shared" si="239"/>
        <v>38</v>
      </c>
      <c r="BK93" s="14">
        <f t="shared" si="239"/>
        <v>38</v>
      </c>
      <c r="BL93" s="14">
        <f>INDEX(属性投放!$DM$6:$DM$85,(卡牌属性!AG93-2)*20+卡牌属性!AL93)</f>
        <v>375</v>
      </c>
      <c r="BM93" s="14">
        <f t="shared" si="240"/>
        <v>375</v>
      </c>
      <c r="BN93" s="14">
        <f t="shared" si="240"/>
        <v>375</v>
      </c>
      <c r="BO93" s="14">
        <f t="shared" si="240"/>
        <v>375</v>
      </c>
      <c r="BP93" s="14">
        <f t="shared" si="240"/>
        <v>375</v>
      </c>
      <c r="BU93" s="13">
        <v>89</v>
      </c>
      <c r="BV93" s="13">
        <f t="shared" si="177"/>
        <v>5</v>
      </c>
      <c r="BW93" s="14">
        <f t="shared" si="178"/>
        <v>3</v>
      </c>
      <c r="BX93" s="14">
        <f t="shared" si="179"/>
        <v>1102005</v>
      </c>
      <c r="BY93" s="14" t="str">
        <f t="shared" si="180"/>
        <v>李轩辕9突</v>
      </c>
      <c r="BZ93" s="25" t="s">
        <v>162</v>
      </c>
      <c r="CA93" s="14">
        <v>2</v>
      </c>
      <c r="CB93" s="14">
        <f t="shared" si="181"/>
        <v>9</v>
      </c>
      <c r="CC93" s="14" t="s">
        <v>21</v>
      </c>
      <c r="CD93" s="14">
        <f>INDEX(属性投放!$AY$6:$AY$85,(BW93-2)*20+CB93)</f>
        <v>2401</v>
      </c>
      <c r="CE93" s="14" t="s">
        <v>22</v>
      </c>
      <c r="CF93" s="14">
        <f>INDEX(属性投放!$AZ$6:$AZ$85,(BW93-2)*20+CB93)</f>
        <v>1165</v>
      </c>
      <c r="CG93" s="14" t="s">
        <v>674</v>
      </c>
      <c r="CH93" s="14">
        <f>INDEX(属性投放!$BA$6:$BA$85,(BW93-2)*20+CB93)</f>
        <v>23010</v>
      </c>
      <c r="CI93" s="14" t="s">
        <v>21</v>
      </c>
      <c r="CJ93" s="14">
        <f>INDEX(属性投放!$BB$6:$BB$85,(BW93-2)*20+CB93)</f>
        <v>15</v>
      </c>
      <c r="CK93" s="14" t="s">
        <v>22</v>
      </c>
      <c r="CL93" s="14">
        <f>INDEX(属性投放!$BC$6:$BC$85,(BW93-2)*20+CB93)</f>
        <v>8</v>
      </c>
      <c r="CM93" s="14" t="s">
        <v>674</v>
      </c>
      <c r="CN93" s="14">
        <f>INDEX(属性投放!$BD$6:$BD$85,(BW93-2)*20+CB93)</f>
        <v>150</v>
      </c>
      <c r="CQ93" s="13">
        <v>89</v>
      </c>
      <c r="CR93" s="13">
        <f t="shared" si="182"/>
        <v>2</v>
      </c>
      <c r="CS93" s="13">
        <f t="shared" si="183"/>
        <v>37</v>
      </c>
      <c r="CT93" s="14">
        <f t="shared" si="184"/>
        <v>3</v>
      </c>
      <c r="CU93" s="14">
        <f t="shared" si="185"/>
        <v>1102002</v>
      </c>
      <c r="CV93" s="14" t="str">
        <f>INDEX($O$6:$O$27,CR93)&amp;"-"&amp;INDEX(属性投放!$AB$7:$AB$26,CX93)&amp;"-魂火-"&amp;CZ93</f>
        <v>许褚-大焦热-魂火-1</v>
      </c>
      <c r="CW93" s="25" t="s">
        <v>162</v>
      </c>
      <c r="CX93" s="14">
        <f>INDEX(属性投放!$AL$7:$AL$58,CS93)</f>
        <v>16</v>
      </c>
      <c r="CY93" s="14" t="s">
        <v>701</v>
      </c>
      <c r="CZ93" s="14">
        <f>INDEX(属性投放!$AM$7:$AM$58,CS93)</f>
        <v>1</v>
      </c>
      <c r="DA93" s="14">
        <f t="shared" si="186"/>
        <v>37</v>
      </c>
      <c r="DB93" s="14">
        <f>INDEX(属性投放!$AN$7:$AN$58,DA93)</f>
        <v>112</v>
      </c>
      <c r="DC93" s="14" t="s">
        <v>702</v>
      </c>
      <c r="DD93" s="14">
        <f>INDEX(属性投放!$BJ$6:$BJ$85,(CT93-2)*20+CX93)</f>
        <v>600</v>
      </c>
      <c r="DE93" s="14">
        <f>SUMIFS(DD$5:DD93,$CR$5:$CR93,"="&amp;$CR93)</f>
        <v>6910</v>
      </c>
      <c r="DF93" s="14" t="s">
        <v>703</v>
      </c>
      <c r="DG93" s="14">
        <f>INDEX(属性投放!$BK$6:$BK$85,(CT93-2)*20+CX93)</f>
        <v>300</v>
      </c>
      <c r="DH93" s="14">
        <f>SUMIFS(DG$5:DG93,$CR$5:$CR93,"="&amp;$CR93)</f>
        <v>3457</v>
      </c>
      <c r="DI93" s="14" t="s">
        <v>704</v>
      </c>
      <c r="DJ93" s="14">
        <f>INDEX(属性投放!$BL$6:$BL$85,(CT93-2)*20+CX93)</f>
        <v>6000</v>
      </c>
      <c r="DK93" s="14">
        <f>SUMIFS(DJ$5:DJ93,$CR$5:$CR93,"="&amp;$CR93)</f>
        <v>69100</v>
      </c>
      <c r="DP93" s="14">
        <f t="shared" si="187"/>
        <v>1102005</v>
      </c>
      <c r="DQ93" s="14" t="str">
        <f t="shared" si="188"/>
        <v>李轩辕9突</v>
      </c>
      <c r="DR93" s="14">
        <f t="shared" si="189"/>
        <v>4</v>
      </c>
      <c r="DS93" s="14">
        <f t="shared" si="190"/>
        <v>5</v>
      </c>
      <c r="DT93" s="14">
        <f t="shared" si="191"/>
        <v>6</v>
      </c>
      <c r="DU93" s="14">
        <f t="shared" si="192"/>
        <v>3</v>
      </c>
      <c r="DV93" s="14">
        <f t="shared" si="193"/>
        <v>9</v>
      </c>
      <c r="DW93" s="14">
        <f t="shared" si="194"/>
        <v>29</v>
      </c>
      <c r="DX93" s="14">
        <f>INDEX(属性投放!$AW$6:$AW$85,(卡牌属性!DU93-2)*20+卡牌属性!DV93)</f>
        <v>8</v>
      </c>
      <c r="DY93" s="14">
        <f>INDEX(属性投放!BP$6:BP$85,卡牌属性!$DW93)</f>
        <v>200</v>
      </c>
      <c r="DZ93" s="14">
        <f>INDEX(属性投放!BQ$6:BQ$85,卡牌属性!$DW93)</f>
        <v>100</v>
      </c>
      <c r="EA93" s="14">
        <f>INDEX(属性投放!BR$6:BR$85,卡牌属性!$DW93)</f>
        <v>2000</v>
      </c>
      <c r="EB93" s="14">
        <f t="shared" si="241"/>
        <v>1434</v>
      </c>
      <c r="EC93" s="14">
        <f t="shared" si="242"/>
        <v>1581</v>
      </c>
      <c r="ED93" s="14">
        <f t="shared" si="243"/>
        <v>1711</v>
      </c>
      <c r="EE93" s="14">
        <f t="shared" si="244"/>
        <v>1711</v>
      </c>
      <c r="EF93" s="14">
        <f t="shared" si="245"/>
        <v>2073</v>
      </c>
      <c r="EG93" s="14">
        <f t="shared" si="246"/>
        <v>753</v>
      </c>
      <c r="EH93" s="14">
        <f t="shared" si="247"/>
        <v>804</v>
      </c>
      <c r="EI93" s="14">
        <f t="shared" si="248"/>
        <v>804</v>
      </c>
      <c r="EJ93" s="14">
        <f t="shared" si="249"/>
        <v>969</v>
      </c>
      <c r="EK93" s="14">
        <f t="shared" si="250"/>
        <v>1030</v>
      </c>
      <c r="EL93" s="14">
        <f t="shared" si="251"/>
        <v>15810</v>
      </c>
      <c r="EM93" s="14">
        <f t="shared" si="252"/>
        <v>19230</v>
      </c>
      <c r="EN93" s="14">
        <f t="shared" si="253"/>
        <v>19230</v>
      </c>
      <c r="EO93" s="14">
        <f t="shared" si="254"/>
        <v>20660</v>
      </c>
      <c r="EP93" s="14">
        <f t="shared" si="255"/>
        <v>22450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95"/>
        <v>18</v>
      </c>
      <c r="FK93" s="14">
        <f t="shared" si="196"/>
        <v>1102018</v>
      </c>
      <c r="FL93" s="14" t="str">
        <f t="shared" si="197"/>
        <v>噬日-4星</v>
      </c>
      <c r="FM93" s="14">
        <f t="shared" si="198"/>
        <v>4</v>
      </c>
      <c r="FN93" s="14">
        <f>INDEX(Y$6:Y$27,$FJ93)+INDEX(属性偏向!Z$4:Z$8,卡牌属性!$FM93)</f>
        <v>5</v>
      </c>
      <c r="FO93" s="14" t="str">
        <f>INDEX(属性评价,卡牌属性!FN93)</f>
        <v>B</v>
      </c>
      <c r="FP93" s="14">
        <f>INDEX(Z$6:Z$27,$FJ93)+INDEX(属性偏向!AA$4:AA$8,卡牌属性!$FM93)</f>
        <v>5</v>
      </c>
      <c r="FQ93" s="14" t="str">
        <f>INDEX(属性评价,卡牌属性!FP93)</f>
        <v>B</v>
      </c>
      <c r="FR93" s="14">
        <f>INDEX(AA$6:AA$27,$FJ93)+INDEX(属性偏向!AB$4:AB$8,卡牌属性!$FM93)</f>
        <v>5</v>
      </c>
      <c r="FS93" s="14" t="str">
        <f>INDEX(属性评价,卡牌属性!FR93)</f>
        <v>B</v>
      </c>
      <c r="GJ93" s="13">
        <v>89</v>
      </c>
      <c r="GK93" s="13">
        <f>MATCH(GJ93-1,属性投放!$T$6:$T$66,1)</f>
        <v>14</v>
      </c>
      <c r="GL93" s="13">
        <f>MATCH(GJ93,属性投放!$AN$6:$AN$58,1)-1</f>
        <v>27</v>
      </c>
      <c r="GM93" s="13">
        <f>MATCH(GJ93-1,属性投放!$AD$6:$AD$26,1)</f>
        <v>13</v>
      </c>
      <c r="GN93" s="13" t="str">
        <f>INDEX(属性投放!$AB$7:$AB$26,卡牌属性!GM93)</f>
        <v>焦热</v>
      </c>
      <c r="GO93" s="14">
        <f t="shared" si="203"/>
        <v>2265</v>
      </c>
      <c r="GP93" s="14">
        <f t="shared" si="204"/>
        <v>1105</v>
      </c>
      <c r="GQ93" s="14">
        <f t="shared" si="205"/>
        <v>21950</v>
      </c>
      <c r="GR93" s="14">
        <f t="shared" si="206"/>
        <v>15</v>
      </c>
      <c r="GS93" s="14">
        <f t="shared" si="207"/>
        <v>8</v>
      </c>
      <c r="GT93" s="14">
        <f t="shared" si="208"/>
        <v>150</v>
      </c>
      <c r="GU93" s="14">
        <f>GO93+GR93*($GJ93-INDEX(属性投放!$AD$6:$AD$26,卡牌属性!$GM93))</f>
        <v>2295</v>
      </c>
      <c r="GV93" s="14">
        <f>GP93+GS93*($GJ93-INDEX(属性投放!$AD$6:$AD$26,卡牌属性!$GM93))</f>
        <v>1121</v>
      </c>
      <c r="GW93" s="14">
        <f>GQ93+GT93*($GJ93-INDEX(属性投放!$AD$6:$AD$26,卡牌属性!$GM93))</f>
        <v>22250</v>
      </c>
      <c r="GX93" s="14">
        <f t="shared" si="209"/>
        <v>2005</v>
      </c>
      <c r="GY93" s="14">
        <f t="shared" si="210"/>
        <v>1006</v>
      </c>
      <c r="GZ93" s="14">
        <f t="shared" si="211"/>
        <v>20050</v>
      </c>
      <c r="HA93" s="14">
        <f>IF(COUNTIF(属性投放!$AN$7:$AN$58,"="&amp;卡牌属性!GJ93)&gt;0,卡牌属性!GL93,0)</f>
        <v>0</v>
      </c>
      <c r="HB93" s="14">
        <f t="shared" si="212"/>
        <v>0</v>
      </c>
      <c r="HC93" s="14">
        <f t="shared" si="213"/>
        <v>0</v>
      </c>
      <c r="HD93" s="14">
        <f t="shared" si="214"/>
        <v>0</v>
      </c>
      <c r="HE93" s="14">
        <f>IF(COUNTIF(属性投放!$AD$6:$AD$26,"="&amp;卡牌属性!GJ93)&gt;0,卡牌属性!GM93,0)</f>
        <v>0</v>
      </c>
      <c r="HF93" s="14">
        <f t="shared" si="215"/>
        <v>0</v>
      </c>
      <c r="HG93" s="14">
        <f t="shared" si="216"/>
        <v>0</v>
      </c>
      <c r="HH93" s="14">
        <f t="shared" si="217"/>
        <v>0</v>
      </c>
      <c r="HI93" s="14">
        <f t="shared" si="219"/>
        <v>15</v>
      </c>
      <c r="HJ93" s="14">
        <f t="shared" si="220"/>
        <v>8</v>
      </c>
      <c r="HK93" s="14">
        <f t="shared" si="221"/>
        <v>150</v>
      </c>
      <c r="HL93" s="14">
        <f t="shared" si="222"/>
        <v>4300</v>
      </c>
      <c r="HM93" s="14">
        <f t="shared" si="223"/>
        <v>2127</v>
      </c>
      <c r="HN93" s="14">
        <f t="shared" si="224"/>
        <v>42300</v>
      </c>
      <c r="HO93" s="14">
        <f t="shared" si="225"/>
        <v>460</v>
      </c>
      <c r="HP93" s="14">
        <f t="shared" si="226"/>
        <v>0</v>
      </c>
      <c r="HQ93" s="14">
        <f t="shared" si="227"/>
        <v>0</v>
      </c>
      <c r="HR93" s="14">
        <f t="shared" si="228"/>
        <v>127840</v>
      </c>
      <c r="HS93" s="17">
        <f t="shared" si="229"/>
        <v>3.5982478097622028E-3</v>
      </c>
      <c r="HT93" s="17">
        <f t="shared" si="230"/>
        <v>0</v>
      </c>
      <c r="HU93" s="17">
        <f t="shared" si="231"/>
        <v>0</v>
      </c>
      <c r="HV93" s="23">
        <f>SUM(HO$5:HO93)</f>
        <v>23920</v>
      </c>
      <c r="HW93" s="14">
        <f>SUM(HP$5:HP93)</f>
        <v>60220</v>
      </c>
      <c r="HX93" s="14">
        <f>SUM(HQ$5:HQ93)</f>
        <v>31660</v>
      </c>
      <c r="HY93" s="17">
        <f t="shared" si="232"/>
        <v>0.18710888610763454</v>
      </c>
      <c r="HZ93" s="17">
        <f t="shared" si="233"/>
        <v>0.47105757196495618</v>
      </c>
      <c r="IA93" s="17">
        <f t="shared" si="234"/>
        <v>0.24765331664580725</v>
      </c>
    </row>
    <row r="94" spans="31:235" ht="16.5" x14ac:dyDescent="0.2">
      <c r="AE94" s="13">
        <v>90</v>
      </c>
      <c r="AF94" s="13">
        <f t="shared" si="218"/>
        <v>5</v>
      </c>
      <c r="AG94" s="13">
        <f t="shared" si="173"/>
        <v>4</v>
      </c>
      <c r="AH94" s="14">
        <f t="shared" si="174"/>
        <v>1101005</v>
      </c>
      <c r="AI94" s="14" t="str">
        <f t="shared" si="175"/>
        <v>刘羽禅10突</v>
      </c>
      <c r="AJ94" s="25" t="s">
        <v>162</v>
      </c>
      <c r="AK94" s="14">
        <v>1</v>
      </c>
      <c r="AL94" s="14">
        <f t="shared" si="176"/>
        <v>10</v>
      </c>
      <c r="AM94" s="14">
        <f>INDEX(属性投放!$DE$6:$DE$85,(卡牌属性!AG94-2)*20+卡牌属性!AL94)</f>
        <v>3989</v>
      </c>
      <c r="AN94" s="14">
        <f t="shared" si="235"/>
        <v>3989</v>
      </c>
      <c r="AO94" s="14">
        <f t="shared" si="235"/>
        <v>3989</v>
      </c>
      <c r="AP94" s="14">
        <f t="shared" si="235"/>
        <v>3989</v>
      </c>
      <c r="AQ94" s="14">
        <f t="shared" si="235"/>
        <v>3989</v>
      </c>
      <c r="AR94" s="14">
        <f>INDEX(属性投放!$DF$6:$DF$85,(卡牌属性!AG94-2)*20+卡牌属性!AL94)</f>
        <v>1983</v>
      </c>
      <c r="AS94" s="14">
        <f t="shared" si="236"/>
        <v>1983</v>
      </c>
      <c r="AT94" s="14">
        <f t="shared" si="236"/>
        <v>1983</v>
      </c>
      <c r="AU94" s="14">
        <f t="shared" si="236"/>
        <v>1983</v>
      </c>
      <c r="AV94" s="14">
        <f t="shared" si="236"/>
        <v>1983</v>
      </c>
      <c r="AW94" s="14">
        <f>INDEX(属性投放!$DG$6:$DG$85,(卡牌属性!AG94-2)*20+卡牌属性!AL94)</f>
        <v>19845</v>
      </c>
      <c r="AX94" s="14">
        <f t="shared" si="237"/>
        <v>19845</v>
      </c>
      <c r="AY94" s="14">
        <f t="shared" si="237"/>
        <v>19845</v>
      </c>
      <c r="AZ94" s="14">
        <f t="shared" si="237"/>
        <v>19845</v>
      </c>
      <c r="BA94" s="14">
        <f t="shared" si="237"/>
        <v>19845</v>
      </c>
      <c r="BB94" s="14">
        <f>INDEX(属性投放!$DK$6:$DK$85,(卡牌属性!AG94-2)*20+卡牌属性!AL94)</f>
        <v>148</v>
      </c>
      <c r="BC94" s="14">
        <f t="shared" si="238"/>
        <v>148</v>
      </c>
      <c r="BD94" s="14">
        <f t="shared" si="238"/>
        <v>148</v>
      </c>
      <c r="BE94" s="14">
        <f t="shared" si="238"/>
        <v>148</v>
      </c>
      <c r="BF94" s="14">
        <f t="shared" si="238"/>
        <v>148</v>
      </c>
      <c r="BG94" s="14">
        <f>INDEX(属性投放!$DL$6:$DL$85,(卡牌属性!AG94-2)*20+卡牌属性!AL94)</f>
        <v>74</v>
      </c>
      <c r="BH94" s="14">
        <f t="shared" si="239"/>
        <v>74</v>
      </c>
      <c r="BI94" s="14">
        <f t="shared" si="239"/>
        <v>74</v>
      </c>
      <c r="BJ94" s="14">
        <f t="shared" si="239"/>
        <v>74</v>
      </c>
      <c r="BK94" s="14">
        <f t="shared" si="239"/>
        <v>74</v>
      </c>
      <c r="BL94" s="14">
        <f>INDEX(属性投放!$DM$6:$DM$85,(卡牌属性!AG94-2)*20+卡牌属性!AL94)</f>
        <v>740</v>
      </c>
      <c r="BM94" s="14">
        <f t="shared" si="240"/>
        <v>740</v>
      </c>
      <c r="BN94" s="14">
        <f t="shared" si="240"/>
        <v>740</v>
      </c>
      <c r="BO94" s="14">
        <f t="shared" si="240"/>
        <v>740</v>
      </c>
      <c r="BP94" s="14">
        <f t="shared" si="240"/>
        <v>740</v>
      </c>
      <c r="BU94" s="13">
        <v>90</v>
      </c>
      <c r="BV94" s="13">
        <f t="shared" si="177"/>
        <v>5</v>
      </c>
      <c r="BW94" s="14">
        <f t="shared" si="178"/>
        <v>3</v>
      </c>
      <c r="BX94" s="14">
        <f t="shared" si="179"/>
        <v>1102005</v>
      </c>
      <c r="BY94" s="14" t="str">
        <f t="shared" si="180"/>
        <v>李轩辕10突</v>
      </c>
      <c r="BZ94" s="25" t="s">
        <v>162</v>
      </c>
      <c r="CA94" s="14">
        <v>2</v>
      </c>
      <c r="CB94" s="14">
        <f t="shared" si="181"/>
        <v>10</v>
      </c>
      <c r="CC94" s="14" t="s">
        <v>21</v>
      </c>
      <c r="CD94" s="14">
        <f>INDEX(属性投放!$AY$6:$AY$85,(BW94-2)*20+CB94)</f>
        <v>3081</v>
      </c>
      <c r="CE94" s="14" t="s">
        <v>22</v>
      </c>
      <c r="CF94" s="14">
        <f>INDEX(属性投放!$AZ$6:$AZ$85,(BW94-2)*20+CB94)</f>
        <v>1509</v>
      </c>
      <c r="CG94" s="14" t="s">
        <v>674</v>
      </c>
      <c r="CH94" s="14">
        <f>INDEX(属性投放!$BA$6:$BA$85,(BW94-2)*20+CB94)</f>
        <v>29810</v>
      </c>
      <c r="CI94" s="14" t="s">
        <v>21</v>
      </c>
      <c r="CJ94" s="14">
        <f>INDEX(属性投放!$BB$6:$BB$85,(BW94-2)*20+CB94)</f>
        <v>20</v>
      </c>
      <c r="CK94" s="14" t="s">
        <v>22</v>
      </c>
      <c r="CL94" s="14">
        <f>INDEX(属性投放!$BC$6:$BC$85,(BW94-2)*20+CB94)</f>
        <v>10</v>
      </c>
      <c r="CM94" s="14" t="s">
        <v>674</v>
      </c>
      <c r="CN94" s="14">
        <f>INDEX(属性投放!$BD$6:$BD$85,(BW94-2)*20+CB94)</f>
        <v>200</v>
      </c>
      <c r="CQ94" s="13">
        <v>90</v>
      </c>
      <c r="CR94" s="13">
        <f t="shared" si="182"/>
        <v>2</v>
      </c>
      <c r="CS94" s="13">
        <f t="shared" si="183"/>
        <v>38</v>
      </c>
      <c r="CT94" s="14">
        <f t="shared" si="184"/>
        <v>3</v>
      </c>
      <c r="CU94" s="14">
        <f t="shared" si="185"/>
        <v>1102002</v>
      </c>
      <c r="CV94" s="14" t="str">
        <f>INDEX($O$6:$O$27,CR94)&amp;"-"&amp;INDEX(属性投放!$AB$7:$AB$26,CX94)&amp;"-魂火-"&amp;CZ94</f>
        <v>许褚-大焦热-魂火-2</v>
      </c>
      <c r="CW94" s="25" t="s">
        <v>162</v>
      </c>
      <c r="CX94" s="14">
        <f>INDEX(属性投放!$AL$7:$AL$58,CS94)</f>
        <v>16</v>
      </c>
      <c r="CY94" s="14" t="s">
        <v>701</v>
      </c>
      <c r="CZ94" s="14">
        <f>INDEX(属性投放!$AM$7:$AM$58,CS94)</f>
        <v>2</v>
      </c>
      <c r="DA94" s="14">
        <f t="shared" si="186"/>
        <v>38</v>
      </c>
      <c r="DB94" s="14">
        <f>INDEX(属性投放!$AN$7:$AN$58,DA94)</f>
        <v>115</v>
      </c>
      <c r="DC94" s="14" t="s">
        <v>702</v>
      </c>
      <c r="DD94" s="14">
        <f>INDEX(属性投放!$BJ$6:$BJ$85,(CT94-2)*20+CX94)</f>
        <v>600</v>
      </c>
      <c r="DE94" s="14">
        <f>SUMIFS(DD$5:DD94,$CR$5:$CR94,"="&amp;$CR94)</f>
        <v>7510</v>
      </c>
      <c r="DF94" s="14" t="s">
        <v>703</v>
      </c>
      <c r="DG94" s="14">
        <f>INDEX(属性投放!$BK$6:$BK$85,(CT94-2)*20+CX94)</f>
        <v>300</v>
      </c>
      <c r="DH94" s="14">
        <f>SUMIFS(DG$5:DG94,$CR$5:$CR94,"="&amp;$CR94)</f>
        <v>3757</v>
      </c>
      <c r="DI94" s="14" t="s">
        <v>704</v>
      </c>
      <c r="DJ94" s="14">
        <f>INDEX(属性投放!$BL$6:$BL$85,(CT94-2)*20+CX94)</f>
        <v>6000</v>
      </c>
      <c r="DK94" s="14">
        <f>SUMIFS(DJ$5:DJ94,$CR$5:$CR94,"="&amp;$CR94)</f>
        <v>75100</v>
      </c>
      <c r="DP94" s="14">
        <f t="shared" si="187"/>
        <v>1102005</v>
      </c>
      <c r="DQ94" s="14" t="str">
        <f t="shared" si="188"/>
        <v>李轩辕10突</v>
      </c>
      <c r="DR94" s="14">
        <f t="shared" si="189"/>
        <v>4</v>
      </c>
      <c r="DS94" s="14">
        <f t="shared" si="190"/>
        <v>5</v>
      </c>
      <c r="DT94" s="14">
        <f t="shared" si="191"/>
        <v>6</v>
      </c>
      <c r="DU94" s="14">
        <f t="shared" si="192"/>
        <v>3</v>
      </c>
      <c r="DV94" s="14">
        <f t="shared" si="193"/>
        <v>10</v>
      </c>
      <c r="DW94" s="14">
        <f t="shared" si="194"/>
        <v>30</v>
      </c>
      <c r="DX94" s="14">
        <f>INDEX(属性投放!$AW$6:$AW$85,(卡牌属性!DU94-2)*20+卡牌属性!DV94)</f>
        <v>7</v>
      </c>
      <c r="DY94" s="14">
        <f>INDEX(属性投放!BP$6:BP$85,卡牌属性!$DW94)</f>
        <v>225</v>
      </c>
      <c r="DZ94" s="14">
        <f>INDEX(属性投放!BQ$6:BQ$85,卡牌属性!$DW94)</f>
        <v>113</v>
      </c>
      <c r="EA94" s="14">
        <f>INDEX(属性投放!BR$6:BR$85,卡牌属性!$DW94)</f>
        <v>2250</v>
      </c>
      <c r="EB94" s="14">
        <f t="shared" si="241"/>
        <v>1730</v>
      </c>
      <c r="EC94" s="14">
        <f t="shared" si="242"/>
        <v>1901</v>
      </c>
      <c r="ED94" s="14">
        <f t="shared" si="243"/>
        <v>2039</v>
      </c>
      <c r="EE94" s="14">
        <f t="shared" si="244"/>
        <v>2039</v>
      </c>
      <c r="EF94" s="14">
        <f t="shared" si="245"/>
        <v>2473</v>
      </c>
      <c r="EG94" s="14">
        <f t="shared" si="246"/>
        <v>917</v>
      </c>
      <c r="EH94" s="14">
        <f t="shared" si="247"/>
        <v>968</v>
      </c>
      <c r="EI94" s="14">
        <f t="shared" si="248"/>
        <v>968</v>
      </c>
      <c r="EJ94" s="14">
        <f t="shared" si="249"/>
        <v>1173</v>
      </c>
      <c r="EK94" s="14">
        <f t="shared" si="250"/>
        <v>1242</v>
      </c>
      <c r="EL94" s="14">
        <f t="shared" si="251"/>
        <v>19090</v>
      </c>
      <c r="EM94" s="14">
        <f t="shared" si="252"/>
        <v>23230</v>
      </c>
      <c r="EN94" s="14">
        <f t="shared" si="253"/>
        <v>23230</v>
      </c>
      <c r="EO94" s="14">
        <f t="shared" si="254"/>
        <v>24900</v>
      </c>
      <c r="EP94" s="14">
        <f t="shared" si="255"/>
        <v>26850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95"/>
        <v>18</v>
      </c>
      <c r="FK94" s="14">
        <f t="shared" si="196"/>
        <v>1102018</v>
      </c>
      <c r="FL94" s="14" t="str">
        <f t="shared" si="197"/>
        <v>噬日-5星</v>
      </c>
      <c r="FM94" s="14">
        <f t="shared" si="198"/>
        <v>5</v>
      </c>
      <c r="FN94" s="14">
        <f>INDEX(Y$6:Y$27,$FJ94)+INDEX(属性偏向!Z$4:Z$8,卡牌属性!$FM94)</f>
        <v>6</v>
      </c>
      <c r="FO94" s="14" t="str">
        <f>INDEX(属性评价,卡牌属性!FN94)</f>
        <v>B+</v>
      </c>
      <c r="FP94" s="14">
        <f>INDEX(Z$6:Z$27,$FJ94)+INDEX(属性偏向!AA$4:AA$8,卡牌属性!$FM94)</f>
        <v>6</v>
      </c>
      <c r="FQ94" s="14" t="str">
        <f>INDEX(属性评价,卡牌属性!FP94)</f>
        <v>B+</v>
      </c>
      <c r="FR94" s="14">
        <f>INDEX(AA$6:AA$27,$FJ94)+INDEX(属性偏向!AB$4:AB$8,卡牌属性!$FM94)</f>
        <v>6</v>
      </c>
      <c r="FS94" s="14" t="str">
        <f>INDEX(属性评价,卡牌属性!FR94)</f>
        <v>B+</v>
      </c>
      <c r="GJ94" s="13">
        <v>90</v>
      </c>
      <c r="GK94" s="13">
        <f>MATCH(GJ94-1,属性投放!$T$6:$T$66,1)</f>
        <v>14</v>
      </c>
      <c r="GL94" s="13">
        <f>MATCH(GJ94,属性投放!$AN$6:$AN$58,1)-1</f>
        <v>28</v>
      </c>
      <c r="GM94" s="13">
        <f>MATCH(GJ94-1,属性投放!$AD$6:$AD$26,1)</f>
        <v>13</v>
      </c>
      <c r="GN94" s="13" t="str">
        <f>INDEX(属性投放!$AB$7:$AB$26,卡牌属性!GM94)</f>
        <v>焦热</v>
      </c>
      <c r="GO94" s="14">
        <f t="shared" si="203"/>
        <v>2265</v>
      </c>
      <c r="GP94" s="14">
        <f t="shared" si="204"/>
        <v>1105</v>
      </c>
      <c r="GQ94" s="14">
        <f t="shared" si="205"/>
        <v>21950</v>
      </c>
      <c r="GR94" s="14">
        <f t="shared" si="206"/>
        <v>15</v>
      </c>
      <c r="GS94" s="14">
        <f t="shared" si="207"/>
        <v>8</v>
      </c>
      <c r="GT94" s="14">
        <f t="shared" si="208"/>
        <v>150</v>
      </c>
      <c r="GU94" s="14">
        <f>GO94+GR94*($GJ94-INDEX(属性投放!$AD$6:$AD$26,卡牌属性!$GM94))</f>
        <v>2310</v>
      </c>
      <c r="GV94" s="14">
        <f>GP94+GS94*($GJ94-INDEX(属性投放!$AD$6:$AD$26,卡牌属性!$GM94))</f>
        <v>1129</v>
      </c>
      <c r="GW94" s="14">
        <f>GQ94+GT94*($GJ94-INDEX(属性投放!$AD$6:$AD$26,卡牌属性!$GM94))</f>
        <v>22400</v>
      </c>
      <c r="GX94" s="14">
        <f t="shared" si="209"/>
        <v>2225</v>
      </c>
      <c r="GY94" s="14">
        <f t="shared" si="210"/>
        <v>1116</v>
      </c>
      <c r="GZ94" s="14">
        <f t="shared" si="211"/>
        <v>22250</v>
      </c>
      <c r="HA94" s="14">
        <f>IF(COUNTIF(属性投放!$AN$7:$AN$58,"="&amp;卡牌属性!GJ94)&gt;0,卡牌属性!GL94,0)</f>
        <v>28</v>
      </c>
      <c r="HB94" s="14">
        <f t="shared" si="212"/>
        <v>220</v>
      </c>
      <c r="HC94" s="14">
        <f t="shared" si="213"/>
        <v>110</v>
      </c>
      <c r="HD94" s="14">
        <f t="shared" si="214"/>
        <v>2200</v>
      </c>
      <c r="HE94" s="14">
        <f>IF(COUNTIF(属性投放!$AD$6:$AD$26,"="&amp;卡牌属性!GJ94)&gt;0,卡牌属性!GM94,0)</f>
        <v>0</v>
      </c>
      <c r="HF94" s="14">
        <f t="shared" si="215"/>
        <v>0</v>
      </c>
      <c r="HG94" s="14">
        <f t="shared" si="216"/>
        <v>0</v>
      </c>
      <c r="HH94" s="14">
        <f t="shared" si="217"/>
        <v>0</v>
      </c>
      <c r="HI94" s="14">
        <f t="shared" si="219"/>
        <v>15</v>
      </c>
      <c r="HJ94" s="14">
        <f t="shared" si="220"/>
        <v>8</v>
      </c>
      <c r="HK94" s="14">
        <f t="shared" si="221"/>
        <v>150</v>
      </c>
      <c r="HL94" s="14">
        <f t="shared" si="222"/>
        <v>4535</v>
      </c>
      <c r="HM94" s="14">
        <f t="shared" si="223"/>
        <v>2245</v>
      </c>
      <c r="HN94" s="14">
        <f t="shared" si="224"/>
        <v>44650</v>
      </c>
      <c r="HO94" s="14">
        <f t="shared" si="225"/>
        <v>460</v>
      </c>
      <c r="HP94" s="14">
        <f t="shared" si="226"/>
        <v>6600</v>
      </c>
      <c r="HQ94" s="14">
        <f t="shared" si="227"/>
        <v>0</v>
      </c>
      <c r="HR94" s="14">
        <f t="shared" si="228"/>
        <v>134900</v>
      </c>
      <c r="HS94" s="17">
        <f t="shared" si="229"/>
        <v>3.4099332839140103E-3</v>
      </c>
      <c r="HT94" s="17">
        <f t="shared" si="230"/>
        <v>4.8925129725722757E-2</v>
      </c>
      <c r="HU94" s="17">
        <f t="shared" si="231"/>
        <v>0</v>
      </c>
      <c r="HV94" s="23">
        <f>SUM(HO$5:HO94)</f>
        <v>24380</v>
      </c>
      <c r="HW94" s="14">
        <f>SUM(HP$5:HP94)</f>
        <v>66820</v>
      </c>
      <c r="HX94" s="14">
        <f>SUM(HQ$5:HQ94)</f>
        <v>31660</v>
      </c>
      <c r="HY94" s="17">
        <f t="shared" si="232"/>
        <v>0.18072646404744255</v>
      </c>
      <c r="HZ94" s="17">
        <f t="shared" si="233"/>
        <v>0.49532987398072648</v>
      </c>
      <c r="IA94" s="17">
        <f t="shared" si="234"/>
        <v>0.23469236471460342</v>
      </c>
    </row>
    <row r="95" spans="31:235" ht="16.5" x14ac:dyDescent="0.2">
      <c r="AE95" s="13">
        <v>91</v>
      </c>
      <c r="AF95" s="13">
        <f t="shared" si="218"/>
        <v>5</v>
      </c>
      <c r="AG95" s="13">
        <f t="shared" si="173"/>
        <v>4</v>
      </c>
      <c r="AH95" s="14">
        <f t="shared" si="174"/>
        <v>1101005</v>
      </c>
      <c r="AI95" s="14" t="str">
        <f t="shared" si="175"/>
        <v>刘羽禅11突</v>
      </c>
      <c r="AJ95" s="25" t="s">
        <v>162</v>
      </c>
      <c r="AK95" s="14">
        <v>1</v>
      </c>
      <c r="AL95" s="14">
        <f t="shared" si="176"/>
        <v>11</v>
      </c>
      <c r="AM95" s="14">
        <f>INDEX(属性投放!$DE$6:$DE$85,(卡牌属性!AG95-2)*20+卡牌属性!AL95)</f>
        <v>4411</v>
      </c>
      <c r="AN95" s="14">
        <f t="shared" si="235"/>
        <v>4411</v>
      </c>
      <c r="AO95" s="14">
        <f t="shared" si="235"/>
        <v>4411</v>
      </c>
      <c r="AP95" s="14">
        <f t="shared" si="235"/>
        <v>4411</v>
      </c>
      <c r="AQ95" s="14">
        <f t="shared" si="235"/>
        <v>4411</v>
      </c>
      <c r="AR95" s="14">
        <f>INDEX(属性投放!$DF$6:$DF$85,(卡牌属性!AG95-2)*20+卡牌属性!AL95)</f>
        <v>2194</v>
      </c>
      <c r="AS95" s="14">
        <f t="shared" si="236"/>
        <v>2194</v>
      </c>
      <c r="AT95" s="14">
        <f t="shared" si="236"/>
        <v>2194</v>
      </c>
      <c r="AU95" s="14">
        <f t="shared" si="236"/>
        <v>2194</v>
      </c>
      <c r="AV95" s="14">
        <f t="shared" si="236"/>
        <v>2194</v>
      </c>
      <c r="AW95" s="14">
        <f>INDEX(属性投放!$DG$6:$DG$85,(卡牌属性!AG95-2)*20+卡牌属性!AL95)</f>
        <v>21955</v>
      </c>
      <c r="AX95" s="14">
        <f t="shared" si="237"/>
        <v>21955</v>
      </c>
      <c r="AY95" s="14">
        <f t="shared" si="237"/>
        <v>21955</v>
      </c>
      <c r="AZ95" s="14">
        <f t="shared" si="237"/>
        <v>21955</v>
      </c>
      <c r="BA95" s="14">
        <f t="shared" si="237"/>
        <v>21955</v>
      </c>
      <c r="BB95" s="14">
        <f>INDEX(属性投放!$DK$6:$DK$85,(卡牌属性!AG95-2)*20+卡牌属性!AL95)</f>
        <v>148</v>
      </c>
      <c r="BC95" s="14">
        <f t="shared" si="238"/>
        <v>148</v>
      </c>
      <c r="BD95" s="14">
        <f t="shared" si="238"/>
        <v>148</v>
      </c>
      <c r="BE95" s="14">
        <f t="shared" si="238"/>
        <v>148</v>
      </c>
      <c r="BF95" s="14">
        <f t="shared" si="238"/>
        <v>148</v>
      </c>
      <c r="BG95" s="14">
        <f>INDEX(属性投放!$DL$6:$DL$85,(卡牌属性!AG95-2)*20+卡牌属性!AL95)</f>
        <v>74</v>
      </c>
      <c r="BH95" s="14">
        <f t="shared" si="239"/>
        <v>74</v>
      </c>
      <c r="BI95" s="14">
        <f t="shared" si="239"/>
        <v>74</v>
      </c>
      <c r="BJ95" s="14">
        <f t="shared" si="239"/>
        <v>74</v>
      </c>
      <c r="BK95" s="14">
        <f t="shared" si="239"/>
        <v>74</v>
      </c>
      <c r="BL95" s="14">
        <f>INDEX(属性投放!$DM$6:$DM$85,(卡牌属性!AG95-2)*20+卡牌属性!AL95)</f>
        <v>740</v>
      </c>
      <c r="BM95" s="14">
        <f t="shared" si="240"/>
        <v>740</v>
      </c>
      <c r="BN95" s="14">
        <f t="shared" si="240"/>
        <v>740</v>
      </c>
      <c r="BO95" s="14">
        <f t="shared" si="240"/>
        <v>740</v>
      </c>
      <c r="BP95" s="14">
        <f t="shared" si="240"/>
        <v>740</v>
      </c>
      <c r="BU95" s="13">
        <v>91</v>
      </c>
      <c r="BV95" s="13">
        <f t="shared" si="177"/>
        <v>5</v>
      </c>
      <c r="BW95" s="14">
        <f t="shared" si="178"/>
        <v>3</v>
      </c>
      <c r="BX95" s="14">
        <f t="shared" si="179"/>
        <v>1102005</v>
      </c>
      <c r="BY95" s="14" t="str">
        <f t="shared" si="180"/>
        <v>李轩辕11突</v>
      </c>
      <c r="BZ95" s="25" t="s">
        <v>162</v>
      </c>
      <c r="CA95" s="14">
        <v>2</v>
      </c>
      <c r="CB95" s="14">
        <f t="shared" si="181"/>
        <v>11</v>
      </c>
      <c r="CC95" s="14" t="s">
        <v>21</v>
      </c>
      <c r="CD95" s="14">
        <f>INDEX(属性投放!$AY$6:$AY$85,(BW95-2)*20+CB95)</f>
        <v>3896</v>
      </c>
      <c r="CE95" s="14" t="s">
        <v>22</v>
      </c>
      <c r="CF95" s="14">
        <f>INDEX(属性投放!$AZ$6:$AZ$85,(BW95-2)*20+CB95)</f>
        <v>1917</v>
      </c>
      <c r="CG95" s="14" t="s">
        <v>674</v>
      </c>
      <c r="CH95" s="14">
        <f>INDEX(属性投放!$BA$6:$BA$85,(BW95-2)*20+CB95)</f>
        <v>37960</v>
      </c>
      <c r="CI95" s="14" t="s">
        <v>21</v>
      </c>
      <c r="CJ95" s="14">
        <f>INDEX(属性投放!$BB$6:$BB$85,(BW95-2)*20+CB95)</f>
        <v>20</v>
      </c>
      <c r="CK95" s="14" t="s">
        <v>22</v>
      </c>
      <c r="CL95" s="14">
        <f>INDEX(属性投放!$BC$6:$BC$85,(BW95-2)*20+CB95)</f>
        <v>10</v>
      </c>
      <c r="CM95" s="14" t="s">
        <v>674</v>
      </c>
      <c r="CN95" s="14">
        <f>INDEX(属性投放!$BD$6:$BD$85,(BW95-2)*20+CB95)</f>
        <v>200</v>
      </c>
      <c r="CQ95" s="13">
        <v>91</v>
      </c>
      <c r="CR95" s="13">
        <f t="shared" si="182"/>
        <v>2</v>
      </c>
      <c r="CS95" s="13">
        <f t="shared" si="183"/>
        <v>39</v>
      </c>
      <c r="CT95" s="14">
        <f t="shared" si="184"/>
        <v>3</v>
      </c>
      <c r="CU95" s="14">
        <f t="shared" si="185"/>
        <v>1102002</v>
      </c>
      <c r="CV95" s="14" t="str">
        <f>INDEX($O$6:$O$27,CR95)&amp;"-"&amp;INDEX(属性投放!$AB$7:$AB$26,CX95)&amp;"-魂火-"&amp;CZ95</f>
        <v>许褚-大焦热-魂火-3</v>
      </c>
      <c r="CW95" s="25" t="s">
        <v>162</v>
      </c>
      <c r="CX95" s="14">
        <f>INDEX(属性投放!$AL$7:$AL$58,CS95)</f>
        <v>16</v>
      </c>
      <c r="CY95" s="14" t="s">
        <v>701</v>
      </c>
      <c r="CZ95" s="14">
        <f>INDEX(属性投放!$AM$7:$AM$58,CS95)</f>
        <v>3</v>
      </c>
      <c r="DA95" s="14">
        <f t="shared" si="186"/>
        <v>39</v>
      </c>
      <c r="DB95" s="14">
        <f>INDEX(属性投放!$AN$7:$AN$58,DA95)</f>
        <v>117</v>
      </c>
      <c r="DC95" s="14" t="s">
        <v>702</v>
      </c>
      <c r="DD95" s="14">
        <f>INDEX(属性投放!$BJ$6:$BJ$85,(CT95-2)*20+CX95)</f>
        <v>600</v>
      </c>
      <c r="DE95" s="14">
        <f>SUMIFS(DD$5:DD95,$CR$5:$CR95,"="&amp;$CR95)</f>
        <v>8110</v>
      </c>
      <c r="DF95" s="14" t="s">
        <v>703</v>
      </c>
      <c r="DG95" s="14">
        <f>INDEX(属性投放!$BK$6:$BK$85,(CT95-2)*20+CX95)</f>
        <v>300</v>
      </c>
      <c r="DH95" s="14">
        <f>SUMIFS(DG$5:DG95,$CR$5:$CR95,"="&amp;$CR95)</f>
        <v>4057</v>
      </c>
      <c r="DI95" s="14" t="s">
        <v>704</v>
      </c>
      <c r="DJ95" s="14">
        <f>INDEX(属性投放!$BL$6:$BL$85,(CT95-2)*20+CX95)</f>
        <v>6000</v>
      </c>
      <c r="DK95" s="14">
        <f>SUMIFS(DJ$5:DJ95,$CR$5:$CR95,"="&amp;$CR95)</f>
        <v>81100</v>
      </c>
      <c r="DP95" s="14">
        <f t="shared" si="187"/>
        <v>1102005</v>
      </c>
      <c r="DQ95" s="14" t="str">
        <f t="shared" si="188"/>
        <v>李轩辕11突</v>
      </c>
      <c r="DR95" s="14">
        <f t="shared" si="189"/>
        <v>4</v>
      </c>
      <c r="DS95" s="14">
        <f t="shared" si="190"/>
        <v>5</v>
      </c>
      <c r="DT95" s="14">
        <f t="shared" si="191"/>
        <v>6</v>
      </c>
      <c r="DU95" s="14">
        <f t="shared" si="192"/>
        <v>3</v>
      </c>
      <c r="DV95" s="14">
        <f t="shared" si="193"/>
        <v>11</v>
      </c>
      <c r="DW95" s="14">
        <f t="shared" si="194"/>
        <v>31</v>
      </c>
      <c r="DX95" s="14">
        <f>INDEX(属性投放!$AW$6:$AW$85,(卡牌属性!DU95-2)*20+卡牌属性!DV95)</f>
        <v>8</v>
      </c>
      <c r="DY95" s="14">
        <f>INDEX(属性投放!BP$6:BP$85,卡牌属性!$DW95)</f>
        <v>280</v>
      </c>
      <c r="DZ95" s="14">
        <f>INDEX(属性投放!BQ$6:BQ$85,卡牌属性!$DW95)</f>
        <v>140</v>
      </c>
      <c r="EA95" s="14">
        <f>INDEX(属性投放!BR$6:BR$85,卡牌属性!$DW95)</f>
        <v>2800</v>
      </c>
      <c r="EB95" s="14">
        <f t="shared" si="241"/>
        <v>2060</v>
      </c>
      <c r="EC95" s="14">
        <f t="shared" si="242"/>
        <v>2266</v>
      </c>
      <c r="ED95" s="14">
        <f t="shared" si="243"/>
        <v>2411</v>
      </c>
      <c r="EE95" s="14">
        <f t="shared" si="244"/>
        <v>2411</v>
      </c>
      <c r="EF95" s="14">
        <f t="shared" si="245"/>
        <v>2908</v>
      </c>
      <c r="EG95" s="14">
        <f t="shared" si="246"/>
        <v>1100</v>
      </c>
      <c r="EH95" s="14">
        <f t="shared" si="247"/>
        <v>1158</v>
      </c>
      <c r="EI95" s="14">
        <f t="shared" si="248"/>
        <v>1158</v>
      </c>
      <c r="EJ95" s="14">
        <f t="shared" si="249"/>
        <v>1391</v>
      </c>
      <c r="EK95" s="14">
        <f t="shared" si="250"/>
        <v>1481</v>
      </c>
      <c r="EL95" s="14">
        <f t="shared" si="251"/>
        <v>22810</v>
      </c>
      <c r="EM95" s="14">
        <f t="shared" si="252"/>
        <v>27580</v>
      </c>
      <c r="EN95" s="14">
        <f t="shared" si="253"/>
        <v>27580</v>
      </c>
      <c r="EO95" s="14">
        <f t="shared" si="254"/>
        <v>29600</v>
      </c>
      <c r="EP95" s="14">
        <f t="shared" si="255"/>
        <v>31900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95"/>
        <v>19</v>
      </c>
      <c r="FK95" s="14">
        <f t="shared" si="196"/>
        <v>1102019</v>
      </c>
      <c r="FL95" s="14" t="str">
        <f t="shared" si="197"/>
        <v>食火蜥-1星</v>
      </c>
      <c r="FM95" s="14">
        <f t="shared" si="198"/>
        <v>1</v>
      </c>
      <c r="FN95" s="14">
        <f>INDEX(Y$6:Y$27,$FJ95)+INDEX(属性偏向!Z$4:Z$8,卡牌属性!$FM95)</f>
        <v>3</v>
      </c>
      <c r="FO95" s="14" t="str">
        <f>INDEX(属性评价,卡牌属性!FN95)</f>
        <v>C</v>
      </c>
      <c r="FP95" s="14">
        <f>INDEX(Z$6:Z$27,$FJ95)+INDEX(属性偏向!AA$4:AA$8,卡牌属性!$FM95)</f>
        <v>3</v>
      </c>
      <c r="FQ95" s="14" t="str">
        <f>INDEX(属性评价,卡牌属性!FP95)</f>
        <v>C</v>
      </c>
      <c r="FR95" s="14">
        <f>INDEX(AA$6:AA$27,$FJ95)+INDEX(属性偏向!AB$4:AB$8,卡牌属性!$FM95)</f>
        <v>3</v>
      </c>
      <c r="FS95" s="14" t="str">
        <f>INDEX(属性评价,卡牌属性!FR95)</f>
        <v>C</v>
      </c>
      <c r="GJ95" s="13">
        <v>91</v>
      </c>
      <c r="GK95" s="13">
        <f>MATCH(GJ95-1,属性投放!$T$6:$T$66,1)</f>
        <v>15</v>
      </c>
      <c r="GL95" s="13">
        <f>MATCH(GJ95,属性投放!$AN$6:$AN$58,1)-1</f>
        <v>28</v>
      </c>
      <c r="GM95" s="13">
        <f>MATCH(GJ95-1,属性投放!$AD$6:$AD$26,1)</f>
        <v>13</v>
      </c>
      <c r="GN95" s="13" t="str">
        <f>INDEX(属性投放!$AB$7:$AB$26,卡牌属性!GM95)</f>
        <v>焦热</v>
      </c>
      <c r="GO95" s="14">
        <f t="shared" si="203"/>
        <v>2265</v>
      </c>
      <c r="GP95" s="14">
        <f t="shared" si="204"/>
        <v>1105</v>
      </c>
      <c r="GQ95" s="14">
        <f t="shared" si="205"/>
        <v>21950</v>
      </c>
      <c r="GR95" s="14">
        <f t="shared" si="206"/>
        <v>15</v>
      </c>
      <c r="GS95" s="14">
        <f t="shared" si="207"/>
        <v>8</v>
      </c>
      <c r="GT95" s="14">
        <f t="shared" si="208"/>
        <v>150</v>
      </c>
      <c r="GU95" s="14">
        <f>GO95+GR95*($GJ95-INDEX(属性投放!$AD$6:$AD$26,卡牌属性!$GM95))</f>
        <v>2325</v>
      </c>
      <c r="GV95" s="14">
        <f>GP95+GS95*($GJ95-INDEX(属性投放!$AD$6:$AD$26,卡牌属性!$GM95))</f>
        <v>1137</v>
      </c>
      <c r="GW95" s="14">
        <f>GQ95+GT95*($GJ95-INDEX(属性投放!$AD$6:$AD$26,卡牌属性!$GM95))</f>
        <v>22550</v>
      </c>
      <c r="GX95" s="14">
        <f t="shared" si="209"/>
        <v>2225</v>
      </c>
      <c r="GY95" s="14">
        <f t="shared" si="210"/>
        <v>1116</v>
      </c>
      <c r="GZ95" s="14">
        <f t="shared" si="211"/>
        <v>22250</v>
      </c>
      <c r="HA95" s="14">
        <f>IF(COUNTIF(属性投放!$AN$7:$AN$58,"="&amp;卡牌属性!GJ95)&gt;0,卡牌属性!GL95,0)</f>
        <v>0</v>
      </c>
      <c r="HB95" s="14">
        <f t="shared" si="212"/>
        <v>0</v>
      </c>
      <c r="HC95" s="14">
        <f t="shared" si="213"/>
        <v>0</v>
      </c>
      <c r="HD95" s="14">
        <f t="shared" si="214"/>
        <v>0</v>
      </c>
      <c r="HE95" s="14">
        <f>IF(COUNTIF(属性投放!$AD$6:$AD$26,"="&amp;卡牌属性!GJ95)&gt;0,卡牌属性!GM95,0)</f>
        <v>0</v>
      </c>
      <c r="HF95" s="14">
        <f t="shared" si="215"/>
        <v>0</v>
      </c>
      <c r="HG95" s="14">
        <f t="shared" si="216"/>
        <v>0</v>
      </c>
      <c r="HH95" s="14">
        <f t="shared" si="217"/>
        <v>0</v>
      </c>
      <c r="HI95" s="14">
        <f t="shared" si="219"/>
        <v>15</v>
      </c>
      <c r="HJ95" s="14">
        <f t="shared" si="220"/>
        <v>8</v>
      </c>
      <c r="HK95" s="14">
        <f t="shared" si="221"/>
        <v>150</v>
      </c>
      <c r="HL95" s="14">
        <f t="shared" si="222"/>
        <v>4550</v>
      </c>
      <c r="HM95" s="14">
        <f t="shared" si="223"/>
        <v>2253</v>
      </c>
      <c r="HN95" s="14">
        <f t="shared" si="224"/>
        <v>44800</v>
      </c>
      <c r="HO95" s="14">
        <f t="shared" si="225"/>
        <v>460</v>
      </c>
      <c r="HP95" s="14">
        <f t="shared" si="226"/>
        <v>0</v>
      </c>
      <c r="HQ95" s="14">
        <f t="shared" si="227"/>
        <v>0</v>
      </c>
      <c r="HR95" s="14">
        <f t="shared" si="228"/>
        <v>135360</v>
      </c>
      <c r="HS95" s="17">
        <f t="shared" si="229"/>
        <v>3.3983451536643027E-3</v>
      </c>
      <c r="HT95" s="17">
        <f t="shared" si="230"/>
        <v>0</v>
      </c>
      <c r="HU95" s="17">
        <f t="shared" si="231"/>
        <v>0</v>
      </c>
      <c r="HV95" s="23">
        <f>SUM(HO$5:HO95)</f>
        <v>24840</v>
      </c>
      <c r="HW95" s="14">
        <f>SUM(HP$5:HP95)</f>
        <v>66820</v>
      </c>
      <c r="HX95" s="14">
        <f>SUM(HQ$5:HQ95)</f>
        <v>31660</v>
      </c>
      <c r="HY95" s="17">
        <f t="shared" si="232"/>
        <v>0.18351063829787234</v>
      </c>
      <c r="HZ95" s="17">
        <f t="shared" si="233"/>
        <v>0.49364657210401891</v>
      </c>
      <c r="IA95" s="17">
        <f t="shared" si="234"/>
        <v>0.23389479905437352</v>
      </c>
    </row>
    <row r="96" spans="31:235" ht="16.5" x14ac:dyDescent="0.2">
      <c r="AE96" s="13">
        <v>92</v>
      </c>
      <c r="AF96" s="13">
        <f t="shared" si="218"/>
        <v>5</v>
      </c>
      <c r="AG96" s="13">
        <f t="shared" si="173"/>
        <v>4</v>
      </c>
      <c r="AH96" s="14">
        <f t="shared" si="174"/>
        <v>1101005</v>
      </c>
      <c r="AI96" s="14" t="str">
        <f t="shared" si="175"/>
        <v>刘羽禅12突</v>
      </c>
      <c r="AJ96" s="25" t="s">
        <v>162</v>
      </c>
      <c r="AK96" s="14">
        <v>1</v>
      </c>
      <c r="AL96" s="14">
        <f t="shared" si="176"/>
        <v>12</v>
      </c>
      <c r="AM96" s="14">
        <f>INDEX(属性投放!$DE$6:$DE$85,(卡牌属性!AG96-2)*20+卡牌属性!AL96)</f>
        <v>4833</v>
      </c>
      <c r="AN96" s="14">
        <f t="shared" si="235"/>
        <v>4833</v>
      </c>
      <c r="AO96" s="14">
        <f t="shared" si="235"/>
        <v>4833</v>
      </c>
      <c r="AP96" s="14">
        <f t="shared" si="235"/>
        <v>4833</v>
      </c>
      <c r="AQ96" s="14">
        <f t="shared" si="235"/>
        <v>4833</v>
      </c>
      <c r="AR96" s="14">
        <f>INDEX(属性投放!$DF$6:$DF$85,(卡牌属性!AG96-2)*20+卡牌属性!AL96)</f>
        <v>2405</v>
      </c>
      <c r="AS96" s="14">
        <f t="shared" si="236"/>
        <v>2405</v>
      </c>
      <c r="AT96" s="14">
        <f t="shared" si="236"/>
        <v>2405</v>
      </c>
      <c r="AU96" s="14">
        <f t="shared" si="236"/>
        <v>2405</v>
      </c>
      <c r="AV96" s="14">
        <f t="shared" si="236"/>
        <v>2405</v>
      </c>
      <c r="AW96" s="14">
        <f>INDEX(属性投放!$DG$6:$DG$85,(卡牌属性!AG96-2)*20+卡牌属性!AL96)</f>
        <v>24065</v>
      </c>
      <c r="AX96" s="14">
        <f t="shared" si="237"/>
        <v>24065</v>
      </c>
      <c r="AY96" s="14">
        <f t="shared" si="237"/>
        <v>24065</v>
      </c>
      <c r="AZ96" s="14">
        <f t="shared" si="237"/>
        <v>24065</v>
      </c>
      <c r="BA96" s="14">
        <f t="shared" si="237"/>
        <v>24065</v>
      </c>
      <c r="BB96" s="14">
        <f>INDEX(属性投放!$DK$6:$DK$85,(卡牌属性!AG96-2)*20+卡牌属性!AL96)</f>
        <v>148</v>
      </c>
      <c r="BC96" s="14">
        <f t="shared" si="238"/>
        <v>148</v>
      </c>
      <c r="BD96" s="14">
        <f t="shared" si="238"/>
        <v>148</v>
      </c>
      <c r="BE96" s="14">
        <f t="shared" si="238"/>
        <v>148</v>
      </c>
      <c r="BF96" s="14">
        <f t="shared" si="238"/>
        <v>148</v>
      </c>
      <c r="BG96" s="14">
        <f>INDEX(属性投放!$DL$6:$DL$85,(卡牌属性!AG96-2)*20+卡牌属性!AL96)</f>
        <v>74</v>
      </c>
      <c r="BH96" s="14">
        <f t="shared" si="239"/>
        <v>74</v>
      </c>
      <c r="BI96" s="14">
        <f t="shared" si="239"/>
        <v>74</v>
      </c>
      <c r="BJ96" s="14">
        <f t="shared" si="239"/>
        <v>74</v>
      </c>
      <c r="BK96" s="14">
        <f t="shared" si="239"/>
        <v>74</v>
      </c>
      <c r="BL96" s="14">
        <f>INDEX(属性投放!$DM$6:$DM$85,(卡牌属性!AG96-2)*20+卡牌属性!AL96)</f>
        <v>740</v>
      </c>
      <c r="BM96" s="14">
        <f t="shared" si="240"/>
        <v>740</v>
      </c>
      <c r="BN96" s="14">
        <f t="shared" si="240"/>
        <v>740</v>
      </c>
      <c r="BO96" s="14">
        <f t="shared" si="240"/>
        <v>740</v>
      </c>
      <c r="BP96" s="14">
        <f t="shared" si="240"/>
        <v>740</v>
      </c>
      <c r="BU96" s="13">
        <v>92</v>
      </c>
      <c r="BV96" s="13">
        <f t="shared" si="177"/>
        <v>5</v>
      </c>
      <c r="BW96" s="14">
        <f t="shared" si="178"/>
        <v>3</v>
      </c>
      <c r="BX96" s="14">
        <f t="shared" si="179"/>
        <v>1102005</v>
      </c>
      <c r="BY96" s="14" t="str">
        <f t="shared" si="180"/>
        <v>李轩辕12突</v>
      </c>
      <c r="BZ96" s="25" t="s">
        <v>162</v>
      </c>
      <c r="CA96" s="14">
        <v>2</v>
      </c>
      <c r="CB96" s="14">
        <f t="shared" si="181"/>
        <v>12</v>
      </c>
      <c r="CC96" s="14" t="s">
        <v>21</v>
      </c>
      <c r="CD96" s="14">
        <f>INDEX(属性投放!$AY$6:$AY$85,(BW96-2)*20+CB96)</f>
        <v>4876</v>
      </c>
      <c r="CE96" s="14" t="s">
        <v>22</v>
      </c>
      <c r="CF96" s="14">
        <f>INDEX(属性投放!$AZ$6:$AZ$85,(BW96-2)*20+CB96)</f>
        <v>2407</v>
      </c>
      <c r="CG96" s="14" t="s">
        <v>674</v>
      </c>
      <c r="CH96" s="14">
        <f>INDEX(属性投放!$BA$6:$BA$85,(BW96-2)*20+CB96)</f>
        <v>47760</v>
      </c>
      <c r="CI96" s="14" t="s">
        <v>21</v>
      </c>
      <c r="CJ96" s="14">
        <f>INDEX(属性投放!$BB$6:$BB$85,(BW96-2)*20+CB96)</f>
        <v>20</v>
      </c>
      <c r="CK96" s="14" t="s">
        <v>22</v>
      </c>
      <c r="CL96" s="14">
        <f>INDEX(属性投放!$BC$6:$BC$85,(BW96-2)*20+CB96)</f>
        <v>10</v>
      </c>
      <c r="CM96" s="14" t="s">
        <v>674</v>
      </c>
      <c r="CN96" s="14">
        <f>INDEX(属性投放!$BD$6:$BD$85,(BW96-2)*20+CB96)</f>
        <v>200</v>
      </c>
      <c r="CQ96" s="13">
        <v>92</v>
      </c>
      <c r="CR96" s="13">
        <f t="shared" si="182"/>
        <v>2</v>
      </c>
      <c r="CS96" s="13">
        <f t="shared" si="183"/>
        <v>40</v>
      </c>
      <c r="CT96" s="14">
        <f t="shared" si="184"/>
        <v>3</v>
      </c>
      <c r="CU96" s="14">
        <f t="shared" si="185"/>
        <v>1102002</v>
      </c>
      <c r="CV96" s="14" t="str">
        <f>INDEX($O$6:$O$27,CR96)&amp;"-"&amp;INDEX(属性投放!$AB$7:$AB$26,CX96)&amp;"-魂火-"&amp;CZ96</f>
        <v>许褚-大焦热+1-魂火-1</v>
      </c>
      <c r="CW96" s="25" t="s">
        <v>162</v>
      </c>
      <c r="CX96" s="14">
        <f>INDEX(属性投放!$AL$7:$AL$58,CS96)</f>
        <v>17</v>
      </c>
      <c r="CY96" s="14" t="s">
        <v>701</v>
      </c>
      <c r="CZ96" s="14">
        <f>INDEX(属性投放!$AM$7:$AM$58,CS96)</f>
        <v>1</v>
      </c>
      <c r="DA96" s="14">
        <f t="shared" si="186"/>
        <v>40</v>
      </c>
      <c r="DB96" s="14">
        <f>INDEX(属性投放!$AN$7:$AN$58,DA96)</f>
        <v>120</v>
      </c>
      <c r="DC96" s="14" t="s">
        <v>702</v>
      </c>
      <c r="DD96" s="14">
        <f>INDEX(属性投放!$BJ$6:$BJ$85,(CT96-2)*20+CX96)</f>
        <v>750</v>
      </c>
      <c r="DE96" s="14">
        <f>SUMIFS(DD$5:DD96,$CR$5:$CR96,"="&amp;$CR96)</f>
        <v>8860</v>
      </c>
      <c r="DF96" s="14" t="s">
        <v>703</v>
      </c>
      <c r="DG96" s="14">
        <f>INDEX(属性投放!$BK$6:$BK$85,(CT96-2)*20+CX96)</f>
        <v>375</v>
      </c>
      <c r="DH96" s="14">
        <f>SUMIFS(DG$5:DG96,$CR$5:$CR96,"="&amp;$CR96)</f>
        <v>4432</v>
      </c>
      <c r="DI96" s="14" t="s">
        <v>704</v>
      </c>
      <c r="DJ96" s="14">
        <f>INDEX(属性投放!$BL$6:$BL$85,(CT96-2)*20+CX96)</f>
        <v>7500</v>
      </c>
      <c r="DK96" s="14">
        <f>SUMIFS(DJ$5:DJ96,$CR$5:$CR96,"="&amp;$CR96)</f>
        <v>88600</v>
      </c>
      <c r="DP96" s="14">
        <f t="shared" si="187"/>
        <v>1102005</v>
      </c>
      <c r="DQ96" s="14" t="str">
        <f t="shared" si="188"/>
        <v>李轩辕12突</v>
      </c>
      <c r="DR96" s="14">
        <f t="shared" si="189"/>
        <v>4</v>
      </c>
      <c r="DS96" s="14">
        <f t="shared" si="190"/>
        <v>5</v>
      </c>
      <c r="DT96" s="14">
        <f t="shared" si="191"/>
        <v>6</v>
      </c>
      <c r="DU96" s="14">
        <f t="shared" si="192"/>
        <v>3</v>
      </c>
      <c r="DV96" s="14">
        <f t="shared" si="193"/>
        <v>12</v>
      </c>
      <c r="DW96" s="14">
        <f t="shared" si="194"/>
        <v>32</v>
      </c>
      <c r="DX96" s="14">
        <f>INDEX(属性投放!$AW$6:$AW$85,(卡牌属性!DU96-2)*20+卡牌属性!DV96)</f>
        <v>7</v>
      </c>
      <c r="DY96" s="14">
        <f>INDEX(属性投放!BP$6:BP$85,卡牌属性!$DW96)</f>
        <v>500</v>
      </c>
      <c r="DZ96" s="14">
        <f>INDEX(属性投放!BQ$6:BQ$85,卡牌属性!$DW96)</f>
        <v>250</v>
      </c>
      <c r="EA96" s="14">
        <f>INDEX(属性投放!BR$6:BR$85,卡牌属性!$DW96)</f>
        <v>5000</v>
      </c>
      <c r="EB96" s="14">
        <f t="shared" si="241"/>
        <v>2460</v>
      </c>
      <c r="EC96" s="14">
        <f t="shared" si="242"/>
        <v>2706</v>
      </c>
      <c r="ED96" s="14">
        <f t="shared" si="243"/>
        <v>2859</v>
      </c>
      <c r="EE96" s="14">
        <f t="shared" si="244"/>
        <v>2859</v>
      </c>
      <c r="EF96" s="14">
        <f t="shared" si="245"/>
        <v>3428</v>
      </c>
      <c r="EG96" s="14">
        <f t="shared" si="246"/>
        <v>1320</v>
      </c>
      <c r="EH96" s="14">
        <f t="shared" si="247"/>
        <v>1386</v>
      </c>
      <c r="EI96" s="14">
        <f t="shared" si="248"/>
        <v>1386</v>
      </c>
      <c r="EJ96" s="14">
        <f t="shared" si="249"/>
        <v>1651</v>
      </c>
      <c r="EK96" s="14">
        <f t="shared" si="250"/>
        <v>1765</v>
      </c>
      <c r="EL96" s="14">
        <f t="shared" si="251"/>
        <v>27290</v>
      </c>
      <c r="EM96" s="14">
        <f t="shared" si="252"/>
        <v>32780</v>
      </c>
      <c r="EN96" s="14">
        <f t="shared" si="253"/>
        <v>32780</v>
      </c>
      <c r="EO96" s="14">
        <f t="shared" si="254"/>
        <v>35200</v>
      </c>
      <c r="EP96" s="14">
        <f t="shared" si="255"/>
        <v>37900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95"/>
        <v>19</v>
      </c>
      <c r="FK96" s="14">
        <f t="shared" si="196"/>
        <v>1102019</v>
      </c>
      <c r="FL96" s="14" t="str">
        <f t="shared" si="197"/>
        <v>食火蜥-2星</v>
      </c>
      <c r="FM96" s="14">
        <f t="shared" si="198"/>
        <v>2</v>
      </c>
      <c r="FN96" s="14">
        <f>INDEX(Y$6:Y$27,$FJ96)+INDEX(属性偏向!Z$4:Z$8,卡牌属性!$FM96)</f>
        <v>4</v>
      </c>
      <c r="FO96" s="14" t="str">
        <f>INDEX(属性评价,卡牌属性!FN96)</f>
        <v>C+</v>
      </c>
      <c r="FP96" s="14">
        <f>INDEX(Z$6:Z$27,$FJ96)+INDEX(属性偏向!AA$4:AA$8,卡牌属性!$FM96)</f>
        <v>4</v>
      </c>
      <c r="FQ96" s="14" t="str">
        <f>INDEX(属性评价,卡牌属性!FP96)</f>
        <v>C+</v>
      </c>
      <c r="FR96" s="14">
        <f>INDEX(AA$6:AA$27,$FJ96)+INDEX(属性偏向!AB$4:AB$8,卡牌属性!$FM96)</f>
        <v>4</v>
      </c>
      <c r="FS96" s="14" t="str">
        <f>INDEX(属性评价,卡牌属性!FR96)</f>
        <v>C+</v>
      </c>
      <c r="GJ96" s="13">
        <v>92</v>
      </c>
      <c r="GK96" s="13">
        <f>MATCH(GJ96-1,属性投放!$T$6:$T$66,1)</f>
        <v>15</v>
      </c>
      <c r="GL96" s="13">
        <f>MATCH(GJ96,属性投放!$AN$6:$AN$58,1)-1</f>
        <v>29</v>
      </c>
      <c r="GM96" s="13">
        <f>MATCH(GJ96-1,属性投放!$AD$6:$AD$26,1)</f>
        <v>13</v>
      </c>
      <c r="GN96" s="13" t="str">
        <f>INDEX(属性投放!$AB$7:$AB$26,卡牌属性!GM96)</f>
        <v>焦热</v>
      </c>
      <c r="GO96" s="14">
        <f t="shared" si="203"/>
        <v>2265</v>
      </c>
      <c r="GP96" s="14">
        <f t="shared" si="204"/>
        <v>1105</v>
      </c>
      <c r="GQ96" s="14">
        <f t="shared" si="205"/>
        <v>21950</v>
      </c>
      <c r="GR96" s="14">
        <f t="shared" si="206"/>
        <v>15</v>
      </c>
      <c r="GS96" s="14">
        <f t="shared" si="207"/>
        <v>8</v>
      </c>
      <c r="GT96" s="14">
        <f t="shared" si="208"/>
        <v>150</v>
      </c>
      <c r="GU96" s="14">
        <f>GO96+GR96*($GJ96-INDEX(属性投放!$AD$6:$AD$26,卡牌属性!$GM96))</f>
        <v>2340</v>
      </c>
      <c r="GV96" s="14">
        <f>GP96+GS96*($GJ96-INDEX(属性投放!$AD$6:$AD$26,卡牌属性!$GM96))</f>
        <v>1145</v>
      </c>
      <c r="GW96" s="14">
        <f>GQ96+GT96*($GJ96-INDEX(属性投放!$AD$6:$AD$26,卡牌属性!$GM96))</f>
        <v>22700</v>
      </c>
      <c r="GX96" s="14">
        <f t="shared" si="209"/>
        <v>2445</v>
      </c>
      <c r="GY96" s="14">
        <f t="shared" si="210"/>
        <v>1226</v>
      </c>
      <c r="GZ96" s="14">
        <f t="shared" si="211"/>
        <v>24450</v>
      </c>
      <c r="HA96" s="14">
        <f>IF(COUNTIF(属性投放!$AN$7:$AN$58,"="&amp;卡牌属性!GJ96)&gt;0,卡牌属性!GL96,0)</f>
        <v>29</v>
      </c>
      <c r="HB96" s="14">
        <f t="shared" si="212"/>
        <v>220</v>
      </c>
      <c r="HC96" s="14">
        <f t="shared" si="213"/>
        <v>110</v>
      </c>
      <c r="HD96" s="14">
        <f t="shared" si="214"/>
        <v>2200</v>
      </c>
      <c r="HE96" s="14">
        <f>IF(COUNTIF(属性投放!$AD$6:$AD$26,"="&amp;卡牌属性!GJ96)&gt;0,卡牌属性!GM96,0)</f>
        <v>0</v>
      </c>
      <c r="HF96" s="14">
        <f t="shared" si="215"/>
        <v>0</v>
      </c>
      <c r="HG96" s="14">
        <f t="shared" si="216"/>
        <v>0</v>
      </c>
      <c r="HH96" s="14">
        <f t="shared" si="217"/>
        <v>0</v>
      </c>
      <c r="HI96" s="14">
        <f t="shared" si="219"/>
        <v>15</v>
      </c>
      <c r="HJ96" s="14">
        <f t="shared" si="220"/>
        <v>8</v>
      </c>
      <c r="HK96" s="14">
        <f t="shared" si="221"/>
        <v>150</v>
      </c>
      <c r="HL96" s="14">
        <f t="shared" si="222"/>
        <v>4785</v>
      </c>
      <c r="HM96" s="14">
        <f t="shared" si="223"/>
        <v>2371</v>
      </c>
      <c r="HN96" s="14">
        <f t="shared" si="224"/>
        <v>47150</v>
      </c>
      <c r="HO96" s="14">
        <f t="shared" si="225"/>
        <v>460</v>
      </c>
      <c r="HP96" s="14">
        <f t="shared" si="226"/>
        <v>6600</v>
      </c>
      <c r="HQ96" s="14">
        <f t="shared" si="227"/>
        <v>0</v>
      </c>
      <c r="HR96" s="14">
        <f t="shared" si="228"/>
        <v>142420</v>
      </c>
      <c r="HS96" s="17">
        <f t="shared" si="229"/>
        <v>3.2298834433366098E-3</v>
      </c>
      <c r="HT96" s="17">
        <f t="shared" si="230"/>
        <v>4.6341805926133968E-2</v>
      </c>
      <c r="HU96" s="17">
        <f t="shared" si="231"/>
        <v>0</v>
      </c>
      <c r="HV96" s="23">
        <f>SUM(HO$5:HO96)</f>
        <v>25300</v>
      </c>
      <c r="HW96" s="14">
        <f>SUM(HP$5:HP96)</f>
        <v>73420</v>
      </c>
      <c r="HX96" s="14">
        <f>SUM(HQ$5:HQ96)</f>
        <v>31660</v>
      </c>
      <c r="HY96" s="17">
        <f t="shared" si="232"/>
        <v>0.17764358938351354</v>
      </c>
      <c r="HZ96" s="17">
        <f t="shared" si="233"/>
        <v>0.51551748349950854</v>
      </c>
      <c r="IA96" s="17">
        <f t="shared" si="234"/>
        <v>0.22230023873051538</v>
      </c>
    </row>
    <row r="97" spans="31:235" ht="16.5" x14ac:dyDescent="0.2">
      <c r="AE97" s="13">
        <v>93</v>
      </c>
      <c r="AF97" s="13">
        <f t="shared" si="218"/>
        <v>5</v>
      </c>
      <c r="AG97" s="13">
        <f t="shared" si="173"/>
        <v>4</v>
      </c>
      <c r="AH97" s="14">
        <f t="shared" si="174"/>
        <v>1101005</v>
      </c>
      <c r="AI97" s="14" t="str">
        <f t="shared" si="175"/>
        <v>刘羽禅13突</v>
      </c>
      <c r="AJ97" s="25" t="s">
        <v>162</v>
      </c>
      <c r="AK97" s="14">
        <v>1</v>
      </c>
      <c r="AL97" s="14">
        <f t="shared" si="176"/>
        <v>13</v>
      </c>
      <c r="AM97" s="14">
        <f>INDEX(属性投放!$DE$6:$DE$85,(卡牌属性!AG97-2)*20+卡牌属性!AL97)</f>
        <v>8955</v>
      </c>
      <c r="AN97" s="14">
        <f t="shared" si="235"/>
        <v>8955</v>
      </c>
      <c r="AO97" s="14">
        <f t="shared" si="235"/>
        <v>8955</v>
      </c>
      <c r="AP97" s="14">
        <f t="shared" si="235"/>
        <v>8955</v>
      </c>
      <c r="AQ97" s="14">
        <f t="shared" si="235"/>
        <v>8955</v>
      </c>
      <c r="AR97" s="14">
        <f>INDEX(属性投放!$DF$6:$DF$85,(卡牌属性!AG97-2)*20+卡牌属性!AL97)</f>
        <v>4466</v>
      </c>
      <c r="AS97" s="14">
        <f t="shared" si="236"/>
        <v>4466</v>
      </c>
      <c r="AT97" s="14">
        <f t="shared" si="236"/>
        <v>4466</v>
      </c>
      <c r="AU97" s="14">
        <f t="shared" si="236"/>
        <v>4466</v>
      </c>
      <c r="AV97" s="14">
        <f t="shared" si="236"/>
        <v>4466</v>
      </c>
      <c r="AW97" s="14">
        <f>INDEX(属性投放!$DG$6:$DG$85,(卡牌属性!AG97-2)*20+卡牌属性!AL97)</f>
        <v>44675</v>
      </c>
      <c r="AX97" s="14">
        <f t="shared" si="237"/>
        <v>44675</v>
      </c>
      <c r="AY97" s="14">
        <f t="shared" si="237"/>
        <v>44675</v>
      </c>
      <c r="AZ97" s="14">
        <f t="shared" si="237"/>
        <v>44675</v>
      </c>
      <c r="BA97" s="14">
        <f t="shared" si="237"/>
        <v>44675</v>
      </c>
      <c r="BB97" s="14">
        <f>INDEX(属性投放!$DK$6:$DK$85,(卡牌属性!AG97-2)*20+卡牌属性!AL97)</f>
        <v>279</v>
      </c>
      <c r="BC97" s="14">
        <f t="shared" si="238"/>
        <v>279</v>
      </c>
      <c r="BD97" s="14">
        <f t="shared" si="238"/>
        <v>279</v>
      </c>
      <c r="BE97" s="14">
        <f t="shared" si="238"/>
        <v>279</v>
      </c>
      <c r="BF97" s="14">
        <f t="shared" si="238"/>
        <v>279</v>
      </c>
      <c r="BG97" s="14">
        <f>INDEX(属性投放!$DL$6:$DL$85,(卡牌属性!AG97-2)*20+卡牌属性!AL97)</f>
        <v>140</v>
      </c>
      <c r="BH97" s="14">
        <f t="shared" si="239"/>
        <v>140</v>
      </c>
      <c r="BI97" s="14">
        <f t="shared" si="239"/>
        <v>140</v>
      </c>
      <c r="BJ97" s="14">
        <f t="shared" si="239"/>
        <v>140</v>
      </c>
      <c r="BK97" s="14">
        <f t="shared" si="239"/>
        <v>140</v>
      </c>
      <c r="BL97" s="14">
        <f>INDEX(属性投放!$DM$6:$DM$85,(卡牌属性!AG97-2)*20+卡牌属性!AL97)</f>
        <v>1395</v>
      </c>
      <c r="BM97" s="14">
        <f t="shared" si="240"/>
        <v>1395</v>
      </c>
      <c r="BN97" s="14">
        <f t="shared" si="240"/>
        <v>1395</v>
      </c>
      <c r="BO97" s="14">
        <f t="shared" si="240"/>
        <v>1395</v>
      </c>
      <c r="BP97" s="14">
        <f t="shared" si="240"/>
        <v>1395</v>
      </c>
      <c r="BU97" s="13">
        <v>93</v>
      </c>
      <c r="BV97" s="13">
        <f t="shared" si="177"/>
        <v>5</v>
      </c>
      <c r="BW97" s="14">
        <f t="shared" si="178"/>
        <v>3</v>
      </c>
      <c r="BX97" s="14">
        <f t="shared" si="179"/>
        <v>1102005</v>
      </c>
      <c r="BY97" s="14" t="str">
        <f t="shared" si="180"/>
        <v>李轩辕13突</v>
      </c>
      <c r="BZ97" s="25" t="s">
        <v>162</v>
      </c>
      <c r="CA97" s="14">
        <v>2</v>
      </c>
      <c r="CB97" s="14">
        <f t="shared" si="181"/>
        <v>13</v>
      </c>
      <c r="CC97" s="14" t="s">
        <v>21</v>
      </c>
      <c r="CD97" s="14">
        <f>INDEX(属性投放!$AY$6:$AY$85,(BW97-2)*20+CB97)</f>
        <v>6266</v>
      </c>
      <c r="CE97" s="14" t="s">
        <v>22</v>
      </c>
      <c r="CF97" s="14">
        <f>INDEX(属性投放!$AZ$6:$AZ$85,(BW97-2)*20+CB97)</f>
        <v>3102</v>
      </c>
      <c r="CG97" s="14" t="s">
        <v>674</v>
      </c>
      <c r="CH97" s="14">
        <f>INDEX(属性投放!$BA$6:$BA$85,(BW97-2)*20+CB97)</f>
        <v>61660</v>
      </c>
      <c r="CI97" s="14" t="s">
        <v>21</v>
      </c>
      <c r="CJ97" s="14">
        <f>INDEX(属性投放!$BB$6:$BB$85,(BW97-2)*20+CB97)</f>
        <v>25</v>
      </c>
      <c r="CK97" s="14" t="s">
        <v>22</v>
      </c>
      <c r="CL97" s="14">
        <f>INDEX(属性投放!$BC$6:$BC$85,(BW97-2)*20+CB97)</f>
        <v>13</v>
      </c>
      <c r="CM97" s="14" t="s">
        <v>674</v>
      </c>
      <c r="CN97" s="14">
        <f>INDEX(属性投放!$BD$6:$BD$85,(BW97-2)*20+CB97)</f>
        <v>250</v>
      </c>
      <c r="CQ97" s="13">
        <v>93</v>
      </c>
      <c r="CR97" s="13">
        <f t="shared" si="182"/>
        <v>2</v>
      </c>
      <c r="CS97" s="13">
        <f t="shared" si="183"/>
        <v>41</v>
      </c>
      <c r="CT97" s="14">
        <f t="shared" si="184"/>
        <v>3</v>
      </c>
      <c r="CU97" s="14">
        <f t="shared" si="185"/>
        <v>1102002</v>
      </c>
      <c r="CV97" s="14" t="str">
        <f>INDEX($O$6:$O$27,CR97)&amp;"-"&amp;INDEX(属性投放!$AB$7:$AB$26,CX97)&amp;"-魂火-"&amp;CZ97</f>
        <v>许褚-大焦热+1-魂火-2</v>
      </c>
      <c r="CW97" s="25" t="s">
        <v>162</v>
      </c>
      <c r="CX97" s="14">
        <f>INDEX(属性投放!$AL$7:$AL$58,CS97)</f>
        <v>17</v>
      </c>
      <c r="CY97" s="14" t="s">
        <v>701</v>
      </c>
      <c r="CZ97" s="14">
        <f>INDEX(属性投放!$AM$7:$AM$58,CS97)</f>
        <v>2</v>
      </c>
      <c r="DA97" s="14">
        <f t="shared" si="186"/>
        <v>41</v>
      </c>
      <c r="DB97" s="14">
        <f>INDEX(属性投放!$AN$7:$AN$58,DA97)</f>
        <v>122</v>
      </c>
      <c r="DC97" s="14" t="s">
        <v>702</v>
      </c>
      <c r="DD97" s="14">
        <f>INDEX(属性投放!$BJ$6:$BJ$85,(CT97-2)*20+CX97)</f>
        <v>750</v>
      </c>
      <c r="DE97" s="14">
        <f>SUMIFS(DD$5:DD97,$CR$5:$CR97,"="&amp;$CR97)</f>
        <v>9610</v>
      </c>
      <c r="DF97" s="14" t="s">
        <v>703</v>
      </c>
      <c r="DG97" s="14">
        <f>INDEX(属性投放!$BK$6:$BK$85,(CT97-2)*20+CX97)</f>
        <v>375</v>
      </c>
      <c r="DH97" s="14">
        <f>SUMIFS(DG$5:DG97,$CR$5:$CR97,"="&amp;$CR97)</f>
        <v>4807</v>
      </c>
      <c r="DI97" s="14" t="s">
        <v>704</v>
      </c>
      <c r="DJ97" s="14">
        <f>INDEX(属性投放!$BL$6:$BL$85,(CT97-2)*20+CX97)</f>
        <v>7500</v>
      </c>
      <c r="DK97" s="14">
        <f>SUMIFS(DJ$5:DJ97,$CR$5:$CR97,"="&amp;$CR97)</f>
        <v>96100</v>
      </c>
      <c r="DP97" s="14">
        <f t="shared" si="187"/>
        <v>1102005</v>
      </c>
      <c r="DQ97" s="14" t="str">
        <f t="shared" si="188"/>
        <v>李轩辕13突</v>
      </c>
      <c r="DR97" s="14">
        <f t="shared" si="189"/>
        <v>4</v>
      </c>
      <c r="DS97" s="14">
        <f t="shared" si="190"/>
        <v>5</v>
      </c>
      <c r="DT97" s="14">
        <f t="shared" si="191"/>
        <v>6</v>
      </c>
      <c r="DU97" s="14">
        <f t="shared" si="192"/>
        <v>3</v>
      </c>
      <c r="DV97" s="14">
        <f t="shared" si="193"/>
        <v>13</v>
      </c>
      <c r="DW97" s="14">
        <f t="shared" si="194"/>
        <v>33</v>
      </c>
      <c r="DX97" s="14">
        <f>INDEX(属性投放!$AW$6:$AW$85,(卡牌属性!DU97-2)*20+卡牌属性!DV97)</f>
        <v>8</v>
      </c>
      <c r="DY97" s="14">
        <f>INDEX(属性投放!BP$6:BP$85,卡牌属性!$DW97)</f>
        <v>500</v>
      </c>
      <c r="DZ97" s="14">
        <f>INDEX(属性投放!BQ$6:BQ$85,卡牌属性!$DW97)</f>
        <v>250</v>
      </c>
      <c r="EA97" s="14">
        <f>INDEX(属性投放!BR$6:BR$85,卡牌属性!$DW97)</f>
        <v>5000</v>
      </c>
      <c r="EB97" s="14">
        <f t="shared" si="241"/>
        <v>3065</v>
      </c>
      <c r="EC97" s="14">
        <f t="shared" si="242"/>
        <v>3346</v>
      </c>
      <c r="ED97" s="14">
        <f t="shared" si="243"/>
        <v>3506</v>
      </c>
      <c r="EE97" s="14">
        <f t="shared" si="244"/>
        <v>3506</v>
      </c>
      <c r="EF97" s="14">
        <f t="shared" si="245"/>
        <v>4138</v>
      </c>
      <c r="EG97" s="14">
        <f t="shared" si="246"/>
        <v>1640</v>
      </c>
      <c r="EH97" s="14">
        <f t="shared" si="247"/>
        <v>1713</v>
      </c>
      <c r="EI97" s="14">
        <f t="shared" si="248"/>
        <v>1713</v>
      </c>
      <c r="EJ97" s="14">
        <f t="shared" si="249"/>
        <v>2006</v>
      </c>
      <c r="EK97" s="14">
        <f t="shared" si="250"/>
        <v>2141</v>
      </c>
      <c r="EL97" s="14">
        <f t="shared" si="251"/>
        <v>33760</v>
      </c>
      <c r="EM97" s="14">
        <f t="shared" si="252"/>
        <v>39880</v>
      </c>
      <c r="EN97" s="14">
        <f t="shared" si="253"/>
        <v>39880</v>
      </c>
      <c r="EO97" s="14">
        <f t="shared" si="254"/>
        <v>42650</v>
      </c>
      <c r="EP97" s="14">
        <f t="shared" si="255"/>
        <v>45700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95"/>
        <v>19</v>
      </c>
      <c r="FK97" s="14">
        <f t="shared" si="196"/>
        <v>1102019</v>
      </c>
      <c r="FL97" s="14" t="str">
        <f t="shared" si="197"/>
        <v>食火蜥-3星</v>
      </c>
      <c r="FM97" s="14">
        <f t="shared" si="198"/>
        <v>3</v>
      </c>
      <c r="FN97" s="14">
        <f>INDEX(Y$6:Y$27,$FJ97)+INDEX(属性偏向!Z$4:Z$8,卡牌属性!$FM97)</f>
        <v>5</v>
      </c>
      <c r="FO97" s="14" t="str">
        <f>INDEX(属性评价,卡牌属性!FN97)</f>
        <v>B</v>
      </c>
      <c r="FP97" s="14">
        <f>INDEX(Z$6:Z$27,$FJ97)+INDEX(属性偏向!AA$4:AA$8,卡牌属性!$FM97)</f>
        <v>4</v>
      </c>
      <c r="FQ97" s="14" t="str">
        <f>INDEX(属性评价,卡牌属性!FP97)</f>
        <v>C+</v>
      </c>
      <c r="FR97" s="14">
        <f>INDEX(AA$6:AA$27,$FJ97)+INDEX(属性偏向!AB$4:AB$8,卡牌属性!$FM97)</f>
        <v>4</v>
      </c>
      <c r="FS97" s="14" t="str">
        <f>INDEX(属性评价,卡牌属性!FR97)</f>
        <v>C+</v>
      </c>
      <c r="GJ97" s="13">
        <v>93</v>
      </c>
      <c r="GK97" s="13">
        <f>MATCH(GJ97-1,属性投放!$T$6:$T$66,1)</f>
        <v>15</v>
      </c>
      <c r="GL97" s="13">
        <f>MATCH(GJ97,属性投放!$AN$6:$AN$58,1)-1</f>
        <v>29</v>
      </c>
      <c r="GM97" s="13">
        <f>MATCH(GJ97-1,属性投放!$AD$6:$AD$26,1)</f>
        <v>13</v>
      </c>
      <c r="GN97" s="13" t="str">
        <f>INDEX(属性投放!$AB$7:$AB$26,卡牌属性!GM97)</f>
        <v>焦热</v>
      </c>
      <c r="GO97" s="14">
        <f t="shared" si="203"/>
        <v>2265</v>
      </c>
      <c r="GP97" s="14">
        <f t="shared" si="204"/>
        <v>1105</v>
      </c>
      <c r="GQ97" s="14">
        <f t="shared" si="205"/>
        <v>21950</v>
      </c>
      <c r="GR97" s="14">
        <f t="shared" si="206"/>
        <v>15</v>
      </c>
      <c r="GS97" s="14">
        <f t="shared" si="207"/>
        <v>8</v>
      </c>
      <c r="GT97" s="14">
        <f t="shared" si="208"/>
        <v>150</v>
      </c>
      <c r="GU97" s="14">
        <f>GO97+GR97*($GJ97-INDEX(属性投放!$AD$6:$AD$26,卡牌属性!$GM97))</f>
        <v>2355</v>
      </c>
      <c r="GV97" s="14">
        <f>GP97+GS97*($GJ97-INDEX(属性投放!$AD$6:$AD$26,卡牌属性!$GM97))</f>
        <v>1153</v>
      </c>
      <c r="GW97" s="14">
        <f>GQ97+GT97*($GJ97-INDEX(属性投放!$AD$6:$AD$26,卡牌属性!$GM97))</f>
        <v>22850</v>
      </c>
      <c r="GX97" s="14">
        <f t="shared" si="209"/>
        <v>2445</v>
      </c>
      <c r="GY97" s="14">
        <f t="shared" si="210"/>
        <v>1226</v>
      </c>
      <c r="GZ97" s="14">
        <f t="shared" si="211"/>
        <v>24450</v>
      </c>
      <c r="HA97" s="14">
        <f>IF(COUNTIF(属性投放!$AN$7:$AN$58,"="&amp;卡牌属性!GJ97)&gt;0,卡牌属性!GL97,0)</f>
        <v>0</v>
      </c>
      <c r="HB97" s="14">
        <f t="shared" si="212"/>
        <v>0</v>
      </c>
      <c r="HC97" s="14">
        <f t="shared" si="213"/>
        <v>0</v>
      </c>
      <c r="HD97" s="14">
        <f t="shared" si="214"/>
        <v>0</v>
      </c>
      <c r="HE97" s="14">
        <f>IF(COUNTIF(属性投放!$AD$6:$AD$26,"="&amp;卡牌属性!GJ97)&gt;0,卡牌属性!GM97,0)</f>
        <v>0</v>
      </c>
      <c r="HF97" s="14">
        <f t="shared" si="215"/>
        <v>0</v>
      </c>
      <c r="HG97" s="14">
        <f t="shared" si="216"/>
        <v>0</v>
      </c>
      <c r="HH97" s="14">
        <f t="shared" si="217"/>
        <v>0</v>
      </c>
      <c r="HI97" s="14">
        <f t="shared" si="219"/>
        <v>15</v>
      </c>
      <c r="HJ97" s="14">
        <f t="shared" si="220"/>
        <v>8</v>
      </c>
      <c r="HK97" s="14">
        <f t="shared" si="221"/>
        <v>150</v>
      </c>
      <c r="HL97" s="14">
        <f t="shared" si="222"/>
        <v>4800</v>
      </c>
      <c r="HM97" s="14">
        <f t="shared" si="223"/>
        <v>2379</v>
      </c>
      <c r="HN97" s="14">
        <f t="shared" si="224"/>
        <v>47300</v>
      </c>
      <c r="HO97" s="14">
        <f t="shared" si="225"/>
        <v>460</v>
      </c>
      <c r="HP97" s="14">
        <f t="shared" si="226"/>
        <v>0</v>
      </c>
      <c r="HQ97" s="14">
        <f t="shared" si="227"/>
        <v>0</v>
      </c>
      <c r="HR97" s="14">
        <f t="shared" si="228"/>
        <v>142880</v>
      </c>
      <c r="HS97" s="17">
        <f t="shared" si="229"/>
        <v>3.2194848824188128E-3</v>
      </c>
      <c r="HT97" s="17">
        <f t="shared" si="230"/>
        <v>0</v>
      </c>
      <c r="HU97" s="17">
        <f t="shared" si="231"/>
        <v>0</v>
      </c>
      <c r="HV97" s="23">
        <f>SUM(HO$5:HO97)</f>
        <v>25760</v>
      </c>
      <c r="HW97" s="14">
        <f>SUM(HP$5:HP97)</f>
        <v>73420</v>
      </c>
      <c r="HX97" s="14">
        <f>SUM(HQ$5:HQ97)</f>
        <v>31660</v>
      </c>
      <c r="HY97" s="17">
        <f t="shared" si="232"/>
        <v>0.18029115341545351</v>
      </c>
      <c r="HZ97" s="17">
        <f t="shared" si="233"/>
        <v>0.51385778275475924</v>
      </c>
      <c r="IA97" s="17">
        <f t="shared" si="234"/>
        <v>0.2215845464725644</v>
      </c>
    </row>
    <row r="98" spans="31:235" ht="16.5" x14ac:dyDescent="0.2">
      <c r="AE98" s="13">
        <v>94</v>
      </c>
      <c r="AF98" s="13">
        <f t="shared" si="218"/>
        <v>5</v>
      </c>
      <c r="AG98" s="13">
        <f t="shared" si="173"/>
        <v>4</v>
      </c>
      <c r="AH98" s="14">
        <f t="shared" si="174"/>
        <v>1101005</v>
      </c>
      <c r="AI98" s="14" t="str">
        <f t="shared" si="175"/>
        <v>刘羽禅14突</v>
      </c>
      <c r="AJ98" s="25" t="s">
        <v>162</v>
      </c>
      <c r="AK98" s="14">
        <v>1</v>
      </c>
      <c r="AL98" s="14">
        <f t="shared" si="176"/>
        <v>14</v>
      </c>
      <c r="AM98" s="14">
        <f>INDEX(属性投放!$DE$6:$DE$85,(卡牌属性!AG98-2)*20+卡牌属性!AL98)</f>
        <v>9753</v>
      </c>
      <c r="AN98" s="14">
        <f t="shared" si="235"/>
        <v>9753</v>
      </c>
      <c r="AO98" s="14">
        <f t="shared" si="235"/>
        <v>9753</v>
      </c>
      <c r="AP98" s="14">
        <f t="shared" si="235"/>
        <v>9753</v>
      </c>
      <c r="AQ98" s="14">
        <f t="shared" si="235"/>
        <v>9753</v>
      </c>
      <c r="AR98" s="14">
        <f>INDEX(属性投放!$DF$6:$DF$85,(卡牌属性!AG98-2)*20+卡牌属性!AL98)</f>
        <v>4865</v>
      </c>
      <c r="AS98" s="14">
        <f t="shared" si="236"/>
        <v>4865</v>
      </c>
      <c r="AT98" s="14">
        <f t="shared" si="236"/>
        <v>4865</v>
      </c>
      <c r="AU98" s="14">
        <f t="shared" si="236"/>
        <v>4865</v>
      </c>
      <c r="AV98" s="14">
        <f t="shared" si="236"/>
        <v>4865</v>
      </c>
      <c r="AW98" s="14">
        <f>INDEX(属性投放!$DG$6:$DG$85,(卡牌属性!AG98-2)*20+卡牌属性!AL98)</f>
        <v>48665</v>
      </c>
      <c r="AX98" s="14">
        <f t="shared" si="237"/>
        <v>48665</v>
      </c>
      <c r="AY98" s="14">
        <f t="shared" si="237"/>
        <v>48665</v>
      </c>
      <c r="AZ98" s="14">
        <f t="shared" si="237"/>
        <v>48665</v>
      </c>
      <c r="BA98" s="14">
        <f t="shared" si="237"/>
        <v>48665</v>
      </c>
      <c r="BB98" s="14">
        <f>INDEX(属性投放!$DK$6:$DK$85,(卡牌属性!AG98-2)*20+卡牌属性!AL98)</f>
        <v>279</v>
      </c>
      <c r="BC98" s="14">
        <f t="shared" si="238"/>
        <v>279</v>
      </c>
      <c r="BD98" s="14">
        <f t="shared" si="238"/>
        <v>279</v>
      </c>
      <c r="BE98" s="14">
        <f t="shared" si="238"/>
        <v>279</v>
      </c>
      <c r="BF98" s="14">
        <f t="shared" si="238"/>
        <v>279</v>
      </c>
      <c r="BG98" s="14">
        <f>INDEX(属性投放!$DL$6:$DL$85,(卡牌属性!AG98-2)*20+卡牌属性!AL98)</f>
        <v>140</v>
      </c>
      <c r="BH98" s="14">
        <f t="shared" si="239"/>
        <v>140</v>
      </c>
      <c r="BI98" s="14">
        <f t="shared" si="239"/>
        <v>140</v>
      </c>
      <c r="BJ98" s="14">
        <f t="shared" si="239"/>
        <v>140</v>
      </c>
      <c r="BK98" s="14">
        <f t="shared" si="239"/>
        <v>140</v>
      </c>
      <c r="BL98" s="14">
        <f>INDEX(属性投放!$DM$6:$DM$85,(卡牌属性!AG98-2)*20+卡牌属性!AL98)</f>
        <v>1395</v>
      </c>
      <c r="BM98" s="14">
        <f t="shared" si="240"/>
        <v>1395</v>
      </c>
      <c r="BN98" s="14">
        <f t="shared" si="240"/>
        <v>1395</v>
      </c>
      <c r="BO98" s="14">
        <f t="shared" si="240"/>
        <v>1395</v>
      </c>
      <c r="BP98" s="14">
        <f t="shared" si="240"/>
        <v>1395</v>
      </c>
      <c r="BU98" s="13">
        <v>94</v>
      </c>
      <c r="BV98" s="13">
        <f t="shared" si="177"/>
        <v>5</v>
      </c>
      <c r="BW98" s="14">
        <f t="shared" si="178"/>
        <v>3</v>
      </c>
      <c r="BX98" s="14">
        <f t="shared" si="179"/>
        <v>1102005</v>
      </c>
      <c r="BY98" s="14" t="str">
        <f t="shared" si="180"/>
        <v>李轩辕14突</v>
      </c>
      <c r="BZ98" s="25" t="s">
        <v>162</v>
      </c>
      <c r="CA98" s="14">
        <v>2</v>
      </c>
      <c r="CB98" s="14">
        <f t="shared" si="181"/>
        <v>14</v>
      </c>
      <c r="CC98" s="14" t="s">
        <v>21</v>
      </c>
      <c r="CD98" s="14">
        <f>INDEX(属性投放!$AY$6:$AY$85,(BW98-2)*20+CB98)</f>
        <v>7866</v>
      </c>
      <c r="CE98" s="14" t="s">
        <v>22</v>
      </c>
      <c r="CF98" s="14">
        <f>INDEX(属性投放!$AZ$6:$AZ$85,(BW98-2)*20+CB98)</f>
        <v>3906</v>
      </c>
      <c r="CG98" s="14" t="s">
        <v>674</v>
      </c>
      <c r="CH98" s="14">
        <f>INDEX(属性投放!$BA$6:$BA$85,(BW98-2)*20+CB98)</f>
        <v>77660</v>
      </c>
      <c r="CI98" s="14" t="s">
        <v>21</v>
      </c>
      <c r="CJ98" s="14">
        <f>INDEX(属性投放!$BB$6:$BB$85,(BW98-2)*20+CB98)</f>
        <v>25</v>
      </c>
      <c r="CK98" s="14" t="s">
        <v>22</v>
      </c>
      <c r="CL98" s="14">
        <f>INDEX(属性投放!$BC$6:$BC$85,(BW98-2)*20+CB98)</f>
        <v>13</v>
      </c>
      <c r="CM98" s="14" t="s">
        <v>674</v>
      </c>
      <c r="CN98" s="14">
        <f>INDEX(属性投放!$BD$6:$BD$85,(BW98-2)*20+CB98)</f>
        <v>250</v>
      </c>
      <c r="CQ98" s="13">
        <v>94</v>
      </c>
      <c r="CR98" s="13">
        <f t="shared" si="182"/>
        <v>2</v>
      </c>
      <c r="CS98" s="13">
        <f t="shared" si="183"/>
        <v>42</v>
      </c>
      <c r="CT98" s="14">
        <f t="shared" si="184"/>
        <v>3</v>
      </c>
      <c r="CU98" s="14">
        <f t="shared" si="185"/>
        <v>1102002</v>
      </c>
      <c r="CV98" s="14" t="str">
        <f>INDEX($O$6:$O$27,CR98)&amp;"-"&amp;INDEX(属性投放!$AB$7:$AB$26,CX98)&amp;"-魂火-"&amp;CZ98</f>
        <v>许褚-大焦热+1-魂火-3</v>
      </c>
      <c r="CW98" s="25" t="s">
        <v>162</v>
      </c>
      <c r="CX98" s="14">
        <f>INDEX(属性投放!$AL$7:$AL$58,CS98)</f>
        <v>17</v>
      </c>
      <c r="CY98" s="14" t="s">
        <v>701</v>
      </c>
      <c r="CZ98" s="14">
        <f>INDEX(属性投放!$AM$7:$AM$58,CS98)</f>
        <v>3</v>
      </c>
      <c r="DA98" s="14">
        <f t="shared" si="186"/>
        <v>42</v>
      </c>
      <c r="DB98" s="14">
        <f>INDEX(属性投放!$AN$7:$AN$58,DA98)</f>
        <v>125</v>
      </c>
      <c r="DC98" s="14" t="s">
        <v>702</v>
      </c>
      <c r="DD98" s="14">
        <f>INDEX(属性投放!$BJ$6:$BJ$85,(CT98-2)*20+CX98)</f>
        <v>750</v>
      </c>
      <c r="DE98" s="14">
        <f>SUMIFS(DD$5:DD98,$CR$5:$CR98,"="&amp;$CR98)</f>
        <v>10360</v>
      </c>
      <c r="DF98" s="14" t="s">
        <v>703</v>
      </c>
      <c r="DG98" s="14">
        <f>INDEX(属性投放!$BK$6:$BK$85,(CT98-2)*20+CX98)</f>
        <v>375</v>
      </c>
      <c r="DH98" s="14">
        <f>SUMIFS(DG$5:DG98,$CR$5:$CR98,"="&amp;$CR98)</f>
        <v>5182</v>
      </c>
      <c r="DI98" s="14" t="s">
        <v>704</v>
      </c>
      <c r="DJ98" s="14">
        <f>INDEX(属性投放!$BL$6:$BL$85,(CT98-2)*20+CX98)</f>
        <v>7500</v>
      </c>
      <c r="DK98" s="14">
        <f>SUMIFS(DJ$5:DJ98,$CR$5:$CR98,"="&amp;$CR98)</f>
        <v>103600</v>
      </c>
      <c r="DP98" s="14">
        <f t="shared" si="187"/>
        <v>1102005</v>
      </c>
      <c r="DQ98" s="14" t="str">
        <f t="shared" si="188"/>
        <v>李轩辕14突</v>
      </c>
      <c r="DR98" s="14">
        <f t="shared" si="189"/>
        <v>4</v>
      </c>
      <c r="DS98" s="14">
        <f t="shared" si="190"/>
        <v>5</v>
      </c>
      <c r="DT98" s="14">
        <f t="shared" si="191"/>
        <v>6</v>
      </c>
      <c r="DU98" s="14">
        <f t="shared" si="192"/>
        <v>3</v>
      </c>
      <c r="DV98" s="14">
        <f t="shared" si="193"/>
        <v>14</v>
      </c>
      <c r="DW98" s="14">
        <f t="shared" si="194"/>
        <v>34</v>
      </c>
      <c r="DX98" s="14">
        <f>INDEX(属性投放!$AW$6:$AW$85,(卡牌属性!DU98-2)*20+卡牌属性!DV98)</f>
        <v>7</v>
      </c>
      <c r="DY98" s="14">
        <f>INDEX(属性投放!BP$6:BP$85,卡牌属性!$DW98)</f>
        <v>550</v>
      </c>
      <c r="DZ98" s="14">
        <f>INDEX(属性投放!BQ$6:BQ$85,卡牌属性!$DW98)</f>
        <v>275</v>
      </c>
      <c r="EA98" s="14">
        <f>INDEX(属性投放!BR$6:BR$85,卡牌属性!$DW98)</f>
        <v>5500</v>
      </c>
      <c r="EB98" s="14">
        <f t="shared" si="241"/>
        <v>3725</v>
      </c>
      <c r="EC98" s="14">
        <f t="shared" si="242"/>
        <v>4046</v>
      </c>
      <c r="ED98" s="14">
        <f t="shared" si="243"/>
        <v>4214</v>
      </c>
      <c r="EE98" s="14">
        <f t="shared" si="244"/>
        <v>4214</v>
      </c>
      <c r="EF98" s="14">
        <f t="shared" si="245"/>
        <v>4958</v>
      </c>
      <c r="EG98" s="14">
        <f t="shared" si="246"/>
        <v>1994</v>
      </c>
      <c r="EH98" s="14">
        <f t="shared" si="247"/>
        <v>2067</v>
      </c>
      <c r="EI98" s="14">
        <f t="shared" si="248"/>
        <v>2067</v>
      </c>
      <c r="EJ98" s="14">
        <f t="shared" si="249"/>
        <v>2416</v>
      </c>
      <c r="EK98" s="14">
        <f t="shared" si="250"/>
        <v>2575</v>
      </c>
      <c r="EL98" s="14">
        <f t="shared" si="251"/>
        <v>40840</v>
      </c>
      <c r="EM98" s="14">
        <f t="shared" si="252"/>
        <v>48080</v>
      </c>
      <c r="EN98" s="14">
        <f t="shared" si="253"/>
        <v>48080</v>
      </c>
      <c r="EO98" s="14">
        <f t="shared" si="254"/>
        <v>51250</v>
      </c>
      <c r="EP98" s="14">
        <f t="shared" si="255"/>
        <v>54700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95"/>
        <v>19</v>
      </c>
      <c r="FK98" s="14">
        <f t="shared" si="196"/>
        <v>1102019</v>
      </c>
      <c r="FL98" s="14" t="str">
        <f t="shared" si="197"/>
        <v>食火蜥-4星</v>
      </c>
      <c r="FM98" s="14">
        <f t="shared" si="198"/>
        <v>4</v>
      </c>
      <c r="FN98" s="14">
        <f>INDEX(Y$6:Y$27,$FJ98)+INDEX(属性偏向!Z$4:Z$8,卡牌属性!$FM98)</f>
        <v>5</v>
      </c>
      <c r="FO98" s="14" t="str">
        <f>INDEX(属性评价,卡牌属性!FN98)</f>
        <v>B</v>
      </c>
      <c r="FP98" s="14">
        <f>INDEX(Z$6:Z$27,$FJ98)+INDEX(属性偏向!AA$4:AA$8,卡牌属性!$FM98)</f>
        <v>5</v>
      </c>
      <c r="FQ98" s="14" t="str">
        <f>INDEX(属性评价,卡牌属性!FP98)</f>
        <v>B</v>
      </c>
      <c r="FR98" s="14">
        <f>INDEX(AA$6:AA$27,$FJ98)+INDEX(属性偏向!AB$4:AB$8,卡牌属性!$FM98)</f>
        <v>5</v>
      </c>
      <c r="FS98" s="14" t="str">
        <f>INDEX(属性评价,卡牌属性!FR98)</f>
        <v>B</v>
      </c>
      <c r="GJ98" s="13">
        <v>94</v>
      </c>
      <c r="GK98" s="13">
        <f>MATCH(GJ98-1,属性投放!$T$6:$T$66,1)</f>
        <v>16</v>
      </c>
      <c r="GL98" s="13">
        <f>MATCH(GJ98,属性投放!$AN$6:$AN$58,1)-1</f>
        <v>29</v>
      </c>
      <c r="GM98" s="13">
        <f>MATCH(GJ98-1,属性投放!$AD$6:$AD$26,1)</f>
        <v>13</v>
      </c>
      <c r="GN98" s="13" t="str">
        <f>INDEX(属性投放!$AB$7:$AB$26,卡牌属性!GM98)</f>
        <v>焦热</v>
      </c>
      <c r="GO98" s="14">
        <f t="shared" si="203"/>
        <v>2265</v>
      </c>
      <c r="GP98" s="14">
        <f t="shared" si="204"/>
        <v>1105</v>
      </c>
      <c r="GQ98" s="14">
        <f t="shared" si="205"/>
        <v>21950</v>
      </c>
      <c r="GR98" s="14">
        <f t="shared" si="206"/>
        <v>15</v>
      </c>
      <c r="GS98" s="14">
        <f t="shared" si="207"/>
        <v>8</v>
      </c>
      <c r="GT98" s="14">
        <f t="shared" si="208"/>
        <v>150</v>
      </c>
      <c r="GU98" s="14">
        <f>GO98+GR98*($GJ98-INDEX(属性投放!$AD$6:$AD$26,卡牌属性!$GM98))</f>
        <v>2370</v>
      </c>
      <c r="GV98" s="14">
        <f>GP98+GS98*($GJ98-INDEX(属性投放!$AD$6:$AD$26,卡牌属性!$GM98))</f>
        <v>1161</v>
      </c>
      <c r="GW98" s="14">
        <f>GQ98+GT98*($GJ98-INDEX(属性投放!$AD$6:$AD$26,卡牌属性!$GM98))</f>
        <v>23000</v>
      </c>
      <c r="GX98" s="14">
        <f t="shared" si="209"/>
        <v>2445</v>
      </c>
      <c r="GY98" s="14">
        <f t="shared" si="210"/>
        <v>1226</v>
      </c>
      <c r="GZ98" s="14">
        <f t="shared" si="211"/>
        <v>24450</v>
      </c>
      <c r="HA98" s="14">
        <f>IF(COUNTIF(属性投放!$AN$7:$AN$58,"="&amp;卡牌属性!GJ98)&gt;0,卡牌属性!GL98,0)</f>
        <v>0</v>
      </c>
      <c r="HB98" s="14">
        <f t="shared" si="212"/>
        <v>0</v>
      </c>
      <c r="HC98" s="14">
        <f t="shared" si="213"/>
        <v>0</v>
      </c>
      <c r="HD98" s="14">
        <f t="shared" si="214"/>
        <v>0</v>
      </c>
      <c r="HE98" s="14">
        <f>IF(COUNTIF(属性投放!$AD$6:$AD$26,"="&amp;卡牌属性!GJ98)&gt;0,卡牌属性!GM98,0)</f>
        <v>0</v>
      </c>
      <c r="HF98" s="14">
        <f t="shared" si="215"/>
        <v>0</v>
      </c>
      <c r="HG98" s="14">
        <f t="shared" si="216"/>
        <v>0</v>
      </c>
      <c r="HH98" s="14">
        <f t="shared" si="217"/>
        <v>0</v>
      </c>
      <c r="HI98" s="14">
        <f t="shared" si="219"/>
        <v>15</v>
      </c>
      <c r="HJ98" s="14">
        <f t="shared" si="220"/>
        <v>8</v>
      </c>
      <c r="HK98" s="14">
        <f t="shared" si="221"/>
        <v>150</v>
      </c>
      <c r="HL98" s="14">
        <f t="shared" si="222"/>
        <v>4815</v>
      </c>
      <c r="HM98" s="14">
        <f t="shared" si="223"/>
        <v>2387</v>
      </c>
      <c r="HN98" s="14">
        <f t="shared" si="224"/>
        <v>47450</v>
      </c>
      <c r="HO98" s="14">
        <f t="shared" si="225"/>
        <v>460</v>
      </c>
      <c r="HP98" s="14">
        <f t="shared" si="226"/>
        <v>0</v>
      </c>
      <c r="HQ98" s="14">
        <f t="shared" si="227"/>
        <v>0</v>
      </c>
      <c r="HR98" s="14">
        <f t="shared" si="228"/>
        <v>143340</v>
      </c>
      <c r="HS98" s="17">
        <f t="shared" si="229"/>
        <v>3.2091530626482487E-3</v>
      </c>
      <c r="HT98" s="17">
        <f t="shared" si="230"/>
        <v>0</v>
      </c>
      <c r="HU98" s="17">
        <f t="shared" si="231"/>
        <v>0</v>
      </c>
      <c r="HV98" s="23">
        <f>SUM(HO$5:HO98)</f>
        <v>26220</v>
      </c>
      <c r="HW98" s="14">
        <f>SUM(HP$5:HP98)</f>
        <v>73420</v>
      </c>
      <c r="HX98" s="14">
        <f>SUM(HQ$5:HQ98)</f>
        <v>31660</v>
      </c>
      <c r="HY98" s="17">
        <f t="shared" si="232"/>
        <v>0.18292172457095018</v>
      </c>
      <c r="HZ98" s="17">
        <f t="shared" si="233"/>
        <v>0.51220873447746618</v>
      </c>
      <c r="IA98" s="17">
        <f t="shared" si="234"/>
        <v>0.22087344774661644</v>
      </c>
    </row>
    <row r="99" spans="31:235" ht="16.5" x14ac:dyDescent="0.2">
      <c r="AE99" s="13">
        <v>95</v>
      </c>
      <c r="AF99" s="13">
        <f t="shared" si="218"/>
        <v>5</v>
      </c>
      <c r="AG99" s="13">
        <f t="shared" si="173"/>
        <v>4</v>
      </c>
      <c r="AH99" s="14">
        <f t="shared" si="174"/>
        <v>1101005</v>
      </c>
      <c r="AI99" s="14" t="str">
        <f t="shared" si="175"/>
        <v>刘羽禅15突</v>
      </c>
      <c r="AJ99" s="25" t="s">
        <v>162</v>
      </c>
      <c r="AK99" s="14">
        <v>1</v>
      </c>
      <c r="AL99" s="14">
        <f t="shared" si="176"/>
        <v>15</v>
      </c>
      <c r="AM99" s="14">
        <f>INDEX(属性投放!$DE$6:$DE$85,(卡牌属性!AG99-2)*20+卡牌属性!AL99)</f>
        <v>10551</v>
      </c>
      <c r="AN99" s="14">
        <f t="shared" si="235"/>
        <v>10551</v>
      </c>
      <c r="AO99" s="14">
        <f t="shared" si="235"/>
        <v>10551</v>
      </c>
      <c r="AP99" s="14">
        <f t="shared" si="235"/>
        <v>10551</v>
      </c>
      <c r="AQ99" s="14">
        <f t="shared" si="235"/>
        <v>10551</v>
      </c>
      <c r="AR99" s="14">
        <f>INDEX(属性投放!$DF$6:$DF$85,(卡牌属性!AG99-2)*20+卡牌属性!AL99)</f>
        <v>5264</v>
      </c>
      <c r="AS99" s="14">
        <f t="shared" si="236"/>
        <v>5264</v>
      </c>
      <c r="AT99" s="14">
        <f t="shared" si="236"/>
        <v>5264</v>
      </c>
      <c r="AU99" s="14">
        <f t="shared" si="236"/>
        <v>5264</v>
      </c>
      <c r="AV99" s="14">
        <f t="shared" si="236"/>
        <v>5264</v>
      </c>
      <c r="AW99" s="14">
        <f>INDEX(属性投放!$DG$6:$DG$85,(卡牌属性!AG99-2)*20+卡牌属性!AL99)</f>
        <v>52655</v>
      </c>
      <c r="AX99" s="14">
        <f t="shared" si="237"/>
        <v>52655</v>
      </c>
      <c r="AY99" s="14">
        <f t="shared" si="237"/>
        <v>52655</v>
      </c>
      <c r="AZ99" s="14">
        <f t="shared" si="237"/>
        <v>52655</v>
      </c>
      <c r="BA99" s="14">
        <f t="shared" si="237"/>
        <v>52655</v>
      </c>
      <c r="BB99" s="14">
        <f>INDEX(属性投放!$DK$6:$DK$85,(卡牌属性!AG99-2)*20+卡牌属性!AL99)</f>
        <v>279</v>
      </c>
      <c r="BC99" s="14">
        <f t="shared" si="238"/>
        <v>279</v>
      </c>
      <c r="BD99" s="14">
        <f t="shared" si="238"/>
        <v>279</v>
      </c>
      <c r="BE99" s="14">
        <f t="shared" si="238"/>
        <v>279</v>
      </c>
      <c r="BF99" s="14">
        <f t="shared" si="238"/>
        <v>279</v>
      </c>
      <c r="BG99" s="14">
        <f>INDEX(属性投放!$DL$6:$DL$85,(卡牌属性!AG99-2)*20+卡牌属性!AL99)</f>
        <v>140</v>
      </c>
      <c r="BH99" s="14">
        <f t="shared" si="239"/>
        <v>140</v>
      </c>
      <c r="BI99" s="14">
        <f t="shared" si="239"/>
        <v>140</v>
      </c>
      <c r="BJ99" s="14">
        <f t="shared" si="239"/>
        <v>140</v>
      </c>
      <c r="BK99" s="14">
        <f t="shared" si="239"/>
        <v>140</v>
      </c>
      <c r="BL99" s="14">
        <f>INDEX(属性投放!$DM$6:$DM$85,(卡牌属性!AG99-2)*20+卡牌属性!AL99)</f>
        <v>1395</v>
      </c>
      <c r="BM99" s="14">
        <f t="shared" si="240"/>
        <v>1395</v>
      </c>
      <c r="BN99" s="14">
        <f t="shared" si="240"/>
        <v>1395</v>
      </c>
      <c r="BO99" s="14">
        <f t="shared" si="240"/>
        <v>1395</v>
      </c>
      <c r="BP99" s="14">
        <f t="shared" si="240"/>
        <v>1395</v>
      </c>
      <c r="BU99" s="13">
        <v>95</v>
      </c>
      <c r="BV99" s="13">
        <f t="shared" si="177"/>
        <v>5</v>
      </c>
      <c r="BW99" s="14">
        <f t="shared" si="178"/>
        <v>3</v>
      </c>
      <c r="BX99" s="14">
        <f t="shared" si="179"/>
        <v>1102005</v>
      </c>
      <c r="BY99" s="14" t="str">
        <f t="shared" si="180"/>
        <v>李轩辕15突</v>
      </c>
      <c r="BZ99" s="25" t="s">
        <v>162</v>
      </c>
      <c r="CA99" s="14">
        <v>2</v>
      </c>
      <c r="CB99" s="14">
        <f t="shared" si="181"/>
        <v>15</v>
      </c>
      <c r="CC99" s="14" t="s">
        <v>21</v>
      </c>
      <c r="CD99" s="14">
        <f>INDEX(属性投放!$AY$6:$AY$85,(BW99-2)*20+CB99)</f>
        <v>9641</v>
      </c>
      <c r="CE99" s="14" t="s">
        <v>22</v>
      </c>
      <c r="CF99" s="14">
        <f>INDEX(属性投放!$AZ$6:$AZ$85,(BW99-2)*20+CB99)</f>
        <v>4797</v>
      </c>
      <c r="CG99" s="14" t="s">
        <v>674</v>
      </c>
      <c r="CH99" s="14">
        <f>INDEX(属性投放!$BA$6:$BA$85,(BW99-2)*20+CB99)</f>
        <v>95410</v>
      </c>
      <c r="CI99" s="14" t="s">
        <v>21</v>
      </c>
      <c r="CJ99" s="14">
        <f>INDEX(属性投放!$BB$6:$BB$85,(BW99-2)*20+CB99)</f>
        <v>25</v>
      </c>
      <c r="CK99" s="14" t="s">
        <v>22</v>
      </c>
      <c r="CL99" s="14">
        <f>INDEX(属性投放!$BC$6:$BC$85,(BW99-2)*20+CB99)</f>
        <v>13</v>
      </c>
      <c r="CM99" s="14" t="s">
        <v>674</v>
      </c>
      <c r="CN99" s="14">
        <f>INDEX(属性投放!$BD$6:$BD$85,(BW99-2)*20+CB99)</f>
        <v>250</v>
      </c>
      <c r="CQ99" s="13">
        <v>95</v>
      </c>
      <c r="CR99" s="13">
        <f t="shared" si="182"/>
        <v>2</v>
      </c>
      <c r="CS99" s="13">
        <f t="shared" si="183"/>
        <v>43</v>
      </c>
      <c r="CT99" s="14">
        <f t="shared" si="184"/>
        <v>3</v>
      </c>
      <c r="CU99" s="14">
        <f t="shared" si="185"/>
        <v>1102002</v>
      </c>
      <c r="CV99" s="14" t="str">
        <f>INDEX($O$6:$O$27,CR99)&amp;"-"&amp;INDEX(属性投放!$AB$7:$AB$26,CX99)&amp;"-魂火-"&amp;CZ99</f>
        <v>许褚-大焦热+2-魂火-1</v>
      </c>
      <c r="CW99" s="25" t="s">
        <v>162</v>
      </c>
      <c r="CX99" s="14">
        <f>INDEX(属性投放!$AL$7:$AL$58,CS99)</f>
        <v>18</v>
      </c>
      <c r="CY99" s="14" t="s">
        <v>701</v>
      </c>
      <c r="CZ99" s="14">
        <f>INDEX(属性投放!$AM$7:$AM$58,CS99)</f>
        <v>1</v>
      </c>
      <c r="DA99" s="14">
        <f t="shared" si="186"/>
        <v>43</v>
      </c>
      <c r="DB99" s="14">
        <f>INDEX(属性投放!$AN$7:$AN$58,DA99)</f>
        <v>127</v>
      </c>
      <c r="DC99" s="14" t="s">
        <v>702</v>
      </c>
      <c r="DD99" s="14">
        <f>INDEX(属性投放!$BJ$6:$BJ$85,(CT99-2)*20+CX99)</f>
        <v>900</v>
      </c>
      <c r="DE99" s="14">
        <f>SUMIFS(DD$5:DD99,$CR$5:$CR99,"="&amp;$CR99)</f>
        <v>11260</v>
      </c>
      <c r="DF99" s="14" t="s">
        <v>703</v>
      </c>
      <c r="DG99" s="14">
        <f>INDEX(属性投放!$BK$6:$BK$85,(CT99-2)*20+CX99)</f>
        <v>450</v>
      </c>
      <c r="DH99" s="14">
        <f>SUMIFS(DG$5:DG99,$CR$5:$CR99,"="&amp;$CR99)</f>
        <v>5632</v>
      </c>
      <c r="DI99" s="14" t="s">
        <v>704</v>
      </c>
      <c r="DJ99" s="14">
        <f>INDEX(属性投放!$BL$6:$BL$85,(CT99-2)*20+CX99)</f>
        <v>9000</v>
      </c>
      <c r="DK99" s="14">
        <f>SUMIFS(DJ$5:DJ99,$CR$5:$CR99,"="&amp;$CR99)</f>
        <v>112600</v>
      </c>
      <c r="DP99" s="14">
        <f t="shared" si="187"/>
        <v>1102005</v>
      </c>
      <c r="DQ99" s="14" t="str">
        <f t="shared" si="188"/>
        <v>李轩辕15突</v>
      </c>
      <c r="DR99" s="14">
        <f t="shared" si="189"/>
        <v>4</v>
      </c>
      <c r="DS99" s="14">
        <f t="shared" si="190"/>
        <v>5</v>
      </c>
      <c r="DT99" s="14">
        <f t="shared" si="191"/>
        <v>6</v>
      </c>
      <c r="DU99" s="14">
        <f t="shared" si="192"/>
        <v>3</v>
      </c>
      <c r="DV99" s="14">
        <f t="shared" si="193"/>
        <v>15</v>
      </c>
      <c r="DW99" s="14">
        <f t="shared" si="194"/>
        <v>35</v>
      </c>
      <c r="DX99" s="14">
        <f>INDEX(属性投放!$AW$6:$AW$85,(卡牌属性!DU99-2)*20+卡牌属性!DV99)</f>
        <v>8</v>
      </c>
      <c r="DY99" s="14">
        <f>INDEX(属性投放!BP$6:BP$85,卡牌属性!$DW99)</f>
        <v>1000</v>
      </c>
      <c r="DZ99" s="14">
        <f>INDEX(属性投放!BQ$6:BQ$85,卡牌属性!$DW99)</f>
        <v>500</v>
      </c>
      <c r="EA99" s="14">
        <f>INDEX(属性投放!BR$6:BR$85,卡牌属性!$DW99)</f>
        <v>10000</v>
      </c>
      <c r="EB99" s="14">
        <f t="shared" si="241"/>
        <v>4415</v>
      </c>
      <c r="EC99" s="14">
        <f t="shared" si="242"/>
        <v>4771</v>
      </c>
      <c r="ED99" s="14">
        <f t="shared" si="243"/>
        <v>4946</v>
      </c>
      <c r="EE99" s="14">
        <f t="shared" si="244"/>
        <v>4946</v>
      </c>
      <c r="EF99" s="14">
        <f t="shared" si="245"/>
        <v>5788</v>
      </c>
      <c r="EG99" s="14">
        <f t="shared" si="246"/>
        <v>2360</v>
      </c>
      <c r="EH99" s="14">
        <f t="shared" si="247"/>
        <v>2433</v>
      </c>
      <c r="EI99" s="14">
        <f t="shared" si="248"/>
        <v>2433</v>
      </c>
      <c r="EJ99" s="14">
        <f t="shared" si="249"/>
        <v>2831</v>
      </c>
      <c r="EK99" s="14">
        <f t="shared" si="250"/>
        <v>3011</v>
      </c>
      <c r="EL99" s="14">
        <f t="shared" si="251"/>
        <v>48160</v>
      </c>
      <c r="EM99" s="14">
        <f t="shared" si="252"/>
        <v>56380</v>
      </c>
      <c r="EN99" s="14">
        <f t="shared" si="253"/>
        <v>56380</v>
      </c>
      <c r="EO99" s="14">
        <f t="shared" si="254"/>
        <v>59900</v>
      </c>
      <c r="EP99" s="14">
        <f t="shared" si="255"/>
        <v>63700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95"/>
        <v>19</v>
      </c>
      <c r="FK99" s="14">
        <f t="shared" si="196"/>
        <v>1102019</v>
      </c>
      <c r="FL99" s="14" t="str">
        <f t="shared" si="197"/>
        <v>食火蜥-5星</v>
      </c>
      <c r="FM99" s="14">
        <f t="shared" si="198"/>
        <v>5</v>
      </c>
      <c r="FN99" s="14">
        <f>INDEX(Y$6:Y$27,$FJ99)+INDEX(属性偏向!Z$4:Z$8,卡牌属性!$FM99)</f>
        <v>6</v>
      </c>
      <c r="FO99" s="14" t="str">
        <f>INDEX(属性评价,卡牌属性!FN99)</f>
        <v>B+</v>
      </c>
      <c r="FP99" s="14">
        <f>INDEX(Z$6:Z$27,$FJ99)+INDEX(属性偏向!AA$4:AA$8,卡牌属性!$FM99)</f>
        <v>6</v>
      </c>
      <c r="FQ99" s="14" t="str">
        <f>INDEX(属性评价,卡牌属性!FP99)</f>
        <v>B+</v>
      </c>
      <c r="FR99" s="14">
        <f>INDEX(AA$6:AA$27,$FJ99)+INDEX(属性偏向!AB$4:AB$8,卡牌属性!$FM99)</f>
        <v>6</v>
      </c>
      <c r="FS99" s="14" t="str">
        <f>INDEX(属性评价,卡牌属性!FR99)</f>
        <v>B+</v>
      </c>
      <c r="GJ99" s="13">
        <v>95</v>
      </c>
      <c r="GK99" s="13">
        <f>MATCH(GJ99-1,属性投放!$T$6:$T$66,1)</f>
        <v>17</v>
      </c>
      <c r="GL99" s="13">
        <f>MATCH(GJ99,属性投放!$AN$6:$AN$58,1)-1</f>
        <v>30</v>
      </c>
      <c r="GM99" s="13">
        <f>MATCH(GJ99-1,属性投放!$AD$6:$AD$26,1)</f>
        <v>13</v>
      </c>
      <c r="GN99" s="13" t="str">
        <f>INDEX(属性投放!$AB$7:$AB$26,卡牌属性!GM99)</f>
        <v>焦热</v>
      </c>
      <c r="GO99" s="14">
        <f t="shared" si="203"/>
        <v>2265</v>
      </c>
      <c r="GP99" s="14">
        <f t="shared" si="204"/>
        <v>1105</v>
      </c>
      <c r="GQ99" s="14">
        <f t="shared" si="205"/>
        <v>21950</v>
      </c>
      <c r="GR99" s="14">
        <f t="shared" si="206"/>
        <v>15</v>
      </c>
      <c r="GS99" s="14">
        <f t="shared" si="207"/>
        <v>8</v>
      </c>
      <c r="GT99" s="14">
        <f t="shared" si="208"/>
        <v>150</v>
      </c>
      <c r="GU99" s="14">
        <f>GO99+GR99*($GJ99-INDEX(属性投放!$AD$6:$AD$26,卡牌属性!$GM99))</f>
        <v>2385</v>
      </c>
      <c r="GV99" s="14">
        <f>GP99+GS99*($GJ99-INDEX(属性投放!$AD$6:$AD$26,卡牌属性!$GM99))</f>
        <v>1169</v>
      </c>
      <c r="GW99" s="14">
        <f>GQ99+GT99*($GJ99-INDEX(属性投放!$AD$6:$AD$26,卡牌属性!$GM99))</f>
        <v>23150</v>
      </c>
      <c r="GX99" s="14">
        <f t="shared" si="209"/>
        <v>2665</v>
      </c>
      <c r="GY99" s="14">
        <f t="shared" si="210"/>
        <v>1336</v>
      </c>
      <c r="GZ99" s="14">
        <f t="shared" si="211"/>
        <v>26650</v>
      </c>
      <c r="HA99" s="14">
        <f>IF(COUNTIF(属性投放!$AN$7:$AN$58,"="&amp;卡牌属性!GJ99)&gt;0,卡牌属性!GL99,0)</f>
        <v>30</v>
      </c>
      <c r="HB99" s="14">
        <f t="shared" si="212"/>
        <v>220</v>
      </c>
      <c r="HC99" s="14">
        <f t="shared" si="213"/>
        <v>110</v>
      </c>
      <c r="HD99" s="14">
        <f t="shared" si="214"/>
        <v>2200</v>
      </c>
      <c r="HE99" s="14">
        <f>IF(COUNTIF(属性投放!$AD$6:$AD$26,"="&amp;卡牌属性!GJ99)&gt;0,卡牌属性!GM99,0)</f>
        <v>13</v>
      </c>
      <c r="HF99" s="14">
        <f t="shared" si="215"/>
        <v>350</v>
      </c>
      <c r="HG99" s="14">
        <f t="shared" si="216"/>
        <v>175</v>
      </c>
      <c r="HH99" s="14">
        <f t="shared" si="217"/>
        <v>3500</v>
      </c>
      <c r="HI99" s="14">
        <f t="shared" si="219"/>
        <v>15</v>
      </c>
      <c r="HJ99" s="14">
        <f t="shared" si="220"/>
        <v>8</v>
      </c>
      <c r="HK99" s="14">
        <f t="shared" si="221"/>
        <v>150</v>
      </c>
      <c r="HL99" s="14">
        <f t="shared" si="222"/>
        <v>5050</v>
      </c>
      <c r="HM99" s="14">
        <f t="shared" si="223"/>
        <v>2505</v>
      </c>
      <c r="HN99" s="14">
        <f t="shared" si="224"/>
        <v>49800</v>
      </c>
      <c r="HO99" s="14">
        <f t="shared" si="225"/>
        <v>460</v>
      </c>
      <c r="HP99" s="14">
        <f t="shared" si="226"/>
        <v>6600</v>
      </c>
      <c r="HQ99" s="14">
        <f t="shared" si="227"/>
        <v>10500</v>
      </c>
      <c r="HR99" s="14">
        <f t="shared" si="228"/>
        <v>150400</v>
      </c>
      <c r="HS99" s="17">
        <f t="shared" si="229"/>
        <v>3.0585106382978724E-3</v>
      </c>
      <c r="HT99" s="17">
        <f t="shared" si="230"/>
        <v>4.3882978723404256E-2</v>
      </c>
      <c r="HU99" s="17">
        <f t="shared" si="231"/>
        <v>6.9813829787234036E-2</v>
      </c>
      <c r="HV99" s="23">
        <f>SUM(HO$5:HO99)</f>
        <v>26680</v>
      </c>
      <c r="HW99" s="14">
        <f>SUM(HP$5:HP99)</f>
        <v>80020</v>
      </c>
      <c r="HX99" s="14">
        <f>SUM(HQ$5:HQ99)</f>
        <v>42160</v>
      </c>
      <c r="HY99" s="17">
        <f t="shared" si="232"/>
        <v>0.1773936170212766</v>
      </c>
      <c r="HZ99" s="17">
        <f t="shared" si="233"/>
        <v>0.5320478723404255</v>
      </c>
      <c r="IA99" s="17">
        <f t="shared" si="234"/>
        <v>0.28031914893617021</v>
      </c>
    </row>
    <row r="100" spans="31:235" ht="16.5" x14ac:dyDescent="0.2">
      <c r="AE100" s="13">
        <v>96</v>
      </c>
      <c r="AF100" s="13">
        <f t="shared" si="218"/>
        <v>5</v>
      </c>
      <c r="AG100" s="13">
        <f t="shared" si="173"/>
        <v>4</v>
      </c>
      <c r="AH100" s="14">
        <f t="shared" si="174"/>
        <v>1101005</v>
      </c>
      <c r="AI100" s="14" t="str">
        <f t="shared" si="175"/>
        <v>刘羽禅16突</v>
      </c>
      <c r="AJ100" s="25" t="s">
        <v>162</v>
      </c>
      <c r="AK100" s="14">
        <v>1</v>
      </c>
      <c r="AL100" s="14">
        <f t="shared" si="176"/>
        <v>16</v>
      </c>
      <c r="AM100" s="14">
        <f>INDEX(属性投放!$DE$6:$DE$85,(卡牌属性!AG100-2)*20+卡牌属性!AL100)</f>
        <v>18324</v>
      </c>
      <c r="AN100" s="14">
        <f t="shared" si="235"/>
        <v>18324</v>
      </c>
      <c r="AO100" s="14">
        <f t="shared" si="235"/>
        <v>18324</v>
      </c>
      <c r="AP100" s="14">
        <f t="shared" si="235"/>
        <v>18324</v>
      </c>
      <c r="AQ100" s="14">
        <f t="shared" si="235"/>
        <v>18324</v>
      </c>
      <c r="AR100" s="14">
        <f>INDEX(属性投放!$DF$6:$DF$85,(卡牌属性!AG100-2)*20+卡牌属性!AL100)</f>
        <v>9163</v>
      </c>
      <c r="AS100" s="14">
        <f t="shared" si="236"/>
        <v>9163</v>
      </c>
      <c r="AT100" s="14">
        <f t="shared" si="236"/>
        <v>9163</v>
      </c>
      <c r="AU100" s="14">
        <f t="shared" si="236"/>
        <v>9163</v>
      </c>
      <c r="AV100" s="14">
        <f t="shared" si="236"/>
        <v>9163</v>
      </c>
      <c r="AW100" s="14">
        <f>INDEX(属性投放!$DG$6:$DG$85,(卡牌属性!AG100-2)*20+卡牌属性!AL100)</f>
        <v>91520</v>
      </c>
      <c r="AX100" s="14">
        <f t="shared" si="237"/>
        <v>91520</v>
      </c>
      <c r="AY100" s="14">
        <f t="shared" si="237"/>
        <v>91520</v>
      </c>
      <c r="AZ100" s="14">
        <f t="shared" si="237"/>
        <v>91520</v>
      </c>
      <c r="BA100" s="14">
        <f t="shared" si="237"/>
        <v>91520</v>
      </c>
      <c r="BB100" s="14">
        <f>INDEX(属性投放!$DK$6:$DK$85,(卡牌属性!AG100-2)*20+卡牌属性!AL100)</f>
        <v>417</v>
      </c>
      <c r="BC100" s="14">
        <f t="shared" si="238"/>
        <v>417</v>
      </c>
      <c r="BD100" s="14">
        <f t="shared" si="238"/>
        <v>417</v>
      </c>
      <c r="BE100" s="14">
        <f t="shared" si="238"/>
        <v>417</v>
      </c>
      <c r="BF100" s="14">
        <f t="shared" si="238"/>
        <v>417</v>
      </c>
      <c r="BG100" s="14">
        <f>INDEX(属性投放!$DL$6:$DL$85,(卡牌属性!AG100-2)*20+卡牌属性!AL100)</f>
        <v>209</v>
      </c>
      <c r="BH100" s="14">
        <f t="shared" si="239"/>
        <v>209</v>
      </c>
      <c r="BI100" s="14">
        <f t="shared" si="239"/>
        <v>209</v>
      </c>
      <c r="BJ100" s="14">
        <f t="shared" si="239"/>
        <v>209</v>
      </c>
      <c r="BK100" s="14">
        <f t="shared" si="239"/>
        <v>209</v>
      </c>
      <c r="BL100" s="14">
        <f>INDEX(属性投放!$DM$6:$DM$85,(卡牌属性!AG100-2)*20+卡牌属性!AL100)</f>
        <v>2085</v>
      </c>
      <c r="BM100" s="14">
        <f t="shared" si="240"/>
        <v>2085</v>
      </c>
      <c r="BN100" s="14">
        <f t="shared" si="240"/>
        <v>2085</v>
      </c>
      <c r="BO100" s="14">
        <f t="shared" si="240"/>
        <v>2085</v>
      </c>
      <c r="BP100" s="14">
        <f t="shared" si="240"/>
        <v>2085</v>
      </c>
      <c r="BU100" s="13">
        <v>96</v>
      </c>
      <c r="BV100" s="13">
        <f t="shared" si="177"/>
        <v>5</v>
      </c>
      <c r="BW100" s="14">
        <f t="shared" si="178"/>
        <v>3</v>
      </c>
      <c r="BX100" s="14">
        <f t="shared" si="179"/>
        <v>1102005</v>
      </c>
      <c r="BY100" s="14" t="str">
        <f t="shared" si="180"/>
        <v>李轩辕16突</v>
      </c>
      <c r="BZ100" s="25" t="s">
        <v>162</v>
      </c>
      <c r="CA100" s="14">
        <v>2</v>
      </c>
      <c r="CB100" s="14">
        <f t="shared" si="181"/>
        <v>16</v>
      </c>
      <c r="CC100" s="14" t="s">
        <v>21</v>
      </c>
      <c r="CD100" s="14">
        <f>INDEX(属性投放!$AY$6:$AY$85,(BW100-2)*20+CB100)</f>
        <v>12281</v>
      </c>
      <c r="CE100" s="14" t="s">
        <v>22</v>
      </c>
      <c r="CF100" s="14">
        <f>INDEX(属性投放!$AZ$6:$AZ$85,(BW100-2)*20+CB100)</f>
        <v>6121</v>
      </c>
      <c r="CG100" s="14" t="s">
        <v>674</v>
      </c>
      <c r="CH100" s="14">
        <f>INDEX(属性投放!$BA$6:$BA$85,(BW100-2)*20+CB100)</f>
        <v>121810</v>
      </c>
      <c r="CI100" s="14" t="s">
        <v>21</v>
      </c>
      <c r="CJ100" s="14">
        <f>INDEX(属性投放!$BB$6:$BB$85,(BW100-2)*20+CB100)</f>
        <v>30</v>
      </c>
      <c r="CK100" s="14" t="s">
        <v>22</v>
      </c>
      <c r="CL100" s="14">
        <f>INDEX(属性投放!$BC$6:$BC$85,(BW100-2)*20+CB100)</f>
        <v>15</v>
      </c>
      <c r="CM100" s="14" t="s">
        <v>674</v>
      </c>
      <c r="CN100" s="14">
        <f>INDEX(属性投放!$BD$6:$BD$85,(BW100-2)*20+CB100)</f>
        <v>300</v>
      </c>
      <c r="CQ100" s="13">
        <v>96</v>
      </c>
      <c r="CR100" s="13">
        <f t="shared" si="182"/>
        <v>2</v>
      </c>
      <c r="CS100" s="13">
        <f t="shared" si="183"/>
        <v>44</v>
      </c>
      <c r="CT100" s="14">
        <f t="shared" si="184"/>
        <v>3</v>
      </c>
      <c r="CU100" s="14">
        <f t="shared" si="185"/>
        <v>1102002</v>
      </c>
      <c r="CV100" s="14" t="str">
        <f>INDEX($O$6:$O$27,CR100)&amp;"-"&amp;INDEX(属性投放!$AB$7:$AB$26,CX100)&amp;"-魂火-"&amp;CZ100</f>
        <v>许褚-大焦热+2-魂火-2</v>
      </c>
      <c r="CW100" s="25" t="s">
        <v>162</v>
      </c>
      <c r="CX100" s="14">
        <f>INDEX(属性投放!$AL$7:$AL$58,CS100)</f>
        <v>18</v>
      </c>
      <c r="CY100" s="14" t="s">
        <v>701</v>
      </c>
      <c r="CZ100" s="14">
        <f>INDEX(属性投放!$AM$7:$AM$58,CS100)</f>
        <v>2</v>
      </c>
      <c r="DA100" s="14">
        <f t="shared" si="186"/>
        <v>44</v>
      </c>
      <c r="DB100" s="14">
        <f>INDEX(属性投放!$AN$7:$AN$58,DA100)</f>
        <v>130</v>
      </c>
      <c r="DC100" s="14" t="s">
        <v>702</v>
      </c>
      <c r="DD100" s="14">
        <f>INDEX(属性投放!$BJ$6:$BJ$85,(CT100-2)*20+CX100)</f>
        <v>900</v>
      </c>
      <c r="DE100" s="14">
        <f>SUMIFS(DD$5:DD100,$CR$5:$CR100,"="&amp;$CR100)</f>
        <v>12160</v>
      </c>
      <c r="DF100" s="14" t="s">
        <v>703</v>
      </c>
      <c r="DG100" s="14">
        <f>INDEX(属性投放!$BK$6:$BK$85,(CT100-2)*20+CX100)</f>
        <v>450</v>
      </c>
      <c r="DH100" s="14">
        <f>SUMIFS(DG$5:DG100,$CR$5:$CR100,"="&amp;$CR100)</f>
        <v>6082</v>
      </c>
      <c r="DI100" s="14" t="s">
        <v>704</v>
      </c>
      <c r="DJ100" s="14">
        <f>INDEX(属性投放!$BL$6:$BL$85,(CT100-2)*20+CX100)</f>
        <v>9000</v>
      </c>
      <c r="DK100" s="14">
        <f>SUMIFS(DJ$5:DJ100,$CR$5:$CR100,"="&amp;$CR100)</f>
        <v>121600</v>
      </c>
      <c r="DP100" s="14">
        <f t="shared" si="187"/>
        <v>1102005</v>
      </c>
      <c r="DQ100" s="14" t="str">
        <f t="shared" si="188"/>
        <v>李轩辕16突</v>
      </c>
      <c r="DR100" s="14">
        <f t="shared" si="189"/>
        <v>4</v>
      </c>
      <c r="DS100" s="14">
        <f t="shared" si="190"/>
        <v>5</v>
      </c>
      <c r="DT100" s="14">
        <f t="shared" si="191"/>
        <v>6</v>
      </c>
      <c r="DU100" s="14">
        <f t="shared" si="192"/>
        <v>3</v>
      </c>
      <c r="DV100" s="14">
        <f t="shared" si="193"/>
        <v>16</v>
      </c>
      <c r="DW100" s="14">
        <f t="shared" si="194"/>
        <v>36</v>
      </c>
      <c r="DX100" s="14">
        <f>INDEX(属性投放!$AW$6:$AW$85,(卡牌属性!DU100-2)*20+卡牌属性!DV100)</f>
        <v>7</v>
      </c>
      <c r="DY100" s="14">
        <f>INDEX(属性投放!BP$6:BP$85,卡牌属性!$DW100)</f>
        <v>1000</v>
      </c>
      <c r="DZ100" s="14">
        <f>INDEX(属性投放!BQ$6:BQ$85,卡牌属性!$DW100)</f>
        <v>500</v>
      </c>
      <c r="EA100" s="14">
        <f>INDEX(属性投放!BR$6:BR$85,卡牌属性!$DW100)</f>
        <v>10000</v>
      </c>
      <c r="EB100" s="14">
        <f t="shared" si="241"/>
        <v>5575</v>
      </c>
      <c r="EC100" s="14">
        <f t="shared" si="242"/>
        <v>5971</v>
      </c>
      <c r="ED100" s="14">
        <f t="shared" si="243"/>
        <v>6154</v>
      </c>
      <c r="EE100" s="14">
        <f t="shared" si="244"/>
        <v>6154</v>
      </c>
      <c r="EF100" s="14">
        <f t="shared" si="245"/>
        <v>7108</v>
      </c>
      <c r="EG100" s="14">
        <f t="shared" si="246"/>
        <v>2964</v>
      </c>
      <c r="EH100" s="14">
        <f t="shared" si="247"/>
        <v>3037</v>
      </c>
      <c r="EI100" s="14">
        <f t="shared" si="248"/>
        <v>3037</v>
      </c>
      <c r="EJ100" s="14">
        <f t="shared" si="249"/>
        <v>3491</v>
      </c>
      <c r="EK100" s="14">
        <f t="shared" si="250"/>
        <v>3695</v>
      </c>
      <c r="EL100" s="14">
        <f t="shared" si="251"/>
        <v>60240</v>
      </c>
      <c r="EM100" s="14">
        <f t="shared" si="252"/>
        <v>69580</v>
      </c>
      <c r="EN100" s="14">
        <f t="shared" si="253"/>
        <v>69580</v>
      </c>
      <c r="EO100" s="14">
        <f t="shared" si="254"/>
        <v>73500</v>
      </c>
      <c r="EP100" s="14">
        <f t="shared" si="255"/>
        <v>77700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95"/>
        <v>20</v>
      </c>
      <c r="FK100" s="14">
        <f t="shared" si="196"/>
        <v>1102020</v>
      </c>
      <c r="FL100" s="14" t="str">
        <f t="shared" si="197"/>
        <v>高顺-1星</v>
      </c>
      <c r="FM100" s="14">
        <f t="shared" si="198"/>
        <v>1</v>
      </c>
      <c r="FN100" s="14">
        <f>INDEX(Y$6:Y$27,$FJ100)+INDEX(属性偏向!Z$4:Z$8,卡牌属性!$FM100)</f>
        <v>6</v>
      </c>
      <c r="FO100" s="14" t="str">
        <f>INDEX(属性评价,卡牌属性!FN100)</f>
        <v>B+</v>
      </c>
      <c r="FP100" s="14">
        <f>INDEX(Z$6:Z$27,$FJ100)+INDEX(属性偏向!AA$4:AA$8,卡牌属性!$FM100)</f>
        <v>5</v>
      </c>
      <c r="FQ100" s="14" t="str">
        <f>INDEX(属性评价,卡牌属性!FP100)</f>
        <v>B</v>
      </c>
      <c r="FR100" s="14">
        <f>INDEX(AA$6:AA$27,$FJ100)+INDEX(属性偏向!AB$4:AB$8,卡牌属性!$FM100)</f>
        <v>5</v>
      </c>
      <c r="FS100" s="14" t="str">
        <f>INDEX(属性评价,卡牌属性!FR100)</f>
        <v>B</v>
      </c>
      <c r="GJ100" s="13">
        <v>96</v>
      </c>
      <c r="GK100" s="13">
        <f>MATCH(GJ100-1,属性投放!$T$6:$T$66,1)</f>
        <v>17</v>
      </c>
      <c r="GL100" s="13">
        <f>MATCH(GJ100,属性投放!$AN$6:$AN$58,1)-1</f>
        <v>30</v>
      </c>
      <c r="GM100" s="13">
        <f>MATCH(GJ100-1,属性投放!$AD$6:$AD$26,1)</f>
        <v>14</v>
      </c>
      <c r="GN100" s="13" t="str">
        <f>INDEX(属性投放!$AB$7:$AB$26,卡牌属性!GM100)</f>
        <v>焦热+1</v>
      </c>
      <c r="GO100" s="14">
        <f t="shared" si="203"/>
        <v>2735</v>
      </c>
      <c r="GP100" s="14">
        <f t="shared" si="204"/>
        <v>1344</v>
      </c>
      <c r="GQ100" s="14">
        <f t="shared" si="205"/>
        <v>26650</v>
      </c>
      <c r="GR100" s="14">
        <f t="shared" si="206"/>
        <v>15</v>
      </c>
      <c r="GS100" s="14">
        <f t="shared" si="207"/>
        <v>8</v>
      </c>
      <c r="GT100" s="14">
        <f t="shared" si="208"/>
        <v>150</v>
      </c>
      <c r="GU100" s="14">
        <f>GO100+GR100*($GJ100-INDEX(属性投放!$AD$6:$AD$26,卡牌属性!$GM100))</f>
        <v>2750</v>
      </c>
      <c r="GV100" s="14">
        <f>GP100+GS100*($GJ100-INDEX(属性投放!$AD$6:$AD$26,卡牌属性!$GM100))</f>
        <v>1352</v>
      </c>
      <c r="GW100" s="14">
        <f>GQ100+GT100*($GJ100-INDEX(属性投放!$AD$6:$AD$26,卡牌属性!$GM100))</f>
        <v>26800</v>
      </c>
      <c r="GX100" s="14">
        <f t="shared" si="209"/>
        <v>2665</v>
      </c>
      <c r="GY100" s="14">
        <f t="shared" si="210"/>
        <v>1336</v>
      </c>
      <c r="GZ100" s="14">
        <f t="shared" si="211"/>
        <v>26650</v>
      </c>
      <c r="HA100" s="14">
        <f>IF(COUNTIF(属性投放!$AN$7:$AN$58,"="&amp;卡牌属性!GJ100)&gt;0,卡牌属性!GL100,0)</f>
        <v>0</v>
      </c>
      <c r="HB100" s="14">
        <f t="shared" si="212"/>
        <v>0</v>
      </c>
      <c r="HC100" s="14">
        <f t="shared" si="213"/>
        <v>0</v>
      </c>
      <c r="HD100" s="14">
        <f t="shared" si="214"/>
        <v>0</v>
      </c>
      <c r="HE100" s="14">
        <f>IF(COUNTIF(属性投放!$AD$6:$AD$26,"="&amp;卡牌属性!GJ100)&gt;0,卡牌属性!GM100,0)</f>
        <v>0</v>
      </c>
      <c r="HF100" s="14">
        <f t="shared" si="215"/>
        <v>0</v>
      </c>
      <c r="HG100" s="14">
        <f t="shared" si="216"/>
        <v>0</v>
      </c>
      <c r="HH100" s="14">
        <f t="shared" si="217"/>
        <v>0</v>
      </c>
      <c r="HI100" s="14">
        <f t="shared" si="219"/>
        <v>15</v>
      </c>
      <c r="HJ100" s="14">
        <f t="shared" si="220"/>
        <v>8</v>
      </c>
      <c r="HK100" s="14">
        <f t="shared" si="221"/>
        <v>150</v>
      </c>
      <c r="HL100" s="14">
        <f t="shared" si="222"/>
        <v>5415</v>
      </c>
      <c r="HM100" s="14">
        <f t="shared" si="223"/>
        <v>2688</v>
      </c>
      <c r="HN100" s="14">
        <f t="shared" si="224"/>
        <v>53450</v>
      </c>
      <c r="HO100" s="14">
        <f t="shared" si="225"/>
        <v>460</v>
      </c>
      <c r="HP100" s="14">
        <f t="shared" si="226"/>
        <v>0</v>
      </c>
      <c r="HQ100" s="14">
        <f t="shared" si="227"/>
        <v>0</v>
      </c>
      <c r="HR100" s="14">
        <f t="shared" si="228"/>
        <v>161360</v>
      </c>
      <c r="HS100" s="17">
        <f t="shared" si="229"/>
        <v>2.8507684680218145E-3</v>
      </c>
      <c r="HT100" s="17">
        <f t="shared" si="230"/>
        <v>0</v>
      </c>
      <c r="HU100" s="17">
        <f t="shared" si="231"/>
        <v>0</v>
      </c>
      <c r="HV100" s="23">
        <f>SUM(HO$5:HO100)</f>
        <v>27140</v>
      </c>
      <c r="HW100" s="14">
        <f>SUM(HP$5:HP100)</f>
        <v>80020</v>
      </c>
      <c r="HX100" s="14">
        <f>SUM(HQ$5:HQ100)</f>
        <v>42160</v>
      </c>
      <c r="HY100" s="17">
        <f t="shared" si="232"/>
        <v>0.16819533961328706</v>
      </c>
      <c r="HZ100" s="17">
        <f t="shared" si="233"/>
        <v>0.49590976698066436</v>
      </c>
      <c r="IA100" s="17">
        <f t="shared" si="234"/>
        <v>0.26127912741695586</v>
      </c>
    </row>
    <row r="101" spans="31:235" ht="16.5" x14ac:dyDescent="0.2">
      <c r="AE101" s="13">
        <v>97</v>
      </c>
      <c r="AF101" s="13">
        <f t="shared" si="218"/>
        <v>5</v>
      </c>
      <c r="AG101" s="13">
        <f t="shared" si="173"/>
        <v>4</v>
      </c>
      <c r="AH101" s="14">
        <f t="shared" si="174"/>
        <v>1101005</v>
      </c>
      <c r="AI101" s="14" t="str">
        <f t="shared" si="175"/>
        <v>刘羽禅17突</v>
      </c>
      <c r="AJ101" s="25" t="s">
        <v>162</v>
      </c>
      <c r="AK101" s="14">
        <v>1</v>
      </c>
      <c r="AL101" s="14">
        <f t="shared" si="176"/>
        <v>17</v>
      </c>
      <c r="AM101" s="14">
        <f>INDEX(属性投放!$DE$6:$DE$85,(卡牌属性!AG101-2)*20+卡牌属性!AL101)</f>
        <v>19814</v>
      </c>
      <c r="AN101" s="14">
        <f t="shared" si="235"/>
        <v>19814</v>
      </c>
      <c r="AO101" s="14">
        <f t="shared" si="235"/>
        <v>19814</v>
      </c>
      <c r="AP101" s="14">
        <f t="shared" si="235"/>
        <v>19814</v>
      </c>
      <c r="AQ101" s="14">
        <f t="shared" si="235"/>
        <v>19814</v>
      </c>
      <c r="AR101" s="14">
        <f>INDEX(属性投放!$DF$6:$DF$85,(卡牌属性!AG101-2)*20+卡牌属性!AL101)</f>
        <v>9908</v>
      </c>
      <c r="AS101" s="14">
        <f t="shared" si="236"/>
        <v>9908</v>
      </c>
      <c r="AT101" s="14">
        <f t="shared" si="236"/>
        <v>9908</v>
      </c>
      <c r="AU101" s="14">
        <f t="shared" si="236"/>
        <v>9908</v>
      </c>
      <c r="AV101" s="14">
        <f t="shared" si="236"/>
        <v>9908</v>
      </c>
      <c r="AW101" s="14">
        <f>INDEX(属性投放!$DG$6:$DG$85,(卡牌属性!AG101-2)*20+卡牌属性!AL101)</f>
        <v>98970</v>
      </c>
      <c r="AX101" s="14">
        <f t="shared" si="237"/>
        <v>98970</v>
      </c>
      <c r="AY101" s="14">
        <f t="shared" si="237"/>
        <v>98970</v>
      </c>
      <c r="AZ101" s="14">
        <f t="shared" si="237"/>
        <v>98970</v>
      </c>
      <c r="BA101" s="14">
        <f t="shared" si="237"/>
        <v>98970</v>
      </c>
      <c r="BB101" s="14">
        <f>INDEX(属性投放!$DK$6:$DK$85,(卡牌属性!AG101-2)*20+卡牌属性!AL101)</f>
        <v>417</v>
      </c>
      <c r="BC101" s="14">
        <f t="shared" si="238"/>
        <v>417</v>
      </c>
      <c r="BD101" s="14">
        <f t="shared" si="238"/>
        <v>417</v>
      </c>
      <c r="BE101" s="14">
        <f t="shared" si="238"/>
        <v>417</v>
      </c>
      <c r="BF101" s="14">
        <f t="shared" si="238"/>
        <v>417</v>
      </c>
      <c r="BG101" s="14">
        <f>INDEX(属性投放!$DL$6:$DL$85,(卡牌属性!AG101-2)*20+卡牌属性!AL101)</f>
        <v>209</v>
      </c>
      <c r="BH101" s="14">
        <f t="shared" si="239"/>
        <v>209</v>
      </c>
      <c r="BI101" s="14">
        <f t="shared" si="239"/>
        <v>209</v>
      </c>
      <c r="BJ101" s="14">
        <f t="shared" si="239"/>
        <v>209</v>
      </c>
      <c r="BK101" s="14">
        <f t="shared" si="239"/>
        <v>209</v>
      </c>
      <c r="BL101" s="14">
        <f>INDEX(属性投放!$DM$6:$DM$85,(卡牌属性!AG101-2)*20+卡牌属性!AL101)</f>
        <v>2085</v>
      </c>
      <c r="BM101" s="14">
        <f t="shared" si="240"/>
        <v>2085</v>
      </c>
      <c r="BN101" s="14">
        <f t="shared" si="240"/>
        <v>2085</v>
      </c>
      <c r="BO101" s="14">
        <f t="shared" si="240"/>
        <v>2085</v>
      </c>
      <c r="BP101" s="14">
        <f t="shared" si="240"/>
        <v>2085</v>
      </c>
      <c r="BU101" s="13">
        <v>97</v>
      </c>
      <c r="BV101" s="13">
        <f t="shared" si="177"/>
        <v>5</v>
      </c>
      <c r="BW101" s="14">
        <f t="shared" si="178"/>
        <v>3</v>
      </c>
      <c r="BX101" s="14">
        <f t="shared" si="179"/>
        <v>1102005</v>
      </c>
      <c r="BY101" s="14" t="str">
        <f t="shared" si="180"/>
        <v>李轩辕17突</v>
      </c>
      <c r="BZ101" s="25" t="s">
        <v>162</v>
      </c>
      <c r="CA101" s="14">
        <v>2</v>
      </c>
      <c r="CB101" s="14">
        <f t="shared" si="181"/>
        <v>17</v>
      </c>
      <c r="CC101" s="14" t="s">
        <v>21</v>
      </c>
      <c r="CD101" s="14">
        <f>INDEX(属性投放!$AY$6:$AY$85,(BW101-2)*20+CB101)</f>
        <v>15291</v>
      </c>
      <c r="CE101" s="14" t="s">
        <v>22</v>
      </c>
      <c r="CF101" s="14">
        <f>INDEX(属性投放!$AZ$6:$AZ$85,(BW101-2)*20+CB101)</f>
        <v>7626</v>
      </c>
      <c r="CG101" s="14" t="s">
        <v>674</v>
      </c>
      <c r="CH101" s="14">
        <f>INDEX(属性投放!$BA$6:$BA$85,(BW101-2)*20+CB101)</f>
        <v>151910</v>
      </c>
      <c r="CI101" s="14" t="s">
        <v>21</v>
      </c>
      <c r="CJ101" s="14">
        <f>INDEX(属性投放!$BB$6:$BB$85,(BW101-2)*20+CB101)</f>
        <v>30</v>
      </c>
      <c r="CK101" s="14" t="s">
        <v>22</v>
      </c>
      <c r="CL101" s="14">
        <f>INDEX(属性投放!$BC$6:$BC$85,(BW101-2)*20+CB101)</f>
        <v>15</v>
      </c>
      <c r="CM101" s="14" t="s">
        <v>674</v>
      </c>
      <c r="CN101" s="14">
        <f>INDEX(属性投放!$BD$6:$BD$85,(BW101-2)*20+CB101)</f>
        <v>300</v>
      </c>
      <c r="CQ101" s="13">
        <v>97</v>
      </c>
      <c r="CR101" s="13">
        <f t="shared" si="182"/>
        <v>2</v>
      </c>
      <c r="CS101" s="13">
        <f t="shared" si="183"/>
        <v>45</v>
      </c>
      <c r="CT101" s="14">
        <f t="shared" si="184"/>
        <v>3</v>
      </c>
      <c r="CU101" s="14">
        <f t="shared" si="185"/>
        <v>1102002</v>
      </c>
      <c r="CV101" s="14" t="str">
        <f>INDEX($O$6:$O$27,CR101)&amp;"-"&amp;INDEX(属性投放!$AB$7:$AB$26,CX101)&amp;"-魂火-"&amp;CZ101</f>
        <v>许褚-大焦热+2-魂火-3</v>
      </c>
      <c r="CW101" s="25" t="s">
        <v>162</v>
      </c>
      <c r="CX101" s="14">
        <f>INDEX(属性投放!$AL$7:$AL$58,CS101)</f>
        <v>18</v>
      </c>
      <c r="CY101" s="14" t="s">
        <v>701</v>
      </c>
      <c r="CZ101" s="14">
        <f>INDEX(属性投放!$AM$7:$AM$58,CS101)</f>
        <v>3</v>
      </c>
      <c r="DA101" s="14">
        <f t="shared" si="186"/>
        <v>45</v>
      </c>
      <c r="DB101" s="14">
        <f>INDEX(属性投放!$AN$7:$AN$58,DA101)</f>
        <v>132</v>
      </c>
      <c r="DC101" s="14" t="s">
        <v>702</v>
      </c>
      <c r="DD101" s="14">
        <f>INDEX(属性投放!$BJ$6:$BJ$85,(CT101-2)*20+CX101)</f>
        <v>900</v>
      </c>
      <c r="DE101" s="14">
        <f>SUMIFS(DD$5:DD101,$CR$5:$CR101,"="&amp;$CR101)</f>
        <v>13060</v>
      </c>
      <c r="DF101" s="14" t="s">
        <v>703</v>
      </c>
      <c r="DG101" s="14">
        <f>INDEX(属性投放!$BK$6:$BK$85,(CT101-2)*20+CX101)</f>
        <v>450</v>
      </c>
      <c r="DH101" s="14">
        <f>SUMIFS(DG$5:DG101,$CR$5:$CR101,"="&amp;$CR101)</f>
        <v>6532</v>
      </c>
      <c r="DI101" s="14" t="s">
        <v>704</v>
      </c>
      <c r="DJ101" s="14">
        <f>INDEX(属性投放!$BL$6:$BL$85,(CT101-2)*20+CX101)</f>
        <v>9000</v>
      </c>
      <c r="DK101" s="14">
        <f>SUMIFS(DJ$5:DJ101,$CR$5:$CR101,"="&amp;$CR101)</f>
        <v>130600</v>
      </c>
      <c r="DP101" s="14">
        <f t="shared" si="187"/>
        <v>1102005</v>
      </c>
      <c r="DQ101" s="14" t="str">
        <f t="shared" si="188"/>
        <v>李轩辕17突</v>
      </c>
      <c r="DR101" s="14">
        <f t="shared" si="189"/>
        <v>4</v>
      </c>
      <c r="DS101" s="14">
        <f t="shared" si="190"/>
        <v>5</v>
      </c>
      <c r="DT101" s="14">
        <f t="shared" si="191"/>
        <v>6</v>
      </c>
      <c r="DU101" s="14">
        <f t="shared" si="192"/>
        <v>3</v>
      </c>
      <c r="DV101" s="14">
        <f t="shared" si="193"/>
        <v>17</v>
      </c>
      <c r="DW101" s="14">
        <f t="shared" si="194"/>
        <v>37</v>
      </c>
      <c r="DX101" s="14">
        <f>INDEX(属性投放!$AW$6:$AW$85,(卡牌属性!DU101-2)*20+卡牌属性!DV101)</f>
        <v>8</v>
      </c>
      <c r="DY101" s="14">
        <f>INDEX(属性投放!BP$6:BP$85,卡牌属性!$DW101)</f>
        <v>1000</v>
      </c>
      <c r="DZ101" s="14">
        <f>INDEX(属性投放!BQ$6:BQ$85,卡牌属性!$DW101)</f>
        <v>500</v>
      </c>
      <c r="EA101" s="14">
        <f>INDEX(属性投放!BR$6:BR$85,卡牌属性!$DW101)</f>
        <v>10000</v>
      </c>
      <c r="EB101" s="14">
        <f t="shared" si="241"/>
        <v>6750</v>
      </c>
      <c r="EC101" s="14">
        <f t="shared" si="242"/>
        <v>7181</v>
      </c>
      <c r="ED101" s="14">
        <f t="shared" si="243"/>
        <v>7399</v>
      </c>
      <c r="EE101" s="14">
        <f t="shared" si="244"/>
        <v>7399</v>
      </c>
      <c r="EF101" s="14">
        <f t="shared" si="245"/>
        <v>8458</v>
      </c>
      <c r="EG101" s="14">
        <f t="shared" si="246"/>
        <v>3569</v>
      </c>
      <c r="EH101" s="14">
        <f t="shared" si="247"/>
        <v>3663</v>
      </c>
      <c r="EI101" s="14">
        <f t="shared" si="248"/>
        <v>3663</v>
      </c>
      <c r="EJ101" s="14">
        <f t="shared" si="249"/>
        <v>4166</v>
      </c>
      <c r="EK101" s="14">
        <f t="shared" si="250"/>
        <v>4405</v>
      </c>
      <c r="EL101" s="14">
        <f t="shared" si="251"/>
        <v>72690</v>
      </c>
      <c r="EM101" s="14">
        <f t="shared" si="252"/>
        <v>83080</v>
      </c>
      <c r="EN101" s="14">
        <f t="shared" si="253"/>
        <v>83080</v>
      </c>
      <c r="EO101" s="14">
        <f t="shared" si="254"/>
        <v>87700</v>
      </c>
      <c r="EP101" s="14">
        <f t="shared" si="255"/>
        <v>92950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ref="FJ101:FJ114" si="256">INT((FI101-1)/5)+1</f>
        <v>20</v>
      </c>
      <c r="FK101" s="14">
        <f t="shared" ref="FK101:FK114" si="257">INDEX($N$6:$N$27,FJ101)</f>
        <v>1102020</v>
      </c>
      <c r="FL101" s="14" t="str">
        <f t="shared" ref="FL101:FL114" si="258">INDEX($O$6:$O$27,FJ101)&amp;"-"&amp;FM101&amp;"星"</f>
        <v>高顺-2星</v>
      </c>
      <c r="FM101" s="14">
        <f t="shared" ref="FM101:FM114" si="259">FI101-(FJ101-1)*5</f>
        <v>2</v>
      </c>
      <c r="FN101" s="14">
        <f>INDEX(Y$6:Y$27,$FJ101)+INDEX(属性偏向!Z$4:Z$8,卡牌属性!$FM101)</f>
        <v>7</v>
      </c>
      <c r="FO101" s="14" t="str">
        <f>INDEX(属性评价,卡牌属性!FN101)</f>
        <v>A</v>
      </c>
      <c r="FP101" s="14">
        <f>INDEX(Z$6:Z$27,$FJ101)+INDEX(属性偏向!AA$4:AA$8,卡牌属性!$FM101)</f>
        <v>6</v>
      </c>
      <c r="FQ101" s="14" t="str">
        <f>INDEX(属性评价,卡牌属性!FP101)</f>
        <v>B+</v>
      </c>
      <c r="FR101" s="14">
        <f>INDEX(AA$6:AA$27,$FJ101)+INDEX(属性偏向!AB$4:AB$8,卡牌属性!$FM101)</f>
        <v>6</v>
      </c>
      <c r="FS101" s="14" t="str">
        <f>INDEX(属性评价,卡牌属性!FR101)</f>
        <v>B+</v>
      </c>
      <c r="GJ101" s="13">
        <v>97</v>
      </c>
      <c r="GK101" s="13">
        <f>MATCH(GJ101-1,属性投放!$T$6:$T$66,1)</f>
        <v>17</v>
      </c>
      <c r="GL101" s="13">
        <f>MATCH(GJ101,属性投放!$AN$6:$AN$58,1)-1</f>
        <v>31</v>
      </c>
      <c r="GM101" s="13">
        <f>MATCH(GJ101-1,属性投放!$AD$6:$AD$26,1)</f>
        <v>14</v>
      </c>
      <c r="GN101" s="13" t="str">
        <f>INDEX(属性投放!$AB$7:$AB$26,卡牌属性!GM101)</f>
        <v>焦热+1</v>
      </c>
      <c r="GO101" s="14">
        <f t="shared" ref="GO101:GO132" si="260">INDEX($EB$5:$EF$444,($GM$2-1)*20+$GM101,$GO$2)</f>
        <v>2735</v>
      </c>
      <c r="GP101" s="14">
        <f t="shared" ref="GP101:GP132" si="261">INDEX($EG$5:$EK$444,($GM$2-1)*20+$GM101,$GO$2)</f>
        <v>1344</v>
      </c>
      <c r="GQ101" s="14">
        <f t="shared" ref="GQ101:GQ132" si="262">INDEX($EL$5:$EP$444,($GM$2-1)*20+$GM101,$GO$2)</f>
        <v>26650</v>
      </c>
      <c r="GR101" s="14">
        <f t="shared" ref="GR101:GR132" si="263">INDEX($EQ$5:$EU$444,($GM$2-1)*20+$GM101,$GO$2)</f>
        <v>15</v>
      </c>
      <c r="GS101" s="14">
        <f t="shared" ref="GS101:GS132" si="264">INDEX($EV$5:$EZ$444,($GM$2-1)*20+$GM101,$GO$2)</f>
        <v>8</v>
      </c>
      <c r="GT101" s="14">
        <f t="shared" ref="GT101:GT132" si="265">INDEX($FA$5:$FE$444,($GM$2-1)*20+$GM101,$GO$2)</f>
        <v>150</v>
      </c>
      <c r="GU101" s="14">
        <f>GO101+GR101*($GJ101-INDEX(属性投放!$AD$6:$AD$26,卡牌属性!$GM101))</f>
        <v>2765</v>
      </c>
      <c r="GV101" s="14">
        <f>GP101+GS101*($GJ101-INDEX(属性投放!$AD$6:$AD$26,卡牌属性!$GM101))</f>
        <v>1360</v>
      </c>
      <c r="GW101" s="14">
        <f>GQ101+GT101*($GJ101-INDEX(属性投放!$AD$6:$AD$26,卡牌属性!$GM101))</f>
        <v>26950</v>
      </c>
      <c r="GX101" s="14">
        <f t="shared" ref="GX101:GX132" si="266">IF($GL101&gt;0,INDEX(DE$5:DE$1148,($GM$2-1)*52+$GL101),0)</f>
        <v>2935</v>
      </c>
      <c r="GY101" s="14">
        <f t="shared" ref="GY101:GY132" si="267">IF($GL101&gt;0,INDEX(DH$5:DH$1148,($GM$2-1)*52+$GL101),0)</f>
        <v>1471</v>
      </c>
      <c r="GZ101" s="14">
        <f t="shared" ref="GZ101:GZ132" si="268">IF($GL101&gt;0,INDEX(DK$5:DK$1148,($GM$2-1)*52+$GL101),0)</f>
        <v>29350</v>
      </c>
      <c r="HA101" s="14">
        <f>IF(COUNTIF(属性投放!$AN$7:$AN$58,"="&amp;卡牌属性!GJ101)&gt;0,卡牌属性!GL101,0)</f>
        <v>31</v>
      </c>
      <c r="HB101" s="14">
        <f t="shared" ref="HB101:HB132" si="269">IF($HA101&gt;0,INDEX($DD$5:$DD$1148,($GM$2-1)*52+HA101),0)</f>
        <v>270</v>
      </c>
      <c r="HC101" s="14">
        <f t="shared" ref="HC101:HC132" si="270">IF($HA101&gt;0,INDEX($DG$5:$DG$1148,($GM$2-1)*52+HA101),0)</f>
        <v>135</v>
      </c>
      <c r="HD101" s="14">
        <f t="shared" ref="HD101:HD132" si="271">IF($HA101&gt;0,INDEX($DJ$5:$DJ$1148,($GM$2-1)*52+HA101),0)</f>
        <v>2700</v>
      </c>
      <c r="HE101" s="14">
        <f>IF(COUNTIF(属性投放!$AD$6:$AD$26,"="&amp;卡牌属性!GJ101)&gt;0,卡牌属性!GM101,0)</f>
        <v>0</v>
      </c>
      <c r="HF101" s="14">
        <f t="shared" ref="HF101:HF132" si="272">IF(HE101&gt;1,INDEX(DY$5:DY$444,($GM$2-1)*20+$HE101-1),0)</f>
        <v>0</v>
      </c>
      <c r="HG101" s="14">
        <f t="shared" ref="HG101:HG132" si="273">IF(HF101&gt;1,INDEX(DZ$5:DZ$444,($GM$2-1)*20+$HE101-1),0)</f>
        <v>0</v>
      </c>
      <c r="HH101" s="14">
        <f t="shared" ref="HH101:HH132" si="274">IF(HG101&gt;1,INDEX(EA$5:EA$444,($GM$2-1)*20+$HE101-1),0)</f>
        <v>0</v>
      </c>
      <c r="HI101" s="14">
        <f t="shared" si="219"/>
        <v>15</v>
      </c>
      <c r="HJ101" s="14">
        <f t="shared" si="220"/>
        <v>8</v>
      </c>
      <c r="HK101" s="14">
        <f t="shared" si="221"/>
        <v>150</v>
      </c>
      <c r="HL101" s="14">
        <f t="shared" si="222"/>
        <v>5700</v>
      </c>
      <c r="HM101" s="14">
        <f t="shared" si="223"/>
        <v>2831</v>
      </c>
      <c r="HN101" s="14">
        <f t="shared" si="224"/>
        <v>56300</v>
      </c>
      <c r="HO101" s="14">
        <f t="shared" si="225"/>
        <v>460</v>
      </c>
      <c r="HP101" s="14">
        <f t="shared" si="226"/>
        <v>8100</v>
      </c>
      <c r="HQ101" s="14">
        <f t="shared" si="227"/>
        <v>0</v>
      </c>
      <c r="HR101" s="14">
        <f t="shared" si="228"/>
        <v>169920</v>
      </c>
      <c r="HS101" s="17">
        <f t="shared" si="229"/>
        <v>2.7071563088512242E-3</v>
      </c>
      <c r="HT101" s="17">
        <f t="shared" si="230"/>
        <v>4.7669491525423727E-2</v>
      </c>
      <c r="HU101" s="17">
        <f t="shared" si="231"/>
        <v>0</v>
      </c>
      <c r="HV101" s="23">
        <f>SUM(HO$5:HO101)</f>
        <v>27600</v>
      </c>
      <c r="HW101" s="14">
        <f>SUM(HP$5:HP101)</f>
        <v>88120</v>
      </c>
      <c r="HX101" s="14">
        <f>SUM(HQ$5:HQ101)</f>
        <v>42160</v>
      </c>
      <c r="HY101" s="17">
        <f t="shared" si="232"/>
        <v>0.16242937853107345</v>
      </c>
      <c r="HZ101" s="17">
        <f t="shared" si="233"/>
        <v>0.5185969868173258</v>
      </c>
      <c r="IA101" s="17">
        <f t="shared" si="234"/>
        <v>0.24811676082862524</v>
      </c>
    </row>
    <row r="102" spans="31:235" ht="16.5" x14ac:dyDescent="0.2">
      <c r="AE102" s="13">
        <v>98</v>
      </c>
      <c r="AF102" s="13">
        <f t="shared" si="218"/>
        <v>5</v>
      </c>
      <c r="AG102" s="13">
        <f t="shared" si="173"/>
        <v>4</v>
      </c>
      <c r="AH102" s="14">
        <f t="shared" si="174"/>
        <v>1101005</v>
      </c>
      <c r="AI102" s="14" t="str">
        <f t="shared" si="175"/>
        <v>刘羽禅18突</v>
      </c>
      <c r="AJ102" s="25" t="s">
        <v>162</v>
      </c>
      <c r="AK102" s="14">
        <v>1</v>
      </c>
      <c r="AL102" s="14">
        <f t="shared" si="176"/>
        <v>18</v>
      </c>
      <c r="AM102" s="14">
        <f>INDEX(属性投放!$DE$6:$DE$85,(卡牌属性!AG102-2)*20+卡牌属性!AL102)</f>
        <v>21304</v>
      </c>
      <c r="AN102" s="14">
        <f t="shared" si="235"/>
        <v>21304</v>
      </c>
      <c r="AO102" s="14">
        <f t="shared" si="235"/>
        <v>21304</v>
      </c>
      <c r="AP102" s="14">
        <f t="shared" si="235"/>
        <v>21304</v>
      </c>
      <c r="AQ102" s="14">
        <f t="shared" si="235"/>
        <v>21304</v>
      </c>
      <c r="AR102" s="14">
        <f>INDEX(属性投放!$DF$6:$DF$85,(卡牌属性!AG102-2)*20+卡牌属性!AL102)</f>
        <v>10653</v>
      </c>
      <c r="AS102" s="14">
        <f t="shared" si="236"/>
        <v>10653</v>
      </c>
      <c r="AT102" s="14">
        <f t="shared" si="236"/>
        <v>10653</v>
      </c>
      <c r="AU102" s="14">
        <f t="shared" si="236"/>
        <v>10653</v>
      </c>
      <c r="AV102" s="14">
        <f t="shared" si="236"/>
        <v>10653</v>
      </c>
      <c r="AW102" s="14">
        <f>INDEX(属性投放!$DG$6:$DG$85,(卡牌属性!AG102-2)*20+卡牌属性!AL102)</f>
        <v>106420</v>
      </c>
      <c r="AX102" s="14">
        <f t="shared" si="237"/>
        <v>106420</v>
      </c>
      <c r="AY102" s="14">
        <f t="shared" si="237"/>
        <v>106420</v>
      </c>
      <c r="AZ102" s="14">
        <f t="shared" si="237"/>
        <v>106420</v>
      </c>
      <c r="BA102" s="14">
        <f t="shared" si="237"/>
        <v>106420</v>
      </c>
      <c r="BB102" s="14">
        <f>INDEX(属性投放!$DK$6:$DK$85,(卡牌属性!AG102-2)*20+卡牌属性!AL102)</f>
        <v>417</v>
      </c>
      <c r="BC102" s="14">
        <f t="shared" si="238"/>
        <v>417</v>
      </c>
      <c r="BD102" s="14">
        <f t="shared" si="238"/>
        <v>417</v>
      </c>
      <c r="BE102" s="14">
        <f t="shared" si="238"/>
        <v>417</v>
      </c>
      <c r="BF102" s="14">
        <f t="shared" si="238"/>
        <v>417</v>
      </c>
      <c r="BG102" s="14">
        <f>INDEX(属性投放!$DL$6:$DL$85,(卡牌属性!AG102-2)*20+卡牌属性!AL102)</f>
        <v>209</v>
      </c>
      <c r="BH102" s="14">
        <f t="shared" si="239"/>
        <v>209</v>
      </c>
      <c r="BI102" s="14">
        <f t="shared" si="239"/>
        <v>209</v>
      </c>
      <c r="BJ102" s="14">
        <f t="shared" si="239"/>
        <v>209</v>
      </c>
      <c r="BK102" s="14">
        <f t="shared" si="239"/>
        <v>209</v>
      </c>
      <c r="BL102" s="14">
        <f>INDEX(属性投放!$DM$6:$DM$85,(卡牌属性!AG102-2)*20+卡牌属性!AL102)</f>
        <v>2085</v>
      </c>
      <c r="BM102" s="14">
        <f t="shared" si="240"/>
        <v>2085</v>
      </c>
      <c r="BN102" s="14">
        <f t="shared" si="240"/>
        <v>2085</v>
      </c>
      <c r="BO102" s="14">
        <f t="shared" si="240"/>
        <v>2085</v>
      </c>
      <c r="BP102" s="14">
        <f t="shared" si="240"/>
        <v>2085</v>
      </c>
      <c r="BU102" s="13">
        <v>98</v>
      </c>
      <c r="BV102" s="13">
        <f t="shared" si="177"/>
        <v>5</v>
      </c>
      <c r="BW102" s="14">
        <f t="shared" si="178"/>
        <v>3</v>
      </c>
      <c r="BX102" s="14">
        <f t="shared" si="179"/>
        <v>1102005</v>
      </c>
      <c r="BY102" s="14" t="str">
        <f t="shared" si="180"/>
        <v>李轩辕18突</v>
      </c>
      <c r="BZ102" s="25" t="s">
        <v>162</v>
      </c>
      <c r="CA102" s="14">
        <v>2</v>
      </c>
      <c r="CB102" s="14">
        <f t="shared" si="181"/>
        <v>18</v>
      </c>
      <c r="CC102" s="14" t="s">
        <v>21</v>
      </c>
      <c r="CD102" s="14">
        <f>INDEX(属性投放!$AY$6:$AY$85,(BW102-2)*20+CB102)</f>
        <v>18781</v>
      </c>
      <c r="CE102" s="14" t="s">
        <v>22</v>
      </c>
      <c r="CF102" s="14">
        <f>INDEX(属性投放!$AZ$6:$AZ$85,(BW102-2)*20+CB102)</f>
        <v>9371</v>
      </c>
      <c r="CG102" s="14" t="s">
        <v>674</v>
      </c>
      <c r="CH102" s="14">
        <f>INDEX(属性投放!$BA$6:$BA$85,(BW102-2)*20+CB102)</f>
        <v>186810</v>
      </c>
      <c r="CI102" s="14" t="s">
        <v>21</v>
      </c>
      <c r="CJ102" s="14">
        <f>INDEX(属性投放!$BB$6:$BB$85,(BW102-2)*20+CB102)</f>
        <v>30</v>
      </c>
      <c r="CK102" s="14" t="s">
        <v>22</v>
      </c>
      <c r="CL102" s="14">
        <f>INDEX(属性投放!$BC$6:$BC$85,(BW102-2)*20+CB102)</f>
        <v>15</v>
      </c>
      <c r="CM102" s="14" t="s">
        <v>674</v>
      </c>
      <c r="CN102" s="14">
        <f>INDEX(属性投放!$BD$6:$BD$85,(BW102-2)*20+CB102)</f>
        <v>300</v>
      </c>
      <c r="CQ102" s="13">
        <v>98</v>
      </c>
      <c r="CR102" s="13">
        <f t="shared" si="182"/>
        <v>2</v>
      </c>
      <c r="CS102" s="13">
        <f t="shared" si="183"/>
        <v>46</v>
      </c>
      <c r="CT102" s="14">
        <f t="shared" si="184"/>
        <v>3</v>
      </c>
      <c r="CU102" s="14">
        <f t="shared" si="185"/>
        <v>1102002</v>
      </c>
      <c r="CV102" s="14" t="str">
        <f>INDEX($O$6:$O$27,CR102)&amp;"-"&amp;INDEX(属性投放!$AB$7:$AB$26,CX102)&amp;"-魂火-"&amp;CZ102</f>
        <v>许褚-无间-魂火-1</v>
      </c>
      <c r="CW102" s="25" t="s">
        <v>162</v>
      </c>
      <c r="CX102" s="14">
        <f>INDEX(属性投放!$AL$7:$AL$58,CS102)</f>
        <v>19</v>
      </c>
      <c r="CY102" s="14" t="s">
        <v>701</v>
      </c>
      <c r="CZ102" s="14">
        <f>INDEX(属性投放!$AM$7:$AM$58,CS102)</f>
        <v>1</v>
      </c>
      <c r="DA102" s="14">
        <f t="shared" si="186"/>
        <v>46</v>
      </c>
      <c r="DB102" s="14">
        <f>INDEX(属性投放!$AN$7:$AN$58,DA102)</f>
        <v>135</v>
      </c>
      <c r="DC102" s="14" t="s">
        <v>702</v>
      </c>
      <c r="DD102" s="14">
        <f>INDEX(属性投放!$BJ$6:$BJ$85,(CT102-2)*20+CX102)</f>
        <v>1125</v>
      </c>
      <c r="DE102" s="14">
        <f>SUMIFS(DD$5:DD102,$CR$5:$CR102,"="&amp;$CR102)</f>
        <v>14185</v>
      </c>
      <c r="DF102" s="14" t="s">
        <v>703</v>
      </c>
      <c r="DG102" s="14">
        <f>INDEX(属性投放!$BK$6:$BK$85,(CT102-2)*20+CX102)</f>
        <v>563</v>
      </c>
      <c r="DH102" s="14">
        <f>SUMIFS(DG$5:DG102,$CR$5:$CR102,"="&amp;$CR102)</f>
        <v>7095</v>
      </c>
      <c r="DI102" s="14" t="s">
        <v>704</v>
      </c>
      <c r="DJ102" s="14">
        <f>INDEX(属性投放!$BL$6:$BL$85,(CT102-2)*20+CX102)</f>
        <v>11250</v>
      </c>
      <c r="DK102" s="14">
        <f>SUMIFS(DJ$5:DJ102,$CR$5:$CR102,"="&amp;$CR102)</f>
        <v>141850</v>
      </c>
      <c r="DP102" s="14">
        <f t="shared" si="187"/>
        <v>1102005</v>
      </c>
      <c r="DQ102" s="14" t="str">
        <f t="shared" si="188"/>
        <v>李轩辕18突</v>
      </c>
      <c r="DR102" s="14">
        <f t="shared" si="189"/>
        <v>4</v>
      </c>
      <c r="DS102" s="14">
        <f t="shared" si="190"/>
        <v>5</v>
      </c>
      <c r="DT102" s="14">
        <f t="shared" si="191"/>
        <v>6</v>
      </c>
      <c r="DU102" s="14">
        <f t="shared" si="192"/>
        <v>3</v>
      </c>
      <c r="DV102" s="14">
        <f t="shared" si="193"/>
        <v>18</v>
      </c>
      <c r="DW102" s="14">
        <f t="shared" si="194"/>
        <v>38</v>
      </c>
      <c r="DX102" s="14">
        <f>INDEX(属性投放!$AW$6:$AW$85,(卡牌属性!DU102-2)*20+卡牌属性!DV102)</f>
        <v>7</v>
      </c>
      <c r="DY102" s="14">
        <f>INDEX(属性投放!BP$6:BP$85,卡牌属性!$DW102)</f>
        <v>1800</v>
      </c>
      <c r="DZ102" s="14">
        <f>INDEX(属性投放!BQ$6:BQ$85,卡牌属性!$DW102)</f>
        <v>900</v>
      </c>
      <c r="EA102" s="14">
        <f>INDEX(属性投放!BR$6:BR$85,卡牌属性!$DW102)</f>
        <v>18000</v>
      </c>
      <c r="EB102" s="14">
        <f t="shared" si="241"/>
        <v>7950</v>
      </c>
      <c r="EC102" s="14">
        <f t="shared" si="242"/>
        <v>8421</v>
      </c>
      <c r="ED102" s="14">
        <f t="shared" si="243"/>
        <v>8679</v>
      </c>
      <c r="EE102" s="14">
        <f t="shared" si="244"/>
        <v>8679</v>
      </c>
      <c r="EF102" s="14">
        <f t="shared" si="245"/>
        <v>9858</v>
      </c>
      <c r="EG102" s="14">
        <f t="shared" si="246"/>
        <v>4189</v>
      </c>
      <c r="EH102" s="14">
        <f t="shared" si="247"/>
        <v>4307</v>
      </c>
      <c r="EI102" s="14">
        <f t="shared" si="248"/>
        <v>4307</v>
      </c>
      <c r="EJ102" s="14">
        <f t="shared" si="249"/>
        <v>4866</v>
      </c>
      <c r="EK102" s="14">
        <f t="shared" si="250"/>
        <v>5145</v>
      </c>
      <c r="EL102" s="14">
        <f t="shared" si="251"/>
        <v>85490</v>
      </c>
      <c r="EM102" s="14">
        <f t="shared" si="252"/>
        <v>97080</v>
      </c>
      <c r="EN102" s="14">
        <f t="shared" si="253"/>
        <v>97080</v>
      </c>
      <c r="EO102" s="14">
        <f t="shared" si="254"/>
        <v>102500</v>
      </c>
      <c r="EP102" s="14">
        <f t="shared" si="255"/>
        <v>108950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256"/>
        <v>20</v>
      </c>
      <c r="FK102" s="14">
        <f t="shared" si="257"/>
        <v>1102020</v>
      </c>
      <c r="FL102" s="14" t="str">
        <f t="shared" si="258"/>
        <v>高顺-3星</v>
      </c>
      <c r="FM102" s="14">
        <f t="shared" si="259"/>
        <v>3</v>
      </c>
      <c r="FN102" s="14">
        <f>INDEX(Y$6:Y$27,$FJ102)+INDEX(属性偏向!Z$4:Z$8,卡牌属性!$FM102)</f>
        <v>8</v>
      </c>
      <c r="FO102" s="14" t="str">
        <f>INDEX(属性评价,卡牌属性!FN102)</f>
        <v>A+</v>
      </c>
      <c r="FP102" s="14">
        <f>INDEX(Z$6:Z$27,$FJ102)+INDEX(属性偏向!AA$4:AA$8,卡牌属性!$FM102)</f>
        <v>6</v>
      </c>
      <c r="FQ102" s="14" t="str">
        <f>INDEX(属性评价,卡牌属性!FP102)</f>
        <v>B+</v>
      </c>
      <c r="FR102" s="14">
        <f>INDEX(AA$6:AA$27,$FJ102)+INDEX(属性偏向!AB$4:AB$8,卡牌属性!$FM102)</f>
        <v>6</v>
      </c>
      <c r="FS102" s="14" t="str">
        <f>INDEX(属性评价,卡牌属性!FR102)</f>
        <v>B+</v>
      </c>
      <c r="GJ102" s="13">
        <v>98</v>
      </c>
      <c r="GK102" s="13">
        <f>MATCH(GJ102-1,属性投放!$T$6:$T$66,1)</f>
        <v>18</v>
      </c>
      <c r="GL102" s="13">
        <f>MATCH(GJ102,属性投放!$AN$6:$AN$58,1)-1</f>
        <v>31</v>
      </c>
      <c r="GM102" s="13">
        <f>MATCH(GJ102-1,属性投放!$AD$6:$AD$26,1)</f>
        <v>14</v>
      </c>
      <c r="GN102" s="13" t="str">
        <f>INDEX(属性投放!$AB$7:$AB$26,卡牌属性!GM102)</f>
        <v>焦热+1</v>
      </c>
      <c r="GO102" s="14">
        <f t="shared" si="260"/>
        <v>2735</v>
      </c>
      <c r="GP102" s="14">
        <f t="shared" si="261"/>
        <v>1344</v>
      </c>
      <c r="GQ102" s="14">
        <f t="shared" si="262"/>
        <v>26650</v>
      </c>
      <c r="GR102" s="14">
        <f t="shared" si="263"/>
        <v>15</v>
      </c>
      <c r="GS102" s="14">
        <f t="shared" si="264"/>
        <v>8</v>
      </c>
      <c r="GT102" s="14">
        <f t="shared" si="265"/>
        <v>150</v>
      </c>
      <c r="GU102" s="14">
        <f>GO102+GR102*($GJ102-INDEX(属性投放!$AD$6:$AD$26,卡牌属性!$GM102))</f>
        <v>2780</v>
      </c>
      <c r="GV102" s="14">
        <f>GP102+GS102*($GJ102-INDEX(属性投放!$AD$6:$AD$26,卡牌属性!$GM102))</f>
        <v>1368</v>
      </c>
      <c r="GW102" s="14">
        <f>GQ102+GT102*($GJ102-INDEX(属性投放!$AD$6:$AD$26,卡牌属性!$GM102))</f>
        <v>27100</v>
      </c>
      <c r="GX102" s="14">
        <f t="shared" si="266"/>
        <v>2935</v>
      </c>
      <c r="GY102" s="14">
        <f t="shared" si="267"/>
        <v>1471</v>
      </c>
      <c r="GZ102" s="14">
        <f t="shared" si="268"/>
        <v>29350</v>
      </c>
      <c r="HA102" s="14">
        <f>IF(COUNTIF(属性投放!$AN$7:$AN$58,"="&amp;卡牌属性!GJ102)&gt;0,卡牌属性!GL102,0)</f>
        <v>0</v>
      </c>
      <c r="HB102" s="14">
        <f t="shared" si="269"/>
        <v>0</v>
      </c>
      <c r="HC102" s="14">
        <f t="shared" si="270"/>
        <v>0</v>
      </c>
      <c r="HD102" s="14">
        <f t="shared" si="271"/>
        <v>0</v>
      </c>
      <c r="HE102" s="14">
        <f>IF(COUNTIF(属性投放!$AD$6:$AD$26,"="&amp;卡牌属性!GJ102)&gt;0,卡牌属性!GM102,0)</f>
        <v>0</v>
      </c>
      <c r="HF102" s="14">
        <f t="shared" si="272"/>
        <v>0</v>
      </c>
      <c r="HG102" s="14">
        <f t="shared" si="273"/>
        <v>0</v>
      </c>
      <c r="HH102" s="14">
        <f t="shared" si="274"/>
        <v>0</v>
      </c>
      <c r="HI102" s="14">
        <f t="shared" si="219"/>
        <v>15</v>
      </c>
      <c r="HJ102" s="14">
        <f t="shared" si="220"/>
        <v>8</v>
      </c>
      <c r="HK102" s="14">
        <f t="shared" si="221"/>
        <v>150</v>
      </c>
      <c r="HL102" s="14">
        <f t="shared" si="222"/>
        <v>5715</v>
      </c>
      <c r="HM102" s="14">
        <f t="shared" si="223"/>
        <v>2839</v>
      </c>
      <c r="HN102" s="14">
        <f t="shared" si="224"/>
        <v>56450</v>
      </c>
      <c r="HO102" s="14">
        <f t="shared" si="225"/>
        <v>460</v>
      </c>
      <c r="HP102" s="14">
        <f t="shared" si="226"/>
        <v>0</v>
      </c>
      <c r="HQ102" s="14">
        <f t="shared" si="227"/>
        <v>0</v>
      </c>
      <c r="HR102" s="14">
        <f t="shared" si="228"/>
        <v>170380</v>
      </c>
      <c r="HS102" s="17">
        <f t="shared" si="229"/>
        <v>2.6998473999295691E-3</v>
      </c>
      <c r="HT102" s="17">
        <f t="shared" si="230"/>
        <v>0</v>
      </c>
      <c r="HU102" s="17">
        <f t="shared" si="231"/>
        <v>0</v>
      </c>
      <c r="HV102" s="23">
        <f>SUM(HO$5:HO102)</f>
        <v>28060</v>
      </c>
      <c r="HW102" s="14">
        <f>SUM(HP$5:HP102)</f>
        <v>88120</v>
      </c>
      <c r="HX102" s="14">
        <f>SUM(HQ$5:HQ102)</f>
        <v>42160</v>
      </c>
      <c r="HY102" s="17">
        <f t="shared" si="232"/>
        <v>0.16469069139570372</v>
      </c>
      <c r="HZ102" s="17">
        <f t="shared" si="233"/>
        <v>0.5171968540908557</v>
      </c>
      <c r="IA102" s="17">
        <f t="shared" si="234"/>
        <v>0.24744688343702312</v>
      </c>
    </row>
    <row r="103" spans="31:235" ht="16.5" x14ac:dyDescent="0.2">
      <c r="AE103" s="13">
        <v>99</v>
      </c>
      <c r="AF103" s="13">
        <f t="shared" si="218"/>
        <v>5</v>
      </c>
      <c r="AG103" s="13">
        <f t="shared" si="173"/>
        <v>4</v>
      </c>
      <c r="AH103" s="14">
        <f t="shared" si="174"/>
        <v>1101005</v>
      </c>
      <c r="AI103" s="14" t="str">
        <f t="shared" si="175"/>
        <v>刘羽禅19突</v>
      </c>
      <c r="AJ103" s="25" t="s">
        <v>162</v>
      </c>
      <c r="AK103" s="14">
        <v>1</v>
      </c>
      <c r="AL103" s="14">
        <f t="shared" si="176"/>
        <v>19</v>
      </c>
      <c r="AM103" s="14">
        <f>INDEX(属性投放!$DE$6:$DE$85,(卡牌属性!AG103-2)*20+卡牌属性!AL103)</f>
        <v>33219</v>
      </c>
      <c r="AN103" s="14">
        <f t="shared" si="235"/>
        <v>33219</v>
      </c>
      <c r="AO103" s="14">
        <f t="shared" si="235"/>
        <v>33219</v>
      </c>
      <c r="AP103" s="14">
        <f t="shared" si="235"/>
        <v>33219</v>
      </c>
      <c r="AQ103" s="14">
        <f t="shared" si="235"/>
        <v>33219</v>
      </c>
      <c r="AR103" s="14">
        <f>INDEX(属性投放!$DF$6:$DF$85,(卡牌属性!AG103-2)*20+卡牌属性!AL103)</f>
        <v>16623</v>
      </c>
      <c r="AS103" s="14">
        <f t="shared" si="236"/>
        <v>16623</v>
      </c>
      <c r="AT103" s="14">
        <f t="shared" si="236"/>
        <v>16623</v>
      </c>
      <c r="AU103" s="14">
        <f t="shared" si="236"/>
        <v>16623</v>
      </c>
      <c r="AV103" s="14">
        <f t="shared" si="236"/>
        <v>16623</v>
      </c>
      <c r="AW103" s="14">
        <f>INDEX(属性投放!$DG$6:$DG$85,(卡牌属性!AG103-2)*20+卡牌属性!AL103)</f>
        <v>165995</v>
      </c>
      <c r="AX103" s="14">
        <f t="shared" si="237"/>
        <v>165995</v>
      </c>
      <c r="AY103" s="14">
        <f t="shared" si="237"/>
        <v>165995</v>
      </c>
      <c r="AZ103" s="14">
        <f t="shared" si="237"/>
        <v>165995</v>
      </c>
      <c r="BA103" s="14">
        <f t="shared" si="237"/>
        <v>165995</v>
      </c>
      <c r="BB103" s="14">
        <f>INDEX(属性投放!$DK$6:$DK$85,(卡牌属性!AG103-2)*20+卡牌属性!AL103)</f>
        <v>826</v>
      </c>
      <c r="BC103" s="14">
        <f t="shared" si="238"/>
        <v>826</v>
      </c>
      <c r="BD103" s="14">
        <f t="shared" si="238"/>
        <v>826</v>
      </c>
      <c r="BE103" s="14">
        <f t="shared" si="238"/>
        <v>826</v>
      </c>
      <c r="BF103" s="14">
        <f t="shared" si="238"/>
        <v>826</v>
      </c>
      <c r="BG103" s="14">
        <f>INDEX(属性投放!$DL$6:$DL$85,(卡牌属性!AG103-2)*20+卡牌属性!AL103)</f>
        <v>413</v>
      </c>
      <c r="BH103" s="14">
        <f t="shared" si="239"/>
        <v>413</v>
      </c>
      <c r="BI103" s="14">
        <f t="shared" si="239"/>
        <v>413</v>
      </c>
      <c r="BJ103" s="14">
        <f t="shared" si="239"/>
        <v>413</v>
      </c>
      <c r="BK103" s="14">
        <f t="shared" si="239"/>
        <v>413</v>
      </c>
      <c r="BL103" s="14">
        <f>INDEX(属性投放!$DM$6:$DM$85,(卡牌属性!AG103-2)*20+卡牌属性!AL103)</f>
        <v>4130</v>
      </c>
      <c r="BM103" s="14">
        <f t="shared" si="240"/>
        <v>4130</v>
      </c>
      <c r="BN103" s="14">
        <f t="shared" si="240"/>
        <v>4130</v>
      </c>
      <c r="BO103" s="14">
        <f t="shared" si="240"/>
        <v>4130</v>
      </c>
      <c r="BP103" s="14">
        <f t="shared" si="240"/>
        <v>4130</v>
      </c>
      <c r="BU103" s="13">
        <v>99</v>
      </c>
      <c r="BV103" s="13">
        <f t="shared" si="177"/>
        <v>5</v>
      </c>
      <c r="BW103" s="14">
        <f t="shared" si="178"/>
        <v>3</v>
      </c>
      <c r="BX103" s="14">
        <f t="shared" si="179"/>
        <v>1102005</v>
      </c>
      <c r="BY103" s="14" t="str">
        <f t="shared" si="180"/>
        <v>李轩辕19突</v>
      </c>
      <c r="BZ103" s="25" t="s">
        <v>162</v>
      </c>
      <c r="CA103" s="14">
        <v>2</v>
      </c>
      <c r="CB103" s="14">
        <f t="shared" si="181"/>
        <v>19</v>
      </c>
      <c r="CC103" s="14" t="s">
        <v>21</v>
      </c>
      <c r="CD103" s="14">
        <f>INDEX(属性投放!$AY$6:$AY$85,(BW103-2)*20+CB103)</f>
        <v>23491</v>
      </c>
      <c r="CE103" s="14" t="s">
        <v>22</v>
      </c>
      <c r="CF103" s="14">
        <f>INDEX(属性投放!$AZ$6:$AZ$85,(BW103-2)*20+CB103)</f>
        <v>11726</v>
      </c>
      <c r="CG103" s="14" t="s">
        <v>674</v>
      </c>
      <c r="CH103" s="14">
        <f>INDEX(属性投放!$BA$6:$BA$85,(BW103-2)*20+CB103)</f>
        <v>233910</v>
      </c>
      <c r="CI103" s="14" t="s">
        <v>21</v>
      </c>
      <c r="CJ103" s="14">
        <f>INDEX(属性投放!$BB$6:$BB$85,(BW103-2)*20+CB103)</f>
        <v>40</v>
      </c>
      <c r="CK103" s="14" t="s">
        <v>22</v>
      </c>
      <c r="CL103" s="14">
        <f>INDEX(属性投放!$BC$6:$BC$85,(BW103-2)*20+CB103)</f>
        <v>20</v>
      </c>
      <c r="CM103" s="14" t="s">
        <v>674</v>
      </c>
      <c r="CN103" s="14">
        <f>INDEX(属性投放!$BD$6:$BD$85,(BW103-2)*20+CB103)</f>
        <v>400</v>
      </c>
      <c r="CQ103" s="13">
        <v>99</v>
      </c>
      <c r="CR103" s="13">
        <f t="shared" si="182"/>
        <v>2</v>
      </c>
      <c r="CS103" s="13">
        <f t="shared" si="183"/>
        <v>47</v>
      </c>
      <c r="CT103" s="14">
        <f t="shared" si="184"/>
        <v>3</v>
      </c>
      <c r="CU103" s="14">
        <f t="shared" si="185"/>
        <v>1102002</v>
      </c>
      <c r="CV103" s="14" t="str">
        <f>INDEX($O$6:$O$27,CR103)&amp;"-"&amp;INDEX(属性投放!$AB$7:$AB$26,CX103)&amp;"-魂火-"&amp;CZ103</f>
        <v>许褚-无间-魂火-2</v>
      </c>
      <c r="CW103" s="25" t="s">
        <v>162</v>
      </c>
      <c r="CX103" s="14">
        <f>INDEX(属性投放!$AL$7:$AL$58,CS103)</f>
        <v>19</v>
      </c>
      <c r="CY103" s="14" t="s">
        <v>701</v>
      </c>
      <c r="CZ103" s="14">
        <f>INDEX(属性投放!$AM$7:$AM$58,CS103)</f>
        <v>2</v>
      </c>
      <c r="DA103" s="14">
        <f t="shared" si="186"/>
        <v>47</v>
      </c>
      <c r="DB103" s="14">
        <f>INDEX(属性投放!$AN$7:$AN$58,DA103)</f>
        <v>137</v>
      </c>
      <c r="DC103" s="14" t="s">
        <v>702</v>
      </c>
      <c r="DD103" s="14">
        <f>INDEX(属性投放!$BJ$6:$BJ$85,(CT103-2)*20+CX103)</f>
        <v>1125</v>
      </c>
      <c r="DE103" s="14">
        <f>SUMIFS(DD$5:DD103,$CR$5:$CR103,"="&amp;$CR103)</f>
        <v>15310</v>
      </c>
      <c r="DF103" s="14" t="s">
        <v>703</v>
      </c>
      <c r="DG103" s="14">
        <f>INDEX(属性投放!$BK$6:$BK$85,(CT103-2)*20+CX103)</f>
        <v>563</v>
      </c>
      <c r="DH103" s="14">
        <f>SUMIFS(DG$5:DG103,$CR$5:$CR103,"="&amp;$CR103)</f>
        <v>7658</v>
      </c>
      <c r="DI103" s="14" t="s">
        <v>704</v>
      </c>
      <c r="DJ103" s="14">
        <f>INDEX(属性投放!$BL$6:$BL$85,(CT103-2)*20+CX103)</f>
        <v>11250</v>
      </c>
      <c r="DK103" s="14">
        <f>SUMIFS(DJ$5:DJ103,$CR$5:$CR103,"="&amp;$CR103)</f>
        <v>153100</v>
      </c>
      <c r="DP103" s="14">
        <f t="shared" si="187"/>
        <v>1102005</v>
      </c>
      <c r="DQ103" s="14" t="str">
        <f t="shared" si="188"/>
        <v>李轩辕19突</v>
      </c>
      <c r="DR103" s="14">
        <f t="shared" si="189"/>
        <v>4</v>
      </c>
      <c r="DS103" s="14">
        <f t="shared" si="190"/>
        <v>5</v>
      </c>
      <c r="DT103" s="14">
        <f t="shared" si="191"/>
        <v>6</v>
      </c>
      <c r="DU103" s="14">
        <f t="shared" si="192"/>
        <v>3</v>
      </c>
      <c r="DV103" s="14">
        <f t="shared" si="193"/>
        <v>19</v>
      </c>
      <c r="DW103" s="14">
        <f t="shared" si="194"/>
        <v>39</v>
      </c>
      <c r="DX103" s="14">
        <f>INDEX(属性投放!$AW$6:$AW$85,(卡牌属性!DU103-2)*20+卡牌属性!DV103)</f>
        <v>8</v>
      </c>
      <c r="DY103" s="14">
        <f>INDEX(属性投放!BP$6:BP$85,卡牌属性!$DW103)</f>
        <v>1800</v>
      </c>
      <c r="DZ103" s="14">
        <f>INDEX(属性投放!BQ$6:BQ$85,卡牌属性!$DW103)</f>
        <v>900</v>
      </c>
      <c r="EA103" s="14">
        <f>INDEX(属性投放!BR$6:BR$85,卡牌属性!$DW103)</f>
        <v>18000</v>
      </c>
      <c r="EB103" s="14">
        <f t="shared" si="241"/>
        <v>9925</v>
      </c>
      <c r="EC103" s="14">
        <f t="shared" si="242"/>
        <v>10431</v>
      </c>
      <c r="ED103" s="14">
        <f t="shared" si="243"/>
        <v>10724</v>
      </c>
      <c r="EE103" s="14">
        <f t="shared" si="244"/>
        <v>10724</v>
      </c>
      <c r="EF103" s="14">
        <f t="shared" si="245"/>
        <v>12008</v>
      </c>
      <c r="EG103" s="14">
        <f t="shared" si="246"/>
        <v>5194</v>
      </c>
      <c r="EH103" s="14">
        <f t="shared" si="247"/>
        <v>5333</v>
      </c>
      <c r="EI103" s="14">
        <f t="shared" si="248"/>
        <v>5333</v>
      </c>
      <c r="EJ103" s="14">
        <f t="shared" si="249"/>
        <v>5941</v>
      </c>
      <c r="EK103" s="14">
        <f t="shared" si="250"/>
        <v>6255</v>
      </c>
      <c r="EL103" s="14">
        <f t="shared" si="251"/>
        <v>105940</v>
      </c>
      <c r="EM103" s="14">
        <f t="shared" si="252"/>
        <v>118580</v>
      </c>
      <c r="EN103" s="14">
        <f t="shared" si="253"/>
        <v>118580</v>
      </c>
      <c r="EO103" s="14">
        <f t="shared" si="254"/>
        <v>124700</v>
      </c>
      <c r="EP103" s="14">
        <f t="shared" si="255"/>
        <v>132200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256"/>
        <v>20</v>
      </c>
      <c r="FK103" s="14">
        <f t="shared" si="257"/>
        <v>1102020</v>
      </c>
      <c r="FL103" s="14" t="str">
        <f t="shared" si="258"/>
        <v>高顺-4星</v>
      </c>
      <c r="FM103" s="14">
        <f t="shared" si="259"/>
        <v>4</v>
      </c>
      <c r="FN103" s="14">
        <f>INDEX(Y$6:Y$27,$FJ103)+INDEX(属性偏向!Z$4:Z$8,卡牌属性!$FM103)</f>
        <v>8</v>
      </c>
      <c r="FO103" s="14" t="str">
        <f>INDEX(属性评价,卡牌属性!FN103)</f>
        <v>A+</v>
      </c>
      <c r="FP103" s="14">
        <f>INDEX(Z$6:Z$27,$FJ103)+INDEX(属性偏向!AA$4:AA$8,卡牌属性!$FM103)</f>
        <v>7</v>
      </c>
      <c r="FQ103" s="14" t="str">
        <f>INDEX(属性评价,卡牌属性!FP103)</f>
        <v>A</v>
      </c>
      <c r="FR103" s="14">
        <f>INDEX(AA$6:AA$27,$FJ103)+INDEX(属性偏向!AB$4:AB$8,卡牌属性!$FM103)</f>
        <v>7</v>
      </c>
      <c r="FS103" s="14" t="str">
        <f>INDEX(属性评价,卡牌属性!FR103)</f>
        <v>A</v>
      </c>
      <c r="GJ103" s="13">
        <v>99</v>
      </c>
      <c r="GK103" s="13">
        <f>MATCH(GJ103-1,属性投放!$T$6:$T$66,1)</f>
        <v>18</v>
      </c>
      <c r="GL103" s="13">
        <f>MATCH(GJ103,属性投放!$AN$6:$AN$58,1)-1</f>
        <v>31</v>
      </c>
      <c r="GM103" s="13">
        <f>MATCH(GJ103-1,属性投放!$AD$6:$AD$26,1)</f>
        <v>14</v>
      </c>
      <c r="GN103" s="13" t="str">
        <f>INDEX(属性投放!$AB$7:$AB$26,卡牌属性!GM103)</f>
        <v>焦热+1</v>
      </c>
      <c r="GO103" s="14">
        <f t="shared" si="260"/>
        <v>2735</v>
      </c>
      <c r="GP103" s="14">
        <f t="shared" si="261"/>
        <v>1344</v>
      </c>
      <c r="GQ103" s="14">
        <f t="shared" si="262"/>
        <v>26650</v>
      </c>
      <c r="GR103" s="14">
        <f t="shared" si="263"/>
        <v>15</v>
      </c>
      <c r="GS103" s="14">
        <f t="shared" si="264"/>
        <v>8</v>
      </c>
      <c r="GT103" s="14">
        <f t="shared" si="265"/>
        <v>150</v>
      </c>
      <c r="GU103" s="14">
        <f>GO103+GR103*($GJ103-INDEX(属性投放!$AD$6:$AD$26,卡牌属性!$GM103))</f>
        <v>2795</v>
      </c>
      <c r="GV103" s="14">
        <f>GP103+GS103*($GJ103-INDEX(属性投放!$AD$6:$AD$26,卡牌属性!$GM103))</f>
        <v>1376</v>
      </c>
      <c r="GW103" s="14">
        <f>GQ103+GT103*($GJ103-INDEX(属性投放!$AD$6:$AD$26,卡牌属性!$GM103))</f>
        <v>27250</v>
      </c>
      <c r="GX103" s="14">
        <f t="shared" si="266"/>
        <v>2935</v>
      </c>
      <c r="GY103" s="14">
        <f t="shared" si="267"/>
        <v>1471</v>
      </c>
      <c r="GZ103" s="14">
        <f t="shared" si="268"/>
        <v>29350</v>
      </c>
      <c r="HA103" s="14">
        <f>IF(COUNTIF(属性投放!$AN$7:$AN$58,"="&amp;卡牌属性!GJ103)&gt;0,卡牌属性!GL103,0)</f>
        <v>0</v>
      </c>
      <c r="HB103" s="14">
        <f t="shared" si="269"/>
        <v>0</v>
      </c>
      <c r="HC103" s="14">
        <f t="shared" si="270"/>
        <v>0</v>
      </c>
      <c r="HD103" s="14">
        <f t="shared" si="271"/>
        <v>0</v>
      </c>
      <c r="HE103" s="14">
        <f>IF(COUNTIF(属性投放!$AD$6:$AD$26,"="&amp;卡牌属性!GJ103)&gt;0,卡牌属性!GM103,0)</f>
        <v>0</v>
      </c>
      <c r="HF103" s="14">
        <f t="shared" si="272"/>
        <v>0</v>
      </c>
      <c r="HG103" s="14">
        <f t="shared" si="273"/>
        <v>0</v>
      </c>
      <c r="HH103" s="14">
        <f t="shared" si="274"/>
        <v>0</v>
      </c>
      <c r="HI103" s="14">
        <f t="shared" si="219"/>
        <v>15</v>
      </c>
      <c r="HJ103" s="14">
        <f t="shared" si="220"/>
        <v>8</v>
      </c>
      <c r="HK103" s="14">
        <f t="shared" si="221"/>
        <v>150</v>
      </c>
      <c r="HL103" s="14">
        <f t="shared" si="222"/>
        <v>5730</v>
      </c>
      <c r="HM103" s="14">
        <f t="shared" si="223"/>
        <v>2847</v>
      </c>
      <c r="HN103" s="14">
        <f t="shared" si="224"/>
        <v>56600</v>
      </c>
      <c r="HO103" s="14">
        <f t="shared" si="225"/>
        <v>460</v>
      </c>
      <c r="HP103" s="14">
        <f t="shared" si="226"/>
        <v>0</v>
      </c>
      <c r="HQ103" s="14">
        <f t="shared" si="227"/>
        <v>0</v>
      </c>
      <c r="HR103" s="14">
        <f t="shared" si="228"/>
        <v>170840</v>
      </c>
      <c r="HS103" s="17">
        <f t="shared" si="229"/>
        <v>2.6925778506204636E-3</v>
      </c>
      <c r="HT103" s="17">
        <f t="shared" si="230"/>
        <v>0</v>
      </c>
      <c r="HU103" s="17">
        <f t="shared" si="231"/>
        <v>0</v>
      </c>
      <c r="HV103" s="23">
        <f>SUM(HO$5:HO103)</f>
        <v>28520</v>
      </c>
      <c r="HW103" s="14">
        <f>SUM(HP$5:HP103)</f>
        <v>88120</v>
      </c>
      <c r="HX103" s="14">
        <f>SUM(HQ$5:HQ103)</f>
        <v>42160</v>
      </c>
      <c r="HY103" s="17">
        <f t="shared" si="232"/>
        <v>0.16693982673846874</v>
      </c>
      <c r="HZ103" s="17">
        <f t="shared" si="233"/>
        <v>0.51580426129712009</v>
      </c>
      <c r="IA103" s="17">
        <f t="shared" si="234"/>
        <v>0.24678061343947552</v>
      </c>
    </row>
    <row r="104" spans="31:235" ht="16.5" x14ac:dyDescent="0.2">
      <c r="AE104" s="13">
        <v>100</v>
      </c>
      <c r="AF104" s="13">
        <f t="shared" si="218"/>
        <v>5</v>
      </c>
      <c r="AG104" s="13">
        <f t="shared" si="173"/>
        <v>4</v>
      </c>
      <c r="AH104" s="14">
        <f t="shared" si="174"/>
        <v>1101005</v>
      </c>
      <c r="AI104" s="14" t="str">
        <f t="shared" si="175"/>
        <v>刘羽禅20突</v>
      </c>
      <c r="AJ104" s="25" t="s">
        <v>162</v>
      </c>
      <c r="AK104" s="14">
        <v>1</v>
      </c>
      <c r="AL104" s="14">
        <f t="shared" si="176"/>
        <v>20</v>
      </c>
      <c r="AM104" s="14">
        <f>INDEX(属性投放!$DE$6:$DE$85,(卡牌属性!AG104-2)*20+卡牌属性!AL104)</f>
        <v>34989</v>
      </c>
      <c r="AN104" s="14">
        <f t="shared" si="235"/>
        <v>34989</v>
      </c>
      <c r="AO104" s="14">
        <f t="shared" si="235"/>
        <v>34989</v>
      </c>
      <c r="AP104" s="14">
        <f t="shared" si="235"/>
        <v>34989</v>
      </c>
      <c r="AQ104" s="14">
        <f t="shared" si="235"/>
        <v>34989</v>
      </c>
      <c r="AR104" s="14">
        <f>INDEX(属性投放!$DF$6:$DF$85,(卡牌属性!AG104-2)*20+卡牌属性!AL104)</f>
        <v>17509</v>
      </c>
      <c r="AS104" s="14">
        <f t="shared" si="236"/>
        <v>17509</v>
      </c>
      <c r="AT104" s="14">
        <f t="shared" si="236"/>
        <v>17509</v>
      </c>
      <c r="AU104" s="14">
        <f t="shared" si="236"/>
        <v>17509</v>
      </c>
      <c r="AV104" s="14">
        <f t="shared" si="236"/>
        <v>17509</v>
      </c>
      <c r="AW104" s="14">
        <f>INDEX(属性投放!$DG$6:$DG$85,(卡牌属性!AG104-2)*20+卡牌属性!AL104)</f>
        <v>174845</v>
      </c>
      <c r="AX104" s="14">
        <f t="shared" si="237"/>
        <v>174845</v>
      </c>
      <c r="AY104" s="14">
        <f t="shared" si="237"/>
        <v>174845</v>
      </c>
      <c r="AZ104" s="14">
        <f t="shared" si="237"/>
        <v>174845</v>
      </c>
      <c r="BA104" s="14">
        <f t="shared" si="237"/>
        <v>174845</v>
      </c>
      <c r="BB104" s="14">
        <f>INDEX(属性投放!$DK$6:$DK$85,(卡牌属性!AG104-2)*20+卡牌属性!AL104)</f>
        <v>826</v>
      </c>
      <c r="BC104" s="14">
        <f t="shared" si="238"/>
        <v>826</v>
      </c>
      <c r="BD104" s="14">
        <f t="shared" si="238"/>
        <v>826</v>
      </c>
      <c r="BE104" s="14">
        <f t="shared" si="238"/>
        <v>826</v>
      </c>
      <c r="BF104" s="14">
        <f t="shared" si="238"/>
        <v>826</v>
      </c>
      <c r="BG104" s="14">
        <f>INDEX(属性投放!$DL$6:$DL$85,(卡牌属性!AG104-2)*20+卡牌属性!AL104)</f>
        <v>413</v>
      </c>
      <c r="BH104" s="14">
        <f t="shared" si="239"/>
        <v>413</v>
      </c>
      <c r="BI104" s="14">
        <f t="shared" si="239"/>
        <v>413</v>
      </c>
      <c r="BJ104" s="14">
        <f t="shared" si="239"/>
        <v>413</v>
      </c>
      <c r="BK104" s="14">
        <f t="shared" si="239"/>
        <v>413</v>
      </c>
      <c r="BL104" s="14">
        <f>INDEX(属性投放!$DM$6:$DM$85,(卡牌属性!AG104-2)*20+卡牌属性!AL104)</f>
        <v>4130</v>
      </c>
      <c r="BM104" s="14">
        <f t="shared" si="240"/>
        <v>4130</v>
      </c>
      <c r="BN104" s="14">
        <f t="shared" si="240"/>
        <v>4130</v>
      </c>
      <c r="BO104" s="14">
        <f t="shared" si="240"/>
        <v>4130</v>
      </c>
      <c r="BP104" s="14">
        <f t="shared" si="240"/>
        <v>4130</v>
      </c>
      <c r="BU104" s="13">
        <v>100</v>
      </c>
      <c r="BV104" s="13">
        <f t="shared" si="177"/>
        <v>5</v>
      </c>
      <c r="BW104" s="14">
        <f t="shared" si="178"/>
        <v>3</v>
      </c>
      <c r="BX104" s="14">
        <f t="shared" si="179"/>
        <v>1102005</v>
      </c>
      <c r="BY104" s="14" t="str">
        <f t="shared" si="180"/>
        <v>李轩辕20突</v>
      </c>
      <c r="BZ104" s="25" t="s">
        <v>162</v>
      </c>
      <c r="CA104" s="14">
        <v>2</v>
      </c>
      <c r="CB104" s="14">
        <f t="shared" si="181"/>
        <v>20</v>
      </c>
      <c r="CC104" s="14" t="s">
        <v>21</v>
      </c>
      <c r="CD104" s="14">
        <f>INDEX(属性投放!$AY$6:$AY$85,(BW104-2)*20+CB104)</f>
        <v>28986</v>
      </c>
      <c r="CE104" s="14" t="s">
        <v>22</v>
      </c>
      <c r="CF104" s="14">
        <f>INDEX(属性投放!$AZ$6:$AZ$85,(BW104-2)*20+CB104)</f>
        <v>14475</v>
      </c>
      <c r="CG104" s="14" t="s">
        <v>674</v>
      </c>
      <c r="CH104" s="14">
        <f>INDEX(属性投放!$BA$6:$BA$85,(BW104-2)*20+CB104)</f>
        <v>288860</v>
      </c>
      <c r="CI104" s="14" t="s">
        <v>21</v>
      </c>
      <c r="CJ104" s="14">
        <f>INDEX(属性投放!$BB$6:$BB$85,(BW104-2)*20+CB104)</f>
        <v>40</v>
      </c>
      <c r="CK104" s="14" t="s">
        <v>22</v>
      </c>
      <c r="CL104" s="14">
        <f>INDEX(属性投放!$BC$6:$BC$85,(BW104-2)*20+CB104)</f>
        <v>20</v>
      </c>
      <c r="CM104" s="14" t="s">
        <v>674</v>
      </c>
      <c r="CN104" s="14">
        <f>INDEX(属性投放!$BD$6:$BD$85,(BW104-2)*20+CB104)</f>
        <v>400</v>
      </c>
      <c r="CQ104" s="13">
        <v>100</v>
      </c>
      <c r="CR104" s="13">
        <f t="shared" si="182"/>
        <v>2</v>
      </c>
      <c r="CS104" s="13">
        <f t="shared" si="183"/>
        <v>48</v>
      </c>
      <c r="CT104" s="14">
        <f t="shared" si="184"/>
        <v>3</v>
      </c>
      <c r="CU104" s="14">
        <f t="shared" si="185"/>
        <v>1102002</v>
      </c>
      <c r="CV104" s="14" t="str">
        <f>INDEX($O$6:$O$27,CR104)&amp;"-"&amp;INDEX(属性投放!$AB$7:$AB$26,CX104)&amp;"-魂火-"&amp;CZ104</f>
        <v>许褚-无间-魂火-3</v>
      </c>
      <c r="CW104" s="25" t="s">
        <v>162</v>
      </c>
      <c r="CX104" s="14">
        <f>INDEX(属性投放!$AL$7:$AL$58,CS104)</f>
        <v>19</v>
      </c>
      <c r="CY104" s="14" t="s">
        <v>701</v>
      </c>
      <c r="CZ104" s="14">
        <f>INDEX(属性投放!$AM$7:$AM$58,CS104)</f>
        <v>3</v>
      </c>
      <c r="DA104" s="14">
        <f t="shared" si="186"/>
        <v>48</v>
      </c>
      <c r="DB104" s="14">
        <f>INDEX(属性投放!$AN$7:$AN$58,DA104)</f>
        <v>140</v>
      </c>
      <c r="DC104" s="14" t="s">
        <v>702</v>
      </c>
      <c r="DD104" s="14">
        <f>INDEX(属性投放!$BJ$6:$BJ$85,(CT104-2)*20+CX104)</f>
        <v>1125</v>
      </c>
      <c r="DE104" s="14">
        <f>SUMIFS(DD$5:DD104,$CR$5:$CR104,"="&amp;$CR104)</f>
        <v>16435</v>
      </c>
      <c r="DF104" s="14" t="s">
        <v>703</v>
      </c>
      <c r="DG104" s="14">
        <f>INDEX(属性投放!$BK$6:$BK$85,(CT104-2)*20+CX104)</f>
        <v>563</v>
      </c>
      <c r="DH104" s="14">
        <f>SUMIFS(DG$5:DG104,$CR$5:$CR104,"="&amp;$CR104)</f>
        <v>8221</v>
      </c>
      <c r="DI104" s="14" t="s">
        <v>704</v>
      </c>
      <c r="DJ104" s="14">
        <f>INDEX(属性投放!$BL$6:$BL$85,(CT104-2)*20+CX104)</f>
        <v>11250</v>
      </c>
      <c r="DK104" s="14">
        <f>SUMIFS(DJ$5:DJ104,$CR$5:$CR104,"="&amp;$CR104)</f>
        <v>164350</v>
      </c>
      <c r="DP104" s="14">
        <f t="shared" si="187"/>
        <v>1102005</v>
      </c>
      <c r="DQ104" s="14" t="str">
        <f t="shared" si="188"/>
        <v>李轩辕20突</v>
      </c>
      <c r="DR104" s="14">
        <f t="shared" si="189"/>
        <v>4</v>
      </c>
      <c r="DS104" s="14">
        <f t="shared" si="190"/>
        <v>5</v>
      </c>
      <c r="DT104" s="14">
        <f t="shared" si="191"/>
        <v>6</v>
      </c>
      <c r="DU104" s="14">
        <f t="shared" si="192"/>
        <v>3</v>
      </c>
      <c r="DV104" s="14">
        <f t="shared" si="193"/>
        <v>20</v>
      </c>
      <c r="DW104" s="14">
        <f t="shared" si="194"/>
        <v>40</v>
      </c>
      <c r="DX104" s="14">
        <f>INDEX(属性投放!$AW$6:$AW$85,(卡牌属性!DU104-2)*20+卡牌属性!DV104)</f>
        <v>10</v>
      </c>
      <c r="DY104" s="14">
        <f>INDEX(属性投放!BP$6:BP$85,卡牌属性!$DW104)</f>
        <v>2000</v>
      </c>
      <c r="DZ104" s="14">
        <f>INDEX(属性投放!BQ$6:BQ$85,卡牌属性!$DW104)</f>
        <v>1000</v>
      </c>
      <c r="EA104" s="14">
        <f>INDEX(属性投放!BR$6:BR$85,卡牌属性!$DW104)</f>
        <v>20000</v>
      </c>
      <c r="EB104" s="14">
        <f t="shared" si="241"/>
        <v>11965</v>
      </c>
      <c r="EC104" s="14">
        <f t="shared" si="242"/>
        <v>12551</v>
      </c>
      <c r="ED104" s="14">
        <f t="shared" si="243"/>
        <v>12884</v>
      </c>
      <c r="EE104" s="14">
        <f t="shared" si="244"/>
        <v>12884</v>
      </c>
      <c r="EF104" s="14">
        <f t="shared" si="245"/>
        <v>14408</v>
      </c>
      <c r="EG104" s="14">
        <f t="shared" si="246"/>
        <v>6254</v>
      </c>
      <c r="EH104" s="14">
        <f t="shared" si="247"/>
        <v>6417</v>
      </c>
      <c r="EI104" s="14">
        <f t="shared" si="248"/>
        <v>6417</v>
      </c>
      <c r="EJ104" s="14">
        <f t="shared" si="249"/>
        <v>7145</v>
      </c>
      <c r="EK104" s="14">
        <f t="shared" si="250"/>
        <v>7475</v>
      </c>
      <c r="EL104" s="14">
        <f t="shared" si="251"/>
        <v>127540</v>
      </c>
      <c r="EM104" s="14">
        <f t="shared" si="252"/>
        <v>142580</v>
      </c>
      <c r="EN104" s="14">
        <f t="shared" si="253"/>
        <v>142580</v>
      </c>
      <c r="EO104" s="14">
        <f t="shared" si="254"/>
        <v>149100</v>
      </c>
      <c r="EP104" s="14">
        <f t="shared" si="255"/>
        <v>158200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256"/>
        <v>20</v>
      </c>
      <c r="FK104" s="14">
        <f t="shared" si="257"/>
        <v>1102020</v>
      </c>
      <c r="FL104" s="14" t="str">
        <f t="shared" si="258"/>
        <v>高顺-5星</v>
      </c>
      <c r="FM104" s="14">
        <f t="shared" si="259"/>
        <v>5</v>
      </c>
      <c r="FN104" s="14">
        <f>INDEX(Y$6:Y$27,$FJ104)+INDEX(属性偏向!Z$4:Z$8,卡牌属性!$FM104)</f>
        <v>9</v>
      </c>
      <c r="FO104" s="14" t="str">
        <f>INDEX(属性评价,卡牌属性!FN104)</f>
        <v>S</v>
      </c>
      <c r="FP104" s="14">
        <f>INDEX(Z$6:Z$27,$FJ104)+INDEX(属性偏向!AA$4:AA$8,卡牌属性!$FM104)</f>
        <v>8</v>
      </c>
      <c r="FQ104" s="14" t="str">
        <f>INDEX(属性评价,卡牌属性!FP104)</f>
        <v>A+</v>
      </c>
      <c r="FR104" s="14">
        <f>INDEX(AA$6:AA$27,$FJ104)+INDEX(属性偏向!AB$4:AB$8,卡牌属性!$FM104)</f>
        <v>8</v>
      </c>
      <c r="FS104" s="14" t="str">
        <f>INDEX(属性评价,卡牌属性!FR104)</f>
        <v>A+</v>
      </c>
      <c r="GJ104" s="13">
        <v>100</v>
      </c>
      <c r="GK104" s="13">
        <f>MATCH(GJ104-1,属性投放!$T$6:$T$66,1)</f>
        <v>19</v>
      </c>
      <c r="GL104" s="13">
        <f>MATCH(GJ104,属性投放!$AN$6:$AN$58,1)-1</f>
        <v>32</v>
      </c>
      <c r="GM104" s="13">
        <f>MATCH(GJ104-1,属性投放!$AD$6:$AD$26,1)</f>
        <v>14</v>
      </c>
      <c r="GN104" s="13" t="str">
        <f>INDEX(属性投放!$AB$7:$AB$26,卡牌属性!GM104)</f>
        <v>焦热+1</v>
      </c>
      <c r="GO104" s="14">
        <f t="shared" si="260"/>
        <v>2735</v>
      </c>
      <c r="GP104" s="14">
        <f t="shared" si="261"/>
        <v>1344</v>
      </c>
      <c r="GQ104" s="14">
        <f t="shared" si="262"/>
        <v>26650</v>
      </c>
      <c r="GR104" s="14">
        <f t="shared" si="263"/>
        <v>15</v>
      </c>
      <c r="GS104" s="14">
        <f t="shared" si="264"/>
        <v>8</v>
      </c>
      <c r="GT104" s="14">
        <f t="shared" si="265"/>
        <v>150</v>
      </c>
      <c r="GU104" s="14">
        <f>GO104+GR104*($GJ104-INDEX(属性投放!$AD$6:$AD$26,卡牌属性!$GM104))</f>
        <v>2810</v>
      </c>
      <c r="GV104" s="14">
        <f>GP104+GS104*($GJ104-INDEX(属性投放!$AD$6:$AD$26,卡牌属性!$GM104))</f>
        <v>1384</v>
      </c>
      <c r="GW104" s="14">
        <f>GQ104+GT104*($GJ104-INDEX(属性投放!$AD$6:$AD$26,卡牌属性!$GM104))</f>
        <v>27400</v>
      </c>
      <c r="GX104" s="14">
        <f t="shared" si="266"/>
        <v>3205</v>
      </c>
      <c r="GY104" s="14">
        <f t="shared" si="267"/>
        <v>1606</v>
      </c>
      <c r="GZ104" s="14">
        <f t="shared" si="268"/>
        <v>32050</v>
      </c>
      <c r="HA104" s="14">
        <f>IF(COUNTIF(属性投放!$AN$7:$AN$58,"="&amp;卡牌属性!GJ104)&gt;0,卡牌属性!GL104,0)</f>
        <v>32</v>
      </c>
      <c r="HB104" s="14">
        <f t="shared" si="269"/>
        <v>270</v>
      </c>
      <c r="HC104" s="14">
        <f t="shared" si="270"/>
        <v>135</v>
      </c>
      <c r="HD104" s="14">
        <f t="shared" si="271"/>
        <v>2700</v>
      </c>
      <c r="HE104" s="14">
        <f>IF(COUNTIF(属性投放!$AD$6:$AD$26,"="&amp;卡牌属性!GJ104)&gt;0,卡牌属性!GM104,0)</f>
        <v>0</v>
      </c>
      <c r="HF104" s="14">
        <f t="shared" si="272"/>
        <v>0</v>
      </c>
      <c r="HG104" s="14">
        <f t="shared" si="273"/>
        <v>0</v>
      </c>
      <c r="HH104" s="14">
        <f t="shared" si="274"/>
        <v>0</v>
      </c>
      <c r="HI104" s="14">
        <f t="shared" si="219"/>
        <v>15</v>
      </c>
      <c r="HJ104" s="14">
        <f t="shared" si="220"/>
        <v>8</v>
      </c>
      <c r="HK104" s="14">
        <f t="shared" si="221"/>
        <v>150</v>
      </c>
      <c r="HL104" s="14">
        <f t="shared" si="222"/>
        <v>6015</v>
      </c>
      <c r="HM104" s="14">
        <f t="shared" si="223"/>
        <v>2990</v>
      </c>
      <c r="HN104" s="14">
        <f t="shared" si="224"/>
        <v>59450</v>
      </c>
      <c r="HO104" s="14">
        <f t="shared" si="225"/>
        <v>460</v>
      </c>
      <c r="HP104" s="14">
        <f t="shared" si="226"/>
        <v>8100</v>
      </c>
      <c r="HQ104" s="14">
        <f t="shared" si="227"/>
        <v>0</v>
      </c>
      <c r="HR104" s="14">
        <f t="shared" si="228"/>
        <v>179400</v>
      </c>
      <c r="HS104" s="17">
        <f t="shared" si="229"/>
        <v>2.5641025641025641E-3</v>
      </c>
      <c r="HT104" s="17">
        <f t="shared" si="230"/>
        <v>4.51505016722408E-2</v>
      </c>
      <c r="HU104" s="17">
        <f t="shared" si="231"/>
        <v>0</v>
      </c>
      <c r="HV104" s="23">
        <f>SUM(HO$5:HO104)</f>
        <v>28980</v>
      </c>
      <c r="HW104" s="14">
        <f>SUM(HP$5:HP104)</f>
        <v>96220</v>
      </c>
      <c r="HX104" s="14">
        <f>SUM(HQ$5:HQ104)</f>
        <v>42160</v>
      </c>
      <c r="HY104" s="17">
        <f t="shared" si="232"/>
        <v>0.16153846153846155</v>
      </c>
      <c r="HZ104" s="17">
        <f t="shared" si="233"/>
        <v>0.53634336677814942</v>
      </c>
      <c r="IA104" s="17">
        <f t="shared" si="234"/>
        <v>0.23500557413600892</v>
      </c>
    </row>
    <row r="105" spans="31:235" ht="16.5" x14ac:dyDescent="0.2">
      <c r="AE105" s="13">
        <v>101</v>
      </c>
      <c r="AF105" s="13">
        <f t="shared" si="218"/>
        <v>6</v>
      </c>
      <c r="AG105" s="13">
        <f t="shared" si="173"/>
        <v>4</v>
      </c>
      <c r="AH105" s="14">
        <f t="shared" si="174"/>
        <v>1101006</v>
      </c>
      <c r="AI105" s="14" t="str">
        <f t="shared" si="175"/>
        <v>红莲·缇娜1突</v>
      </c>
      <c r="AJ105" s="25" t="s">
        <v>162</v>
      </c>
      <c r="AK105" s="14">
        <v>1</v>
      </c>
      <c r="AL105" s="14">
        <f t="shared" si="176"/>
        <v>1</v>
      </c>
      <c r="AM105" s="14">
        <f>INDEX(属性投放!$DE$6:$DE$85,(卡牌属性!AG105-2)*20+卡牌属性!AL105)</f>
        <v>120</v>
      </c>
      <c r="AN105" s="14">
        <f t="shared" ref="AN105:AQ124" si="275">$AM105</f>
        <v>120</v>
      </c>
      <c r="AO105" s="14">
        <f t="shared" si="275"/>
        <v>120</v>
      </c>
      <c r="AP105" s="14">
        <f t="shared" si="275"/>
        <v>120</v>
      </c>
      <c r="AQ105" s="14">
        <f t="shared" si="275"/>
        <v>120</v>
      </c>
      <c r="AR105" s="14">
        <f>INDEX(属性投放!$DF$6:$DF$85,(卡牌属性!AG105-2)*20+卡牌属性!AL105)</f>
        <v>20</v>
      </c>
      <c r="AS105" s="14">
        <f t="shared" ref="AS105:AV124" si="276">$AR105</f>
        <v>20</v>
      </c>
      <c r="AT105" s="14">
        <f t="shared" si="276"/>
        <v>20</v>
      </c>
      <c r="AU105" s="14">
        <f t="shared" si="276"/>
        <v>20</v>
      </c>
      <c r="AV105" s="14">
        <f t="shared" si="276"/>
        <v>20</v>
      </c>
      <c r="AW105" s="14">
        <f>INDEX(属性投放!$DG$6:$DG$85,(卡牌属性!AG105-2)*20+卡牌属性!AL105)</f>
        <v>500</v>
      </c>
      <c r="AX105" s="14">
        <f t="shared" ref="AX105:BA124" si="277">$AW105</f>
        <v>500</v>
      </c>
      <c r="AY105" s="14">
        <f t="shared" si="277"/>
        <v>500</v>
      </c>
      <c r="AZ105" s="14">
        <f t="shared" si="277"/>
        <v>500</v>
      </c>
      <c r="BA105" s="14">
        <f t="shared" si="277"/>
        <v>500</v>
      </c>
      <c r="BB105" s="14">
        <f>INDEX(属性投放!$DK$6:$DK$85,(卡牌属性!AG105-2)*20+卡牌属性!AL105)</f>
        <v>13</v>
      </c>
      <c r="BC105" s="14">
        <f t="shared" ref="BC105:BF124" si="278">$BB105</f>
        <v>13</v>
      </c>
      <c r="BD105" s="14">
        <f t="shared" si="278"/>
        <v>13</v>
      </c>
      <c r="BE105" s="14">
        <f t="shared" si="278"/>
        <v>13</v>
      </c>
      <c r="BF105" s="14">
        <f t="shared" si="278"/>
        <v>13</v>
      </c>
      <c r="BG105" s="14">
        <f>INDEX(属性投放!$DL$6:$DL$85,(卡牌属性!AG105-2)*20+卡牌属性!AL105)</f>
        <v>6</v>
      </c>
      <c r="BH105" s="14">
        <f t="shared" ref="BH105:BK124" si="279">$BG105</f>
        <v>6</v>
      </c>
      <c r="BI105" s="14">
        <f t="shared" si="279"/>
        <v>6</v>
      </c>
      <c r="BJ105" s="14">
        <f t="shared" si="279"/>
        <v>6</v>
      </c>
      <c r="BK105" s="14">
        <f t="shared" si="279"/>
        <v>6</v>
      </c>
      <c r="BL105" s="14">
        <f>INDEX(属性投放!$DM$6:$DM$85,(卡牌属性!AG105-2)*20+卡牌属性!AL105)</f>
        <v>65</v>
      </c>
      <c r="BM105" s="14">
        <f t="shared" ref="BM105:BP124" si="280">$BL105</f>
        <v>65</v>
      </c>
      <c r="BN105" s="14">
        <f t="shared" si="280"/>
        <v>65</v>
      </c>
      <c r="BO105" s="14">
        <f t="shared" si="280"/>
        <v>65</v>
      </c>
      <c r="BP105" s="14">
        <f t="shared" si="280"/>
        <v>65</v>
      </c>
      <c r="BU105" s="13">
        <v>101</v>
      </c>
      <c r="BV105" s="13">
        <f t="shared" si="177"/>
        <v>6</v>
      </c>
      <c r="BW105" s="14">
        <f t="shared" si="178"/>
        <v>5</v>
      </c>
      <c r="BX105" s="14">
        <f t="shared" si="179"/>
        <v>1102006</v>
      </c>
      <c r="BY105" s="14" t="str">
        <f t="shared" si="180"/>
        <v>项羽1突</v>
      </c>
      <c r="BZ105" s="25" t="s">
        <v>162</v>
      </c>
      <c r="CA105" s="14">
        <v>2</v>
      </c>
      <c r="CB105" s="14">
        <f t="shared" si="181"/>
        <v>1</v>
      </c>
      <c r="CC105" s="14" t="s">
        <v>21</v>
      </c>
      <c r="CD105" s="14">
        <f>INDEX(属性投放!$AY$6:$AY$85,(BW105-2)*20+CB105)</f>
        <v>350</v>
      </c>
      <c r="CE105" s="14" t="s">
        <v>22</v>
      </c>
      <c r="CF105" s="14">
        <f>INDEX(属性投放!$AZ$6:$AZ$85,(BW105-2)*20+CB105)</f>
        <v>50</v>
      </c>
      <c r="CG105" s="14" t="s">
        <v>674</v>
      </c>
      <c r="CH105" s="14">
        <f>INDEX(属性投放!$BA$6:$BA$85,(BW105-2)*20+CB105)</f>
        <v>1500</v>
      </c>
      <c r="CI105" s="14" t="s">
        <v>21</v>
      </c>
      <c r="CJ105" s="14">
        <f>INDEX(属性投放!$BB$6:$BB$85,(BW105-2)*20+CB105)</f>
        <v>15</v>
      </c>
      <c r="CK105" s="14" t="s">
        <v>22</v>
      </c>
      <c r="CL105" s="14">
        <f>INDEX(属性投放!$BC$6:$BC$85,(BW105-2)*20+CB105)</f>
        <v>8</v>
      </c>
      <c r="CM105" s="14" t="s">
        <v>674</v>
      </c>
      <c r="CN105" s="14">
        <f>INDEX(属性投放!$BD$6:$BD$85,(BW105-2)*20+CB105)</f>
        <v>150</v>
      </c>
      <c r="CQ105" s="13">
        <v>101</v>
      </c>
      <c r="CR105" s="13">
        <f t="shared" si="182"/>
        <v>2</v>
      </c>
      <c r="CS105" s="13">
        <f t="shared" si="183"/>
        <v>49</v>
      </c>
      <c r="CT105" s="14">
        <f t="shared" si="184"/>
        <v>3</v>
      </c>
      <c r="CU105" s="14">
        <f t="shared" si="185"/>
        <v>1102002</v>
      </c>
      <c r="CV105" s="14" t="str">
        <f>INDEX($O$6:$O$27,CR105)&amp;"-"&amp;INDEX(属性投放!$AB$7:$AB$26,CX105)&amp;"-魂火-"&amp;CZ105</f>
        <v>许褚-无间+1-魂火-1</v>
      </c>
      <c r="CW105" s="25" t="s">
        <v>162</v>
      </c>
      <c r="CX105" s="14">
        <f>INDEX(属性投放!$AL$7:$AL$58,CS105)</f>
        <v>20</v>
      </c>
      <c r="CY105" s="14" t="s">
        <v>701</v>
      </c>
      <c r="CZ105" s="14">
        <f>INDEX(属性投放!$AM$7:$AM$58,CS105)</f>
        <v>1</v>
      </c>
      <c r="DA105" s="14">
        <f t="shared" si="186"/>
        <v>49</v>
      </c>
      <c r="DB105" s="14">
        <f>INDEX(属性投放!$AN$7:$AN$58,DA105)</f>
        <v>142</v>
      </c>
      <c r="DC105" s="14" t="s">
        <v>702</v>
      </c>
      <c r="DD105" s="14">
        <f>INDEX(属性投放!$BJ$6:$BJ$85,(CT105-2)*20+CX105)</f>
        <v>1350</v>
      </c>
      <c r="DE105" s="14">
        <f>SUMIFS(DD$5:DD105,$CR$5:$CR105,"="&amp;$CR105)</f>
        <v>17785</v>
      </c>
      <c r="DF105" s="14" t="s">
        <v>703</v>
      </c>
      <c r="DG105" s="14">
        <f>INDEX(属性投放!$BK$6:$BK$85,(CT105-2)*20+CX105)</f>
        <v>675</v>
      </c>
      <c r="DH105" s="14">
        <f>SUMIFS(DG$5:DG105,$CR$5:$CR105,"="&amp;$CR105)</f>
        <v>8896</v>
      </c>
      <c r="DI105" s="14" t="s">
        <v>704</v>
      </c>
      <c r="DJ105" s="14">
        <f>INDEX(属性投放!$BL$6:$BL$85,(CT105-2)*20+CX105)</f>
        <v>13500</v>
      </c>
      <c r="DK105" s="14">
        <f>SUMIFS(DJ$5:DJ105,$CR$5:$CR105,"="&amp;$CR105)</f>
        <v>177850</v>
      </c>
      <c r="DP105" s="14">
        <f t="shared" si="187"/>
        <v>1102006</v>
      </c>
      <c r="DQ105" s="14" t="str">
        <f t="shared" si="188"/>
        <v>项羽1突</v>
      </c>
      <c r="DR105" s="14">
        <f t="shared" si="189"/>
        <v>8</v>
      </c>
      <c r="DS105" s="14">
        <f t="shared" si="190"/>
        <v>9</v>
      </c>
      <c r="DT105" s="14">
        <f t="shared" si="191"/>
        <v>8</v>
      </c>
      <c r="DU105" s="14">
        <f t="shared" si="192"/>
        <v>5</v>
      </c>
      <c r="DV105" s="14">
        <f t="shared" si="193"/>
        <v>1</v>
      </c>
      <c r="DW105" s="14">
        <f t="shared" si="194"/>
        <v>61</v>
      </c>
      <c r="DX105" s="14">
        <f>INDEX(属性投放!$AW$6:$AW$85,(卡牌属性!DU105-2)*20+卡牌属性!DV105)</f>
        <v>4</v>
      </c>
      <c r="DY105" s="14">
        <f>INDEX(属性投放!BP$6:BP$85,卡牌属性!$DW105)</f>
        <v>70</v>
      </c>
      <c r="DZ105" s="14">
        <f>INDEX(属性投放!BQ$6:BQ$85,卡牌属性!$DW105)</f>
        <v>35</v>
      </c>
      <c r="EA105" s="14">
        <f>INDEX(属性投放!BR$6:BR$85,卡牌属性!$DW105)</f>
        <v>700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50</v>
      </c>
      <c r="EH105" s="14">
        <f>INDEX(属性偏向!$J$4:$J$15,卡牌属性!$DS105+EH$3)</f>
        <v>75</v>
      </c>
      <c r="EI105" s="14">
        <f>INDEX(属性偏向!$J$4:$J$15,卡牌属性!$DS105+EI$3)</f>
        <v>75</v>
      </c>
      <c r="EJ105" s="14">
        <f>INDEX(属性偏向!$J$4:$J$15,卡牌属性!$DS105+EJ$3)</f>
        <v>100</v>
      </c>
      <c r="EK105" s="14">
        <f>INDEX(属性偏向!$J$4:$J$15,卡牌属性!$DS105+EK$3)</f>
        <v>125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8</v>
      </c>
      <c r="EW105" s="14">
        <f>INDEX(属性偏向!$U$4:$U$243,(卡牌属性!$DS105-1+EW$3)*20+卡牌属性!$DV105)</f>
        <v>10</v>
      </c>
      <c r="EX105" s="14">
        <f>INDEX(属性偏向!$U$4:$U$243,(卡牌属性!$DS105-1+EX$3)*20+卡牌属性!$DV105)</f>
        <v>10</v>
      </c>
      <c r="EY105" s="14">
        <f>INDEX(属性偏向!$U$4:$U$243,(卡牌属性!$DS105-1+EY$3)*20+卡牌属性!$DV105)</f>
        <v>13</v>
      </c>
      <c r="EZ105" s="14">
        <f>INDEX(属性偏向!$U$4:$U$243,(卡牌属性!$DS105-1+EZ$3)*20+卡牌属性!$DV105)</f>
        <v>15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256"/>
        <v>21</v>
      </c>
      <c r="FK105" s="14">
        <f t="shared" si="257"/>
        <v>1102021</v>
      </c>
      <c r="FL105" s="14" t="str">
        <f t="shared" si="258"/>
        <v>烈风螳螂-1星</v>
      </c>
      <c r="FM105" s="14">
        <f t="shared" si="259"/>
        <v>1</v>
      </c>
      <c r="FN105" s="14">
        <f>INDEX(Y$6:Y$27,$FJ105)+INDEX(属性偏向!Z$4:Z$8,卡牌属性!$FM105)</f>
        <v>7</v>
      </c>
      <c r="FO105" s="14" t="str">
        <f>INDEX(属性评价,卡牌属性!FN105)</f>
        <v>A</v>
      </c>
      <c r="FP105" s="14">
        <f>INDEX(Z$6:Z$27,$FJ105)+INDEX(属性偏向!AA$4:AA$8,卡牌属性!$FM105)</f>
        <v>5</v>
      </c>
      <c r="FQ105" s="14" t="str">
        <f>INDEX(属性评价,卡牌属性!FP105)</f>
        <v>B</v>
      </c>
      <c r="FR105" s="14">
        <f>INDEX(AA$6:AA$27,$FJ105)+INDEX(属性偏向!AB$4:AB$8,卡牌属性!$FM105)</f>
        <v>3</v>
      </c>
      <c r="FS105" s="14" t="str">
        <f>INDEX(属性评价,卡牌属性!FR105)</f>
        <v>C</v>
      </c>
      <c r="GJ105" s="13">
        <v>101</v>
      </c>
      <c r="GK105" s="13">
        <f>MATCH(GJ105-1,属性投放!$T$6:$T$66,1)</f>
        <v>19</v>
      </c>
      <c r="GL105" s="13">
        <f>MATCH(GJ105,属性投放!$AN$6:$AN$58,1)-1</f>
        <v>32</v>
      </c>
      <c r="GM105" s="13">
        <f>MATCH(GJ105-1,属性投放!$AD$6:$AD$26,1)</f>
        <v>14</v>
      </c>
      <c r="GN105" s="13" t="str">
        <f>INDEX(属性投放!$AB$7:$AB$26,卡牌属性!GM105)</f>
        <v>焦热+1</v>
      </c>
      <c r="GO105" s="14">
        <f t="shared" si="260"/>
        <v>2735</v>
      </c>
      <c r="GP105" s="14">
        <f t="shared" si="261"/>
        <v>1344</v>
      </c>
      <c r="GQ105" s="14">
        <f t="shared" si="262"/>
        <v>26650</v>
      </c>
      <c r="GR105" s="14">
        <f t="shared" si="263"/>
        <v>15</v>
      </c>
      <c r="GS105" s="14">
        <f t="shared" si="264"/>
        <v>8</v>
      </c>
      <c r="GT105" s="14">
        <f t="shared" si="265"/>
        <v>150</v>
      </c>
      <c r="GU105" s="14">
        <f>GO105+GR105*($GJ105-INDEX(属性投放!$AD$6:$AD$26,卡牌属性!$GM105))</f>
        <v>2825</v>
      </c>
      <c r="GV105" s="14">
        <f>GP105+GS105*($GJ105-INDEX(属性投放!$AD$6:$AD$26,卡牌属性!$GM105))</f>
        <v>1392</v>
      </c>
      <c r="GW105" s="14">
        <f>GQ105+GT105*($GJ105-INDEX(属性投放!$AD$6:$AD$26,卡牌属性!$GM105))</f>
        <v>27550</v>
      </c>
      <c r="GX105" s="14">
        <f t="shared" si="266"/>
        <v>3205</v>
      </c>
      <c r="GY105" s="14">
        <f t="shared" si="267"/>
        <v>1606</v>
      </c>
      <c r="GZ105" s="14">
        <f t="shared" si="268"/>
        <v>32050</v>
      </c>
      <c r="HA105" s="14">
        <f>IF(COUNTIF(属性投放!$AN$7:$AN$58,"="&amp;卡牌属性!GJ105)&gt;0,卡牌属性!GL105,0)</f>
        <v>0</v>
      </c>
      <c r="HB105" s="14">
        <f t="shared" si="269"/>
        <v>0</v>
      </c>
      <c r="HC105" s="14">
        <f t="shared" si="270"/>
        <v>0</v>
      </c>
      <c r="HD105" s="14">
        <f t="shared" si="271"/>
        <v>0</v>
      </c>
      <c r="HE105" s="14">
        <f>IF(COUNTIF(属性投放!$AD$6:$AD$26,"="&amp;卡牌属性!GJ105)&gt;0,卡牌属性!GM105,0)</f>
        <v>0</v>
      </c>
      <c r="HF105" s="14">
        <f t="shared" si="272"/>
        <v>0</v>
      </c>
      <c r="HG105" s="14">
        <f t="shared" si="273"/>
        <v>0</v>
      </c>
      <c r="HH105" s="14">
        <f t="shared" si="274"/>
        <v>0</v>
      </c>
      <c r="HI105" s="14">
        <f t="shared" si="219"/>
        <v>15</v>
      </c>
      <c r="HJ105" s="14">
        <f t="shared" si="220"/>
        <v>8</v>
      </c>
      <c r="HK105" s="14">
        <f t="shared" si="221"/>
        <v>150</v>
      </c>
      <c r="HL105" s="14">
        <f t="shared" si="222"/>
        <v>6030</v>
      </c>
      <c r="HM105" s="14">
        <f t="shared" si="223"/>
        <v>2998</v>
      </c>
      <c r="HN105" s="14">
        <f t="shared" si="224"/>
        <v>59600</v>
      </c>
      <c r="HO105" s="14">
        <f t="shared" si="225"/>
        <v>460</v>
      </c>
      <c r="HP105" s="14">
        <f t="shared" si="226"/>
        <v>0</v>
      </c>
      <c r="HQ105" s="14">
        <f t="shared" si="227"/>
        <v>0</v>
      </c>
      <c r="HR105" s="14">
        <f t="shared" si="228"/>
        <v>179860</v>
      </c>
      <c r="HS105" s="17">
        <f t="shared" si="229"/>
        <v>2.5575447570332483E-3</v>
      </c>
      <c r="HT105" s="17">
        <f t="shared" si="230"/>
        <v>0</v>
      </c>
      <c r="HU105" s="17">
        <f t="shared" si="231"/>
        <v>0</v>
      </c>
      <c r="HV105" s="23">
        <f>SUM(HO$5:HO105)</f>
        <v>29440</v>
      </c>
      <c r="HW105" s="14">
        <f>SUM(HP$5:HP105)</f>
        <v>96220</v>
      </c>
      <c r="HX105" s="14">
        <f>SUM(HQ$5:HQ105)</f>
        <v>42160</v>
      </c>
      <c r="HY105" s="17">
        <f t="shared" si="232"/>
        <v>0.16368286445012789</v>
      </c>
      <c r="HZ105" s="17">
        <f t="shared" si="233"/>
        <v>0.53497164461247637</v>
      </c>
      <c r="IA105" s="17">
        <f t="shared" si="234"/>
        <v>0.23440453686200377</v>
      </c>
    </row>
    <row r="106" spans="31:235" ht="16.5" x14ac:dyDescent="0.2">
      <c r="AE106" s="13">
        <v>102</v>
      </c>
      <c r="AF106" s="13">
        <f t="shared" si="218"/>
        <v>6</v>
      </c>
      <c r="AG106" s="13">
        <f t="shared" si="173"/>
        <v>4</v>
      </c>
      <c r="AH106" s="14">
        <f t="shared" si="174"/>
        <v>1101006</v>
      </c>
      <c r="AI106" s="14" t="str">
        <f t="shared" si="175"/>
        <v>红莲·缇娜2突</v>
      </c>
      <c r="AJ106" s="25" t="s">
        <v>162</v>
      </c>
      <c r="AK106" s="14">
        <v>1</v>
      </c>
      <c r="AL106" s="14">
        <f t="shared" si="176"/>
        <v>2</v>
      </c>
      <c r="AM106" s="14">
        <f>INDEX(属性投放!$DE$6:$DE$85,(卡牌属性!AG106-2)*20+卡牌属性!AL106)</f>
        <v>250</v>
      </c>
      <c r="AN106" s="14">
        <f t="shared" si="275"/>
        <v>250</v>
      </c>
      <c r="AO106" s="14">
        <f t="shared" si="275"/>
        <v>250</v>
      </c>
      <c r="AP106" s="14">
        <f t="shared" si="275"/>
        <v>250</v>
      </c>
      <c r="AQ106" s="14">
        <f t="shared" si="275"/>
        <v>250</v>
      </c>
      <c r="AR106" s="14">
        <f>INDEX(属性投放!$DF$6:$DF$85,(卡牌属性!AG106-2)*20+卡牌属性!AL106)</f>
        <v>80</v>
      </c>
      <c r="AS106" s="14">
        <f t="shared" si="276"/>
        <v>80</v>
      </c>
      <c r="AT106" s="14">
        <f t="shared" si="276"/>
        <v>80</v>
      </c>
      <c r="AU106" s="14">
        <f t="shared" si="276"/>
        <v>80</v>
      </c>
      <c r="AV106" s="14">
        <f t="shared" si="276"/>
        <v>80</v>
      </c>
      <c r="AW106" s="14">
        <f>INDEX(属性投放!$DG$6:$DG$85,(卡牌属性!AG106-2)*20+卡牌属性!AL106)</f>
        <v>1150</v>
      </c>
      <c r="AX106" s="14">
        <f t="shared" si="277"/>
        <v>1150</v>
      </c>
      <c r="AY106" s="14">
        <f t="shared" si="277"/>
        <v>1150</v>
      </c>
      <c r="AZ106" s="14">
        <f t="shared" si="277"/>
        <v>1150</v>
      </c>
      <c r="BA106" s="14">
        <f t="shared" si="277"/>
        <v>1150</v>
      </c>
      <c r="BB106" s="14">
        <f>INDEX(属性投放!$DK$6:$DK$85,(卡牌属性!AG106-2)*20+卡牌属性!AL106)</f>
        <v>26</v>
      </c>
      <c r="BC106" s="14">
        <f t="shared" si="278"/>
        <v>26</v>
      </c>
      <c r="BD106" s="14">
        <f t="shared" si="278"/>
        <v>26</v>
      </c>
      <c r="BE106" s="14">
        <f t="shared" si="278"/>
        <v>26</v>
      </c>
      <c r="BF106" s="14">
        <f t="shared" si="278"/>
        <v>26</v>
      </c>
      <c r="BG106" s="14">
        <f>INDEX(属性投放!$DL$6:$DL$85,(卡牌属性!AG106-2)*20+卡牌属性!AL106)</f>
        <v>14</v>
      </c>
      <c r="BH106" s="14">
        <f t="shared" si="279"/>
        <v>14</v>
      </c>
      <c r="BI106" s="14">
        <f t="shared" si="279"/>
        <v>14</v>
      </c>
      <c r="BJ106" s="14">
        <f t="shared" si="279"/>
        <v>14</v>
      </c>
      <c r="BK106" s="14">
        <f t="shared" si="279"/>
        <v>14</v>
      </c>
      <c r="BL106" s="14">
        <f>INDEX(属性投放!$DM$6:$DM$85,(卡牌属性!AG106-2)*20+卡牌属性!AL106)</f>
        <v>130</v>
      </c>
      <c r="BM106" s="14">
        <f t="shared" si="280"/>
        <v>130</v>
      </c>
      <c r="BN106" s="14">
        <f t="shared" si="280"/>
        <v>130</v>
      </c>
      <c r="BO106" s="14">
        <f t="shared" si="280"/>
        <v>130</v>
      </c>
      <c r="BP106" s="14">
        <f t="shared" si="280"/>
        <v>130</v>
      </c>
      <c r="BU106" s="13">
        <v>102</v>
      </c>
      <c r="BV106" s="13">
        <f t="shared" si="177"/>
        <v>6</v>
      </c>
      <c r="BW106" s="14">
        <f t="shared" si="178"/>
        <v>5</v>
      </c>
      <c r="BX106" s="14">
        <f t="shared" si="179"/>
        <v>1102006</v>
      </c>
      <c r="BY106" s="14" t="str">
        <f t="shared" si="180"/>
        <v>项羽2突</v>
      </c>
      <c r="BZ106" s="25" t="s">
        <v>162</v>
      </c>
      <c r="CA106" s="14">
        <v>2</v>
      </c>
      <c r="CB106" s="14">
        <f t="shared" si="181"/>
        <v>2</v>
      </c>
      <c r="CC106" s="14" t="s">
        <v>21</v>
      </c>
      <c r="CD106" s="14">
        <f>INDEX(属性投放!$AY$6:$AY$85,(BW106-2)*20+CB106)</f>
        <v>525</v>
      </c>
      <c r="CE106" s="14" t="s">
        <v>22</v>
      </c>
      <c r="CF106" s="14">
        <f>INDEX(属性投放!$AZ$6:$AZ$85,(BW106-2)*20+CB106)</f>
        <v>140</v>
      </c>
      <c r="CG106" s="14" t="s">
        <v>674</v>
      </c>
      <c r="CH106" s="14">
        <f>INDEX(属性投放!$BA$6:$BA$85,(BW106-2)*20+CB106)</f>
        <v>3250</v>
      </c>
      <c r="CI106" s="14" t="s">
        <v>21</v>
      </c>
      <c r="CJ106" s="14">
        <f>INDEX(属性投放!$BB$6:$BB$85,(BW106-2)*20+CB106)</f>
        <v>20</v>
      </c>
      <c r="CK106" s="14" t="s">
        <v>22</v>
      </c>
      <c r="CL106" s="14">
        <f>INDEX(属性投放!$BC$6:$BC$85,(BW106-2)*20+CB106)</f>
        <v>10</v>
      </c>
      <c r="CM106" s="14" t="s">
        <v>674</v>
      </c>
      <c r="CN106" s="14">
        <f>INDEX(属性投放!$BD$6:$BD$85,(BW106-2)*20+CB106)</f>
        <v>200</v>
      </c>
      <c r="CQ106" s="13">
        <v>102</v>
      </c>
      <c r="CR106" s="13">
        <f t="shared" si="182"/>
        <v>2</v>
      </c>
      <c r="CS106" s="13">
        <f t="shared" si="183"/>
        <v>50</v>
      </c>
      <c r="CT106" s="14">
        <f t="shared" si="184"/>
        <v>3</v>
      </c>
      <c r="CU106" s="14">
        <f t="shared" si="185"/>
        <v>1102002</v>
      </c>
      <c r="CV106" s="14" t="str">
        <f>INDEX($O$6:$O$27,CR106)&amp;"-"&amp;INDEX(属性投放!$AB$7:$AB$26,CX106)&amp;"-魂火-"&amp;CZ106</f>
        <v>许褚-无间+1-魂火-2</v>
      </c>
      <c r="CW106" s="25" t="s">
        <v>162</v>
      </c>
      <c r="CX106" s="14">
        <f>INDEX(属性投放!$AL$7:$AL$58,CS106)</f>
        <v>20</v>
      </c>
      <c r="CY106" s="14" t="s">
        <v>701</v>
      </c>
      <c r="CZ106" s="14">
        <f>INDEX(属性投放!$AM$7:$AM$58,CS106)</f>
        <v>2</v>
      </c>
      <c r="DA106" s="14">
        <f t="shared" si="186"/>
        <v>50</v>
      </c>
      <c r="DB106" s="14">
        <f>INDEX(属性投放!$AN$7:$AN$58,DA106)</f>
        <v>145</v>
      </c>
      <c r="DC106" s="14" t="s">
        <v>702</v>
      </c>
      <c r="DD106" s="14">
        <f>INDEX(属性投放!$BJ$6:$BJ$85,(CT106-2)*20+CX106)</f>
        <v>1350</v>
      </c>
      <c r="DE106" s="14">
        <f>SUMIFS(DD$5:DD106,$CR$5:$CR106,"="&amp;$CR106)</f>
        <v>19135</v>
      </c>
      <c r="DF106" s="14" t="s">
        <v>703</v>
      </c>
      <c r="DG106" s="14">
        <f>INDEX(属性投放!$BK$6:$BK$85,(CT106-2)*20+CX106)</f>
        <v>675</v>
      </c>
      <c r="DH106" s="14">
        <f>SUMIFS(DG$5:DG106,$CR$5:$CR106,"="&amp;$CR106)</f>
        <v>9571</v>
      </c>
      <c r="DI106" s="14" t="s">
        <v>704</v>
      </c>
      <c r="DJ106" s="14">
        <f>INDEX(属性投放!$BL$6:$BL$85,(CT106-2)*20+CX106)</f>
        <v>13500</v>
      </c>
      <c r="DK106" s="14">
        <f>SUMIFS(DJ$5:DJ106,$CR$5:$CR106,"="&amp;$CR106)</f>
        <v>191350</v>
      </c>
      <c r="DP106" s="14">
        <f t="shared" si="187"/>
        <v>1102006</v>
      </c>
      <c r="DQ106" s="14" t="str">
        <f t="shared" si="188"/>
        <v>项羽2突</v>
      </c>
      <c r="DR106" s="14">
        <f t="shared" si="189"/>
        <v>8</v>
      </c>
      <c r="DS106" s="14">
        <f t="shared" si="190"/>
        <v>9</v>
      </c>
      <c r="DT106" s="14">
        <f t="shared" si="191"/>
        <v>8</v>
      </c>
      <c r="DU106" s="14">
        <f t="shared" si="192"/>
        <v>5</v>
      </c>
      <c r="DV106" s="14">
        <f t="shared" si="193"/>
        <v>2</v>
      </c>
      <c r="DW106" s="14">
        <f t="shared" si="194"/>
        <v>62</v>
      </c>
      <c r="DX106" s="14">
        <f>INDEX(属性投放!$AW$6:$AW$85,(卡牌属性!DU106-2)*20+卡牌属性!DV106)</f>
        <v>10</v>
      </c>
      <c r="DY106" s="14">
        <f>INDEX(属性投放!BP$6:BP$85,卡牌属性!$DW106)</f>
        <v>90</v>
      </c>
      <c r="DZ106" s="14">
        <f>INDEX(属性投放!BQ$6:BQ$85,卡牌属性!$DW106)</f>
        <v>45</v>
      </c>
      <c r="EA106" s="14">
        <f>INDEX(属性投放!BR$6:BR$85,卡牌属性!$DW106)</f>
        <v>900</v>
      </c>
      <c r="EB106" s="14">
        <f t="shared" ref="EB106:EB124" si="281">EB105+$DY105+EQ105*$DX105</f>
        <v>422</v>
      </c>
      <c r="EC106" s="14">
        <f t="shared" ref="EC106:EC124" si="282">EC105+$DY105+ER105*$DX105</f>
        <v>480</v>
      </c>
      <c r="ED106" s="14">
        <f t="shared" ref="ED106:ED124" si="283">ED105+$DY105+ES105*$DX105</f>
        <v>570</v>
      </c>
      <c r="EE106" s="14">
        <f t="shared" ref="EE106:EE124" si="284">EE105+$DY105+ET105*$DX105</f>
        <v>570</v>
      </c>
      <c r="EF106" s="14">
        <f t="shared" ref="EF106:EF124" si="285">EF105+$DY105+EU105*$DX105</f>
        <v>670</v>
      </c>
      <c r="EG106" s="14">
        <f t="shared" ref="EG106:EG124" si="286">EG105+$DZ105+EV105*$DX105</f>
        <v>117</v>
      </c>
      <c r="EH106" s="14">
        <f t="shared" ref="EH106:EH124" si="287">EH105+$DZ105+EW105*$DX105</f>
        <v>150</v>
      </c>
      <c r="EI106" s="14">
        <f t="shared" ref="EI106:EI124" si="288">EI105+$DZ105+EX105*$DX105</f>
        <v>150</v>
      </c>
      <c r="EJ106" s="14">
        <f t="shared" ref="EJ106:EJ124" si="289">EJ105+$DZ105+EY105*$DX105</f>
        <v>187</v>
      </c>
      <c r="EK106" s="14">
        <f t="shared" ref="EK106:EK124" si="290">EK105+$DZ105+EZ105*$DX105</f>
        <v>220</v>
      </c>
      <c r="EL106" s="14">
        <f t="shared" ref="EL106:EL124" si="291">EL105+$EA105+FA105*$DX105</f>
        <v>2470</v>
      </c>
      <c r="EM106" s="14">
        <f t="shared" ref="EM106:EM124" si="292">EM105+$EA105+FB105*$DX105</f>
        <v>2800</v>
      </c>
      <c r="EN106" s="14">
        <f t="shared" ref="EN106:EN124" si="293">EN105+$EA105+FC105*$DX105</f>
        <v>2800</v>
      </c>
      <c r="EO106" s="14">
        <f t="shared" ref="EO106:EO124" si="294">EO105+$EA105+FD105*$DX105</f>
        <v>3800</v>
      </c>
      <c r="EP106" s="14">
        <f t="shared" ref="EP106:EP124" si="295">EP105+$EA105+FE105*$DX105</f>
        <v>4700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10</v>
      </c>
      <c r="EW106" s="14">
        <f>INDEX(属性偏向!$U$4:$U$243,(卡牌属性!$DS106-1+EW$3)*20+卡牌属性!$DV106)</f>
        <v>13</v>
      </c>
      <c r="EX106" s="14">
        <f>INDEX(属性偏向!$U$4:$U$243,(卡牌属性!$DS106-1+EX$3)*20+卡牌属性!$DV106)</f>
        <v>13</v>
      </c>
      <c r="EY106" s="14">
        <f>INDEX(属性偏向!$U$4:$U$243,(卡牌属性!$DS106-1+EY$3)*20+卡牌属性!$DV106)</f>
        <v>15</v>
      </c>
      <c r="EZ106" s="14">
        <f>INDEX(属性偏向!$U$4:$U$243,(卡牌属性!$DS106-1+EZ$3)*20+卡牌属性!$DV106)</f>
        <v>20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256"/>
        <v>21</v>
      </c>
      <c r="FK106" s="14">
        <f t="shared" si="257"/>
        <v>1102021</v>
      </c>
      <c r="FL106" s="14" t="str">
        <f t="shared" si="258"/>
        <v>烈风螳螂-2星</v>
      </c>
      <c r="FM106" s="14">
        <f t="shared" si="259"/>
        <v>2</v>
      </c>
      <c r="FN106" s="14">
        <f>INDEX(Y$6:Y$27,$FJ106)+INDEX(属性偏向!Z$4:Z$8,卡牌属性!$FM106)</f>
        <v>8</v>
      </c>
      <c r="FO106" s="14" t="str">
        <f>INDEX(属性评价,卡牌属性!FN106)</f>
        <v>A+</v>
      </c>
      <c r="FP106" s="14">
        <f>INDEX(Z$6:Z$27,$FJ106)+INDEX(属性偏向!AA$4:AA$8,卡牌属性!$FM106)</f>
        <v>6</v>
      </c>
      <c r="FQ106" s="14" t="str">
        <f>INDEX(属性评价,卡牌属性!FP106)</f>
        <v>B+</v>
      </c>
      <c r="FR106" s="14">
        <f>INDEX(AA$6:AA$27,$FJ106)+INDEX(属性偏向!AB$4:AB$8,卡牌属性!$FM106)</f>
        <v>4</v>
      </c>
      <c r="FS106" s="14" t="str">
        <f>INDEX(属性评价,卡牌属性!FR106)</f>
        <v>C+</v>
      </c>
      <c r="GJ106" s="13">
        <v>102</v>
      </c>
      <c r="GK106" s="13">
        <f>MATCH(GJ106-1,属性投放!$T$6:$T$66,1)</f>
        <v>20</v>
      </c>
      <c r="GL106" s="13">
        <f>MATCH(GJ106,属性投放!$AN$6:$AN$58,1)-1</f>
        <v>33</v>
      </c>
      <c r="GM106" s="13">
        <f>MATCH(GJ106-1,属性投放!$AD$6:$AD$26,1)</f>
        <v>14</v>
      </c>
      <c r="GN106" s="13" t="str">
        <f>INDEX(属性投放!$AB$7:$AB$26,卡牌属性!GM106)</f>
        <v>焦热+1</v>
      </c>
      <c r="GO106" s="14">
        <f t="shared" si="260"/>
        <v>2735</v>
      </c>
      <c r="GP106" s="14">
        <f t="shared" si="261"/>
        <v>1344</v>
      </c>
      <c r="GQ106" s="14">
        <f t="shared" si="262"/>
        <v>26650</v>
      </c>
      <c r="GR106" s="14">
        <f t="shared" si="263"/>
        <v>15</v>
      </c>
      <c r="GS106" s="14">
        <f t="shared" si="264"/>
        <v>8</v>
      </c>
      <c r="GT106" s="14">
        <f t="shared" si="265"/>
        <v>150</v>
      </c>
      <c r="GU106" s="14">
        <f>GO106+GR106*($GJ106-INDEX(属性投放!$AD$6:$AD$26,卡牌属性!$GM106))</f>
        <v>2840</v>
      </c>
      <c r="GV106" s="14">
        <f>GP106+GS106*($GJ106-INDEX(属性投放!$AD$6:$AD$26,卡牌属性!$GM106))</f>
        <v>1400</v>
      </c>
      <c r="GW106" s="14">
        <f>GQ106+GT106*($GJ106-INDEX(属性投放!$AD$6:$AD$26,卡牌属性!$GM106))</f>
        <v>27700</v>
      </c>
      <c r="GX106" s="14">
        <f t="shared" si="266"/>
        <v>3475</v>
      </c>
      <c r="GY106" s="14">
        <f t="shared" si="267"/>
        <v>1741</v>
      </c>
      <c r="GZ106" s="14">
        <f t="shared" si="268"/>
        <v>34750</v>
      </c>
      <c r="HA106" s="14">
        <f>IF(COUNTIF(属性投放!$AN$7:$AN$58,"="&amp;卡牌属性!GJ106)&gt;0,卡牌属性!GL106,0)</f>
        <v>33</v>
      </c>
      <c r="HB106" s="14">
        <f t="shared" si="269"/>
        <v>270</v>
      </c>
      <c r="HC106" s="14">
        <f t="shared" si="270"/>
        <v>135</v>
      </c>
      <c r="HD106" s="14">
        <f t="shared" si="271"/>
        <v>2700</v>
      </c>
      <c r="HE106" s="14">
        <f>IF(COUNTIF(属性投放!$AD$6:$AD$26,"="&amp;卡牌属性!GJ106)&gt;0,卡牌属性!GM106,0)</f>
        <v>14</v>
      </c>
      <c r="HF106" s="14">
        <f t="shared" si="272"/>
        <v>350</v>
      </c>
      <c r="HG106" s="14">
        <f t="shared" si="273"/>
        <v>175</v>
      </c>
      <c r="HH106" s="14">
        <f t="shared" si="274"/>
        <v>3500</v>
      </c>
      <c r="HI106" s="14">
        <f t="shared" si="219"/>
        <v>15</v>
      </c>
      <c r="HJ106" s="14">
        <f t="shared" si="220"/>
        <v>8</v>
      </c>
      <c r="HK106" s="14">
        <f t="shared" si="221"/>
        <v>150</v>
      </c>
      <c r="HL106" s="14">
        <f t="shared" si="222"/>
        <v>6315</v>
      </c>
      <c r="HM106" s="14">
        <f t="shared" si="223"/>
        <v>3141</v>
      </c>
      <c r="HN106" s="14">
        <f t="shared" si="224"/>
        <v>62450</v>
      </c>
      <c r="HO106" s="14">
        <f t="shared" si="225"/>
        <v>460</v>
      </c>
      <c r="HP106" s="14">
        <f t="shared" si="226"/>
        <v>8100</v>
      </c>
      <c r="HQ106" s="14">
        <f t="shared" si="227"/>
        <v>10500</v>
      </c>
      <c r="HR106" s="14">
        <f t="shared" si="228"/>
        <v>188420</v>
      </c>
      <c r="HS106" s="17">
        <f t="shared" si="229"/>
        <v>2.4413544209744187E-3</v>
      </c>
      <c r="HT106" s="17">
        <f t="shared" si="230"/>
        <v>4.2989066978027811E-2</v>
      </c>
      <c r="HU106" s="17">
        <f t="shared" si="231"/>
        <v>5.5726568304850864E-2</v>
      </c>
      <c r="HV106" s="23">
        <f>SUM(HO$5:HO106)</f>
        <v>29900</v>
      </c>
      <c r="HW106" s="14">
        <f>SUM(HP$5:HP106)</f>
        <v>104320</v>
      </c>
      <c r="HX106" s="14">
        <f>SUM(HQ$5:HQ106)</f>
        <v>52660</v>
      </c>
      <c r="HY106" s="17">
        <f t="shared" si="232"/>
        <v>0.15868803736333723</v>
      </c>
      <c r="HZ106" s="17">
        <f t="shared" si="233"/>
        <v>0.55365672433924207</v>
      </c>
      <c r="IA106" s="17">
        <f t="shared" si="234"/>
        <v>0.27948200827937586</v>
      </c>
    </row>
    <row r="107" spans="31:235" ht="16.5" x14ac:dyDescent="0.2">
      <c r="AE107" s="13">
        <v>103</v>
      </c>
      <c r="AF107" s="13">
        <f t="shared" si="218"/>
        <v>6</v>
      </c>
      <c r="AG107" s="13">
        <f t="shared" si="173"/>
        <v>4</v>
      </c>
      <c r="AH107" s="14">
        <f t="shared" si="174"/>
        <v>1101006</v>
      </c>
      <c r="AI107" s="14" t="str">
        <f t="shared" si="175"/>
        <v>红莲·缇娜3突</v>
      </c>
      <c r="AJ107" s="25" t="s">
        <v>162</v>
      </c>
      <c r="AK107" s="14">
        <v>1</v>
      </c>
      <c r="AL107" s="14">
        <f t="shared" si="176"/>
        <v>3</v>
      </c>
      <c r="AM107" s="14">
        <f>INDEX(属性投放!$DE$6:$DE$85,(卡牌属性!AG107-2)*20+卡牌属性!AL107)</f>
        <v>316</v>
      </c>
      <c r="AN107" s="14">
        <f t="shared" si="275"/>
        <v>316</v>
      </c>
      <c r="AO107" s="14">
        <f t="shared" si="275"/>
        <v>316</v>
      </c>
      <c r="AP107" s="14">
        <f t="shared" si="275"/>
        <v>316</v>
      </c>
      <c r="AQ107" s="14">
        <f t="shared" si="275"/>
        <v>316</v>
      </c>
      <c r="AR107" s="14">
        <f>INDEX(属性投放!$DF$6:$DF$85,(卡牌属性!AG107-2)*20+卡牌属性!AL107)</f>
        <v>114</v>
      </c>
      <c r="AS107" s="14">
        <f t="shared" si="276"/>
        <v>114</v>
      </c>
      <c r="AT107" s="14">
        <f t="shared" si="276"/>
        <v>114</v>
      </c>
      <c r="AU107" s="14">
        <f t="shared" si="276"/>
        <v>114</v>
      </c>
      <c r="AV107" s="14">
        <f t="shared" si="276"/>
        <v>114</v>
      </c>
      <c r="AW107" s="14">
        <f>INDEX(属性投放!$DG$6:$DG$85,(卡牌属性!AG107-2)*20+卡牌属性!AL107)</f>
        <v>1480</v>
      </c>
      <c r="AX107" s="14">
        <f t="shared" si="277"/>
        <v>1480</v>
      </c>
      <c r="AY107" s="14">
        <f t="shared" si="277"/>
        <v>1480</v>
      </c>
      <c r="AZ107" s="14">
        <f t="shared" si="277"/>
        <v>1480</v>
      </c>
      <c r="BA107" s="14">
        <f t="shared" si="277"/>
        <v>1480</v>
      </c>
      <c r="BB107" s="14">
        <f>INDEX(属性投放!$DK$6:$DK$85,(卡牌属性!AG107-2)*20+卡牌属性!AL107)</f>
        <v>26</v>
      </c>
      <c r="BC107" s="14">
        <f t="shared" si="278"/>
        <v>26</v>
      </c>
      <c r="BD107" s="14">
        <f t="shared" si="278"/>
        <v>26</v>
      </c>
      <c r="BE107" s="14">
        <f t="shared" si="278"/>
        <v>26</v>
      </c>
      <c r="BF107" s="14">
        <f t="shared" si="278"/>
        <v>26</v>
      </c>
      <c r="BG107" s="14">
        <f>INDEX(属性投放!$DL$6:$DL$85,(卡牌属性!AG107-2)*20+卡牌属性!AL107)</f>
        <v>14</v>
      </c>
      <c r="BH107" s="14">
        <f t="shared" si="279"/>
        <v>14</v>
      </c>
      <c r="BI107" s="14">
        <f t="shared" si="279"/>
        <v>14</v>
      </c>
      <c r="BJ107" s="14">
        <f t="shared" si="279"/>
        <v>14</v>
      </c>
      <c r="BK107" s="14">
        <f t="shared" si="279"/>
        <v>14</v>
      </c>
      <c r="BL107" s="14">
        <f>INDEX(属性投放!$DM$6:$DM$85,(卡牌属性!AG107-2)*20+卡牌属性!AL107)</f>
        <v>130</v>
      </c>
      <c r="BM107" s="14">
        <f t="shared" si="280"/>
        <v>130</v>
      </c>
      <c r="BN107" s="14">
        <f t="shared" si="280"/>
        <v>130</v>
      </c>
      <c r="BO107" s="14">
        <f t="shared" si="280"/>
        <v>130</v>
      </c>
      <c r="BP107" s="14">
        <f t="shared" si="280"/>
        <v>130</v>
      </c>
      <c r="BU107" s="13">
        <v>103</v>
      </c>
      <c r="BV107" s="13">
        <f t="shared" si="177"/>
        <v>6</v>
      </c>
      <c r="BW107" s="14">
        <f t="shared" si="178"/>
        <v>5</v>
      </c>
      <c r="BX107" s="14">
        <f t="shared" si="179"/>
        <v>1102006</v>
      </c>
      <c r="BY107" s="14" t="str">
        <f t="shared" si="180"/>
        <v>项羽3突</v>
      </c>
      <c r="BZ107" s="25" t="s">
        <v>162</v>
      </c>
      <c r="CA107" s="14">
        <v>2</v>
      </c>
      <c r="CB107" s="14">
        <f t="shared" si="181"/>
        <v>3</v>
      </c>
      <c r="CC107" s="14" t="s">
        <v>21</v>
      </c>
      <c r="CD107" s="14">
        <f>INDEX(属性投放!$AY$6:$AY$85,(BW107-2)*20+CB107)</f>
        <v>935</v>
      </c>
      <c r="CE107" s="14" t="s">
        <v>22</v>
      </c>
      <c r="CF107" s="14">
        <f>INDEX(属性投放!$AZ$6:$AZ$85,(BW107-2)*20+CB107)</f>
        <v>345</v>
      </c>
      <c r="CG107" s="14" t="s">
        <v>674</v>
      </c>
      <c r="CH107" s="14">
        <f>INDEX(属性投放!$BA$6:$BA$85,(BW107-2)*20+CB107)</f>
        <v>7350</v>
      </c>
      <c r="CI107" s="14" t="s">
        <v>21</v>
      </c>
      <c r="CJ107" s="14">
        <f>INDEX(属性投放!$BB$6:$BB$85,(BW107-2)*20+CB107)</f>
        <v>20</v>
      </c>
      <c r="CK107" s="14" t="s">
        <v>22</v>
      </c>
      <c r="CL107" s="14">
        <f>INDEX(属性投放!$BC$6:$BC$85,(BW107-2)*20+CB107)</f>
        <v>10</v>
      </c>
      <c r="CM107" s="14" t="s">
        <v>674</v>
      </c>
      <c r="CN107" s="14">
        <f>INDEX(属性投放!$BD$6:$BD$85,(BW107-2)*20+CB107)</f>
        <v>200</v>
      </c>
      <c r="CQ107" s="13">
        <v>103</v>
      </c>
      <c r="CR107" s="13">
        <f t="shared" si="182"/>
        <v>2</v>
      </c>
      <c r="CS107" s="13">
        <f t="shared" si="183"/>
        <v>51</v>
      </c>
      <c r="CT107" s="14">
        <f t="shared" si="184"/>
        <v>3</v>
      </c>
      <c r="CU107" s="14">
        <f t="shared" si="185"/>
        <v>1102002</v>
      </c>
      <c r="CV107" s="14" t="str">
        <f>INDEX($O$6:$O$27,CR107)&amp;"-"&amp;INDEX(属性投放!$AB$7:$AB$26,CX107)&amp;"-魂火-"&amp;CZ107</f>
        <v>许褚-无间+1-魂火-3</v>
      </c>
      <c r="CW107" s="25" t="s">
        <v>162</v>
      </c>
      <c r="CX107" s="14">
        <f>INDEX(属性投放!$AL$7:$AL$58,CS107)</f>
        <v>20</v>
      </c>
      <c r="CY107" s="14" t="s">
        <v>701</v>
      </c>
      <c r="CZ107" s="14">
        <f>INDEX(属性投放!$AM$7:$AM$58,CS107)</f>
        <v>3</v>
      </c>
      <c r="DA107" s="14">
        <f t="shared" si="186"/>
        <v>51</v>
      </c>
      <c r="DB107" s="14">
        <f>INDEX(属性投放!$AN$7:$AN$58,DA107)</f>
        <v>147</v>
      </c>
      <c r="DC107" s="14" t="s">
        <v>702</v>
      </c>
      <c r="DD107" s="14">
        <f>INDEX(属性投放!$BJ$6:$BJ$85,(CT107-2)*20+CX107)</f>
        <v>1350</v>
      </c>
      <c r="DE107" s="14">
        <f>SUMIFS(DD$5:DD107,$CR$5:$CR107,"="&amp;$CR107)</f>
        <v>20485</v>
      </c>
      <c r="DF107" s="14" t="s">
        <v>703</v>
      </c>
      <c r="DG107" s="14">
        <f>INDEX(属性投放!$BK$6:$BK$85,(CT107-2)*20+CX107)</f>
        <v>675</v>
      </c>
      <c r="DH107" s="14">
        <f>SUMIFS(DG$5:DG107,$CR$5:$CR107,"="&amp;$CR107)</f>
        <v>10246</v>
      </c>
      <c r="DI107" s="14" t="s">
        <v>704</v>
      </c>
      <c r="DJ107" s="14">
        <f>INDEX(属性投放!$BL$6:$BL$85,(CT107-2)*20+CX107)</f>
        <v>13500</v>
      </c>
      <c r="DK107" s="14">
        <f>SUMIFS(DJ$5:DJ107,$CR$5:$CR107,"="&amp;$CR107)</f>
        <v>204850</v>
      </c>
      <c r="DP107" s="14">
        <f t="shared" si="187"/>
        <v>1102006</v>
      </c>
      <c r="DQ107" s="14" t="str">
        <f t="shared" si="188"/>
        <v>项羽3突</v>
      </c>
      <c r="DR107" s="14">
        <f t="shared" si="189"/>
        <v>8</v>
      </c>
      <c r="DS107" s="14">
        <f t="shared" si="190"/>
        <v>9</v>
      </c>
      <c r="DT107" s="14">
        <f t="shared" si="191"/>
        <v>8</v>
      </c>
      <c r="DU107" s="14">
        <f t="shared" si="192"/>
        <v>5</v>
      </c>
      <c r="DV107" s="14">
        <f t="shared" si="193"/>
        <v>3</v>
      </c>
      <c r="DW107" s="14">
        <f t="shared" si="194"/>
        <v>63</v>
      </c>
      <c r="DX107" s="14">
        <f>INDEX(属性投放!$AW$6:$AW$85,(卡牌属性!DU107-2)*20+卡牌属性!DV107)</f>
        <v>10</v>
      </c>
      <c r="DY107" s="14">
        <f>INDEX(属性投放!BP$6:BP$85,卡牌属性!$DW107)</f>
        <v>135</v>
      </c>
      <c r="DZ107" s="14">
        <f>INDEX(属性投放!BQ$6:BQ$85,卡牌属性!$DW107)</f>
        <v>68</v>
      </c>
      <c r="EA107" s="14">
        <f>INDEX(属性投放!BR$6:BR$85,卡牌属性!$DW107)</f>
        <v>1350</v>
      </c>
      <c r="EB107" s="14">
        <f t="shared" si="281"/>
        <v>682</v>
      </c>
      <c r="EC107" s="14">
        <f t="shared" si="282"/>
        <v>770</v>
      </c>
      <c r="ED107" s="14">
        <f t="shared" si="283"/>
        <v>910</v>
      </c>
      <c r="EE107" s="14">
        <f t="shared" si="284"/>
        <v>910</v>
      </c>
      <c r="EF107" s="14">
        <f t="shared" si="285"/>
        <v>1060</v>
      </c>
      <c r="EG107" s="14">
        <f t="shared" si="286"/>
        <v>262</v>
      </c>
      <c r="EH107" s="14">
        <f t="shared" si="287"/>
        <v>325</v>
      </c>
      <c r="EI107" s="14">
        <f t="shared" si="288"/>
        <v>325</v>
      </c>
      <c r="EJ107" s="14">
        <f t="shared" si="289"/>
        <v>382</v>
      </c>
      <c r="EK107" s="14">
        <f t="shared" si="290"/>
        <v>465</v>
      </c>
      <c r="EL107" s="14">
        <f t="shared" si="291"/>
        <v>5070</v>
      </c>
      <c r="EM107" s="14">
        <f t="shared" si="292"/>
        <v>5700</v>
      </c>
      <c r="EN107" s="14">
        <f t="shared" si="293"/>
        <v>5700</v>
      </c>
      <c r="EO107" s="14">
        <f t="shared" si="294"/>
        <v>7200</v>
      </c>
      <c r="EP107" s="14">
        <f t="shared" si="295"/>
        <v>8600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10</v>
      </c>
      <c r="EW107" s="14">
        <f>INDEX(属性偏向!$U$4:$U$243,(卡牌属性!$DS107-1+EW$3)*20+卡牌属性!$DV107)</f>
        <v>13</v>
      </c>
      <c r="EX107" s="14">
        <f>INDEX(属性偏向!$U$4:$U$243,(卡牌属性!$DS107-1+EX$3)*20+卡牌属性!$DV107)</f>
        <v>13</v>
      </c>
      <c r="EY107" s="14">
        <f>INDEX(属性偏向!$U$4:$U$243,(卡牌属性!$DS107-1+EY$3)*20+卡牌属性!$DV107)</f>
        <v>15</v>
      </c>
      <c r="EZ107" s="14">
        <f>INDEX(属性偏向!$U$4:$U$243,(卡牌属性!$DS107-1+EZ$3)*20+卡牌属性!$DV107)</f>
        <v>20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256"/>
        <v>21</v>
      </c>
      <c r="FK107" s="14">
        <f t="shared" si="257"/>
        <v>1102021</v>
      </c>
      <c r="FL107" s="14" t="str">
        <f t="shared" si="258"/>
        <v>烈风螳螂-3星</v>
      </c>
      <c r="FM107" s="14">
        <f t="shared" si="259"/>
        <v>3</v>
      </c>
      <c r="FN107" s="14">
        <f>INDEX(Y$6:Y$27,$FJ107)+INDEX(属性偏向!Z$4:Z$8,卡牌属性!$FM107)</f>
        <v>9</v>
      </c>
      <c r="FO107" s="14" t="str">
        <f>INDEX(属性评价,卡牌属性!FN107)</f>
        <v>S</v>
      </c>
      <c r="FP107" s="14">
        <f>INDEX(Z$6:Z$27,$FJ107)+INDEX(属性偏向!AA$4:AA$8,卡牌属性!$FM107)</f>
        <v>6</v>
      </c>
      <c r="FQ107" s="14" t="str">
        <f>INDEX(属性评价,卡牌属性!FP107)</f>
        <v>B+</v>
      </c>
      <c r="FR107" s="14">
        <f>INDEX(AA$6:AA$27,$FJ107)+INDEX(属性偏向!AB$4:AB$8,卡牌属性!$FM107)</f>
        <v>4</v>
      </c>
      <c r="FS107" s="14" t="str">
        <f>INDEX(属性评价,卡牌属性!FR107)</f>
        <v>C+</v>
      </c>
      <c r="GJ107" s="13">
        <v>103</v>
      </c>
      <c r="GK107" s="13">
        <f>MATCH(GJ107-1,属性投放!$T$6:$T$66,1)</f>
        <v>20</v>
      </c>
      <c r="GL107" s="13">
        <f>MATCH(GJ107,属性投放!$AN$6:$AN$58,1)-1</f>
        <v>33</v>
      </c>
      <c r="GM107" s="13">
        <f>MATCH(GJ107-1,属性投放!$AD$6:$AD$26,1)</f>
        <v>15</v>
      </c>
      <c r="GN107" s="13" t="str">
        <f>INDEX(属性投放!$AB$7:$AB$26,卡牌属性!GM107)</f>
        <v>焦热+2</v>
      </c>
      <c r="GO107" s="14">
        <f t="shared" si="260"/>
        <v>3240</v>
      </c>
      <c r="GP107" s="14">
        <f t="shared" si="261"/>
        <v>1600</v>
      </c>
      <c r="GQ107" s="14">
        <f t="shared" si="262"/>
        <v>31700</v>
      </c>
      <c r="GR107" s="14">
        <f t="shared" si="263"/>
        <v>15</v>
      </c>
      <c r="GS107" s="14">
        <f t="shared" si="264"/>
        <v>8</v>
      </c>
      <c r="GT107" s="14">
        <f t="shared" si="265"/>
        <v>150</v>
      </c>
      <c r="GU107" s="14">
        <f>GO107+GR107*($GJ107-INDEX(属性投放!$AD$6:$AD$26,卡牌属性!$GM107))</f>
        <v>3255</v>
      </c>
      <c r="GV107" s="14">
        <f>GP107+GS107*($GJ107-INDEX(属性投放!$AD$6:$AD$26,卡牌属性!$GM107))</f>
        <v>1608</v>
      </c>
      <c r="GW107" s="14">
        <f>GQ107+GT107*($GJ107-INDEX(属性投放!$AD$6:$AD$26,卡牌属性!$GM107))</f>
        <v>31850</v>
      </c>
      <c r="GX107" s="14">
        <f t="shared" si="266"/>
        <v>3475</v>
      </c>
      <c r="GY107" s="14">
        <f t="shared" si="267"/>
        <v>1741</v>
      </c>
      <c r="GZ107" s="14">
        <f t="shared" si="268"/>
        <v>34750</v>
      </c>
      <c r="HA107" s="14">
        <f>IF(COUNTIF(属性投放!$AN$7:$AN$58,"="&amp;卡牌属性!GJ107)&gt;0,卡牌属性!GL107,0)</f>
        <v>0</v>
      </c>
      <c r="HB107" s="14">
        <f t="shared" si="269"/>
        <v>0</v>
      </c>
      <c r="HC107" s="14">
        <f t="shared" si="270"/>
        <v>0</v>
      </c>
      <c r="HD107" s="14">
        <f t="shared" si="271"/>
        <v>0</v>
      </c>
      <c r="HE107" s="14">
        <f>IF(COUNTIF(属性投放!$AD$6:$AD$26,"="&amp;卡牌属性!GJ107)&gt;0,卡牌属性!GM107,0)</f>
        <v>0</v>
      </c>
      <c r="HF107" s="14">
        <f t="shared" si="272"/>
        <v>0</v>
      </c>
      <c r="HG107" s="14">
        <f t="shared" si="273"/>
        <v>0</v>
      </c>
      <c r="HH107" s="14">
        <f t="shared" si="274"/>
        <v>0</v>
      </c>
      <c r="HI107" s="14">
        <f t="shared" si="219"/>
        <v>15</v>
      </c>
      <c r="HJ107" s="14">
        <f t="shared" si="220"/>
        <v>8</v>
      </c>
      <c r="HK107" s="14">
        <f t="shared" si="221"/>
        <v>150</v>
      </c>
      <c r="HL107" s="14">
        <f t="shared" si="222"/>
        <v>6730</v>
      </c>
      <c r="HM107" s="14">
        <f t="shared" si="223"/>
        <v>3349</v>
      </c>
      <c r="HN107" s="14">
        <f t="shared" si="224"/>
        <v>66600</v>
      </c>
      <c r="HO107" s="14">
        <f t="shared" si="225"/>
        <v>460</v>
      </c>
      <c r="HP107" s="14">
        <f t="shared" si="226"/>
        <v>0</v>
      </c>
      <c r="HQ107" s="14">
        <f t="shared" si="227"/>
        <v>0</v>
      </c>
      <c r="HR107" s="14">
        <f t="shared" si="228"/>
        <v>200880</v>
      </c>
      <c r="HS107" s="17">
        <f t="shared" si="229"/>
        <v>2.2899243329350858E-3</v>
      </c>
      <c r="HT107" s="17">
        <f t="shared" si="230"/>
        <v>0</v>
      </c>
      <c r="HU107" s="17">
        <f t="shared" si="231"/>
        <v>0</v>
      </c>
      <c r="HV107" s="23">
        <f>SUM(HO$5:HO107)</f>
        <v>30360</v>
      </c>
      <c r="HW107" s="14">
        <f>SUM(HP$5:HP107)</f>
        <v>104320</v>
      </c>
      <c r="HX107" s="14">
        <f>SUM(HQ$5:HQ107)</f>
        <v>52660</v>
      </c>
      <c r="HY107" s="17">
        <f t="shared" si="232"/>
        <v>0.15113500597371565</v>
      </c>
      <c r="HZ107" s="17">
        <f t="shared" si="233"/>
        <v>0.51931501393866986</v>
      </c>
      <c r="IA107" s="17">
        <f t="shared" si="234"/>
        <v>0.26214655515730784</v>
      </c>
    </row>
    <row r="108" spans="31:235" ht="16.5" x14ac:dyDescent="0.2">
      <c r="AE108" s="13">
        <v>104</v>
      </c>
      <c r="AF108" s="13">
        <f t="shared" si="218"/>
        <v>6</v>
      </c>
      <c r="AG108" s="13">
        <f t="shared" si="173"/>
        <v>4</v>
      </c>
      <c r="AH108" s="14">
        <f t="shared" si="174"/>
        <v>1101006</v>
      </c>
      <c r="AI108" s="14" t="str">
        <f t="shared" si="175"/>
        <v>红莲·缇娜4突</v>
      </c>
      <c r="AJ108" s="25" t="s">
        <v>162</v>
      </c>
      <c r="AK108" s="14">
        <v>1</v>
      </c>
      <c r="AL108" s="14">
        <f t="shared" si="176"/>
        <v>4</v>
      </c>
      <c r="AM108" s="14">
        <f>INDEX(属性投放!$DE$6:$DE$85,(卡牌属性!AG108-2)*20+卡牌属性!AL108)</f>
        <v>642</v>
      </c>
      <c r="AN108" s="14">
        <f t="shared" si="275"/>
        <v>642</v>
      </c>
      <c r="AO108" s="14">
        <f t="shared" si="275"/>
        <v>642</v>
      </c>
      <c r="AP108" s="14">
        <f t="shared" si="275"/>
        <v>642</v>
      </c>
      <c r="AQ108" s="14">
        <f t="shared" si="275"/>
        <v>642</v>
      </c>
      <c r="AR108" s="14">
        <f>INDEX(属性投放!$DF$6:$DF$85,(卡牌属性!AG108-2)*20+卡牌属性!AL108)</f>
        <v>288</v>
      </c>
      <c r="AS108" s="14">
        <f t="shared" si="276"/>
        <v>288</v>
      </c>
      <c r="AT108" s="14">
        <f t="shared" si="276"/>
        <v>288</v>
      </c>
      <c r="AU108" s="14">
        <f t="shared" si="276"/>
        <v>288</v>
      </c>
      <c r="AV108" s="14">
        <f t="shared" si="276"/>
        <v>288</v>
      </c>
      <c r="AW108" s="14">
        <f>INDEX(属性投放!$DG$6:$DG$85,(卡牌属性!AG108-2)*20+卡牌属性!AL108)</f>
        <v>3110</v>
      </c>
      <c r="AX108" s="14">
        <f t="shared" si="277"/>
        <v>3110</v>
      </c>
      <c r="AY108" s="14">
        <f t="shared" si="277"/>
        <v>3110</v>
      </c>
      <c r="AZ108" s="14">
        <f t="shared" si="277"/>
        <v>3110</v>
      </c>
      <c r="BA108" s="14">
        <f t="shared" si="277"/>
        <v>3110</v>
      </c>
      <c r="BB108" s="14">
        <f>INDEX(属性投放!$DK$6:$DK$85,(卡牌属性!AG108-2)*20+卡牌属性!AL108)</f>
        <v>47</v>
      </c>
      <c r="BC108" s="14">
        <f t="shared" si="278"/>
        <v>47</v>
      </c>
      <c r="BD108" s="14">
        <f t="shared" si="278"/>
        <v>47</v>
      </c>
      <c r="BE108" s="14">
        <f t="shared" si="278"/>
        <v>47</v>
      </c>
      <c r="BF108" s="14">
        <f t="shared" si="278"/>
        <v>47</v>
      </c>
      <c r="BG108" s="14">
        <f>INDEX(属性投放!$DL$6:$DL$85,(卡牌属性!AG108-2)*20+卡牌属性!AL108)</f>
        <v>24</v>
      </c>
      <c r="BH108" s="14">
        <f t="shared" si="279"/>
        <v>24</v>
      </c>
      <c r="BI108" s="14">
        <f t="shared" si="279"/>
        <v>24</v>
      </c>
      <c r="BJ108" s="14">
        <f t="shared" si="279"/>
        <v>24</v>
      </c>
      <c r="BK108" s="14">
        <f t="shared" si="279"/>
        <v>24</v>
      </c>
      <c r="BL108" s="14">
        <f>INDEX(属性投放!$DM$6:$DM$85,(卡牌属性!AG108-2)*20+卡牌属性!AL108)</f>
        <v>235</v>
      </c>
      <c r="BM108" s="14">
        <f t="shared" si="280"/>
        <v>235</v>
      </c>
      <c r="BN108" s="14">
        <f t="shared" si="280"/>
        <v>235</v>
      </c>
      <c r="BO108" s="14">
        <f t="shared" si="280"/>
        <v>235</v>
      </c>
      <c r="BP108" s="14">
        <f t="shared" si="280"/>
        <v>235</v>
      </c>
      <c r="BU108" s="13">
        <v>104</v>
      </c>
      <c r="BV108" s="13">
        <f t="shared" si="177"/>
        <v>6</v>
      </c>
      <c r="BW108" s="14">
        <f t="shared" si="178"/>
        <v>5</v>
      </c>
      <c r="BX108" s="14">
        <f t="shared" si="179"/>
        <v>1102006</v>
      </c>
      <c r="BY108" s="14" t="str">
        <f t="shared" si="180"/>
        <v>项羽4突</v>
      </c>
      <c r="BZ108" s="25" t="s">
        <v>162</v>
      </c>
      <c r="CA108" s="14">
        <v>2</v>
      </c>
      <c r="CB108" s="14">
        <f t="shared" si="181"/>
        <v>4</v>
      </c>
      <c r="CC108" s="14" t="s">
        <v>21</v>
      </c>
      <c r="CD108" s="14">
        <f>INDEX(属性投放!$AY$6:$AY$85,(BW108-2)*20+CB108)</f>
        <v>1410</v>
      </c>
      <c r="CE108" s="14" t="s">
        <v>22</v>
      </c>
      <c r="CF108" s="14">
        <f>INDEX(属性投放!$AZ$6:$AZ$85,(BW108-2)*20+CB108)</f>
        <v>583</v>
      </c>
      <c r="CG108" s="14" t="s">
        <v>674</v>
      </c>
      <c r="CH108" s="14">
        <f>INDEX(属性投放!$BA$6:$BA$85,(BW108-2)*20+CB108)</f>
        <v>12100</v>
      </c>
      <c r="CI108" s="14" t="s">
        <v>21</v>
      </c>
      <c r="CJ108" s="14">
        <f>INDEX(属性投放!$BB$6:$BB$85,(BW108-2)*20+CB108)</f>
        <v>25</v>
      </c>
      <c r="CK108" s="14" t="s">
        <v>22</v>
      </c>
      <c r="CL108" s="14">
        <f>INDEX(属性投放!$BC$6:$BC$85,(BW108-2)*20+CB108)</f>
        <v>13</v>
      </c>
      <c r="CM108" s="14" t="s">
        <v>674</v>
      </c>
      <c r="CN108" s="14">
        <f>INDEX(属性投放!$BD$6:$BD$85,(BW108-2)*20+CB108)</f>
        <v>250</v>
      </c>
      <c r="CQ108" s="13">
        <v>104</v>
      </c>
      <c r="CR108" s="13">
        <f t="shared" si="182"/>
        <v>2</v>
      </c>
      <c r="CS108" s="13">
        <f t="shared" si="183"/>
        <v>52</v>
      </c>
      <c r="CT108" s="14">
        <f t="shared" si="184"/>
        <v>3</v>
      </c>
      <c r="CU108" s="14">
        <f t="shared" si="185"/>
        <v>1102002</v>
      </c>
      <c r="CV108" s="14" t="str">
        <f>INDEX($O$6:$O$27,CR108)&amp;"-"&amp;INDEX(属性投放!$AB$7:$AB$26,CX108)&amp;"-魂火-"&amp;CZ108</f>
        <v>许褚-无间+1-魂火-4</v>
      </c>
      <c r="CW108" s="25" t="s">
        <v>162</v>
      </c>
      <c r="CX108" s="14">
        <f>INDEX(属性投放!$AL$7:$AL$58,CS108)</f>
        <v>20</v>
      </c>
      <c r="CY108" s="14" t="s">
        <v>701</v>
      </c>
      <c r="CZ108" s="14">
        <f>INDEX(属性投放!$AM$7:$AM$58,CS108)</f>
        <v>4</v>
      </c>
      <c r="DA108" s="14">
        <f t="shared" si="186"/>
        <v>52</v>
      </c>
      <c r="DB108" s="14">
        <f>INDEX(属性投放!$AN$7:$AN$58,DA108)</f>
        <v>150</v>
      </c>
      <c r="DC108" s="14" t="s">
        <v>702</v>
      </c>
      <c r="DD108" s="14">
        <f>INDEX(属性投放!$BJ$6:$BJ$85,(CT108-2)*20+CX108)</f>
        <v>1350</v>
      </c>
      <c r="DE108" s="14">
        <f>SUMIFS(DD$5:DD108,$CR$5:$CR108,"="&amp;$CR108)</f>
        <v>21835</v>
      </c>
      <c r="DF108" s="14" t="s">
        <v>703</v>
      </c>
      <c r="DG108" s="14">
        <f>INDEX(属性投放!$BK$6:$BK$85,(CT108-2)*20+CX108)</f>
        <v>675</v>
      </c>
      <c r="DH108" s="14">
        <f>SUMIFS(DG$5:DG108,$CR$5:$CR108,"="&amp;$CR108)</f>
        <v>10921</v>
      </c>
      <c r="DI108" s="14" t="s">
        <v>704</v>
      </c>
      <c r="DJ108" s="14">
        <f>INDEX(属性投放!$BL$6:$BL$85,(CT108-2)*20+CX108)</f>
        <v>13500</v>
      </c>
      <c r="DK108" s="14">
        <f>SUMIFS(DJ$5:DJ108,$CR$5:$CR108,"="&amp;$CR108)</f>
        <v>218350</v>
      </c>
      <c r="DP108" s="14">
        <f t="shared" si="187"/>
        <v>1102006</v>
      </c>
      <c r="DQ108" s="14" t="str">
        <f t="shared" si="188"/>
        <v>项羽4突</v>
      </c>
      <c r="DR108" s="14">
        <f t="shared" si="189"/>
        <v>8</v>
      </c>
      <c r="DS108" s="14">
        <f t="shared" si="190"/>
        <v>9</v>
      </c>
      <c r="DT108" s="14">
        <f t="shared" si="191"/>
        <v>8</v>
      </c>
      <c r="DU108" s="14">
        <f t="shared" si="192"/>
        <v>5</v>
      </c>
      <c r="DV108" s="14">
        <f t="shared" si="193"/>
        <v>4</v>
      </c>
      <c r="DW108" s="14">
        <f t="shared" si="194"/>
        <v>64</v>
      </c>
      <c r="DX108" s="14">
        <f>INDEX(属性投放!$AW$6:$AW$85,(卡牌属性!DU108-2)*20+卡牌属性!DV108)</f>
        <v>10</v>
      </c>
      <c r="DY108" s="14">
        <f>INDEX(属性投放!BP$6:BP$85,卡牌属性!$DW108)</f>
        <v>170</v>
      </c>
      <c r="DZ108" s="14">
        <f>INDEX(属性投放!BQ$6:BQ$85,卡牌属性!$DW108)</f>
        <v>85</v>
      </c>
      <c r="EA108" s="14">
        <f>INDEX(属性投放!BR$6:BR$85,卡牌属性!$DW108)</f>
        <v>1700</v>
      </c>
      <c r="EB108" s="14">
        <f t="shared" si="281"/>
        <v>987</v>
      </c>
      <c r="EC108" s="14">
        <f t="shared" si="282"/>
        <v>1105</v>
      </c>
      <c r="ED108" s="14">
        <f t="shared" si="283"/>
        <v>1295</v>
      </c>
      <c r="EE108" s="14">
        <f t="shared" si="284"/>
        <v>1295</v>
      </c>
      <c r="EF108" s="14">
        <f t="shared" si="285"/>
        <v>1495</v>
      </c>
      <c r="EG108" s="14">
        <f t="shared" si="286"/>
        <v>430</v>
      </c>
      <c r="EH108" s="14">
        <f t="shared" si="287"/>
        <v>523</v>
      </c>
      <c r="EI108" s="14">
        <f t="shared" si="288"/>
        <v>523</v>
      </c>
      <c r="EJ108" s="14">
        <f t="shared" si="289"/>
        <v>600</v>
      </c>
      <c r="EK108" s="14">
        <f t="shared" si="290"/>
        <v>733</v>
      </c>
      <c r="EL108" s="14">
        <f t="shared" si="291"/>
        <v>8120</v>
      </c>
      <c r="EM108" s="14">
        <f t="shared" si="292"/>
        <v>9050</v>
      </c>
      <c r="EN108" s="14">
        <f t="shared" si="293"/>
        <v>9050</v>
      </c>
      <c r="EO108" s="14">
        <f t="shared" si="294"/>
        <v>11050</v>
      </c>
      <c r="EP108" s="14">
        <f t="shared" si="295"/>
        <v>12950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13</v>
      </c>
      <c r="EW108" s="14">
        <f>INDEX(属性偏向!$U$4:$U$243,(卡牌属性!$DS108-1+EW$3)*20+卡牌属性!$DV108)</f>
        <v>15</v>
      </c>
      <c r="EX108" s="14">
        <f>INDEX(属性偏向!$U$4:$U$243,(卡牌属性!$DS108-1+EX$3)*20+卡牌属性!$DV108)</f>
        <v>15</v>
      </c>
      <c r="EY108" s="14">
        <f>INDEX(属性偏向!$U$4:$U$243,(卡牌属性!$DS108-1+EY$3)*20+卡牌属性!$DV108)</f>
        <v>20</v>
      </c>
      <c r="EZ108" s="14">
        <f>INDEX(属性偏向!$U$4:$U$243,(卡牌属性!$DS108-1+EZ$3)*20+卡牌属性!$DV108)</f>
        <v>25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256"/>
        <v>21</v>
      </c>
      <c r="FK108" s="14">
        <f t="shared" si="257"/>
        <v>1102021</v>
      </c>
      <c r="FL108" s="14" t="str">
        <f t="shared" si="258"/>
        <v>烈风螳螂-4星</v>
      </c>
      <c r="FM108" s="14">
        <f t="shared" si="259"/>
        <v>4</v>
      </c>
      <c r="FN108" s="14">
        <f>INDEX(Y$6:Y$27,$FJ108)+INDEX(属性偏向!Z$4:Z$8,卡牌属性!$FM108)</f>
        <v>9</v>
      </c>
      <c r="FO108" s="14" t="str">
        <f>INDEX(属性评价,卡牌属性!FN108)</f>
        <v>S</v>
      </c>
      <c r="FP108" s="14">
        <f>INDEX(Z$6:Z$27,$FJ108)+INDEX(属性偏向!AA$4:AA$8,卡牌属性!$FM108)</f>
        <v>7</v>
      </c>
      <c r="FQ108" s="14" t="str">
        <f>INDEX(属性评价,卡牌属性!FP108)</f>
        <v>A</v>
      </c>
      <c r="FR108" s="14">
        <f>INDEX(AA$6:AA$27,$FJ108)+INDEX(属性偏向!AB$4:AB$8,卡牌属性!$FM108)</f>
        <v>5</v>
      </c>
      <c r="FS108" s="14" t="str">
        <f>INDEX(属性评价,卡牌属性!FR108)</f>
        <v>B</v>
      </c>
      <c r="GJ108" s="13">
        <v>104</v>
      </c>
      <c r="GK108" s="13">
        <f>MATCH(GJ108-1,属性投放!$T$6:$T$66,1)</f>
        <v>21</v>
      </c>
      <c r="GL108" s="13">
        <f>MATCH(GJ108,属性投放!$AN$6:$AN$58,1)-1</f>
        <v>33</v>
      </c>
      <c r="GM108" s="13">
        <f>MATCH(GJ108-1,属性投放!$AD$6:$AD$26,1)</f>
        <v>15</v>
      </c>
      <c r="GN108" s="13" t="str">
        <f>INDEX(属性投放!$AB$7:$AB$26,卡牌属性!GM108)</f>
        <v>焦热+2</v>
      </c>
      <c r="GO108" s="14">
        <f t="shared" si="260"/>
        <v>3240</v>
      </c>
      <c r="GP108" s="14">
        <f t="shared" si="261"/>
        <v>1600</v>
      </c>
      <c r="GQ108" s="14">
        <f t="shared" si="262"/>
        <v>31700</v>
      </c>
      <c r="GR108" s="14">
        <f t="shared" si="263"/>
        <v>15</v>
      </c>
      <c r="GS108" s="14">
        <f t="shared" si="264"/>
        <v>8</v>
      </c>
      <c r="GT108" s="14">
        <f t="shared" si="265"/>
        <v>150</v>
      </c>
      <c r="GU108" s="14">
        <f>GO108+GR108*($GJ108-INDEX(属性投放!$AD$6:$AD$26,卡牌属性!$GM108))</f>
        <v>3270</v>
      </c>
      <c r="GV108" s="14">
        <f>GP108+GS108*($GJ108-INDEX(属性投放!$AD$6:$AD$26,卡牌属性!$GM108))</f>
        <v>1616</v>
      </c>
      <c r="GW108" s="14">
        <f>GQ108+GT108*($GJ108-INDEX(属性投放!$AD$6:$AD$26,卡牌属性!$GM108))</f>
        <v>32000</v>
      </c>
      <c r="GX108" s="14">
        <f t="shared" si="266"/>
        <v>3475</v>
      </c>
      <c r="GY108" s="14">
        <f t="shared" si="267"/>
        <v>1741</v>
      </c>
      <c r="GZ108" s="14">
        <f t="shared" si="268"/>
        <v>34750</v>
      </c>
      <c r="HA108" s="14">
        <f>IF(COUNTIF(属性投放!$AN$7:$AN$58,"="&amp;卡牌属性!GJ108)&gt;0,卡牌属性!GL108,0)</f>
        <v>0</v>
      </c>
      <c r="HB108" s="14">
        <f t="shared" si="269"/>
        <v>0</v>
      </c>
      <c r="HC108" s="14">
        <f t="shared" si="270"/>
        <v>0</v>
      </c>
      <c r="HD108" s="14">
        <f t="shared" si="271"/>
        <v>0</v>
      </c>
      <c r="HE108" s="14">
        <f>IF(COUNTIF(属性投放!$AD$6:$AD$26,"="&amp;卡牌属性!GJ108)&gt;0,卡牌属性!GM108,0)</f>
        <v>0</v>
      </c>
      <c r="HF108" s="14">
        <f t="shared" si="272"/>
        <v>0</v>
      </c>
      <c r="HG108" s="14">
        <f t="shared" si="273"/>
        <v>0</v>
      </c>
      <c r="HH108" s="14">
        <f t="shared" si="274"/>
        <v>0</v>
      </c>
      <c r="HI108" s="14">
        <f t="shared" si="219"/>
        <v>15</v>
      </c>
      <c r="HJ108" s="14">
        <f t="shared" si="220"/>
        <v>8</v>
      </c>
      <c r="HK108" s="14">
        <f t="shared" si="221"/>
        <v>150</v>
      </c>
      <c r="HL108" s="14">
        <f t="shared" si="222"/>
        <v>6745</v>
      </c>
      <c r="HM108" s="14">
        <f t="shared" si="223"/>
        <v>3357</v>
      </c>
      <c r="HN108" s="14">
        <f t="shared" si="224"/>
        <v>66750</v>
      </c>
      <c r="HO108" s="14">
        <f t="shared" si="225"/>
        <v>460</v>
      </c>
      <c r="HP108" s="14">
        <f t="shared" si="226"/>
        <v>0</v>
      </c>
      <c r="HQ108" s="14">
        <f t="shared" si="227"/>
        <v>0</v>
      </c>
      <c r="HR108" s="14">
        <f t="shared" si="228"/>
        <v>201340</v>
      </c>
      <c r="HS108" s="17">
        <f t="shared" si="229"/>
        <v>2.2846925598490118E-3</v>
      </c>
      <c r="HT108" s="17">
        <f t="shared" si="230"/>
        <v>0</v>
      </c>
      <c r="HU108" s="17">
        <f t="shared" si="231"/>
        <v>0</v>
      </c>
      <c r="HV108" s="23">
        <f>SUM(HO$5:HO108)</f>
        <v>30820</v>
      </c>
      <c r="HW108" s="14">
        <f>SUM(HP$5:HP108)</f>
        <v>104320</v>
      </c>
      <c r="HX108" s="14">
        <f>SUM(HQ$5:HQ108)</f>
        <v>52660</v>
      </c>
      <c r="HY108" s="17">
        <f t="shared" si="232"/>
        <v>0.15307440150988377</v>
      </c>
      <c r="HZ108" s="17">
        <f t="shared" si="233"/>
        <v>0.51812853879010634</v>
      </c>
      <c r="IA108" s="17">
        <f t="shared" si="234"/>
        <v>0.26154763087314992</v>
      </c>
    </row>
    <row r="109" spans="31:235" ht="16.5" x14ac:dyDescent="0.2">
      <c r="AE109" s="13">
        <v>105</v>
      </c>
      <c r="AF109" s="13">
        <f t="shared" si="218"/>
        <v>6</v>
      </c>
      <c r="AG109" s="13">
        <f t="shared" si="173"/>
        <v>4</v>
      </c>
      <c r="AH109" s="14">
        <f t="shared" si="174"/>
        <v>1101006</v>
      </c>
      <c r="AI109" s="14" t="str">
        <f t="shared" si="175"/>
        <v>红莲·缇娜5突</v>
      </c>
      <c r="AJ109" s="25" t="s">
        <v>162</v>
      </c>
      <c r="AK109" s="14">
        <v>1</v>
      </c>
      <c r="AL109" s="14">
        <f t="shared" si="176"/>
        <v>5</v>
      </c>
      <c r="AM109" s="14">
        <f>INDEX(属性投放!$DE$6:$DE$85,(卡牌属性!AG109-2)*20+卡牌属性!AL109)</f>
        <v>778</v>
      </c>
      <c r="AN109" s="14">
        <f t="shared" si="275"/>
        <v>778</v>
      </c>
      <c r="AO109" s="14">
        <f t="shared" si="275"/>
        <v>778</v>
      </c>
      <c r="AP109" s="14">
        <f t="shared" si="275"/>
        <v>778</v>
      </c>
      <c r="AQ109" s="14">
        <f t="shared" si="275"/>
        <v>778</v>
      </c>
      <c r="AR109" s="14">
        <f>INDEX(属性投放!$DF$6:$DF$85,(卡牌属性!AG109-2)*20+卡牌属性!AL109)</f>
        <v>356</v>
      </c>
      <c r="AS109" s="14">
        <f t="shared" si="276"/>
        <v>356</v>
      </c>
      <c r="AT109" s="14">
        <f t="shared" si="276"/>
        <v>356</v>
      </c>
      <c r="AU109" s="14">
        <f t="shared" si="276"/>
        <v>356</v>
      </c>
      <c r="AV109" s="14">
        <f t="shared" si="276"/>
        <v>356</v>
      </c>
      <c r="AW109" s="14">
        <f>INDEX(属性投放!$DG$6:$DG$85,(卡牌属性!AG109-2)*20+卡牌属性!AL109)</f>
        <v>3790</v>
      </c>
      <c r="AX109" s="14">
        <f t="shared" si="277"/>
        <v>3790</v>
      </c>
      <c r="AY109" s="14">
        <f t="shared" si="277"/>
        <v>3790</v>
      </c>
      <c r="AZ109" s="14">
        <f t="shared" si="277"/>
        <v>3790</v>
      </c>
      <c r="BA109" s="14">
        <f t="shared" si="277"/>
        <v>3790</v>
      </c>
      <c r="BB109" s="14">
        <f>INDEX(属性投放!$DK$6:$DK$85,(卡牌属性!AG109-2)*20+卡牌属性!AL109)</f>
        <v>47</v>
      </c>
      <c r="BC109" s="14">
        <f t="shared" si="278"/>
        <v>47</v>
      </c>
      <c r="BD109" s="14">
        <f t="shared" si="278"/>
        <v>47</v>
      </c>
      <c r="BE109" s="14">
        <f t="shared" si="278"/>
        <v>47</v>
      </c>
      <c r="BF109" s="14">
        <f t="shared" si="278"/>
        <v>47</v>
      </c>
      <c r="BG109" s="14">
        <f>INDEX(属性投放!$DL$6:$DL$85,(卡牌属性!AG109-2)*20+卡牌属性!AL109)</f>
        <v>24</v>
      </c>
      <c r="BH109" s="14">
        <f t="shared" si="279"/>
        <v>24</v>
      </c>
      <c r="BI109" s="14">
        <f t="shared" si="279"/>
        <v>24</v>
      </c>
      <c r="BJ109" s="14">
        <f t="shared" si="279"/>
        <v>24</v>
      </c>
      <c r="BK109" s="14">
        <f t="shared" si="279"/>
        <v>24</v>
      </c>
      <c r="BL109" s="14">
        <f>INDEX(属性投放!$DM$6:$DM$85,(卡牌属性!AG109-2)*20+卡牌属性!AL109)</f>
        <v>235</v>
      </c>
      <c r="BM109" s="14">
        <f t="shared" si="280"/>
        <v>235</v>
      </c>
      <c r="BN109" s="14">
        <f t="shared" si="280"/>
        <v>235</v>
      </c>
      <c r="BO109" s="14">
        <f t="shared" si="280"/>
        <v>235</v>
      </c>
      <c r="BP109" s="14">
        <f t="shared" si="280"/>
        <v>235</v>
      </c>
      <c r="BU109" s="13">
        <v>105</v>
      </c>
      <c r="BV109" s="13">
        <f t="shared" si="177"/>
        <v>6</v>
      </c>
      <c r="BW109" s="14">
        <f t="shared" si="178"/>
        <v>5</v>
      </c>
      <c r="BX109" s="14">
        <f t="shared" si="179"/>
        <v>1102006</v>
      </c>
      <c r="BY109" s="14" t="str">
        <f t="shared" si="180"/>
        <v>项羽5突</v>
      </c>
      <c r="BZ109" s="25" t="s">
        <v>162</v>
      </c>
      <c r="CA109" s="14">
        <v>2</v>
      </c>
      <c r="CB109" s="14">
        <f t="shared" si="181"/>
        <v>5</v>
      </c>
      <c r="CC109" s="14" t="s">
        <v>21</v>
      </c>
      <c r="CD109" s="14">
        <f>INDEX(属性投放!$AY$6:$AY$85,(BW109-2)*20+CB109)</f>
        <v>2010</v>
      </c>
      <c r="CE109" s="14" t="s">
        <v>22</v>
      </c>
      <c r="CF109" s="14">
        <f>INDEX(属性投放!$AZ$6:$AZ$85,(BW109-2)*20+CB109)</f>
        <v>888</v>
      </c>
      <c r="CG109" s="14" t="s">
        <v>674</v>
      </c>
      <c r="CH109" s="14">
        <f>INDEX(属性投放!$BA$6:$BA$85,(BW109-2)*20+CB109)</f>
        <v>18100</v>
      </c>
      <c r="CI109" s="14" t="s">
        <v>21</v>
      </c>
      <c r="CJ109" s="14">
        <f>INDEX(属性投放!$BB$6:$BB$85,(BW109-2)*20+CB109)</f>
        <v>25</v>
      </c>
      <c r="CK109" s="14" t="s">
        <v>22</v>
      </c>
      <c r="CL109" s="14">
        <f>INDEX(属性投放!$BC$6:$BC$85,(BW109-2)*20+CB109)</f>
        <v>13</v>
      </c>
      <c r="CM109" s="14" t="s">
        <v>674</v>
      </c>
      <c r="CN109" s="14">
        <f>INDEX(属性投放!$BD$6:$BD$85,(BW109-2)*20+CB109)</f>
        <v>250</v>
      </c>
      <c r="CQ109" s="13">
        <v>105</v>
      </c>
      <c r="CR109" s="13">
        <f t="shared" si="182"/>
        <v>3</v>
      </c>
      <c r="CS109" s="13">
        <f t="shared" si="183"/>
        <v>1</v>
      </c>
      <c r="CT109" s="14">
        <f t="shared" si="184"/>
        <v>4</v>
      </c>
      <c r="CU109" s="14">
        <f t="shared" si="185"/>
        <v>1102003</v>
      </c>
      <c r="CV109" s="14" t="str">
        <f>INDEX($O$6:$O$27,CR109)&amp;"-"&amp;INDEX(属性投放!$AB$7:$AB$26,CX109)&amp;"-魂火-"&amp;CZ109</f>
        <v>典韦-等活-魂火-1</v>
      </c>
      <c r="CW109" s="25" t="s">
        <v>162</v>
      </c>
      <c r="CX109" s="14">
        <f>INDEX(属性投放!$AL$7:$AL$58,CS109)</f>
        <v>1</v>
      </c>
      <c r="CY109" s="14" t="s">
        <v>701</v>
      </c>
      <c r="CZ109" s="14">
        <f>INDEX(属性投放!$AM$7:$AM$58,CS109)</f>
        <v>1</v>
      </c>
      <c r="DA109" s="14">
        <f t="shared" si="186"/>
        <v>1</v>
      </c>
      <c r="DB109" s="14">
        <f>INDEX(属性投放!$AN$7:$AN$58,DA109)</f>
        <v>5</v>
      </c>
      <c r="DC109" s="14" t="s">
        <v>702</v>
      </c>
      <c r="DD109" s="14">
        <f>INDEX(属性投放!$BJ$6:$BJ$85,(CT109-2)*20+CX109)</f>
        <v>30</v>
      </c>
      <c r="DE109" s="14">
        <f>SUMIFS(DD$5:DD109,$CR$5:$CR109,"="&amp;$CR109)</f>
        <v>30</v>
      </c>
      <c r="DF109" s="14" t="s">
        <v>703</v>
      </c>
      <c r="DG109" s="14">
        <f>INDEX(属性投放!$BK$6:$BK$85,(CT109-2)*20+CX109)</f>
        <v>15</v>
      </c>
      <c r="DH109" s="14">
        <f>SUMIFS(DG$5:DG109,$CR$5:$CR109,"="&amp;$CR109)</f>
        <v>15</v>
      </c>
      <c r="DI109" s="14" t="s">
        <v>704</v>
      </c>
      <c r="DJ109" s="14">
        <f>INDEX(属性投放!$BL$6:$BL$85,(CT109-2)*20+CX109)</f>
        <v>300</v>
      </c>
      <c r="DK109" s="14">
        <f>SUMIFS(DJ$5:DJ109,$CR$5:$CR109,"="&amp;$CR109)</f>
        <v>300</v>
      </c>
      <c r="DP109" s="14">
        <f t="shared" si="187"/>
        <v>1102006</v>
      </c>
      <c r="DQ109" s="14" t="str">
        <f t="shared" si="188"/>
        <v>项羽5突</v>
      </c>
      <c r="DR109" s="14">
        <f t="shared" si="189"/>
        <v>8</v>
      </c>
      <c r="DS109" s="14">
        <f t="shared" si="190"/>
        <v>9</v>
      </c>
      <c r="DT109" s="14">
        <f t="shared" si="191"/>
        <v>8</v>
      </c>
      <c r="DU109" s="14">
        <f t="shared" si="192"/>
        <v>5</v>
      </c>
      <c r="DV109" s="14">
        <f t="shared" si="193"/>
        <v>5</v>
      </c>
      <c r="DW109" s="14">
        <f t="shared" si="194"/>
        <v>65</v>
      </c>
      <c r="DX109" s="14">
        <f>INDEX(属性投放!$AW$6:$AW$85,(卡牌属性!DU109-2)*20+卡牌属性!DV109)</f>
        <v>7</v>
      </c>
      <c r="DY109" s="14">
        <f>INDEX(属性投放!BP$6:BP$85,卡牌属性!$DW109)</f>
        <v>225</v>
      </c>
      <c r="DZ109" s="14">
        <f>INDEX(属性投放!BQ$6:BQ$85,卡牌属性!$DW109)</f>
        <v>113</v>
      </c>
      <c r="EA109" s="14">
        <f>INDEX(属性投放!BR$6:BR$85,卡牌属性!$DW109)</f>
        <v>2250</v>
      </c>
      <c r="EB109" s="14">
        <f t="shared" si="281"/>
        <v>1377</v>
      </c>
      <c r="EC109" s="14">
        <f t="shared" si="282"/>
        <v>1525</v>
      </c>
      <c r="ED109" s="14">
        <f t="shared" si="283"/>
        <v>1765</v>
      </c>
      <c r="EE109" s="14">
        <f t="shared" si="284"/>
        <v>1765</v>
      </c>
      <c r="EF109" s="14">
        <f t="shared" si="285"/>
        <v>2065</v>
      </c>
      <c r="EG109" s="14">
        <f t="shared" si="286"/>
        <v>645</v>
      </c>
      <c r="EH109" s="14">
        <f t="shared" si="287"/>
        <v>758</v>
      </c>
      <c r="EI109" s="14">
        <f t="shared" si="288"/>
        <v>758</v>
      </c>
      <c r="EJ109" s="14">
        <f t="shared" si="289"/>
        <v>885</v>
      </c>
      <c r="EK109" s="14">
        <f t="shared" si="290"/>
        <v>1068</v>
      </c>
      <c r="EL109" s="14">
        <f t="shared" si="291"/>
        <v>12020</v>
      </c>
      <c r="EM109" s="14">
        <f t="shared" si="292"/>
        <v>13250</v>
      </c>
      <c r="EN109" s="14">
        <f t="shared" si="293"/>
        <v>13250</v>
      </c>
      <c r="EO109" s="14">
        <f t="shared" si="294"/>
        <v>15750</v>
      </c>
      <c r="EP109" s="14">
        <f t="shared" si="295"/>
        <v>18650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13</v>
      </c>
      <c r="EW109" s="14">
        <f>INDEX(属性偏向!$U$4:$U$243,(卡牌属性!$DS109-1+EW$3)*20+卡牌属性!$DV109)</f>
        <v>15</v>
      </c>
      <c r="EX109" s="14">
        <f>INDEX(属性偏向!$U$4:$U$243,(卡牌属性!$DS109-1+EX$3)*20+卡牌属性!$DV109)</f>
        <v>15</v>
      </c>
      <c r="EY109" s="14">
        <f>INDEX(属性偏向!$U$4:$U$243,(卡牌属性!$DS109-1+EY$3)*20+卡牌属性!$DV109)</f>
        <v>20</v>
      </c>
      <c r="EZ109" s="14">
        <f>INDEX(属性偏向!$U$4:$U$243,(卡牌属性!$DS109-1+EZ$3)*20+卡牌属性!$DV109)</f>
        <v>25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256"/>
        <v>21</v>
      </c>
      <c r="FK109" s="14">
        <f t="shared" si="257"/>
        <v>1102021</v>
      </c>
      <c r="FL109" s="14" t="str">
        <f t="shared" si="258"/>
        <v>烈风螳螂-5星</v>
      </c>
      <c r="FM109" s="14">
        <f t="shared" si="259"/>
        <v>5</v>
      </c>
      <c r="FN109" s="14">
        <f>INDEX(Y$6:Y$27,$FJ109)+INDEX(属性偏向!Z$4:Z$8,卡牌属性!$FM109)</f>
        <v>10</v>
      </c>
      <c r="FO109" s="14" t="str">
        <f>INDEX(属性评价,卡牌属性!FN109)</f>
        <v>S+</v>
      </c>
      <c r="FP109" s="14">
        <f>INDEX(Z$6:Z$27,$FJ109)+INDEX(属性偏向!AA$4:AA$8,卡牌属性!$FM109)</f>
        <v>8</v>
      </c>
      <c r="FQ109" s="14" t="str">
        <f>INDEX(属性评价,卡牌属性!FP109)</f>
        <v>A+</v>
      </c>
      <c r="FR109" s="14">
        <f>INDEX(AA$6:AA$27,$FJ109)+INDEX(属性偏向!AB$4:AB$8,卡牌属性!$FM109)</f>
        <v>6</v>
      </c>
      <c r="FS109" s="14" t="str">
        <f>INDEX(属性评价,卡牌属性!FR109)</f>
        <v>B+</v>
      </c>
      <c r="GJ109" s="13">
        <v>105</v>
      </c>
      <c r="GK109" s="13">
        <f>MATCH(GJ109-1,属性投放!$T$6:$T$66,1)</f>
        <v>22</v>
      </c>
      <c r="GL109" s="13">
        <f>MATCH(GJ109,属性投放!$AN$6:$AN$58,1)-1</f>
        <v>34</v>
      </c>
      <c r="GM109" s="13">
        <f>MATCH(GJ109-1,属性投放!$AD$6:$AD$26,1)</f>
        <v>15</v>
      </c>
      <c r="GN109" s="13" t="str">
        <f>INDEX(属性投放!$AB$7:$AB$26,卡牌属性!GM109)</f>
        <v>焦热+2</v>
      </c>
      <c r="GO109" s="14">
        <f t="shared" si="260"/>
        <v>3240</v>
      </c>
      <c r="GP109" s="14">
        <f t="shared" si="261"/>
        <v>1600</v>
      </c>
      <c r="GQ109" s="14">
        <f t="shared" si="262"/>
        <v>31700</v>
      </c>
      <c r="GR109" s="14">
        <f t="shared" si="263"/>
        <v>15</v>
      </c>
      <c r="GS109" s="14">
        <f t="shared" si="264"/>
        <v>8</v>
      </c>
      <c r="GT109" s="14">
        <f t="shared" si="265"/>
        <v>150</v>
      </c>
      <c r="GU109" s="14">
        <f>GO109+GR109*($GJ109-INDEX(属性投放!$AD$6:$AD$26,卡牌属性!$GM109))</f>
        <v>3285</v>
      </c>
      <c r="GV109" s="14">
        <f>GP109+GS109*($GJ109-INDEX(属性投放!$AD$6:$AD$26,卡牌属性!$GM109))</f>
        <v>1624</v>
      </c>
      <c r="GW109" s="14">
        <f>GQ109+GT109*($GJ109-INDEX(属性投放!$AD$6:$AD$26,卡牌属性!$GM109))</f>
        <v>32150</v>
      </c>
      <c r="GX109" s="14">
        <f t="shared" si="266"/>
        <v>3825</v>
      </c>
      <c r="GY109" s="14">
        <f t="shared" si="267"/>
        <v>1916</v>
      </c>
      <c r="GZ109" s="14">
        <f t="shared" si="268"/>
        <v>38250</v>
      </c>
      <c r="HA109" s="14">
        <f>IF(COUNTIF(属性投放!$AN$7:$AN$58,"="&amp;卡牌属性!GJ109)&gt;0,卡牌属性!GL109,0)</f>
        <v>34</v>
      </c>
      <c r="HB109" s="14">
        <f t="shared" si="269"/>
        <v>350</v>
      </c>
      <c r="HC109" s="14">
        <f t="shared" si="270"/>
        <v>175</v>
      </c>
      <c r="HD109" s="14">
        <f t="shared" si="271"/>
        <v>3500</v>
      </c>
      <c r="HE109" s="14">
        <f>IF(COUNTIF(属性投放!$AD$6:$AD$26,"="&amp;卡牌属性!GJ109)&gt;0,卡牌属性!GM109,0)</f>
        <v>0</v>
      </c>
      <c r="HF109" s="14">
        <f t="shared" si="272"/>
        <v>0</v>
      </c>
      <c r="HG109" s="14">
        <f t="shared" si="273"/>
        <v>0</v>
      </c>
      <c r="HH109" s="14">
        <f t="shared" si="274"/>
        <v>0</v>
      </c>
      <c r="HI109" s="14">
        <f t="shared" si="219"/>
        <v>15</v>
      </c>
      <c r="HJ109" s="14">
        <f t="shared" si="220"/>
        <v>8</v>
      </c>
      <c r="HK109" s="14">
        <f t="shared" si="221"/>
        <v>150</v>
      </c>
      <c r="HL109" s="14">
        <f t="shared" si="222"/>
        <v>7110</v>
      </c>
      <c r="HM109" s="14">
        <f t="shared" si="223"/>
        <v>3540</v>
      </c>
      <c r="HN109" s="14">
        <f t="shared" si="224"/>
        <v>70400</v>
      </c>
      <c r="HO109" s="14">
        <f t="shared" si="225"/>
        <v>460</v>
      </c>
      <c r="HP109" s="14">
        <f t="shared" si="226"/>
        <v>10500</v>
      </c>
      <c r="HQ109" s="14">
        <f t="shared" si="227"/>
        <v>0</v>
      </c>
      <c r="HR109" s="14">
        <f t="shared" si="228"/>
        <v>212300</v>
      </c>
      <c r="HS109" s="17">
        <f t="shared" si="229"/>
        <v>2.1667451719265189E-3</v>
      </c>
      <c r="HT109" s="17">
        <f t="shared" si="230"/>
        <v>4.9458313707018371E-2</v>
      </c>
      <c r="HU109" s="17">
        <f t="shared" si="231"/>
        <v>0</v>
      </c>
      <c r="HV109" s="23">
        <f>SUM(HO$5:HO109)</f>
        <v>31280</v>
      </c>
      <c r="HW109" s="14">
        <f>SUM(HP$5:HP109)</f>
        <v>114820</v>
      </c>
      <c r="HX109" s="14">
        <f>SUM(HQ$5:HQ109)</f>
        <v>52660</v>
      </c>
      <c r="HY109" s="17">
        <f t="shared" si="232"/>
        <v>0.14733867169100329</v>
      </c>
      <c r="HZ109" s="17">
        <f t="shared" si="233"/>
        <v>0.54083843617522376</v>
      </c>
      <c r="IA109" s="17">
        <f t="shared" si="234"/>
        <v>0.248045219029675</v>
      </c>
    </row>
    <row r="110" spans="31:235" ht="16.5" x14ac:dyDescent="0.2">
      <c r="AE110" s="13">
        <v>106</v>
      </c>
      <c r="AF110" s="13">
        <f t="shared" si="218"/>
        <v>6</v>
      </c>
      <c r="AG110" s="13">
        <f t="shared" si="173"/>
        <v>4</v>
      </c>
      <c r="AH110" s="14">
        <f t="shared" si="174"/>
        <v>1101006</v>
      </c>
      <c r="AI110" s="14" t="str">
        <f t="shared" si="175"/>
        <v>红莲·缇娜6突</v>
      </c>
      <c r="AJ110" s="25" t="s">
        <v>162</v>
      </c>
      <c r="AK110" s="14">
        <v>1</v>
      </c>
      <c r="AL110" s="14">
        <f t="shared" si="176"/>
        <v>6</v>
      </c>
      <c r="AM110" s="14">
        <f>INDEX(属性投放!$DE$6:$DE$85,(卡牌属性!AG110-2)*20+卡牌属性!AL110)</f>
        <v>914</v>
      </c>
      <c r="AN110" s="14">
        <f t="shared" si="275"/>
        <v>914</v>
      </c>
      <c r="AO110" s="14">
        <f t="shared" si="275"/>
        <v>914</v>
      </c>
      <c r="AP110" s="14">
        <f t="shared" si="275"/>
        <v>914</v>
      </c>
      <c r="AQ110" s="14">
        <f t="shared" si="275"/>
        <v>914</v>
      </c>
      <c r="AR110" s="14">
        <f>INDEX(属性投放!$DF$6:$DF$85,(卡牌属性!AG110-2)*20+卡牌属性!AL110)</f>
        <v>424</v>
      </c>
      <c r="AS110" s="14">
        <f t="shared" si="276"/>
        <v>424</v>
      </c>
      <c r="AT110" s="14">
        <f t="shared" si="276"/>
        <v>424</v>
      </c>
      <c r="AU110" s="14">
        <f t="shared" si="276"/>
        <v>424</v>
      </c>
      <c r="AV110" s="14">
        <f t="shared" si="276"/>
        <v>424</v>
      </c>
      <c r="AW110" s="14">
        <f>INDEX(属性投放!$DG$6:$DG$85,(卡牌属性!AG110-2)*20+卡牌属性!AL110)</f>
        <v>4470</v>
      </c>
      <c r="AX110" s="14">
        <f t="shared" si="277"/>
        <v>4470</v>
      </c>
      <c r="AY110" s="14">
        <f t="shared" si="277"/>
        <v>4470</v>
      </c>
      <c r="AZ110" s="14">
        <f t="shared" si="277"/>
        <v>4470</v>
      </c>
      <c r="BA110" s="14">
        <f t="shared" si="277"/>
        <v>4470</v>
      </c>
      <c r="BB110" s="14">
        <f>INDEX(属性投放!$DK$6:$DK$85,(卡牌属性!AG110-2)*20+卡牌属性!AL110)</f>
        <v>47</v>
      </c>
      <c r="BC110" s="14">
        <f t="shared" si="278"/>
        <v>47</v>
      </c>
      <c r="BD110" s="14">
        <f t="shared" si="278"/>
        <v>47</v>
      </c>
      <c r="BE110" s="14">
        <f t="shared" si="278"/>
        <v>47</v>
      </c>
      <c r="BF110" s="14">
        <f t="shared" si="278"/>
        <v>47</v>
      </c>
      <c r="BG110" s="14">
        <f>INDEX(属性投放!$DL$6:$DL$85,(卡牌属性!AG110-2)*20+卡牌属性!AL110)</f>
        <v>24</v>
      </c>
      <c r="BH110" s="14">
        <f t="shared" si="279"/>
        <v>24</v>
      </c>
      <c r="BI110" s="14">
        <f t="shared" si="279"/>
        <v>24</v>
      </c>
      <c r="BJ110" s="14">
        <f t="shared" si="279"/>
        <v>24</v>
      </c>
      <c r="BK110" s="14">
        <f t="shared" si="279"/>
        <v>24</v>
      </c>
      <c r="BL110" s="14">
        <f>INDEX(属性投放!$DM$6:$DM$85,(卡牌属性!AG110-2)*20+卡牌属性!AL110)</f>
        <v>235</v>
      </c>
      <c r="BM110" s="14">
        <f t="shared" si="280"/>
        <v>235</v>
      </c>
      <c r="BN110" s="14">
        <f t="shared" si="280"/>
        <v>235</v>
      </c>
      <c r="BO110" s="14">
        <f t="shared" si="280"/>
        <v>235</v>
      </c>
      <c r="BP110" s="14">
        <f t="shared" si="280"/>
        <v>235</v>
      </c>
      <c r="BU110" s="13">
        <v>106</v>
      </c>
      <c r="BV110" s="13">
        <f t="shared" si="177"/>
        <v>6</v>
      </c>
      <c r="BW110" s="14">
        <f t="shared" si="178"/>
        <v>5</v>
      </c>
      <c r="BX110" s="14">
        <f t="shared" si="179"/>
        <v>1102006</v>
      </c>
      <c r="BY110" s="14" t="str">
        <f t="shared" si="180"/>
        <v>项羽6突</v>
      </c>
      <c r="BZ110" s="25" t="s">
        <v>162</v>
      </c>
      <c r="CA110" s="14">
        <v>2</v>
      </c>
      <c r="CB110" s="14">
        <f t="shared" si="181"/>
        <v>6</v>
      </c>
      <c r="CC110" s="14" t="s">
        <v>21</v>
      </c>
      <c r="CD110" s="14">
        <f>INDEX(属性投放!$AY$6:$AY$85,(BW110-2)*20+CB110)</f>
        <v>2610</v>
      </c>
      <c r="CE110" s="14" t="s">
        <v>22</v>
      </c>
      <c r="CF110" s="14">
        <f>INDEX(属性投放!$AZ$6:$AZ$85,(BW110-2)*20+CB110)</f>
        <v>1192</v>
      </c>
      <c r="CG110" s="14" t="s">
        <v>674</v>
      </c>
      <c r="CH110" s="14">
        <f>INDEX(属性投放!$BA$6:$BA$85,(BW110-2)*20+CB110)</f>
        <v>24100</v>
      </c>
      <c r="CI110" s="14" t="s">
        <v>21</v>
      </c>
      <c r="CJ110" s="14">
        <f>INDEX(属性投放!$BB$6:$BB$85,(BW110-2)*20+CB110)</f>
        <v>25</v>
      </c>
      <c r="CK110" s="14" t="s">
        <v>22</v>
      </c>
      <c r="CL110" s="14">
        <f>INDEX(属性投放!$BC$6:$BC$85,(BW110-2)*20+CB110)</f>
        <v>13</v>
      </c>
      <c r="CM110" s="14" t="s">
        <v>674</v>
      </c>
      <c r="CN110" s="14">
        <f>INDEX(属性投放!$BD$6:$BD$85,(BW110-2)*20+CB110)</f>
        <v>250</v>
      </c>
      <c r="CQ110" s="13">
        <v>106</v>
      </c>
      <c r="CR110" s="13">
        <f t="shared" si="182"/>
        <v>3</v>
      </c>
      <c r="CS110" s="13">
        <f t="shared" si="183"/>
        <v>2</v>
      </c>
      <c r="CT110" s="14">
        <f t="shared" si="184"/>
        <v>4</v>
      </c>
      <c r="CU110" s="14">
        <f t="shared" si="185"/>
        <v>1102003</v>
      </c>
      <c r="CV110" s="14" t="str">
        <f>INDEX($O$6:$O$27,CR110)&amp;"-"&amp;INDEX(属性投放!$AB$7:$AB$26,CX110)&amp;"-魂火-"&amp;CZ110</f>
        <v>典韦-黑绳-魂火-1</v>
      </c>
      <c r="CW110" s="25" t="s">
        <v>162</v>
      </c>
      <c r="CX110" s="14">
        <f>INDEX(属性投放!$AL$7:$AL$58,CS110)</f>
        <v>2</v>
      </c>
      <c r="CY110" s="14" t="s">
        <v>701</v>
      </c>
      <c r="CZ110" s="14">
        <f>INDEX(属性投放!$AM$7:$AM$58,CS110)</f>
        <v>1</v>
      </c>
      <c r="DA110" s="14">
        <f t="shared" si="186"/>
        <v>2</v>
      </c>
      <c r="DB110" s="14">
        <f>INDEX(属性投放!$AN$7:$AN$58,DA110)</f>
        <v>10</v>
      </c>
      <c r="DC110" s="14" t="s">
        <v>702</v>
      </c>
      <c r="DD110" s="14">
        <f>INDEX(属性投放!$BJ$6:$BJ$85,(CT110-2)*20+CX110)</f>
        <v>45</v>
      </c>
      <c r="DE110" s="14">
        <f>SUMIFS(DD$5:DD110,$CR$5:$CR110,"="&amp;$CR110)</f>
        <v>75</v>
      </c>
      <c r="DF110" s="14" t="s">
        <v>703</v>
      </c>
      <c r="DG110" s="14">
        <f>INDEX(属性投放!$BK$6:$BK$85,(CT110-2)*20+CX110)</f>
        <v>23</v>
      </c>
      <c r="DH110" s="14">
        <f>SUMIFS(DG$5:DG110,$CR$5:$CR110,"="&amp;$CR110)</f>
        <v>38</v>
      </c>
      <c r="DI110" s="14" t="s">
        <v>704</v>
      </c>
      <c r="DJ110" s="14">
        <f>INDEX(属性投放!$BL$6:$BL$85,(CT110-2)*20+CX110)</f>
        <v>450</v>
      </c>
      <c r="DK110" s="14">
        <f>SUMIFS(DJ$5:DJ110,$CR$5:$CR110,"="&amp;$CR110)</f>
        <v>750</v>
      </c>
      <c r="DP110" s="14">
        <f t="shared" si="187"/>
        <v>1102006</v>
      </c>
      <c r="DQ110" s="14" t="str">
        <f t="shared" si="188"/>
        <v>项羽6突</v>
      </c>
      <c r="DR110" s="14">
        <f t="shared" si="189"/>
        <v>8</v>
      </c>
      <c r="DS110" s="14">
        <f t="shared" si="190"/>
        <v>9</v>
      </c>
      <c r="DT110" s="14">
        <f t="shared" si="191"/>
        <v>8</v>
      </c>
      <c r="DU110" s="14">
        <f t="shared" si="192"/>
        <v>5</v>
      </c>
      <c r="DV110" s="14">
        <f t="shared" si="193"/>
        <v>6</v>
      </c>
      <c r="DW110" s="14">
        <f t="shared" si="194"/>
        <v>66</v>
      </c>
      <c r="DX110" s="14">
        <f>INDEX(属性投放!$AW$6:$AW$85,(卡牌属性!DU110-2)*20+卡牌属性!DV110)</f>
        <v>5</v>
      </c>
      <c r="DY110" s="14">
        <f>INDEX(属性投放!BP$6:BP$85,卡牌属性!$DW110)</f>
        <v>250</v>
      </c>
      <c r="DZ110" s="14">
        <f>INDEX(属性投放!BQ$6:BQ$85,卡牌属性!$DW110)</f>
        <v>125</v>
      </c>
      <c r="EA110" s="14">
        <f>INDEX(属性投放!BR$6:BR$85,卡牌属性!$DW110)</f>
        <v>2500</v>
      </c>
      <c r="EB110" s="14">
        <f t="shared" si="281"/>
        <v>1756</v>
      </c>
      <c r="EC110" s="14">
        <f t="shared" si="282"/>
        <v>1925</v>
      </c>
      <c r="ED110" s="14">
        <f t="shared" si="283"/>
        <v>2200</v>
      </c>
      <c r="EE110" s="14">
        <f t="shared" si="284"/>
        <v>2200</v>
      </c>
      <c r="EF110" s="14">
        <f t="shared" si="285"/>
        <v>2570</v>
      </c>
      <c r="EG110" s="14">
        <f t="shared" si="286"/>
        <v>849</v>
      </c>
      <c r="EH110" s="14">
        <f t="shared" si="287"/>
        <v>976</v>
      </c>
      <c r="EI110" s="14">
        <f t="shared" si="288"/>
        <v>976</v>
      </c>
      <c r="EJ110" s="14">
        <f t="shared" si="289"/>
        <v>1138</v>
      </c>
      <c r="EK110" s="14">
        <f t="shared" si="290"/>
        <v>1356</v>
      </c>
      <c r="EL110" s="14">
        <f t="shared" si="291"/>
        <v>15810</v>
      </c>
      <c r="EM110" s="14">
        <f t="shared" si="292"/>
        <v>17250</v>
      </c>
      <c r="EN110" s="14">
        <f t="shared" si="293"/>
        <v>17250</v>
      </c>
      <c r="EO110" s="14">
        <f t="shared" si="294"/>
        <v>20100</v>
      </c>
      <c r="EP110" s="14">
        <f t="shared" si="295"/>
        <v>23700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13</v>
      </c>
      <c r="EW110" s="14">
        <f>INDEX(属性偏向!$U$4:$U$243,(卡牌属性!$DS110-1+EW$3)*20+卡牌属性!$DV110)</f>
        <v>15</v>
      </c>
      <c r="EX110" s="14">
        <f>INDEX(属性偏向!$U$4:$U$243,(卡牌属性!$DS110-1+EX$3)*20+卡牌属性!$DV110)</f>
        <v>15</v>
      </c>
      <c r="EY110" s="14">
        <f>INDEX(属性偏向!$U$4:$U$243,(卡牌属性!$DS110-1+EY$3)*20+卡牌属性!$DV110)</f>
        <v>20</v>
      </c>
      <c r="EZ110" s="14">
        <f>INDEX(属性偏向!$U$4:$U$243,(卡牌属性!$DS110-1+EZ$3)*20+卡牌属性!$DV110)</f>
        <v>25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256"/>
        <v>22</v>
      </c>
      <c r="FK110" s="14">
        <f t="shared" si="257"/>
        <v>1102050</v>
      </c>
      <c r="FL110" s="14" t="str">
        <f t="shared" si="258"/>
        <v>柠檬精-1星</v>
      </c>
      <c r="FM110" s="14">
        <f t="shared" si="259"/>
        <v>1</v>
      </c>
      <c r="FN110" s="14">
        <f>INDEX(Y$6:Y$27,$FJ110)+INDEX(属性偏向!Z$4:Z$8,卡牌属性!$FM110)</f>
        <v>2</v>
      </c>
      <c r="FO110" s="14" t="str">
        <f>INDEX(属性评价,卡牌属性!FN110)</f>
        <v>D+</v>
      </c>
      <c r="FP110" s="14">
        <f>INDEX(Z$6:Z$27,$FJ110)+INDEX(属性偏向!AA$4:AA$8,卡牌属性!$FM110)</f>
        <v>3</v>
      </c>
      <c r="FQ110" s="14" t="str">
        <f>INDEX(属性评价,卡牌属性!FP110)</f>
        <v>C</v>
      </c>
      <c r="FR110" s="14">
        <f>INDEX(AA$6:AA$27,$FJ110)+INDEX(属性偏向!AB$4:AB$8,卡牌属性!$FM110)</f>
        <v>4</v>
      </c>
      <c r="FS110" s="14" t="str">
        <f>INDEX(属性评价,卡牌属性!FR110)</f>
        <v>C+</v>
      </c>
      <c r="GJ110" s="13">
        <v>106</v>
      </c>
      <c r="GK110" s="13">
        <f>MATCH(GJ110-1,属性投放!$T$6:$T$66,1)</f>
        <v>22</v>
      </c>
      <c r="GL110" s="13">
        <f>MATCH(GJ110,属性投放!$AN$6:$AN$58,1)-1</f>
        <v>34</v>
      </c>
      <c r="GM110" s="13">
        <f>MATCH(GJ110-1,属性投放!$AD$6:$AD$26,1)</f>
        <v>15</v>
      </c>
      <c r="GN110" s="13" t="str">
        <f>INDEX(属性投放!$AB$7:$AB$26,卡牌属性!GM110)</f>
        <v>焦热+2</v>
      </c>
      <c r="GO110" s="14">
        <f t="shared" si="260"/>
        <v>3240</v>
      </c>
      <c r="GP110" s="14">
        <f t="shared" si="261"/>
        <v>1600</v>
      </c>
      <c r="GQ110" s="14">
        <f t="shared" si="262"/>
        <v>31700</v>
      </c>
      <c r="GR110" s="14">
        <f t="shared" si="263"/>
        <v>15</v>
      </c>
      <c r="GS110" s="14">
        <f t="shared" si="264"/>
        <v>8</v>
      </c>
      <c r="GT110" s="14">
        <f t="shared" si="265"/>
        <v>150</v>
      </c>
      <c r="GU110" s="14">
        <f>GO110+GR110*($GJ110-INDEX(属性投放!$AD$6:$AD$26,卡牌属性!$GM110))</f>
        <v>3300</v>
      </c>
      <c r="GV110" s="14">
        <f>GP110+GS110*($GJ110-INDEX(属性投放!$AD$6:$AD$26,卡牌属性!$GM110))</f>
        <v>1632</v>
      </c>
      <c r="GW110" s="14">
        <f>GQ110+GT110*($GJ110-INDEX(属性投放!$AD$6:$AD$26,卡牌属性!$GM110))</f>
        <v>32300</v>
      </c>
      <c r="GX110" s="14">
        <f t="shared" si="266"/>
        <v>3825</v>
      </c>
      <c r="GY110" s="14">
        <f t="shared" si="267"/>
        <v>1916</v>
      </c>
      <c r="GZ110" s="14">
        <f t="shared" si="268"/>
        <v>38250</v>
      </c>
      <c r="HA110" s="14">
        <f>IF(COUNTIF(属性投放!$AN$7:$AN$58,"="&amp;卡牌属性!GJ110)&gt;0,卡牌属性!GL110,0)</f>
        <v>0</v>
      </c>
      <c r="HB110" s="14">
        <f t="shared" si="269"/>
        <v>0</v>
      </c>
      <c r="HC110" s="14">
        <f t="shared" si="270"/>
        <v>0</v>
      </c>
      <c r="HD110" s="14">
        <f t="shared" si="271"/>
        <v>0</v>
      </c>
      <c r="HE110" s="14">
        <f>IF(COUNTIF(属性投放!$AD$6:$AD$26,"="&amp;卡牌属性!GJ110)&gt;0,卡牌属性!GM110,0)</f>
        <v>0</v>
      </c>
      <c r="HF110" s="14">
        <f t="shared" si="272"/>
        <v>0</v>
      </c>
      <c r="HG110" s="14">
        <f t="shared" si="273"/>
        <v>0</v>
      </c>
      <c r="HH110" s="14">
        <f t="shared" si="274"/>
        <v>0</v>
      </c>
      <c r="HI110" s="14">
        <f t="shared" si="219"/>
        <v>15</v>
      </c>
      <c r="HJ110" s="14">
        <f t="shared" si="220"/>
        <v>8</v>
      </c>
      <c r="HK110" s="14">
        <f t="shared" si="221"/>
        <v>150</v>
      </c>
      <c r="HL110" s="14">
        <f t="shared" si="222"/>
        <v>7125</v>
      </c>
      <c r="HM110" s="14">
        <f t="shared" si="223"/>
        <v>3548</v>
      </c>
      <c r="HN110" s="14">
        <f t="shared" si="224"/>
        <v>70550</v>
      </c>
      <c r="HO110" s="14">
        <f t="shared" si="225"/>
        <v>460</v>
      </c>
      <c r="HP110" s="14">
        <f t="shared" si="226"/>
        <v>0</v>
      </c>
      <c r="HQ110" s="14">
        <f t="shared" si="227"/>
        <v>0</v>
      </c>
      <c r="HR110" s="14">
        <f t="shared" si="228"/>
        <v>212760</v>
      </c>
      <c r="HS110" s="17">
        <f t="shared" si="229"/>
        <v>2.1620605376950555E-3</v>
      </c>
      <c r="HT110" s="17">
        <f t="shared" si="230"/>
        <v>0</v>
      </c>
      <c r="HU110" s="17">
        <f t="shared" si="231"/>
        <v>0</v>
      </c>
      <c r="HV110" s="23">
        <f>SUM(HO$5:HO110)</f>
        <v>31740</v>
      </c>
      <c r="HW110" s="14">
        <f>SUM(HP$5:HP110)</f>
        <v>114820</v>
      </c>
      <c r="HX110" s="14">
        <f>SUM(HQ$5:HQ110)</f>
        <v>52660</v>
      </c>
      <c r="HY110" s="17">
        <f t="shared" si="232"/>
        <v>0.14918217710095882</v>
      </c>
      <c r="HZ110" s="17">
        <f t="shared" si="233"/>
        <v>0.5396691107351006</v>
      </c>
      <c r="IA110" s="17">
        <f t="shared" si="234"/>
        <v>0.247508930250047</v>
      </c>
    </row>
    <row r="111" spans="31:235" ht="16.5" x14ac:dyDescent="0.2">
      <c r="AE111" s="13">
        <v>107</v>
      </c>
      <c r="AF111" s="13">
        <f t="shared" si="218"/>
        <v>6</v>
      </c>
      <c r="AG111" s="13">
        <f t="shared" si="173"/>
        <v>4</v>
      </c>
      <c r="AH111" s="14">
        <f t="shared" si="174"/>
        <v>1101006</v>
      </c>
      <c r="AI111" s="14" t="str">
        <f t="shared" si="175"/>
        <v>红莲·缇娜7突</v>
      </c>
      <c r="AJ111" s="25" t="s">
        <v>162</v>
      </c>
      <c r="AK111" s="14">
        <v>1</v>
      </c>
      <c r="AL111" s="14">
        <f t="shared" si="176"/>
        <v>7</v>
      </c>
      <c r="AM111" s="14">
        <f>INDEX(属性投放!$DE$6:$DE$85,(卡牌属性!AG111-2)*20+卡牌属性!AL111)</f>
        <v>2225</v>
      </c>
      <c r="AN111" s="14">
        <f t="shared" si="275"/>
        <v>2225</v>
      </c>
      <c r="AO111" s="14">
        <f t="shared" si="275"/>
        <v>2225</v>
      </c>
      <c r="AP111" s="14">
        <f t="shared" si="275"/>
        <v>2225</v>
      </c>
      <c r="AQ111" s="14">
        <f t="shared" si="275"/>
        <v>2225</v>
      </c>
      <c r="AR111" s="14">
        <f>INDEX(属性投放!$DF$6:$DF$85,(卡牌属性!AG111-2)*20+卡牌属性!AL111)</f>
        <v>1092</v>
      </c>
      <c r="AS111" s="14">
        <f t="shared" si="276"/>
        <v>1092</v>
      </c>
      <c r="AT111" s="14">
        <f t="shared" si="276"/>
        <v>1092</v>
      </c>
      <c r="AU111" s="14">
        <f t="shared" si="276"/>
        <v>1092</v>
      </c>
      <c r="AV111" s="14">
        <f t="shared" si="276"/>
        <v>1092</v>
      </c>
      <c r="AW111" s="14">
        <f>INDEX(属性投放!$DG$6:$DG$85,(卡牌属性!AG111-2)*20+卡牌属性!AL111)</f>
        <v>11025</v>
      </c>
      <c r="AX111" s="14">
        <f t="shared" si="277"/>
        <v>11025</v>
      </c>
      <c r="AY111" s="14">
        <f t="shared" si="277"/>
        <v>11025</v>
      </c>
      <c r="AZ111" s="14">
        <f t="shared" si="277"/>
        <v>11025</v>
      </c>
      <c r="BA111" s="14">
        <f t="shared" si="277"/>
        <v>11025</v>
      </c>
      <c r="BB111" s="14">
        <f>INDEX(属性投放!$DK$6:$DK$85,(卡牌属性!AG111-2)*20+卡牌属性!AL111)</f>
        <v>75</v>
      </c>
      <c r="BC111" s="14">
        <f t="shared" si="278"/>
        <v>75</v>
      </c>
      <c r="BD111" s="14">
        <f t="shared" si="278"/>
        <v>75</v>
      </c>
      <c r="BE111" s="14">
        <f t="shared" si="278"/>
        <v>75</v>
      </c>
      <c r="BF111" s="14">
        <f t="shared" si="278"/>
        <v>75</v>
      </c>
      <c r="BG111" s="14">
        <f>INDEX(属性投放!$DL$6:$DL$85,(卡牌属性!AG111-2)*20+卡牌属性!AL111)</f>
        <v>38</v>
      </c>
      <c r="BH111" s="14">
        <f t="shared" si="279"/>
        <v>38</v>
      </c>
      <c r="BI111" s="14">
        <f t="shared" si="279"/>
        <v>38</v>
      </c>
      <c r="BJ111" s="14">
        <f t="shared" si="279"/>
        <v>38</v>
      </c>
      <c r="BK111" s="14">
        <f t="shared" si="279"/>
        <v>38</v>
      </c>
      <c r="BL111" s="14">
        <f>INDEX(属性投放!$DM$6:$DM$85,(卡牌属性!AG111-2)*20+卡牌属性!AL111)</f>
        <v>375</v>
      </c>
      <c r="BM111" s="14">
        <f t="shared" si="280"/>
        <v>375</v>
      </c>
      <c r="BN111" s="14">
        <f t="shared" si="280"/>
        <v>375</v>
      </c>
      <c r="BO111" s="14">
        <f t="shared" si="280"/>
        <v>375</v>
      </c>
      <c r="BP111" s="14">
        <f t="shared" si="280"/>
        <v>375</v>
      </c>
      <c r="BU111" s="13">
        <v>107</v>
      </c>
      <c r="BV111" s="13">
        <f t="shared" si="177"/>
        <v>6</v>
      </c>
      <c r="BW111" s="14">
        <f t="shared" si="178"/>
        <v>5</v>
      </c>
      <c r="BX111" s="14">
        <f t="shared" si="179"/>
        <v>1102006</v>
      </c>
      <c r="BY111" s="14" t="str">
        <f t="shared" si="180"/>
        <v>项羽7突</v>
      </c>
      <c r="BZ111" s="25" t="s">
        <v>162</v>
      </c>
      <c r="CA111" s="14">
        <v>2</v>
      </c>
      <c r="CB111" s="14">
        <f t="shared" si="181"/>
        <v>7</v>
      </c>
      <c r="CC111" s="14" t="s">
        <v>21</v>
      </c>
      <c r="CD111" s="14">
        <f>INDEX(属性投放!$AY$6:$AY$85,(BW111-2)*20+CB111)</f>
        <v>3225</v>
      </c>
      <c r="CE111" s="14" t="s">
        <v>22</v>
      </c>
      <c r="CF111" s="14">
        <f>INDEX(属性投放!$AZ$6:$AZ$85,(BW111-2)*20+CB111)</f>
        <v>1502</v>
      </c>
      <c r="CG111" s="14" t="s">
        <v>674</v>
      </c>
      <c r="CH111" s="14">
        <f>INDEX(属性投放!$BA$6:$BA$85,(BW111-2)*20+CB111)</f>
        <v>30250</v>
      </c>
      <c r="CI111" s="14" t="s">
        <v>21</v>
      </c>
      <c r="CJ111" s="14">
        <f>INDEX(属性投放!$BB$6:$BB$85,(BW111-2)*20+CB111)</f>
        <v>30</v>
      </c>
      <c r="CK111" s="14" t="s">
        <v>22</v>
      </c>
      <c r="CL111" s="14">
        <f>INDEX(属性投放!$BC$6:$BC$85,(BW111-2)*20+CB111)</f>
        <v>15</v>
      </c>
      <c r="CM111" s="14" t="s">
        <v>674</v>
      </c>
      <c r="CN111" s="14">
        <f>INDEX(属性投放!$BD$6:$BD$85,(BW111-2)*20+CB111)</f>
        <v>300</v>
      </c>
      <c r="CQ111" s="13">
        <v>107</v>
      </c>
      <c r="CR111" s="13">
        <f t="shared" si="182"/>
        <v>3</v>
      </c>
      <c r="CS111" s="13">
        <f t="shared" si="183"/>
        <v>3</v>
      </c>
      <c r="CT111" s="14">
        <f t="shared" si="184"/>
        <v>4</v>
      </c>
      <c r="CU111" s="14">
        <f t="shared" si="185"/>
        <v>1102003</v>
      </c>
      <c r="CV111" s="14" t="str">
        <f>INDEX($O$6:$O$27,CR111)&amp;"-"&amp;INDEX(属性投放!$AB$7:$AB$26,CX111)&amp;"-魂火-"&amp;CZ111</f>
        <v>典韦-黑绳-魂火-2</v>
      </c>
      <c r="CW111" s="25" t="s">
        <v>162</v>
      </c>
      <c r="CX111" s="14">
        <f>INDEX(属性投放!$AL$7:$AL$58,CS111)</f>
        <v>2</v>
      </c>
      <c r="CY111" s="14" t="s">
        <v>701</v>
      </c>
      <c r="CZ111" s="14">
        <f>INDEX(属性投放!$AM$7:$AM$58,CS111)</f>
        <v>2</v>
      </c>
      <c r="DA111" s="14">
        <f t="shared" si="186"/>
        <v>3</v>
      </c>
      <c r="DB111" s="14">
        <f>INDEX(属性投放!$AN$7:$AN$58,DA111)</f>
        <v>15</v>
      </c>
      <c r="DC111" s="14" t="s">
        <v>702</v>
      </c>
      <c r="DD111" s="14">
        <f>INDEX(属性投放!$BJ$6:$BJ$85,(CT111-2)*20+CX111)</f>
        <v>45</v>
      </c>
      <c r="DE111" s="14">
        <f>SUMIFS(DD$5:DD111,$CR$5:$CR111,"="&amp;$CR111)</f>
        <v>120</v>
      </c>
      <c r="DF111" s="14" t="s">
        <v>703</v>
      </c>
      <c r="DG111" s="14">
        <f>INDEX(属性投放!$BK$6:$BK$85,(CT111-2)*20+CX111)</f>
        <v>23</v>
      </c>
      <c r="DH111" s="14">
        <f>SUMIFS(DG$5:DG111,$CR$5:$CR111,"="&amp;$CR111)</f>
        <v>61</v>
      </c>
      <c r="DI111" s="14" t="s">
        <v>704</v>
      </c>
      <c r="DJ111" s="14">
        <f>INDEX(属性投放!$BL$6:$BL$85,(CT111-2)*20+CX111)</f>
        <v>450</v>
      </c>
      <c r="DK111" s="14">
        <f>SUMIFS(DJ$5:DJ111,$CR$5:$CR111,"="&amp;$CR111)</f>
        <v>1200</v>
      </c>
      <c r="DP111" s="14">
        <f t="shared" si="187"/>
        <v>1102006</v>
      </c>
      <c r="DQ111" s="14" t="str">
        <f t="shared" si="188"/>
        <v>项羽7突</v>
      </c>
      <c r="DR111" s="14">
        <f t="shared" si="189"/>
        <v>8</v>
      </c>
      <c r="DS111" s="14">
        <f t="shared" si="190"/>
        <v>9</v>
      </c>
      <c r="DT111" s="14">
        <f t="shared" si="191"/>
        <v>8</v>
      </c>
      <c r="DU111" s="14">
        <f t="shared" si="192"/>
        <v>5</v>
      </c>
      <c r="DV111" s="14">
        <f t="shared" si="193"/>
        <v>7</v>
      </c>
      <c r="DW111" s="14">
        <f t="shared" si="194"/>
        <v>67</v>
      </c>
      <c r="DX111" s="14">
        <f>INDEX(属性投放!$AW$6:$AW$85,(卡牌属性!DU111-2)*20+卡牌属性!DV111)</f>
        <v>5</v>
      </c>
      <c r="DY111" s="14">
        <f>INDEX(属性投放!BP$6:BP$85,卡牌属性!$DW111)</f>
        <v>270</v>
      </c>
      <c r="DZ111" s="14">
        <f>INDEX(属性投放!BQ$6:BQ$85,卡牌属性!$DW111)</f>
        <v>135</v>
      </c>
      <c r="EA111" s="14">
        <f>INDEX(属性投放!BR$6:BR$85,卡牌属性!$DW111)</f>
        <v>2700</v>
      </c>
      <c r="EB111" s="14">
        <f t="shared" si="281"/>
        <v>2116</v>
      </c>
      <c r="EC111" s="14">
        <f t="shared" si="282"/>
        <v>2300</v>
      </c>
      <c r="ED111" s="14">
        <f t="shared" si="283"/>
        <v>2600</v>
      </c>
      <c r="EE111" s="14">
        <f t="shared" si="284"/>
        <v>2600</v>
      </c>
      <c r="EF111" s="14">
        <f t="shared" si="285"/>
        <v>3020</v>
      </c>
      <c r="EG111" s="14">
        <f t="shared" si="286"/>
        <v>1039</v>
      </c>
      <c r="EH111" s="14">
        <f t="shared" si="287"/>
        <v>1176</v>
      </c>
      <c r="EI111" s="14">
        <f t="shared" si="288"/>
        <v>1176</v>
      </c>
      <c r="EJ111" s="14">
        <f t="shared" si="289"/>
        <v>1363</v>
      </c>
      <c r="EK111" s="14">
        <f t="shared" si="290"/>
        <v>1606</v>
      </c>
      <c r="EL111" s="14">
        <f t="shared" si="291"/>
        <v>19410</v>
      </c>
      <c r="EM111" s="14">
        <f t="shared" si="292"/>
        <v>21000</v>
      </c>
      <c r="EN111" s="14">
        <f t="shared" si="293"/>
        <v>21000</v>
      </c>
      <c r="EO111" s="14">
        <f t="shared" si="294"/>
        <v>24100</v>
      </c>
      <c r="EP111" s="14">
        <f t="shared" si="295"/>
        <v>28200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15</v>
      </c>
      <c r="EW111" s="14">
        <f>INDEX(属性偏向!$U$4:$U$243,(卡牌属性!$DS111-1+EW$3)*20+卡牌属性!$DV111)</f>
        <v>20</v>
      </c>
      <c r="EX111" s="14">
        <f>INDEX(属性偏向!$U$4:$U$243,(卡牌属性!$DS111-1+EX$3)*20+卡牌属性!$DV111)</f>
        <v>20</v>
      </c>
      <c r="EY111" s="14">
        <f>INDEX(属性偏向!$U$4:$U$243,(卡牌属性!$DS111-1+EY$3)*20+卡牌属性!$DV111)</f>
        <v>25</v>
      </c>
      <c r="EZ111" s="14">
        <f>INDEX(属性偏向!$U$4:$U$243,(卡牌属性!$DS111-1+EZ$3)*20+卡牌属性!$DV111)</f>
        <v>38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256"/>
        <v>22</v>
      </c>
      <c r="FK111" s="14">
        <f t="shared" si="257"/>
        <v>1102050</v>
      </c>
      <c r="FL111" s="14" t="str">
        <f t="shared" si="258"/>
        <v>柠檬精-2星</v>
      </c>
      <c r="FM111" s="14">
        <f t="shared" si="259"/>
        <v>2</v>
      </c>
      <c r="FN111" s="14">
        <f>INDEX(Y$6:Y$27,$FJ111)+INDEX(属性偏向!Z$4:Z$8,卡牌属性!$FM111)</f>
        <v>3</v>
      </c>
      <c r="FO111" s="14" t="str">
        <f>INDEX(属性评价,卡牌属性!FN111)</f>
        <v>C</v>
      </c>
      <c r="FP111" s="14">
        <f>INDEX(Z$6:Z$27,$FJ111)+INDEX(属性偏向!AA$4:AA$8,卡牌属性!$FM111)</f>
        <v>4</v>
      </c>
      <c r="FQ111" s="14" t="str">
        <f>INDEX(属性评价,卡牌属性!FP111)</f>
        <v>C+</v>
      </c>
      <c r="FR111" s="14">
        <f>INDEX(AA$6:AA$27,$FJ111)+INDEX(属性偏向!AB$4:AB$8,卡牌属性!$FM111)</f>
        <v>5</v>
      </c>
      <c r="FS111" s="14" t="str">
        <f>INDEX(属性评价,卡牌属性!FR111)</f>
        <v>B</v>
      </c>
      <c r="GJ111" s="13">
        <v>107</v>
      </c>
      <c r="GK111" s="13">
        <f>MATCH(GJ111-1,属性投放!$T$6:$T$66,1)</f>
        <v>22</v>
      </c>
      <c r="GL111" s="13">
        <f>MATCH(GJ111,属性投放!$AN$6:$AN$58,1)-1</f>
        <v>35</v>
      </c>
      <c r="GM111" s="13">
        <f>MATCH(GJ111-1,属性投放!$AD$6:$AD$26,1)</f>
        <v>15</v>
      </c>
      <c r="GN111" s="13" t="str">
        <f>INDEX(属性投放!$AB$7:$AB$26,卡牌属性!GM111)</f>
        <v>焦热+2</v>
      </c>
      <c r="GO111" s="14">
        <f t="shared" si="260"/>
        <v>3240</v>
      </c>
      <c r="GP111" s="14">
        <f t="shared" si="261"/>
        <v>1600</v>
      </c>
      <c r="GQ111" s="14">
        <f t="shared" si="262"/>
        <v>31700</v>
      </c>
      <c r="GR111" s="14">
        <f t="shared" si="263"/>
        <v>15</v>
      </c>
      <c r="GS111" s="14">
        <f t="shared" si="264"/>
        <v>8</v>
      </c>
      <c r="GT111" s="14">
        <f t="shared" si="265"/>
        <v>150</v>
      </c>
      <c r="GU111" s="14">
        <f>GO111+GR111*($GJ111-INDEX(属性投放!$AD$6:$AD$26,卡牌属性!$GM111))</f>
        <v>3315</v>
      </c>
      <c r="GV111" s="14">
        <f>GP111+GS111*($GJ111-INDEX(属性投放!$AD$6:$AD$26,卡牌属性!$GM111))</f>
        <v>1640</v>
      </c>
      <c r="GW111" s="14">
        <f>GQ111+GT111*($GJ111-INDEX(属性投放!$AD$6:$AD$26,卡牌属性!$GM111))</f>
        <v>32450</v>
      </c>
      <c r="GX111" s="14">
        <f t="shared" si="266"/>
        <v>4175</v>
      </c>
      <c r="GY111" s="14">
        <f t="shared" si="267"/>
        <v>2091</v>
      </c>
      <c r="GZ111" s="14">
        <f t="shared" si="268"/>
        <v>41750</v>
      </c>
      <c r="HA111" s="14">
        <f>IF(COUNTIF(属性投放!$AN$7:$AN$58,"="&amp;卡牌属性!GJ111)&gt;0,卡牌属性!GL111,0)</f>
        <v>35</v>
      </c>
      <c r="HB111" s="14">
        <f t="shared" si="269"/>
        <v>350</v>
      </c>
      <c r="HC111" s="14">
        <f t="shared" si="270"/>
        <v>175</v>
      </c>
      <c r="HD111" s="14">
        <f t="shared" si="271"/>
        <v>3500</v>
      </c>
      <c r="HE111" s="14">
        <f>IF(COUNTIF(属性投放!$AD$6:$AD$26,"="&amp;卡牌属性!GJ111)&gt;0,卡牌属性!GM111,0)</f>
        <v>0</v>
      </c>
      <c r="HF111" s="14">
        <f t="shared" si="272"/>
        <v>0</v>
      </c>
      <c r="HG111" s="14">
        <f t="shared" si="273"/>
        <v>0</v>
      </c>
      <c r="HH111" s="14">
        <f t="shared" si="274"/>
        <v>0</v>
      </c>
      <c r="HI111" s="14">
        <f t="shared" si="219"/>
        <v>15</v>
      </c>
      <c r="HJ111" s="14">
        <f t="shared" si="220"/>
        <v>8</v>
      </c>
      <c r="HK111" s="14">
        <f t="shared" si="221"/>
        <v>150</v>
      </c>
      <c r="HL111" s="14">
        <f t="shared" si="222"/>
        <v>7490</v>
      </c>
      <c r="HM111" s="14">
        <f t="shared" si="223"/>
        <v>3731</v>
      </c>
      <c r="HN111" s="14">
        <f t="shared" si="224"/>
        <v>74200</v>
      </c>
      <c r="HO111" s="14">
        <f t="shared" si="225"/>
        <v>460</v>
      </c>
      <c r="HP111" s="14">
        <f t="shared" si="226"/>
        <v>10500</v>
      </c>
      <c r="HQ111" s="14">
        <f t="shared" si="227"/>
        <v>0</v>
      </c>
      <c r="HR111" s="14">
        <f t="shared" si="228"/>
        <v>223720</v>
      </c>
      <c r="HS111" s="17">
        <f t="shared" si="229"/>
        <v>2.0561416055784017E-3</v>
      </c>
      <c r="HT111" s="17">
        <f t="shared" si="230"/>
        <v>4.6933667083854817E-2</v>
      </c>
      <c r="HU111" s="17">
        <f t="shared" si="231"/>
        <v>0</v>
      </c>
      <c r="HV111" s="23">
        <f>SUM(HO$5:HO111)</f>
        <v>32200</v>
      </c>
      <c r="HW111" s="14">
        <f>SUM(HP$5:HP111)</f>
        <v>125320</v>
      </c>
      <c r="HX111" s="14">
        <f>SUM(HQ$5:HQ111)</f>
        <v>52660</v>
      </c>
      <c r="HY111" s="17">
        <f t="shared" si="232"/>
        <v>0.14392991239048811</v>
      </c>
      <c r="HZ111" s="17">
        <f t="shared" si="233"/>
        <v>0.56016449132844626</v>
      </c>
      <c r="IA111" s="17">
        <f t="shared" si="234"/>
        <v>0.23538351510817093</v>
      </c>
    </row>
    <row r="112" spans="31:235" ht="16.5" x14ac:dyDescent="0.2">
      <c r="AE112" s="13">
        <v>108</v>
      </c>
      <c r="AF112" s="13">
        <f t="shared" si="218"/>
        <v>6</v>
      </c>
      <c r="AG112" s="13">
        <f t="shared" si="173"/>
        <v>4</v>
      </c>
      <c r="AH112" s="14">
        <f t="shared" si="174"/>
        <v>1101006</v>
      </c>
      <c r="AI112" s="14" t="str">
        <f t="shared" si="175"/>
        <v>红莲·缇娜8突</v>
      </c>
      <c r="AJ112" s="25" t="s">
        <v>162</v>
      </c>
      <c r="AK112" s="14">
        <v>1</v>
      </c>
      <c r="AL112" s="14">
        <f t="shared" si="176"/>
        <v>8</v>
      </c>
      <c r="AM112" s="14">
        <f>INDEX(属性投放!$DE$6:$DE$85,(卡牌属性!AG112-2)*20+卡牌属性!AL112)</f>
        <v>2438</v>
      </c>
      <c r="AN112" s="14">
        <f t="shared" si="275"/>
        <v>2438</v>
      </c>
      <c r="AO112" s="14">
        <f t="shared" si="275"/>
        <v>2438</v>
      </c>
      <c r="AP112" s="14">
        <f t="shared" si="275"/>
        <v>2438</v>
      </c>
      <c r="AQ112" s="14">
        <f t="shared" si="275"/>
        <v>2438</v>
      </c>
      <c r="AR112" s="14">
        <f>INDEX(属性投放!$DF$6:$DF$85,(卡牌属性!AG112-2)*20+卡牌属性!AL112)</f>
        <v>1199</v>
      </c>
      <c r="AS112" s="14">
        <f t="shared" si="276"/>
        <v>1199</v>
      </c>
      <c r="AT112" s="14">
        <f t="shared" si="276"/>
        <v>1199</v>
      </c>
      <c r="AU112" s="14">
        <f t="shared" si="276"/>
        <v>1199</v>
      </c>
      <c r="AV112" s="14">
        <f t="shared" si="276"/>
        <v>1199</v>
      </c>
      <c r="AW112" s="14">
        <f>INDEX(属性投放!$DG$6:$DG$85,(卡牌属性!AG112-2)*20+卡牌属性!AL112)</f>
        <v>12090</v>
      </c>
      <c r="AX112" s="14">
        <f t="shared" si="277"/>
        <v>12090</v>
      </c>
      <c r="AY112" s="14">
        <f t="shared" si="277"/>
        <v>12090</v>
      </c>
      <c r="AZ112" s="14">
        <f t="shared" si="277"/>
        <v>12090</v>
      </c>
      <c r="BA112" s="14">
        <f t="shared" si="277"/>
        <v>12090</v>
      </c>
      <c r="BB112" s="14">
        <f>INDEX(属性投放!$DK$6:$DK$85,(卡牌属性!AG112-2)*20+卡牌属性!AL112)</f>
        <v>75</v>
      </c>
      <c r="BC112" s="14">
        <f t="shared" si="278"/>
        <v>75</v>
      </c>
      <c r="BD112" s="14">
        <f t="shared" si="278"/>
        <v>75</v>
      </c>
      <c r="BE112" s="14">
        <f t="shared" si="278"/>
        <v>75</v>
      </c>
      <c r="BF112" s="14">
        <f t="shared" si="278"/>
        <v>75</v>
      </c>
      <c r="BG112" s="14">
        <f>INDEX(属性投放!$DL$6:$DL$85,(卡牌属性!AG112-2)*20+卡牌属性!AL112)</f>
        <v>38</v>
      </c>
      <c r="BH112" s="14">
        <f t="shared" si="279"/>
        <v>38</v>
      </c>
      <c r="BI112" s="14">
        <f t="shared" si="279"/>
        <v>38</v>
      </c>
      <c r="BJ112" s="14">
        <f t="shared" si="279"/>
        <v>38</v>
      </c>
      <c r="BK112" s="14">
        <f t="shared" si="279"/>
        <v>38</v>
      </c>
      <c r="BL112" s="14">
        <f>INDEX(属性投放!$DM$6:$DM$85,(卡牌属性!AG112-2)*20+卡牌属性!AL112)</f>
        <v>375</v>
      </c>
      <c r="BM112" s="14">
        <f t="shared" si="280"/>
        <v>375</v>
      </c>
      <c r="BN112" s="14">
        <f t="shared" si="280"/>
        <v>375</v>
      </c>
      <c r="BO112" s="14">
        <f t="shared" si="280"/>
        <v>375</v>
      </c>
      <c r="BP112" s="14">
        <f t="shared" si="280"/>
        <v>375</v>
      </c>
      <c r="BU112" s="13">
        <v>108</v>
      </c>
      <c r="BV112" s="13">
        <f t="shared" si="177"/>
        <v>6</v>
      </c>
      <c r="BW112" s="14">
        <f t="shared" si="178"/>
        <v>5</v>
      </c>
      <c r="BX112" s="14">
        <f t="shared" si="179"/>
        <v>1102006</v>
      </c>
      <c r="BY112" s="14" t="str">
        <f t="shared" si="180"/>
        <v>项羽8突</v>
      </c>
      <c r="BZ112" s="25" t="s">
        <v>162</v>
      </c>
      <c r="CA112" s="14">
        <v>2</v>
      </c>
      <c r="CB112" s="14">
        <f t="shared" si="181"/>
        <v>8</v>
      </c>
      <c r="CC112" s="14" t="s">
        <v>21</v>
      </c>
      <c r="CD112" s="14">
        <f>INDEX(属性投放!$AY$6:$AY$85,(BW112-2)*20+CB112)</f>
        <v>3945</v>
      </c>
      <c r="CE112" s="14" t="s">
        <v>22</v>
      </c>
      <c r="CF112" s="14">
        <f>INDEX(属性投放!$AZ$6:$AZ$85,(BW112-2)*20+CB112)</f>
        <v>1862</v>
      </c>
      <c r="CG112" s="14" t="s">
        <v>674</v>
      </c>
      <c r="CH112" s="14">
        <f>INDEX(属性投放!$BA$6:$BA$85,(BW112-2)*20+CB112)</f>
        <v>37450</v>
      </c>
      <c r="CI112" s="14" t="s">
        <v>21</v>
      </c>
      <c r="CJ112" s="14">
        <f>INDEX(属性投放!$BB$6:$BB$85,(BW112-2)*20+CB112)</f>
        <v>30</v>
      </c>
      <c r="CK112" s="14" t="s">
        <v>22</v>
      </c>
      <c r="CL112" s="14">
        <f>INDEX(属性投放!$BC$6:$BC$85,(BW112-2)*20+CB112)</f>
        <v>15</v>
      </c>
      <c r="CM112" s="14" t="s">
        <v>674</v>
      </c>
      <c r="CN112" s="14">
        <f>INDEX(属性投放!$BD$6:$BD$85,(BW112-2)*20+CB112)</f>
        <v>300</v>
      </c>
      <c r="CQ112" s="13">
        <v>108</v>
      </c>
      <c r="CR112" s="13">
        <f t="shared" si="182"/>
        <v>3</v>
      </c>
      <c r="CS112" s="13">
        <f t="shared" si="183"/>
        <v>4</v>
      </c>
      <c r="CT112" s="14">
        <f t="shared" si="184"/>
        <v>4</v>
      </c>
      <c r="CU112" s="14">
        <f t="shared" si="185"/>
        <v>1102003</v>
      </c>
      <c r="CV112" s="14" t="str">
        <f>INDEX($O$6:$O$27,CR112)&amp;"-"&amp;INDEX(属性投放!$AB$7:$AB$26,CX112)&amp;"-魂火-"&amp;CZ112</f>
        <v>典韦-黑绳+1-魂火-1</v>
      </c>
      <c r="CW112" s="25" t="s">
        <v>162</v>
      </c>
      <c r="CX112" s="14">
        <f>INDEX(属性投放!$AL$7:$AL$58,CS112)</f>
        <v>3</v>
      </c>
      <c r="CY112" s="14" t="s">
        <v>701</v>
      </c>
      <c r="CZ112" s="14">
        <f>INDEX(属性投放!$AM$7:$AM$58,CS112)</f>
        <v>1</v>
      </c>
      <c r="DA112" s="14">
        <f t="shared" si="186"/>
        <v>4</v>
      </c>
      <c r="DB112" s="14">
        <f>INDEX(属性投放!$AN$7:$AN$58,DA112)</f>
        <v>20</v>
      </c>
      <c r="DC112" s="14" t="s">
        <v>702</v>
      </c>
      <c r="DD112" s="14">
        <f>INDEX(属性投放!$BJ$6:$BJ$85,(CT112-2)*20+CX112)</f>
        <v>50</v>
      </c>
      <c r="DE112" s="14">
        <f>SUMIFS(DD$5:DD112,$CR$5:$CR112,"="&amp;$CR112)</f>
        <v>170</v>
      </c>
      <c r="DF112" s="14" t="s">
        <v>703</v>
      </c>
      <c r="DG112" s="14">
        <f>INDEX(属性投放!$BK$6:$BK$85,(CT112-2)*20+CX112)</f>
        <v>25</v>
      </c>
      <c r="DH112" s="14">
        <f>SUMIFS(DG$5:DG112,$CR$5:$CR112,"="&amp;$CR112)</f>
        <v>86</v>
      </c>
      <c r="DI112" s="14" t="s">
        <v>704</v>
      </c>
      <c r="DJ112" s="14">
        <f>INDEX(属性投放!$BL$6:$BL$85,(CT112-2)*20+CX112)</f>
        <v>500</v>
      </c>
      <c r="DK112" s="14">
        <f>SUMIFS(DJ$5:DJ112,$CR$5:$CR112,"="&amp;$CR112)</f>
        <v>1700</v>
      </c>
      <c r="DP112" s="14">
        <f t="shared" si="187"/>
        <v>1102006</v>
      </c>
      <c r="DQ112" s="14" t="str">
        <f t="shared" si="188"/>
        <v>项羽8突</v>
      </c>
      <c r="DR112" s="14">
        <f t="shared" si="189"/>
        <v>8</v>
      </c>
      <c r="DS112" s="14">
        <f t="shared" si="190"/>
        <v>9</v>
      </c>
      <c r="DT112" s="14">
        <f t="shared" si="191"/>
        <v>8</v>
      </c>
      <c r="DU112" s="14">
        <f t="shared" si="192"/>
        <v>5</v>
      </c>
      <c r="DV112" s="14">
        <f t="shared" si="193"/>
        <v>8</v>
      </c>
      <c r="DW112" s="14">
        <f t="shared" si="194"/>
        <v>68</v>
      </c>
      <c r="DX112" s="14">
        <f>INDEX(属性投放!$AW$6:$AW$85,(卡牌属性!DU112-2)*20+卡牌属性!DV112)</f>
        <v>5</v>
      </c>
      <c r="DY112" s="14">
        <f>INDEX(属性投放!BP$6:BP$85,卡牌属性!$DW112)</f>
        <v>280</v>
      </c>
      <c r="DZ112" s="14">
        <f>INDEX(属性投放!BQ$6:BQ$85,卡牌属性!$DW112)</f>
        <v>140</v>
      </c>
      <c r="EA112" s="14">
        <f>INDEX(属性投放!BR$6:BR$85,卡牌属性!$DW112)</f>
        <v>2800</v>
      </c>
      <c r="EB112" s="14">
        <f t="shared" si="281"/>
        <v>2526</v>
      </c>
      <c r="EC112" s="14">
        <f t="shared" si="282"/>
        <v>2720</v>
      </c>
      <c r="ED112" s="14">
        <f t="shared" si="283"/>
        <v>3070</v>
      </c>
      <c r="EE112" s="14">
        <f t="shared" si="284"/>
        <v>3070</v>
      </c>
      <c r="EF112" s="14">
        <f t="shared" si="285"/>
        <v>3540</v>
      </c>
      <c r="EG112" s="14">
        <f t="shared" si="286"/>
        <v>1249</v>
      </c>
      <c r="EH112" s="14">
        <f t="shared" si="287"/>
        <v>1411</v>
      </c>
      <c r="EI112" s="14">
        <f t="shared" si="288"/>
        <v>1411</v>
      </c>
      <c r="EJ112" s="14">
        <f t="shared" si="289"/>
        <v>1623</v>
      </c>
      <c r="EK112" s="14">
        <f t="shared" si="290"/>
        <v>1931</v>
      </c>
      <c r="EL112" s="14">
        <f t="shared" si="291"/>
        <v>23510</v>
      </c>
      <c r="EM112" s="14">
        <f t="shared" si="292"/>
        <v>25200</v>
      </c>
      <c r="EN112" s="14">
        <f t="shared" si="293"/>
        <v>25200</v>
      </c>
      <c r="EO112" s="14">
        <f t="shared" si="294"/>
        <v>28800</v>
      </c>
      <c r="EP112" s="14">
        <f t="shared" si="295"/>
        <v>33400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15</v>
      </c>
      <c r="EW112" s="14">
        <f>INDEX(属性偏向!$U$4:$U$243,(卡牌属性!$DS112-1+EW$3)*20+卡牌属性!$DV112)</f>
        <v>20</v>
      </c>
      <c r="EX112" s="14">
        <f>INDEX(属性偏向!$U$4:$U$243,(卡牌属性!$DS112-1+EX$3)*20+卡牌属性!$DV112)</f>
        <v>20</v>
      </c>
      <c r="EY112" s="14">
        <f>INDEX(属性偏向!$U$4:$U$243,(卡牌属性!$DS112-1+EY$3)*20+卡牌属性!$DV112)</f>
        <v>25</v>
      </c>
      <c r="EZ112" s="14">
        <f>INDEX(属性偏向!$U$4:$U$243,(卡牌属性!$DS112-1+EZ$3)*20+卡牌属性!$DV112)</f>
        <v>38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256"/>
        <v>22</v>
      </c>
      <c r="FK112" s="14">
        <f t="shared" si="257"/>
        <v>1102050</v>
      </c>
      <c r="FL112" s="14" t="str">
        <f t="shared" si="258"/>
        <v>柠檬精-3星</v>
      </c>
      <c r="FM112" s="14">
        <f t="shared" si="259"/>
        <v>3</v>
      </c>
      <c r="FN112" s="14">
        <f>INDEX(Y$6:Y$27,$FJ112)+INDEX(属性偏向!Z$4:Z$8,卡牌属性!$FM112)</f>
        <v>4</v>
      </c>
      <c r="FO112" s="14" t="str">
        <f>INDEX(属性评价,卡牌属性!FN112)</f>
        <v>C+</v>
      </c>
      <c r="FP112" s="14">
        <f>INDEX(Z$6:Z$27,$FJ112)+INDEX(属性偏向!AA$4:AA$8,卡牌属性!$FM112)</f>
        <v>4</v>
      </c>
      <c r="FQ112" s="14" t="str">
        <f>INDEX(属性评价,卡牌属性!FP112)</f>
        <v>C+</v>
      </c>
      <c r="FR112" s="14">
        <f>INDEX(AA$6:AA$27,$FJ112)+INDEX(属性偏向!AB$4:AB$8,卡牌属性!$FM112)</f>
        <v>5</v>
      </c>
      <c r="FS112" s="14" t="str">
        <f>INDEX(属性评价,卡牌属性!FR112)</f>
        <v>B</v>
      </c>
      <c r="GJ112" s="13">
        <v>108</v>
      </c>
      <c r="GK112" s="13">
        <f>MATCH(GJ112-1,属性投放!$T$6:$T$66,1)</f>
        <v>23</v>
      </c>
      <c r="GL112" s="13">
        <f>MATCH(GJ112,属性投放!$AN$6:$AN$58,1)-1</f>
        <v>35</v>
      </c>
      <c r="GM112" s="13">
        <f>MATCH(GJ112-1,属性投放!$AD$6:$AD$26,1)</f>
        <v>15</v>
      </c>
      <c r="GN112" s="13" t="str">
        <f>INDEX(属性投放!$AB$7:$AB$26,卡牌属性!GM112)</f>
        <v>焦热+2</v>
      </c>
      <c r="GO112" s="14">
        <f t="shared" si="260"/>
        <v>3240</v>
      </c>
      <c r="GP112" s="14">
        <f t="shared" si="261"/>
        <v>1600</v>
      </c>
      <c r="GQ112" s="14">
        <f t="shared" si="262"/>
        <v>31700</v>
      </c>
      <c r="GR112" s="14">
        <f t="shared" si="263"/>
        <v>15</v>
      </c>
      <c r="GS112" s="14">
        <f t="shared" si="264"/>
        <v>8</v>
      </c>
      <c r="GT112" s="14">
        <f t="shared" si="265"/>
        <v>150</v>
      </c>
      <c r="GU112" s="14">
        <f>GO112+GR112*($GJ112-INDEX(属性投放!$AD$6:$AD$26,卡牌属性!$GM112))</f>
        <v>3330</v>
      </c>
      <c r="GV112" s="14">
        <f>GP112+GS112*($GJ112-INDEX(属性投放!$AD$6:$AD$26,卡牌属性!$GM112))</f>
        <v>1648</v>
      </c>
      <c r="GW112" s="14">
        <f>GQ112+GT112*($GJ112-INDEX(属性投放!$AD$6:$AD$26,卡牌属性!$GM112))</f>
        <v>32600</v>
      </c>
      <c r="GX112" s="14">
        <f t="shared" si="266"/>
        <v>4175</v>
      </c>
      <c r="GY112" s="14">
        <f t="shared" si="267"/>
        <v>2091</v>
      </c>
      <c r="GZ112" s="14">
        <f t="shared" si="268"/>
        <v>41750</v>
      </c>
      <c r="HA112" s="14">
        <f>IF(COUNTIF(属性投放!$AN$7:$AN$58,"="&amp;卡牌属性!GJ112)&gt;0,卡牌属性!GL112,0)</f>
        <v>0</v>
      </c>
      <c r="HB112" s="14">
        <f t="shared" si="269"/>
        <v>0</v>
      </c>
      <c r="HC112" s="14">
        <f t="shared" si="270"/>
        <v>0</v>
      </c>
      <c r="HD112" s="14">
        <f t="shared" si="271"/>
        <v>0</v>
      </c>
      <c r="HE112" s="14">
        <f>IF(COUNTIF(属性投放!$AD$6:$AD$26,"="&amp;卡牌属性!GJ112)&gt;0,卡牌属性!GM112,0)</f>
        <v>0</v>
      </c>
      <c r="HF112" s="14">
        <f t="shared" si="272"/>
        <v>0</v>
      </c>
      <c r="HG112" s="14">
        <f t="shared" si="273"/>
        <v>0</v>
      </c>
      <c r="HH112" s="14">
        <f t="shared" si="274"/>
        <v>0</v>
      </c>
      <c r="HI112" s="14">
        <f t="shared" si="219"/>
        <v>15</v>
      </c>
      <c r="HJ112" s="14">
        <f t="shared" si="220"/>
        <v>8</v>
      </c>
      <c r="HK112" s="14">
        <f t="shared" si="221"/>
        <v>150</v>
      </c>
      <c r="HL112" s="14">
        <f t="shared" si="222"/>
        <v>7505</v>
      </c>
      <c r="HM112" s="14">
        <f t="shared" si="223"/>
        <v>3739</v>
      </c>
      <c r="HN112" s="14">
        <f t="shared" si="224"/>
        <v>74350</v>
      </c>
      <c r="HO112" s="14">
        <f t="shared" si="225"/>
        <v>460</v>
      </c>
      <c r="HP112" s="14">
        <f t="shared" si="226"/>
        <v>0</v>
      </c>
      <c r="HQ112" s="14">
        <f t="shared" si="227"/>
        <v>0</v>
      </c>
      <c r="HR112" s="14">
        <f t="shared" si="228"/>
        <v>224180</v>
      </c>
      <c r="HS112" s="17">
        <f t="shared" si="229"/>
        <v>2.0519225622267819E-3</v>
      </c>
      <c r="HT112" s="17">
        <f t="shared" si="230"/>
        <v>0</v>
      </c>
      <c r="HU112" s="17">
        <f t="shared" si="231"/>
        <v>0</v>
      </c>
      <c r="HV112" s="23">
        <f>SUM(HO$5:HO112)</f>
        <v>32660</v>
      </c>
      <c r="HW112" s="14">
        <f>SUM(HP$5:HP112)</f>
        <v>125320</v>
      </c>
      <c r="HX112" s="14">
        <f>SUM(HQ$5:HQ112)</f>
        <v>52660</v>
      </c>
      <c r="HY112" s="17">
        <f t="shared" si="232"/>
        <v>0.14568650191810154</v>
      </c>
      <c r="HZ112" s="17">
        <f t="shared" si="233"/>
        <v>0.5590150771701311</v>
      </c>
      <c r="IA112" s="17">
        <f t="shared" si="234"/>
        <v>0.23490052636274422</v>
      </c>
    </row>
    <row r="113" spans="31:235" ht="16.5" x14ac:dyDescent="0.2">
      <c r="AE113" s="13">
        <v>109</v>
      </c>
      <c r="AF113" s="13">
        <f t="shared" si="218"/>
        <v>6</v>
      </c>
      <c r="AG113" s="13">
        <f t="shared" si="173"/>
        <v>4</v>
      </c>
      <c r="AH113" s="14">
        <f t="shared" si="174"/>
        <v>1101006</v>
      </c>
      <c r="AI113" s="14" t="str">
        <f t="shared" si="175"/>
        <v>红莲·缇娜9突</v>
      </c>
      <c r="AJ113" s="25" t="s">
        <v>162</v>
      </c>
      <c r="AK113" s="14">
        <v>1</v>
      </c>
      <c r="AL113" s="14">
        <f t="shared" si="176"/>
        <v>9</v>
      </c>
      <c r="AM113" s="14">
        <f>INDEX(属性投放!$DE$6:$DE$85,(卡牌属性!AG113-2)*20+卡牌属性!AL113)</f>
        <v>2651</v>
      </c>
      <c r="AN113" s="14">
        <f t="shared" si="275"/>
        <v>2651</v>
      </c>
      <c r="AO113" s="14">
        <f t="shared" si="275"/>
        <v>2651</v>
      </c>
      <c r="AP113" s="14">
        <f t="shared" si="275"/>
        <v>2651</v>
      </c>
      <c r="AQ113" s="14">
        <f t="shared" si="275"/>
        <v>2651</v>
      </c>
      <c r="AR113" s="14">
        <f>INDEX(属性投放!$DF$6:$DF$85,(卡牌属性!AG113-2)*20+卡牌属性!AL113)</f>
        <v>1306</v>
      </c>
      <c r="AS113" s="14">
        <f t="shared" si="276"/>
        <v>1306</v>
      </c>
      <c r="AT113" s="14">
        <f t="shared" si="276"/>
        <v>1306</v>
      </c>
      <c r="AU113" s="14">
        <f t="shared" si="276"/>
        <v>1306</v>
      </c>
      <c r="AV113" s="14">
        <f t="shared" si="276"/>
        <v>1306</v>
      </c>
      <c r="AW113" s="14">
        <f>INDEX(属性投放!$DG$6:$DG$85,(卡牌属性!AG113-2)*20+卡牌属性!AL113)</f>
        <v>13155</v>
      </c>
      <c r="AX113" s="14">
        <f t="shared" si="277"/>
        <v>13155</v>
      </c>
      <c r="AY113" s="14">
        <f t="shared" si="277"/>
        <v>13155</v>
      </c>
      <c r="AZ113" s="14">
        <f t="shared" si="277"/>
        <v>13155</v>
      </c>
      <c r="BA113" s="14">
        <f t="shared" si="277"/>
        <v>13155</v>
      </c>
      <c r="BB113" s="14">
        <f>INDEX(属性投放!$DK$6:$DK$85,(卡牌属性!AG113-2)*20+卡牌属性!AL113)</f>
        <v>75</v>
      </c>
      <c r="BC113" s="14">
        <f t="shared" si="278"/>
        <v>75</v>
      </c>
      <c r="BD113" s="14">
        <f t="shared" si="278"/>
        <v>75</v>
      </c>
      <c r="BE113" s="14">
        <f t="shared" si="278"/>
        <v>75</v>
      </c>
      <c r="BF113" s="14">
        <f t="shared" si="278"/>
        <v>75</v>
      </c>
      <c r="BG113" s="14">
        <f>INDEX(属性投放!$DL$6:$DL$85,(卡牌属性!AG113-2)*20+卡牌属性!AL113)</f>
        <v>38</v>
      </c>
      <c r="BH113" s="14">
        <f t="shared" si="279"/>
        <v>38</v>
      </c>
      <c r="BI113" s="14">
        <f t="shared" si="279"/>
        <v>38</v>
      </c>
      <c r="BJ113" s="14">
        <f t="shared" si="279"/>
        <v>38</v>
      </c>
      <c r="BK113" s="14">
        <f t="shared" si="279"/>
        <v>38</v>
      </c>
      <c r="BL113" s="14">
        <f>INDEX(属性投放!$DM$6:$DM$85,(卡牌属性!AG113-2)*20+卡牌属性!AL113)</f>
        <v>375</v>
      </c>
      <c r="BM113" s="14">
        <f t="shared" si="280"/>
        <v>375</v>
      </c>
      <c r="BN113" s="14">
        <f t="shared" si="280"/>
        <v>375</v>
      </c>
      <c r="BO113" s="14">
        <f t="shared" si="280"/>
        <v>375</v>
      </c>
      <c r="BP113" s="14">
        <f t="shared" si="280"/>
        <v>375</v>
      </c>
      <c r="BU113" s="13">
        <v>109</v>
      </c>
      <c r="BV113" s="13">
        <f t="shared" si="177"/>
        <v>6</v>
      </c>
      <c r="BW113" s="14">
        <f t="shared" si="178"/>
        <v>5</v>
      </c>
      <c r="BX113" s="14">
        <f t="shared" si="179"/>
        <v>1102006</v>
      </c>
      <c r="BY113" s="14" t="str">
        <f t="shared" si="180"/>
        <v>项羽9突</v>
      </c>
      <c r="BZ113" s="25" t="s">
        <v>162</v>
      </c>
      <c r="CA113" s="14">
        <v>2</v>
      </c>
      <c r="CB113" s="14">
        <f t="shared" si="181"/>
        <v>9</v>
      </c>
      <c r="CC113" s="14" t="s">
        <v>21</v>
      </c>
      <c r="CD113" s="14">
        <f>INDEX(属性投放!$AY$6:$AY$85,(BW113-2)*20+CB113)</f>
        <v>4745</v>
      </c>
      <c r="CE113" s="14" t="s">
        <v>22</v>
      </c>
      <c r="CF113" s="14">
        <f>INDEX(属性投放!$AZ$6:$AZ$85,(BW113-2)*20+CB113)</f>
        <v>2263</v>
      </c>
      <c r="CG113" s="14" t="s">
        <v>674</v>
      </c>
      <c r="CH113" s="14">
        <f>INDEX(属性投放!$BA$6:$BA$85,(BW113-2)*20+CB113)</f>
        <v>45450</v>
      </c>
      <c r="CI113" s="14" t="s">
        <v>21</v>
      </c>
      <c r="CJ113" s="14">
        <f>INDEX(属性投放!$BB$6:$BB$85,(BW113-2)*20+CB113)</f>
        <v>30</v>
      </c>
      <c r="CK113" s="14" t="s">
        <v>22</v>
      </c>
      <c r="CL113" s="14">
        <f>INDEX(属性投放!$BC$6:$BC$85,(BW113-2)*20+CB113)</f>
        <v>15</v>
      </c>
      <c r="CM113" s="14" t="s">
        <v>674</v>
      </c>
      <c r="CN113" s="14">
        <f>INDEX(属性投放!$BD$6:$BD$85,(BW113-2)*20+CB113)</f>
        <v>300</v>
      </c>
      <c r="CQ113" s="13">
        <v>109</v>
      </c>
      <c r="CR113" s="13">
        <f t="shared" si="182"/>
        <v>3</v>
      </c>
      <c r="CS113" s="13">
        <f t="shared" si="183"/>
        <v>5</v>
      </c>
      <c r="CT113" s="14">
        <f t="shared" si="184"/>
        <v>4</v>
      </c>
      <c r="CU113" s="14">
        <f t="shared" si="185"/>
        <v>1102003</v>
      </c>
      <c r="CV113" s="14" t="str">
        <f>INDEX($O$6:$O$27,CR113)&amp;"-"&amp;INDEX(属性投放!$AB$7:$AB$26,CX113)&amp;"-魂火-"&amp;CZ113</f>
        <v>典韦-黑绳+1-魂火-2</v>
      </c>
      <c r="CW113" s="25" t="s">
        <v>162</v>
      </c>
      <c r="CX113" s="14">
        <f>INDEX(属性投放!$AL$7:$AL$58,CS113)</f>
        <v>3</v>
      </c>
      <c r="CY113" s="14" t="s">
        <v>701</v>
      </c>
      <c r="CZ113" s="14">
        <f>INDEX(属性投放!$AM$7:$AM$58,CS113)</f>
        <v>2</v>
      </c>
      <c r="DA113" s="14">
        <f t="shared" si="186"/>
        <v>5</v>
      </c>
      <c r="DB113" s="14">
        <f>INDEX(属性投放!$AN$7:$AN$58,DA113)</f>
        <v>25</v>
      </c>
      <c r="DC113" s="14" t="s">
        <v>702</v>
      </c>
      <c r="DD113" s="14">
        <f>INDEX(属性投放!$BJ$6:$BJ$85,(CT113-2)*20+CX113)</f>
        <v>50</v>
      </c>
      <c r="DE113" s="14">
        <f>SUMIFS(DD$5:DD113,$CR$5:$CR113,"="&amp;$CR113)</f>
        <v>220</v>
      </c>
      <c r="DF113" s="14" t="s">
        <v>703</v>
      </c>
      <c r="DG113" s="14">
        <f>INDEX(属性投放!$BK$6:$BK$85,(CT113-2)*20+CX113)</f>
        <v>25</v>
      </c>
      <c r="DH113" s="14">
        <f>SUMIFS(DG$5:DG113,$CR$5:$CR113,"="&amp;$CR113)</f>
        <v>111</v>
      </c>
      <c r="DI113" s="14" t="s">
        <v>704</v>
      </c>
      <c r="DJ113" s="14">
        <f>INDEX(属性投放!$BL$6:$BL$85,(CT113-2)*20+CX113)</f>
        <v>500</v>
      </c>
      <c r="DK113" s="14">
        <f>SUMIFS(DJ$5:DJ113,$CR$5:$CR113,"="&amp;$CR113)</f>
        <v>2200</v>
      </c>
      <c r="DP113" s="14">
        <f t="shared" si="187"/>
        <v>1102006</v>
      </c>
      <c r="DQ113" s="14" t="str">
        <f t="shared" si="188"/>
        <v>项羽9突</v>
      </c>
      <c r="DR113" s="14">
        <f t="shared" si="189"/>
        <v>8</v>
      </c>
      <c r="DS113" s="14">
        <f t="shared" si="190"/>
        <v>9</v>
      </c>
      <c r="DT113" s="14">
        <f t="shared" si="191"/>
        <v>8</v>
      </c>
      <c r="DU113" s="14">
        <f t="shared" si="192"/>
        <v>5</v>
      </c>
      <c r="DV113" s="14">
        <f t="shared" si="193"/>
        <v>9</v>
      </c>
      <c r="DW113" s="14">
        <f t="shared" si="194"/>
        <v>69</v>
      </c>
      <c r="DX113" s="14">
        <f>INDEX(属性投放!$AW$6:$AW$85,(卡牌属性!DU113-2)*20+卡牌属性!DV113)</f>
        <v>8</v>
      </c>
      <c r="DY113" s="14">
        <f>INDEX(属性投放!BP$6:BP$85,卡牌属性!$DW113)</f>
        <v>380</v>
      </c>
      <c r="DZ113" s="14">
        <f>INDEX(属性投放!BQ$6:BQ$85,卡牌属性!$DW113)</f>
        <v>190</v>
      </c>
      <c r="EA113" s="14">
        <f>INDEX(属性投放!BR$6:BR$85,卡牌属性!$DW113)</f>
        <v>3800</v>
      </c>
      <c r="EB113" s="14">
        <f t="shared" si="281"/>
        <v>2946</v>
      </c>
      <c r="EC113" s="14">
        <f t="shared" si="282"/>
        <v>3150</v>
      </c>
      <c r="ED113" s="14">
        <f t="shared" si="283"/>
        <v>3550</v>
      </c>
      <c r="EE113" s="14">
        <f t="shared" si="284"/>
        <v>3550</v>
      </c>
      <c r="EF113" s="14">
        <f t="shared" si="285"/>
        <v>4070</v>
      </c>
      <c r="EG113" s="14">
        <f t="shared" si="286"/>
        <v>1464</v>
      </c>
      <c r="EH113" s="14">
        <f t="shared" si="287"/>
        <v>1651</v>
      </c>
      <c r="EI113" s="14">
        <f t="shared" si="288"/>
        <v>1651</v>
      </c>
      <c r="EJ113" s="14">
        <f t="shared" si="289"/>
        <v>1888</v>
      </c>
      <c r="EK113" s="14">
        <f t="shared" si="290"/>
        <v>2261</v>
      </c>
      <c r="EL113" s="14">
        <f t="shared" si="291"/>
        <v>27710</v>
      </c>
      <c r="EM113" s="14">
        <f t="shared" si="292"/>
        <v>29500</v>
      </c>
      <c r="EN113" s="14">
        <f t="shared" si="293"/>
        <v>29500</v>
      </c>
      <c r="EO113" s="14">
        <f t="shared" si="294"/>
        <v>33600</v>
      </c>
      <c r="EP113" s="14">
        <f t="shared" si="295"/>
        <v>38700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15</v>
      </c>
      <c r="EW113" s="14">
        <f>INDEX(属性偏向!$U$4:$U$243,(卡牌属性!$DS113-1+EW$3)*20+卡牌属性!$DV113)</f>
        <v>20</v>
      </c>
      <c r="EX113" s="14">
        <f>INDEX(属性偏向!$U$4:$U$243,(卡牌属性!$DS113-1+EX$3)*20+卡牌属性!$DV113)</f>
        <v>20</v>
      </c>
      <c r="EY113" s="14">
        <f>INDEX(属性偏向!$U$4:$U$243,(卡牌属性!$DS113-1+EY$3)*20+卡牌属性!$DV113)</f>
        <v>25</v>
      </c>
      <c r="EZ113" s="14">
        <f>INDEX(属性偏向!$U$4:$U$243,(卡牌属性!$DS113-1+EZ$3)*20+卡牌属性!$DV113)</f>
        <v>38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256"/>
        <v>22</v>
      </c>
      <c r="FK113" s="14">
        <f t="shared" si="257"/>
        <v>1102050</v>
      </c>
      <c r="FL113" s="14" t="str">
        <f t="shared" si="258"/>
        <v>柠檬精-4星</v>
      </c>
      <c r="FM113" s="14">
        <f t="shared" si="259"/>
        <v>4</v>
      </c>
      <c r="FN113" s="14">
        <f>INDEX(Y$6:Y$27,$FJ113)+INDEX(属性偏向!Z$4:Z$8,卡牌属性!$FM113)</f>
        <v>4</v>
      </c>
      <c r="FO113" s="14" t="str">
        <f>INDEX(属性评价,卡牌属性!FN113)</f>
        <v>C+</v>
      </c>
      <c r="FP113" s="14">
        <f>INDEX(Z$6:Z$27,$FJ113)+INDEX(属性偏向!AA$4:AA$8,卡牌属性!$FM113)</f>
        <v>5</v>
      </c>
      <c r="FQ113" s="14" t="str">
        <f>INDEX(属性评价,卡牌属性!FP113)</f>
        <v>B</v>
      </c>
      <c r="FR113" s="14">
        <f>INDEX(AA$6:AA$27,$FJ113)+INDEX(属性偏向!AB$4:AB$8,卡牌属性!$FM113)</f>
        <v>6</v>
      </c>
      <c r="FS113" s="14" t="str">
        <f>INDEX(属性评价,卡牌属性!FR113)</f>
        <v>B+</v>
      </c>
      <c r="GJ113" s="13">
        <v>109</v>
      </c>
      <c r="GK113" s="13">
        <f>MATCH(GJ113-1,属性投放!$T$6:$T$66,1)</f>
        <v>24</v>
      </c>
      <c r="GL113" s="13">
        <f>MATCH(GJ113,属性投放!$AN$6:$AN$58,1)-1</f>
        <v>35</v>
      </c>
      <c r="GM113" s="13">
        <f>MATCH(GJ113-1,属性投放!$AD$6:$AD$26,1)</f>
        <v>15</v>
      </c>
      <c r="GN113" s="13" t="str">
        <f>INDEX(属性投放!$AB$7:$AB$26,卡牌属性!GM113)</f>
        <v>焦热+2</v>
      </c>
      <c r="GO113" s="14">
        <f t="shared" si="260"/>
        <v>3240</v>
      </c>
      <c r="GP113" s="14">
        <f t="shared" si="261"/>
        <v>1600</v>
      </c>
      <c r="GQ113" s="14">
        <f t="shared" si="262"/>
        <v>31700</v>
      </c>
      <c r="GR113" s="14">
        <f t="shared" si="263"/>
        <v>15</v>
      </c>
      <c r="GS113" s="14">
        <f t="shared" si="264"/>
        <v>8</v>
      </c>
      <c r="GT113" s="14">
        <f t="shared" si="265"/>
        <v>150</v>
      </c>
      <c r="GU113" s="14">
        <f>GO113+GR113*($GJ113-INDEX(属性投放!$AD$6:$AD$26,卡牌属性!$GM113))</f>
        <v>3345</v>
      </c>
      <c r="GV113" s="14">
        <f>GP113+GS113*($GJ113-INDEX(属性投放!$AD$6:$AD$26,卡牌属性!$GM113))</f>
        <v>1656</v>
      </c>
      <c r="GW113" s="14">
        <f>GQ113+GT113*($GJ113-INDEX(属性投放!$AD$6:$AD$26,卡牌属性!$GM113))</f>
        <v>32750</v>
      </c>
      <c r="GX113" s="14">
        <f t="shared" si="266"/>
        <v>4175</v>
      </c>
      <c r="GY113" s="14">
        <f t="shared" si="267"/>
        <v>2091</v>
      </c>
      <c r="GZ113" s="14">
        <f t="shared" si="268"/>
        <v>41750</v>
      </c>
      <c r="HA113" s="14">
        <f>IF(COUNTIF(属性投放!$AN$7:$AN$58,"="&amp;卡牌属性!GJ113)&gt;0,卡牌属性!GL113,0)</f>
        <v>0</v>
      </c>
      <c r="HB113" s="14">
        <f t="shared" si="269"/>
        <v>0</v>
      </c>
      <c r="HC113" s="14">
        <f t="shared" si="270"/>
        <v>0</v>
      </c>
      <c r="HD113" s="14">
        <f t="shared" si="271"/>
        <v>0</v>
      </c>
      <c r="HE113" s="14">
        <f>IF(COUNTIF(属性投放!$AD$6:$AD$26,"="&amp;卡牌属性!GJ113)&gt;0,卡牌属性!GM113,0)</f>
        <v>0</v>
      </c>
      <c r="HF113" s="14">
        <f t="shared" si="272"/>
        <v>0</v>
      </c>
      <c r="HG113" s="14">
        <f t="shared" si="273"/>
        <v>0</v>
      </c>
      <c r="HH113" s="14">
        <f t="shared" si="274"/>
        <v>0</v>
      </c>
      <c r="HI113" s="14">
        <f t="shared" si="219"/>
        <v>15</v>
      </c>
      <c r="HJ113" s="14">
        <f t="shared" si="220"/>
        <v>8</v>
      </c>
      <c r="HK113" s="14">
        <f t="shared" si="221"/>
        <v>150</v>
      </c>
      <c r="HL113" s="14">
        <f t="shared" si="222"/>
        <v>7520</v>
      </c>
      <c r="HM113" s="14">
        <f t="shared" si="223"/>
        <v>3747</v>
      </c>
      <c r="HN113" s="14">
        <f t="shared" si="224"/>
        <v>74500</v>
      </c>
      <c r="HO113" s="14">
        <f t="shared" si="225"/>
        <v>460</v>
      </c>
      <c r="HP113" s="14">
        <f t="shared" si="226"/>
        <v>0</v>
      </c>
      <c r="HQ113" s="14">
        <f t="shared" si="227"/>
        <v>0</v>
      </c>
      <c r="HR113" s="14">
        <f t="shared" si="228"/>
        <v>224640</v>
      </c>
      <c r="HS113" s="17">
        <f t="shared" si="229"/>
        <v>2.0477207977207977E-3</v>
      </c>
      <c r="HT113" s="17">
        <f t="shared" si="230"/>
        <v>0</v>
      </c>
      <c r="HU113" s="17">
        <f t="shared" si="231"/>
        <v>0</v>
      </c>
      <c r="HV113" s="23">
        <f>SUM(HO$5:HO113)</f>
        <v>33120</v>
      </c>
      <c r="HW113" s="14">
        <f>SUM(HP$5:HP113)</f>
        <v>125320</v>
      </c>
      <c r="HX113" s="14">
        <f>SUM(HQ$5:HQ113)</f>
        <v>52660</v>
      </c>
      <c r="HY113" s="17">
        <f t="shared" si="232"/>
        <v>0.14743589743589744</v>
      </c>
      <c r="HZ113" s="17">
        <f t="shared" si="233"/>
        <v>0.55787037037037035</v>
      </c>
      <c r="IA113" s="17">
        <f t="shared" si="234"/>
        <v>0.23441951566951566</v>
      </c>
    </row>
    <row r="114" spans="31:235" ht="16.5" x14ac:dyDescent="0.2">
      <c r="AE114" s="13">
        <v>110</v>
      </c>
      <c r="AF114" s="13">
        <f t="shared" si="218"/>
        <v>6</v>
      </c>
      <c r="AG114" s="13">
        <f t="shared" si="173"/>
        <v>4</v>
      </c>
      <c r="AH114" s="14">
        <f t="shared" si="174"/>
        <v>1101006</v>
      </c>
      <c r="AI114" s="14" t="str">
        <f t="shared" si="175"/>
        <v>红莲·缇娜10突</v>
      </c>
      <c r="AJ114" s="25" t="s">
        <v>162</v>
      </c>
      <c r="AK114" s="14">
        <v>1</v>
      </c>
      <c r="AL114" s="14">
        <f t="shared" si="176"/>
        <v>10</v>
      </c>
      <c r="AM114" s="14">
        <f>INDEX(属性投放!$DE$6:$DE$85,(卡牌属性!AG114-2)*20+卡牌属性!AL114)</f>
        <v>3989</v>
      </c>
      <c r="AN114" s="14">
        <f t="shared" si="275"/>
        <v>3989</v>
      </c>
      <c r="AO114" s="14">
        <f t="shared" si="275"/>
        <v>3989</v>
      </c>
      <c r="AP114" s="14">
        <f t="shared" si="275"/>
        <v>3989</v>
      </c>
      <c r="AQ114" s="14">
        <f t="shared" si="275"/>
        <v>3989</v>
      </c>
      <c r="AR114" s="14">
        <f>INDEX(属性投放!$DF$6:$DF$85,(卡牌属性!AG114-2)*20+卡牌属性!AL114)</f>
        <v>1983</v>
      </c>
      <c r="AS114" s="14">
        <f t="shared" si="276"/>
        <v>1983</v>
      </c>
      <c r="AT114" s="14">
        <f t="shared" si="276"/>
        <v>1983</v>
      </c>
      <c r="AU114" s="14">
        <f t="shared" si="276"/>
        <v>1983</v>
      </c>
      <c r="AV114" s="14">
        <f t="shared" si="276"/>
        <v>1983</v>
      </c>
      <c r="AW114" s="14">
        <f>INDEX(属性投放!$DG$6:$DG$85,(卡牌属性!AG114-2)*20+卡牌属性!AL114)</f>
        <v>19845</v>
      </c>
      <c r="AX114" s="14">
        <f t="shared" si="277"/>
        <v>19845</v>
      </c>
      <c r="AY114" s="14">
        <f t="shared" si="277"/>
        <v>19845</v>
      </c>
      <c r="AZ114" s="14">
        <f t="shared" si="277"/>
        <v>19845</v>
      </c>
      <c r="BA114" s="14">
        <f t="shared" si="277"/>
        <v>19845</v>
      </c>
      <c r="BB114" s="14">
        <f>INDEX(属性投放!$DK$6:$DK$85,(卡牌属性!AG114-2)*20+卡牌属性!AL114)</f>
        <v>148</v>
      </c>
      <c r="BC114" s="14">
        <f t="shared" si="278"/>
        <v>148</v>
      </c>
      <c r="BD114" s="14">
        <f t="shared" si="278"/>
        <v>148</v>
      </c>
      <c r="BE114" s="14">
        <f t="shared" si="278"/>
        <v>148</v>
      </c>
      <c r="BF114" s="14">
        <f t="shared" si="278"/>
        <v>148</v>
      </c>
      <c r="BG114" s="14">
        <f>INDEX(属性投放!$DL$6:$DL$85,(卡牌属性!AG114-2)*20+卡牌属性!AL114)</f>
        <v>74</v>
      </c>
      <c r="BH114" s="14">
        <f t="shared" si="279"/>
        <v>74</v>
      </c>
      <c r="BI114" s="14">
        <f t="shared" si="279"/>
        <v>74</v>
      </c>
      <c r="BJ114" s="14">
        <f t="shared" si="279"/>
        <v>74</v>
      </c>
      <c r="BK114" s="14">
        <f t="shared" si="279"/>
        <v>74</v>
      </c>
      <c r="BL114" s="14">
        <f>INDEX(属性投放!$DM$6:$DM$85,(卡牌属性!AG114-2)*20+卡牌属性!AL114)</f>
        <v>740</v>
      </c>
      <c r="BM114" s="14">
        <f t="shared" si="280"/>
        <v>740</v>
      </c>
      <c r="BN114" s="14">
        <f t="shared" si="280"/>
        <v>740</v>
      </c>
      <c r="BO114" s="14">
        <f t="shared" si="280"/>
        <v>740</v>
      </c>
      <c r="BP114" s="14">
        <f t="shared" si="280"/>
        <v>740</v>
      </c>
      <c r="BU114" s="13">
        <v>110</v>
      </c>
      <c r="BV114" s="13">
        <f t="shared" si="177"/>
        <v>6</v>
      </c>
      <c r="BW114" s="14">
        <f t="shared" si="178"/>
        <v>5</v>
      </c>
      <c r="BX114" s="14">
        <f t="shared" si="179"/>
        <v>1102006</v>
      </c>
      <c r="BY114" s="14" t="str">
        <f t="shared" si="180"/>
        <v>项羽10突</v>
      </c>
      <c r="BZ114" s="25" t="s">
        <v>162</v>
      </c>
      <c r="CA114" s="14">
        <v>2</v>
      </c>
      <c r="CB114" s="14">
        <f t="shared" si="181"/>
        <v>10</v>
      </c>
      <c r="CC114" s="14" t="s">
        <v>21</v>
      </c>
      <c r="CD114" s="14">
        <f>INDEX(属性投放!$AY$6:$AY$85,(BW114-2)*20+CB114)</f>
        <v>5995</v>
      </c>
      <c r="CE114" s="14" t="s">
        <v>22</v>
      </c>
      <c r="CF114" s="14">
        <f>INDEX(属性投放!$AZ$6:$AZ$85,(BW114-2)*20+CB114)</f>
        <v>2888</v>
      </c>
      <c r="CG114" s="14" t="s">
        <v>674</v>
      </c>
      <c r="CH114" s="14">
        <f>INDEX(属性投放!$BA$6:$BA$85,(BW114-2)*20+CB114)</f>
        <v>57950</v>
      </c>
      <c r="CI114" s="14" t="s">
        <v>21</v>
      </c>
      <c r="CJ114" s="14">
        <f>INDEX(属性投放!$BB$6:$BB$85,(BW114-2)*20+CB114)</f>
        <v>40</v>
      </c>
      <c r="CK114" s="14" t="s">
        <v>22</v>
      </c>
      <c r="CL114" s="14">
        <f>INDEX(属性投放!$BC$6:$BC$85,(BW114-2)*20+CB114)</f>
        <v>20</v>
      </c>
      <c r="CM114" s="14" t="s">
        <v>674</v>
      </c>
      <c r="CN114" s="14">
        <f>INDEX(属性投放!$BD$6:$BD$85,(BW114-2)*20+CB114)</f>
        <v>400</v>
      </c>
      <c r="CQ114" s="13">
        <v>110</v>
      </c>
      <c r="CR114" s="13">
        <f t="shared" si="182"/>
        <v>3</v>
      </c>
      <c r="CS114" s="13">
        <f t="shared" si="183"/>
        <v>6</v>
      </c>
      <c r="CT114" s="14">
        <f t="shared" si="184"/>
        <v>4</v>
      </c>
      <c r="CU114" s="14">
        <f t="shared" si="185"/>
        <v>1102003</v>
      </c>
      <c r="CV114" s="14" t="str">
        <f>INDEX($O$6:$O$27,CR114)&amp;"-"&amp;INDEX(属性投放!$AB$7:$AB$26,CX114)&amp;"-魂火-"&amp;CZ114</f>
        <v>典韦-众合-魂火-1</v>
      </c>
      <c r="CW114" s="25" t="s">
        <v>162</v>
      </c>
      <c r="CX114" s="14">
        <f>INDEX(属性投放!$AL$7:$AL$58,CS114)</f>
        <v>4</v>
      </c>
      <c r="CY114" s="14" t="s">
        <v>701</v>
      </c>
      <c r="CZ114" s="14">
        <f>INDEX(属性投放!$AM$7:$AM$58,CS114)</f>
        <v>1</v>
      </c>
      <c r="DA114" s="14">
        <f t="shared" si="186"/>
        <v>6</v>
      </c>
      <c r="DB114" s="14">
        <f>INDEX(属性投放!$AN$7:$AN$58,DA114)</f>
        <v>30</v>
      </c>
      <c r="DC114" s="14" t="s">
        <v>702</v>
      </c>
      <c r="DD114" s="14">
        <f>INDEX(属性投放!$BJ$6:$BJ$85,(CT114-2)*20+CX114)</f>
        <v>65</v>
      </c>
      <c r="DE114" s="14">
        <f>SUMIFS(DD$5:DD114,$CR$5:$CR114,"="&amp;$CR114)</f>
        <v>285</v>
      </c>
      <c r="DF114" s="14" t="s">
        <v>703</v>
      </c>
      <c r="DG114" s="14">
        <f>INDEX(属性投放!$BK$6:$BK$85,(CT114-2)*20+CX114)</f>
        <v>33</v>
      </c>
      <c r="DH114" s="14">
        <f>SUMIFS(DG$5:DG114,$CR$5:$CR114,"="&amp;$CR114)</f>
        <v>144</v>
      </c>
      <c r="DI114" s="14" t="s">
        <v>704</v>
      </c>
      <c r="DJ114" s="14">
        <f>INDEX(属性投放!$BL$6:$BL$85,(CT114-2)*20+CX114)</f>
        <v>650</v>
      </c>
      <c r="DK114" s="14">
        <f>SUMIFS(DJ$5:DJ114,$CR$5:$CR114,"="&amp;$CR114)</f>
        <v>2850</v>
      </c>
      <c r="DP114" s="14">
        <f t="shared" si="187"/>
        <v>1102006</v>
      </c>
      <c r="DQ114" s="14" t="str">
        <f t="shared" si="188"/>
        <v>项羽10突</v>
      </c>
      <c r="DR114" s="14">
        <f t="shared" si="189"/>
        <v>8</v>
      </c>
      <c r="DS114" s="14">
        <f t="shared" si="190"/>
        <v>9</v>
      </c>
      <c r="DT114" s="14">
        <f t="shared" si="191"/>
        <v>8</v>
      </c>
      <c r="DU114" s="14">
        <f t="shared" si="192"/>
        <v>5</v>
      </c>
      <c r="DV114" s="14">
        <f t="shared" si="193"/>
        <v>10</v>
      </c>
      <c r="DW114" s="14">
        <f t="shared" si="194"/>
        <v>70</v>
      </c>
      <c r="DX114" s="14">
        <f>INDEX(属性投放!$AW$6:$AW$85,(卡牌属性!DU114-2)*20+卡牌属性!DV114)</f>
        <v>7</v>
      </c>
      <c r="DY114" s="14">
        <f>INDEX(属性投放!BP$6:BP$85,卡牌属性!$DW114)</f>
        <v>420</v>
      </c>
      <c r="DZ114" s="14">
        <f>INDEX(属性投放!BQ$6:BQ$85,卡牌属性!$DW114)</f>
        <v>210</v>
      </c>
      <c r="EA114" s="14">
        <f>INDEX(属性投放!BR$6:BR$85,卡牌属性!$DW114)</f>
        <v>4200</v>
      </c>
      <c r="EB114" s="14">
        <f t="shared" si="281"/>
        <v>3550</v>
      </c>
      <c r="EC114" s="14">
        <f t="shared" si="282"/>
        <v>3770</v>
      </c>
      <c r="ED114" s="14">
        <f t="shared" si="283"/>
        <v>4250</v>
      </c>
      <c r="EE114" s="14">
        <f t="shared" si="284"/>
        <v>4250</v>
      </c>
      <c r="EF114" s="14">
        <f t="shared" si="285"/>
        <v>4850</v>
      </c>
      <c r="EG114" s="14">
        <f t="shared" si="286"/>
        <v>1774</v>
      </c>
      <c r="EH114" s="14">
        <f t="shared" si="287"/>
        <v>2001</v>
      </c>
      <c r="EI114" s="14">
        <f t="shared" si="288"/>
        <v>2001</v>
      </c>
      <c r="EJ114" s="14">
        <f t="shared" si="289"/>
        <v>2278</v>
      </c>
      <c r="EK114" s="14">
        <f t="shared" si="290"/>
        <v>2755</v>
      </c>
      <c r="EL114" s="14">
        <f t="shared" si="291"/>
        <v>33750</v>
      </c>
      <c r="EM114" s="14">
        <f t="shared" si="292"/>
        <v>35700</v>
      </c>
      <c r="EN114" s="14">
        <f t="shared" si="293"/>
        <v>35700</v>
      </c>
      <c r="EO114" s="14">
        <f t="shared" si="294"/>
        <v>40600</v>
      </c>
      <c r="EP114" s="14">
        <f t="shared" si="295"/>
        <v>46500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20</v>
      </c>
      <c r="EW114" s="14">
        <f>INDEX(属性偏向!$U$4:$U$243,(卡牌属性!$DS114-1+EW$3)*20+卡牌属性!$DV114)</f>
        <v>25</v>
      </c>
      <c r="EX114" s="14">
        <f>INDEX(属性偏向!$U$4:$U$243,(卡牌属性!$DS114-1+EX$3)*20+卡牌属性!$DV114)</f>
        <v>25</v>
      </c>
      <c r="EY114" s="14">
        <f>INDEX(属性偏向!$U$4:$U$243,(卡牌属性!$DS114-1+EY$3)*20+卡牌属性!$DV114)</f>
        <v>38</v>
      </c>
      <c r="EZ114" s="14">
        <f>INDEX(属性偏向!$U$4:$U$243,(卡牌属性!$DS114-1+EZ$3)*20+卡牌属性!$DV114)</f>
        <v>50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256"/>
        <v>22</v>
      </c>
      <c r="FK114" s="14">
        <f t="shared" si="257"/>
        <v>1102050</v>
      </c>
      <c r="FL114" s="14" t="str">
        <f t="shared" si="258"/>
        <v>柠檬精-5星</v>
      </c>
      <c r="FM114" s="14">
        <f t="shared" si="259"/>
        <v>5</v>
      </c>
      <c r="FN114" s="14">
        <f>INDEX(Y$6:Y$27,$FJ114)+INDEX(属性偏向!Z$4:Z$8,卡牌属性!$FM114)</f>
        <v>5</v>
      </c>
      <c r="FO114" s="14" t="str">
        <f>INDEX(属性评价,卡牌属性!FN114)</f>
        <v>B</v>
      </c>
      <c r="FP114" s="14">
        <f>INDEX(Z$6:Z$27,$FJ114)+INDEX(属性偏向!AA$4:AA$8,卡牌属性!$FM114)</f>
        <v>6</v>
      </c>
      <c r="FQ114" s="14" t="str">
        <f>INDEX(属性评价,卡牌属性!FP114)</f>
        <v>B+</v>
      </c>
      <c r="FR114" s="14">
        <f>INDEX(AA$6:AA$27,$FJ114)+INDEX(属性偏向!AB$4:AB$8,卡牌属性!$FM114)</f>
        <v>7</v>
      </c>
      <c r="FS114" s="14" t="str">
        <f>INDEX(属性评价,卡牌属性!FR114)</f>
        <v>A</v>
      </c>
      <c r="GJ114" s="13">
        <v>110</v>
      </c>
      <c r="GK114" s="13">
        <f>MATCH(GJ114-1,属性投放!$T$6:$T$66,1)</f>
        <v>24</v>
      </c>
      <c r="GL114" s="13">
        <f>MATCH(GJ114,属性投放!$AN$6:$AN$58,1)-1</f>
        <v>36</v>
      </c>
      <c r="GM114" s="13">
        <f>MATCH(GJ114-1,属性投放!$AD$6:$AD$26,1)</f>
        <v>15</v>
      </c>
      <c r="GN114" s="13" t="str">
        <f>INDEX(属性投放!$AB$7:$AB$26,卡牌属性!GM114)</f>
        <v>焦热+2</v>
      </c>
      <c r="GO114" s="14">
        <f t="shared" si="260"/>
        <v>3240</v>
      </c>
      <c r="GP114" s="14">
        <f t="shared" si="261"/>
        <v>1600</v>
      </c>
      <c r="GQ114" s="14">
        <f t="shared" si="262"/>
        <v>31700</v>
      </c>
      <c r="GR114" s="14">
        <f t="shared" si="263"/>
        <v>15</v>
      </c>
      <c r="GS114" s="14">
        <f t="shared" si="264"/>
        <v>8</v>
      </c>
      <c r="GT114" s="14">
        <f t="shared" si="265"/>
        <v>150</v>
      </c>
      <c r="GU114" s="14">
        <f>GO114+GR114*($GJ114-INDEX(属性投放!$AD$6:$AD$26,卡牌属性!$GM114))</f>
        <v>3360</v>
      </c>
      <c r="GV114" s="14">
        <f>GP114+GS114*($GJ114-INDEX(属性投放!$AD$6:$AD$26,卡牌属性!$GM114))</f>
        <v>1664</v>
      </c>
      <c r="GW114" s="14">
        <f>GQ114+GT114*($GJ114-INDEX(属性投放!$AD$6:$AD$26,卡牌属性!$GM114))</f>
        <v>32900</v>
      </c>
      <c r="GX114" s="14">
        <f t="shared" si="266"/>
        <v>4525</v>
      </c>
      <c r="GY114" s="14">
        <f t="shared" si="267"/>
        <v>2266</v>
      </c>
      <c r="GZ114" s="14">
        <f t="shared" si="268"/>
        <v>45250</v>
      </c>
      <c r="HA114" s="14">
        <f>IF(COUNTIF(属性投放!$AN$7:$AN$58,"="&amp;卡牌属性!GJ114)&gt;0,卡牌属性!GL114,0)</f>
        <v>36</v>
      </c>
      <c r="HB114" s="14">
        <f t="shared" si="269"/>
        <v>350</v>
      </c>
      <c r="HC114" s="14">
        <f t="shared" si="270"/>
        <v>175</v>
      </c>
      <c r="HD114" s="14">
        <f t="shared" si="271"/>
        <v>3500</v>
      </c>
      <c r="HE114" s="14">
        <f>IF(COUNTIF(属性投放!$AD$6:$AD$26,"="&amp;卡牌属性!GJ114)&gt;0,卡牌属性!GM114,0)</f>
        <v>15</v>
      </c>
      <c r="HF114" s="14">
        <f t="shared" si="272"/>
        <v>400</v>
      </c>
      <c r="HG114" s="14">
        <f t="shared" si="273"/>
        <v>200</v>
      </c>
      <c r="HH114" s="14">
        <f t="shared" si="274"/>
        <v>4000</v>
      </c>
      <c r="HI114" s="14">
        <f t="shared" si="219"/>
        <v>15</v>
      </c>
      <c r="HJ114" s="14">
        <f t="shared" si="220"/>
        <v>8</v>
      </c>
      <c r="HK114" s="14">
        <f t="shared" si="221"/>
        <v>150</v>
      </c>
      <c r="HL114" s="14">
        <f t="shared" si="222"/>
        <v>7885</v>
      </c>
      <c r="HM114" s="14">
        <f t="shared" si="223"/>
        <v>3930</v>
      </c>
      <c r="HN114" s="14">
        <f t="shared" si="224"/>
        <v>78150</v>
      </c>
      <c r="HO114" s="14">
        <f t="shared" si="225"/>
        <v>460</v>
      </c>
      <c r="HP114" s="14">
        <f t="shared" si="226"/>
        <v>10500</v>
      </c>
      <c r="HQ114" s="14">
        <f t="shared" si="227"/>
        <v>12000</v>
      </c>
      <c r="HR114" s="14">
        <f t="shared" si="228"/>
        <v>235600</v>
      </c>
      <c r="HS114" s="17">
        <f t="shared" si="229"/>
        <v>1.9524617996604413E-3</v>
      </c>
      <c r="HT114" s="17">
        <f t="shared" si="230"/>
        <v>4.456706281833616E-2</v>
      </c>
      <c r="HU114" s="17">
        <f t="shared" si="231"/>
        <v>5.0933786078098474E-2</v>
      </c>
      <c r="HV114" s="23">
        <f>SUM(HO$5:HO114)</f>
        <v>33580</v>
      </c>
      <c r="HW114" s="14">
        <f>SUM(HP$5:HP114)</f>
        <v>135820</v>
      </c>
      <c r="HX114" s="14">
        <f>SUM(HQ$5:HQ114)</f>
        <v>64660</v>
      </c>
      <c r="HY114" s="17">
        <f t="shared" si="232"/>
        <v>0.14252971137521223</v>
      </c>
      <c r="HZ114" s="17">
        <f t="shared" si="233"/>
        <v>0.57648556876061119</v>
      </c>
      <c r="IA114" s="17">
        <f t="shared" si="234"/>
        <v>0.27444821731748725</v>
      </c>
    </row>
    <row r="115" spans="31:235" ht="16.5" x14ac:dyDescent="0.2">
      <c r="AE115" s="13">
        <v>111</v>
      </c>
      <c r="AF115" s="13">
        <f t="shared" si="218"/>
        <v>6</v>
      </c>
      <c r="AG115" s="13">
        <f t="shared" si="173"/>
        <v>4</v>
      </c>
      <c r="AH115" s="14">
        <f t="shared" si="174"/>
        <v>1101006</v>
      </c>
      <c r="AI115" s="14" t="str">
        <f t="shared" si="175"/>
        <v>红莲·缇娜11突</v>
      </c>
      <c r="AJ115" s="25" t="s">
        <v>162</v>
      </c>
      <c r="AK115" s="14">
        <v>1</v>
      </c>
      <c r="AL115" s="14">
        <f t="shared" si="176"/>
        <v>11</v>
      </c>
      <c r="AM115" s="14">
        <f>INDEX(属性投放!$DE$6:$DE$85,(卡牌属性!AG115-2)*20+卡牌属性!AL115)</f>
        <v>4411</v>
      </c>
      <c r="AN115" s="14">
        <f t="shared" si="275"/>
        <v>4411</v>
      </c>
      <c r="AO115" s="14">
        <f t="shared" si="275"/>
        <v>4411</v>
      </c>
      <c r="AP115" s="14">
        <f t="shared" si="275"/>
        <v>4411</v>
      </c>
      <c r="AQ115" s="14">
        <f t="shared" si="275"/>
        <v>4411</v>
      </c>
      <c r="AR115" s="14">
        <f>INDEX(属性投放!$DF$6:$DF$85,(卡牌属性!AG115-2)*20+卡牌属性!AL115)</f>
        <v>2194</v>
      </c>
      <c r="AS115" s="14">
        <f t="shared" si="276"/>
        <v>2194</v>
      </c>
      <c r="AT115" s="14">
        <f t="shared" si="276"/>
        <v>2194</v>
      </c>
      <c r="AU115" s="14">
        <f t="shared" si="276"/>
        <v>2194</v>
      </c>
      <c r="AV115" s="14">
        <f t="shared" si="276"/>
        <v>2194</v>
      </c>
      <c r="AW115" s="14">
        <f>INDEX(属性投放!$DG$6:$DG$85,(卡牌属性!AG115-2)*20+卡牌属性!AL115)</f>
        <v>21955</v>
      </c>
      <c r="AX115" s="14">
        <f t="shared" si="277"/>
        <v>21955</v>
      </c>
      <c r="AY115" s="14">
        <f t="shared" si="277"/>
        <v>21955</v>
      </c>
      <c r="AZ115" s="14">
        <f t="shared" si="277"/>
        <v>21955</v>
      </c>
      <c r="BA115" s="14">
        <f t="shared" si="277"/>
        <v>21955</v>
      </c>
      <c r="BB115" s="14">
        <f>INDEX(属性投放!$DK$6:$DK$85,(卡牌属性!AG115-2)*20+卡牌属性!AL115)</f>
        <v>148</v>
      </c>
      <c r="BC115" s="14">
        <f t="shared" si="278"/>
        <v>148</v>
      </c>
      <c r="BD115" s="14">
        <f t="shared" si="278"/>
        <v>148</v>
      </c>
      <c r="BE115" s="14">
        <f t="shared" si="278"/>
        <v>148</v>
      </c>
      <c r="BF115" s="14">
        <f t="shared" si="278"/>
        <v>148</v>
      </c>
      <c r="BG115" s="14">
        <f>INDEX(属性投放!$DL$6:$DL$85,(卡牌属性!AG115-2)*20+卡牌属性!AL115)</f>
        <v>74</v>
      </c>
      <c r="BH115" s="14">
        <f t="shared" si="279"/>
        <v>74</v>
      </c>
      <c r="BI115" s="14">
        <f t="shared" si="279"/>
        <v>74</v>
      </c>
      <c r="BJ115" s="14">
        <f t="shared" si="279"/>
        <v>74</v>
      </c>
      <c r="BK115" s="14">
        <f t="shared" si="279"/>
        <v>74</v>
      </c>
      <c r="BL115" s="14">
        <f>INDEX(属性投放!$DM$6:$DM$85,(卡牌属性!AG115-2)*20+卡牌属性!AL115)</f>
        <v>740</v>
      </c>
      <c r="BM115" s="14">
        <f t="shared" si="280"/>
        <v>740</v>
      </c>
      <c r="BN115" s="14">
        <f t="shared" si="280"/>
        <v>740</v>
      </c>
      <c r="BO115" s="14">
        <f t="shared" si="280"/>
        <v>740</v>
      </c>
      <c r="BP115" s="14">
        <f t="shared" si="280"/>
        <v>740</v>
      </c>
      <c r="BU115" s="13">
        <v>111</v>
      </c>
      <c r="BV115" s="13">
        <f t="shared" si="177"/>
        <v>6</v>
      </c>
      <c r="BW115" s="14">
        <f t="shared" si="178"/>
        <v>5</v>
      </c>
      <c r="BX115" s="14">
        <f t="shared" si="179"/>
        <v>1102006</v>
      </c>
      <c r="BY115" s="14" t="str">
        <f t="shared" si="180"/>
        <v>项羽11突</v>
      </c>
      <c r="BZ115" s="25" t="s">
        <v>162</v>
      </c>
      <c r="CA115" s="14">
        <v>2</v>
      </c>
      <c r="CB115" s="14">
        <f t="shared" si="181"/>
        <v>11</v>
      </c>
      <c r="CC115" s="14" t="s">
        <v>21</v>
      </c>
      <c r="CD115" s="14">
        <f>INDEX(属性投放!$AY$6:$AY$85,(BW115-2)*20+CB115)</f>
        <v>7445</v>
      </c>
      <c r="CE115" s="14" t="s">
        <v>22</v>
      </c>
      <c r="CF115" s="14">
        <f>INDEX(属性投放!$AZ$6:$AZ$85,(BW115-2)*20+CB115)</f>
        <v>3613</v>
      </c>
      <c r="CG115" s="14" t="s">
        <v>674</v>
      </c>
      <c r="CH115" s="14">
        <f>INDEX(属性投放!$BA$6:$BA$85,(BW115-2)*20+CB115)</f>
        <v>72450</v>
      </c>
      <c r="CI115" s="14" t="s">
        <v>21</v>
      </c>
      <c r="CJ115" s="14">
        <f>INDEX(属性投放!$BB$6:$BB$85,(BW115-2)*20+CB115)</f>
        <v>40</v>
      </c>
      <c r="CK115" s="14" t="s">
        <v>22</v>
      </c>
      <c r="CL115" s="14">
        <f>INDEX(属性投放!$BC$6:$BC$85,(BW115-2)*20+CB115)</f>
        <v>20</v>
      </c>
      <c r="CM115" s="14" t="s">
        <v>674</v>
      </c>
      <c r="CN115" s="14">
        <f>INDEX(属性投放!$BD$6:$BD$85,(BW115-2)*20+CB115)</f>
        <v>400</v>
      </c>
      <c r="CQ115" s="13">
        <v>111</v>
      </c>
      <c r="CR115" s="13">
        <f t="shared" si="182"/>
        <v>3</v>
      </c>
      <c r="CS115" s="13">
        <f t="shared" si="183"/>
        <v>7</v>
      </c>
      <c r="CT115" s="14">
        <f t="shared" si="184"/>
        <v>4</v>
      </c>
      <c r="CU115" s="14">
        <f t="shared" si="185"/>
        <v>1102003</v>
      </c>
      <c r="CV115" s="14" t="str">
        <f>INDEX($O$6:$O$27,CR115)&amp;"-"&amp;INDEX(属性投放!$AB$7:$AB$26,CX115)&amp;"-魂火-"&amp;CZ115</f>
        <v>典韦-众合-魂火-2</v>
      </c>
      <c r="CW115" s="25" t="s">
        <v>162</v>
      </c>
      <c r="CX115" s="14">
        <f>INDEX(属性投放!$AL$7:$AL$58,CS115)</f>
        <v>4</v>
      </c>
      <c r="CY115" s="14" t="s">
        <v>701</v>
      </c>
      <c r="CZ115" s="14">
        <f>INDEX(属性投放!$AM$7:$AM$58,CS115)</f>
        <v>2</v>
      </c>
      <c r="DA115" s="14">
        <f t="shared" si="186"/>
        <v>7</v>
      </c>
      <c r="DB115" s="14">
        <f>INDEX(属性投放!$AN$7:$AN$58,DA115)</f>
        <v>35</v>
      </c>
      <c r="DC115" s="14" t="s">
        <v>702</v>
      </c>
      <c r="DD115" s="14">
        <f>INDEX(属性投放!$BJ$6:$BJ$85,(CT115-2)*20+CX115)</f>
        <v>65</v>
      </c>
      <c r="DE115" s="14">
        <f>SUMIFS(DD$5:DD115,$CR$5:$CR115,"="&amp;$CR115)</f>
        <v>350</v>
      </c>
      <c r="DF115" s="14" t="s">
        <v>703</v>
      </c>
      <c r="DG115" s="14">
        <f>INDEX(属性投放!$BK$6:$BK$85,(CT115-2)*20+CX115)</f>
        <v>33</v>
      </c>
      <c r="DH115" s="14">
        <f>SUMIFS(DG$5:DG115,$CR$5:$CR115,"="&amp;$CR115)</f>
        <v>177</v>
      </c>
      <c r="DI115" s="14" t="s">
        <v>704</v>
      </c>
      <c r="DJ115" s="14">
        <f>INDEX(属性投放!$BL$6:$BL$85,(CT115-2)*20+CX115)</f>
        <v>650</v>
      </c>
      <c r="DK115" s="14">
        <f>SUMIFS(DJ$5:DJ115,$CR$5:$CR115,"="&amp;$CR115)</f>
        <v>3500</v>
      </c>
      <c r="DP115" s="14">
        <f t="shared" si="187"/>
        <v>1102006</v>
      </c>
      <c r="DQ115" s="14" t="str">
        <f t="shared" si="188"/>
        <v>项羽11突</v>
      </c>
      <c r="DR115" s="14">
        <f t="shared" si="189"/>
        <v>8</v>
      </c>
      <c r="DS115" s="14">
        <f t="shared" si="190"/>
        <v>9</v>
      </c>
      <c r="DT115" s="14">
        <f t="shared" si="191"/>
        <v>8</v>
      </c>
      <c r="DU115" s="14">
        <f t="shared" si="192"/>
        <v>5</v>
      </c>
      <c r="DV115" s="14">
        <f t="shared" si="193"/>
        <v>11</v>
      </c>
      <c r="DW115" s="14">
        <f t="shared" si="194"/>
        <v>71</v>
      </c>
      <c r="DX115" s="14">
        <f>INDEX(属性投放!$AW$6:$AW$85,(卡牌属性!DU115-2)*20+卡牌属性!DV115)</f>
        <v>8</v>
      </c>
      <c r="DY115" s="14">
        <f>INDEX(属性投放!BP$6:BP$85,卡牌属性!$DW115)</f>
        <v>500</v>
      </c>
      <c r="DZ115" s="14">
        <f>INDEX(属性投放!BQ$6:BQ$85,卡牌属性!$DW115)</f>
        <v>250</v>
      </c>
      <c r="EA115" s="14">
        <f>INDEX(属性投放!BR$6:BR$85,卡牌属性!$DW115)</f>
        <v>5000</v>
      </c>
      <c r="EB115" s="14">
        <f t="shared" si="281"/>
        <v>4215</v>
      </c>
      <c r="EC115" s="14">
        <f t="shared" si="282"/>
        <v>4470</v>
      </c>
      <c r="ED115" s="14">
        <f t="shared" si="283"/>
        <v>5020</v>
      </c>
      <c r="EE115" s="14">
        <f t="shared" si="284"/>
        <v>5020</v>
      </c>
      <c r="EF115" s="14">
        <f t="shared" si="285"/>
        <v>5795</v>
      </c>
      <c r="EG115" s="14">
        <f t="shared" si="286"/>
        <v>2124</v>
      </c>
      <c r="EH115" s="14">
        <f t="shared" si="287"/>
        <v>2386</v>
      </c>
      <c r="EI115" s="14">
        <f t="shared" si="288"/>
        <v>2386</v>
      </c>
      <c r="EJ115" s="14">
        <f t="shared" si="289"/>
        <v>2754</v>
      </c>
      <c r="EK115" s="14">
        <f t="shared" si="290"/>
        <v>3315</v>
      </c>
      <c r="EL115" s="14">
        <f t="shared" si="291"/>
        <v>40400</v>
      </c>
      <c r="EM115" s="14">
        <f t="shared" si="292"/>
        <v>42700</v>
      </c>
      <c r="EN115" s="14">
        <f t="shared" si="293"/>
        <v>42700</v>
      </c>
      <c r="EO115" s="14">
        <f t="shared" si="294"/>
        <v>48300</v>
      </c>
      <c r="EP115" s="14">
        <f t="shared" si="295"/>
        <v>55950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20</v>
      </c>
      <c r="EW115" s="14">
        <f>INDEX(属性偏向!$U$4:$U$243,(卡牌属性!$DS115-1+EW$3)*20+卡牌属性!$DV115)</f>
        <v>25</v>
      </c>
      <c r="EX115" s="14">
        <f>INDEX(属性偏向!$U$4:$U$243,(卡牌属性!$DS115-1+EX$3)*20+卡牌属性!$DV115)</f>
        <v>25</v>
      </c>
      <c r="EY115" s="14">
        <f>INDEX(属性偏向!$U$4:$U$243,(卡牌属性!$DS115-1+EY$3)*20+卡牌属性!$DV115)</f>
        <v>38</v>
      </c>
      <c r="EZ115" s="14">
        <f>INDEX(属性偏向!$U$4:$U$243,(卡牌属性!$DS115-1+EZ$3)*20+卡牌属性!$DV115)</f>
        <v>50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  <c r="GJ115" s="13">
        <v>111</v>
      </c>
      <c r="GK115" s="13">
        <f>MATCH(GJ115-1,属性投放!$T$6:$T$66,1)</f>
        <v>25</v>
      </c>
      <c r="GL115" s="13">
        <f>MATCH(GJ115,属性投放!$AN$6:$AN$58,1)-1</f>
        <v>36</v>
      </c>
      <c r="GM115" s="13">
        <f>MATCH(GJ115-1,属性投放!$AD$6:$AD$26,1)</f>
        <v>16</v>
      </c>
      <c r="GN115" s="13" t="str">
        <f>INDEX(属性投放!$AB$7:$AB$26,卡牌属性!GM115)</f>
        <v>大焦热</v>
      </c>
      <c r="GO115" s="14">
        <f t="shared" si="260"/>
        <v>4060</v>
      </c>
      <c r="GP115" s="14">
        <f t="shared" si="261"/>
        <v>2014</v>
      </c>
      <c r="GQ115" s="14">
        <f t="shared" si="262"/>
        <v>39900</v>
      </c>
      <c r="GR115" s="14">
        <f t="shared" si="263"/>
        <v>20</v>
      </c>
      <c r="GS115" s="14">
        <f t="shared" si="264"/>
        <v>10</v>
      </c>
      <c r="GT115" s="14">
        <f t="shared" si="265"/>
        <v>200</v>
      </c>
      <c r="GU115" s="14">
        <f>GO115+GR115*($GJ115-INDEX(属性投放!$AD$6:$AD$26,卡牌属性!$GM115))</f>
        <v>4080</v>
      </c>
      <c r="GV115" s="14">
        <f>GP115+GS115*($GJ115-INDEX(属性投放!$AD$6:$AD$26,卡牌属性!$GM115))</f>
        <v>2024</v>
      </c>
      <c r="GW115" s="14">
        <f>GQ115+GT115*($GJ115-INDEX(属性投放!$AD$6:$AD$26,卡牌属性!$GM115))</f>
        <v>40100</v>
      </c>
      <c r="GX115" s="14">
        <f t="shared" si="266"/>
        <v>4525</v>
      </c>
      <c r="GY115" s="14">
        <f t="shared" si="267"/>
        <v>2266</v>
      </c>
      <c r="GZ115" s="14">
        <f t="shared" si="268"/>
        <v>45250</v>
      </c>
      <c r="HA115" s="14">
        <f>IF(COUNTIF(属性投放!$AN$7:$AN$58,"="&amp;卡牌属性!GJ115)&gt;0,卡牌属性!GL115,0)</f>
        <v>0</v>
      </c>
      <c r="HB115" s="14">
        <f t="shared" si="269"/>
        <v>0</v>
      </c>
      <c r="HC115" s="14">
        <f t="shared" si="270"/>
        <v>0</v>
      </c>
      <c r="HD115" s="14">
        <f t="shared" si="271"/>
        <v>0</v>
      </c>
      <c r="HE115" s="14">
        <f>IF(COUNTIF(属性投放!$AD$6:$AD$26,"="&amp;卡牌属性!GJ115)&gt;0,卡牌属性!GM115,0)</f>
        <v>0</v>
      </c>
      <c r="HF115" s="14">
        <f t="shared" si="272"/>
        <v>0</v>
      </c>
      <c r="HG115" s="14">
        <f t="shared" si="273"/>
        <v>0</v>
      </c>
      <c r="HH115" s="14">
        <f t="shared" si="274"/>
        <v>0</v>
      </c>
      <c r="HI115" s="14">
        <f t="shared" si="219"/>
        <v>20</v>
      </c>
      <c r="HJ115" s="14">
        <f t="shared" si="220"/>
        <v>10</v>
      </c>
      <c r="HK115" s="14">
        <f t="shared" si="221"/>
        <v>200</v>
      </c>
      <c r="HL115" s="14">
        <f t="shared" si="222"/>
        <v>8605</v>
      </c>
      <c r="HM115" s="14">
        <f t="shared" si="223"/>
        <v>4290</v>
      </c>
      <c r="HN115" s="14">
        <f t="shared" si="224"/>
        <v>85350</v>
      </c>
      <c r="HO115" s="14">
        <f t="shared" si="225"/>
        <v>600</v>
      </c>
      <c r="HP115" s="14">
        <f t="shared" si="226"/>
        <v>0</v>
      </c>
      <c r="HQ115" s="14">
        <f t="shared" si="227"/>
        <v>0</v>
      </c>
      <c r="HR115" s="14">
        <f t="shared" si="228"/>
        <v>257200</v>
      </c>
      <c r="HS115" s="17">
        <f t="shared" si="229"/>
        <v>2.3328149300155523E-3</v>
      </c>
      <c r="HT115" s="17">
        <f t="shared" si="230"/>
        <v>0</v>
      </c>
      <c r="HU115" s="17">
        <f t="shared" si="231"/>
        <v>0</v>
      </c>
      <c r="HV115" s="23">
        <f>SUM(HO$5:HO115)</f>
        <v>34180</v>
      </c>
      <c r="HW115" s="14">
        <f>SUM(HP$5:HP115)</f>
        <v>135820</v>
      </c>
      <c r="HX115" s="14">
        <f>SUM(HQ$5:HQ115)</f>
        <v>64660</v>
      </c>
      <c r="HY115" s="17">
        <f t="shared" si="232"/>
        <v>0.13289269051321928</v>
      </c>
      <c r="HZ115" s="17">
        <f t="shared" si="233"/>
        <v>0.52807153965785381</v>
      </c>
      <c r="IA115" s="17">
        <f t="shared" si="234"/>
        <v>0.25139968895800935</v>
      </c>
    </row>
    <row r="116" spans="31:235" ht="16.5" x14ac:dyDescent="0.2">
      <c r="AE116" s="13">
        <v>112</v>
      </c>
      <c r="AF116" s="13">
        <f t="shared" si="218"/>
        <v>6</v>
      </c>
      <c r="AG116" s="13">
        <f t="shared" si="173"/>
        <v>4</v>
      </c>
      <c r="AH116" s="14">
        <f t="shared" si="174"/>
        <v>1101006</v>
      </c>
      <c r="AI116" s="14" t="str">
        <f t="shared" si="175"/>
        <v>红莲·缇娜12突</v>
      </c>
      <c r="AJ116" s="25" t="s">
        <v>162</v>
      </c>
      <c r="AK116" s="14">
        <v>1</v>
      </c>
      <c r="AL116" s="14">
        <f t="shared" si="176"/>
        <v>12</v>
      </c>
      <c r="AM116" s="14">
        <f>INDEX(属性投放!$DE$6:$DE$85,(卡牌属性!AG116-2)*20+卡牌属性!AL116)</f>
        <v>4833</v>
      </c>
      <c r="AN116" s="14">
        <f t="shared" si="275"/>
        <v>4833</v>
      </c>
      <c r="AO116" s="14">
        <f t="shared" si="275"/>
        <v>4833</v>
      </c>
      <c r="AP116" s="14">
        <f t="shared" si="275"/>
        <v>4833</v>
      </c>
      <c r="AQ116" s="14">
        <f t="shared" si="275"/>
        <v>4833</v>
      </c>
      <c r="AR116" s="14">
        <f>INDEX(属性投放!$DF$6:$DF$85,(卡牌属性!AG116-2)*20+卡牌属性!AL116)</f>
        <v>2405</v>
      </c>
      <c r="AS116" s="14">
        <f t="shared" si="276"/>
        <v>2405</v>
      </c>
      <c r="AT116" s="14">
        <f t="shared" si="276"/>
        <v>2405</v>
      </c>
      <c r="AU116" s="14">
        <f t="shared" si="276"/>
        <v>2405</v>
      </c>
      <c r="AV116" s="14">
        <f t="shared" si="276"/>
        <v>2405</v>
      </c>
      <c r="AW116" s="14">
        <f>INDEX(属性投放!$DG$6:$DG$85,(卡牌属性!AG116-2)*20+卡牌属性!AL116)</f>
        <v>24065</v>
      </c>
      <c r="AX116" s="14">
        <f t="shared" si="277"/>
        <v>24065</v>
      </c>
      <c r="AY116" s="14">
        <f t="shared" si="277"/>
        <v>24065</v>
      </c>
      <c r="AZ116" s="14">
        <f t="shared" si="277"/>
        <v>24065</v>
      </c>
      <c r="BA116" s="14">
        <f t="shared" si="277"/>
        <v>24065</v>
      </c>
      <c r="BB116" s="14">
        <f>INDEX(属性投放!$DK$6:$DK$85,(卡牌属性!AG116-2)*20+卡牌属性!AL116)</f>
        <v>148</v>
      </c>
      <c r="BC116" s="14">
        <f t="shared" si="278"/>
        <v>148</v>
      </c>
      <c r="BD116" s="14">
        <f t="shared" si="278"/>
        <v>148</v>
      </c>
      <c r="BE116" s="14">
        <f t="shared" si="278"/>
        <v>148</v>
      </c>
      <c r="BF116" s="14">
        <f t="shared" si="278"/>
        <v>148</v>
      </c>
      <c r="BG116" s="14">
        <f>INDEX(属性投放!$DL$6:$DL$85,(卡牌属性!AG116-2)*20+卡牌属性!AL116)</f>
        <v>74</v>
      </c>
      <c r="BH116" s="14">
        <f t="shared" si="279"/>
        <v>74</v>
      </c>
      <c r="BI116" s="14">
        <f t="shared" si="279"/>
        <v>74</v>
      </c>
      <c r="BJ116" s="14">
        <f t="shared" si="279"/>
        <v>74</v>
      </c>
      <c r="BK116" s="14">
        <f t="shared" si="279"/>
        <v>74</v>
      </c>
      <c r="BL116" s="14">
        <f>INDEX(属性投放!$DM$6:$DM$85,(卡牌属性!AG116-2)*20+卡牌属性!AL116)</f>
        <v>740</v>
      </c>
      <c r="BM116" s="14">
        <f t="shared" si="280"/>
        <v>740</v>
      </c>
      <c r="BN116" s="14">
        <f t="shared" si="280"/>
        <v>740</v>
      </c>
      <c r="BO116" s="14">
        <f t="shared" si="280"/>
        <v>740</v>
      </c>
      <c r="BP116" s="14">
        <f t="shared" si="280"/>
        <v>740</v>
      </c>
      <c r="BU116" s="13">
        <v>112</v>
      </c>
      <c r="BV116" s="13">
        <f t="shared" si="177"/>
        <v>6</v>
      </c>
      <c r="BW116" s="14">
        <f t="shared" si="178"/>
        <v>5</v>
      </c>
      <c r="BX116" s="14">
        <f t="shared" si="179"/>
        <v>1102006</v>
      </c>
      <c r="BY116" s="14" t="str">
        <f t="shared" si="180"/>
        <v>项羽12突</v>
      </c>
      <c r="BZ116" s="25" t="s">
        <v>162</v>
      </c>
      <c r="CA116" s="14">
        <v>2</v>
      </c>
      <c r="CB116" s="14">
        <f t="shared" si="181"/>
        <v>12</v>
      </c>
      <c r="CC116" s="14" t="s">
        <v>21</v>
      </c>
      <c r="CD116" s="14">
        <f>INDEX(属性投放!$AY$6:$AY$85,(BW116-2)*20+CB116)</f>
        <v>9240</v>
      </c>
      <c r="CE116" s="14" t="s">
        <v>22</v>
      </c>
      <c r="CF116" s="14">
        <f>INDEX(属性投放!$AZ$6:$AZ$85,(BW116-2)*20+CB116)</f>
        <v>4512</v>
      </c>
      <c r="CG116" s="14" t="s">
        <v>674</v>
      </c>
      <c r="CH116" s="14">
        <f>INDEX(属性投放!$BA$6:$BA$85,(BW116-2)*20+CB116)</f>
        <v>90400</v>
      </c>
      <c r="CI116" s="14" t="s">
        <v>21</v>
      </c>
      <c r="CJ116" s="14">
        <f>INDEX(属性投放!$BB$6:$BB$85,(BW116-2)*20+CB116)</f>
        <v>40</v>
      </c>
      <c r="CK116" s="14" t="s">
        <v>22</v>
      </c>
      <c r="CL116" s="14">
        <f>INDEX(属性投放!$BC$6:$BC$85,(BW116-2)*20+CB116)</f>
        <v>20</v>
      </c>
      <c r="CM116" s="14" t="s">
        <v>674</v>
      </c>
      <c r="CN116" s="14">
        <f>INDEX(属性投放!$BD$6:$BD$85,(BW116-2)*20+CB116)</f>
        <v>400</v>
      </c>
      <c r="CQ116" s="13">
        <v>112</v>
      </c>
      <c r="CR116" s="13">
        <f t="shared" si="182"/>
        <v>3</v>
      </c>
      <c r="CS116" s="13">
        <f t="shared" si="183"/>
        <v>8</v>
      </c>
      <c r="CT116" s="14">
        <f t="shared" si="184"/>
        <v>4</v>
      </c>
      <c r="CU116" s="14">
        <f t="shared" si="185"/>
        <v>1102003</v>
      </c>
      <c r="CV116" s="14" t="str">
        <f>INDEX($O$6:$O$27,CR116)&amp;"-"&amp;INDEX(属性投放!$AB$7:$AB$26,CX116)&amp;"-魂火-"&amp;CZ116</f>
        <v>典韦-众合+1-魂火-1</v>
      </c>
      <c r="CW116" s="25" t="s">
        <v>162</v>
      </c>
      <c r="CX116" s="14">
        <f>INDEX(属性投放!$AL$7:$AL$58,CS116)</f>
        <v>5</v>
      </c>
      <c r="CY116" s="14" t="s">
        <v>701</v>
      </c>
      <c r="CZ116" s="14">
        <f>INDEX(属性投放!$AM$7:$AM$58,CS116)</f>
        <v>1</v>
      </c>
      <c r="DA116" s="14">
        <f t="shared" si="186"/>
        <v>8</v>
      </c>
      <c r="DB116" s="14">
        <f>INDEX(属性投放!$AN$7:$AN$58,DA116)</f>
        <v>40</v>
      </c>
      <c r="DC116" s="14" t="s">
        <v>702</v>
      </c>
      <c r="DD116" s="14">
        <f>INDEX(属性投放!$BJ$6:$BJ$85,(CT116-2)*20+CX116)</f>
        <v>70</v>
      </c>
      <c r="DE116" s="14">
        <f>SUMIFS(DD$5:DD116,$CR$5:$CR116,"="&amp;$CR116)</f>
        <v>420</v>
      </c>
      <c r="DF116" s="14" t="s">
        <v>703</v>
      </c>
      <c r="DG116" s="14">
        <f>INDEX(属性投放!$BK$6:$BK$85,(CT116-2)*20+CX116)</f>
        <v>35</v>
      </c>
      <c r="DH116" s="14">
        <f>SUMIFS(DG$5:DG116,$CR$5:$CR116,"="&amp;$CR116)</f>
        <v>212</v>
      </c>
      <c r="DI116" s="14" t="s">
        <v>704</v>
      </c>
      <c r="DJ116" s="14">
        <f>INDEX(属性投放!$BL$6:$BL$85,(CT116-2)*20+CX116)</f>
        <v>700</v>
      </c>
      <c r="DK116" s="14">
        <f>SUMIFS(DJ$5:DJ116,$CR$5:$CR116,"="&amp;$CR116)</f>
        <v>4200</v>
      </c>
      <c r="DP116" s="14">
        <f t="shared" si="187"/>
        <v>1102006</v>
      </c>
      <c r="DQ116" s="14" t="str">
        <f t="shared" si="188"/>
        <v>项羽12突</v>
      </c>
      <c r="DR116" s="14">
        <f t="shared" si="189"/>
        <v>8</v>
      </c>
      <c r="DS116" s="14">
        <f t="shared" si="190"/>
        <v>9</v>
      </c>
      <c r="DT116" s="14">
        <f t="shared" si="191"/>
        <v>8</v>
      </c>
      <c r="DU116" s="14">
        <f t="shared" si="192"/>
        <v>5</v>
      </c>
      <c r="DV116" s="14">
        <f t="shared" si="193"/>
        <v>12</v>
      </c>
      <c r="DW116" s="14">
        <f t="shared" si="194"/>
        <v>72</v>
      </c>
      <c r="DX116" s="14">
        <f>INDEX(属性投放!$AW$6:$AW$85,(卡牌属性!DU116-2)*20+卡牌属性!DV116)</f>
        <v>7</v>
      </c>
      <c r="DY116" s="14">
        <f>INDEX(属性投放!BP$6:BP$85,卡牌属性!$DW116)</f>
        <v>800</v>
      </c>
      <c r="DZ116" s="14">
        <f>INDEX(属性投放!BQ$6:BQ$85,卡牌属性!$DW116)</f>
        <v>400</v>
      </c>
      <c r="EA116" s="14">
        <f>INDEX(属性投放!BR$6:BR$85,卡牌属性!$DW116)</f>
        <v>8000</v>
      </c>
      <c r="EB116" s="14">
        <f t="shared" si="281"/>
        <v>4995</v>
      </c>
      <c r="EC116" s="14">
        <f t="shared" si="282"/>
        <v>5290</v>
      </c>
      <c r="ED116" s="14">
        <f t="shared" si="283"/>
        <v>5920</v>
      </c>
      <c r="EE116" s="14">
        <f t="shared" si="284"/>
        <v>5920</v>
      </c>
      <c r="EF116" s="14">
        <f t="shared" si="285"/>
        <v>6895</v>
      </c>
      <c r="EG116" s="14">
        <f t="shared" si="286"/>
        <v>2534</v>
      </c>
      <c r="EH116" s="14">
        <f t="shared" si="287"/>
        <v>2836</v>
      </c>
      <c r="EI116" s="14">
        <f t="shared" si="288"/>
        <v>2836</v>
      </c>
      <c r="EJ116" s="14">
        <f t="shared" si="289"/>
        <v>3308</v>
      </c>
      <c r="EK116" s="14">
        <f t="shared" si="290"/>
        <v>3965</v>
      </c>
      <c r="EL116" s="14">
        <f t="shared" si="291"/>
        <v>48200</v>
      </c>
      <c r="EM116" s="14">
        <f t="shared" si="292"/>
        <v>50900</v>
      </c>
      <c r="EN116" s="14">
        <f t="shared" si="293"/>
        <v>50900</v>
      </c>
      <c r="EO116" s="14">
        <f t="shared" si="294"/>
        <v>57300</v>
      </c>
      <c r="EP116" s="14">
        <f t="shared" si="295"/>
        <v>66950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20</v>
      </c>
      <c r="EW116" s="14">
        <f>INDEX(属性偏向!$U$4:$U$243,(卡牌属性!$DS116-1+EW$3)*20+卡牌属性!$DV116)</f>
        <v>25</v>
      </c>
      <c r="EX116" s="14">
        <f>INDEX(属性偏向!$U$4:$U$243,(卡牌属性!$DS116-1+EX$3)*20+卡牌属性!$DV116)</f>
        <v>25</v>
      </c>
      <c r="EY116" s="14">
        <f>INDEX(属性偏向!$U$4:$U$243,(卡牌属性!$DS116-1+EY$3)*20+卡牌属性!$DV116)</f>
        <v>38</v>
      </c>
      <c r="EZ116" s="14">
        <f>INDEX(属性偏向!$U$4:$U$243,(卡牌属性!$DS116-1+EZ$3)*20+卡牌属性!$DV116)</f>
        <v>50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  <c r="GJ116" s="13">
        <v>112</v>
      </c>
      <c r="GK116" s="13">
        <f>MATCH(GJ116-1,属性投放!$T$6:$T$66,1)</f>
        <v>25</v>
      </c>
      <c r="GL116" s="13">
        <f>MATCH(GJ116,属性投放!$AN$6:$AN$58,1)-1</f>
        <v>37</v>
      </c>
      <c r="GM116" s="13">
        <f>MATCH(GJ116-1,属性投放!$AD$6:$AD$26,1)</f>
        <v>16</v>
      </c>
      <c r="GN116" s="13" t="str">
        <f>INDEX(属性投放!$AB$7:$AB$26,卡牌属性!GM116)</f>
        <v>大焦热</v>
      </c>
      <c r="GO116" s="14">
        <f t="shared" si="260"/>
        <v>4060</v>
      </c>
      <c r="GP116" s="14">
        <f t="shared" si="261"/>
        <v>2014</v>
      </c>
      <c r="GQ116" s="14">
        <f t="shared" si="262"/>
        <v>39900</v>
      </c>
      <c r="GR116" s="14">
        <f t="shared" si="263"/>
        <v>20</v>
      </c>
      <c r="GS116" s="14">
        <f t="shared" si="264"/>
        <v>10</v>
      </c>
      <c r="GT116" s="14">
        <f t="shared" si="265"/>
        <v>200</v>
      </c>
      <c r="GU116" s="14">
        <f>GO116+GR116*($GJ116-INDEX(属性投放!$AD$6:$AD$26,卡牌属性!$GM116))</f>
        <v>4100</v>
      </c>
      <c r="GV116" s="14">
        <f>GP116+GS116*($GJ116-INDEX(属性投放!$AD$6:$AD$26,卡牌属性!$GM116))</f>
        <v>2034</v>
      </c>
      <c r="GW116" s="14">
        <f>GQ116+GT116*($GJ116-INDEX(属性投放!$AD$6:$AD$26,卡牌属性!$GM116))</f>
        <v>40300</v>
      </c>
      <c r="GX116" s="14">
        <f t="shared" si="266"/>
        <v>4975</v>
      </c>
      <c r="GY116" s="14">
        <f t="shared" si="267"/>
        <v>2491</v>
      </c>
      <c r="GZ116" s="14">
        <f t="shared" si="268"/>
        <v>49750</v>
      </c>
      <c r="HA116" s="14">
        <f>IF(COUNTIF(属性投放!$AN$7:$AN$58,"="&amp;卡牌属性!GJ116)&gt;0,卡牌属性!GL116,0)</f>
        <v>37</v>
      </c>
      <c r="HB116" s="14">
        <f t="shared" si="269"/>
        <v>450</v>
      </c>
      <c r="HC116" s="14">
        <f t="shared" si="270"/>
        <v>225</v>
      </c>
      <c r="HD116" s="14">
        <f t="shared" si="271"/>
        <v>4500</v>
      </c>
      <c r="HE116" s="14">
        <f>IF(COUNTIF(属性投放!$AD$6:$AD$26,"="&amp;卡牌属性!GJ116)&gt;0,卡牌属性!GM116,0)</f>
        <v>0</v>
      </c>
      <c r="HF116" s="14">
        <f t="shared" si="272"/>
        <v>0</v>
      </c>
      <c r="HG116" s="14">
        <f t="shared" si="273"/>
        <v>0</v>
      </c>
      <c r="HH116" s="14">
        <f t="shared" si="274"/>
        <v>0</v>
      </c>
      <c r="HI116" s="14">
        <f t="shared" si="219"/>
        <v>20</v>
      </c>
      <c r="HJ116" s="14">
        <f t="shared" si="220"/>
        <v>10</v>
      </c>
      <c r="HK116" s="14">
        <f t="shared" si="221"/>
        <v>200</v>
      </c>
      <c r="HL116" s="14">
        <f t="shared" si="222"/>
        <v>9075</v>
      </c>
      <c r="HM116" s="14">
        <f t="shared" si="223"/>
        <v>4525</v>
      </c>
      <c r="HN116" s="14">
        <f t="shared" si="224"/>
        <v>90050</v>
      </c>
      <c r="HO116" s="14">
        <f t="shared" si="225"/>
        <v>600</v>
      </c>
      <c r="HP116" s="14">
        <f t="shared" si="226"/>
        <v>13500</v>
      </c>
      <c r="HQ116" s="14">
        <f t="shared" si="227"/>
        <v>0</v>
      </c>
      <c r="HR116" s="14">
        <f t="shared" si="228"/>
        <v>271300</v>
      </c>
      <c r="HS116" s="17">
        <f t="shared" si="229"/>
        <v>2.2115739034279398E-3</v>
      </c>
      <c r="HT116" s="17">
        <f t="shared" si="230"/>
        <v>4.976041282712864E-2</v>
      </c>
      <c r="HU116" s="17">
        <f t="shared" si="231"/>
        <v>0</v>
      </c>
      <c r="HV116" s="23">
        <f>SUM(HO$5:HO116)</f>
        <v>34780</v>
      </c>
      <c r="HW116" s="14">
        <f>SUM(HP$5:HP116)</f>
        <v>149320</v>
      </c>
      <c r="HX116" s="14">
        <f>SUM(HQ$5:HQ116)</f>
        <v>64660</v>
      </c>
      <c r="HY116" s="17">
        <f t="shared" si="232"/>
        <v>0.12819756726870624</v>
      </c>
      <c r="HZ116" s="17">
        <f t="shared" si="233"/>
        <v>0.55038702543309992</v>
      </c>
      <c r="IA116" s="17">
        <f t="shared" si="234"/>
        <v>0.23833394765941762</v>
      </c>
    </row>
    <row r="117" spans="31:235" ht="16.5" x14ac:dyDescent="0.2">
      <c r="AE117" s="13">
        <v>113</v>
      </c>
      <c r="AF117" s="13">
        <f t="shared" si="218"/>
        <v>6</v>
      </c>
      <c r="AG117" s="13">
        <f t="shared" si="173"/>
        <v>4</v>
      </c>
      <c r="AH117" s="14">
        <f t="shared" si="174"/>
        <v>1101006</v>
      </c>
      <c r="AI117" s="14" t="str">
        <f t="shared" si="175"/>
        <v>红莲·缇娜13突</v>
      </c>
      <c r="AJ117" s="25" t="s">
        <v>162</v>
      </c>
      <c r="AK117" s="14">
        <v>1</v>
      </c>
      <c r="AL117" s="14">
        <f t="shared" si="176"/>
        <v>13</v>
      </c>
      <c r="AM117" s="14">
        <f>INDEX(属性投放!$DE$6:$DE$85,(卡牌属性!AG117-2)*20+卡牌属性!AL117)</f>
        <v>8955</v>
      </c>
      <c r="AN117" s="14">
        <f t="shared" si="275"/>
        <v>8955</v>
      </c>
      <c r="AO117" s="14">
        <f t="shared" si="275"/>
        <v>8955</v>
      </c>
      <c r="AP117" s="14">
        <f t="shared" si="275"/>
        <v>8955</v>
      </c>
      <c r="AQ117" s="14">
        <f t="shared" si="275"/>
        <v>8955</v>
      </c>
      <c r="AR117" s="14">
        <f>INDEX(属性投放!$DF$6:$DF$85,(卡牌属性!AG117-2)*20+卡牌属性!AL117)</f>
        <v>4466</v>
      </c>
      <c r="AS117" s="14">
        <f t="shared" si="276"/>
        <v>4466</v>
      </c>
      <c r="AT117" s="14">
        <f t="shared" si="276"/>
        <v>4466</v>
      </c>
      <c r="AU117" s="14">
        <f t="shared" si="276"/>
        <v>4466</v>
      </c>
      <c r="AV117" s="14">
        <f t="shared" si="276"/>
        <v>4466</v>
      </c>
      <c r="AW117" s="14">
        <f>INDEX(属性投放!$DG$6:$DG$85,(卡牌属性!AG117-2)*20+卡牌属性!AL117)</f>
        <v>44675</v>
      </c>
      <c r="AX117" s="14">
        <f t="shared" si="277"/>
        <v>44675</v>
      </c>
      <c r="AY117" s="14">
        <f t="shared" si="277"/>
        <v>44675</v>
      </c>
      <c r="AZ117" s="14">
        <f t="shared" si="277"/>
        <v>44675</v>
      </c>
      <c r="BA117" s="14">
        <f t="shared" si="277"/>
        <v>44675</v>
      </c>
      <c r="BB117" s="14">
        <f>INDEX(属性投放!$DK$6:$DK$85,(卡牌属性!AG117-2)*20+卡牌属性!AL117)</f>
        <v>279</v>
      </c>
      <c r="BC117" s="14">
        <f t="shared" si="278"/>
        <v>279</v>
      </c>
      <c r="BD117" s="14">
        <f t="shared" si="278"/>
        <v>279</v>
      </c>
      <c r="BE117" s="14">
        <f t="shared" si="278"/>
        <v>279</v>
      </c>
      <c r="BF117" s="14">
        <f t="shared" si="278"/>
        <v>279</v>
      </c>
      <c r="BG117" s="14">
        <f>INDEX(属性投放!$DL$6:$DL$85,(卡牌属性!AG117-2)*20+卡牌属性!AL117)</f>
        <v>140</v>
      </c>
      <c r="BH117" s="14">
        <f t="shared" si="279"/>
        <v>140</v>
      </c>
      <c r="BI117" s="14">
        <f t="shared" si="279"/>
        <v>140</v>
      </c>
      <c r="BJ117" s="14">
        <f t="shared" si="279"/>
        <v>140</v>
      </c>
      <c r="BK117" s="14">
        <f t="shared" si="279"/>
        <v>140</v>
      </c>
      <c r="BL117" s="14">
        <f>INDEX(属性投放!$DM$6:$DM$85,(卡牌属性!AG117-2)*20+卡牌属性!AL117)</f>
        <v>1395</v>
      </c>
      <c r="BM117" s="14">
        <f t="shared" si="280"/>
        <v>1395</v>
      </c>
      <c r="BN117" s="14">
        <f t="shared" si="280"/>
        <v>1395</v>
      </c>
      <c r="BO117" s="14">
        <f t="shared" si="280"/>
        <v>1395</v>
      </c>
      <c r="BP117" s="14">
        <f t="shared" si="280"/>
        <v>1395</v>
      </c>
      <c r="BU117" s="13">
        <v>113</v>
      </c>
      <c r="BV117" s="13">
        <f t="shared" si="177"/>
        <v>6</v>
      </c>
      <c r="BW117" s="14">
        <f t="shared" si="178"/>
        <v>5</v>
      </c>
      <c r="BX117" s="14">
        <f t="shared" si="179"/>
        <v>1102006</v>
      </c>
      <c r="BY117" s="14" t="str">
        <f t="shared" si="180"/>
        <v>项羽13突</v>
      </c>
      <c r="BZ117" s="25" t="s">
        <v>162</v>
      </c>
      <c r="CA117" s="14">
        <v>2</v>
      </c>
      <c r="CB117" s="14">
        <f t="shared" si="181"/>
        <v>13</v>
      </c>
      <c r="CC117" s="14" t="s">
        <v>21</v>
      </c>
      <c r="CD117" s="14">
        <f>INDEX(属性投放!$AY$6:$AY$85,(BW117-2)*20+CB117)</f>
        <v>11580</v>
      </c>
      <c r="CE117" s="14" t="s">
        <v>22</v>
      </c>
      <c r="CF117" s="14">
        <f>INDEX(属性投放!$AZ$6:$AZ$85,(BW117-2)*20+CB117)</f>
        <v>5682</v>
      </c>
      <c r="CG117" s="14" t="s">
        <v>674</v>
      </c>
      <c r="CH117" s="14">
        <f>INDEX(属性投放!$BA$6:$BA$85,(BW117-2)*20+CB117)</f>
        <v>113800</v>
      </c>
      <c r="CI117" s="14" t="s">
        <v>21</v>
      </c>
      <c r="CJ117" s="14">
        <f>INDEX(属性投放!$BB$6:$BB$85,(BW117-2)*20+CB117)</f>
        <v>50</v>
      </c>
      <c r="CK117" s="14" t="s">
        <v>22</v>
      </c>
      <c r="CL117" s="14">
        <f>INDEX(属性投放!$BC$6:$BC$85,(BW117-2)*20+CB117)</f>
        <v>25</v>
      </c>
      <c r="CM117" s="14" t="s">
        <v>674</v>
      </c>
      <c r="CN117" s="14">
        <f>INDEX(属性投放!$BD$6:$BD$85,(BW117-2)*20+CB117)</f>
        <v>500</v>
      </c>
      <c r="CQ117" s="13">
        <v>113</v>
      </c>
      <c r="CR117" s="13">
        <f t="shared" si="182"/>
        <v>3</v>
      </c>
      <c r="CS117" s="13">
        <f t="shared" si="183"/>
        <v>9</v>
      </c>
      <c r="CT117" s="14">
        <f t="shared" si="184"/>
        <v>4</v>
      </c>
      <c r="CU117" s="14">
        <f t="shared" si="185"/>
        <v>1102003</v>
      </c>
      <c r="CV117" s="14" t="str">
        <f>INDEX($O$6:$O$27,CR117)&amp;"-"&amp;INDEX(属性投放!$AB$7:$AB$26,CX117)&amp;"-魂火-"&amp;CZ117</f>
        <v>典韦-众合+1-魂火-2</v>
      </c>
      <c r="CW117" s="25" t="s">
        <v>162</v>
      </c>
      <c r="CX117" s="14">
        <f>INDEX(属性投放!$AL$7:$AL$58,CS117)</f>
        <v>5</v>
      </c>
      <c r="CY117" s="14" t="s">
        <v>701</v>
      </c>
      <c r="CZ117" s="14">
        <f>INDEX(属性投放!$AM$7:$AM$58,CS117)</f>
        <v>2</v>
      </c>
      <c r="DA117" s="14">
        <f t="shared" si="186"/>
        <v>9</v>
      </c>
      <c r="DB117" s="14">
        <f>INDEX(属性投放!$AN$7:$AN$58,DA117)</f>
        <v>42</v>
      </c>
      <c r="DC117" s="14" t="s">
        <v>702</v>
      </c>
      <c r="DD117" s="14">
        <f>INDEX(属性投放!$BJ$6:$BJ$85,(CT117-2)*20+CX117)</f>
        <v>70</v>
      </c>
      <c r="DE117" s="14">
        <f>SUMIFS(DD$5:DD117,$CR$5:$CR117,"="&amp;$CR117)</f>
        <v>490</v>
      </c>
      <c r="DF117" s="14" t="s">
        <v>703</v>
      </c>
      <c r="DG117" s="14">
        <f>INDEX(属性投放!$BK$6:$BK$85,(CT117-2)*20+CX117)</f>
        <v>35</v>
      </c>
      <c r="DH117" s="14">
        <f>SUMIFS(DG$5:DG117,$CR$5:$CR117,"="&amp;$CR117)</f>
        <v>247</v>
      </c>
      <c r="DI117" s="14" t="s">
        <v>704</v>
      </c>
      <c r="DJ117" s="14">
        <f>INDEX(属性投放!$BL$6:$BL$85,(CT117-2)*20+CX117)</f>
        <v>700</v>
      </c>
      <c r="DK117" s="14">
        <f>SUMIFS(DJ$5:DJ117,$CR$5:$CR117,"="&amp;$CR117)</f>
        <v>4900</v>
      </c>
      <c r="DP117" s="14">
        <f t="shared" si="187"/>
        <v>1102006</v>
      </c>
      <c r="DQ117" s="14" t="str">
        <f t="shared" si="188"/>
        <v>项羽13突</v>
      </c>
      <c r="DR117" s="14">
        <f t="shared" si="189"/>
        <v>8</v>
      </c>
      <c r="DS117" s="14">
        <f t="shared" si="190"/>
        <v>9</v>
      </c>
      <c r="DT117" s="14">
        <f t="shared" si="191"/>
        <v>8</v>
      </c>
      <c r="DU117" s="14">
        <f t="shared" si="192"/>
        <v>5</v>
      </c>
      <c r="DV117" s="14">
        <f t="shared" si="193"/>
        <v>13</v>
      </c>
      <c r="DW117" s="14">
        <f t="shared" si="194"/>
        <v>73</v>
      </c>
      <c r="DX117" s="14">
        <f>INDEX(属性投放!$AW$6:$AW$85,(卡牌属性!DU117-2)*20+卡牌属性!DV117)</f>
        <v>8</v>
      </c>
      <c r="DY117" s="14">
        <f>INDEX(属性投放!BP$6:BP$85,卡牌属性!$DW117)</f>
        <v>850</v>
      </c>
      <c r="DZ117" s="14">
        <f>INDEX(属性投放!BQ$6:BQ$85,卡牌属性!$DW117)</f>
        <v>425</v>
      </c>
      <c r="EA117" s="14">
        <f>INDEX(属性投放!BR$6:BR$85,卡牌属性!$DW117)</f>
        <v>8500</v>
      </c>
      <c r="EB117" s="14">
        <f t="shared" si="281"/>
        <v>6040</v>
      </c>
      <c r="EC117" s="14">
        <f t="shared" si="282"/>
        <v>6370</v>
      </c>
      <c r="ED117" s="14">
        <f t="shared" si="283"/>
        <v>7070</v>
      </c>
      <c r="EE117" s="14">
        <f t="shared" si="284"/>
        <v>7070</v>
      </c>
      <c r="EF117" s="14">
        <f t="shared" si="285"/>
        <v>8220</v>
      </c>
      <c r="EG117" s="14">
        <f t="shared" si="286"/>
        <v>3074</v>
      </c>
      <c r="EH117" s="14">
        <f t="shared" si="287"/>
        <v>3411</v>
      </c>
      <c r="EI117" s="14">
        <f t="shared" si="288"/>
        <v>3411</v>
      </c>
      <c r="EJ117" s="14">
        <f t="shared" si="289"/>
        <v>3974</v>
      </c>
      <c r="EK117" s="14">
        <f t="shared" si="290"/>
        <v>4715</v>
      </c>
      <c r="EL117" s="14">
        <f t="shared" si="291"/>
        <v>58650</v>
      </c>
      <c r="EM117" s="14">
        <f t="shared" si="292"/>
        <v>61700</v>
      </c>
      <c r="EN117" s="14">
        <f t="shared" si="293"/>
        <v>61700</v>
      </c>
      <c r="EO117" s="14">
        <f t="shared" si="294"/>
        <v>68800</v>
      </c>
      <c r="EP117" s="14">
        <f t="shared" si="295"/>
        <v>80200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25</v>
      </c>
      <c r="EW117" s="14">
        <f>INDEX(属性偏向!$U$4:$U$243,(卡牌属性!$DS117-1+EW$3)*20+卡牌属性!$DV117)</f>
        <v>38</v>
      </c>
      <c r="EX117" s="14">
        <f>INDEX(属性偏向!$U$4:$U$243,(卡牌属性!$DS117-1+EX$3)*20+卡牌属性!$DV117)</f>
        <v>38</v>
      </c>
      <c r="EY117" s="14">
        <f>INDEX(属性偏向!$U$4:$U$243,(卡牌属性!$DS117-1+EY$3)*20+卡牌属性!$DV117)</f>
        <v>50</v>
      </c>
      <c r="EZ117" s="14">
        <f>INDEX(属性偏向!$U$4:$U$243,(卡牌属性!$DS117-1+EZ$3)*20+卡牌属性!$DV117)</f>
        <v>75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  <c r="GJ117" s="13">
        <v>113</v>
      </c>
      <c r="GK117" s="13">
        <f>MATCH(GJ117-1,属性投放!$T$6:$T$66,1)</f>
        <v>26</v>
      </c>
      <c r="GL117" s="13">
        <f>MATCH(GJ117,属性投放!$AN$6:$AN$58,1)-1</f>
        <v>37</v>
      </c>
      <c r="GM117" s="13">
        <f>MATCH(GJ117-1,属性投放!$AD$6:$AD$26,1)</f>
        <v>16</v>
      </c>
      <c r="GN117" s="13" t="str">
        <f>INDEX(属性投放!$AB$7:$AB$26,卡牌属性!GM117)</f>
        <v>大焦热</v>
      </c>
      <c r="GO117" s="14">
        <f t="shared" si="260"/>
        <v>4060</v>
      </c>
      <c r="GP117" s="14">
        <f t="shared" si="261"/>
        <v>2014</v>
      </c>
      <c r="GQ117" s="14">
        <f t="shared" si="262"/>
        <v>39900</v>
      </c>
      <c r="GR117" s="14">
        <f t="shared" si="263"/>
        <v>20</v>
      </c>
      <c r="GS117" s="14">
        <f t="shared" si="264"/>
        <v>10</v>
      </c>
      <c r="GT117" s="14">
        <f t="shared" si="265"/>
        <v>200</v>
      </c>
      <c r="GU117" s="14">
        <f>GO117+GR117*($GJ117-INDEX(属性投放!$AD$6:$AD$26,卡牌属性!$GM117))</f>
        <v>4120</v>
      </c>
      <c r="GV117" s="14">
        <f>GP117+GS117*($GJ117-INDEX(属性投放!$AD$6:$AD$26,卡牌属性!$GM117))</f>
        <v>2044</v>
      </c>
      <c r="GW117" s="14">
        <f>GQ117+GT117*($GJ117-INDEX(属性投放!$AD$6:$AD$26,卡牌属性!$GM117))</f>
        <v>40500</v>
      </c>
      <c r="GX117" s="14">
        <f t="shared" si="266"/>
        <v>4975</v>
      </c>
      <c r="GY117" s="14">
        <f t="shared" si="267"/>
        <v>2491</v>
      </c>
      <c r="GZ117" s="14">
        <f t="shared" si="268"/>
        <v>49750</v>
      </c>
      <c r="HA117" s="14">
        <f>IF(COUNTIF(属性投放!$AN$7:$AN$58,"="&amp;卡牌属性!GJ117)&gt;0,卡牌属性!GL117,0)</f>
        <v>0</v>
      </c>
      <c r="HB117" s="14">
        <f t="shared" si="269"/>
        <v>0</v>
      </c>
      <c r="HC117" s="14">
        <f t="shared" si="270"/>
        <v>0</v>
      </c>
      <c r="HD117" s="14">
        <f t="shared" si="271"/>
        <v>0</v>
      </c>
      <c r="HE117" s="14">
        <f>IF(COUNTIF(属性投放!$AD$6:$AD$26,"="&amp;卡牌属性!GJ117)&gt;0,卡牌属性!GM117,0)</f>
        <v>0</v>
      </c>
      <c r="HF117" s="14">
        <f t="shared" si="272"/>
        <v>0</v>
      </c>
      <c r="HG117" s="14">
        <f t="shared" si="273"/>
        <v>0</v>
      </c>
      <c r="HH117" s="14">
        <f t="shared" si="274"/>
        <v>0</v>
      </c>
      <c r="HI117" s="14">
        <f t="shared" si="219"/>
        <v>20</v>
      </c>
      <c r="HJ117" s="14">
        <f t="shared" si="220"/>
        <v>10</v>
      </c>
      <c r="HK117" s="14">
        <f t="shared" si="221"/>
        <v>200</v>
      </c>
      <c r="HL117" s="14">
        <f t="shared" si="222"/>
        <v>9095</v>
      </c>
      <c r="HM117" s="14">
        <f t="shared" si="223"/>
        <v>4535</v>
      </c>
      <c r="HN117" s="14">
        <f t="shared" si="224"/>
        <v>90250</v>
      </c>
      <c r="HO117" s="14">
        <f t="shared" si="225"/>
        <v>600</v>
      </c>
      <c r="HP117" s="14">
        <f t="shared" si="226"/>
        <v>0</v>
      </c>
      <c r="HQ117" s="14">
        <f t="shared" si="227"/>
        <v>0</v>
      </c>
      <c r="HR117" s="14">
        <f t="shared" si="228"/>
        <v>271900</v>
      </c>
      <c r="HS117" s="17">
        <f t="shared" si="229"/>
        <v>2.206693637366679E-3</v>
      </c>
      <c r="HT117" s="17">
        <f t="shared" si="230"/>
        <v>0</v>
      </c>
      <c r="HU117" s="17">
        <f t="shared" si="231"/>
        <v>0</v>
      </c>
      <c r="HV117" s="23">
        <f>SUM(HO$5:HO117)</f>
        <v>35380</v>
      </c>
      <c r="HW117" s="14">
        <f>SUM(HP$5:HP117)</f>
        <v>149320</v>
      </c>
      <c r="HX117" s="14">
        <f>SUM(HQ$5:HQ117)</f>
        <v>64660</v>
      </c>
      <c r="HY117" s="17">
        <f t="shared" si="232"/>
        <v>0.13012136815005518</v>
      </c>
      <c r="HZ117" s="17">
        <f t="shared" si="233"/>
        <v>0.54917248988598755</v>
      </c>
      <c r="IA117" s="17">
        <f t="shared" si="234"/>
        <v>0.23780801765354909</v>
      </c>
    </row>
    <row r="118" spans="31:235" ht="16.5" x14ac:dyDescent="0.2">
      <c r="AE118" s="13">
        <v>114</v>
      </c>
      <c r="AF118" s="13">
        <f t="shared" si="218"/>
        <v>6</v>
      </c>
      <c r="AG118" s="13">
        <f t="shared" si="173"/>
        <v>4</v>
      </c>
      <c r="AH118" s="14">
        <f t="shared" si="174"/>
        <v>1101006</v>
      </c>
      <c r="AI118" s="14" t="str">
        <f t="shared" si="175"/>
        <v>红莲·缇娜14突</v>
      </c>
      <c r="AJ118" s="25" t="s">
        <v>162</v>
      </c>
      <c r="AK118" s="14">
        <v>1</v>
      </c>
      <c r="AL118" s="14">
        <f t="shared" si="176"/>
        <v>14</v>
      </c>
      <c r="AM118" s="14">
        <f>INDEX(属性投放!$DE$6:$DE$85,(卡牌属性!AG118-2)*20+卡牌属性!AL118)</f>
        <v>9753</v>
      </c>
      <c r="AN118" s="14">
        <f t="shared" si="275"/>
        <v>9753</v>
      </c>
      <c r="AO118" s="14">
        <f t="shared" si="275"/>
        <v>9753</v>
      </c>
      <c r="AP118" s="14">
        <f t="shared" si="275"/>
        <v>9753</v>
      </c>
      <c r="AQ118" s="14">
        <f t="shared" si="275"/>
        <v>9753</v>
      </c>
      <c r="AR118" s="14">
        <f>INDEX(属性投放!$DF$6:$DF$85,(卡牌属性!AG118-2)*20+卡牌属性!AL118)</f>
        <v>4865</v>
      </c>
      <c r="AS118" s="14">
        <f t="shared" si="276"/>
        <v>4865</v>
      </c>
      <c r="AT118" s="14">
        <f t="shared" si="276"/>
        <v>4865</v>
      </c>
      <c r="AU118" s="14">
        <f t="shared" si="276"/>
        <v>4865</v>
      </c>
      <c r="AV118" s="14">
        <f t="shared" si="276"/>
        <v>4865</v>
      </c>
      <c r="AW118" s="14">
        <f>INDEX(属性投放!$DG$6:$DG$85,(卡牌属性!AG118-2)*20+卡牌属性!AL118)</f>
        <v>48665</v>
      </c>
      <c r="AX118" s="14">
        <f t="shared" si="277"/>
        <v>48665</v>
      </c>
      <c r="AY118" s="14">
        <f t="shared" si="277"/>
        <v>48665</v>
      </c>
      <c r="AZ118" s="14">
        <f t="shared" si="277"/>
        <v>48665</v>
      </c>
      <c r="BA118" s="14">
        <f t="shared" si="277"/>
        <v>48665</v>
      </c>
      <c r="BB118" s="14">
        <f>INDEX(属性投放!$DK$6:$DK$85,(卡牌属性!AG118-2)*20+卡牌属性!AL118)</f>
        <v>279</v>
      </c>
      <c r="BC118" s="14">
        <f t="shared" si="278"/>
        <v>279</v>
      </c>
      <c r="BD118" s="14">
        <f t="shared" si="278"/>
        <v>279</v>
      </c>
      <c r="BE118" s="14">
        <f t="shared" si="278"/>
        <v>279</v>
      </c>
      <c r="BF118" s="14">
        <f t="shared" si="278"/>
        <v>279</v>
      </c>
      <c r="BG118" s="14">
        <f>INDEX(属性投放!$DL$6:$DL$85,(卡牌属性!AG118-2)*20+卡牌属性!AL118)</f>
        <v>140</v>
      </c>
      <c r="BH118" s="14">
        <f t="shared" si="279"/>
        <v>140</v>
      </c>
      <c r="BI118" s="14">
        <f t="shared" si="279"/>
        <v>140</v>
      </c>
      <c r="BJ118" s="14">
        <f t="shared" si="279"/>
        <v>140</v>
      </c>
      <c r="BK118" s="14">
        <f t="shared" si="279"/>
        <v>140</v>
      </c>
      <c r="BL118" s="14">
        <f>INDEX(属性投放!$DM$6:$DM$85,(卡牌属性!AG118-2)*20+卡牌属性!AL118)</f>
        <v>1395</v>
      </c>
      <c r="BM118" s="14">
        <f t="shared" si="280"/>
        <v>1395</v>
      </c>
      <c r="BN118" s="14">
        <f t="shared" si="280"/>
        <v>1395</v>
      </c>
      <c r="BO118" s="14">
        <f t="shared" si="280"/>
        <v>1395</v>
      </c>
      <c r="BP118" s="14">
        <f t="shared" si="280"/>
        <v>1395</v>
      </c>
      <c r="BU118" s="13">
        <v>114</v>
      </c>
      <c r="BV118" s="13">
        <f t="shared" si="177"/>
        <v>6</v>
      </c>
      <c r="BW118" s="14">
        <f t="shared" si="178"/>
        <v>5</v>
      </c>
      <c r="BX118" s="14">
        <f t="shared" si="179"/>
        <v>1102006</v>
      </c>
      <c r="BY118" s="14" t="str">
        <f t="shared" si="180"/>
        <v>项羽14突</v>
      </c>
      <c r="BZ118" s="25" t="s">
        <v>162</v>
      </c>
      <c r="CA118" s="14">
        <v>2</v>
      </c>
      <c r="CB118" s="14">
        <f t="shared" si="181"/>
        <v>14</v>
      </c>
      <c r="CC118" s="14" t="s">
        <v>21</v>
      </c>
      <c r="CD118" s="14">
        <f>INDEX(属性投放!$AY$6:$AY$85,(BW118-2)*20+CB118)</f>
        <v>14420</v>
      </c>
      <c r="CE118" s="14" t="s">
        <v>22</v>
      </c>
      <c r="CF118" s="14">
        <f>INDEX(属性投放!$AZ$6:$AZ$85,(BW118-2)*20+CB118)</f>
        <v>7102</v>
      </c>
      <c r="CG118" s="14" t="s">
        <v>674</v>
      </c>
      <c r="CH118" s="14">
        <f>INDEX(属性投放!$BA$6:$BA$85,(BW118-2)*20+CB118)</f>
        <v>142200</v>
      </c>
      <c r="CI118" s="14" t="s">
        <v>21</v>
      </c>
      <c r="CJ118" s="14">
        <f>INDEX(属性投放!$BB$6:$BB$85,(BW118-2)*20+CB118)</f>
        <v>50</v>
      </c>
      <c r="CK118" s="14" t="s">
        <v>22</v>
      </c>
      <c r="CL118" s="14">
        <f>INDEX(属性投放!$BC$6:$BC$85,(BW118-2)*20+CB118)</f>
        <v>25</v>
      </c>
      <c r="CM118" s="14" t="s">
        <v>674</v>
      </c>
      <c r="CN118" s="14">
        <f>INDEX(属性投放!$BD$6:$BD$85,(BW118-2)*20+CB118)</f>
        <v>500</v>
      </c>
      <c r="CQ118" s="13">
        <v>114</v>
      </c>
      <c r="CR118" s="13">
        <f t="shared" si="182"/>
        <v>3</v>
      </c>
      <c r="CS118" s="13">
        <f t="shared" si="183"/>
        <v>10</v>
      </c>
      <c r="CT118" s="14">
        <f t="shared" si="184"/>
        <v>4</v>
      </c>
      <c r="CU118" s="14">
        <f t="shared" si="185"/>
        <v>1102003</v>
      </c>
      <c r="CV118" s="14" t="str">
        <f>INDEX($O$6:$O$27,CR118)&amp;"-"&amp;INDEX(属性投放!$AB$7:$AB$26,CX118)&amp;"-魂火-"&amp;CZ118</f>
        <v>典韦-众合+2-魂火-1</v>
      </c>
      <c r="CW118" s="25" t="s">
        <v>162</v>
      </c>
      <c r="CX118" s="14">
        <f>INDEX(属性投放!$AL$7:$AL$58,CS118)</f>
        <v>6</v>
      </c>
      <c r="CY118" s="14" t="s">
        <v>701</v>
      </c>
      <c r="CZ118" s="14">
        <f>INDEX(属性投放!$AM$7:$AM$58,CS118)</f>
        <v>1</v>
      </c>
      <c r="DA118" s="14">
        <f t="shared" si="186"/>
        <v>10</v>
      </c>
      <c r="DB118" s="14">
        <f>INDEX(属性投放!$AN$7:$AN$58,DA118)</f>
        <v>45</v>
      </c>
      <c r="DC118" s="14" t="s">
        <v>702</v>
      </c>
      <c r="DD118" s="14">
        <f>INDEX(属性投放!$BJ$6:$BJ$85,(CT118-2)*20+CX118)</f>
        <v>85</v>
      </c>
      <c r="DE118" s="14">
        <f>SUMIFS(DD$5:DD118,$CR$5:$CR118,"="&amp;$CR118)</f>
        <v>575</v>
      </c>
      <c r="DF118" s="14" t="s">
        <v>703</v>
      </c>
      <c r="DG118" s="14">
        <f>INDEX(属性投放!$BK$6:$BK$85,(CT118-2)*20+CX118)</f>
        <v>43</v>
      </c>
      <c r="DH118" s="14">
        <f>SUMIFS(DG$5:DG118,$CR$5:$CR118,"="&amp;$CR118)</f>
        <v>290</v>
      </c>
      <c r="DI118" s="14" t="s">
        <v>704</v>
      </c>
      <c r="DJ118" s="14">
        <f>INDEX(属性投放!$BL$6:$BL$85,(CT118-2)*20+CX118)</f>
        <v>850</v>
      </c>
      <c r="DK118" s="14">
        <f>SUMIFS(DJ$5:DJ118,$CR$5:$CR118,"="&amp;$CR118)</f>
        <v>5750</v>
      </c>
      <c r="DP118" s="14">
        <f t="shared" si="187"/>
        <v>1102006</v>
      </c>
      <c r="DQ118" s="14" t="str">
        <f t="shared" si="188"/>
        <v>项羽14突</v>
      </c>
      <c r="DR118" s="14">
        <f t="shared" si="189"/>
        <v>8</v>
      </c>
      <c r="DS118" s="14">
        <f t="shared" si="190"/>
        <v>9</v>
      </c>
      <c r="DT118" s="14">
        <f t="shared" si="191"/>
        <v>8</v>
      </c>
      <c r="DU118" s="14">
        <f t="shared" si="192"/>
        <v>5</v>
      </c>
      <c r="DV118" s="14">
        <f t="shared" si="193"/>
        <v>14</v>
      </c>
      <c r="DW118" s="14">
        <f t="shared" si="194"/>
        <v>74</v>
      </c>
      <c r="DX118" s="14">
        <f>INDEX(属性投放!$AW$6:$AW$85,(卡牌属性!DU118-2)*20+卡牌属性!DV118)</f>
        <v>7</v>
      </c>
      <c r="DY118" s="14">
        <f>INDEX(属性投放!BP$6:BP$85,卡牌属性!$DW118)</f>
        <v>950</v>
      </c>
      <c r="DZ118" s="14">
        <f>INDEX(属性投放!BQ$6:BQ$85,卡牌属性!$DW118)</f>
        <v>475</v>
      </c>
      <c r="EA118" s="14">
        <f>INDEX(属性投放!BR$6:BR$85,卡牌属性!$DW118)</f>
        <v>9500</v>
      </c>
      <c r="EB118" s="14">
        <f t="shared" si="281"/>
        <v>7250</v>
      </c>
      <c r="EC118" s="14">
        <f t="shared" si="282"/>
        <v>7620</v>
      </c>
      <c r="ED118" s="14">
        <f t="shared" si="283"/>
        <v>8520</v>
      </c>
      <c r="EE118" s="14">
        <f t="shared" si="284"/>
        <v>8520</v>
      </c>
      <c r="EF118" s="14">
        <f t="shared" si="285"/>
        <v>9870</v>
      </c>
      <c r="EG118" s="14">
        <f t="shared" si="286"/>
        <v>3699</v>
      </c>
      <c r="EH118" s="14">
        <f t="shared" si="287"/>
        <v>4140</v>
      </c>
      <c r="EI118" s="14">
        <f t="shared" si="288"/>
        <v>4140</v>
      </c>
      <c r="EJ118" s="14">
        <f t="shared" si="289"/>
        <v>4799</v>
      </c>
      <c r="EK118" s="14">
        <f t="shared" si="290"/>
        <v>5740</v>
      </c>
      <c r="EL118" s="14">
        <f t="shared" si="291"/>
        <v>70750</v>
      </c>
      <c r="EM118" s="14">
        <f t="shared" si="292"/>
        <v>74200</v>
      </c>
      <c r="EN118" s="14">
        <f t="shared" si="293"/>
        <v>74200</v>
      </c>
      <c r="EO118" s="14">
        <f t="shared" si="294"/>
        <v>83300</v>
      </c>
      <c r="EP118" s="14">
        <f t="shared" si="295"/>
        <v>96700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25</v>
      </c>
      <c r="EW118" s="14">
        <f>INDEX(属性偏向!$U$4:$U$243,(卡牌属性!$DS118-1+EW$3)*20+卡牌属性!$DV118)</f>
        <v>38</v>
      </c>
      <c r="EX118" s="14">
        <f>INDEX(属性偏向!$U$4:$U$243,(卡牌属性!$DS118-1+EX$3)*20+卡牌属性!$DV118)</f>
        <v>38</v>
      </c>
      <c r="EY118" s="14">
        <f>INDEX(属性偏向!$U$4:$U$243,(卡牌属性!$DS118-1+EY$3)*20+卡牌属性!$DV118)</f>
        <v>50</v>
      </c>
      <c r="EZ118" s="14">
        <f>INDEX(属性偏向!$U$4:$U$243,(卡牌属性!$DS118-1+EZ$3)*20+卡牌属性!$DV118)</f>
        <v>75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  <c r="GJ118" s="13">
        <v>114</v>
      </c>
      <c r="GK118" s="13">
        <f>MATCH(GJ118-1,属性投放!$T$6:$T$66,1)</f>
        <v>26</v>
      </c>
      <c r="GL118" s="13">
        <f>MATCH(GJ118,属性投放!$AN$6:$AN$58,1)-1</f>
        <v>37</v>
      </c>
      <c r="GM118" s="13">
        <f>MATCH(GJ118-1,属性投放!$AD$6:$AD$26,1)</f>
        <v>16</v>
      </c>
      <c r="GN118" s="13" t="str">
        <f>INDEX(属性投放!$AB$7:$AB$26,卡牌属性!GM118)</f>
        <v>大焦热</v>
      </c>
      <c r="GO118" s="14">
        <f t="shared" si="260"/>
        <v>4060</v>
      </c>
      <c r="GP118" s="14">
        <f t="shared" si="261"/>
        <v>2014</v>
      </c>
      <c r="GQ118" s="14">
        <f t="shared" si="262"/>
        <v>39900</v>
      </c>
      <c r="GR118" s="14">
        <f t="shared" si="263"/>
        <v>20</v>
      </c>
      <c r="GS118" s="14">
        <f t="shared" si="264"/>
        <v>10</v>
      </c>
      <c r="GT118" s="14">
        <f t="shared" si="265"/>
        <v>200</v>
      </c>
      <c r="GU118" s="14">
        <f>GO118+GR118*($GJ118-INDEX(属性投放!$AD$6:$AD$26,卡牌属性!$GM118))</f>
        <v>4140</v>
      </c>
      <c r="GV118" s="14">
        <f>GP118+GS118*($GJ118-INDEX(属性投放!$AD$6:$AD$26,卡牌属性!$GM118))</f>
        <v>2054</v>
      </c>
      <c r="GW118" s="14">
        <f>GQ118+GT118*($GJ118-INDEX(属性投放!$AD$6:$AD$26,卡牌属性!$GM118))</f>
        <v>40700</v>
      </c>
      <c r="GX118" s="14">
        <f t="shared" si="266"/>
        <v>4975</v>
      </c>
      <c r="GY118" s="14">
        <f t="shared" si="267"/>
        <v>2491</v>
      </c>
      <c r="GZ118" s="14">
        <f t="shared" si="268"/>
        <v>49750</v>
      </c>
      <c r="HA118" s="14">
        <f>IF(COUNTIF(属性投放!$AN$7:$AN$58,"="&amp;卡牌属性!GJ118)&gt;0,卡牌属性!GL118,0)</f>
        <v>0</v>
      </c>
      <c r="HB118" s="14">
        <f t="shared" si="269"/>
        <v>0</v>
      </c>
      <c r="HC118" s="14">
        <f t="shared" si="270"/>
        <v>0</v>
      </c>
      <c r="HD118" s="14">
        <f t="shared" si="271"/>
        <v>0</v>
      </c>
      <c r="HE118" s="14">
        <f>IF(COUNTIF(属性投放!$AD$6:$AD$26,"="&amp;卡牌属性!GJ118)&gt;0,卡牌属性!GM118,0)</f>
        <v>0</v>
      </c>
      <c r="HF118" s="14">
        <f t="shared" si="272"/>
        <v>0</v>
      </c>
      <c r="HG118" s="14">
        <f t="shared" si="273"/>
        <v>0</v>
      </c>
      <c r="HH118" s="14">
        <f t="shared" si="274"/>
        <v>0</v>
      </c>
      <c r="HI118" s="14">
        <f t="shared" si="219"/>
        <v>20</v>
      </c>
      <c r="HJ118" s="14">
        <f t="shared" si="220"/>
        <v>10</v>
      </c>
      <c r="HK118" s="14">
        <f t="shared" si="221"/>
        <v>200</v>
      </c>
      <c r="HL118" s="14">
        <f t="shared" si="222"/>
        <v>9115</v>
      </c>
      <c r="HM118" s="14">
        <f t="shared" si="223"/>
        <v>4545</v>
      </c>
      <c r="HN118" s="14">
        <f t="shared" si="224"/>
        <v>90450</v>
      </c>
      <c r="HO118" s="14">
        <f t="shared" si="225"/>
        <v>600</v>
      </c>
      <c r="HP118" s="14">
        <f t="shared" si="226"/>
        <v>0</v>
      </c>
      <c r="HQ118" s="14">
        <f t="shared" si="227"/>
        <v>0</v>
      </c>
      <c r="HR118" s="14">
        <f t="shared" si="228"/>
        <v>272500</v>
      </c>
      <c r="HS118" s="17">
        <f t="shared" si="229"/>
        <v>2.2018348623853213E-3</v>
      </c>
      <c r="HT118" s="17">
        <f t="shared" si="230"/>
        <v>0</v>
      </c>
      <c r="HU118" s="17">
        <f t="shared" si="231"/>
        <v>0</v>
      </c>
      <c r="HV118" s="23">
        <f>SUM(HO$5:HO118)</f>
        <v>35980</v>
      </c>
      <c r="HW118" s="14">
        <f>SUM(HP$5:HP118)</f>
        <v>149320</v>
      </c>
      <c r="HX118" s="14">
        <f>SUM(HQ$5:HQ118)</f>
        <v>64660</v>
      </c>
      <c r="HY118" s="17">
        <f t="shared" si="232"/>
        <v>0.13203669724770642</v>
      </c>
      <c r="HZ118" s="17">
        <f t="shared" si="233"/>
        <v>0.54796330275229355</v>
      </c>
      <c r="IA118" s="17">
        <f t="shared" si="234"/>
        <v>0.23728440366972478</v>
      </c>
    </row>
    <row r="119" spans="31:235" ht="16.5" x14ac:dyDescent="0.2">
      <c r="AE119" s="13">
        <v>115</v>
      </c>
      <c r="AF119" s="13">
        <f t="shared" si="218"/>
        <v>6</v>
      </c>
      <c r="AG119" s="13">
        <f t="shared" si="173"/>
        <v>4</v>
      </c>
      <c r="AH119" s="14">
        <f t="shared" si="174"/>
        <v>1101006</v>
      </c>
      <c r="AI119" s="14" t="str">
        <f t="shared" si="175"/>
        <v>红莲·缇娜15突</v>
      </c>
      <c r="AJ119" s="25" t="s">
        <v>162</v>
      </c>
      <c r="AK119" s="14">
        <v>1</v>
      </c>
      <c r="AL119" s="14">
        <f t="shared" si="176"/>
        <v>15</v>
      </c>
      <c r="AM119" s="14">
        <f>INDEX(属性投放!$DE$6:$DE$85,(卡牌属性!AG119-2)*20+卡牌属性!AL119)</f>
        <v>10551</v>
      </c>
      <c r="AN119" s="14">
        <f t="shared" si="275"/>
        <v>10551</v>
      </c>
      <c r="AO119" s="14">
        <f t="shared" si="275"/>
        <v>10551</v>
      </c>
      <c r="AP119" s="14">
        <f t="shared" si="275"/>
        <v>10551</v>
      </c>
      <c r="AQ119" s="14">
        <f t="shared" si="275"/>
        <v>10551</v>
      </c>
      <c r="AR119" s="14">
        <f>INDEX(属性投放!$DF$6:$DF$85,(卡牌属性!AG119-2)*20+卡牌属性!AL119)</f>
        <v>5264</v>
      </c>
      <c r="AS119" s="14">
        <f t="shared" si="276"/>
        <v>5264</v>
      </c>
      <c r="AT119" s="14">
        <f t="shared" si="276"/>
        <v>5264</v>
      </c>
      <c r="AU119" s="14">
        <f t="shared" si="276"/>
        <v>5264</v>
      </c>
      <c r="AV119" s="14">
        <f t="shared" si="276"/>
        <v>5264</v>
      </c>
      <c r="AW119" s="14">
        <f>INDEX(属性投放!$DG$6:$DG$85,(卡牌属性!AG119-2)*20+卡牌属性!AL119)</f>
        <v>52655</v>
      </c>
      <c r="AX119" s="14">
        <f t="shared" si="277"/>
        <v>52655</v>
      </c>
      <c r="AY119" s="14">
        <f t="shared" si="277"/>
        <v>52655</v>
      </c>
      <c r="AZ119" s="14">
        <f t="shared" si="277"/>
        <v>52655</v>
      </c>
      <c r="BA119" s="14">
        <f t="shared" si="277"/>
        <v>52655</v>
      </c>
      <c r="BB119" s="14">
        <f>INDEX(属性投放!$DK$6:$DK$85,(卡牌属性!AG119-2)*20+卡牌属性!AL119)</f>
        <v>279</v>
      </c>
      <c r="BC119" s="14">
        <f t="shared" si="278"/>
        <v>279</v>
      </c>
      <c r="BD119" s="14">
        <f t="shared" si="278"/>
        <v>279</v>
      </c>
      <c r="BE119" s="14">
        <f t="shared" si="278"/>
        <v>279</v>
      </c>
      <c r="BF119" s="14">
        <f t="shared" si="278"/>
        <v>279</v>
      </c>
      <c r="BG119" s="14">
        <f>INDEX(属性投放!$DL$6:$DL$85,(卡牌属性!AG119-2)*20+卡牌属性!AL119)</f>
        <v>140</v>
      </c>
      <c r="BH119" s="14">
        <f t="shared" si="279"/>
        <v>140</v>
      </c>
      <c r="BI119" s="14">
        <f t="shared" si="279"/>
        <v>140</v>
      </c>
      <c r="BJ119" s="14">
        <f t="shared" si="279"/>
        <v>140</v>
      </c>
      <c r="BK119" s="14">
        <f t="shared" si="279"/>
        <v>140</v>
      </c>
      <c r="BL119" s="14">
        <f>INDEX(属性投放!$DM$6:$DM$85,(卡牌属性!AG119-2)*20+卡牌属性!AL119)</f>
        <v>1395</v>
      </c>
      <c r="BM119" s="14">
        <f t="shared" si="280"/>
        <v>1395</v>
      </c>
      <c r="BN119" s="14">
        <f t="shared" si="280"/>
        <v>1395</v>
      </c>
      <c r="BO119" s="14">
        <f t="shared" si="280"/>
        <v>1395</v>
      </c>
      <c r="BP119" s="14">
        <f t="shared" si="280"/>
        <v>1395</v>
      </c>
      <c r="BU119" s="13">
        <v>115</v>
      </c>
      <c r="BV119" s="13">
        <f t="shared" si="177"/>
        <v>6</v>
      </c>
      <c r="BW119" s="14">
        <f t="shared" si="178"/>
        <v>5</v>
      </c>
      <c r="BX119" s="14">
        <f t="shared" si="179"/>
        <v>1102006</v>
      </c>
      <c r="BY119" s="14" t="str">
        <f t="shared" si="180"/>
        <v>项羽15突</v>
      </c>
      <c r="BZ119" s="25" t="s">
        <v>162</v>
      </c>
      <c r="CA119" s="14">
        <v>2</v>
      </c>
      <c r="CB119" s="14">
        <f t="shared" si="181"/>
        <v>15</v>
      </c>
      <c r="CC119" s="14" t="s">
        <v>21</v>
      </c>
      <c r="CD119" s="14">
        <f>INDEX(属性投放!$AY$6:$AY$85,(BW119-2)*20+CB119)</f>
        <v>17670</v>
      </c>
      <c r="CE119" s="14" t="s">
        <v>22</v>
      </c>
      <c r="CF119" s="14">
        <f>INDEX(属性投放!$AZ$6:$AZ$85,(BW119-2)*20+CB119)</f>
        <v>8727</v>
      </c>
      <c r="CG119" s="14" t="s">
        <v>674</v>
      </c>
      <c r="CH119" s="14">
        <f>INDEX(属性投放!$BA$6:$BA$85,(BW119-2)*20+CB119)</f>
        <v>174700</v>
      </c>
      <c r="CI119" s="14" t="s">
        <v>21</v>
      </c>
      <c r="CJ119" s="14">
        <f>INDEX(属性投放!$BB$6:$BB$85,(BW119-2)*20+CB119)</f>
        <v>50</v>
      </c>
      <c r="CK119" s="14" t="s">
        <v>22</v>
      </c>
      <c r="CL119" s="14">
        <f>INDEX(属性投放!$BC$6:$BC$85,(BW119-2)*20+CB119)</f>
        <v>25</v>
      </c>
      <c r="CM119" s="14" t="s">
        <v>674</v>
      </c>
      <c r="CN119" s="14">
        <f>INDEX(属性投放!$BD$6:$BD$85,(BW119-2)*20+CB119)</f>
        <v>500</v>
      </c>
      <c r="CQ119" s="13">
        <v>115</v>
      </c>
      <c r="CR119" s="13">
        <f t="shared" si="182"/>
        <v>3</v>
      </c>
      <c r="CS119" s="13">
        <f t="shared" si="183"/>
        <v>11</v>
      </c>
      <c r="CT119" s="14">
        <f t="shared" si="184"/>
        <v>4</v>
      </c>
      <c r="CU119" s="14">
        <f t="shared" si="185"/>
        <v>1102003</v>
      </c>
      <c r="CV119" s="14" t="str">
        <f>INDEX($O$6:$O$27,CR119)&amp;"-"&amp;INDEX(属性投放!$AB$7:$AB$26,CX119)&amp;"-魂火-"&amp;CZ119</f>
        <v>典韦-众合+2-魂火-2</v>
      </c>
      <c r="CW119" s="25" t="s">
        <v>162</v>
      </c>
      <c r="CX119" s="14">
        <f>INDEX(属性投放!$AL$7:$AL$58,CS119)</f>
        <v>6</v>
      </c>
      <c r="CY119" s="14" t="s">
        <v>701</v>
      </c>
      <c r="CZ119" s="14">
        <f>INDEX(属性投放!$AM$7:$AM$58,CS119)</f>
        <v>2</v>
      </c>
      <c r="DA119" s="14">
        <f t="shared" si="186"/>
        <v>11</v>
      </c>
      <c r="DB119" s="14">
        <f>INDEX(属性投放!$AN$7:$AN$58,DA119)</f>
        <v>47</v>
      </c>
      <c r="DC119" s="14" t="s">
        <v>702</v>
      </c>
      <c r="DD119" s="14">
        <f>INDEX(属性投放!$BJ$6:$BJ$85,(CT119-2)*20+CX119)</f>
        <v>85</v>
      </c>
      <c r="DE119" s="14">
        <f>SUMIFS(DD$5:DD119,$CR$5:$CR119,"="&amp;$CR119)</f>
        <v>660</v>
      </c>
      <c r="DF119" s="14" t="s">
        <v>703</v>
      </c>
      <c r="DG119" s="14">
        <f>INDEX(属性投放!$BK$6:$BK$85,(CT119-2)*20+CX119)</f>
        <v>43</v>
      </c>
      <c r="DH119" s="14">
        <f>SUMIFS(DG$5:DG119,$CR$5:$CR119,"="&amp;$CR119)</f>
        <v>333</v>
      </c>
      <c r="DI119" s="14" t="s">
        <v>704</v>
      </c>
      <c r="DJ119" s="14">
        <f>INDEX(属性投放!$BL$6:$BL$85,(CT119-2)*20+CX119)</f>
        <v>850</v>
      </c>
      <c r="DK119" s="14">
        <f>SUMIFS(DJ$5:DJ119,$CR$5:$CR119,"="&amp;$CR119)</f>
        <v>6600</v>
      </c>
      <c r="DP119" s="14">
        <f t="shared" si="187"/>
        <v>1102006</v>
      </c>
      <c r="DQ119" s="14" t="str">
        <f t="shared" si="188"/>
        <v>项羽15突</v>
      </c>
      <c r="DR119" s="14">
        <f t="shared" si="189"/>
        <v>8</v>
      </c>
      <c r="DS119" s="14">
        <f t="shared" si="190"/>
        <v>9</v>
      </c>
      <c r="DT119" s="14">
        <f t="shared" si="191"/>
        <v>8</v>
      </c>
      <c r="DU119" s="14">
        <f t="shared" si="192"/>
        <v>5</v>
      </c>
      <c r="DV119" s="14">
        <f t="shared" si="193"/>
        <v>15</v>
      </c>
      <c r="DW119" s="14">
        <f t="shared" si="194"/>
        <v>75</v>
      </c>
      <c r="DX119" s="14">
        <f>INDEX(属性投放!$AW$6:$AW$85,(卡牌属性!DU119-2)*20+卡牌属性!DV119)</f>
        <v>8</v>
      </c>
      <c r="DY119" s="14">
        <f>INDEX(属性投放!BP$6:BP$85,卡牌属性!$DW119)</f>
        <v>1650</v>
      </c>
      <c r="DZ119" s="14">
        <f>INDEX(属性投放!BQ$6:BQ$85,卡牌属性!$DW119)</f>
        <v>825</v>
      </c>
      <c r="EA119" s="14">
        <f>INDEX(属性投放!BR$6:BR$85,卡牌属性!$DW119)</f>
        <v>16500</v>
      </c>
      <c r="EB119" s="14">
        <f t="shared" si="281"/>
        <v>8515</v>
      </c>
      <c r="EC119" s="14">
        <f t="shared" si="282"/>
        <v>8920</v>
      </c>
      <c r="ED119" s="14">
        <f t="shared" si="283"/>
        <v>9995</v>
      </c>
      <c r="EE119" s="14">
        <f t="shared" si="284"/>
        <v>9995</v>
      </c>
      <c r="EF119" s="14">
        <f t="shared" si="285"/>
        <v>11520</v>
      </c>
      <c r="EG119" s="14">
        <f t="shared" si="286"/>
        <v>4349</v>
      </c>
      <c r="EH119" s="14">
        <f t="shared" si="287"/>
        <v>4881</v>
      </c>
      <c r="EI119" s="14">
        <f t="shared" si="288"/>
        <v>4881</v>
      </c>
      <c r="EJ119" s="14">
        <f t="shared" si="289"/>
        <v>5624</v>
      </c>
      <c r="EK119" s="14">
        <f t="shared" si="290"/>
        <v>6740</v>
      </c>
      <c r="EL119" s="14">
        <f t="shared" si="291"/>
        <v>83400</v>
      </c>
      <c r="EM119" s="14">
        <f t="shared" si="292"/>
        <v>87200</v>
      </c>
      <c r="EN119" s="14">
        <f t="shared" si="293"/>
        <v>87200</v>
      </c>
      <c r="EO119" s="14">
        <f t="shared" si="294"/>
        <v>98050</v>
      </c>
      <c r="EP119" s="14">
        <f t="shared" si="295"/>
        <v>113200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25</v>
      </c>
      <c r="EW119" s="14">
        <f>INDEX(属性偏向!$U$4:$U$243,(卡牌属性!$DS119-1+EW$3)*20+卡牌属性!$DV119)</f>
        <v>38</v>
      </c>
      <c r="EX119" s="14">
        <f>INDEX(属性偏向!$U$4:$U$243,(卡牌属性!$DS119-1+EX$3)*20+卡牌属性!$DV119)</f>
        <v>38</v>
      </c>
      <c r="EY119" s="14">
        <f>INDEX(属性偏向!$U$4:$U$243,(卡牌属性!$DS119-1+EY$3)*20+卡牌属性!$DV119)</f>
        <v>50</v>
      </c>
      <c r="EZ119" s="14">
        <f>INDEX(属性偏向!$U$4:$U$243,(卡牌属性!$DS119-1+EZ$3)*20+卡牌属性!$DV119)</f>
        <v>75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  <c r="GJ119" s="13">
        <v>115</v>
      </c>
      <c r="GK119" s="13">
        <f>MATCH(GJ119-1,属性投放!$T$6:$T$66,1)</f>
        <v>27</v>
      </c>
      <c r="GL119" s="13">
        <f>MATCH(GJ119,属性投放!$AN$6:$AN$58,1)-1</f>
        <v>38</v>
      </c>
      <c r="GM119" s="13">
        <f>MATCH(GJ119-1,属性投放!$AD$6:$AD$26,1)</f>
        <v>16</v>
      </c>
      <c r="GN119" s="13" t="str">
        <f>INDEX(属性投放!$AB$7:$AB$26,卡牌属性!GM119)</f>
        <v>大焦热</v>
      </c>
      <c r="GO119" s="14">
        <f t="shared" si="260"/>
        <v>4060</v>
      </c>
      <c r="GP119" s="14">
        <f t="shared" si="261"/>
        <v>2014</v>
      </c>
      <c r="GQ119" s="14">
        <f t="shared" si="262"/>
        <v>39900</v>
      </c>
      <c r="GR119" s="14">
        <f t="shared" si="263"/>
        <v>20</v>
      </c>
      <c r="GS119" s="14">
        <f t="shared" si="264"/>
        <v>10</v>
      </c>
      <c r="GT119" s="14">
        <f t="shared" si="265"/>
        <v>200</v>
      </c>
      <c r="GU119" s="14">
        <f>GO119+GR119*($GJ119-INDEX(属性投放!$AD$6:$AD$26,卡牌属性!$GM119))</f>
        <v>4160</v>
      </c>
      <c r="GV119" s="14">
        <f>GP119+GS119*($GJ119-INDEX(属性投放!$AD$6:$AD$26,卡牌属性!$GM119))</f>
        <v>2064</v>
      </c>
      <c r="GW119" s="14">
        <f>GQ119+GT119*($GJ119-INDEX(属性投放!$AD$6:$AD$26,卡牌属性!$GM119))</f>
        <v>40900</v>
      </c>
      <c r="GX119" s="14">
        <f t="shared" si="266"/>
        <v>5425</v>
      </c>
      <c r="GY119" s="14">
        <f t="shared" si="267"/>
        <v>2716</v>
      </c>
      <c r="GZ119" s="14">
        <f t="shared" si="268"/>
        <v>54250</v>
      </c>
      <c r="HA119" s="14">
        <f>IF(COUNTIF(属性投放!$AN$7:$AN$58,"="&amp;卡牌属性!GJ119)&gt;0,卡牌属性!GL119,0)</f>
        <v>38</v>
      </c>
      <c r="HB119" s="14">
        <f t="shared" si="269"/>
        <v>450</v>
      </c>
      <c r="HC119" s="14">
        <f t="shared" si="270"/>
        <v>225</v>
      </c>
      <c r="HD119" s="14">
        <f t="shared" si="271"/>
        <v>4500</v>
      </c>
      <c r="HE119" s="14">
        <f>IF(COUNTIF(属性投放!$AD$6:$AD$26,"="&amp;卡牌属性!GJ119)&gt;0,卡牌属性!GM119,0)</f>
        <v>0</v>
      </c>
      <c r="HF119" s="14">
        <f t="shared" si="272"/>
        <v>0</v>
      </c>
      <c r="HG119" s="14">
        <f t="shared" si="273"/>
        <v>0</v>
      </c>
      <c r="HH119" s="14">
        <f t="shared" si="274"/>
        <v>0</v>
      </c>
      <c r="HI119" s="14">
        <f t="shared" si="219"/>
        <v>20</v>
      </c>
      <c r="HJ119" s="14">
        <f t="shared" si="220"/>
        <v>10</v>
      </c>
      <c r="HK119" s="14">
        <f t="shared" si="221"/>
        <v>200</v>
      </c>
      <c r="HL119" s="14">
        <f t="shared" si="222"/>
        <v>9585</v>
      </c>
      <c r="HM119" s="14">
        <f t="shared" si="223"/>
        <v>4780</v>
      </c>
      <c r="HN119" s="14">
        <f t="shared" si="224"/>
        <v>95150</v>
      </c>
      <c r="HO119" s="14">
        <f t="shared" si="225"/>
        <v>600</v>
      </c>
      <c r="HP119" s="14">
        <f t="shared" si="226"/>
        <v>13500</v>
      </c>
      <c r="HQ119" s="14">
        <f t="shared" si="227"/>
        <v>0</v>
      </c>
      <c r="HR119" s="14">
        <f t="shared" si="228"/>
        <v>286600</v>
      </c>
      <c r="HS119" s="17">
        <f t="shared" si="229"/>
        <v>2.0935101186322401E-3</v>
      </c>
      <c r="HT119" s="17">
        <f t="shared" si="230"/>
        <v>4.7103977669225403E-2</v>
      </c>
      <c r="HU119" s="17">
        <f t="shared" si="231"/>
        <v>0</v>
      </c>
      <c r="HV119" s="23">
        <f>SUM(HO$5:HO119)</f>
        <v>36580</v>
      </c>
      <c r="HW119" s="14">
        <f>SUM(HP$5:HP119)</f>
        <v>162820</v>
      </c>
      <c r="HX119" s="14">
        <f>SUM(HQ$5:HQ119)</f>
        <v>64660</v>
      </c>
      <c r="HY119" s="17">
        <f t="shared" si="232"/>
        <v>0.12763433356594556</v>
      </c>
      <c r="HZ119" s="17">
        <f t="shared" si="233"/>
        <v>0.56810886252616888</v>
      </c>
      <c r="IA119" s="17">
        <f t="shared" si="234"/>
        <v>0.2256106071179344</v>
      </c>
    </row>
    <row r="120" spans="31:235" ht="16.5" x14ac:dyDescent="0.2">
      <c r="AE120" s="13">
        <v>116</v>
      </c>
      <c r="AF120" s="13">
        <f t="shared" si="218"/>
        <v>6</v>
      </c>
      <c r="AG120" s="13">
        <f t="shared" si="173"/>
        <v>4</v>
      </c>
      <c r="AH120" s="14">
        <f t="shared" si="174"/>
        <v>1101006</v>
      </c>
      <c r="AI120" s="14" t="str">
        <f t="shared" si="175"/>
        <v>红莲·缇娜16突</v>
      </c>
      <c r="AJ120" s="25" t="s">
        <v>162</v>
      </c>
      <c r="AK120" s="14">
        <v>1</v>
      </c>
      <c r="AL120" s="14">
        <f t="shared" si="176"/>
        <v>16</v>
      </c>
      <c r="AM120" s="14">
        <f>INDEX(属性投放!$DE$6:$DE$85,(卡牌属性!AG120-2)*20+卡牌属性!AL120)</f>
        <v>18324</v>
      </c>
      <c r="AN120" s="14">
        <f t="shared" si="275"/>
        <v>18324</v>
      </c>
      <c r="AO120" s="14">
        <f t="shared" si="275"/>
        <v>18324</v>
      </c>
      <c r="AP120" s="14">
        <f t="shared" si="275"/>
        <v>18324</v>
      </c>
      <c r="AQ120" s="14">
        <f t="shared" si="275"/>
        <v>18324</v>
      </c>
      <c r="AR120" s="14">
        <f>INDEX(属性投放!$DF$6:$DF$85,(卡牌属性!AG120-2)*20+卡牌属性!AL120)</f>
        <v>9163</v>
      </c>
      <c r="AS120" s="14">
        <f t="shared" si="276"/>
        <v>9163</v>
      </c>
      <c r="AT120" s="14">
        <f t="shared" si="276"/>
        <v>9163</v>
      </c>
      <c r="AU120" s="14">
        <f t="shared" si="276"/>
        <v>9163</v>
      </c>
      <c r="AV120" s="14">
        <f t="shared" si="276"/>
        <v>9163</v>
      </c>
      <c r="AW120" s="14">
        <f>INDEX(属性投放!$DG$6:$DG$85,(卡牌属性!AG120-2)*20+卡牌属性!AL120)</f>
        <v>91520</v>
      </c>
      <c r="AX120" s="14">
        <f t="shared" si="277"/>
        <v>91520</v>
      </c>
      <c r="AY120" s="14">
        <f t="shared" si="277"/>
        <v>91520</v>
      </c>
      <c r="AZ120" s="14">
        <f t="shared" si="277"/>
        <v>91520</v>
      </c>
      <c r="BA120" s="14">
        <f t="shared" si="277"/>
        <v>91520</v>
      </c>
      <c r="BB120" s="14">
        <f>INDEX(属性投放!$DK$6:$DK$85,(卡牌属性!AG120-2)*20+卡牌属性!AL120)</f>
        <v>417</v>
      </c>
      <c r="BC120" s="14">
        <f t="shared" si="278"/>
        <v>417</v>
      </c>
      <c r="BD120" s="14">
        <f t="shared" si="278"/>
        <v>417</v>
      </c>
      <c r="BE120" s="14">
        <f t="shared" si="278"/>
        <v>417</v>
      </c>
      <c r="BF120" s="14">
        <f t="shared" si="278"/>
        <v>417</v>
      </c>
      <c r="BG120" s="14">
        <f>INDEX(属性投放!$DL$6:$DL$85,(卡牌属性!AG120-2)*20+卡牌属性!AL120)</f>
        <v>209</v>
      </c>
      <c r="BH120" s="14">
        <f t="shared" si="279"/>
        <v>209</v>
      </c>
      <c r="BI120" s="14">
        <f t="shared" si="279"/>
        <v>209</v>
      </c>
      <c r="BJ120" s="14">
        <f t="shared" si="279"/>
        <v>209</v>
      </c>
      <c r="BK120" s="14">
        <f t="shared" si="279"/>
        <v>209</v>
      </c>
      <c r="BL120" s="14">
        <f>INDEX(属性投放!$DM$6:$DM$85,(卡牌属性!AG120-2)*20+卡牌属性!AL120)</f>
        <v>2085</v>
      </c>
      <c r="BM120" s="14">
        <f t="shared" si="280"/>
        <v>2085</v>
      </c>
      <c r="BN120" s="14">
        <f t="shared" si="280"/>
        <v>2085</v>
      </c>
      <c r="BO120" s="14">
        <f t="shared" si="280"/>
        <v>2085</v>
      </c>
      <c r="BP120" s="14">
        <f t="shared" si="280"/>
        <v>2085</v>
      </c>
      <c r="BU120" s="13">
        <v>116</v>
      </c>
      <c r="BV120" s="13">
        <f t="shared" si="177"/>
        <v>6</v>
      </c>
      <c r="BW120" s="14">
        <f t="shared" si="178"/>
        <v>5</v>
      </c>
      <c r="BX120" s="14">
        <f t="shared" si="179"/>
        <v>1102006</v>
      </c>
      <c r="BY120" s="14" t="str">
        <f t="shared" si="180"/>
        <v>项羽16突</v>
      </c>
      <c r="BZ120" s="25" t="s">
        <v>162</v>
      </c>
      <c r="CA120" s="14">
        <v>2</v>
      </c>
      <c r="CB120" s="14">
        <f t="shared" si="181"/>
        <v>16</v>
      </c>
      <c r="CC120" s="14" t="s">
        <v>21</v>
      </c>
      <c r="CD120" s="14">
        <f>INDEX(属性投放!$AY$6:$AY$85,(BW120-2)*20+CB120)</f>
        <v>22120</v>
      </c>
      <c r="CE120" s="14" t="s">
        <v>22</v>
      </c>
      <c r="CF120" s="14">
        <f>INDEX(属性投放!$AZ$6:$AZ$85,(BW120-2)*20+CB120)</f>
        <v>10952</v>
      </c>
      <c r="CG120" s="14" t="s">
        <v>674</v>
      </c>
      <c r="CH120" s="14">
        <f>INDEX(属性投放!$BA$6:$BA$85,(BW120-2)*20+CB120)</f>
        <v>219200</v>
      </c>
      <c r="CI120" s="14" t="s">
        <v>21</v>
      </c>
      <c r="CJ120" s="14">
        <f>INDEX(属性投放!$BB$6:$BB$85,(BW120-2)*20+CB120)</f>
        <v>75</v>
      </c>
      <c r="CK120" s="14" t="s">
        <v>22</v>
      </c>
      <c r="CL120" s="14">
        <f>INDEX(属性投放!$BC$6:$BC$85,(BW120-2)*20+CB120)</f>
        <v>38</v>
      </c>
      <c r="CM120" s="14" t="s">
        <v>674</v>
      </c>
      <c r="CN120" s="14">
        <f>INDEX(属性投放!$BD$6:$BD$85,(BW120-2)*20+CB120)</f>
        <v>750</v>
      </c>
      <c r="CQ120" s="13">
        <v>116</v>
      </c>
      <c r="CR120" s="13">
        <f t="shared" si="182"/>
        <v>3</v>
      </c>
      <c r="CS120" s="13">
        <f t="shared" si="183"/>
        <v>12</v>
      </c>
      <c r="CT120" s="14">
        <f t="shared" si="184"/>
        <v>4</v>
      </c>
      <c r="CU120" s="14">
        <f t="shared" si="185"/>
        <v>1102003</v>
      </c>
      <c r="CV120" s="14" t="str">
        <f>INDEX($O$6:$O$27,CR120)&amp;"-"&amp;INDEX(属性投放!$AB$7:$AB$26,CX120)&amp;"-魂火-"&amp;CZ120</f>
        <v>典韦-叫唤-魂火-1</v>
      </c>
      <c r="CW120" s="25" t="s">
        <v>162</v>
      </c>
      <c r="CX120" s="14">
        <f>INDEX(属性投放!$AL$7:$AL$58,CS120)</f>
        <v>7</v>
      </c>
      <c r="CY120" s="14" t="s">
        <v>701</v>
      </c>
      <c r="CZ120" s="14">
        <f>INDEX(属性投放!$AM$7:$AM$58,CS120)</f>
        <v>1</v>
      </c>
      <c r="DA120" s="14">
        <f t="shared" si="186"/>
        <v>12</v>
      </c>
      <c r="DB120" s="14">
        <f>INDEX(属性投放!$AN$7:$AN$58,DA120)</f>
        <v>50</v>
      </c>
      <c r="DC120" s="14" t="s">
        <v>702</v>
      </c>
      <c r="DD120" s="14">
        <f>INDEX(属性投放!$BJ$6:$BJ$85,(CT120-2)*20+CX120)</f>
        <v>110</v>
      </c>
      <c r="DE120" s="14">
        <f>SUMIFS(DD$5:DD120,$CR$5:$CR120,"="&amp;$CR120)</f>
        <v>770</v>
      </c>
      <c r="DF120" s="14" t="s">
        <v>703</v>
      </c>
      <c r="DG120" s="14">
        <f>INDEX(属性投放!$BK$6:$BK$85,(CT120-2)*20+CX120)</f>
        <v>55</v>
      </c>
      <c r="DH120" s="14">
        <f>SUMIFS(DG$5:DG120,$CR$5:$CR120,"="&amp;$CR120)</f>
        <v>388</v>
      </c>
      <c r="DI120" s="14" t="s">
        <v>704</v>
      </c>
      <c r="DJ120" s="14">
        <f>INDEX(属性投放!$BL$6:$BL$85,(CT120-2)*20+CX120)</f>
        <v>1100</v>
      </c>
      <c r="DK120" s="14">
        <f>SUMIFS(DJ$5:DJ120,$CR$5:$CR120,"="&amp;$CR120)</f>
        <v>7700</v>
      </c>
      <c r="DP120" s="14">
        <f t="shared" si="187"/>
        <v>1102006</v>
      </c>
      <c r="DQ120" s="14" t="str">
        <f t="shared" si="188"/>
        <v>项羽16突</v>
      </c>
      <c r="DR120" s="14">
        <f t="shared" si="189"/>
        <v>8</v>
      </c>
      <c r="DS120" s="14">
        <f t="shared" si="190"/>
        <v>9</v>
      </c>
      <c r="DT120" s="14">
        <f t="shared" si="191"/>
        <v>8</v>
      </c>
      <c r="DU120" s="14">
        <f t="shared" si="192"/>
        <v>5</v>
      </c>
      <c r="DV120" s="14">
        <f t="shared" si="193"/>
        <v>16</v>
      </c>
      <c r="DW120" s="14">
        <f t="shared" si="194"/>
        <v>76</v>
      </c>
      <c r="DX120" s="14">
        <f>INDEX(属性投放!$AW$6:$AW$85,(卡牌属性!DU120-2)*20+卡牌属性!DV120)</f>
        <v>7</v>
      </c>
      <c r="DY120" s="14">
        <f>INDEX(属性投放!BP$6:BP$85,卡牌属性!$DW120)</f>
        <v>1650</v>
      </c>
      <c r="DZ120" s="14">
        <f>INDEX(属性投放!BQ$6:BQ$85,卡牌属性!$DW120)</f>
        <v>825</v>
      </c>
      <c r="EA120" s="14">
        <f>INDEX(属性投放!BR$6:BR$85,卡牌属性!$DW120)</f>
        <v>16500</v>
      </c>
      <c r="EB120" s="14">
        <f t="shared" si="281"/>
        <v>10525</v>
      </c>
      <c r="EC120" s="14">
        <f t="shared" si="282"/>
        <v>10970</v>
      </c>
      <c r="ED120" s="14">
        <f t="shared" si="283"/>
        <v>12245</v>
      </c>
      <c r="EE120" s="14">
        <f t="shared" si="284"/>
        <v>12245</v>
      </c>
      <c r="EF120" s="14">
        <f t="shared" si="285"/>
        <v>13970</v>
      </c>
      <c r="EG120" s="14">
        <f t="shared" si="286"/>
        <v>5374</v>
      </c>
      <c r="EH120" s="14">
        <f t="shared" si="287"/>
        <v>6010</v>
      </c>
      <c r="EI120" s="14">
        <f t="shared" si="288"/>
        <v>6010</v>
      </c>
      <c r="EJ120" s="14">
        <f t="shared" si="289"/>
        <v>6849</v>
      </c>
      <c r="EK120" s="14">
        <f t="shared" si="290"/>
        <v>8165</v>
      </c>
      <c r="EL120" s="14">
        <f t="shared" si="291"/>
        <v>103500</v>
      </c>
      <c r="EM120" s="14">
        <f t="shared" si="292"/>
        <v>107700</v>
      </c>
      <c r="EN120" s="14">
        <f t="shared" si="293"/>
        <v>107700</v>
      </c>
      <c r="EO120" s="14">
        <f t="shared" si="294"/>
        <v>120550</v>
      </c>
      <c r="EP120" s="14">
        <f t="shared" si="295"/>
        <v>137700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38</v>
      </c>
      <c r="EW120" s="14">
        <f>INDEX(属性偏向!$U$4:$U$243,(卡牌属性!$DS120-1+EW$3)*20+卡牌属性!$DV120)</f>
        <v>50</v>
      </c>
      <c r="EX120" s="14">
        <f>INDEX(属性偏向!$U$4:$U$243,(卡牌属性!$DS120-1+EX$3)*20+卡牌属性!$DV120)</f>
        <v>50</v>
      </c>
      <c r="EY120" s="14">
        <f>INDEX(属性偏向!$U$4:$U$243,(卡牌属性!$DS120-1+EY$3)*20+卡牌属性!$DV120)</f>
        <v>75</v>
      </c>
      <c r="EZ120" s="14">
        <f>INDEX(属性偏向!$U$4:$U$243,(卡牌属性!$DS120-1+EZ$3)*20+卡牌属性!$DV120)</f>
        <v>100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  <c r="GJ120" s="13">
        <v>116</v>
      </c>
      <c r="GK120" s="13">
        <f>MATCH(GJ120-1,属性投放!$T$6:$T$66,1)</f>
        <v>28</v>
      </c>
      <c r="GL120" s="13">
        <f>MATCH(GJ120,属性投放!$AN$6:$AN$58,1)-1</f>
        <v>38</v>
      </c>
      <c r="GM120" s="13">
        <f>MATCH(GJ120-1,属性投放!$AD$6:$AD$26,1)</f>
        <v>16</v>
      </c>
      <c r="GN120" s="13" t="str">
        <f>INDEX(属性投放!$AB$7:$AB$26,卡牌属性!GM120)</f>
        <v>大焦热</v>
      </c>
      <c r="GO120" s="14">
        <f t="shared" si="260"/>
        <v>4060</v>
      </c>
      <c r="GP120" s="14">
        <f t="shared" si="261"/>
        <v>2014</v>
      </c>
      <c r="GQ120" s="14">
        <f t="shared" si="262"/>
        <v>39900</v>
      </c>
      <c r="GR120" s="14">
        <f t="shared" si="263"/>
        <v>20</v>
      </c>
      <c r="GS120" s="14">
        <f t="shared" si="264"/>
        <v>10</v>
      </c>
      <c r="GT120" s="14">
        <f t="shared" si="265"/>
        <v>200</v>
      </c>
      <c r="GU120" s="14">
        <f>GO120+GR120*($GJ120-INDEX(属性投放!$AD$6:$AD$26,卡牌属性!$GM120))</f>
        <v>4180</v>
      </c>
      <c r="GV120" s="14">
        <f>GP120+GS120*($GJ120-INDEX(属性投放!$AD$6:$AD$26,卡牌属性!$GM120))</f>
        <v>2074</v>
      </c>
      <c r="GW120" s="14">
        <f>GQ120+GT120*($GJ120-INDEX(属性投放!$AD$6:$AD$26,卡牌属性!$GM120))</f>
        <v>41100</v>
      </c>
      <c r="GX120" s="14">
        <f t="shared" si="266"/>
        <v>5425</v>
      </c>
      <c r="GY120" s="14">
        <f t="shared" si="267"/>
        <v>2716</v>
      </c>
      <c r="GZ120" s="14">
        <f t="shared" si="268"/>
        <v>54250</v>
      </c>
      <c r="HA120" s="14">
        <f>IF(COUNTIF(属性投放!$AN$7:$AN$58,"="&amp;卡牌属性!GJ120)&gt;0,卡牌属性!GL120,0)</f>
        <v>0</v>
      </c>
      <c r="HB120" s="14">
        <f t="shared" si="269"/>
        <v>0</v>
      </c>
      <c r="HC120" s="14">
        <f t="shared" si="270"/>
        <v>0</v>
      </c>
      <c r="HD120" s="14">
        <f t="shared" si="271"/>
        <v>0</v>
      </c>
      <c r="HE120" s="14">
        <f>IF(COUNTIF(属性投放!$AD$6:$AD$26,"="&amp;卡牌属性!GJ120)&gt;0,卡牌属性!GM120,0)</f>
        <v>0</v>
      </c>
      <c r="HF120" s="14">
        <f t="shared" si="272"/>
        <v>0</v>
      </c>
      <c r="HG120" s="14">
        <f t="shared" si="273"/>
        <v>0</v>
      </c>
      <c r="HH120" s="14">
        <f t="shared" si="274"/>
        <v>0</v>
      </c>
      <c r="HI120" s="14">
        <f t="shared" si="219"/>
        <v>20</v>
      </c>
      <c r="HJ120" s="14">
        <f t="shared" si="220"/>
        <v>10</v>
      </c>
      <c r="HK120" s="14">
        <f t="shared" si="221"/>
        <v>200</v>
      </c>
      <c r="HL120" s="14">
        <f t="shared" si="222"/>
        <v>9605</v>
      </c>
      <c r="HM120" s="14">
        <f t="shared" si="223"/>
        <v>4790</v>
      </c>
      <c r="HN120" s="14">
        <f t="shared" si="224"/>
        <v>95350</v>
      </c>
      <c r="HO120" s="14">
        <f t="shared" si="225"/>
        <v>600</v>
      </c>
      <c r="HP120" s="14">
        <f t="shared" si="226"/>
        <v>0</v>
      </c>
      <c r="HQ120" s="14">
        <f t="shared" si="227"/>
        <v>0</v>
      </c>
      <c r="HR120" s="14">
        <f t="shared" si="228"/>
        <v>287200</v>
      </c>
      <c r="HS120" s="17">
        <f t="shared" si="229"/>
        <v>2.0891364902506965E-3</v>
      </c>
      <c r="HT120" s="17">
        <f t="shared" si="230"/>
        <v>0</v>
      </c>
      <c r="HU120" s="17">
        <f t="shared" si="231"/>
        <v>0</v>
      </c>
      <c r="HV120" s="23">
        <f>SUM(HO$5:HO120)</f>
        <v>37180</v>
      </c>
      <c r="HW120" s="14">
        <f>SUM(HP$5:HP120)</f>
        <v>162820</v>
      </c>
      <c r="HX120" s="14">
        <f>SUM(HQ$5:HQ120)</f>
        <v>64660</v>
      </c>
      <c r="HY120" s="17">
        <f t="shared" si="232"/>
        <v>0.12945682451253482</v>
      </c>
      <c r="HZ120" s="17">
        <f t="shared" si="233"/>
        <v>0.56692200557103067</v>
      </c>
      <c r="IA120" s="17">
        <f t="shared" si="234"/>
        <v>0.22513927576601672</v>
      </c>
    </row>
    <row r="121" spans="31:235" ht="16.5" x14ac:dyDescent="0.2">
      <c r="AE121" s="13">
        <v>117</v>
      </c>
      <c r="AF121" s="13">
        <f t="shared" si="218"/>
        <v>6</v>
      </c>
      <c r="AG121" s="13">
        <f t="shared" si="173"/>
        <v>4</v>
      </c>
      <c r="AH121" s="14">
        <f t="shared" si="174"/>
        <v>1101006</v>
      </c>
      <c r="AI121" s="14" t="str">
        <f t="shared" si="175"/>
        <v>红莲·缇娜17突</v>
      </c>
      <c r="AJ121" s="25" t="s">
        <v>162</v>
      </c>
      <c r="AK121" s="14">
        <v>1</v>
      </c>
      <c r="AL121" s="14">
        <f t="shared" si="176"/>
        <v>17</v>
      </c>
      <c r="AM121" s="14">
        <f>INDEX(属性投放!$DE$6:$DE$85,(卡牌属性!AG121-2)*20+卡牌属性!AL121)</f>
        <v>19814</v>
      </c>
      <c r="AN121" s="14">
        <f t="shared" si="275"/>
        <v>19814</v>
      </c>
      <c r="AO121" s="14">
        <f t="shared" si="275"/>
        <v>19814</v>
      </c>
      <c r="AP121" s="14">
        <f t="shared" si="275"/>
        <v>19814</v>
      </c>
      <c r="AQ121" s="14">
        <f t="shared" si="275"/>
        <v>19814</v>
      </c>
      <c r="AR121" s="14">
        <f>INDEX(属性投放!$DF$6:$DF$85,(卡牌属性!AG121-2)*20+卡牌属性!AL121)</f>
        <v>9908</v>
      </c>
      <c r="AS121" s="14">
        <f t="shared" si="276"/>
        <v>9908</v>
      </c>
      <c r="AT121" s="14">
        <f t="shared" si="276"/>
        <v>9908</v>
      </c>
      <c r="AU121" s="14">
        <f t="shared" si="276"/>
        <v>9908</v>
      </c>
      <c r="AV121" s="14">
        <f t="shared" si="276"/>
        <v>9908</v>
      </c>
      <c r="AW121" s="14">
        <f>INDEX(属性投放!$DG$6:$DG$85,(卡牌属性!AG121-2)*20+卡牌属性!AL121)</f>
        <v>98970</v>
      </c>
      <c r="AX121" s="14">
        <f t="shared" si="277"/>
        <v>98970</v>
      </c>
      <c r="AY121" s="14">
        <f t="shared" si="277"/>
        <v>98970</v>
      </c>
      <c r="AZ121" s="14">
        <f t="shared" si="277"/>
        <v>98970</v>
      </c>
      <c r="BA121" s="14">
        <f t="shared" si="277"/>
        <v>98970</v>
      </c>
      <c r="BB121" s="14">
        <f>INDEX(属性投放!$DK$6:$DK$85,(卡牌属性!AG121-2)*20+卡牌属性!AL121)</f>
        <v>417</v>
      </c>
      <c r="BC121" s="14">
        <f t="shared" si="278"/>
        <v>417</v>
      </c>
      <c r="BD121" s="14">
        <f t="shared" si="278"/>
        <v>417</v>
      </c>
      <c r="BE121" s="14">
        <f t="shared" si="278"/>
        <v>417</v>
      </c>
      <c r="BF121" s="14">
        <f t="shared" si="278"/>
        <v>417</v>
      </c>
      <c r="BG121" s="14">
        <f>INDEX(属性投放!$DL$6:$DL$85,(卡牌属性!AG121-2)*20+卡牌属性!AL121)</f>
        <v>209</v>
      </c>
      <c r="BH121" s="14">
        <f t="shared" si="279"/>
        <v>209</v>
      </c>
      <c r="BI121" s="14">
        <f t="shared" si="279"/>
        <v>209</v>
      </c>
      <c r="BJ121" s="14">
        <f t="shared" si="279"/>
        <v>209</v>
      </c>
      <c r="BK121" s="14">
        <f t="shared" si="279"/>
        <v>209</v>
      </c>
      <c r="BL121" s="14">
        <f>INDEX(属性投放!$DM$6:$DM$85,(卡牌属性!AG121-2)*20+卡牌属性!AL121)</f>
        <v>2085</v>
      </c>
      <c r="BM121" s="14">
        <f t="shared" si="280"/>
        <v>2085</v>
      </c>
      <c r="BN121" s="14">
        <f t="shared" si="280"/>
        <v>2085</v>
      </c>
      <c r="BO121" s="14">
        <f t="shared" si="280"/>
        <v>2085</v>
      </c>
      <c r="BP121" s="14">
        <f t="shared" si="280"/>
        <v>2085</v>
      </c>
      <c r="BU121" s="13">
        <v>117</v>
      </c>
      <c r="BV121" s="13">
        <f t="shared" si="177"/>
        <v>6</v>
      </c>
      <c r="BW121" s="14">
        <f t="shared" si="178"/>
        <v>5</v>
      </c>
      <c r="BX121" s="14">
        <f t="shared" si="179"/>
        <v>1102006</v>
      </c>
      <c r="BY121" s="14" t="str">
        <f t="shared" si="180"/>
        <v>项羽17突</v>
      </c>
      <c r="BZ121" s="25" t="s">
        <v>162</v>
      </c>
      <c r="CA121" s="14">
        <v>2</v>
      </c>
      <c r="CB121" s="14">
        <f t="shared" si="181"/>
        <v>17</v>
      </c>
      <c r="CC121" s="14" t="s">
        <v>21</v>
      </c>
      <c r="CD121" s="14">
        <f>INDEX(属性投放!$AY$6:$AY$85,(BW121-2)*20+CB121)</f>
        <v>27295</v>
      </c>
      <c r="CE121" s="14" t="s">
        <v>22</v>
      </c>
      <c r="CF121" s="14">
        <f>INDEX(属性投放!$AZ$6:$AZ$85,(BW121-2)*20+CB121)</f>
        <v>13543</v>
      </c>
      <c r="CG121" s="14" t="s">
        <v>674</v>
      </c>
      <c r="CH121" s="14">
        <f>INDEX(属性投放!$BA$6:$BA$85,(BW121-2)*20+CB121)</f>
        <v>270950</v>
      </c>
      <c r="CI121" s="14" t="s">
        <v>21</v>
      </c>
      <c r="CJ121" s="14">
        <f>INDEX(属性投放!$BB$6:$BB$85,(BW121-2)*20+CB121)</f>
        <v>75</v>
      </c>
      <c r="CK121" s="14" t="s">
        <v>22</v>
      </c>
      <c r="CL121" s="14">
        <f>INDEX(属性投放!$BC$6:$BC$85,(BW121-2)*20+CB121)</f>
        <v>38</v>
      </c>
      <c r="CM121" s="14" t="s">
        <v>674</v>
      </c>
      <c r="CN121" s="14">
        <f>INDEX(属性投放!$BD$6:$BD$85,(BW121-2)*20+CB121)</f>
        <v>750</v>
      </c>
      <c r="CQ121" s="13">
        <v>117</v>
      </c>
      <c r="CR121" s="13">
        <f t="shared" si="182"/>
        <v>3</v>
      </c>
      <c r="CS121" s="13">
        <f t="shared" si="183"/>
        <v>13</v>
      </c>
      <c r="CT121" s="14">
        <f t="shared" si="184"/>
        <v>4</v>
      </c>
      <c r="CU121" s="14">
        <f t="shared" si="185"/>
        <v>1102003</v>
      </c>
      <c r="CV121" s="14" t="str">
        <f>INDEX($O$6:$O$27,CR121)&amp;"-"&amp;INDEX(属性投放!$AB$7:$AB$26,CX121)&amp;"-魂火-"&amp;CZ121</f>
        <v>典韦-叫唤-魂火-2</v>
      </c>
      <c r="CW121" s="25" t="s">
        <v>162</v>
      </c>
      <c r="CX121" s="14">
        <f>INDEX(属性投放!$AL$7:$AL$58,CS121)</f>
        <v>7</v>
      </c>
      <c r="CY121" s="14" t="s">
        <v>701</v>
      </c>
      <c r="CZ121" s="14">
        <f>INDEX(属性投放!$AM$7:$AM$58,CS121)</f>
        <v>2</v>
      </c>
      <c r="DA121" s="14">
        <f t="shared" si="186"/>
        <v>13</v>
      </c>
      <c r="DB121" s="14">
        <f>INDEX(属性投放!$AN$7:$AN$58,DA121)</f>
        <v>52</v>
      </c>
      <c r="DC121" s="14" t="s">
        <v>702</v>
      </c>
      <c r="DD121" s="14">
        <f>INDEX(属性投放!$BJ$6:$BJ$85,(CT121-2)*20+CX121)</f>
        <v>110</v>
      </c>
      <c r="DE121" s="14">
        <f>SUMIFS(DD$5:DD121,$CR$5:$CR121,"="&amp;$CR121)</f>
        <v>880</v>
      </c>
      <c r="DF121" s="14" t="s">
        <v>703</v>
      </c>
      <c r="DG121" s="14">
        <f>INDEX(属性投放!$BK$6:$BK$85,(CT121-2)*20+CX121)</f>
        <v>55</v>
      </c>
      <c r="DH121" s="14">
        <f>SUMIFS(DG$5:DG121,$CR$5:$CR121,"="&amp;$CR121)</f>
        <v>443</v>
      </c>
      <c r="DI121" s="14" t="s">
        <v>704</v>
      </c>
      <c r="DJ121" s="14">
        <f>INDEX(属性投放!$BL$6:$BL$85,(CT121-2)*20+CX121)</f>
        <v>1100</v>
      </c>
      <c r="DK121" s="14">
        <f>SUMIFS(DJ$5:DJ121,$CR$5:$CR121,"="&amp;$CR121)</f>
        <v>8800</v>
      </c>
      <c r="DP121" s="14">
        <f t="shared" si="187"/>
        <v>1102006</v>
      </c>
      <c r="DQ121" s="14" t="str">
        <f t="shared" si="188"/>
        <v>项羽17突</v>
      </c>
      <c r="DR121" s="14">
        <f t="shared" si="189"/>
        <v>8</v>
      </c>
      <c r="DS121" s="14">
        <f t="shared" si="190"/>
        <v>9</v>
      </c>
      <c r="DT121" s="14">
        <f t="shared" si="191"/>
        <v>8</v>
      </c>
      <c r="DU121" s="14">
        <f t="shared" si="192"/>
        <v>5</v>
      </c>
      <c r="DV121" s="14">
        <f t="shared" si="193"/>
        <v>17</v>
      </c>
      <c r="DW121" s="14">
        <f t="shared" si="194"/>
        <v>77</v>
      </c>
      <c r="DX121" s="14">
        <f>INDEX(属性投放!$AW$6:$AW$85,(卡牌属性!DU121-2)*20+卡牌属性!DV121)</f>
        <v>8</v>
      </c>
      <c r="DY121" s="14">
        <f>INDEX(属性投放!BP$6:BP$85,卡牌属性!$DW121)</f>
        <v>1800</v>
      </c>
      <c r="DZ121" s="14">
        <f>INDEX(属性投放!BQ$6:BQ$85,卡牌属性!$DW121)</f>
        <v>900</v>
      </c>
      <c r="EA121" s="14">
        <f>INDEX(属性投放!BR$6:BR$85,卡牌属性!$DW121)</f>
        <v>18000</v>
      </c>
      <c r="EB121" s="14">
        <f t="shared" si="281"/>
        <v>12595</v>
      </c>
      <c r="EC121" s="14">
        <f t="shared" si="282"/>
        <v>13145</v>
      </c>
      <c r="ED121" s="14">
        <f t="shared" si="283"/>
        <v>14595</v>
      </c>
      <c r="EE121" s="14">
        <f t="shared" si="284"/>
        <v>14595</v>
      </c>
      <c r="EF121" s="14">
        <f t="shared" si="285"/>
        <v>16670</v>
      </c>
      <c r="EG121" s="14">
        <f t="shared" si="286"/>
        <v>6465</v>
      </c>
      <c r="EH121" s="14">
        <f t="shared" si="287"/>
        <v>7185</v>
      </c>
      <c r="EI121" s="14">
        <f t="shared" si="288"/>
        <v>7185</v>
      </c>
      <c r="EJ121" s="14">
        <f t="shared" si="289"/>
        <v>8199</v>
      </c>
      <c r="EK121" s="14">
        <f t="shared" si="290"/>
        <v>9690</v>
      </c>
      <c r="EL121" s="14">
        <f t="shared" si="291"/>
        <v>124200</v>
      </c>
      <c r="EM121" s="14">
        <f t="shared" si="292"/>
        <v>129450</v>
      </c>
      <c r="EN121" s="14">
        <f t="shared" si="293"/>
        <v>129450</v>
      </c>
      <c r="EO121" s="14">
        <f t="shared" si="294"/>
        <v>144050</v>
      </c>
      <c r="EP121" s="14">
        <f t="shared" si="295"/>
        <v>164700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38</v>
      </c>
      <c r="EW121" s="14">
        <f>INDEX(属性偏向!$U$4:$U$243,(卡牌属性!$DS121-1+EW$3)*20+卡牌属性!$DV121)</f>
        <v>50</v>
      </c>
      <c r="EX121" s="14">
        <f>INDEX(属性偏向!$U$4:$U$243,(卡牌属性!$DS121-1+EX$3)*20+卡牌属性!$DV121)</f>
        <v>50</v>
      </c>
      <c r="EY121" s="14">
        <f>INDEX(属性偏向!$U$4:$U$243,(卡牌属性!$DS121-1+EY$3)*20+卡牌属性!$DV121)</f>
        <v>75</v>
      </c>
      <c r="EZ121" s="14">
        <f>INDEX(属性偏向!$U$4:$U$243,(卡牌属性!$DS121-1+EZ$3)*20+卡牌属性!$DV121)</f>
        <v>100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  <c r="GJ121" s="13">
        <v>117</v>
      </c>
      <c r="GK121" s="13">
        <f>MATCH(GJ121-1,属性投放!$T$6:$T$66,1)</f>
        <v>28</v>
      </c>
      <c r="GL121" s="13">
        <f>MATCH(GJ121,属性投放!$AN$6:$AN$58,1)-1</f>
        <v>39</v>
      </c>
      <c r="GM121" s="13">
        <f>MATCH(GJ121-1,属性投放!$AD$6:$AD$26,1)</f>
        <v>16</v>
      </c>
      <c r="GN121" s="13" t="str">
        <f>INDEX(属性投放!$AB$7:$AB$26,卡牌属性!GM121)</f>
        <v>大焦热</v>
      </c>
      <c r="GO121" s="14">
        <f t="shared" si="260"/>
        <v>4060</v>
      </c>
      <c r="GP121" s="14">
        <f t="shared" si="261"/>
        <v>2014</v>
      </c>
      <c r="GQ121" s="14">
        <f t="shared" si="262"/>
        <v>39900</v>
      </c>
      <c r="GR121" s="14">
        <f t="shared" si="263"/>
        <v>20</v>
      </c>
      <c r="GS121" s="14">
        <f t="shared" si="264"/>
        <v>10</v>
      </c>
      <c r="GT121" s="14">
        <f t="shared" si="265"/>
        <v>200</v>
      </c>
      <c r="GU121" s="14">
        <f>GO121+GR121*($GJ121-INDEX(属性投放!$AD$6:$AD$26,卡牌属性!$GM121))</f>
        <v>4200</v>
      </c>
      <c r="GV121" s="14">
        <f>GP121+GS121*($GJ121-INDEX(属性投放!$AD$6:$AD$26,卡牌属性!$GM121))</f>
        <v>2084</v>
      </c>
      <c r="GW121" s="14">
        <f>GQ121+GT121*($GJ121-INDEX(属性投放!$AD$6:$AD$26,卡牌属性!$GM121))</f>
        <v>41300</v>
      </c>
      <c r="GX121" s="14">
        <f t="shared" si="266"/>
        <v>5875</v>
      </c>
      <c r="GY121" s="14">
        <f t="shared" si="267"/>
        <v>2941</v>
      </c>
      <c r="GZ121" s="14">
        <f t="shared" si="268"/>
        <v>58750</v>
      </c>
      <c r="HA121" s="14">
        <f>IF(COUNTIF(属性投放!$AN$7:$AN$58,"="&amp;卡牌属性!GJ121)&gt;0,卡牌属性!GL121,0)</f>
        <v>39</v>
      </c>
      <c r="HB121" s="14">
        <f t="shared" si="269"/>
        <v>450</v>
      </c>
      <c r="HC121" s="14">
        <f t="shared" si="270"/>
        <v>225</v>
      </c>
      <c r="HD121" s="14">
        <f t="shared" si="271"/>
        <v>4500</v>
      </c>
      <c r="HE121" s="14">
        <f>IF(COUNTIF(属性投放!$AD$6:$AD$26,"="&amp;卡牌属性!GJ121)&gt;0,卡牌属性!GM121,0)</f>
        <v>16</v>
      </c>
      <c r="HF121" s="14">
        <f t="shared" si="272"/>
        <v>700</v>
      </c>
      <c r="HG121" s="14">
        <f t="shared" si="273"/>
        <v>350</v>
      </c>
      <c r="HH121" s="14">
        <f t="shared" si="274"/>
        <v>7000</v>
      </c>
      <c r="HI121" s="14">
        <f t="shared" si="219"/>
        <v>20</v>
      </c>
      <c r="HJ121" s="14">
        <f t="shared" si="220"/>
        <v>10</v>
      </c>
      <c r="HK121" s="14">
        <f t="shared" si="221"/>
        <v>200</v>
      </c>
      <c r="HL121" s="14">
        <f t="shared" si="222"/>
        <v>10075</v>
      </c>
      <c r="HM121" s="14">
        <f t="shared" si="223"/>
        <v>5025</v>
      </c>
      <c r="HN121" s="14">
        <f t="shared" si="224"/>
        <v>100050</v>
      </c>
      <c r="HO121" s="14">
        <f t="shared" si="225"/>
        <v>600</v>
      </c>
      <c r="HP121" s="14">
        <f t="shared" si="226"/>
        <v>13500</v>
      </c>
      <c r="HQ121" s="14">
        <f t="shared" si="227"/>
        <v>21000</v>
      </c>
      <c r="HR121" s="14">
        <f t="shared" si="228"/>
        <v>301300</v>
      </c>
      <c r="HS121" s="17">
        <f t="shared" si="229"/>
        <v>1.9913707268503153E-3</v>
      </c>
      <c r="HT121" s="17">
        <f t="shared" si="230"/>
        <v>4.4805841354132098E-2</v>
      </c>
      <c r="HU121" s="17">
        <f t="shared" si="231"/>
        <v>6.9697975439761042E-2</v>
      </c>
      <c r="HV121" s="23">
        <f>SUM(HO$5:HO121)</f>
        <v>37780</v>
      </c>
      <c r="HW121" s="14">
        <f>SUM(HP$5:HP121)</f>
        <v>176320</v>
      </c>
      <c r="HX121" s="14">
        <f>SUM(HQ$5:HQ121)</f>
        <v>85660</v>
      </c>
      <c r="HY121" s="17">
        <f t="shared" si="232"/>
        <v>0.12538997676734151</v>
      </c>
      <c r="HZ121" s="17">
        <f t="shared" si="233"/>
        <v>0.5851974775970793</v>
      </c>
      <c r="IA121" s="17">
        <f t="shared" si="234"/>
        <v>0.28430136076999668</v>
      </c>
    </row>
    <row r="122" spans="31:235" ht="16.5" x14ac:dyDescent="0.2">
      <c r="AE122" s="13">
        <v>118</v>
      </c>
      <c r="AF122" s="13">
        <f t="shared" si="218"/>
        <v>6</v>
      </c>
      <c r="AG122" s="13">
        <f t="shared" si="173"/>
        <v>4</v>
      </c>
      <c r="AH122" s="14">
        <f t="shared" si="174"/>
        <v>1101006</v>
      </c>
      <c r="AI122" s="14" t="str">
        <f t="shared" si="175"/>
        <v>红莲·缇娜18突</v>
      </c>
      <c r="AJ122" s="25" t="s">
        <v>162</v>
      </c>
      <c r="AK122" s="14">
        <v>1</v>
      </c>
      <c r="AL122" s="14">
        <f t="shared" si="176"/>
        <v>18</v>
      </c>
      <c r="AM122" s="14">
        <f>INDEX(属性投放!$DE$6:$DE$85,(卡牌属性!AG122-2)*20+卡牌属性!AL122)</f>
        <v>21304</v>
      </c>
      <c r="AN122" s="14">
        <f t="shared" si="275"/>
        <v>21304</v>
      </c>
      <c r="AO122" s="14">
        <f t="shared" si="275"/>
        <v>21304</v>
      </c>
      <c r="AP122" s="14">
        <f t="shared" si="275"/>
        <v>21304</v>
      </c>
      <c r="AQ122" s="14">
        <f t="shared" si="275"/>
        <v>21304</v>
      </c>
      <c r="AR122" s="14">
        <f>INDEX(属性投放!$DF$6:$DF$85,(卡牌属性!AG122-2)*20+卡牌属性!AL122)</f>
        <v>10653</v>
      </c>
      <c r="AS122" s="14">
        <f t="shared" si="276"/>
        <v>10653</v>
      </c>
      <c r="AT122" s="14">
        <f t="shared" si="276"/>
        <v>10653</v>
      </c>
      <c r="AU122" s="14">
        <f t="shared" si="276"/>
        <v>10653</v>
      </c>
      <c r="AV122" s="14">
        <f t="shared" si="276"/>
        <v>10653</v>
      </c>
      <c r="AW122" s="14">
        <f>INDEX(属性投放!$DG$6:$DG$85,(卡牌属性!AG122-2)*20+卡牌属性!AL122)</f>
        <v>106420</v>
      </c>
      <c r="AX122" s="14">
        <f t="shared" si="277"/>
        <v>106420</v>
      </c>
      <c r="AY122" s="14">
        <f t="shared" si="277"/>
        <v>106420</v>
      </c>
      <c r="AZ122" s="14">
        <f t="shared" si="277"/>
        <v>106420</v>
      </c>
      <c r="BA122" s="14">
        <f t="shared" si="277"/>
        <v>106420</v>
      </c>
      <c r="BB122" s="14">
        <f>INDEX(属性投放!$DK$6:$DK$85,(卡牌属性!AG122-2)*20+卡牌属性!AL122)</f>
        <v>417</v>
      </c>
      <c r="BC122" s="14">
        <f t="shared" si="278"/>
        <v>417</v>
      </c>
      <c r="BD122" s="14">
        <f t="shared" si="278"/>
        <v>417</v>
      </c>
      <c r="BE122" s="14">
        <f t="shared" si="278"/>
        <v>417</v>
      </c>
      <c r="BF122" s="14">
        <f t="shared" si="278"/>
        <v>417</v>
      </c>
      <c r="BG122" s="14">
        <f>INDEX(属性投放!$DL$6:$DL$85,(卡牌属性!AG122-2)*20+卡牌属性!AL122)</f>
        <v>209</v>
      </c>
      <c r="BH122" s="14">
        <f t="shared" si="279"/>
        <v>209</v>
      </c>
      <c r="BI122" s="14">
        <f t="shared" si="279"/>
        <v>209</v>
      </c>
      <c r="BJ122" s="14">
        <f t="shared" si="279"/>
        <v>209</v>
      </c>
      <c r="BK122" s="14">
        <f t="shared" si="279"/>
        <v>209</v>
      </c>
      <c r="BL122" s="14">
        <f>INDEX(属性投放!$DM$6:$DM$85,(卡牌属性!AG122-2)*20+卡牌属性!AL122)</f>
        <v>2085</v>
      </c>
      <c r="BM122" s="14">
        <f t="shared" si="280"/>
        <v>2085</v>
      </c>
      <c r="BN122" s="14">
        <f t="shared" si="280"/>
        <v>2085</v>
      </c>
      <c r="BO122" s="14">
        <f t="shared" si="280"/>
        <v>2085</v>
      </c>
      <c r="BP122" s="14">
        <f t="shared" si="280"/>
        <v>2085</v>
      </c>
      <c r="BU122" s="13">
        <v>118</v>
      </c>
      <c r="BV122" s="13">
        <f t="shared" si="177"/>
        <v>6</v>
      </c>
      <c r="BW122" s="14">
        <f t="shared" si="178"/>
        <v>5</v>
      </c>
      <c r="BX122" s="14">
        <f t="shared" si="179"/>
        <v>1102006</v>
      </c>
      <c r="BY122" s="14" t="str">
        <f t="shared" si="180"/>
        <v>项羽18突</v>
      </c>
      <c r="BZ122" s="25" t="s">
        <v>162</v>
      </c>
      <c r="CA122" s="14">
        <v>2</v>
      </c>
      <c r="CB122" s="14">
        <f t="shared" si="181"/>
        <v>18</v>
      </c>
      <c r="CC122" s="14" t="s">
        <v>21</v>
      </c>
      <c r="CD122" s="14">
        <f>INDEX(属性投放!$AY$6:$AY$85,(BW122-2)*20+CB122)</f>
        <v>33445</v>
      </c>
      <c r="CE122" s="14" t="s">
        <v>22</v>
      </c>
      <c r="CF122" s="14">
        <f>INDEX(属性投放!$AZ$6:$AZ$85,(BW122-2)*20+CB122)</f>
        <v>16622</v>
      </c>
      <c r="CG122" s="14" t="s">
        <v>674</v>
      </c>
      <c r="CH122" s="14">
        <f>INDEX(属性投放!$BA$6:$BA$85,(BW122-2)*20+CB122)</f>
        <v>332450</v>
      </c>
      <c r="CI122" s="14" t="s">
        <v>21</v>
      </c>
      <c r="CJ122" s="14">
        <f>INDEX(属性投放!$BB$6:$BB$85,(BW122-2)*20+CB122)</f>
        <v>75</v>
      </c>
      <c r="CK122" s="14" t="s">
        <v>22</v>
      </c>
      <c r="CL122" s="14">
        <f>INDEX(属性投放!$BC$6:$BC$85,(BW122-2)*20+CB122)</f>
        <v>38</v>
      </c>
      <c r="CM122" s="14" t="s">
        <v>674</v>
      </c>
      <c r="CN122" s="14">
        <f>INDEX(属性投放!$BD$6:$BD$85,(BW122-2)*20+CB122)</f>
        <v>750</v>
      </c>
      <c r="CQ122" s="13">
        <v>118</v>
      </c>
      <c r="CR122" s="13">
        <f t="shared" si="182"/>
        <v>3</v>
      </c>
      <c r="CS122" s="13">
        <f t="shared" si="183"/>
        <v>14</v>
      </c>
      <c r="CT122" s="14">
        <f t="shared" si="184"/>
        <v>4</v>
      </c>
      <c r="CU122" s="14">
        <f t="shared" si="185"/>
        <v>1102003</v>
      </c>
      <c r="CV122" s="14" t="str">
        <f>INDEX($O$6:$O$27,CR122)&amp;"-"&amp;INDEX(属性投放!$AB$7:$AB$26,CX122)&amp;"-魂火-"&amp;CZ122</f>
        <v>典韦-叫唤+1-魂火-1</v>
      </c>
      <c r="CW122" s="25" t="s">
        <v>162</v>
      </c>
      <c r="CX122" s="14">
        <f>INDEX(属性投放!$AL$7:$AL$58,CS122)</f>
        <v>8</v>
      </c>
      <c r="CY122" s="14" t="s">
        <v>701</v>
      </c>
      <c r="CZ122" s="14">
        <f>INDEX(属性投放!$AM$7:$AM$58,CS122)</f>
        <v>1</v>
      </c>
      <c r="DA122" s="14">
        <f t="shared" si="186"/>
        <v>14</v>
      </c>
      <c r="DB122" s="14">
        <f>INDEX(属性投放!$AN$7:$AN$58,DA122)</f>
        <v>55</v>
      </c>
      <c r="DC122" s="14" t="s">
        <v>702</v>
      </c>
      <c r="DD122" s="14">
        <f>INDEX(属性投放!$BJ$6:$BJ$85,(CT122-2)*20+CX122)</f>
        <v>140</v>
      </c>
      <c r="DE122" s="14">
        <f>SUMIFS(DD$5:DD122,$CR$5:$CR122,"="&amp;$CR122)</f>
        <v>1020</v>
      </c>
      <c r="DF122" s="14" t="s">
        <v>703</v>
      </c>
      <c r="DG122" s="14">
        <f>INDEX(属性投放!$BK$6:$BK$85,(CT122-2)*20+CX122)</f>
        <v>70</v>
      </c>
      <c r="DH122" s="14">
        <f>SUMIFS(DG$5:DG122,$CR$5:$CR122,"="&amp;$CR122)</f>
        <v>513</v>
      </c>
      <c r="DI122" s="14" t="s">
        <v>704</v>
      </c>
      <c r="DJ122" s="14">
        <f>INDEX(属性投放!$BL$6:$BL$85,(CT122-2)*20+CX122)</f>
        <v>1400</v>
      </c>
      <c r="DK122" s="14">
        <f>SUMIFS(DJ$5:DJ122,$CR$5:$CR122,"="&amp;$CR122)</f>
        <v>10200</v>
      </c>
      <c r="DP122" s="14">
        <f t="shared" si="187"/>
        <v>1102006</v>
      </c>
      <c r="DQ122" s="14" t="str">
        <f t="shared" si="188"/>
        <v>项羽18突</v>
      </c>
      <c r="DR122" s="14">
        <f t="shared" si="189"/>
        <v>8</v>
      </c>
      <c r="DS122" s="14">
        <f t="shared" si="190"/>
        <v>9</v>
      </c>
      <c r="DT122" s="14">
        <f t="shared" si="191"/>
        <v>8</v>
      </c>
      <c r="DU122" s="14">
        <f t="shared" si="192"/>
        <v>5</v>
      </c>
      <c r="DV122" s="14">
        <f t="shared" si="193"/>
        <v>18</v>
      </c>
      <c r="DW122" s="14">
        <f t="shared" si="194"/>
        <v>78</v>
      </c>
      <c r="DX122" s="14">
        <f>INDEX(属性投放!$AW$6:$AW$85,(卡牌属性!DU122-2)*20+卡牌属性!DV122)</f>
        <v>7</v>
      </c>
      <c r="DY122" s="14">
        <f>INDEX(属性投放!BP$6:BP$85,卡牌属性!$DW122)</f>
        <v>3200</v>
      </c>
      <c r="DZ122" s="14">
        <f>INDEX(属性投放!BQ$6:BQ$85,卡牌属性!$DW122)</f>
        <v>1600</v>
      </c>
      <c r="EA122" s="14">
        <f>INDEX(属性投放!BR$6:BR$85,卡牌属性!$DW122)</f>
        <v>32000</v>
      </c>
      <c r="EB122" s="14">
        <f t="shared" si="281"/>
        <v>14875</v>
      </c>
      <c r="EC122" s="14">
        <f t="shared" si="282"/>
        <v>15545</v>
      </c>
      <c r="ED122" s="14">
        <f t="shared" si="283"/>
        <v>17195</v>
      </c>
      <c r="EE122" s="14">
        <f t="shared" si="284"/>
        <v>17195</v>
      </c>
      <c r="EF122" s="14">
        <f t="shared" si="285"/>
        <v>19670</v>
      </c>
      <c r="EG122" s="14">
        <f t="shared" si="286"/>
        <v>7669</v>
      </c>
      <c r="EH122" s="14">
        <f t="shared" si="287"/>
        <v>8485</v>
      </c>
      <c r="EI122" s="14">
        <f t="shared" si="288"/>
        <v>8485</v>
      </c>
      <c r="EJ122" s="14">
        <f t="shared" si="289"/>
        <v>9699</v>
      </c>
      <c r="EK122" s="14">
        <f t="shared" si="290"/>
        <v>11390</v>
      </c>
      <c r="EL122" s="14">
        <f t="shared" si="291"/>
        <v>147000</v>
      </c>
      <c r="EM122" s="14">
        <f t="shared" si="292"/>
        <v>153450</v>
      </c>
      <c r="EN122" s="14">
        <f t="shared" si="293"/>
        <v>153450</v>
      </c>
      <c r="EO122" s="14">
        <f t="shared" si="294"/>
        <v>170050</v>
      </c>
      <c r="EP122" s="14">
        <f t="shared" si="295"/>
        <v>194700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38</v>
      </c>
      <c r="EW122" s="14">
        <f>INDEX(属性偏向!$U$4:$U$243,(卡牌属性!$DS122-1+EW$3)*20+卡牌属性!$DV122)</f>
        <v>50</v>
      </c>
      <c r="EX122" s="14">
        <f>INDEX(属性偏向!$U$4:$U$243,(卡牌属性!$DS122-1+EX$3)*20+卡牌属性!$DV122)</f>
        <v>50</v>
      </c>
      <c r="EY122" s="14">
        <f>INDEX(属性偏向!$U$4:$U$243,(卡牌属性!$DS122-1+EY$3)*20+卡牌属性!$DV122)</f>
        <v>75</v>
      </c>
      <c r="EZ122" s="14">
        <f>INDEX(属性偏向!$U$4:$U$243,(卡牌属性!$DS122-1+EZ$3)*20+卡牌属性!$DV122)</f>
        <v>100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  <c r="GJ122" s="13">
        <v>118</v>
      </c>
      <c r="GK122" s="13">
        <f>MATCH(GJ122-1,属性投放!$T$6:$T$66,1)</f>
        <v>29</v>
      </c>
      <c r="GL122" s="13">
        <f>MATCH(GJ122,属性投放!$AN$6:$AN$58,1)-1</f>
        <v>39</v>
      </c>
      <c r="GM122" s="13">
        <f>MATCH(GJ122-1,属性投放!$AD$6:$AD$26,1)</f>
        <v>17</v>
      </c>
      <c r="GN122" s="13" t="str">
        <f>INDEX(属性投放!$AB$7:$AB$26,卡牌属性!GM122)</f>
        <v>大焦热+1</v>
      </c>
      <c r="GO122" s="14">
        <f t="shared" si="260"/>
        <v>4900</v>
      </c>
      <c r="GP122" s="14">
        <f t="shared" si="261"/>
        <v>2434</v>
      </c>
      <c r="GQ122" s="14">
        <f t="shared" si="262"/>
        <v>48300</v>
      </c>
      <c r="GR122" s="14">
        <f t="shared" si="263"/>
        <v>20</v>
      </c>
      <c r="GS122" s="14">
        <f t="shared" si="264"/>
        <v>10</v>
      </c>
      <c r="GT122" s="14">
        <f t="shared" si="265"/>
        <v>200</v>
      </c>
      <c r="GU122" s="14">
        <f>GO122+GR122*($GJ122-INDEX(属性投放!$AD$6:$AD$26,卡牌属性!$GM122))</f>
        <v>4920</v>
      </c>
      <c r="GV122" s="14">
        <f>GP122+GS122*($GJ122-INDEX(属性投放!$AD$6:$AD$26,卡牌属性!$GM122))</f>
        <v>2444</v>
      </c>
      <c r="GW122" s="14">
        <f>GQ122+GT122*($GJ122-INDEX(属性投放!$AD$6:$AD$26,卡牌属性!$GM122))</f>
        <v>48500</v>
      </c>
      <c r="GX122" s="14">
        <f t="shared" si="266"/>
        <v>5875</v>
      </c>
      <c r="GY122" s="14">
        <f t="shared" si="267"/>
        <v>2941</v>
      </c>
      <c r="GZ122" s="14">
        <f t="shared" si="268"/>
        <v>58750</v>
      </c>
      <c r="HA122" s="14">
        <f>IF(COUNTIF(属性投放!$AN$7:$AN$58,"="&amp;卡牌属性!GJ122)&gt;0,卡牌属性!GL122,0)</f>
        <v>0</v>
      </c>
      <c r="HB122" s="14">
        <f t="shared" si="269"/>
        <v>0</v>
      </c>
      <c r="HC122" s="14">
        <f t="shared" si="270"/>
        <v>0</v>
      </c>
      <c r="HD122" s="14">
        <f t="shared" si="271"/>
        <v>0</v>
      </c>
      <c r="HE122" s="14">
        <f>IF(COUNTIF(属性投放!$AD$6:$AD$26,"="&amp;卡牌属性!GJ122)&gt;0,卡牌属性!GM122,0)</f>
        <v>0</v>
      </c>
      <c r="HF122" s="14">
        <f t="shared" si="272"/>
        <v>0</v>
      </c>
      <c r="HG122" s="14">
        <f t="shared" si="273"/>
        <v>0</v>
      </c>
      <c r="HH122" s="14">
        <f t="shared" si="274"/>
        <v>0</v>
      </c>
      <c r="HI122" s="14">
        <f t="shared" si="219"/>
        <v>20</v>
      </c>
      <c r="HJ122" s="14">
        <f t="shared" si="220"/>
        <v>10</v>
      </c>
      <c r="HK122" s="14">
        <f t="shared" si="221"/>
        <v>200</v>
      </c>
      <c r="HL122" s="14">
        <f t="shared" si="222"/>
        <v>10795</v>
      </c>
      <c r="HM122" s="14">
        <f t="shared" si="223"/>
        <v>5385</v>
      </c>
      <c r="HN122" s="14">
        <f t="shared" si="224"/>
        <v>107250</v>
      </c>
      <c r="HO122" s="14">
        <f t="shared" si="225"/>
        <v>600</v>
      </c>
      <c r="HP122" s="14">
        <f t="shared" si="226"/>
        <v>0</v>
      </c>
      <c r="HQ122" s="14">
        <f t="shared" si="227"/>
        <v>0</v>
      </c>
      <c r="HR122" s="14">
        <f t="shared" si="228"/>
        <v>322900</v>
      </c>
      <c r="HS122" s="17">
        <f t="shared" si="229"/>
        <v>1.8581604211830288E-3</v>
      </c>
      <c r="HT122" s="17">
        <f t="shared" si="230"/>
        <v>0</v>
      </c>
      <c r="HU122" s="17">
        <f t="shared" si="231"/>
        <v>0</v>
      </c>
      <c r="HV122" s="23">
        <f>SUM(HO$5:HO122)</f>
        <v>38380</v>
      </c>
      <c r="HW122" s="14">
        <f>SUM(HP$5:HP122)</f>
        <v>176320</v>
      </c>
      <c r="HX122" s="14">
        <f>SUM(HQ$5:HQ122)</f>
        <v>85660</v>
      </c>
      <c r="HY122" s="17">
        <f t="shared" si="232"/>
        <v>0.11886032827500774</v>
      </c>
      <c r="HZ122" s="17">
        <f t="shared" si="233"/>
        <v>0.54605140910498606</v>
      </c>
      <c r="IA122" s="17">
        <f t="shared" si="234"/>
        <v>0.26528336946423042</v>
      </c>
    </row>
    <row r="123" spans="31:235" ht="16.5" x14ac:dyDescent="0.2">
      <c r="AE123" s="13">
        <v>119</v>
      </c>
      <c r="AF123" s="13">
        <f t="shared" si="218"/>
        <v>6</v>
      </c>
      <c r="AG123" s="13">
        <f t="shared" si="173"/>
        <v>4</v>
      </c>
      <c r="AH123" s="14">
        <f t="shared" si="174"/>
        <v>1101006</v>
      </c>
      <c r="AI123" s="14" t="str">
        <f t="shared" si="175"/>
        <v>红莲·缇娜19突</v>
      </c>
      <c r="AJ123" s="25" t="s">
        <v>162</v>
      </c>
      <c r="AK123" s="14">
        <v>1</v>
      </c>
      <c r="AL123" s="14">
        <f t="shared" si="176"/>
        <v>19</v>
      </c>
      <c r="AM123" s="14">
        <f>INDEX(属性投放!$DE$6:$DE$85,(卡牌属性!AG123-2)*20+卡牌属性!AL123)</f>
        <v>33219</v>
      </c>
      <c r="AN123" s="14">
        <f t="shared" si="275"/>
        <v>33219</v>
      </c>
      <c r="AO123" s="14">
        <f t="shared" si="275"/>
        <v>33219</v>
      </c>
      <c r="AP123" s="14">
        <f t="shared" si="275"/>
        <v>33219</v>
      </c>
      <c r="AQ123" s="14">
        <f t="shared" si="275"/>
        <v>33219</v>
      </c>
      <c r="AR123" s="14">
        <f>INDEX(属性投放!$DF$6:$DF$85,(卡牌属性!AG123-2)*20+卡牌属性!AL123)</f>
        <v>16623</v>
      </c>
      <c r="AS123" s="14">
        <f t="shared" si="276"/>
        <v>16623</v>
      </c>
      <c r="AT123" s="14">
        <f t="shared" si="276"/>
        <v>16623</v>
      </c>
      <c r="AU123" s="14">
        <f t="shared" si="276"/>
        <v>16623</v>
      </c>
      <c r="AV123" s="14">
        <f t="shared" si="276"/>
        <v>16623</v>
      </c>
      <c r="AW123" s="14">
        <f>INDEX(属性投放!$DG$6:$DG$85,(卡牌属性!AG123-2)*20+卡牌属性!AL123)</f>
        <v>165995</v>
      </c>
      <c r="AX123" s="14">
        <f t="shared" si="277"/>
        <v>165995</v>
      </c>
      <c r="AY123" s="14">
        <f t="shared" si="277"/>
        <v>165995</v>
      </c>
      <c r="AZ123" s="14">
        <f t="shared" si="277"/>
        <v>165995</v>
      </c>
      <c r="BA123" s="14">
        <f t="shared" si="277"/>
        <v>165995</v>
      </c>
      <c r="BB123" s="14">
        <f>INDEX(属性投放!$DK$6:$DK$85,(卡牌属性!AG123-2)*20+卡牌属性!AL123)</f>
        <v>826</v>
      </c>
      <c r="BC123" s="14">
        <f t="shared" si="278"/>
        <v>826</v>
      </c>
      <c r="BD123" s="14">
        <f t="shared" si="278"/>
        <v>826</v>
      </c>
      <c r="BE123" s="14">
        <f t="shared" si="278"/>
        <v>826</v>
      </c>
      <c r="BF123" s="14">
        <f t="shared" si="278"/>
        <v>826</v>
      </c>
      <c r="BG123" s="14">
        <f>INDEX(属性投放!$DL$6:$DL$85,(卡牌属性!AG123-2)*20+卡牌属性!AL123)</f>
        <v>413</v>
      </c>
      <c r="BH123" s="14">
        <f t="shared" si="279"/>
        <v>413</v>
      </c>
      <c r="BI123" s="14">
        <f t="shared" si="279"/>
        <v>413</v>
      </c>
      <c r="BJ123" s="14">
        <f t="shared" si="279"/>
        <v>413</v>
      </c>
      <c r="BK123" s="14">
        <f t="shared" si="279"/>
        <v>413</v>
      </c>
      <c r="BL123" s="14">
        <f>INDEX(属性投放!$DM$6:$DM$85,(卡牌属性!AG123-2)*20+卡牌属性!AL123)</f>
        <v>4130</v>
      </c>
      <c r="BM123" s="14">
        <f t="shared" si="280"/>
        <v>4130</v>
      </c>
      <c r="BN123" s="14">
        <f t="shared" si="280"/>
        <v>4130</v>
      </c>
      <c r="BO123" s="14">
        <f t="shared" si="280"/>
        <v>4130</v>
      </c>
      <c r="BP123" s="14">
        <f t="shared" si="280"/>
        <v>4130</v>
      </c>
      <c r="BU123" s="13">
        <v>119</v>
      </c>
      <c r="BV123" s="13">
        <f t="shared" si="177"/>
        <v>6</v>
      </c>
      <c r="BW123" s="14">
        <f t="shared" si="178"/>
        <v>5</v>
      </c>
      <c r="BX123" s="14">
        <f t="shared" si="179"/>
        <v>1102006</v>
      </c>
      <c r="BY123" s="14" t="str">
        <f t="shared" si="180"/>
        <v>项羽19突</v>
      </c>
      <c r="BZ123" s="25" t="s">
        <v>162</v>
      </c>
      <c r="CA123" s="14">
        <v>2</v>
      </c>
      <c r="CB123" s="14">
        <f t="shared" si="181"/>
        <v>19</v>
      </c>
      <c r="CC123" s="14" t="s">
        <v>21</v>
      </c>
      <c r="CD123" s="14">
        <f>INDEX(属性投放!$AY$6:$AY$85,(BW123-2)*20+CB123)</f>
        <v>41670</v>
      </c>
      <c r="CE123" s="14" t="s">
        <v>22</v>
      </c>
      <c r="CF123" s="14">
        <f>INDEX(属性投放!$AZ$6:$AZ$85,(BW123-2)*20+CB123)</f>
        <v>20738</v>
      </c>
      <c r="CG123" s="14" t="s">
        <v>674</v>
      </c>
      <c r="CH123" s="14">
        <f>INDEX(属性投放!$BA$6:$BA$85,(BW123-2)*20+CB123)</f>
        <v>414700</v>
      </c>
      <c r="CI123" s="14" t="s">
        <v>21</v>
      </c>
      <c r="CJ123" s="14">
        <f>INDEX(属性投放!$BB$6:$BB$85,(BW123-2)*20+CB123)</f>
        <v>100</v>
      </c>
      <c r="CK123" s="14" t="s">
        <v>22</v>
      </c>
      <c r="CL123" s="14">
        <f>INDEX(属性投放!$BC$6:$BC$85,(BW123-2)*20+CB123)</f>
        <v>50</v>
      </c>
      <c r="CM123" s="14" t="s">
        <v>674</v>
      </c>
      <c r="CN123" s="14">
        <f>INDEX(属性投放!$BD$6:$BD$85,(BW123-2)*20+CB123)</f>
        <v>1000</v>
      </c>
      <c r="CQ123" s="13">
        <v>119</v>
      </c>
      <c r="CR123" s="13">
        <f t="shared" si="182"/>
        <v>3</v>
      </c>
      <c r="CS123" s="13">
        <f t="shared" si="183"/>
        <v>15</v>
      </c>
      <c r="CT123" s="14">
        <f t="shared" si="184"/>
        <v>4</v>
      </c>
      <c r="CU123" s="14">
        <f t="shared" si="185"/>
        <v>1102003</v>
      </c>
      <c r="CV123" s="14" t="str">
        <f>INDEX($O$6:$O$27,CR123)&amp;"-"&amp;INDEX(属性投放!$AB$7:$AB$26,CX123)&amp;"-魂火-"&amp;CZ123</f>
        <v>典韦-叫唤+1-魂火-2</v>
      </c>
      <c r="CW123" s="25" t="s">
        <v>162</v>
      </c>
      <c r="CX123" s="14">
        <f>INDEX(属性投放!$AL$7:$AL$58,CS123)</f>
        <v>8</v>
      </c>
      <c r="CY123" s="14" t="s">
        <v>701</v>
      </c>
      <c r="CZ123" s="14">
        <f>INDEX(属性投放!$AM$7:$AM$58,CS123)</f>
        <v>2</v>
      </c>
      <c r="DA123" s="14">
        <f t="shared" si="186"/>
        <v>15</v>
      </c>
      <c r="DB123" s="14">
        <f>INDEX(属性投放!$AN$7:$AN$58,DA123)</f>
        <v>57</v>
      </c>
      <c r="DC123" s="14" t="s">
        <v>702</v>
      </c>
      <c r="DD123" s="14">
        <f>INDEX(属性投放!$BJ$6:$BJ$85,(CT123-2)*20+CX123)</f>
        <v>140</v>
      </c>
      <c r="DE123" s="14">
        <f>SUMIFS(DD$5:DD123,$CR$5:$CR123,"="&amp;$CR123)</f>
        <v>1160</v>
      </c>
      <c r="DF123" s="14" t="s">
        <v>703</v>
      </c>
      <c r="DG123" s="14">
        <f>INDEX(属性投放!$BK$6:$BK$85,(CT123-2)*20+CX123)</f>
        <v>70</v>
      </c>
      <c r="DH123" s="14">
        <f>SUMIFS(DG$5:DG123,$CR$5:$CR123,"="&amp;$CR123)</f>
        <v>583</v>
      </c>
      <c r="DI123" s="14" t="s">
        <v>704</v>
      </c>
      <c r="DJ123" s="14">
        <f>INDEX(属性投放!$BL$6:$BL$85,(CT123-2)*20+CX123)</f>
        <v>1400</v>
      </c>
      <c r="DK123" s="14">
        <f>SUMIFS(DJ$5:DJ123,$CR$5:$CR123,"="&amp;$CR123)</f>
        <v>11600</v>
      </c>
      <c r="DP123" s="14">
        <f t="shared" si="187"/>
        <v>1102006</v>
      </c>
      <c r="DQ123" s="14" t="str">
        <f t="shared" si="188"/>
        <v>项羽19突</v>
      </c>
      <c r="DR123" s="14">
        <f t="shared" si="189"/>
        <v>8</v>
      </c>
      <c r="DS123" s="14">
        <f t="shared" si="190"/>
        <v>9</v>
      </c>
      <c r="DT123" s="14">
        <f t="shared" si="191"/>
        <v>8</v>
      </c>
      <c r="DU123" s="14">
        <f t="shared" si="192"/>
        <v>5</v>
      </c>
      <c r="DV123" s="14">
        <f t="shared" si="193"/>
        <v>19</v>
      </c>
      <c r="DW123" s="14">
        <f t="shared" si="194"/>
        <v>79</v>
      </c>
      <c r="DX123" s="14">
        <f>INDEX(属性投放!$AW$6:$AW$85,(卡牌属性!DU123-2)*20+卡牌属性!DV123)</f>
        <v>8</v>
      </c>
      <c r="DY123" s="14">
        <f>INDEX(属性投放!BP$6:BP$85,卡牌属性!$DW123)</f>
        <v>3200</v>
      </c>
      <c r="DZ123" s="14">
        <f>INDEX(属性投放!BQ$6:BQ$85,卡牌属性!$DW123)</f>
        <v>1600</v>
      </c>
      <c r="EA123" s="14">
        <f>INDEX(属性投放!BR$6:BR$85,卡牌属性!$DW123)</f>
        <v>32000</v>
      </c>
      <c r="EB123" s="14">
        <f t="shared" si="281"/>
        <v>18495</v>
      </c>
      <c r="EC123" s="14">
        <f t="shared" si="282"/>
        <v>19270</v>
      </c>
      <c r="ED123" s="14">
        <f t="shared" si="283"/>
        <v>21095</v>
      </c>
      <c r="EE123" s="14">
        <f t="shared" si="284"/>
        <v>21095</v>
      </c>
      <c r="EF123" s="14">
        <f t="shared" si="285"/>
        <v>23920</v>
      </c>
      <c r="EG123" s="14">
        <f t="shared" si="286"/>
        <v>9535</v>
      </c>
      <c r="EH123" s="14">
        <f t="shared" si="287"/>
        <v>10435</v>
      </c>
      <c r="EI123" s="14">
        <f t="shared" si="288"/>
        <v>10435</v>
      </c>
      <c r="EJ123" s="14">
        <f t="shared" si="289"/>
        <v>11824</v>
      </c>
      <c r="EK123" s="14">
        <f t="shared" si="290"/>
        <v>13690</v>
      </c>
      <c r="EL123" s="14">
        <f t="shared" si="291"/>
        <v>183200</v>
      </c>
      <c r="EM123" s="14">
        <f t="shared" si="292"/>
        <v>190700</v>
      </c>
      <c r="EN123" s="14">
        <f t="shared" si="293"/>
        <v>190700</v>
      </c>
      <c r="EO123" s="14">
        <f t="shared" si="294"/>
        <v>209050</v>
      </c>
      <c r="EP123" s="14">
        <f t="shared" si="295"/>
        <v>237200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50</v>
      </c>
      <c r="EW123" s="14">
        <f>INDEX(属性偏向!$U$4:$U$243,(卡牌属性!$DS123-1+EW$3)*20+卡牌属性!$DV123)</f>
        <v>75</v>
      </c>
      <c r="EX123" s="14">
        <f>INDEX(属性偏向!$U$4:$U$243,(卡牌属性!$DS123-1+EX$3)*20+卡牌属性!$DV123)</f>
        <v>75</v>
      </c>
      <c r="EY123" s="14">
        <f>INDEX(属性偏向!$U$4:$U$243,(卡牌属性!$DS123-1+EY$3)*20+卡牌属性!$DV123)</f>
        <v>100</v>
      </c>
      <c r="EZ123" s="14">
        <f>INDEX(属性偏向!$U$4:$U$243,(卡牌属性!$DS123-1+EZ$3)*20+卡牌属性!$DV123)</f>
        <v>150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  <c r="GJ123" s="13">
        <v>119</v>
      </c>
      <c r="GK123" s="13">
        <f>MATCH(GJ123-1,属性投放!$T$6:$T$66,1)</f>
        <v>29</v>
      </c>
      <c r="GL123" s="13">
        <f>MATCH(GJ123,属性投放!$AN$6:$AN$58,1)-1</f>
        <v>39</v>
      </c>
      <c r="GM123" s="13">
        <f>MATCH(GJ123-1,属性投放!$AD$6:$AD$26,1)</f>
        <v>17</v>
      </c>
      <c r="GN123" s="13" t="str">
        <f>INDEX(属性投放!$AB$7:$AB$26,卡牌属性!GM123)</f>
        <v>大焦热+1</v>
      </c>
      <c r="GO123" s="14">
        <f t="shared" si="260"/>
        <v>4900</v>
      </c>
      <c r="GP123" s="14">
        <f t="shared" si="261"/>
        <v>2434</v>
      </c>
      <c r="GQ123" s="14">
        <f t="shared" si="262"/>
        <v>48300</v>
      </c>
      <c r="GR123" s="14">
        <f t="shared" si="263"/>
        <v>20</v>
      </c>
      <c r="GS123" s="14">
        <f t="shared" si="264"/>
        <v>10</v>
      </c>
      <c r="GT123" s="14">
        <f t="shared" si="265"/>
        <v>200</v>
      </c>
      <c r="GU123" s="14">
        <f>GO123+GR123*($GJ123-INDEX(属性投放!$AD$6:$AD$26,卡牌属性!$GM123))</f>
        <v>4940</v>
      </c>
      <c r="GV123" s="14">
        <f>GP123+GS123*($GJ123-INDEX(属性投放!$AD$6:$AD$26,卡牌属性!$GM123))</f>
        <v>2454</v>
      </c>
      <c r="GW123" s="14">
        <f>GQ123+GT123*($GJ123-INDEX(属性投放!$AD$6:$AD$26,卡牌属性!$GM123))</f>
        <v>48700</v>
      </c>
      <c r="GX123" s="14">
        <f t="shared" si="266"/>
        <v>5875</v>
      </c>
      <c r="GY123" s="14">
        <f t="shared" si="267"/>
        <v>2941</v>
      </c>
      <c r="GZ123" s="14">
        <f t="shared" si="268"/>
        <v>58750</v>
      </c>
      <c r="HA123" s="14">
        <f>IF(COUNTIF(属性投放!$AN$7:$AN$58,"="&amp;卡牌属性!GJ123)&gt;0,卡牌属性!GL123,0)</f>
        <v>0</v>
      </c>
      <c r="HB123" s="14">
        <f t="shared" si="269"/>
        <v>0</v>
      </c>
      <c r="HC123" s="14">
        <f t="shared" si="270"/>
        <v>0</v>
      </c>
      <c r="HD123" s="14">
        <f t="shared" si="271"/>
        <v>0</v>
      </c>
      <c r="HE123" s="14">
        <f>IF(COUNTIF(属性投放!$AD$6:$AD$26,"="&amp;卡牌属性!GJ123)&gt;0,卡牌属性!GM123,0)</f>
        <v>0</v>
      </c>
      <c r="HF123" s="14">
        <f t="shared" si="272"/>
        <v>0</v>
      </c>
      <c r="HG123" s="14">
        <f t="shared" si="273"/>
        <v>0</v>
      </c>
      <c r="HH123" s="14">
        <f t="shared" si="274"/>
        <v>0</v>
      </c>
      <c r="HI123" s="14">
        <f t="shared" si="219"/>
        <v>20</v>
      </c>
      <c r="HJ123" s="14">
        <f t="shared" si="220"/>
        <v>10</v>
      </c>
      <c r="HK123" s="14">
        <f t="shared" si="221"/>
        <v>200</v>
      </c>
      <c r="HL123" s="14">
        <f t="shared" si="222"/>
        <v>10815</v>
      </c>
      <c r="HM123" s="14">
        <f t="shared" si="223"/>
        <v>5395</v>
      </c>
      <c r="HN123" s="14">
        <f t="shared" si="224"/>
        <v>107450</v>
      </c>
      <c r="HO123" s="14">
        <f t="shared" si="225"/>
        <v>600</v>
      </c>
      <c r="HP123" s="14">
        <f t="shared" si="226"/>
        <v>0</v>
      </c>
      <c r="HQ123" s="14">
        <f t="shared" si="227"/>
        <v>0</v>
      </c>
      <c r="HR123" s="14">
        <f t="shared" si="228"/>
        <v>323500</v>
      </c>
      <c r="HS123" s="17">
        <f t="shared" si="229"/>
        <v>1.8547140649149924E-3</v>
      </c>
      <c r="HT123" s="17">
        <f t="shared" si="230"/>
        <v>0</v>
      </c>
      <c r="HU123" s="17">
        <f t="shared" si="231"/>
        <v>0</v>
      </c>
      <c r="HV123" s="23">
        <f>SUM(HO$5:HO123)</f>
        <v>38980</v>
      </c>
      <c r="HW123" s="14">
        <f>SUM(HP$5:HP123)</f>
        <v>176320</v>
      </c>
      <c r="HX123" s="14">
        <f>SUM(HQ$5:HQ123)</f>
        <v>85660</v>
      </c>
      <c r="HY123" s="17">
        <f t="shared" si="232"/>
        <v>0.12049459041731067</v>
      </c>
      <c r="HZ123" s="17">
        <f t="shared" si="233"/>
        <v>0.54503863987635237</v>
      </c>
      <c r="IA123" s="17">
        <f t="shared" si="234"/>
        <v>0.26479134466769705</v>
      </c>
    </row>
    <row r="124" spans="31:235" ht="16.5" x14ac:dyDescent="0.2">
      <c r="AE124" s="13">
        <v>120</v>
      </c>
      <c r="AF124" s="13">
        <f t="shared" si="218"/>
        <v>6</v>
      </c>
      <c r="AG124" s="13">
        <f t="shared" si="173"/>
        <v>4</v>
      </c>
      <c r="AH124" s="14">
        <f t="shared" si="174"/>
        <v>1101006</v>
      </c>
      <c r="AI124" s="14" t="str">
        <f t="shared" si="175"/>
        <v>红莲·缇娜20突</v>
      </c>
      <c r="AJ124" s="25" t="s">
        <v>162</v>
      </c>
      <c r="AK124" s="14">
        <v>1</v>
      </c>
      <c r="AL124" s="14">
        <f t="shared" si="176"/>
        <v>20</v>
      </c>
      <c r="AM124" s="14">
        <f>INDEX(属性投放!$DE$6:$DE$85,(卡牌属性!AG124-2)*20+卡牌属性!AL124)</f>
        <v>34989</v>
      </c>
      <c r="AN124" s="14">
        <f t="shared" si="275"/>
        <v>34989</v>
      </c>
      <c r="AO124" s="14">
        <f t="shared" si="275"/>
        <v>34989</v>
      </c>
      <c r="AP124" s="14">
        <f t="shared" si="275"/>
        <v>34989</v>
      </c>
      <c r="AQ124" s="14">
        <f t="shared" si="275"/>
        <v>34989</v>
      </c>
      <c r="AR124" s="14">
        <f>INDEX(属性投放!$DF$6:$DF$85,(卡牌属性!AG124-2)*20+卡牌属性!AL124)</f>
        <v>17509</v>
      </c>
      <c r="AS124" s="14">
        <f t="shared" si="276"/>
        <v>17509</v>
      </c>
      <c r="AT124" s="14">
        <f t="shared" si="276"/>
        <v>17509</v>
      </c>
      <c r="AU124" s="14">
        <f t="shared" si="276"/>
        <v>17509</v>
      </c>
      <c r="AV124" s="14">
        <f t="shared" si="276"/>
        <v>17509</v>
      </c>
      <c r="AW124" s="14">
        <f>INDEX(属性投放!$DG$6:$DG$85,(卡牌属性!AG124-2)*20+卡牌属性!AL124)</f>
        <v>174845</v>
      </c>
      <c r="AX124" s="14">
        <f t="shared" si="277"/>
        <v>174845</v>
      </c>
      <c r="AY124" s="14">
        <f t="shared" si="277"/>
        <v>174845</v>
      </c>
      <c r="AZ124" s="14">
        <f t="shared" si="277"/>
        <v>174845</v>
      </c>
      <c r="BA124" s="14">
        <f t="shared" si="277"/>
        <v>174845</v>
      </c>
      <c r="BB124" s="14">
        <f>INDEX(属性投放!$DK$6:$DK$85,(卡牌属性!AG124-2)*20+卡牌属性!AL124)</f>
        <v>826</v>
      </c>
      <c r="BC124" s="14">
        <f t="shared" si="278"/>
        <v>826</v>
      </c>
      <c r="BD124" s="14">
        <f t="shared" si="278"/>
        <v>826</v>
      </c>
      <c r="BE124" s="14">
        <f t="shared" si="278"/>
        <v>826</v>
      </c>
      <c r="BF124" s="14">
        <f t="shared" si="278"/>
        <v>826</v>
      </c>
      <c r="BG124" s="14">
        <f>INDEX(属性投放!$DL$6:$DL$85,(卡牌属性!AG124-2)*20+卡牌属性!AL124)</f>
        <v>413</v>
      </c>
      <c r="BH124" s="14">
        <f t="shared" si="279"/>
        <v>413</v>
      </c>
      <c r="BI124" s="14">
        <f t="shared" si="279"/>
        <v>413</v>
      </c>
      <c r="BJ124" s="14">
        <f t="shared" si="279"/>
        <v>413</v>
      </c>
      <c r="BK124" s="14">
        <f t="shared" si="279"/>
        <v>413</v>
      </c>
      <c r="BL124" s="14">
        <f>INDEX(属性投放!$DM$6:$DM$85,(卡牌属性!AG124-2)*20+卡牌属性!AL124)</f>
        <v>4130</v>
      </c>
      <c r="BM124" s="14">
        <f t="shared" si="280"/>
        <v>4130</v>
      </c>
      <c r="BN124" s="14">
        <f t="shared" si="280"/>
        <v>4130</v>
      </c>
      <c r="BO124" s="14">
        <f t="shared" si="280"/>
        <v>4130</v>
      </c>
      <c r="BP124" s="14">
        <f t="shared" si="280"/>
        <v>4130</v>
      </c>
      <c r="BU124" s="13">
        <v>120</v>
      </c>
      <c r="BV124" s="13">
        <f t="shared" si="177"/>
        <v>6</v>
      </c>
      <c r="BW124" s="14">
        <f t="shared" si="178"/>
        <v>5</v>
      </c>
      <c r="BX124" s="14">
        <f t="shared" si="179"/>
        <v>1102006</v>
      </c>
      <c r="BY124" s="14" t="str">
        <f t="shared" si="180"/>
        <v>项羽20突</v>
      </c>
      <c r="BZ124" s="25" t="s">
        <v>162</v>
      </c>
      <c r="CA124" s="14">
        <v>2</v>
      </c>
      <c r="CB124" s="14">
        <f t="shared" si="181"/>
        <v>20</v>
      </c>
      <c r="CC124" s="14" t="s">
        <v>21</v>
      </c>
      <c r="CD124" s="14">
        <f>INDEX(属性投放!$AY$6:$AY$85,(BW124-2)*20+CB124)</f>
        <v>51070</v>
      </c>
      <c r="CE124" s="14" t="s">
        <v>22</v>
      </c>
      <c r="CF124" s="14">
        <f>INDEX(属性投放!$AZ$6:$AZ$85,(BW124-2)*20+CB124)</f>
        <v>25438</v>
      </c>
      <c r="CG124" s="14" t="s">
        <v>674</v>
      </c>
      <c r="CH124" s="14">
        <f>INDEX(属性投放!$BA$6:$BA$85,(BW124-2)*20+CB124)</f>
        <v>508700</v>
      </c>
      <c r="CI124" s="14" t="s">
        <v>21</v>
      </c>
      <c r="CJ124" s="14">
        <f>INDEX(属性投放!$BB$6:$BB$85,(BW124-2)*20+CB124)</f>
        <v>100</v>
      </c>
      <c r="CK124" s="14" t="s">
        <v>22</v>
      </c>
      <c r="CL124" s="14">
        <f>INDEX(属性投放!$BC$6:$BC$85,(BW124-2)*20+CB124)</f>
        <v>50</v>
      </c>
      <c r="CM124" s="14" t="s">
        <v>674</v>
      </c>
      <c r="CN124" s="14">
        <f>INDEX(属性投放!$BD$6:$BD$85,(BW124-2)*20+CB124)</f>
        <v>1000</v>
      </c>
      <c r="CQ124" s="13">
        <v>120</v>
      </c>
      <c r="CR124" s="13">
        <f t="shared" si="182"/>
        <v>3</v>
      </c>
      <c r="CS124" s="13">
        <f t="shared" si="183"/>
        <v>16</v>
      </c>
      <c r="CT124" s="14">
        <f t="shared" si="184"/>
        <v>4</v>
      </c>
      <c r="CU124" s="14">
        <f t="shared" si="185"/>
        <v>1102003</v>
      </c>
      <c r="CV124" s="14" t="str">
        <f>INDEX($O$6:$O$27,CR124)&amp;"-"&amp;INDEX(属性投放!$AB$7:$AB$26,CX124)&amp;"-魂火-"&amp;CZ124</f>
        <v>典韦-叫唤+2-魂火-1</v>
      </c>
      <c r="CW124" s="25" t="s">
        <v>162</v>
      </c>
      <c r="CX124" s="14">
        <f>INDEX(属性投放!$AL$7:$AL$58,CS124)</f>
        <v>9</v>
      </c>
      <c r="CY124" s="14" t="s">
        <v>701</v>
      </c>
      <c r="CZ124" s="14">
        <f>INDEX(属性投放!$AM$7:$AM$58,CS124)</f>
        <v>1</v>
      </c>
      <c r="DA124" s="14">
        <f t="shared" si="186"/>
        <v>16</v>
      </c>
      <c r="DB124" s="14">
        <f>INDEX(属性投放!$AN$7:$AN$58,DA124)</f>
        <v>60</v>
      </c>
      <c r="DC124" s="14" t="s">
        <v>702</v>
      </c>
      <c r="DD124" s="14">
        <f>INDEX(属性投放!$BJ$6:$BJ$85,(CT124-2)*20+CX124)</f>
        <v>160</v>
      </c>
      <c r="DE124" s="14">
        <f>SUMIFS(DD$5:DD124,$CR$5:$CR124,"="&amp;$CR124)</f>
        <v>1320</v>
      </c>
      <c r="DF124" s="14" t="s">
        <v>703</v>
      </c>
      <c r="DG124" s="14">
        <f>INDEX(属性投放!$BK$6:$BK$85,(CT124-2)*20+CX124)</f>
        <v>80</v>
      </c>
      <c r="DH124" s="14">
        <f>SUMIFS(DG$5:DG124,$CR$5:$CR124,"="&amp;$CR124)</f>
        <v>663</v>
      </c>
      <c r="DI124" s="14" t="s">
        <v>704</v>
      </c>
      <c r="DJ124" s="14">
        <f>INDEX(属性投放!$BL$6:$BL$85,(CT124-2)*20+CX124)</f>
        <v>1600</v>
      </c>
      <c r="DK124" s="14">
        <f>SUMIFS(DJ$5:DJ124,$CR$5:$CR124,"="&amp;$CR124)</f>
        <v>13200</v>
      </c>
      <c r="DP124" s="14">
        <f t="shared" si="187"/>
        <v>1102006</v>
      </c>
      <c r="DQ124" s="14" t="str">
        <f t="shared" si="188"/>
        <v>项羽20突</v>
      </c>
      <c r="DR124" s="14">
        <f t="shared" si="189"/>
        <v>8</v>
      </c>
      <c r="DS124" s="14">
        <f t="shared" si="190"/>
        <v>9</v>
      </c>
      <c r="DT124" s="14">
        <f t="shared" si="191"/>
        <v>8</v>
      </c>
      <c r="DU124" s="14">
        <f t="shared" si="192"/>
        <v>5</v>
      </c>
      <c r="DV124" s="14">
        <f t="shared" si="193"/>
        <v>20</v>
      </c>
      <c r="DW124" s="14">
        <f t="shared" si="194"/>
        <v>80</v>
      </c>
      <c r="DX124" s="14">
        <f>INDEX(属性投放!$AW$6:$AW$85,(卡牌属性!DU124-2)*20+卡牌属性!DV124)</f>
        <v>10</v>
      </c>
      <c r="DY124" s="14">
        <f>INDEX(属性投放!BP$6:BP$85,卡牌属性!$DW124)</f>
        <v>3500</v>
      </c>
      <c r="DZ124" s="14">
        <f>INDEX(属性投放!BQ$6:BQ$85,卡牌属性!$DW124)</f>
        <v>1750</v>
      </c>
      <c r="EA124" s="14">
        <f>INDEX(属性投放!BR$6:BR$85,卡牌属性!$DW124)</f>
        <v>35000</v>
      </c>
      <c r="EB124" s="14">
        <f t="shared" si="281"/>
        <v>22335</v>
      </c>
      <c r="EC124" s="14">
        <f t="shared" si="282"/>
        <v>23270</v>
      </c>
      <c r="ED124" s="14">
        <f t="shared" si="283"/>
        <v>25495</v>
      </c>
      <c r="EE124" s="14">
        <f t="shared" si="284"/>
        <v>25495</v>
      </c>
      <c r="EF124" s="14">
        <f t="shared" si="285"/>
        <v>28720</v>
      </c>
      <c r="EG124" s="14">
        <f t="shared" si="286"/>
        <v>11535</v>
      </c>
      <c r="EH124" s="14">
        <f t="shared" si="287"/>
        <v>12635</v>
      </c>
      <c r="EI124" s="14">
        <f t="shared" si="288"/>
        <v>12635</v>
      </c>
      <c r="EJ124" s="14">
        <f t="shared" si="289"/>
        <v>14224</v>
      </c>
      <c r="EK124" s="14">
        <f t="shared" si="290"/>
        <v>16490</v>
      </c>
      <c r="EL124" s="14">
        <f t="shared" si="291"/>
        <v>221600</v>
      </c>
      <c r="EM124" s="14">
        <f t="shared" si="292"/>
        <v>230700</v>
      </c>
      <c r="EN124" s="14">
        <f t="shared" si="293"/>
        <v>230700</v>
      </c>
      <c r="EO124" s="14">
        <f t="shared" si="294"/>
        <v>253050</v>
      </c>
      <c r="EP124" s="14">
        <f t="shared" si="295"/>
        <v>285200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50</v>
      </c>
      <c r="EW124" s="14">
        <f>INDEX(属性偏向!$U$4:$U$243,(卡牌属性!$DS124-1+EW$3)*20+卡牌属性!$DV124)</f>
        <v>75</v>
      </c>
      <c r="EX124" s="14">
        <f>INDEX(属性偏向!$U$4:$U$243,(卡牌属性!$DS124-1+EX$3)*20+卡牌属性!$DV124)</f>
        <v>75</v>
      </c>
      <c r="EY124" s="14">
        <f>INDEX(属性偏向!$U$4:$U$243,(卡牌属性!$DS124-1+EY$3)*20+卡牌属性!$DV124)</f>
        <v>100</v>
      </c>
      <c r="EZ124" s="14">
        <f>INDEX(属性偏向!$U$4:$U$243,(卡牌属性!$DS124-1+EZ$3)*20+卡牌属性!$DV124)</f>
        <v>150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  <c r="GJ124" s="13">
        <v>120</v>
      </c>
      <c r="GK124" s="13">
        <f>MATCH(GJ124-1,属性投放!$T$6:$T$66,1)</f>
        <v>30</v>
      </c>
      <c r="GL124" s="13">
        <f>MATCH(GJ124,属性投放!$AN$6:$AN$58,1)-1</f>
        <v>40</v>
      </c>
      <c r="GM124" s="13">
        <f>MATCH(GJ124-1,属性投放!$AD$6:$AD$26,1)</f>
        <v>17</v>
      </c>
      <c r="GN124" s="13" t="str">
        <f>INDEX(属性投放!$AB$7:$AB$26,卡牌属性!GM124)</f>
        <v>大焦热+1</v>
      </c>
      <c r="GO124" s="14">
        <f t="shared" si="260"/>
        <v>4900</v>
      </c>
      <c r="GP124" s="14">
        <f t="shared" si="261"/>
        <v>2434</v>
      </c>
      <c r="GQ124" s="14">
        <f t="shared" si="262"/>
        <v>48300</v>
      </c>
      <c r="GR124" s="14">
        <f t="shared" si="263"/>
        <v>20</v>
      </c>
      <c r="GS124" s="14">
        <f t="shared" si="264"/>
        <v>10</v>
      </c>
      <c r="GT124" s="14">
        <f t="shared" si="265"/>
        <v>200</v>
      </c>
      <c r="GU124" s="14">
        <f>GO124+GR124*($GJ124-INDEX(属性投放!$AD$6:$AD$26,卡牌属性!$GM124))</f>
        <v>4960</v>
      </c>
      <c r="GV124" s="14">
        <f>GP124+GS124*($GJ124-INDEX(属性投放!$AD$6:$AD$26,卡牌属性!$GM124))</f>
        <v>2464</v>
      </c>
      <c r="GW124" s="14">
        <f>GQ124+GT124*($GJ124-INDEX(属性投放!$AD$6:$AD$26,卡牌属性!$GM124))</f>
        <v>48900</v>
      </c>
      <c r="GX124" s="14">
        <f t="shared" si="266"/>
        <v>6425</v>
      </c>
      <c r="GY124" s="14">
        <f t="shared" si="267"/>
        <v>3216</v>
      </c>
      <c r="GZ124" s="14">
        <f t="shared" si="268"/>
        <v>64250</v>
      </c>
      <c r="HA124" s="14">
        <f>IF(COUNTIF(属性投放!$AN$7:$AN$58,"="&amp;卡牌属性!GJ124)&gt;0,卡牌属性!GL124,0)</f>
        <v>40</v>
      </c>
      <c r="HB124" s="14">
        <f t="shared" si="269"/>
        <v>550</v>
      </c>
      <c r="HC124" s="14">
        <f t="shared" si="270"/>
        <v>275</v>
      </c>
      <c r="HD124" s="14">
        <f t="shared" si="271"/>
        <v>5500</v>
      </c>
      <c r="HE124" s="14">
        <f>IF(COUNTIF(属性投放!$AD$6:$AD$26,"="&amp;卡牌属性!GJ124)&gt;0,卡牌属性!GM124,0)</f>
        <v>0</v>
      </c>
      <c r="HF124" s="14">
        <f t="shared" si="272"/>
        <v>0</v>
      </c>
      <c r="HG124" s="14">
        <f t="shared" si="273"/>
        <v>0</v>
      </c>
      <c r="HH124" s="14">
        <f t="shared" si="274"/>
        <v>0</v>
      </c>
      <c r="HI124" s="14">
        <f t="shared" si="219"/>
        <v>20</v>
      </c>
      <c r="HJ124" s="14">
        <f t="shared" si="220"/>
        <v>10</v>
      </c>
      <c r="HK124" s="14">
        <f t="shared" si="221"/>
        <v>200</v>
      </c>
      <c r="HL124" s="14">
        <f t="shared" si="222"/>
        <v>11385</v>
      </c>
      <c r="HM124" s="14">
        <f t="shared" si="223"/>
        <v>5680</v>
      </c>
      <c r="HN124" s="14">
        <f t="shared" si="224"/>
        <v>113150</v>
      </c>
      <c r="HO124" s="14">
        <f t="shared" si="225"/>
        <v>600</v>
      </c>
      <c r="HP124" s="14">
        <f t="shared" si="226"/>
        <v>16500</v>
      </c>
      <c r="HQ124" s="14">
        <f t="shared" si="227"/>
        <v>0</v>
      </c>
      <c r="HR124" s="14">
        <f t="shared" si="228"/>
        <v>340600</v>
      </c>
      <c r="HS124" s="17">
        <f t="shared" si="229"/>
        <v>1.7615971814445098E-3</v>
      </c>
      <c r="HT124" s="17">
        <f t="shared" si="230"/>
        <v>4.8443922489724019E-2</v>
      </c>
      <c r="HU124" s="17">
        <f t="shared" si="231"/>
        <v>0</v>
      </c>
      <c r="HV124" s="23">
        <f>SUM(HO$5:HO124)</f>
        <v>39580</v>
      </c>
      <c r="HW124" s="14">
        <f>SUM(HP$5:HP124)</f>
        <v>192820</v>
      </c>
      <c r="HX124" s="14">
        <f>SUM(HQ$5:HQ124)</f>
        <v>85660</v>
      </c>
      <c r="HY124" s="17">
        <f t="shared" si="232"/>
        <v>0.11620669406928949</v>
      </c>
      <c r="HZ124" s="17">
        <f t="shared" si="233"/>
        <v>0.56611861421021725</v>
      </c>
      <c r="IA124" s="17">
        <f t="shared" si="234"/>
        <v>0.25149735760422781</v>
      </c>
    </row>
    <row r="125" spans="31:235" ht="16.5" x14ac:dyDescent="0.2">
      <c r="AE125" s="13">
        <v>121</v>
      </c>
      <c r="AF125" s="13">
        <f t="shared" si="218"/>
        <v>7</v>
      </c>
      <c r="AG125" s="13">
        <f t="shared" si="173"/>
        <v>4</v>
      </c>
      <c r="AH125" s="14">
        <f t="shared" si="174"/>
        <v>1101007</v>
      </c>
      <c r="AI125" s="14" t="str">
        <f t="shared" si="175"/>
        <v>战斗曹焱兵1突</v>
      </c>
      <c r="AJ125" s="25" t="s">
        <v>162</v>
      </c>
      <c r="AK125" s="14">
        <v>1</v>
      </c>
      <c r="AL125" s="14">
        <f t="shared" si="176"/>
        <v>1</v>
      </c>
      <c r="AM125" s="14">
        <f>INDEX(属性投放!$DE$6:$DE$85,(卡牌属性!AG125-2)*20+卡牌属性!AL125)</f>
        <v>120</v>
      </c>
      <c r="AN125" s="14">
        <f t="shared" ref="AN125:AQ144" si="296">$AM125</f>
        <v>120</v>
      </c>
      <c r="AO125" s="14">
        <f t="shared" si="296"/>
        <v>120</v>
      </c>
      <c r="AP125" s="14">
        <f t="shared" si="296"/>
        <v>120</v>
      </c>
      <c r="AQ125" s="14">
        <f t="shared" si="296"/>
        <v>120</v>
      </c>
      <c r="AR125" s="14">
        <f>INDEX(属性投放!$DF$6:$DF$85,(卡牌属性!AG125-2)*20+卡牌属性!AL125)</f>
        <v>20</v>
      </c>
      <c r="AS125" s="14">
        <f t="shared" ref="AS125:AV144" si="297">$AR125</f>
        <v>20</v>
      </c>
      <c r="AT125" s="14">
        <f t="shared" si="297"/>
        <v>20</v>
      </c>
      <c r="AU125" s="14">
        <f t="shared" si="297"/>
        <v>20</v>
      </c>
      <c r="AV125" s="14">
        <f t="shared" si="297"/>
        <v>20</v>
      </c>
      <c r="AW125" s="14">
        <f>INDEX(属性投放!$DG$6:$DG$85,(卡牌属性!AG125-2)*20+卡牌属性!AL125)</f>
        <v>500</v>
      </c>
      <c r="AX125" s="14">
        <f t="shared" ref="AX125:BA144" si="298">$AW125</f>
        <v>500</v>
      </c>
      <c r="AY125" s="14">
        <f t="shared" si="298"/>
        <v>500</v>
      </c>
      <c r="AZ125" s="14">
        <f t="shared" si="298"/>
        <v>500</v>
      </c>
      <c r="BA125" s="14">
        <f t="shared" si="298"/>
        <v>500</v>
      </c>
      <c r="BB125" s="14">
        <f>INDEX(属性投放!$DK$6:$DK$85,(卡牌属性!AG125-2)*20+卡牌属性!AL125)</f>
        <v>13</v>
      </c>
      <c r="BC125" s="14">
        <f t="shared" ref="BC125:BF144" si="299">$BB125</f>
        <v>13</v>
      </c>
      <c r="BD125" s="14">
        <f t="shared" si="299"/>
        <v>13</v>
      </c>
      <c r="BE125" s="14">
        <f t="shared" si="299"/>
        <v>13</v>
      </c>
      <c r="BF125" s="14">
        <f t="shared" si="299"/>
        <v>13</v>
      </c>
      <c r="BG125" s="14">
        <f>INDEX(属性投放!$DL$6:$DL$85,(卡牌属性!AG125-2)*20+卡牌属性!AL125)</f>
        <v>6</v>
      </c>
      <c r="BH125" s="14">
        <f t="shared" ref="BH125:BK144" si="300">$BG125</f>
        <v>6</v>
      </c>
      <c r="BI125" s="14">
        <f t="shared" si="300"/>
        <v>6</v>
      </c>
      <c r="BJ125" s="14">
        <f t="shared" si="300"/>
        <v>6</v>
      </c>
      <c r="BK125" s="14">
        <f t="shared" si="300"/>
        <v>6</v>
      </c>
      <c r="BL125" s="14">
        <f>INDEX(属性投放!$DM$6:$DM$85,(卡牌属性!AG125-2)*20+卡牌属性!AL125)</f>
        <v>65</v>
      </c>
      <c r="BM125" s="14">
        <f t="shared" ref="BM125:BP144" si="301">$BL125</f>
        <v>65</v>
      </c>
      <c r="BN125" s="14">
        <f t="shared" si="301"/>
        <v>65</v>
      </c>
      <c r="BO125" s="14">
        <f t="shared" si="301"/>
        <v>65</v>
      </c>
      <c r="BP125" s="14">
        <f t="shared" si="301"/>
        <v>65</v>
      </c>
      <c r="BU125" s="13">
        <v>121</v>
      </c>
      <c r="BV125" s="13">
        <f t="shared" si="177"/>
        <v>7</v>
      </c>
      <c r="BW125" s="14">
        <f t="shared" si="178"/>
        <v>4</v>
      </c>
      <c r="BX125" s="14">
        <f t="shared" si="179"/>
        <v>1102007</v>
      </c>
      <c r="BY125" s="14" t="str">
        <f t="shared" si="180"/>
        <v>天使缇娜1突</v>
      </c>
      <c r="BZ125" s="25" t="s">
        <v>162</v>
      </c>
      <c r="CA125" s="14">
        <v>2</v>
      </c>
      <c r="CB125" s="14">
        <f t="shared" si="181"/>
        <v>1</v>
      </c>
      <c r="CC125" s="14" t="s">
        <v>21</v>
      </c>
      <c r="CD125" s="14">
        <f>INDEX(属性投放!$AY$6:$AY$85,(BW125-2)*20+CB125)</f>
        <v>250</v>
      </c>
      <c r="CE125" s="14" t="s">
        <v>22</v>
      </c>
      <c r="CF125" s="14">
        <f>INDEX(属性投放!$AZ$6:$AZ$85,(BW125-2)*20+CB125)</f>
        <v>40</v>
      </c>
      <c r="CG125" s="14" t="s">
        <v>674</v>
      </c>
      <c r="CH125" s="14">
        <f>INDEX(属性投放!$BA$6:$BA$85,(BW125-2)*20+CB125)</f>
        <v>1000</v>
      </c>
      <c r="CI125" s="14" t="s">
        <v>21</v>
      </c>
      <c r="CJ125" s="14">
        <f>INDEX(属性投放!$BB$6:$BB$85,(BW125-2)*20+CB125)</f>
        <v>12</v>
      </c>
      <c r="CK125" s="14" t="s">
        <v>22</v>
      </c>
      <c r="CL125" s="14">
        <f>INDEX(属性投放!$BC$6:$BC$85,(BW125-2)*20+CB125)</f>
        <v>6</v>
      </c>
      <c r="CM125" s="14" t="s">
        <v>674</v>
      </c>
      <c r="CN125" s="14">
        <f>INDEX(属性投放!$BD$6:$BD$85,(BW125-2)*20+CB125)</f>
        <v>120</v>
      </c>
      <c r="CQ125" s="13">
        <v>121</v>
      </c>
      <c r="CR125" s="13">
        <f t="shared" si="182"/>
        <v>3</v>
      </c>
      <c r="CS125" s="13">
        <f t="shared" si="183"/>
        <v>17</v>
      </c>
      <c r="CT125" s="14">
        <f t="shared" si="184"/>
        <v>4</v>
      </c>
      <c r="CU125" s="14">
        <f t="shared" si="185"/>
        <v>1102003</v>
      </c>
      <c r="CV125" s="14" t="str">
        <f>INDEX($O$6:$O$27,CR125)&amp;"-"&amp;INDEX(属性投放!$AB$7:$AB$26,CX125)&amp;"-魂火-"&amp;CZ125</f>
        <v>典韦-叫唤+2-魂火-2</v>
      </c>
      <c r="CW125" s="25" t="s">
        <v>162</v>
      </c>
      <c r="CX125" s="14">
        <f>INDEX(属性投放!$AL$7:$AL$58,CS125)</f>
        <v>9</v>
      </c>
      <c r="CY125" s="14" t="s">
        <v>701</v>
      </c>
      <c r="CZ125" s="14">
        <f>INDEX(属性投放!$AM$7:$AM$58,CS125)</f>
        <v>2</v>
      </c>
      <c r="DA125" s="14">
        <f t="shared" si="186"/>
        <v>17</v>
      </c>
      <c r="DB125" s="14">
        <f>INDEX(属性投放!$AN$7:$AN$58,DA125)</f>
        <v>62</v>
      </c>
      <c r="DC125" s="14" t="s">
        <v>702</v>
      </c>
      <c r="DD125" s="14">
        <f>INDEX(属性投放!$BJ$6:$BJ$85,(CT125-2)*20+CX125)</f>
        <v>160</v>
      </c>
      <c r="DE125" s="14">
        <f>SUMIFS(DD$5:DD125,$CR$5:$CR125,"="&amp;$CR125)</f>
        <v>1480</v>
      </c>
      <c r="DF125" s="14" t="s">
        <v>703</v>
      </c>
      <c r="DG125" s="14">
        <f>INDEX(属性投放!$BK$6:$BK$85,(CT125-2)*20+CX125)</f>
        <v>80</v>
      </c>
      <c r="DH125" s="14">
        <f>SUMIFS(DG$5:DG125,$CR$5:$CR125,"="&amp;$CR125)</f>
        <v>743</v>
      </c>
      <c r="DI125" s="14" t="s">
        <v>704</v>
      </c>
      <c r="DJ125" s="14">
        <f>INDEX(属性投放!$BL$6:$BL$85,(CT125-2)*20+CX125)</f>
        <v>1600</v>
      </c>
      <c r="DK125" s="14">
        <f>SUMIFS(DJ$5:DJ125,$CR$5:$CR125,"="&amp;$CR125)</f>
        <v>14800</v>
      </c>
      <c r="DP125" s="14">
        <f t="shared" si="187"/>
        <v>1102007</v>
      </c>
      <c r="DQ125" s="14" t="str">
        <f t="shared" si="188"/>
        <v>天使缇娜1突</v>
      </c>
      <c r="DR125" s="14">
        <f t="shared" si="189"/>
        <v>7</v>
      </c>
      <c r="DS125" s="14">
        <f t="shared" si="190"/>
        <v>6</v>
      </c>
      <c r="DT125" s="14">
        <f t="shared" si="191"/>
        <v>6</v>
      </c>
      <c r="DU125" s="14">
        <f t="shared" si="192"/>
        <v>4</v>
      </c>
      <c r="DV125" s="14">
        <f t="shared" si="193"/>
        <v>1</v>
      </c>
      <c r="DW125" s="14">
        <f t="shared" si="194"/>
        <v>41</v>
      </c>
      <c r="DX125" s="14">
        <f>INDEX(属性投放!$AW$6:$AW$85,(卡牌属性!DU125-2)*20+卡牌属性!DV125)</f>
        <v>4</v>
      </c>
      <c r="DY125" s="14">
        <f>INDEX(属性投放!BP$6:BP$85,卡牌属性!$DW125)</f>
        <v>50</v>
      </c>
      <c r="DZ125" s="14">
        <f>INDEX(属性投放!BQ$6:BQ$85,卡牌属性!$DW125)</f>
        <v>25</v>
      </c>
      <c r="EA125" s="14">
        <f>INDEX(属性投放!BR$6:BR$85,卡牌属性!$DW125)</f>
        <v>500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  <c r="GJ125" s="13">
        <v>121</v>
      </c>
      <c r="GK125" s="13">
        <f>MATCH(GJ125-1,属性投放!$T$6:$T$66,1)</f>
        <v>31</v>
      </c>
      <c r="GL125" s="13">
        <f>MATCH(GJ125,属性投放!$AN$6:$AN$58,1)-1</f>
        <v>40</v>
      </c>
      <c r="GM125" s="13">
        <f>MATCH(GJ125-1,属性投放!$AD$6:$AD$26,1)</f>
        <v>17</v>
      </c>
      <c r="GN125" s="13" t="str">
        <f>INDEX(属性投放!$AB$7:$AB$26,卡牌属性!GM125)</f>
        <v>大焦热+1</v>
      </c>
      <c r="GO125" s="14">
        <f t="shared" si="260"/>
        <v>4900</v>
      </c>
      <c r="GP125" s="14">
        <f t="shared" si="261"/>
        <v>2434</v>
      </c>
      <c r="GQ125" s="14">
        <f t="shared" si="262"/>
        <v>48300</v>
      </c>
      <c r="GR125" s="14">
        <f t="shared" si="263"/>
        <v>20</v>
      </c>
      <c r="GS125" s="14">
        <f t="shared" si="264"/>
        <v>10</v>
      </c>
      <c r="GT125" s="14">
        <f t="shared" si="265"/>
        <v>200</v>
      </c>
      <c r="GU125" s="14">
        <f>GO125+GR125*($GJ125-INDEX(属性投放!$AD$6:$AD$26,卡牌属性!$GM125))</f>
        <v>4980</v>
      </c>
      <c r="GV125" s="14">
        <f>GP125+GS125*($GJ125-INDEX(属性投放!$AD$6:$AD$26,卡牌属性!$GM125))</f>
        <v>2474</v>
      </c>
      <c r="GW125" s="14">
        <f>GQ125+GT125*($GJ125-INDEX(属性投放!$AD$6:$AD$26,卡牌属性!$GM125))</f>
        <v>49100</v>
      </c>
      <c r="GX125" s="14">
        <f t="shared" si="266"/>
        <v>6425</v>
      </c>
      <c r="GY125" s="14">
        <f t="shared" si="267"/>
        <v>3216</v>
      </c>
      <c r="GZ125" s="14">
        <f t="shared" si="268"/>
        <v>64250</v>
      </c>
      <c r="HA125" s="14">
        <f>IF(COUNTIF(属性投放!$AN$7:$AN$58,"="&amp;卡牌属性!GJ125)&gt;0,卡牌属性!GL125,0)</f>
        <v>0</v>
      </c>
      <c r="HB125" s="14">
        <f t="shared" si="269"/>
        <v>0</v>
      </c>
      <c r="HC125" s="14">
        <f t="shared" si="270"/>
        <v>0</v>
      </c>
      <c r="HD125" s="14">
        <f t="shared" si="271"/>
        <v>0</v>
      </c>
      <c r="HE125" s="14">
        <f>IF(COUNTIF(属性投放!$AD$6:$AD$26,"="&amp;卡牌属性!GJ125)&gt;0,卡牌属性!GM125,0)</f>
        <v>0</v>
      </c>
      <c r="HF125" s="14">
        <f t="shared" si="272"/>
        <v>0</v>
      </c>
      <c r="HG125" s="14">
        <f t="shared" si="273"/>
        <v>0</v>
      </c>
      <c r="HH125" s="14">
        <f t="shared" si="274"/>
        <v>0</v>
      </c>
      <c r="HI125" s="14">
        <f t="shared" si="219"/>
        <v>20</v>
      </c>
      <c r="HJ125" s="14">
        <f t="shared" si="220"/>
        <v>10</v>
      </c>
      <c r="HK125" s="14">
        <f t="shared" si="221"/>
        <v>200</v>
      </c>
      <c r="HL125" s="14">
        <f t="shared" si="222"/>
        <v>11405</v>
      </c>
      <c r="HM125" s="14">
        <f t="shared" si="223"/>
        <v>5690</v>
      </c>
      <c r="HN125" s="14">
        <f t="shared" si="224"/>
        <v>113350</v>
      </c>
      <c r="HO125" s="14">
        <f t="shared" si="225"/>
        <v>600</v>
      </c>
      <c r="HP125" s="14">
        <f t="shared" si="226"/>
        <v>0</v>
      </c>
      <c r="HQ125" s="14">
        <f t="shared" si="227"/>
        <v>0</v>
      </c>
      <c r="HR125" s="14">
        <f t="shared" si="228"/>
        <v>341200</v>
      </c>
      <c r="HS125" s="17">
        <f t="shared" si="229"/>
        <v>1.7584994138335288E-3</v>
      </c>
      <c r="HT125" s="17">
        <f t="shared" si="230"/>
        <v>0</v>
      </c>
      <c r="HU125" s="17">
        <f t="shared" si="231"/>
        <v>0</v>
      </c>
      <c r="HV125" s="23">
        <f>SUM(HO$5:HO125)</f>
        <v>40180</v>
      </c>
      <c r="HW125" s="14">
        <f>SUM(HP$5:HP125)</f>
        <v>192820</v>
      </c>
      <c r="HX125" s="14">
        <f>SUM(HQ$5:HQ125)</f>
        <v>85660</v>
      </c>
      <c r="HY125" s="17">
        <f t="shared" si="232"/>
        <v>0.11776084407971864</v>
      </c>
      <c r="HZ125" s="17">
        <f t="shared" si="233"/>
        <v>0.5651230949589684</v>
      </c>
      <c r="IA125" s="17">
        <f t="shared" si="234"/>
        <v>0.25105509964830014</v>
      </c>
    </row>
    <row r="126" spans="31:235" ht="16.5" x14ac:dyDescent="0.2">
      <c r="AE126" s="13">
        <v>122</v>
      </c>
      <c r="AF126" s="13">
        <f t="shared" si="218"/>
        <v>7</v>
      </c>
      <c r="AG126" s="13">
        <f t="shared" si="173"/>
        <v>4</v>
      </c>
      <c r="AH126" s="14">
        <f t="shared" si="174"/>
        <v>1101007</v>
      </c>
      <c r="AI126" s="14" t="str">
        <f t="shared" si="175"/>
        <v>战斗曹焱兵2突</v>
      </c>
      <c r="AJ126" s="25" t="s">
        <v>162</v>
      </c>
      <c r="AK126" s="14">
        <v>1</v>
      </c>
      <c r="AL126" s="14">
        <f t="shared" si="176"/>
        <v>2</v>
      </c>
      <c r="AM126" s="14">
        <f>INDEX(属性投放!$DE$6:$DE$85,(卡牌属性!AG126-2)*20+卡牌属性!AL126)</f>
        <v>250</v>
      </c>
      <c r="AN126" s="14">
        <f t="shared" si="296"/>
        <v>250</v>
      </c>
      <c r="AO126" s="14">
        <f t="shared" si="296"/>
        <v>250</v>
      </c>
      <c r="AP126" s="14">
        <f t="shared" si="296"/>
        <v>250</v>
      </c>
      <c r="AQ126" s="14">
        <f t="shared" si="296"/>
        <v>250</v>
      </c>
      <c r="AR126" s="14">
        <f>INDEX(属性投放!$DF$6:$DF$85,(卡牌属性!AG126-2)*20+卡牌属性!AL126)</f>
        <v>80</v>
      </c>
      <c r="AS126" s="14">
        <f t="shared" si="297"/>
        <v>80</v>
      </c>
      <c r="AT126" s="14">
        <f t="shared" si="297"/>
        <v>80</v>
      </c>
      <c r="AU126" s="14">
        <f t="shared" si="297"/>
        <v>80</v>
      </c>
      <c r="AV126" s="14">
        <f t="shared" si="297"/>
        <v>80</v>
      </c>
      <c r="AW126" s="14">
        <f>INDEX(属性投放!$DG$6:$DG$85,(卡牌属性!AG126-2)*20+卡牌属性!AL126)</f>
        <v>1150</v>
      </c>
      <c r="AX126" s="14">
        <f t="shared" si="298"/>
        <v>1150</v>
      </c>
      <c r="AY126" s="14">
        <f t="shared" si="298"/>
        <v>1150</v>
      </c>
      <c r="AZ126" s="14">
        <f t="shared" si="298"/>
        <v>1150</v>
      </c>
      <c r="BA126" s="14">
        <f t="shared" si="298"/>
        <v>1150</v>
      </c>
      <c r="BB126" s="14">
        <f>INDEX(属性投放!$DK$6:$DK$85,(卡牌属性!AG126-2)*20+卡牌属性!AL126)</f>
        <v>26</v>
      </c>
      <c r="BC126" s="14">
        <f t="shared" si="299"/>
        <v>26</v>
      </c>
      <c r="BD126" s="14">
        <f t="shared" si="299"/>
        <v>26</v>
      </c>
      <c r="BE126" s="14">
        <f t="shared" si="299"/>
        <v>26</v>
      </c>
      <c r="BF126" s="14">
        <f t="shared" si="299"/>
        <v>26</v>
      </c>
      <c r="BG126" s="14">
        <f>INDEX(属性投放!$DL$6:$DL$85,(卡牌属性!AG126-2)*20+卡牌属性!AL126)</f>
        <v>14</v>
      </c>
      <c r="BH126" s="14">
        <f t="shared" si="300"/>
        <v>14</v>
      </c>
      <c r="BI126" s="14">
        <f t="shared" si="300"/>
        <v>14</v>
      </c>
      <c r="BJ126" s="14">
        <f t="shared" si="300"/>
        <v>14</v>
      </c>
      <c r="BK126" s="14">
        <f t="shared" si="300"/>
        <v>14</v>
      </c>
      <c r="BL126" s="14">
        <f>INDEX(属性投放!$DM$6:$DM$85,(卡牌属性!AG126-2)*20+卡牌属性!AL126)</f>
        <v>130</v>
      </c>
      <c r="BM126" s="14">
        <f t="shared" si="301"/>
        <v>130</v>
      </c>
      <c r="BN126" s="14">
        <f t="shared" si="301"/>
        <v>130</v>
      </c>
      <c r="BO126" s="14">
        <f t="shared" si="301"/>
        <v>130</v>
      </c>
      <c r="BP126" s="14">
        <f t="shared" si="301"/>
        <v>130</v>
      </c>
      <c r="BU126" s="13">
        <v>122</v>
      </c>
      <c r="BV126" s="13">
        <f t="shared" si="177"/>
        <v>7</v>
      </c>
      <c r="BW126" s="14">
        <f t="shared" si="178"/>
        <v>4</v>
      </c>
      <c r="BX126" s="14">
        <f t="shared" si="179"/>
        <v>1102007</v>
      </c>
      <c r="BY126" s="14" t="str">
        <f t="shared" si="180"/>
        <v>天使缇娜2突</v>
      </c>
      <c r="BZ126" s="25" t="s">
        <v>162</v>
      </c>
      <c r="CA126" s="14">
        <v>2</v>
      </c>
      <c r="CB126" s="14">
        <f t="shared" si="181"/>
        <v>2</v>
      </c>
      <c r="CC126" s="14" t="s">
        <v>21</v>
      </c>
      <c r="CD126" s="14">
        <f>INDEX(属性投放!$AY$6:$AY$85,(BW126-2)*20+CB126)</f>
        <v>378</v>
      </c>
      <c r="CE126" s="14" t="s">
        <v>22</v>
      </c>
      <c r="CF126" s="14">
        <f>INDEX(属性投放!$AZ$6:$AZ$85,(BW126-2)*20+CB126)</f>
        <v>104</v>
      </c>
      <c r="CG126" s="14" t="s">
        <v>674</v>
      </c>
      <c r="CH126" s="14">
        <f>INDEX(属性投放!$BA$6:$BA$85,(BW126-2)*20+CB126)</f>
        <v>2280</v>
      </c>
      <c r="CI126" s="14" t="s">
        <v>21</v>
      </c>
      <c r="CJ126" s="14">
        <f>INDEX(属性投放!$BB$6:$BB$85,(BW126-2)*20+CB126)</f>
        <v>15</v>
      </c>
      <c r="CK126" s="14" t="s">
        <v>22</v>
      </c>
      <c r="CL126" s="14">
        <f>INDEX(属性投放!$BC$6:$BC$85,(BW126-2)*20+CB126)</f>
        <v>8</v>
      </c>
      <c r="CM126" s="14" t="s">
        <v>674</v>
      </c>
      <c r="CN126" s="14">
        <f>INDEX(属性投放!$BD$6:$BD$85,(BW126-2)*20+CB126)</f>
        <v>150</v>
      </c>
      <c r="CQ126" s="13">
        <v>122</v>
      </c>
      <c r="CR126" s="13">
        <f t="shared" si="182"/>
        <v>3</v>
      </c>
      <c r="CS126" s="13">
        <f t="shared" si="183"/>
        <v>18</v>
      </c>
      <c r="CT126" s="14">
        <f t="shared" si="184"/>
        <v>4</v>
      </c>
      <c r="CU126" s="14">
        <f t="shared" si="185"/>
        <v>1102003</v>
      </c>
      <c r="CV126" s="14" t="str">
        <f>INDEX($O$6:$O$27,CR126)&amp;"-"&amp;INDEX(属性投放!$AB$7:$AB$26,CX126)&amp;"-魂火-"&amp;CZ126</f>
        <v>典韦-叫唤+2-魂火-3</v>
      </c>
      <c r="CW126" s="25" t="s">
        <v>162</v>
      </c>
      <c r="CX126" s="14">
        <f>INDEX(属性投放!$AL$7:$AL$58,CS126)</f>
        <v>9</v>
      </c>
      <c r="CY126" s="14" t="s">
        <v>701</v>
      </c>
      <c r="CZ126" s="14">
        <f>INDEX(属性投放!$AM$7:$AM$58,CS126)</f>
        <v>3</v>
      </c>
      <c r="DA126" s="14">
        <f t="shared" si="186"/>
        <v>18</v>
      </c>
      <c r="DB126" s="14">
        <f>INDEX(属性投放!$AN$7:$AN$58,DA126)</f>
        <v>65</v>
      </c>
      <c r="DC126" s="14" t="s">
        <v>702</v>
      </c>
      <c r="DD126" s="14">
        <f>INDEX(属性投放!$BJ$6:$BJ$85,(CT126-2)*20+CX126)</f>
        <v>160</v>
      </c>
      <c r="DE126" s="14">
        <f>SUMIFS(DD$5:DD126,$CR$5:$CR126,"="&amp;$CR126)</f>
        <v>1640</v>
      </c>
      <c r="DF126" s="14" t="s">
        <v>703</v>
      </c>
      <c r="DG126" s="14">
        <f>INDEX(属性投放!$BK$6:$BK$85,(CT126-2)*20+CX126)</f>
        <v>80</v>
      </c>
      <c r="DH126" s="14">
        <f>SUMIFS(DG$5:DG126,$CR$5:$CR126,"="&amp;$CR126)</f>
        <v>823</v>
      </c>
      <c r="DI126" s="14" t="s">
        <v>704</v>
      </c>
      <c r="DJ126" s="14">
        <f>INDEX(属性投放!$BL$6:$BL$85,(CT126-2)*20+CX126)</f>
        <v>1600</v>
      </c>
      <c r="DK126" s="14">
        <f>SUMIFS(DJ$5:DJ126,$CR$5:$CR126,"="&amp;$CR126)</f>
        <v>16400</v>
      </c>
      <c r="DP126" s="14">
        <f t="shared" si="187"/>
        <v>1102007</v>
      </c>
      <c r="DQ126" s="14" t="str">
        <f t="shared" si="188"/>
        <v>天使缇娜2突</v>
      </c>
      <c r="DR126" s="14">
        <f t="shared" si="189"/>
        <v>7</v>
      </c>
      <c r="DS126" s="14">
        <f t="shared" si="190"/>
        <v>6</v>
      </c>
      <c r="DT126" s="14">
        <f t="shared" si="191"/>
        <v>6</v>
      </c>
      <c r="DU126" s="14">
        <f t="shared" si="192"/>
        <v>4</v>
      </c>
      <c r="DV126" s="14">
        <f t="shared" si="193"/>
        <v>2</v>
      </c>
      <c r="DW126" s="14">
        <f t="shared" si="194"/>
        <v>42</v>
      </c>
      <c r="DX126" s="14">
        <f>INDEX(属性投放!$AW$6:$AW$85,(卡牌属性!DU126-2)*20+卡牌属性!DV126)</f>
        <v>10</v>
      </c>
      <c r="DY126" s="14">
        <f>INDEX(属性投放!BP$6:BP$85,卡牌属性!$DW126)</f>
        <v>65</v>
      </c>
      <c r="DZ126" s="14">
        <f>INDEX(属性投放!BQ$6:BQ$85,卡牌属性!$DW126)</f>
        <v>33</v>
      </c>
      <c r="EA126" s="14">
        <f>INDEX(属性投放!BR$6:BR$85,卡牌属性!$DW126)</f>
        <v>650</v>
      </c>
      <c r="EB126" s="14">
        <f t="shared" ref="EB126:EB144" si="302">EB125+$DY125+EQ125*$DX125</f>
        <v>348</v>
      </c>
      <c r="EC126" s="14">
        <f t="shared" ref="EC126:EC144" si="303">EC125+$DY125+ER125*$DX125</f>
        <v>402</v>
      </c>
      <c r="ED126" s="14">
        <f t="shared" ref="ED126:ED144" si="304">ED125+$DY125+ES125*$DX125</f>
        <v>460</v>
      </c>
      <c r="EE126" s="14">
        <f t="shared" ref="EE126:EE144" si="305">EE125+$DY125+ET125*$DX125</f>
        <v>460</v>
      </c>
      <c r="EF126" s="14">
        <f t="shared" ref="EF126:EF144" si="306">EF125+$DY125+EU125*$DX125</f>
        <v>550</v>
      </c>
      <c r="EG126" s="14">
        <f t="shared" ref="EG126:EG144" si="307">EG125+$DZ125+EV125*$DX125</f>
        <v>80</v>
      </c>
      <c r="EH126" s="14">
        <f t="shared" ref="EH126:EH144" si="308">EH125+$DZ125+EW125*$DX125</f>
        <v>89</v>
      </c>
      <c r="EI126" s="14">
        <f t="shared" ref="EI126:EI144" si="309">EI125+$DZ125+EX125*$DX125</f>
        <v>89</v>
      </c>
      <c r="EJ126" s="14">
        <f t="shared" ref="EJ126:EJ144" si="310">EJ125+$DZ125+EY125*$DX125</f>
        <v>98</v>
      </c>
      <c r="EK126" s="14">
        <f t="shared" ref="EK126:EK144" si="311">EK125+$DZ125+EZ125*$DX125</f>
        <v>107</v>
      </c>
      <c r="EL126" s="14">
        <f t="shared" ref="EL126:EL144" si="312">EL125+$EA125+FA125*$DX125</f>
        <v>1600</v>
      </c>
      <c r="EM126" s="14">
        <f t="shared" ref="EM126:EM144" si="313">EM125+$EA125+FB125*$DX125</f>
        <v>1980</v>
      </c>
      <c r="EN126" s="14">
        <f t="shared" ref="EN126:EN144" si="314">EN125+$EA125+FC125*$DX125</f>
        <v>1980</v>
      </c>
      <c r="EO126" s="14">
        <f t="shared" ref="EO126:EO144" si="315">EO125+$EA125+FD125*$DX125</f>
        <v>2270</v>
      </c>
      <c r="EP126" s="14">
        <f t="shared" ref="EP126:EP144" si="316">EP125+$EA125+FE125*$DX125</f>
        <v>2600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  <c r="GJ126" s="13">
        <v>122</v>
      </c>
      <c r="GK126" s="13">
        <f>MATCH(GJ126-1,属性投放!$T$6:$T$66,1)</f>
        <v>31</v>
      </c>
      <c r="GL126" s="13">
        <f>MATCH(GJ126,属性投放!$AN$6:$AN$58,1)-1</f>
        <v>41</v>
      </c>
      <c r="GM126" s="13">
        <f>MATCH(GJ126-1,属性投放!$AD$6:$AD$26,1)</f>
        <v>17</v>
      </c>
      <c r="GN126" s="13" t="str">
        <f>INDEX(属性投放!$AB$7:$AB$26,卡牌属性!GM126)</f>
        <v>大焦热+1</v>
      </c>
      <c r="GO126" s="14">
        <f t="shared" si="260"/>
        <v>4900</v>
      </c>
      <c r="GP126" s="14">
        <f t="shared" si="261"/>
        <v>2434</v>
      </c>
      <c r="GQ126" s="14">
        <f t="shared" si="262"/>
        <v>48300</v>
      </c>
      <c r="GR126" s="14">
        <f t="shared" si="263"/>
        <v>20</v>
      </c>
      <c r="GS126" s="14">
        <f t="shared" si="264"/>
        <v>10</v>
      </c>
      <c r="GT126" s="14">
        <f t="shared" si="265"/>
        <v>200</v>
      </c>
      <c r="GU126" s="14">
        <f>GO126+GR126*($GJ126-INDEX(属性投放!$AD$6:$AD$26,卡牌属性!$GM126))</f>
        <v>5000</v>
      </c>
      <c r="GV126" s="14">
        <f>GP126+GS126*($GJ126-INDEX(属性投放!$AD$6:$AD$26,卡牌属性!$GM126))</f>
        <v>2484</v>
      </c>
      <c r="GW126" s="14">
        <f>GQ126+GT126*($GJ126-INDEX(属性投放!$AD$6:$AD$26,卡牌属性!$GM126))</f>
        <v>49300</v>
      </c>
      <c r="GX126" s="14">
        <f t="shared" si="266"/>
        <v>6975</v>
      </c>
      <c r="GY126" s="14">
        <f t="shared" si="267"/>
        <v>3491</v>
      </c>
      <c r="GZ126" s="14">
        <f t="shared" si="268"/>
        <v>69750</v>
      </c>
      <c r="HA126" s="14">
        <f>IF(COUNTIF(属性投放!$AN$7:$AN$58,"="&amp;卡牌属性!GJ126)&gt;0,卡牌属性!GL126,0)</f>
        <v>41</v>
      </c>
      <c r="HB126" s="14">
        <f t="shared" si="269"/>
        <v>550</v>
      </c>
      <c r="HC126" s="14">
        <f t="shared" si="270"/>
        <v>275</v>
      </c>
      <c r="HD126" s="14">
        <f t="shared" si="271"/>
        <v>5500</v>
      </c>
      <c r="HE126" s="14">
        <f>IF(COUNTIF(属性投放!$AD$6:$AD$26,"="&amp;卡牌属性!GJ126)&gt;0,卡牌属性!GM126,0)</f>
        <v>0</v>
      </c>
      <c r="HF126" s="14">
        <f t="shared" si="272"/>
        <v>0</v>
      </c>
      <c r="HG126" s="14">
        <f t="shared" si="273"/>
        <v>0</v>
      </c>
      <c r="HH126" s="14">
        <f t="shared" si="274"/>
        <v>0</v>
      </c>
      <c r="HI126" s="14">
        <f t="shared" si="219"/>
        <v>20</v>
      </c>
      <c r="HJ126" s="14">
        <f t="shared" si="220"/>
        <v>10</v>
      </c>
      <c r="HK126" s="14">
        <f t="shared" si="221"/>
        <v>200</v>
      </c>
      <c r="HL126" s="14">
        <f t="shared" si="222"/>
        <v>11975</v>
      </c>
      <c r="HM126" s="14">
        <f t="shared" si="223"/>
        <v>5975</v>
      </c>
      <c r="HN126" s="14">
        <f t="shared" si="224"/>
        <v>119050</v>
      </c>
      <c r="HO126" s="14">
        <f t="shared" si="225"/>
        <v>600</v>
      </c>
      <c r="HP126" s="14">
        <f t="shared" si="226"/>
        <v>16500</v>
      </c>
      <c r="HQ126" s="14">
        <f t="shared" si="227"/>
        <v>0</v>
      </c>
      <c r="HR126" s="14">
        <f t="shared" si="228"/>
        <v>358300</v>
      </c>
      <c r="HS126" s="17">
        <f t="shared" si="229"/>
        <v>1.6745743790120011E-3</v>
      </c>
      <c r="HT126" s="17">
        <f t="shared" si="230"/>
        <v>4.6050795422830033E-2</v>
      </c>
      <c r="HU126" s="17">
        <f t="shared" si="231"/>
        <v>0</v>
      </c>
      <c r="HV126" s="23">
        <f>SUM(HO$5:HO126)</f>
        <v>40780</v>
      </c>
      <c r="HW126" s="14">
        <f>SUM(HP$5:HP126)</f>
        <v>209320</v>
      </c>
      <c r="HX126" s="14">
        <f>SUM(HQ$5:HQ126)</f>
        <v>85660</v>
      </c>
      <c r="HY126" s="17">
        <f t="shared" si="232"/>
        <v>0.113815238626849</v>
      </c>
      <c r="HZ126" s="17">
        <f t="shared" si="233"/>
        <v>0.58420318169132013</v>
      </c>
      <c r="IA126" s="17">
        <f t="shared" si="234"/>
        <v>0.2390734021769467</v>
      </c>
    </row>
    <row r="127" spans="31:235" ht="16.5" x14ac:dyDescent="0.2">
      <c r="AE127" s="13">
        <v>123</v>
      </c>
      <c r="AF127" s="13">
        <f t="shared" si="218"/>
        <v>7</v>
      </c>
      <c r="AG127" s="13">
        <f t="shared" si="173"/>
        <v>4</v>
      </c>
      <c r="AH127" s="14">
        <f t="shared" si="174"/>
        <v>1101007</v>
      </c>
      <c r="AI127" s="14" t="str">
        <f t="shared" si="175"/>
        <v>战斗曹焱兵3突</v>
      </c>
      <c r="AJ127" s="25" t="s">
        <v>162</v>
      </c>
      <c r="AK127" s="14">
        <v>1</v>
      </c>
      <c r="AL127" s="14">
        <f t="shared" si="176"/>
        <v>3</v>
      </c>
      <c r="AM127" s="14">
        <f>INDEX(属性投放!$DE$6:$DE$85,(卡牌属性!AG127-2)*20+卡牌属性!AL127)</f>
        <v>316</v>
      </c>
      <c r="AN127" s="14">
        <f t="shared" si="296"/>
        <v>316</v>
      </c>
      <c r="AO127" s="14">
        <f t="shared" si="296"/>
        <v>316</v>
      </c>
      <c r="AP127" s="14">
        <f t="shared" si="296"/>
        <v>316</v>
      </c>
      <c r="AQ127" s="14">
        <f t="shared" si="296"/>
        <v>316</v>
      </c>
      <c r="AR127" s="14">
        <f>INDEX(属性投放!$DF$6:$DF$85,(卡牌属性!AG127-2)*20+卡牌属性!AL127)</f>
        <v>114</v>
      </c>
      <c r="AS127" s="14">
        <f t="shared" si="297"/>
        <v>114</v>
      </c>
      <c r="AT127" s="14">
        <f t="shared" si="297"/>
        <v>114</v>
      </c>
      <c r="AU127" s="14">
        <f t="shared" si="297"/>
        <v>114</v>
      </c>
      <c r="AV127" s="14">
        <f t="shared" si="297"/>
        <v>114</v>
      </c>
      <c r="AW127" s="14">
        <f>INDEX(属性投放!$DG$6:$DG$85,(卡牌属性!AG127-2)*20+卡牌属性!AL127)</f>
        <v>1480</v>
      </c>
      <c r="AX127" s="14">
        <f t="shared" si="298"/>
        <v>1480</v>
      </c>
      <c r="AY127" s="14">
        <f t="shared" si="298"/>
        <v>1480</v>
      </c>
      <c r="AZ127" s="14">
        <f t="shared" si="298"/>
        <v>1480</v>
      </c>
      <c r="BA127" s="14">
        <f t="shared" si="298"/>
        <v>1480</v>
      </c>
      <c r="BB127" s="14">
        <f>INDEX(属性投放!$DK$6:$DK$85,(卡牌属性!AG127-2)*20+卡牌属性!AL127)</f>
        <v>26</v>
      </c>
      <c r="BC127" s="14">
        <f t="shared" si="299"/>
        <v>26</v>
      </c>
      <c r="BD127" s="14">
        <f t="shared" si="299"/>
        <v>26</v>
      </c>
      <c r="BE127" s="14">
        <f t="shared" si="299"/>
        <v>26</v>
      </c>
      <c r="BF127" s="14">
        <f t="shared" si="299"/>
        <v>26</v>
      </c>
      <c r="BG127" s="14">
        <f>INDEX(属性投放!$DL$6:$DL$85,(卡牌属性!AG127-2)*20+卡牌属性!AL127)</f>
        <v>14</v>
      </c>
      <c r="BH127" s="14">
        <f t="shared" si="300"/>
        <v>14</v>
      </c>
      <c r="BI127" s="14">
        <f t="shared" si="300"/>
        <v>14</v>
      </c>
      <c r="BJ127" s="14">
        <f t="shared" si="300"/>
        <v>14</v>
      </c>
      <c r="BK127" s="14">
        <f t="shared" si="300"/>
        <v>14</v>
      </c>
      <c r="BL127" s="14">
        <f>INDEX(属性投放!$DM$6:$DM$85,(卡牌属性!AG127-2)*20+卡牌属性!AL127)</f>
        <v>130</v>
      </c>
      <c r="BM127" s="14">
        <f t="shared" si="301"/>
        <v>130</v>
      </c>
      <c r="BN127" s="14">
        <f t="shared" si="301"/>
        <v>130</v>
      </c>
      <c r="BO127" s="14">
        <f t="shared" si="301"/>
        <v>130</v>
      </c>
      <c r="BP127" s="14">
        <f t="shared" si="301"/>
        <v>130</v>
      </c>
      <c r="BU127" s="13">
        <v>123</v>
      </c>
      <c r="BV127" s="13">
        <f t="shared" si="177"/>
        <v>7</v>
      </c>
      <c r="BW127" s="14">
        <f t="shared" si="178"/>
        <v>4</v>
      </c>
      <c r="BX127" s="14">
        <f t="shared" si="179"/>
        <v>1102007</v>
      </c>
      <c r="BY127" s="14" t="str">
        <f t="shared" si="180"/>
        <v>天使缇娜3突</v>
      </c>
      <c r="BZ127" s="25" t="s">
        <v>162</v>
      </c>
      <c r="CA127" s="14">
        <v>2</v>
      </c>
      <c r="CB127" s="14">
        <f t="shared" si="181"/>
        <v>3</v>
      </c>
      <c r="CC127" s="14" t="s">
        <v>21</v>
      </c>
      <c r="CD127" s="14">
        <f>INDEX(属性投放!$AY$6:$AY$85,(BW127-2)*20+CB127)</f>
        <v>683</v>
      </c>
      <c r="CE127" s="14" t="s">
        <v>22</v>
      </c>
      <c r="CF127" s="14">
        <f>INDEX(属性投放!$AZ$6:$AZ$85,(BW127-2)*20+CB127)</f>
        <v>263</v>
      </c>
      <c r="CG127" s="14" t="s">
        <v>674</v>
      </c>
      <c r="CH127" s="14">
        <f>INDEX(属性投放!$BA$6:$BA$85,(BW127-2)*20+CB127)</f>
        <v>5330</v>
      </c>
      <c r="CI127" s="14" t="s">
        <v>21</v>
      </c>
      <c r="CJ127" s="14">
        <f>INDEX(属性投放!$BB$6:$BB$85,(BW127-2)*20+CB127)</f>
        <v>15</v>
      </c>
      <c r="CK127" s="14" t="s">
        <v>22</v>
      </c>
      <c r="CL127" s="14">
        <f>INDEX(属性投放!$BC$6:$BC$85,(BW127-2)*20+CB127)</f>
        <v>8</v>
      </c>
      <c r="CM127" s="14" t="s">
        <v>674</v>
      </c>
      <c r="CN127" s="14">
        <f>INDEX(属性投放!$BD$6:$BD$85,(BW127-2)*20+CB127)</f>
        <v>150</v>
      </c>
      <c r="CQ127" s="13">
        <v>123</v>
      </c>
      <c r="CR127" s="13">
        <f t="shared" si="182"/>
        <v>3</v>
      </c>
      <c r="CS127" s="13">
        <f t="shared" si="183"/>
        <v>19</v>
      </c>
      <c r="CT127" s="14">
        <f t="shared" si="184"/>
        <v>4</v>
      </c>
      <c r="CU127" s="14">
        <f t="shared" si="185"/>
        <v>1102003</v>
      </c>
      <c r="CV127" s="14" t="str">
        <f>INDEX($O$6:$O$27,CR127)&amp;"-"&amp;INDEX(属性投放!$AB$7:$AB$26,CX127)&amp;"-魂火-"&amp;CZ127</f>
        <v>典韦-大叫唤-魂火-1</v>
      </c>
      <c r="CW127" s="25" t="s">
        <v>162</v>
      </c>
      <c r="CX127" s="14">
        <f>INDEX(属性投放!$AL$7:$AL$58,CS127)</f>
        <v>10</v>
      </c>
      <c r="CY127" s="14" t="s">
        <v>701</v>
      </c>
      <c r="CZ127" s="14">
        <f>INDEX(属性投放!$AM$7:$AM$58,CS127)</f>
        <v>1</v>
      </c>
      <c r="DA127" s="14">
        <f t="shared" si="186"/>
        <v>19</v>
      </c>
      <c r="DB127" s="14">
        <f>INDEX(属性投放!$AN$7:$AN$58,DA127)</f>
        <v>67</v>
      </c>
      <c r="DC127" s="14" t="s">
        <v>702</v>
      </c>
      <c r="DD127" s="14">
        <f>INDEX(属性投放!$BJ$6:$BJ$85,(CT127-2)*20+CX127)</f>
        <v>190</v>
      </c>
      <c r="DE127" s="14">
        <f>SUMIFS(DD$5:DD127,$CR$5:$CR127,"="&amp;$CR127)</f>
        <v>1830</v>
      </c>
      <c r="DF127" s="14" t="s">
        <v>703</v>
      </c>
      <c r="DG127" s="14">
        <f>INDEX(属性投放!$BK$6:$BK$85,(CT127-2)*20+CX127)</f>
        <v>95</v>
      </c>
      <c r="DH127" s="14">
        <f>SUMIFS(DG$5:DG127,$CR$5:$CR127,"="&amp;$CR127)</f>
        <v>918</v>
      </c>
      <c r="DI127" s="14" t="s">
        <v>704</v>
      </c>
      <c r="DJ127" s="14">
        <f>INDEX(属性投放!$BL$6:$BL$85,(CT127-2)*20+CX127)</f>
        <v>1900</v>
      </c>
      <c r="DK127" s="14">
        <f>SUMIFS(DJ$5:DJ127,$CR$5:$CR127,"="&amp;$CR127)</f>
        <v>18300</v>
      </c>
      <c r="DP127" s="14">
        <f t="shared" si="187"/>
        <v>1102007</v>
      </c>
      <c r="DQ127" s="14" t="str">
        <f t="shared" si="188"/>
        <v>天使缇娜3突</v>
      </c>
      <c r="DR127" s="14">
        <f t="shared" si="189"/>
        <v>7</v>
      </c>
      <c r="DS127" s="14">
        <f t="shared" si="190"/>
        <v>6</v>
      </c>
      <c r="DT127" s="14">
        <f t="shared" si="191"/>
        <v>6</v>
      </c>
      <c r="DU127" s="14">
        <f t="shared" si="192"/>
        <v>4</v>
      </c>
      <c r="DV127" s="14">
        <f t="shared" si="193"/>
        <v>3</v>
      </c>
      <c r="DW127" s="14">
        <f t="shared" si="194"/>
        <v>43</v>
      </c>
      <c r="DX127" s="14">
        <f>INDEX(属性投放!$AW$6:$AW$85,(卡牌属性!DU127-2)*20+卡牌属性!DV127)</f>
        <v>10</v>
      </c>
      <c r="DY127" s="14">
        <f>INDEX(属性投放!BP$6:BP$85,卡牌属性!$DW127)</f>
        <v>100</v>
      </c>
      <c r="DZ127" s="14">
        <f>INDEX(属性投放!BQ$6:BQ$85,卡牌属性!$DW127)</f>
        <v>50</v>
      </c>
      <c r="EA127" s="14">
        <f>INDEX(属性投放!BR$6:BR$85,卡牌属性!$DW127)</f>
        <v>1000</v>
      </c>
      <c r="EB127" s="14">
        <f t="shared" si="302"/>
        <v>563</v>
      </c>
      <c r="EC127" s="14">
        <f t="shared" si="303"/>
        <v>637</v>
      </c>
      <c r="ED127" s="14">
        <f t="shared" si="304"/>
        <v>725</v>
      </c>
      <c r="EE127" s="14">
        <f t="shared" si="305"/>
        <v>725</v>
      </c>
      <c r="EF127" s="14">
        <f t="shared" si="306"/>
        <v>865</v>
      </c>
      <c r="EG127" s="14">
        <f t="shared" si="307"/>
        <v>173</v>
      </c>
      <c r="EH127" s="14">
        <f t="shared" si="308"/>
        <v>202</v>
      </c>
      <c r="EI127" s="14">
        <f t="shared" si="309"/>
        <v>202</v>
      </c>
      <c r="EJ127" s="14">
        <f t="shared" si="310"/>
        <v>221</v>
      </c>
      <c r="EK127" s="14">
        <f t="shared" si="311"/>
        <v>240</v>
      </c>
      <c r="EL127" s="14">
        <f t="shared" si="312"/>
        <v>3450</v>
      </c>
      <c r="EM127" s="14">
        <f t="shared" si="313"/>
        <v>4130</v>
      </c>
      <c r="EN127" s="14">
        <f t="shared" si="314"/>
        <v>4130</v>
      </c>
      <c r="EO127" s="14">
        <f t="shared" si="315"/>
        <v>4620</v>
      </c>
      <c r="EP127" s="14">
        <f t="shared" si="316"/>
        <v>5250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  <c r="GJ127" s="13">
        <v>123</v>
      </c>
      <c r="GK127" s="13">
        <f>MATCH(GJ127-1,属性投放!$T$6:$T$66,1)</f>
        <v>32</v>
      </c>
      <c r="GL127" s="13">
        <f>MATCH(GJ127,属性投放!$AN$6:$AN$58,1)-1</f>
        <v>41</v>
      </c>
      <c r="GM127" s="13">
        <f>MATCH(GJ127-1,属性投放!$AD$6:$AD$26,1)</f>
        <v>17</v>
      </c>
      <c r="GN127" s="13" t="str">
        <f>INDEX(属性投放!$AB$7:$AB$26,卡牌属性!GM127)</f>
        <v>大焦热+1</v>
      </c>
      <c r="GO127" s="14">
        <f t="shared" si="260"/>
        <v>4900</v>
      </c>
      <c r="GP127" s="14">
        <f t="shared" si="261"/>
        <v>2434</v>
      </c>
      <c r="GQ127" s="14">
        <f t="shared" si="262"/>
        <v>48300</v>
      </c>
      <c r="GR127" s="14">
        <f t="shared" si="263"/>
        <v>20</v>
      </c>
      <c r="GS127" s="14">
        <f t="shared" si="264"/>
        <v>10</v>
      </c>
      <c r="GT127" s="14">
        <f t="shared" si="265"/>
        <v>200</v>
      </c>
      <c r="GU127" s="14">
        <f>GO127+GR127*($GJ127-INDEX(属性投放!$AD$6:$AD$26,卡牌属性!$GM127))</f>
        <v>5020</v>
      </c>
      <c r="GV127" s="14">
        <f>GP127+GS127*($GJ127-INDEX(属性投放!$AD$6:$AD$26,卡牌属性!$GM127))</f>
        <v>2494</v>
      </c>
      <c r="GW127" s="14">
        <f>GQ127+GT127*($GJ127-INDEX(属性投放!$AD$6:$AD$26,卡牌属性!$GM127))</f>
        <v>49500</v>
      </c>
      <c r="GX127" s="14">
        <f t="shared" si="266"/>
        <v>6975</v>
      </c>
      <c r="GY127" s="14">
        <f t="shared" si="267"/>
        <v>3491</v>
      </c>
      <c r="GZ127" s="14">
        <f t="shared" si="268"/>
        <v>69750</v>
      </c>
      <c r="HA127" s="14">
        <f>IF(COUNTIF(属性投放!$AN$7:$AN$58,"="&amp;卡牌属性!GJ127)&gt;0,卡牌属性!GL127,0)</f>
        <v>0</v>
      </c>
      <c r="HB127" s="14">
        <f t="shared" si="269"/>
        <v>0</v>
      </c>
      <c r="HC127" s="14">
        <f t="shared" si="270"/>
        <v>0</v>
      </c>
      <c r="HD127" s="14">
        <f t="shared" si="271"/>
        <v>0</v>
      </c>
      <c r="HE127" s="14">
        <f>IF(COUNTIF(属性投放!$AD$6:$AD$26,"="&amp;卡牌属性!GJ127)&gt;0,卡牌属性!GM127,0)</f>
        <v>0</v>
      </c>
      <c r="HF127" s="14">
        <f t="shared" si="272"/>
        <v>0</v>
      </c>
      <c r="HG127" s="14">
        <f t="shared" si="273"/>
        <v>0</v>
      </c>
      <c r="HH127" s="14">
        <f t="shared" si="274"/>
        <v>0</v>
      </c>
      <c r="HI127" s="14">
        <f t="shared" si="219"/>
        <v>20</v>
      </c>
      <c r="HJ127" s="14">
        <f t="shared" si="220"/>
        <v>10</v>
      </c>
      <c r="HK127" s="14">
        <f t="shared" si="221"/>
        <v>200</v>
      </c>
      <c r="HL127" s="14">
        <f t="shared" si="222"/>
        <v>11995</v>
      </c>
      <c r="HM127" s="14">
        <f t="shared" si="223"/>
        <v>5985</v>
      </c>
      <c r="HN127" s="14">
        <f t="shared" si="224"/>
        <v>119250</v>
      </c>
      <c r="HO127" s="14">
        <f t="shared" si="225"/>
        <v>600</v>
      </c>
      <c r="HP127" s="14">
        <f t="shared" si="226"/>
        <v>0</v>
      </c>
      <c r="HQ127" s="14">
        <f t="shared" si="227"/>
        <v>0</v>
      </c>
      <c r="HR127" s="14">
        <f t="shared" si="228"/>
        <v>358900</v>
      </c>
      <c r="HS127" s="17">
        <f t="shared" si="229"/>
        <v>1.6717748676511562E-3</v>
      </c>
      <c r="HT127" s="17">
        <f t="shared" si="230"/>
        <v>0</v>
      </c>
      <c r="HU127" s="17">
        <f t="shared" si="231"/>
        <v>0</v>
      </c>
      <c r="HV127" s="23">
        <f>SUM(HO$5:HO127)</f>
        <v>41380</v>
      </c>
      <c r="HW127" s="14">
        <f>SUM(HP$5:HP127)</f>
        <v>209320</v>
      </c>
      <c r="HX127" s="14">
        <f>SUM(HQ$5:HQ127)</f>
        <v>85660</v>
      </c>
      <c r="HY127" s="17">
        <f t="shared" si="232"/>
        <v>0.11529674003900808</v>
      </c>
      <c r="HZ127" s="17">
        <f t="shared" si="233"/>
        <v>0.58322652549456677</v>
      </c>
      <c r="IA127" s="17">
        <f t="shared" si="234"/>
        <v>0.23867372527166342</v>
      </c>
    </row>
    <row r="128" spans="31:235" ht="16.5" x14ac:dyDescent="0.2">
      <c r="AE128" s="13">
        <v>124</v>
      </c>
      <c r="AF128" s="13">
        <f t="shared" si="218"/>
        <v>7</v>
      </c>
      <c r="AG128" s="13">
        <f t="shared" si="173"/>
        <v>4</v>
      </c>
      <c r="AH128" s="14">
        <f t="shared" si="174"/>
        <v>1101007</v>
      </c>
      <c r="AI128" s="14" t="str">
        <f t="shared" si="175"/>
        <v>战斗曹焱兵4突</v>
      </c>
      <c r="AJ128" s="25" t="s">
        <v>162</v>
      </c>
      <c r="AK128" s="14">
        <v>1</v>
      </c>
      <c r="AL128" s="14">
        <f t="shared" si="176"/>
        <v>4</v>
      </c>
      <c r="AM128" s="14">
        <f>INDEX(属性投放!$DE$6:$DE$85,(卡牌属性!AG128-2)*20+卡牌属性!AL128)</f>
        <v>642</v>
      </c>
      <c r="AN128" s="14">
        <f t="shared" si="296"/>
        <v>642</v>
      </c>
      <c r="AO128" s="14">
        <f t="shared" si="296"/>
        <v>642</v>
      </c>
      <c r="AP128" s="14">
        <f t="shared" si="296"/>
        <v>642</v>
      </c>
      <c r="AQ128" s="14">
        <f t="shared" si="296"/>
        <v>642</v>
      </c>
      <c r="AR128" s="14">
        <f>INDEX(属性投放!$DF$6:$DF$85,(卡牌属性!AG128-2)*20+卡牌属性!AL128)</f>
        <v>288</v>
      </c>
      <c r="AS128" s="14">
        <f t="shared" si="297"/>
        <v>288</v>
      </c>
      <c r="AT128" s="14">
        <f t="shared" si="297"/>
        <v>288</v>
      </c>
      <c r="AU128" s="14">
        <f t="shared" si="297"/>
        <v>288</v>
      </c>
      <c r="AV128" s="14">
        <f t="shared" si="297"/>
        <v>288</v>
      </c>
      <c r="AW128" s="14">
        <f>INDEX(属性投放!$DG$6:$DG$85,(卡牌属性!AG128-2)*20+卡牌属性!AL128)</f>
        <v>3110</v>
      </c>
      <c r="AX128" s="14">
        <f t="shared" si="298"/>
        <v>3110</v>
      </c>
      <c r="AY128" s="14">
        <f t="shared" si="298"/>
        <v>3110</v>
      </c>
      <c r="AZ128" s="14">
        <f t="shared" si="298"/>
        <v>3110</v>
      </c>
      <c r="BA128" s="14">
        <f t="shared" si="298"/>
        <v>3110</v>
      </c>
      <c r="BB128" s="14">
        <f>INDEX(属性投放!$DK$6:$DK$85,(卡牌属性!AG128-2)*20+卡牌属性!AL128)</f>
        <v>47</v>
      </c>
      <c r="BC128" s="14">
        <f t="shared" si="299"/>
        <v>47</v>
      </c>
      <c r="BD128" s="14">
        <f t="shared" si="299"/>
        <v>47</v>
      </c>
      <c r="BE128" s="14">
        <f t="shared" si="299"/>
        <v>47</v>
      </c>
      <c r="BF128" s="14">
        <f t="shared" si="299"/>
        <v>47</v>
      </c>
      <c r="BG128" s="14">
        <f>INDEX(属性投放!$DL$6:$DL$85,(卡牌属性!AG128-2)*20+卡牌属性!AL128)</f>
        <v>24</v>
      </c>
      <c r="BH128" s="14">
        <f t="shared" si="300"/>
        <v>24</v>
      </c>
      <c r="BI128" s="14">
        <f t="shared" si="300"/>
        <v>24</v>
      </c>
      <c r="BJ128" s="14">
        <f t="shared" si="300"/>
        <v>24</v>
      </c>
      <c r="BK128" s="14">
        <f t="shared" si="300"/>
        <v>24</v>
      </c>
      <c r="BL128" s="14">
        <f>INDEX(属性投放!$DM$6:$DM$85,(卡牌属性!AG128-2)*20+卡牌属性!AL128)</f>
        <v>235</v>
      </c>
      <c r="BM128" s="14">
        <f t="shared" si="301"/>
        <v>235</v>
      </c>
      <c r="BN128" s="14">
        <f t="shared" si="301"/>
        <v>235</v>
      </c>
      <c r="BO128" s="14">
        <f t="shared" si="301"/>
        <v>235</v>
      </c>
      <c r="BP128" s="14">
        <f t="shared" si="301"/>
        <v>235</v>
      </c>
      <c r="BU128" s="13">
        <v>124</v>
      </c>
      <c r="BV128" s="13">
        <f t="shared" si="177"/>
        <v>7</v>
      </c>
      <c r="BW128" s="14">
        <f t="shared" si="178"/>
        <v>4</v>
      </c>
      <c r="BX128" s="14">
        <f t="shared" si="179"/>
        <v>1102007</v>
      </c>
      <c r="BY128" s="14" t="str">
        <f t="shared" si="180"/>
        <v>天使缇娜4突</v>
      </c>
      <c r="BZ128" s="25" t="s">
        <v>162</v>
      </c>
      <c r="CA128" s="14">
        <v>2</v>
      </c>
      <c r="CB128" s="14">
        <f t="shared" si="181"/>
        <v>4</v>
      </c>
      <c r="CC128" s="14" t="s">
        <v>21</v>
      </c>
      <c r="CD128" s="14">
        <f>INDEX(属性投放!$AY$6:$AY$85,(BW128-2)*20+CB128)</f>
        <v>1033</v>
      </c>
      <c r="CE128" s="14" t="s">
        <v>22</v>
      </c>
      <c r="CF128" s="14">
        <f>INDEX(属性投放!$AZ$6:$AZ$85,(BW128-2)*20+CB128)</f>
        <v>443</v>
      </c>
      <c r="CG128" s="14" t="s">
        <v>674</v>
      </c>
      <c r="CH128" s="14">
        <f>INDEX(属性投放!$BA$6:$BA$85,(BW128-2)*20+CB128)</f>
        <v>8830</v>
      </c>
      <c r="CI128" s="14" t="s">
        <v>21</v>
      </c>
      <c r="CJ128" s="14">
        <f>INDEX(属性投放!$BB$6:$BB$85,(BW128-2)*20+CB128)</f>
        <v>20</v>
      </c>
      <c r="CK128" s="14" t="s">
        <v>22</v>
      </c>
      <c r="CL128" s="14">
        <f>INDEX(属性投放!$BC$6:$BC$85,(BW128-2)*20+CB128)</f>
        <v>10</v>
      </c>
      <c r="CM128" s="14" t="s">
        <v>674</v>
      </c>
      <c r="CN128" s="14">
        <f>INDEX(属性投放!$BD$6:$BD$85,(BW128-2)*20+CB128)</f>
        <v>200</v>
      </c>
      <c r="CQ128" s="13">
        <v>124</v>
      </c>
      <c r="CR128" s="13">
        <f t="shared" si="182"/>
        <v>3</v>
      </c>
      <c r="CS128" s="13">
        <f t="shared" si="183"/>
        <v>20</v>
      </c>
      <c r="CT128" s="14">
        <f t="shared" si="184"/>
        <v>4</v>
      </c>
      <c r="CU128" s="14">
        <f t="shared" si="185"/>
        <v>1102003</v>
      </c>
      <c r="CV128" s="14" t="str">
        <f>INDEX($O$6:$O$27,CR128)&amp;"-"&amp;INDEX(属性投放!$AB$7:$AB$26,CX128)&amp;"-魂火-"&amp;CZ128</f>
        <v>典韦-大叫唤-魂火-2</v>
      </c>
      <c r="CW128" s="25" t="s">
        <v>162</v>
      </c>
      <c r="CX128" s="14">
        <f>INDEX(属性投放!$AL$7:$AL$58,CS128)</f>
        <v>10</v>
      </c>
      <c r="CY128" s="14" t="s">
        <v>701</v>
      </c>
      <c r="CZ128" s="14">
        <f>INDEX(属性投放!$AM$7:$AM$58,CS128)</f>
        <v>2</v>
      </c>
      <c r="DA128" s="14">
        <f t="shared" si="186"/>
        <v>20</v>
      </c>
      <c r="DB128" s="14">
        <f>INDEX(属性投放!$AN$7:$AN$58,DA128)</f>
        <v>70</v>
      </c>
      <c r="DC128" s="14" t="s">
        <v>702</v>
      </c>
      <c r="DD128" s="14">
        <f>INDEX(属性投放!$BJ$6:$BJ$85,(CT128-2)*20+CX128)</f>
        <v>190</v>
      </c>
      <c r="DE128" s="14">
        <f>SUMIFS(DD$5:DD128,$CR$5:$CR128,"="&amp;$CR128)</f>
        <v>2020</v>
      </c>
      <c r="DF128" s="14" t="s">
        <v>703</v>
      </c>
      <c r="DG128" s="14">
        <f>INDEX(属性投放!$BK$6:$BK$85,(CT128-2)*20+CX128)</f>
        <v>95</v>
      </c>
      <c r="DH128" s="14">
        <f>SUMIFS(DG$5:DG128,$CR$5:$CR128,"="&amp;$CR128)</f>
        <v>1013</v>
      </c>
      <c r="DI128" s="14" t="s">
        <v>704</v>
      </c>
      <c r="DJ128" s="14">
        <f>INDEX(属性投放!$BL$6:$BL$85,(CT128-2)*20+CX128)</f>
        <v>1900</v>
      </c>
      <c r="DK128" s="14">
        <f>SUMIFS(DJ$5:DJ128,$CR$5:$CR128,"="&amp;$CR128)</f>
        <v>20200</v>
      </c>
      <c r="DP128" s="14">
        <f t="shared" si="187"/>
        <v>1102007</v>
      </c>
      <c r="DQ128" s="14" t="str">
        <f t="shared" si="188"/>
        <v>天使缇娜4突</v>
      </c>
      <c r="DR128" s="14">
        <f t="shared" si="189"/>
        <v>7</v>
      </c>
      <c r="DS128" s="14">
        <f t="shared" si="190"/>
        <v>6</v>
      </c>
      <c r="DT128" s="14">
        <f t="shared" si="191"/>
        <v>6</v>
      </c>
      <c r="DU128" s="14">
        <f t="shared" si="192"/>
        <v>4</v>
      </c>
      <c r="DV128" s="14">
        <f t="shared" si="193"/>
        <v>4</v>
      </c>
      <c r="DW128" s="14">
        <f t="shared" si="194"/>
        <v>44</v>
      </c>
      <c r="DX128" s="14">
        <f>INDEX(属性投放!$AW$6:$AW$85,(卡牌属性!DU128-2)*20+卡牌属性!DV128)</f>
        <v>10</v>
      </c>
      <c r="DY128" s="14">
        <f>INDEX(属性投放!BP$6:BP$85,卡牌属性!$DW128)</f>
        <v>125</v>
      </c>
      <c r="DZ128" s="14">
        <f>INDEX(属性投放!BQ$6:BQ$85,卡牌属性!$DW128)</f>
        <v>63</v>
      </c>
      <c r="EA128" s="14">
        <f>INDEX(属性投放!BR$6:BR$85,卡牌属性!$DW128)</f>
        <v>1250</v>
      </c>
      <c r="EB128" s="14">
        <f t="shared" si="302"/>
        <v>813</v>
      </c>
      <c r="EC128" s="14">
        <f t="shared" si="303"/>
        <v>907</v>
      </c>
      <c r="ED128" s="14">
        <f t="shared" si="304"/>
        <v>1025</v>
      </c>
      <c r="EE128" s="14">
        <f t="shared" si="305"/>
        <v>1025</v>
      </c>
      <c r="EF128" s="14">
        <f t="shared" si="306"/>
        <v>1215</v>
      </c>
      <c r="EG128" s="14">
        <f t="shared" si="307"/>
        <v>283</v>
      </c>
      <c r="EH128" s="14">
        <f t="shared" si="308"/>
        <v>332</v>
      </c>
      <c r="EI128" s="14">
        <f t="shared" si="309"/>
        <v>332</v>
      </c>
      <c r="EJ128" s="14">
        <f t="shared" si="310"/>
        <v>361</v>
      </c>
      <c r="EK128" s="14">
        <f t="shared" si="311"/>
        <v>390</v>
      </c>
      <c r="EL128" s="14">
        <f t="shared" si="312"/>
        <v>5650</v>
      </c>
      <c r="EM128" s="14">
        <f t="shared" si="313"/>
        <v>6630</v>
      </c>
      <c r="EN128" s="14">
        <f t="shared" si="314"/>
        <v>6630</v>
      </c>
      <c r="EO128" s="14">
        <f t="shared" si="315"/>
        <v>7320</v>
      </c>
      <c r="EP128" s="14">
        <f t="shared" si="316"/>
        <v>8250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  <c r="GJ128" s="13">
        <v>124</v>
      </c>
      <c r="GK128" s="13">
        <f>MATCH(GJ128-1,属性投放!$T$6:$T$66,1)</f>
        <v>33</v>
      </c>
      <c r="GL128" s="13">
        <f>MATCH(GJ128,属性投放!$AN$6:$AN$58,1)-1</f>
        <v>41</v>
      </c>
      <c r="GM128" s="13">
        <f>MATCH(GJ128-1,属性投放!$AD$6:$AD$26,1)</f>
        <v>17</v>
      </c>
      <c r="GN128" s="13" t="str">
        <f>INDEX(属性投放!$AB$7:$AB$26,卡牌属性!GM128)</f>
        <v>大焦热+1</v>
      </c>
      <c r="GO128" s="14">
        <f t="shared" si="260"/>
        <v>4900</v>
      </c>
      <c r="GP128" s="14">
        <f t="shared" si="261"/>
        <v>2434</v>
      </c>
      <c r="GQ128" s="14">
        <f t="shared" si="262"/>
        <v>48300</v>
      </c>
      <c r="GR128" s="14">
        <f t="shared" si="263"/>
        <v>20</v>
      </c>
      <c r="GS128" s="14">
        <f t="shared" si="264"/>
        <v>10</v>
      </c>
      <c r="GT128" s="14">
        <f t="shared" si="265"/>
        <v>200</v>
      </c>
      <c r="GU128" s="14">
        <f>GO128+GR128*($GJ128-INDEX(属性投放!$AD$6:$AD$26,卡牌属性!$GM128))</f>
        <v>5040</v>
      </c>
      <c r="GV128" s="14">
        <f>GP128+GS128*($GJ128-INDEX(属性投放!$AD$6:$AD$26,卡牌属性!$GM128))</f>
        <v>2504</v>
      </c>
      <c r="GW128" s="14">
        <f>GQ128+GT128*($GJ128-INDEX(属性投放!$AD$6:$AD$26,卡牌属性!$GM128))</f>
        <v>49700</v>
      </c>
      <c r="GX128" s="14">
        <f t="shared" si="266"/>
        <v>6975</v>
      </c>
      <c r="GY128" s="14">
        <f t="shared" si="267"/>
        <v>3491</v>
      </c>
      <c r="GZ128" s="14">
        <f t="shared" si="268"/>
        <v>69750</v>
      </c>
      <c r="HA128" s="14">
        <f>IF(COUNTIF(属性投放!$AN$7:$AN$58,"="&amp;卡牌属性!GJ128)&gt;0,卡牌属性!GL128,0)</f>
        <v>0</v>
      </c>
      <c r="HB128" s="14">
        <f t="shared" si="269"/>
        <v>0</v>
      </c>
      <c r="HC128" s="14">
        <f t="shared" si="270"/>
        <v>0</v>
      </c>
      <c r="HD128" s="14">
        <f t="shared" si="271"/>
        <v>0</v>
      </c>
      <c r="HE128" s="14">
        <f>IF(COUNTIF(属性投放!$AD$6:$AD$26,"="&amp;卡牌属性!GJ128)&gt;0,卡牌属性!GM128,0)</f>
        <v>0</v>
      </c>
      <c r="HF128" s="14">
        <f t="shared" si="272"/>
        <v>0</v>
      </c>
      <c r="HG128" s="14">
        <f t="shared" si="273"/>
        <v>0</v>
      </c>
      <c r="HH128" s="14">
        <f t="shared" si="274"/>
        <v>0</v>
      </c>
      <c r="HI128" s="14">
        <f t="shared" si="219"/>
        <v>20</v>
      </c>
      <c r="HJ128" s="14">
        <f t="shared" si="220"/>
        <v>10</v>
      </c>
      <c r="HK128" s="14">
        <f t="shared" si="221"/>
        <v>200</v>
      </c>
      <c r="HL128" s="14">
        <f t="shared" si="222"/>
        <v>12015</v>
      </c>
      <c r="HM128" s="14">
        <f t="shared" si="223"/>
        <v>5995</v>
      </c>
      <c r="HN128" s="14">
        <f t="shared" si="224"/>
        <v>119450</v>
      </c>
      <c r="HO128" s="14">
        <f t="shared" si="225"/>
        <v>600</v>
      </c>
      <c r="HP128" s="14">
        <f t="shared" si="226"/>
        <v>0</v>
      </c>
      <c r="HQ128" s="14">
        <f t="shared" si="227"/>
        <v>0</v>
      </c>
      <c r="HR128" s="14">
        <f t="shared" si="228"/>
        <v>359500</v>
      </c>
      <c r="HS128" s="17">
        <f t="shared" si="229"/>
        <v>1.6689847009735744E-3</v>
      </c>
      <c r="HT128" s="17">
        <f t="shared" si="230"/>
        <v>0</v>
      </c>
      <c r="HU128" s="17">
        <f t="shared" si="231"/>
        <v>0</v>
      </c>
      <c r="HV128" s="23">
        <f>SUM(HO$5:HO128)</f>
        <v>41980</v>
      </c>
      <c r="HW128" s="14">
        <f>SUM(HP$5:HP128)</f>
        <v>209320</v>
      </c>
      <c r="HX128" s="14">
        <f>SUM(HQ$5:HQ128)</f>
        <v>85660</v>
      </c>
      <c r="HY128" s="17">
        <f t="shared" si="232"/>
        <v>0.11677329624478443</v>
      </c>
      <c r="HZ128" s="17">
        <f t="shared" si="233"/>
        <v>0.58225312934631435</v>
      </c>
      <c r="IA128" s="17">
        <f t="shared" si="234"/>
        <v>0.23827538247566063</v>
      </c>
    </row>
    <row r="129" spans="31:235" ht="16.5" x14ac:dyDescent="0.2">
      <c r="AE129" s="13">
        <v>125</v>
      </c>
      <c r="AF129" s="13">
        <f t="shared" si="218"/>
        <v>7</v>
      </c>
      <c r="AG129" s="13">
        <f t="shared" si="173"/>
        <v>4</v>
      </c>
      <c r="AH129" s="14">
        <f t="shared" si="174"/>
        <v>1101007</v>
      </c>
      <c r="AI129" s="14" t="str">
        <f t="shared" si="175"/>
        <v>战斗曹焱兵5突</v>
      </c>
      <c r="AJ129" s="25" t="s">
        <v>162</v>
      </c>
      <c r="AK129" s="14">
        <v>1</v>
      </c>
      <c r="AL129" s="14">
        <f t="shared" si="176"/>
        <v>5</v>
      </c>
      <c r="AM129" s="14">
        <f>INDEX(属性投放!$DE$6:$DE$85,(卡牌属性!AG129-2)*20+卡牌属性!AL129)</f>
        <v>778</v>
      </c>
      <c r="AN129" s="14">
        <f t="shared" si="296"/>
        <v>778</v>
      </c>
      <c r="AO129" s="14">
        <f t="shared" si="296"/>
        <v>778</v>
      </c>
      <c r="AP129" s="14">
        <f t="shared" si="296"/>
        <v>778</v>
      </c>
      <c r="AQ129" s="14">
        <f t="shared" si="296"/>
        <v>778</v>
      </c>
      <c r="AR129" s="14">
        <f>INDEX(属性投放!$DF$6:$DF$85,(卡牌属性!AG129-2)*20+卡牌属性!AL129)</f>
        <v>356</v>
      </c>
      <c r="AS129" s="14">
        <f t="shared" si="297"/>
        <v>356</v>
      </c>
      <c r="AT129" s="14">
        <f t="shared" si="297"/>
        <v>356</v>
      </c>
      <c r="AU129" s="14">
        <f t="shared" si="297"/>
        <v>356</v>
      </c>
      <c r="AV129" s="14">
        <f t="shared" si="297"/>
        <v>356</v>
      </c>
      <c r="AW129" s="14">
        <f>INDEX(属性投放!$DG$6:$DG$85,(卡牌属性!AG129-2)*20+卡牌属性!AL129)</f>
        <v>3790</v>
      </c>
      <c r="AX129" s="14">
        <f t="shared" si="298"/>
        <v>3790</v>
      </c>
      <c r="AY129" s="14">
        <f t="shared" si="298"/>
        <v>3790</v>
      </c>
      <c r="AZ129" s="14">
        <f t="shared" si="298"/>
        <v>3790</v>
      </c>
      <c r="BA129" s="14">
        <f t="shared" si="298"/>
        <v>3790</v>
      </c>
      <c r="BB129" s="14">
        <f>INDEX(属性投放!$DK$6:$DK$85,(卡牌属性!AG129-2)*20+卡牌属性!AL129)</f>
        <v>47</v>
      </c>
      <c r="BC129" s="14">
        <f t="shared" si="299"/>
        <v>47</v>
      </c>
      <c r="BD129" s="14">
        <f t="shared" si="299"/>
        <v>47</v>
      </c>
      <c r="BE129" s="14">
        <f t="shared" si="299"/>
        <v>47</v>
      </c>
      <c r="BF129" s="14">
        <f t="shared" si="299"/>
        <v>47</v>
      </c>
      <c r="BG129" s="14">
        <f>INDEX(属性投放!$DL$6:$DL$85,(卡牌属性!AG129-2)*20+卡牌属性!AL129)</f>
        <v>24</v>
      </c>
      <c r="BH129" s="14">
        <f t="shared" si="300"/>
        <v>24</v>
      </c>
      <c r="BI129" s="14">
        <f t="shared" si="300"/>
        <v>24</v>
      </c>
      <c r="BJ129" s="14">
        <f t="shared" si="300"/>
        <v>24</v>
      </c>
      <c r="BK129" s="14">
        <f t="shared" si="300"/>
        <v>24</v>
      </c>
      <c r="BL129" s="14">
        <f>INDEX(属性投放!$DM$6:$DM$85,(卡牌属性!AG129-2)*20+卡牌属性!AL129)</f>
        <v>235</v>
      </c>
      <c r="BM129" s="14">
        <f t="shared" si="301"/>
        <v>235</v>
      </c>
      <c r="BN129" s="14">
        <f t="shared" si="301"/>
        <v>235</v>
      </c>
      <c r="BO129" s="14">
        <f t="shared" si="301"/>
        <v>235</v>
      </c>
      <c r="BP129" s="14">
        <f t="shared" si="301"/>
        <v>235</v>
      </c>
      <c r="BU129" s="13">
        <v>125</v>
      </c>
      <c r="BV129" s="13">
        <f t="shared" si="177"/>
        <v>7</v>
      </c>
      <c r="BW129" s="14">
        <f t="shared" si="178"/>
        <v>4</v>
      </c>
      <c r="BX129" s="14">
        <f t="shared" si="179"/>
        <v>1102007</v>
      </c>
      <c r="BY129" s="14" t="str">
        <f t="shared" si="180"/>
        <v>天使缇娜5突</v>
      </c>
      <c r="BZ129" s="25" t="s">
        <v>162</v>
      </c>
      <c r="CA129" s="14">
        <v>2</v>
      </c>
      <c r="CB129" s="14">
        <f t="shared" si="181"/>
        <v>5</v>
      </c>
      <c r="CC129" s="14" t="s">
        <v>21</v>
      </c>
      <c r="CD129" s="14">
        <f>INDEX(属性投放!$AY$6:$AY$85,(BW129-2)*20+CB129)</f>
        <v>1488</v>
      </c>
      <c r="CE129" s="14" t="s">
        <v>22</v>
      </c>
      <c r="CF129" s="14">
        <f>INDEX(属性投放!$AZ$6:$AZ$85,(BW129-2)*20+CB129)</f>
        <v>672</v>
      </c>
      <c r="CG129" s="14" t="s">
        <v>674</v>
      </c>
      <c r="CH129" s="14">
        <f>INDEX(属性投放!$BA$6:$BA$85,(BW129-2)*20+CB129)</f>
        <v>13380</v>
      </c>
      <c r="CI129" s="14" t="s">
        <v>21</v>
      </c>
      <c r="CJ129" s="14">
        <f>INDEX(属性投放!$BB$6:$BB$85,(BW129-2)*20+CB129)</f>
        <v>20</v>
      </c>
      <c r="CK129" s="14" t="s">
        <v>22</v>
      </c>
      <c r="CL129" s="14">
        <f>INDEX(属性投放!$BC$6:$BC$85,(BW129-2)*20+CB129)</f>
        <v>10</v>
      </c>
      <c r="CM129" s="14" t="s">
        <v>674</v>
      </c>
      <c r="CN129" s="14">
        <f>INDEX(属性投放!$BD$6:$BD$85,(BW129-2)*20+CB129)</f>
        <v>200</v>
      </c>
      <c r="CQ129" s="13">
        <v>125</v>
      </c>
      <c r="CR129" s="13">
        <f t="shared" si="182"/>
        <v>3</v>
      </c>
      <c r="CS129" s="13">
        <f t="shared" si="183"/>
        <v>21</v>
      </c>
      <c r="CT129" s="14">
        <f t="shared" si="184"/>
        <v>4</v>
      </c>
      <c r="CU129" s="14">
        <f t="shared" si="185"/>
        <v>1102003</v>
      </c>
      <c r="CV129" s="14" t="str">
        <f>INDEX($O$6:$O$27,CR129)&amp;"-"&amp;INDEX(属性投放!$AB$7:$AB$26,CX129)&amp;"-魂火-"&amp;CZ129</f>
        <v>典韦-大叫唤-魂火-3</v>
      </c>
      <c r="CW129" s="25" t="s">
        <v>162</v>
      </c>
      <c r="CX129" s="14">
        <f>INDEX(属性投放!$AL$7:$AL$58,CS129)</f>
        <v>10</v>
      </c>
      <c r="CY129" s="14" t="s">
        <v>701</v>
      </c>
      <c r="CZ129" s="14">
        <f>INDEX(属性投放!$AM$7:$AM$58,CS129)</f>
        <v>3</v>
      </c>
      <c r="DA129" s="14">
        <f t="shared" si="186"/>
        <v>21</v>
      </c>
      <c r="DB129" s="14">
        <f>INDEX(属性投放!$AN$7:$AN$58,DA129)</f>
        <v>72</v>
      </c>
      <c r="DC129" s="14" t="s">
        <v>702</v>
      </c>
      <c r="DD129" s="14">
        <f>INDEX(属性投放!$BJ$6:$BJ$85,(CT129-2)*20+CX129)</f>
        <v>190</v>
      </c>
      <c r="DE129" s="14">
        <f>SUMIFS(DD$5:DD129,$CR$5:$CR129,"="&amp;$CR129)</f>
        <v>2210</v>
      </c>
      <c r="DF129" s="14" t="s">
        <v>703</v>
      </c>
      <c r="DG129" s="14">
        <f>INDEX(属性投放!$BK$6:$BK$85,(CT129-2)*20+CX129)</f>
        <v>95</v>
      </c>
      <c r="DH129" s="14">
        <f>SUMIFS(DG$5:DG129,$CR$5:$CR129,"="&amp;$CR129)</f>
        <v>1108</v>
      </c>
      <c r="DI129" s="14" t="s">
        <v>704</v>
      </c>
      <c r="DJ129" s="14">
        <f>INDEX(属性投放!$BL$6:$BL$85,(CT129-2)*20+CX129)</f>
        <v>1900</v>
      </c>
      <c r="DK129" s="14">
        <f>SUMIFS(DJ$5:DJ129,$CR$5:$CR129,"="&amp;$CR129)</f>
        <v>22100</v>
      </c>
      <c r="DP129" s="14">
        <f t="shared" si="187"/>
        <v>1102007</v>
      </c>
      <c r="DQ129" s="14" t="str">
        <f t="shared" si="188"/>
        <v>天使缇娜5突</v>
      </c>
      <c r="DR129" s="14">
        <f t="shared" si="189"/>
        <v>7</v>
      </c>
      <c r="DS129" s="14">
        <f t="shared" si="190"/>
        <v>6</v>
      </c>
      <c r="DT129" s="14">
        <f t="shared" si="191"/>
        <v>6</v>
      </c>
      <c r="DU129" s="14">
        <f t="shared" si="192"/>
        <v>4</v>
      </c>
      <c r="DV129" s="14">
        <f t="shared" si="193"/>
        <v>5</v>
      </c>
      <c r="DW129" s="14">
        <f t="shared" si="194"/>
        <v>45</v>
      </c>
      <c r="DX129" s="14">
        <f>INDEX(属性投放!$AW$6:$AW$85,(卡牌属性!DU129-2)*20+卡牌属性!DV129)</f>
        <v>7</v>
      </c>
      <c r="DY129" s="14">
        <f>INDEX(属性投放!BP$6:BP$85,卡牌属性!$DW129)</f>
        <v>160</v>
      </c>
      <c r="DZ129" s="14">
        <f>INDEX(属性投放!BQ$6:BQ$85,卡牌属性!$DW129)</f>
        <v>80</v>
      </c>
      <c r="EA129" s="14">
        <f>INDEX(属性投放!BR$6:BR$85,卡牌属性!$DW129)</f>
        <v>1600</v>
      </c>
      <c r="EB129" s="14">
        <f t="shared" si="302"/>
        <v>1138</v>
      </c>
      <c r="EC129" s="14">
        <f t="shared" si="303"/>
        <v>1252</v>
      </c>
      <c r="ED129" s="14">
        <f t="shared" si="304"/>
        <v>1400</v>
      </c>
      <c r="EE129" s="14">
        <f t="shared" si="305"/>
        <v>1400</v>
      </c>
      <c r="EF129" s="14">
        <f t="shared" si="306"/>
        <v>1640</v>
      </c>
      <c r="EG129" s="14">
        <f t="shared" si="307"/>
        <v>416</v>
      </c>
      <c r="EH129" s="14">
        <f t="shared" si="308"/>
        <v>495</v>
      </c>
      <c r="EI129" s="14">
        <f t="shared" si="309"/>
        <v>495</v>
      </c>
      <c r="EJ129" s="14">
        <f t="shared" si="310"/>
        <v>534</v>
      </c>
      <c r="EK129" s="14">
        <f t="shared" si="311"/>
        <v>583</v>
      </c>
      <c r="EL129" s="14">
        <f t="shared" si="312"/>
        <v>8200</v>
      </c>
      <c r="EM129" s="14">
        <f t="shared" si="313"/>
        <v>9880</v>
      </c>
      <c r="EN129" s="14">
        <f t="shared" si="314"/>
        <v>9880</v>
      </c>
      <c r="EO129" s="14">
        <f t="shared" si="315"/>
        <v>10770</v>
      </c>
      <c r="EP129" s="14">
        <f t="shared" si="316"/>
        <v>12000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  <c r="GJ129" s="13">
        <v>125</v>
      </c>
      <c r="GK129" s="13">
        <f>MATCH(GJ129-1,属性投放!$T$6:$T$66,1)</f>
        <v>34</v>
      </c>
      <c r="GL129" s="13">
        <f>MATCH(GJ129,属性投放!$AN$6:$AN$58,1)-1</f>
        <v>42</v>
      </c>
      <c r="GM129" s="13">
        <f>MATCH(GJ129-1,属性投放!$AD$6:$AD$26,1)</f>
        <v>17</v>
      </c>
      <c r="GN129" s="13" t="str">
        <f>INDEX(属性投放!$AB$7:$AB$26,卡牌属性!GM129)</f>
        <v>大焦热+1</v>
      </c>
      <c r="GO129" s="14">
        <f t="shared" si="260"/>
        <v>4900</v>
      </c>
      <c r="GP129" s="14">
        <f t="shared" si="261"/>
        <v>2434</v>
      </c>
      <c r="GQ129" s="14">
        <f t="shared" si="262"/>
        <v>48300</v>
      </c>
      <c r="GR129" s="14">
        <f t="shared" si="263"/>
        <v>20</v>
      </c>
      <c r="GS129" s="14">
        <f t="shared" si="264"/>
        <v>10</v>
      </c>
      <c r="GT129" s="14">
        <f t="shared" si="265"/>
        <v>200</v>
      </c>
      <c r="GU129" s="14">
        <f>GO129+GR129*($GJ129-INDEX(属性投放!$AD$6:$AD$26,卡牌属性!$GM129))</f>
        <v>5060</v>
      </c>
      <c r="GV129" s="14">
        <f>GP129+GS129*($GJ129-INDEX(属性投放!$AD$6:$AD$26,卡牌属性!$GM129))</f>
        <v>2514</v>
      </c>
      <c r="GW129" s="14">
        <f>GQ129+GT129*($GJ129-INDEX(属性投放!$AD$6:$AD$26,卡牌属性!$GM129))</f>
        <v>49900</v>
      </c>
      <c r="GX129" s="14">
        <f t="shared" si="266"/>
        <v>7525</v>
      </c>
      <c r="GY129" s="14">
        <f t="shared" si="267"/>
        <v>3766</v>
      </c>
      <c r="GZ129" s="14">
        <f t="shared" si="268"/>
        <v>75250</v>
      </c>
      <c r="HA129" s="14">
        <f>IF(COUNTIF(属性投放!$AN$7:$AN$58,"="&amp;卡牌属性!GJ129)&gt;0,卡牌属性!GL129,0)</f>
        <v>42</v>
      </c>
      <c r="HB129" s="14">
        <f t="shared" si="269"/>
        <v>550</v>
      </c>
      <c r="HC129" s="14">
        <f t="shared" si="270"/>
        <v>275</v>
      </c>
      <c r="HD129" s="14">
        <f t="shared" si="271"/>
        <v>5500</v>
      </c>
      <c r="HE129" s="14">
        <f>IF(COUNTIF(属性投放!$AD$6:$AD$26,"="&amp;卡牌属性!GJ129)&gt;0,卡牌属性!GM129,0)</f>
        <v>17</v>
      </c>
      <c r="HF129" s="14">
        <f t="shared" si="272"/>
        <v>700</v>
      </c>
      <c r="HG129" s="14">
        <f t="shared" si="273"/>
        <v>350</v>
      </c>
      <c r="HH129" s="14">
        <f t="shared" si="274"/>
        <v>7000</v>
      </c>
      <c r="HI129" s="14">
        <f t="shared" si="219"/>
        <v>20</v>
      </c>
      <c r="HJ129" s="14">
        <f t="shared" si="220"/>
        <v>10</v>
      </c>
      <c r="HK129" s="14">
        <f t="shared" si="221"/>
        <v>200</v>
      </c>
      <c r="HL129" s="14">
        <f t="shared" si="222"/>
        <v>12585</v>
      </c>
      <c r="HM129" s="14">
        <f t="shared" si="223"/>
        <v>6280</v>
      </c>
      <c r="HN129" s="14">
        <f t="shared" si="224"/>
        <v>125150</v>
      </c>
      <c r="HO129" s="14">
        <f t="shared" si="225"/>
        <v>600</v>
      </c>
      <c r="HP129" s="14">
        <f t="shared" si="226"/>
        <v>16500</v>
      </c>
      <c r="HQ129" s="14">
        <f t="shared" si="227"/>
        <v>21000</v>
      </c>
      <c r="HR129" s="14">
        <f t="shared" si="228"/>
        <v>376600</v>
      </c>
      <c r="HS129" s="17">
        <f t="shared" si="229"/>
        <v>1.5932023366967605E-3</v>
      </c>
      <c r="HT129" s="17">
        <f t="shared" si="230"/>
        <v>4.3813064259160914E-2</v>
      </c>
      <c r="HU129" s="17">
        <f t="shared" si="231"/>
        <v>5.5762081784386616E-2</v>
      </c>
      <c r="HV129" s="23">
        <f>SUM(HO$5:HO129)</f>
        <v>42580</v>
      </c>
      <c r="HW129" s="14">
        <f>SUM(HP$5:HP129)</f>
        <v>225820</v>
      </c>
      <c r="HX129" s="14">
        <f>SUM(HQ$5:HQ129)</f>
        <v>106660</v>
      </c>
      <c r="HY129" s="17">
        <f t="shared" si="232"/>
        <v>0.11306425916091344</v>
      </c>
      <c r="HZ129" s="17">
        <f t="shared" si="233"/>
        <v>0.59962825278810405</v>
      </c>
      <c r="IA129" s="17">
        <f t="shared" si="234"/>
        <v>0.28321826872012745</v>
      </c>
    </row>
    <row r="130" spans="31:235" ht="16.5" x14ac:dyDescent="0.2">
      <c r="AE130" s="13">
        <v>126</v>
      </c>
      <c r="AF130" s="13">
        <f t="shared" si="218"/>
        <v>7</v>
      </c>
      <c r="AG130" s="13">
        <f t="shared" si="173"/>
        <v>4</v>
      </c>
      <c r="AH130" s="14">
        <f t="shared" si="174"/>
        <v>1101007</v>
      </c>
      <c r="AI130" s="14" t="str">
        <f t="shared" si="175"/>
        <v>战斗曹焱兵6突</v>
      </c>
      <c r="AJ130" s="25" t="s">
        <v>162</v>
      </c>
      <c r="AK130" s="14">
        <v>1</v>
      </c>
      <c r="AL130" s="14">
        <f t="shared" si="176"/>
        <v>6</v>
      </c>
      <c r="AM130" s="14">
        <f>INDEX(属性投放!$DE$6:$DE$85,(卡牌属性!AG130-2)*20+卡牌属性!AL130)</f>
        <v>914</v>
      </c>
      <c r="AN130" s="14">
        <f t="shared" si="296"/>
        <v>914</v>
      </c>
      <c r="AO130" s="14">
        <f t="shared" si="296"/>
        <v>914</v>
      </c>
      <c r="AP130" s="14">
        <f t="shared" si="296"/>
        <v>914</v>
      </c>
      <c r="AQ130" s="14">
        <f t="shared" si="296"/>
        <v>914</v>
      </c>
      <c r="AR130" s="14">
        <f>INDEX(属性投放!$DF$6:$DF$85,(卡牌属性!AG130-2)*20+卡牌属性!AL130)</f>
        <v>424</v>
      </c>
      <c r="AS130" s="14">
        <f t="shared" si="297"/>
        <v>424</v>
      </c>
      <c r="AT130" s="14">
        <f t="shared" si="297"/>
        <v>424</v>
      </c>
      <c r="AU130" s="14">
        <f t="shared" si="297"/>
        <v>424</v>
      </c>
      <c r="AV130" s="14">
        <f t="shared" si="297"/>
        <v>424</v>
      </c>
      <c r="AW130" s="14">
        <f>INDEX(属性投放!$DG$6:$DG$85,(卡牌属性!AG130-2)*20+卡牌属性!AL130)</f>
        <v>4470</v>
      </c>
      <c r="AX130" s="14">
        <f t="shared" si="298"/>
        <v>4470</v>
      </c>
      <c r="AY130" s="14">
        <f t="shared" si="298"/>
        <v>4470</v>
      </c>
      <c r="AZ130" s="14">
        <f t="shared" si="298"/>
        <v>4470</v>
      </c>
      <c r="BA130" s="14">
        <f t="shared" si="298"/>
        <v>4470</v>
      </c>
      <c r="BB130" s="14">
        <f>INDEX(属性投放!$DK$6:$DK$85,(卡牌属性!AG130-2)*20+卡牌属性!AL130)</f>
        <v>47</v>
      </c>
      <c r="BC130" s="14">
        <f t="shared" si="299"/>
        <v>47</v>
      </c>
      <c r="BD130" s="14">
        <f t="shared" si="299"/>
        <v>47</v>
      </c>
      <c r="BE130" s="14">
        <f t="shared" si="299"/>
        <v>47</v>
      </c>
      <c r="BF130" s="14">
        <f t="shared" si="299"/>
        <v>47</v>
      </c>
      <c r="BG130" s="14">
        <f>INDEX(属性投放!$DL$6:$DL$85,(卡牌属性!AG130-2)*20+卡牌属性!AL130)</f>
        <v>24</v>
      </c>
      <c r="BH130" s="14">
        <f t="shared" si="300"/>
        <v>24</v>
      </c>
      <c r="BI130" s="14">
        <f t="shared" si="300"/>
        <v>24</v>
      </c>
      <c r="BJ130" s="14">
        <f t="shared" si="300"/>
        <v>24</v>
      </c>
      <c r="BK130" s="14">
        <f t="shared" si="300"/>
        <v>24</v>
      </c>
      <c r="BL130" s="14">
        <f>INDEX(属性投放!$DM$6:$DM$85,(卡牌属性!AG130-2)*20+卡牌属性!AL130)</f>
        <v>235</v>
      </c>
      <c r="BM130" s="14">
        <f t="shared" si="301"/>
        <v>235</v>
      </c>
      <c r="BN130" s="14">
        <f t="shared" si="301"/>
        <v>235</v>
      </c>
      <c r="BO130" s="14">
        <f t="shared" si="301"/>
        <v>235</v>
      </c>
      <c r="BP130" s="14">
        <f t="shared" si="301"/>
        <v>235</v>
      </c>
      <c r="BU130" s="13">
        <v>126</v>
      </c>
      <c r="BV130" s="13">
        <f t="shared" si="177"/>
        <v>7</v>
      </c>
      <c r="BW130" s="14">
        <f t="shared" si="178"/>
        <v>4</v>
      </c>
      <c r="BX130" s="14">
        <f t="shared" si="179"/>
        <v>1102007</v>
      </c>
      <c r="BY130" s="14" t="str">
        <f t="shared" si="180"/>
        <v>天使缇娜6突</v>
      </c>
      <c r="BZ130" s="25" t="s">
        <v>162</v>
      </c>
      <c r="CA130" s="14">
        <v>2</v>
      </c>
      <c r="CB130" s="14">
        <f t="shared" si="181"/>
        <v>6</v>
      </c>
      <c r="CC130" s="14" t="s">
        <v>21</v>
      </c>
      <c r="CD130" s="14">
        <f>INDEX(属性投放!$AY$6:$AY$85,(BW130-2)*20+CB130)</f>
        <v>1928</v>
      </c>
      <c r="CE130" s="14" t="s">
        <v>22</v>
      </c>
      <c r="CF130" s="14">
        <f>INDEX(属性投放!$AZ$6:$AZ$85,(BW130-2)*20+CB130)</f>
        <v>892</v>
      </c>
      <c r="CG130" s="14" t="s">
        <v>674</v>
      </c>
      <c r="CH130" s="14">
        <f>INDEX(属性投放!$BA$6:$BA$85,(BW130-2)*20+CB130)</f>
        <v>17780</v>
      </c>
      <c r="CI130" s="14" t="s">
        <v>21</v>
      </c>
      <c r="CJ130" s="14">
        <f>INDEX(属性投放!$BB$6:$BB$85,(BW130-2)*20+CB130)</f>
        <v>20</v>
      </c>
      <c r="CK130" s="14" t="s">
        <v>22</v>
      </c>
      <c r="CL130" s="14">
        <f>INDEX(属性投放!$BC$6:$BC$85,(BW130-2)*20+CB130)</f>
        <v>10</v>
      </c>
      <c r="CM130" s="14" t="s">
        <v>674</v>
      </c>
      <c r="CN130" s="14">
        <f>INDEX(属性投放!$BD$6:$BD$85,(BW130-2)*20+CB130)</f>
        <v>200</v>
      </c>
      <c r="CQ130" s="13">
        <v>126</v>
      </c>
      <c r="CR130" s="13">
        <f t="shared" si="182"/>
        <v>3</v>
      </c>
      <c r="CS130" s="13">
        <f t="shared" si="183"/>
        <v>22</v>
      </c>
      <c r="CT130" s="14">
        <f t="shared" si="184"/>
        <v>4</v>
      </c>
      <c r="CU130" s="14">
        <f t="shared" si="185"/>
        <v>1102003</v>
      </c>
      <c r="CV130" s="14" t="str">
        <f>INDEX($O$6:$O$27,CR130)&amp;"-"&amp;INDEX(属性投放!$AB$7:$AB$26,CX130)&amp;"-魂火-"&amp;CZ130</f>
        <v>典韦-大叫唤+1-魂火-1</v>
      </c>
      <c r="CW130" s="25" t="s">
        <v>162</v>
      </c>
      <c r="CX130" s="14">
        <f>INDEX(属性投放!$AL$7:$AL$58,CS130)</f>
        <v>11</v>
      </c>
      <c r="CY130" s="14" t="s">
        <v>701</v>
      </c>
      <c r="CZ130" s="14">
        <f>INDEX(属性投放!$AM$7:$AM$58,CS130)</f>
        <v>1</v>
      </c>
      <c r="DA130" s="14">
        <f t="shared" si="186"/>
        <v>22</v>
      </c>
      <c r="DB130" s="14">
        <f>INDEX(属性投放!$AN$7:$AN$58,DA130)</f>
        <v>75</v>
      </c>
      <c r="DC130" s="14" t="s">
        <v>702</v>
      </c>
      <c r="DD130" s="14">
        <f>INDEX(属性投放!$BJ$6:$BJ$85,(CT130-2)*20+CX130)</f>
        <v>250</v>
      </c>
      <c r="DE130" s="14">
        <f>SUMIFS(DD$5:DD130,$CR$5:$CR130,"="&amp;$CR130)</f>
        <v>2460</v>
      </c>
      <c r="DF130" s="14" t="s">
        <v>703</v>
      </c>
      <c r="DG130" s="14">
        <f>INDEX(属性投放!$BK$6:$BK$85,(CT130-2)*20+CX130)</f>
        <v>125</v>
      </c>
      <c r="DH130" s="14">
        <f>SUMIFS(DG$5:DG130,$CR$5:$CR130,"="&amp;$CR130)</f>
        <v>1233</v>
      </c>
      <c r="DI130" s="14" t="s">
        <v>704</v>
      </c>
      <c r="DJ130" s="14">
        <f>INDEX(属性投放!$BL$6:$BL$85,(CT130-2)*20+CX130)</f>
        <v>2500</v>
      </c>
      <c r="DK130" s="14">
        <f>SUMIFS(DJ$5:DJ130,$CR$5:$CR130,"="&amp;$CR130)</f>
        <v>24600</v>
      </c>
      <c r="DP130" s="14">
        <f t="shared" si="187"/>
        <v>1102007</v>
      </c>
      <c r="DQ130" s="14" t="str">
        <f t="shared" si="188"/>
        <v>天使缇娜6突</v>
      </c>
      <c r="DR130" s="14">
        <f t="shared" si="189"/>
        <v>7</v>
      </c>
      <c r="DS130" s="14">
        <f t="shared" si="190"/>
        <v>6</v>
      </c>
      <c r="DT130" s="14">
        <f t="shared" si="191"/>
        <v>6</v>
      </c>
      <c r="DU130" s="14">
        <f t="shared" si="192"/>
        <v>4</v>
      </c>
      <c r="DV130" s="14">
        <f t="shared" si="193"/>
        <v>6</v>
      </c>
      <c r="DW130" s="14">
        <f t="shared" si="194"/>
        <v>46</v>
      </c>
      <c r="DX130" s="14">
        <f>INDEX(属性投放!$AW$6:$AW$85,(卡牌属性!DU130-2)*20+卡牌属性!DV130)</f>
        <v>5</v>
      </c>
      <c r="DY130" s="14">
        <f>INDEX(属性投放!BP$6:BP$85,卡牌属性!$DW130)</f>
        <v>190</v>
      </c>
      <c r="DZ130" s="14">
        <f>INDEX(属性投放!BQ$6:BQ$85,卡牌属性!$DW130)</f>
        <v>95</v>
      </c>
      <c r="EA130" s="14">
        <f>INDEX(属性投放!BR$6:BR$85,卡牌属性!$DW130)</f>
        <v>1900</v>
      </c>
      <c r="EB130" s="14">
        <f t="shared" si="302"/>
        <v>1438</v>
      </c>
      <c r="EC130" s="14">
        <f t="shared" si="303"/>
        <v>1566</v>
      </c>
      <c r="ED130" s="14">
        <f t="shared" si="304"/>
        <v>1735</v>
      </c>
      <c r="EE130" s="14">
        <f t="shared" si="305"/>
        <v>1735</v>
      </c>
      <c r="EF130" s="14">
        <f t="shared" si="306"/>
        <v>2010</v>
      </c>
      <c r="EG130" s="14">
        <f t="shared" si="307"/>
        <v>545</v>
      </c>
      <c r="EH130" s="14">
        <f t="shared" si="308"/>
        <v>645</v>
      </c>
      <c r="EI130" s="14">
        <f t="shared" si="309"/>
        <v>645</v>
      </c>
      <c r="EJ130" s="14">
        <f t="shared" si="310"/>
        <v>691</v>
      </c>
      <c r="EK130" s="14">
        <f t="shared" si="311"/>
        <v>754</v>
      </c>
      <c r="EL130" s="14">
        <f t="shared" si="312"/>
        <v>10710</v>
      </c>
      <c r="EM130" s="14">
        <f t="shared" si="313"/>
        <v>12880</v>
      </c>
      <c r="EN130" s="14">
        <f t="shared" si="314"/>
        <v>12880</v>
      </c>
      <c r="EO130" s="14">
        <f t="shared" si="315"/>
        <v>13910</v>
      </c>
      <c r="EP130" s="14">
        <f t="shared" si="316"/>
        <v>15350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  <c r="GJ130" s="13">
        <v>126</v>
      </c>
      <c r="GK130" s="13">
        <f>MATCH(GJ130-1,属性投放!$T$6:$T$66,1)</f>
        <v>34</v>
      </c>
      <c r="GL130" s="13">
        <f>MATCH(GJ130,属性投放!$AN$6:$AN$58,1)-1</f>
        <v>42</v>
      </c>
      <c r="GM130" s="13">
        <f>MATCH(GJ130-1,属性投放!$AD$6:$AD$26,1)</f>
        <v>18</v>
      </c>
      <c r="GN130" s="13" t="str">
        <f>INDEX(属性投放!$AB$7:$AB$26,卡牌属性!GM130)</f>
        <v>大焦热+2</v>
      </c>
      <c r="GO130" s="14">
        <f t="shared" si="260"/>
        <v>5860</v>
      </c>
      <c r="GP130" s="14">
        <f t="shared" si="261"/>
        <v>2914</v>
      </c>
      <c r="GQ130" s="14">
        <f t="shared" si="262"/>
        <v>57900</v>
      </c>
      <c r="GR130" s="14">
        <f t="shared" si="263"/>
        <v>20</v>
      </c>
      <c r="GS130" s="14">
        <f t="shared" si="264"/>
        <v>10</v>
      </c>
      <c r="GT130" s="14">
        <f t="shared" si="265"/>
        <v>200</v>
      </c>
      <c r="GU130" s="14">
        <f>GO130+GR130*($GJ130-INDEX(属性投放!$AD$6:$AD$26,卡牌属性!$GM130))</f>
        <v>5880</v>
      </c>
      <c r="GV130" s="14">
        <f>GP130+GS130*($GJ130-INDEX(属性投放!$AD$6:$AD$26,卡牌属性!$GM130))</f>
        <v>2924</v>
      </c>
      <c r="GW130" s="14">
        <f>GQ130+GT130*($GJ130-INDEX(属性投放!$AD$6:$AD$26,卡牌属性!$GM130))</f>
        <v>58100</v>
      </c>
      <c r="GX130" s="14">
        <f t="shared" si="266"/>
        <v>7525</v>
      </c>
      <c r="GY130" s="14">
        <f t="shared" si="267"/>
        <v>3766</v>
      </c>
      <c r="GZ130" s="14">
        <f t="shared" si="268"/>
        <v>75250</v>
      </c>
      <c r="HA130" s="14">
        <f>IF(COUNTIF(属性投放!$AN$7:$AN$58,"="&amp;卡牌属性!GJ130)&gt;0,卡牌属性!GL130,0)</f>
        <v>0</v>
      </c>
      <c r="HB130" s="14">
        <f t="shared" si="269"/>
        <v>0</v>
      </c>
      <c r="HC130" s="14">
        <f t="shared" si="270"/>
        <v>0</v>
      </c>
      <c r="HD130" s="14">
        <f t="shared" si="271"/>
        <v>0</v>
      </c>
      <c r="HE130" s="14">
        <f>IF(COUNTIF(属性投放!$AD$6:$AD$26,"="&amp;卡牌属性!GJ130)&gt;0,卡牌属性!GM130,0)</f>
        <v>0</v>
      </c>
      <c r="HF130" s="14">
        <f t="shared" si="272"/>
        <v>0</v>
      </c>
      <c r="HG130" s="14">
        <f t="shared" si="273"/>
        <v>0</v>
      </c>
      <c r="HH130" s="14">
        <f t="shared" si="274"/>
        <v>0</v>
      </c>
      <c r="HI130" s="14">
        <f t="shared" si="219"/>
        <v>20</v>
      </c>
      <c r="HJ130" s="14">
        <f t="shared" si="220"/>
        <v>10</v>
      </c>
      <c r="HK130" s="14">
        <f t="shared" si="221"/>
        <v>200</v>
      </c>
      <c r="HL130" s="14">
        <f t="shared" si="222"/>
        <v>13405</v>
      </c>
      <c r="HM130" s="14">
        <f t="shared" si="223"/>
        <v>6690</v>
      </c>
      <c r="HN130" s="14">
        <f t="shared" si="224"/>
        <v>133350</v>
      </c>
      <c r="HO130" s="14">
        <f t="shared" si="225"/>
        <v>600</v>
      </c>
      <c r="HP130" s="14">
        <f t="shared" si="226"/>
        <v>0</v>
      </c>
      <c r="HQ130" s="14">
        <f t="shared" si="227"/>
        <v>0</v>
      </c>
      <c r="HR130" s="14">
        <f t="shared" si="228"/>
        <v>401200</v>
      </c>
      <c r="HS130" s="17">
        <f t="shared" si="229"/>
        <v>1.4955134596211367E-3</v>
      </c>
      <c r="HT130" s="17">
        <f t="shared" si="230"/>
        <v>0</v>
      </c>
      <c r="HU130" s="17">
        <f t="shared" si="231"/>
        <v>0</v>
      </c>
      <c r="HV130" s="23">
        <f>SUM(HO$5:HO130)</f>
        <v>43180</v>
      </c>
      <c r="HW130" s="14">
        <f>SUM(HP$5:HP130)</f>
        <v>225820</v>
      </c>
      <c r="HX130" s="14">
        <f>SUM(HQ$5:HQ130)</f>
        <v>106660</v>
      </c>
      <c r="HY130" s="17">
        <f t="shared" si="232"/>
        <v>0.10762711864406779</v>
      </c>
      <c r="HZ130" s="17">
        <f t="shared" si="233"/>
        <v>0.56286141575274173</v>
      </c>
      <c r="IA130" s="17">
        <f t="shared" si="234"/>
        <v>0.26585244267198405</v>
      </c>
    </row>
    <row r="131" spans="31:235" ht="16.5" x14ac:dyDescent="0.2">
      <c r="AE131" s="13">
        <v>127</v>
      </c>
      <c r="AF131" s="13">
        <f t="shared" si="218"/>
        <v>7</v>
      </c>
      <c r="AG131" s="13">
        <f t="shared" si="173"/>
        <v>4</v>
      </c>
      <c r="AH131" s="14">
        <f t="shared" si="174"/>
        <v>1101007</v>
      </c>
      <c r="AI131" s="14" t="str">
        <f t="shared" si="175"/>
        <v>战斗曹焱兵7突</v>
      </c>
      <c r="AJ131" s="25" t="s">
        <v>162</v>
      </c>
      <c r="AK131" s="14">
        <v>1</v>
      </c>
      <c r="AL131" s="14">
        <f t="shared" si="176"/>
        <v>7</v>
      </c>
      <c r="AM131" s="14">
        <f>INDEX(属性投放!$DE$6:$DE$85,(卡牌属性!AG131-2)*20+卡牌属性!AL131)</f>
        <v>2225</v>
      </c>
      <c r="AN131" s="14">
        <f t="shared" si="296"/>
        <v>2225</v>
      </c>
      <c r="AO131" s="14">
        <f t="shared" si="296"/>
        <v>2225</v>
      </c>
      <c r="AP131" s="14">
        <f t="shared" si="296"/>
        <v>2225</v>
      </c>
      <c r="AQ131" s="14">
        <f t="shared" si="296"/>
        <v>2225</v>
      </c>
      <c r="AR131" s="14">
        <f>INDEX(属性投放!$DF$6:$DF$85,(卡牌属性!AG131-2)*20+卡牌属性!AL131)</f>
        <v>1092</v>
      </c>
      <c r="AS131" s="14">
        <f t="shared" si="297"/>
        <v>1092</v>
      </c>
      <c r="AT131" s="14">
        <f t="shared" si="297"/>
        <v>1092</v>
      </c>
      <c r="AU131" s="14">
        <f t="shared" si="297"/>
        <v>1092</v>
      </c>
      <c r="AV131" s="14">
        <f t="shared" si="297"/>
        <v>1092</v>
      </c>
      <c r="AW131" s="14">
        <f>INDEX(属性投放!$DG$6:$DG$85,(卡牌属性!AG131-2)*20+卡牌属性!AL131)</f>
        <v>11025</v>
      </c>
      <c r="AX131" s="14">
        <f t="shared" si="298"/>
        <v>11025</v>
      </c>
      <c r="AY131" s="14">
        <f t="shared" si="298"/>
        <v>11025</v>
      </c>
      <c r="AZ131" s="14">
        <f t="shared" si="298"/>
        <v>11025</v>
      </c>
      <c r="BA131" s="14">
        <f t="shared" si="298"/>
        <v>11025</v>
      </c>
      <c r="BB131" s="14">
        <f>INDEX(属性投放!$DK$6:$DK$85,(卡牌属性!AG131-2)*20+卡牌属性!AL131)</f>
        <v>75</v>
      </c>
      <c r="BC131" s="14">
        <f t="shared" si="299"/>
        <v>75</v>
      </c>
      <c r="BD131" s="14">
        <f t="shared" si="299"/>
        <v>75</v>
      </c>
      <c r="BE131" s="14">
        <f t="shared" si="299"/>
        <v>75</v>
      </c>
      <c r="BF131" s="14">
        <f t="shared" si="299"/>
        <v>75</v>
      </c>
      <c r="BG131" s="14">
        <f>INDEX(属性投放!$DL$6:$DL$85,(卡牌属性!AG131-2)*20+卡牌属性!AL131)</f>
        <v>38</v>
      </c>
      <c r="BH131" s="14">
        <f t="shared" si="300"/>
        <v>38</v>
      </c>
      <c r="BI131" s="14">
        <f t="shared" si="300"/>
        <v>38</v>
      </c>
      <c r="BJ131" s="14">
        <f t="shared" si="300"/>
        <v>38</v>
      </c>
      <c r="BK131" s="14">
        <f t="shared" si="300"/>
        <v>38</v>
      </c>
      <c r="BL131" s="14">
        <f>INDEX(属性投放!$DM$6:$DM$85,(卡牌属性!AG131-2)*20+卡牌属性!AL131)</f>
        <v>375</v>
      </c>
      <c r="BM131" s="14">
        <f t="shared" si="301"/>
        <v>375</v>
      </c>
      <c r="BN131" s="14">
        <f t="shared" si="301"/>
        <v>375</v>
      </c>
      <c r="BO131" s="14">
        <f t="shared" si="301"/>
        <v>375</v>
      </c>
      <c r="BP131" s="14">
        <f t="shared" si="301"/>
        <v>375</v>
      </c>
      <c r="BU131" s="13">
        <v>127</v>
      </c>
      <c r="BV131" s="13">
        <f t="shared" si="177"/>
        <v>7</v>
      </c>
      <c r="BW131" s="14">
        <f t="shared" si="178"/>
        <v>4</v>
      </c>
      <c r="BX131" s="14">
        <f t="shared" si="179"/>
        <v>1102007</v>
      </c>
      <c r="BY131" s="14" t="str">
        <f t="shared" si="180"/>
        <v>天使缇娜7突</v>
      </c>
      <c r="BZ131" s="25" t="s">
        <v>162</v>
      </c>
      <c r="CA131" s="14">
        <v>2</v>
      </c>
      <c r="CB131" s="14">
        <f t="shared" si="181"/>
        <v>7</v>
      </c>
      <c r="CC131" s="14" t="s">
        <v>21</v>
      </c>
      <c r="CD131" s="14">
        <f>INDEX(属性投放!$AY$6:$AY$85,(BW131-2)*20+CB131)</f>
        <v>2388</v>
      </c>
      <c r="CE131" s="14" t="s">
        <v>22</v>
      </c>
      <c r="CF131" s="14">
        <f>INDEX(属性投放!$AZ$6:$AZ$85,(BW131-2)*20+CB131)</f>
        <v>1123</v>
      </c>
      <c r="CG131" s="14" t="s">
        <v>674</v>
      </c>
      <c r="CH131" s="14">
        <f>INDEX(属性投放!$BA$6:$BA$85,(BW131-2)*20+CB131)</f>
        <v>22380</v>
      </c>
      <c r="CI131" s="14" t="s">
        <v>21</v>
      </c>
      <c r="CJ131" s="14">
        <f>INDEX(属性投放!$BB$6:$BB$85,(BW131-2)*20+CB131)</f>
        <v>25</v>
      </c>
      <c r="CK131" s="14" t="s">
        <v>22</v>
      </c>
      <c r="CL131" s="14">
        <f>INDEX(属性投放!$BC$6:$BC$85,(BW131-2)*20+CB131)</f>
        <v>13</v>
      </c>
      <c r="CM131" s="14" t="s">
        <v>674</v>
      </c>
      <c r="CN131" s="14">
        <f>INDEX(属性投放!$BD$6:$BD$85,(BW131-2)*20+CB131)</f>
        <v>250</v>
      </c>
      <c r="CQ131" s="13">
        <v>127</v>
      </c>
      <c r="CR131" s="13">
        <f t="shared" si="182"/>
        <v>3</v>
      </c>
      <c r="CS131" s="13">
        <f t="shared" si="183"/>
        <v>23</v>
      </c>
      <c r="CT131" s="14">
        <f t="shared" si="184"/>
        <v>4</v>
      </c>
      <c r="CU131" s="14">
        <f t="shared" si="185"/>
        <v>1102003</v>
      </c>
      <c r="CV131" s="14" t="str">
        <f>INDEX($O$6:$O$27,CR131)&amp;"-"&amp;INDEX(属性投放!$AB$7:$AB$26,CX131)&amp;"-魂火-"&amp;CZ131</f>
        <v>典韦-大叫唤+1-魂火-2</v>
      </c>
      <c r="CW131" s="25" t="s">
        <v>162</v>
      </c>
      <c r="CX131" s="14">
        <f>INDEX(属性投放!$AL$7:$AL$58,CS131)</f>
        <v>11</v>
      </c>
      <c r="CY131" s="14" t="s">
        <v>701</v>
      </c>
      <c r="CZ131" s="14">
        <f>INDEX(属性投放!$AM$7:$AM$58,CS131)</f>
        <v>2</v>
      </c>
      <c r="DA131" s="14">
        <f t="shared" si="186"/>
        <v>23</v>
      </c>
      <c r="DB131" s="14">
        <f>INDEX(属性投放!$AN$7:$AN$58,DA131)</f>
        <v>77</v>
      </c>
      <c r="DC131" s="14" t="s">
        <v>702</v>
      </c>
      <c r="DD131" s="14">
        <f>INDEX(属性投放!$BJ$6:$BJ$85,(CT131-2)*20+CX131)</f>
        <v>250</v>
      </c>
      <c r="DE131" s="14">
        <f>SUMIFS(DD$5:DD131,$CR$5:$CR131,"="&amp;$CR131)</f>
        <v>2710</v>
      </c>
      <c r="DF131" s="14" t="s">
        <v>703</v>
      </c>
      <c r="DG131" s="14">
        <f>INDEX(属性投放!$BK$6:$BK$85,(CT131-2)*20+CX131)</f>
        <v>125</v>
      </c>
      <c r="DH131" s="14">
        <f>SUMIFS(DG$5:DG131,$CR$5:$CR131,"="&amp;$CR131)</f>
        <v>1358</v>
      </c>
      <c r="DI131" s="14" t="s">
        <v>704</v>
      </c>
      <c r="DJ131" s="14">
        <f>INDEX(属性投放!$BL$6:$BL$85,(CT131-2)*20+CX131)</f>
        <v>2500</v>
      </c>
      <c r="DK131" s="14">
        <f>SUMIFS(DJ$5:DJ131,$CR$5:$CR131,"="&amp;$CR131)</f>
        <v>27100</v>
      </c>
      <c r="DP131" s="14">
        <f t="shared" si="187"/>
        <v>1102007</v>
      </c>
      <c r="DQ131" s="14" t="str">
        <f t="shared" si="188"/>
        <v>天使缇娜7突</v>
      </c>
      <c r="DR131" s="14">
        <f t="shared" si="189"/>
        <v>7</v>
      </c>
      <c r="DS131" s="14">
        <f t="shared" si="190"/>
        <v>6</v>
      </c>
      <c r="DT131" s="14">
        <f t="shared" si="191"/>
        <v>6</v>
      </c>
      <c r="DU131" s="14">
        <f t="shared" si="192"/>
        <v>4</v>
      </c>
      <c r="DV131" s="14">
        <f t="shared" si="193"/>
        <v>7</v>
      </c>
      <c r="DW131" s="14">
        <f t="shared" si="194"/>
        <v>47</v>
      </c>
      <c r="DX131" s="14">
        <f>INDEX(属性投放!$AW$6:$AW$85,(卡牌属性!DU131-2)*20+卡牌属性!DV131)</f>
        <v>5</v>
      </c>
      <c r="DY131" s="14">
        <f>INDEX(属性投放!BP$6:BP$85,卡牌属性!$DW131)</f>
        <v>200</v>
      </c>
      <c r="DZ131" s="14">
        <f>INDEX(属性投放!BQ$6:BQ$85,卡牌属性!$DW131)</f>
        <v>100</v>
      </c>
      <c r="EA131" s="14">
        <f>INDEX(属性投放!BR$6:BR$85,卡牌属性!$DW131)</f>
        <v>2000</v>
      </c>
      <c r="EB131" s="14">
        <f t="shared" si="302"/>
        <v>1728</v>
      </c>
      <c r="EC131" s="14">
        <f t="shared" si="303"/>
        <v>1866</v>
      </c>
      <c r="ED131" s="14">
        <f t="shared" si="304"/>
        <v>2050</v>
      </c>
      <c r="EE131" s="14">
        <f t="shared" si="305"/>
        <v>2050</v>
      </c>
      <c r="EF131" s="14">
        <f t="shared" si="306"/>
        <v>2350</v>
      </c>
      <c r="EG131" s="14">
        <f t="shared" si="307"/>
        <v>675</v>
      </c>
      <c r="EH131" s="14">
        <f t="shared" si="308"/>
        <v>790</v>
      </c>
      <c r="EI131" s="14">
        <f t="shared" si="309"/>
        <v>790</v>
      </c>
      <c r="EJ131" s="14">
        <f t="shared" si="310"/>
        <v>841</v>
      </c>
      <c r="EK131" s="14">
        <f t="shared" si="311"/>
        <v>914</v>
      </c>
      <c r="EL131" s="14">
        <f t="shared" si="312"/>
        <v>13260</v>
      </c>
      <c r="EM131" s="14">
        <f t="shared" si="313"/>
        <v>15780</v>
      </c>
      <c r="EN131" s="14">
        <f t="shared" si="314"/>
        <v>15780</v>
      </c>
      <c r="EO131" s="14">
        <f t="shared" si="315"/>
        <v>16910</v>
      </c>
      <c r="EP131" s="14">
        <f t="shared" si="316"/>
        <v>18500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  <c r="GJ131" s="13">
        <v>127</v>
      </c>
      <c r="GK131" s="13">
        <f>MATCH(GJ131-1,属性投放!$T$6:$T$66,1)</f>
        <v>35</v>
      </c>
      <c r="GL131" s="13">
        <f>MATCH(GJ131,属性投放!$AN$6:$AN$58,1)-1</f>
        <v>43</v>
      </c>
      <c r="GM131" s="13">
        <f>MATCH(GJ131-1,属性投放!$AD$6:$AD$26,1)</f>
        <v>18</v>
      </c>
      <c r="GN131" s="13" t="str">
        <f>INDEX(属性投放!$AB$7:$AB$26,卡牌属性!GM131)</f>
        <v>大焦热+2</v>
      </c>
      <c r="GO131" s="14">
        <f t="shared" si="260"/>
        <v>5860</v>
      </c>
      <c r="GP131" s="14">
        <f t="shared" si="261"/>
        <v>2914</v>
      </c>
      <c r="GQ131" s="14">
        <f t="shared" si="262"/>
        <v>57900</v>
      </c>
      <c r="GR131" s="14">
        <f t="shared" si="263"/>
        <v>20</v>
      </c>
      <c r="GS131" s="14">
        <f t="shared" si="264"/>
        <v>10</v>
      </c>
      <c r="GT131" s="14">
        <f t="shared" si="265"/>
        <v>200</v>
      </c>
      <c r="GU131" s="14">
        <f>GO131+GR131*($GJ131-INDEX(属性投放!$AD$6:$AD$26,卡牌属性!$GM131))</f>
        <v>5900</v>
      </c>
      <c r="GV131" s="14">
        <f>GP131+GS131*($GJ131-INDEX(属性投放!$AD$6:$AD$26,卡牌属性!$GM131))</f>
        <v>2934</v>
      </c>
      <c r="GW131" s="14">
        <f>GQ131+GT131*($GJ131-INDEX(属性投放!$AD$6:$AD$26,卡牌属性!$GM131))</f>
        <v>58300</v>
      </c>
      <c r="GX131" s="14">
        <f t="shared" si="266"/>
        <v>8205</v>
      </c>
      <c r="GY131" s="14">
        <f t="shared" si="267"/>
        <v>4106</v>
      </c>
      <c r="GZ131" s="14">
        <f t="shared" si="268"/>
        <v>82050</v>
      </c>
      <c r="HA131" s="14">
        <f>IF(COUNTIF(属性投放!$AN$7:$AN$58,"="&amp;卡牌属性!GJ131)&gt;0,卡牌属性!GL131,0)</f>
        <v>43</v>
      </c>
      <c r="HB131" s="14">
        <f t="shared" si="269"/>
        <v>680</v>
      </c>
      <c r="HC131" s="14">
        <f t="shared" si="270"/>
        <v>340</v>
      </c>
      <c r="HD131" s="14">
        <f t="shared" si="271"/>
        <v>6800</v>
      </c>
      <c r="HE131" s="14">
        <f>IF(COUNTIF(属性投放!$AD$6:$AD$26,"="&amp;卡牌属性!GJ131)&gt;0,卡牌属性!GM131,0)</f>
        <v>0</v>
      </c>
      <c r="HF131" s="14">
        <f t="shared" si="272"/>
        <v>0</v>
      </c>
      <c r="HG131" s="14">
        <f t="shared" si="273"/>
        <v>0</v>
      </c>
      <c r="HH131" s="14">
        <f t="shared" si="274"/>
        <v>0</v>
      </c>
      <c r="HI131" s="14">
        <f t="shared" si="219"/>
        <v>20</v>
      </c>
      <c r="HJ131" s="14">
        <f t="shared" si="220"/>
        <v>10</v>
      </c>
      <c r="HK131" s="14">
        <f t="shared" si="221"/>
        <v>200</v>
      </c>
      <c r="HL131" s="14">
        <f t="shared" si="222"/>
        <v>14105</v>
      </c>
      <c r="HM131" s="14">
        <f t="shared" si="223"/>
        <v>7040</v>
      </c>
      <c r="HN131" s="14">
        <f t="shared" si="224"/>
        <v>140350</v>
      </c>
      <c r="HO131" s="14">
        <f t="shared" si="225"/>
        <v>600</v>
      </c>
      <c r="HP131" s="14">
        <f t="shared" si="226"/>
        <v>20400</v>
      </c>
      <c r="HQ131" s="14">
        <f t="shared" si="227"/>
        <v>0</v>
      </c>
      <c r="HR131" s="14">
        <f t="shared" si="228"/>
        <v>422200</v>
      </c>
      <c r="HS131" s="17">
        <f t="shared" si="229"/>
        <v>1.4211274277593558E-3</v>
      </c>
      <c r="HT131" s="17">
        <f t="shared" si="230"/>
        <v>4.8318332543818093E-2</v>
      </c>
      <c r="HU131" s="17">
        <f t="shared" si="231"/>
        <v>0</v>
      </c>
      <c r="HV131" s="23">
        <f>SUM(HO$5:HO131)</f>
        <v>43780</v>
      </c>
      <c r="HW131" s="14">
        <f>SUM(HP$5:HP131)</f>
        <v>246220</v>
      </c>
      <c r="HX131" s="14">
        <f>SUM(HQ$5:HQ131)</f>
        <v>106660</v>
      </c>
      <c r="HY131" s="17">
        <f t="shared" si="232"/>
        <v>0.10369493131217432</v>
      </c>
      <c r="HZ131" s="17">
        <f t="shared" si="233"/>
        <v>0.58318332543818097</v>
      </c>
      <c r="IA131" s="17">
        <f t="shared" si="234"/>
        <v>0.25262908574135479</v>
      </c>
    </row>
    <row r="132" spans="31:235" ht="16.5" x14ac:dyDescent="0.2">
      <c r="AE132" s="13">
        <v>128</v>
      </c>
      <c r="AF132" s="13">
        <f t="shared" si="218"/>
        <v>7</v>
      </c>
      <c r="AG132" s="13">
        <f t="shared" si="173"/>
        <v>4</v>
      </c>
      <c r="AH132" s="14">
        <f t="shared" si="174"/>
        <v>1101007</v>
      </c>
      <c r="AI132" s="14" t="str">
        <f t="shared" si="175"/>
        <v>战斗曹焱兵8突</v>
      </c>
      <c r="AJ132" s="25" t="s">
        <v>162</v>
      </c>
      <c r="AK132" s="14">
        <v>1</v>
      </c>
      <c r="AL132" s="14">
        <f t="shared" si="176"/>
        <v>8</v>
      </c>
      <c r="AM132" s="14">
        <f>INDEX(属性投放!$DE$6:$DE$85,(卡牌属性!AG132-2)*20+卡牌属性!AL132)</f>
        <v>2438</v>
      </c>
      <c r="AN132" s="14">
        <f t="shared" si="296"/>
        <v>2438</v>
      </c>
      <c r="AO132" s="14">
        <f t="shared" si="296"/>
        <v>2438</v>
      </c>
      <c r="AP132" s="14">
        <f t="shared" si="296"/>
        <v>2438</v>
      </c>
      <c r="AQ132" s="14">
        <f t="shared" si="296"/>
        <v>2438</v>
      </c>
      <c r="AR132" s="14">
        <f>INDEX(属性投放!$DF$6:$DF$85,(卡牌属性!AG132-2)*20+卡牌属性!AL132)</f>
        <v>1199</v>
      </c>
      <c r="AS132" s="14">
        <f t="shared" si="297"/>
        <v>1199</v>
      </c>
      <c r="AT132" s="14">
        <f t="shared" si="297"/>
        <v>1199</v>
      </c>
      <c r="AU132" s="14">
        <f t="shared" si="297"/>
        <v>1199</v>
      </c>
      <c r="AV132" s="14">
        <f t="shared" si="297"/>
        <v>1199</v>
      </c>
      <c r="AW132" s="14">
        <f>INDEX(属性投放!$DG$6:$DG$85,(卡牌属性!AG132-2)*20+卡牌属性!AL132)</f>
        <v>12090</v>
      </c>
      <c r="AX132" s="14">
        <f t="shared" si="298"/>
        <v>12090</v>
      </c>
      <c r="AY132" s="14">
        <f t="shared" si="298"/>
        <v>12090</v>
      </c>
      <c r="AZ132" s="14">
        <f t="shared" si="298"/>
        <v>12090</v>
      </c>
      <c r="BA132" s="14">
        <f t="shared" si="298"/>
        <v>12090</v>
      </c>
      <c r="BB132" s="14">
        <f>INDEX(属性投放!$DK$6:$DK$85,(卡牌属性!AG132-2)*20+卡牌属性!AL132)</f>
        <v>75</v>
      </c>
      <c r="BC132" s="14">
        <f t="shared" si="299"/>
        <v>75</v>
      </c>
      <c r="BD132" s="14">
        <f t="shared" si="299"/>
        <v>75</v>
      </c>
      <c r="BE132" s="14">
        <f t="shared" si="299"/>
        <v>75</v>
      </c>
      <c r="BF132" s="14">
        <f t="shared" si="299"/>
        <v>75</v>
      </c>
      <c r="BG132" s="14">
        <f>INDEX(属性投放!$DL$6:$DL$85,(卡牌属性!AG132-2)*20+卡牌属性!AL132)</f>
        <v>38</v>
      </c>
      <c r="BH132" s="14">
        <f t="shared" si="300"/>
        <v>38</v>
      </c>
      <c r="BI132" s="14">
        <f t="shared" si="300"/>
        <v>38</v>
      </c>
      <c r="BJ132" s="14">
        <f t="shared" si="300"/>
        <v>38</v>
      </c>
      <c r="BK132" s="14">
        <f t="shared" si="300"/>
        <v>38</v>
      </c>
      <c r="BL132" s="14">
        <f>INDEX(属性投放!$DM$6:$DM$85,(卡牌属性!AG132-2)*20+卡牌属性!AL132)</f>
        <v>375</v>
      </c>
      <c r="BM132" s="14">
        <f t="shared" si="301"/>
        <v>375</v>
      </c>
      <c r="BN132" s="14">
        <f t="shared" si="301"/>
        <v>375</v>
      </c>
      <c r="BO132" s="14">
        <f t="shared" si="301"/>
        <v>375</v>
      </c>
      <c r="BP132" s="14">
        <f t="shared" si="301"/>
        <v>375</v>
      </c>
      <c r="BU132" s="13">
        <v>128</v>
      </c>
      <c r="BV132" s="13">
        <f t="shared" si="177"/>
        <v>7</v>
      </c>
      <c r="BW132" s="14">
        <f t="shared" si="178"/>
        <v>4</v>
      </c>
      <c r="BX132" s="14">
        <f t="shared" si="179"/>
        <v>1102007</v>
      </c>
      <c r="BY132" s="14" t="str">
        <f t="shared" si="180"/>
        <v>天使缇娜8突</v>
      </c>
      <c r="BZ132" s="25" t="s">
        <v>162</v>
      </c>
      <c r="CA132" s="14">
        <v>2</v>
      </c>
      <c r="CB132" s="14">
        <f t="shared" si="181"/>
        <v>8</v>
      </c>
      <c r="CC132" s="14" t="s">
        <v>21</v>
      </c>
      <c r="CD132" s="14">
        <f>INDEX(属性投放!$AY$6:$AY$85,(BW132-2)*20+CB132)</f>
        <v>2933</v>
      </c>
      <c r="CE132" s="14" t="s">
        <v>22</v>
      </c>
      <c r="CF132" s="14">
        <f>INDEX(属性投放!$AZ$6:$AZ$85,(BW132-2)*20+CB132)</f>
        <v>1398</v>
      </c>
      <c r="CG132" s="14" t="s">
        <v>674</v>
      </c>
      <c r="CH132" s="14">
        <f>INDEX(属性投放!$BA$6:$BA$85,(BW132-2)*20+CB132)</f>
        <v>27830</v>
      </c>
      <c r="CI132" s="14" t="s">
        <v>21</v>
      </c>
      <c r="CJ132" s="14">
        <f>INDEX(属性投放!$BB$6:$BB$85,(BW132-2)*20+CB132)</f>
        <v>25</v>
      </c>
      <c r="CK132" s="14" t="s">
        <v>22</v>
      </c>
      <c r="CL132" s="14">
        <f>INDEX(属性投放!$BC$6:$BC$85,(BW132-2)*20+CB132)</f>
        <v>13</v>
      </c>
      <c r="CM132" s="14" t="s">
        <v>674</v>
      </c>
      <c r="CN132" s="14">
        <f>INDEX(属性投放!$BD$6:$BD$85,(BW132-2)*20+CB132)</f>
        <v>250</v>
      </c>
      <c r="CQ132" s="13">
        <v>128</v>
      </c>
      <c r="CR132" s="13">
        <f t="shared" si="182"/>
        <v>3</v>
      </c>
      <c r="CS132" s="13">
        <f t="shared" si="183"/>
        <v>24</v>
      </c>
      <c r="CT132" s="14">
        <f t="shared" si="184"/>
        <v>4</v>
      </c>
      <c r="CU132" s="14">
        <f t="shared" si="185"/>
        <v>1102003</v>
      </c>
      <c r="CV132" s="14" t="str">
        <f>INDEX($O$6:$O$27,CR132)&amp;"-"&amp;INDEX(属性投放!$AB$7:$AB$26,CX132)&amp;"-魂火-"&amp;CZ132</f>
        <v>典韦-大叫唤+1-魂火-3</v>
      </c>
      <c r="CW132" s="25" t="s">
        <v>162</v>
      </c>
      <c r="CX132" s="14">
        <f>INDEX(属性投放!$AL$7:$AL$58,CS132)</f>
        <v>11</v>
      </c>
      <c r="CY132" s="14" t="s">
        <v>701</v>
      </c>
      <c r="CZ132" s="14">
        <f>INDEX(属性投放!$AM$7:$AM$58,CS132)</f>
        <v>3</v>
      </c>
      <c r="DA132" s="14">
        <f t="shared" si="186"/>
        <v>24</v>
      </c>
      <c r="DB132" s="14">
        <f>INDEX(属性投放!$AN$7:$AN$58,DA132)</f>
        <v>80</v>
      </c>
      <c r="DC132" s="14" t="s">
        <v>702</v>
      </c>
      <c r="DD132" s="14">
        <f>INDEX(属性投放!$BJ$6:$BJ$85,(CT132-2)*20+CX132)</f>
        <v>250</v>
      </c>
      <c r="DE132" s="14">
        <f>SUMIFS(DD$5:DD132,$CR$5:$CR132,"="&amp;$CR132)</f>
        <v>2960</v>
      </c>
      <c r="DF132" s="14" t="s">
        <v>703</v>
      </c>
      <c r="DG132" s="14">
        <f>INDEX(属性投放!$BK$6:$BK$85,(CT132-2)*20+CX132)</f>
        <v>125</v>
      </c>
      <c r="DH132" s="14">
        <f>SUMIFS(DG$5:DG132,$CR$5:$CR132,"="&amp;$CR132)</f>
        <v>1483</v>
      </c>
      <c r="DI132" s="14" t="s">
        <v>704</v>
      </c>
      <c r="DJ132" s="14">
        <f>INDEX(属性投放!$BL$6:$BL$85,(CT132-2)*20+CX132)</f>
        <v>2500</v>
      </c>
      <c r="DK132" s="14">
        <f>SUMIFS(DJ$5:DJ132,$CR$5:$CR132,"="&amp;$CR132)</f>
        <v>29600</v>
      </c>
      <c r="DP132" s="14">
        <f t="shared" si="187"/>
        <v>1102007</v>
      </c>
      <c r="DQ132" s="14" t="str">
        <f t="shared" si="188"/>
        <v>天使缇娜8突</v>
      </c>
      <c r="DR132" s="14">
        <f t="shared" si="189"/>
        <v>7</v>
      </c>
      <c r="DS132" s="14">
        <f t="shared" si="190"/>
        <v>6</v>
      </c>
      <c r="DT132" s="14">
        <f t="shared" si="191"/>
        <v>6</v>
      </c>
      <c r="DU132" s="14">
        <f t="shared" si="192"/>
        <v>4</v>
      </c>
      <c r="DV132" s="14">
        <f t="shared" si="193"/>
        <v>8</v>
      </c>
      <c r="DW132" s="14">
        <f t="shared" si="194"/>
        <v>48</v>
      </c>
      <c r="DX132" s="14">
        <f>INDEX(属性投放!$AW$6:$AW$85,(卡牌属性!DU132-2)*20+卡牌属性!DV132)</f>
        <v>5</v>
      </c>
      <c r="DY132" s="14">
        <f>INDEX(属性投放!BP$6:BP$85,卡牌属性!$DW132)</f>
        <v>200</v>
      </c>
      <c r="DZ132" s="14">
        <f>INDEX(属性投放!BQ$6:BQ$85,卡牌属性!$DW132)</f>
        <v>100</v>
      </c>
      <c r="EA132" s="14">
        <f>INDEX(属性投放!BR$6:BR$85,卡牌属性!$DW132)</f>
        <v>2000</v>
      </c>
      <c r="EB132" s="14">
        <f t="shared" si="302"/>
        <v>2053</v>
      </c>
      <c r="EC132" s="14">
        <f t="shared" si="303"/>
        <v>2206</v>
      </c>
      <c r="ED132" s="14">
        <f t="shared" si="304"/>
        <v>2400</v>
      </c>
      <c r="EE132" s="14">
        <f t="shared" si="305"/>
        <v>2400</v>
      </c>
      <c r="EF132" s="14">
        <f t="shared" si="306"/>
        <v>2750</v>
      </c>
      <c r="EG132" s="14">
        <f t="shared" si="307"/>
        <v>815</v>
      </c>
      <c r="EH132" s="14">
        <f t="shared" si="308"/>
        <v>955</v>
      </c>
      <c r="EI132" s="14">
        <f t="shared" si="309"/>
        <v>955</v>
      </c>
      <c r="EJ132" s="14">
        <f t="shared" si="310"/>
        <v>1011</v>
      </c>
      <c r="EK132" s="14">
        <f t="shared" si="311"/>
        <v>1089</v>
      </c>
      <c r="EL132" s="14">
        <f t="shared" si="312"/>
        <v>16060</v>
      </c>
      <c r="EM132" s="14">
        <f t="shared" si="313"/>
        <v>19030</v>
      </c>
      <c r="EN132" s="14">
        <f t="shared" si="314"/>
        <v>19030</v>
      </c>
      <c r="EO132" s="14">
        <f t="shared" si="315"/>
        <v>20310</v>
      </c>
      <c r="EP132" s="14">
        <f t="shared" si="316"/>
        <v>22000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  <c r="GJ132" s="13">
        <v>128</v>
      </c>
      <c r="GK132" s="13">
        <f>MATCH(GJ132-1,属性投放!$T$6:$T$66,1)</f>
        <v>36</v>
      </c>
      <c r="GL132" s="13">
        <f>MATCH(GJ132,属性投放!$AN$6:$AN$58,1)-1</f>
        <v>43</v>
      </c>
      <c r="GM132" s="13">
        <f>MATCH(GJ132-1,属性投放!$AD$6:$AD$26,1)</f>
        <v>18</v>
      </c>
      <c r="GN132" s="13" t="str">
        <f>INDEX(属性投放!$AB$7:$AB$26,卡牌属性!GM132)</f>
        <v>大焦热+2</v>
      </c>
      <c r="GO132" s="14">
        <f t="shared" si="260"/>
        <v>5860</v>
      </c>
      <c r="GP132" s="14">
        <f t="shared" si="261"/>
        <v>2914</v>
      </c>
      <c r="GQ132" s="14">
        <f t="shared" si="262"/>
        <v>57900</v>
      </c>
      <c r="GR132" s="14">
        <f t="shared" si="263"/>
        <v>20</v>
      </c>
      <c r="GS132" s="14">
        <f t="shared" si="264"/>
        <v>10</v>
      </c>
      <c r="GT132" s="14">
        <f t="shared" si="265"/>
        <v>200</v>
      </c>
      <c r="GU132" s="14">
        <f>GO132+GR132*($GJ132-INDEX(属性投放!$AD$6:$AD$26,卡牌属性!$GM132))</f>
        <v>5920</v>
      </c>
      <c r="GV132" s="14">
        <f>GP132+GS132*($GJ132-INDEX(属性投放!$AD$6:$AD$26,卡牌属性!$GM132))</f>
        <v>2944</v>
      </c>
      <c r="GW132" s="14">
        <f>GQ132+GT132*($GJ132-INDEX(属性投放!$AD$6:$AD$26,卡牌属性!$GM132))</f>
        <v>58500</v>
      </c>
      <c r="GX132" s="14">
        <f t="shared" si="266"/>
        <v>8205</v>
      </c>
      <c r="GY132" s="14">
        <f t="shared" si="267"/>
        <v>4106</v>
      </c>
      <c r="GZ132" s="14">
        <f t="shared" si="268"/>
        <v>82050</v>
      </c>
      <c r="HA132" s="14">
        <f>IF(COUNTIF(属性投放!$AN$7:$AN$58,"="&amp;卡牌属性!GJ132)&gt;0,卡牌属性!GL132,0)</f>
        <v>0</v>
      </c>
      <c r="HB132" s="14">
        <f t="shared" si="269"/>
        <v>0</v>
      </c>
      <c r="HC132" s="14">
        <f t="shared" si="270"/>
        <v>0</v>
      </c>
      <c r="HD132" s="14">
        <f t="shared" si="271"/>
        <v>0</v>
      </c>
      <c r="HE132" s="14">
        <f>IF(COUNTIF(属性投放!$AD$6:$AD$26,"="&amp;卡牌属性!GJ132)&gt;0,卡牌属性!GM132,0)</f>
        <v>0</v>
      </c>
      <c r="HF132" s="14">
        <f t="shared" si="272"/>
        <v>0</v>
      </c>
      <c r="HG132" s="14">
        <f t="shared" si="273"/>
        <v>0</v>
      </c>
      <c r="HH132" s="14">
        <f t="shared" si="274"/>
        <v>0</v>
      </c>
      <c r="HI132" s="14">
        <f t="shared" si="219"/>
        <v>20</v>
      </c>
      <c r="HJ132" s="14">
        <f t="shared" si="220"/>
        <v>10</v>
      </c>
      <c r="HK132" s="14">
        <f t="shared" si="221"/>
        <v>200</v>
      </c>
      <c r="HL132" s="14">
        <f t="shared" si="222"/>
        <v>14125</v>
      </c>
      <c r="HM132" s="14">
        <f t="shared" si="223"/>
        <v>7050</v>
      </c>
      <c r="HN132" s="14">
        <f t="shared" si="224"/>
        <v>140550</v>
      </c>
      <c r="HO132" s="14">
        <f t="shared" si="225"/>
        <v>600</v>
      </c>
      <c r="HP132" s="14">
        <f t="shared" si="226"/>
        <v>0</v>
      </c>
      <c r="HQ132" s="14">
        <f t="shared" si="227"/>
        <v>0</v>
      </c>
      <c r="HR132" s="14">
        <f t="shared" si="228"/>
        <v>422800</v>
      </c>
      <c r="HS132" s="17">
        <f t="shared" si="229"/>
        <v>1.4191106906338694E-3</v>
      </c>
      <c r="HT132" s="17">
        <f t="shared" si="230"/>
        <v>0</v>
      </c>
      <c r="HU132" s="17">
        <f t="shared" si="231"/>
        <v>0</v>
      </c>
      <c r="HV132" s="23">
        <f>SUM(HO$5:HO132)</f>
        <v>44380</v>
      </c>
      <c r="HW132" s="14">
        <f>SUM(HP$5:HP132)</f>
        <v>246220</v>
      </c>
      <c r="HX132" s="14">
        <f>SUM(HQ$5:HQ132)</f>
        <v>106660</v>
      </c>
      <c r="HY132" s="17">
        <f t="shared" si="232"/>
        <v>0.10496688741721855</v>
      </c>
      <c r="HZ132" s="17">
        <f t="shared" si="233"/>
        <v>0.58235572374645217</v>
      </c>
      <c r="IA132" s="17">
        <f t="shared" si="234"/>
        <v>0.25227057710501422</v>
      </c>
    </row>
    <row r="133" spans="31:235" ht="16.5" x14ac:dyDescent="0.2">
      <c r="AE133" s="13">
        <v>129</v>
      </c>
      <c r="AF133" s="13">
        <f t="shared" si="218"/>
        <v>7</v>
      </c>
      <c r="AG133" s="13">
        <f t="shared" ref="AG133:AG196" si="317">INDEX($D$6:$D$43,AF133)</f>
        <v>4</v>
      </c>
      <c r="AH133" s="14">
        <f t="shared" ref="AH133:AH196" si="318">INDEX($A$5:$A$43,AF133+1)</f>
        <v>1101007</v>
      </c>
      <c r="AI133" s="14" t="str">
        <f t="shared" ref="AI133:AI196" si="319">INDEX($B$5:$B$43,MATCH(AH133,$A$5:$A$43,0))&amp;AL133&amp;"突"</f>
        <v>战斗曹焱兵9突</v>
      </c>
      <c r="AJ133" s="25" t="s">
        <v>162</v>
      </c>
      <c r="AK133" s="14">
        <v>1</v>
      </c>
      <c r="AL133" s="14">
        <f t="shared" ref="AL133:AL196" si="320">AE133-INDEX($F$5:$F$43,AF133)</f>
        <v>9</v>
      </c>
      <c r="AM133" s="14">
        <f>INDEX(属性投放!$DE$6:$DE$85,(卡牌属性!AG133-2)*20+卡牌属性!AL133)</f>
        <v>2651</v>
      </c>
      <c r="AN133" s="14">
        <f t="shared" si="296"/>
        <v>2651</v>
      </c>
      <c r="AO133" s="14">
        <f t="shared" si="296"/>
        <v>2651</v>
      </c>
      <c r="AP133" s="14">
        <f t="shared" si="296"/>
        <v>2651</v>
      </c>
      <c r="AQ133" s="14">
        <f t="shared" si="296"/>
        <v>2651</v>
      </c>
      <c r="AR133" s="14">
        <f>INDEX(属性投放!$DF$6:$DF$85,(卡牌属性!AG133-2)*20+卡牌属性!AL133)</f>
        <v>1306</v>
      </c>
      <c r="AS133" s="14">
        <f t="shared" si="297"/>
        <v>1306</v>
      </c>
      <c r="AT133" s="14">
        <f t="shared" si="297"/>
        <v>1306</v>
      </c>
      <c r="AU133" s="14">
        <f t="shared" si="297"/>
        <v>1306</v>
      </c>
      <c r="AV133" s="14">
        <f t="shared" si="297"/>
        <v>1306</v>
      </c>
      <c r="AW133" s="14">
        <f>INDEX(属性投放!$DG$6:$DG$85,(卡牌属性!AG133-2)*20+卡牌属性!AL133)</f>
        <v>13155</v>
      </c>
      <c r="AX133" s="14">
        <f t="shared" si="298"/>
        <v>13155</v>
      </c>
      <c r="AY133" s="14">
        <f t="shared" si="298"/>
        <v>13155</v>
      </c>
      <c r="AZ133" s="14">
        <f t="shared" si="298"/>
        <v>13155</v>
      </c>
      <c r="BA133" s="14">
        <f t="shared" si="298"/>
        <v>13155</v>
      </c>
      <c r="BB133" s="14">
        <f>INDEX(属性投放!$DK$6:$DK$85,(卡牌属性!AG133-2)*20+卡牌属性!AL133)</f>
        <v>75</v>
      </c>
      <c r="BC133" s="14">
        <f t="shared" si="299"/>
        <v>75</v>
      </c>
      <c r="BD133" s="14">
        <f t="shared" si="299"/>
        <v>75</v>
      </c>
      <c r="BE133" s="14">
        <f t="shared" si="299"/>
        <v>75</v>
      </c>
      <c r="BF133" s="14">
        <f t="shared" si="299"/>
        <v>75</v>
      </c>
      <c r="BG133" s="14">
        <f>INDEX(属性投放!$DL$6:$DL$85,(卡牌属性!AG133-2)*20+卡牌属性!AL133)</f>
        <v>38</v>
      </c>
      <c r="BH133" s="14">
        <f t="shared" si="300"/>
        <v>38</v>
      </c>
      <c r="BI133" s="14">
        <f t="shared" si="300"/>
        <v>38</v>
      </c>
      <c r="BJ133" s="14">
        <f t="shared" si="300"/>
        <v>38</v>
      </c>
      <c r="BK133" s="14">
        <f t="shared" si="300"/>
        <v>38</v>
      </c>
      <c r="BL133" s="14">
        <f>INDEX(属性投放!$DM$6:$DM$85,(卡牌属性!AG133-2)*20+卡牌属性!AL133)</f>
        <v>375</v>
      </c>
      <c r="BM133" s="14">
        <f t="shared" si="301"/>
        <v>375</v>
      </c>
      <c r="BN133" s="14">
        <f t="shared" si="301"/>
        <v>375</v>
      </c>
      <c r="BO133" s="14">
        <f t="shared" si="301"/>
        <v>375</v>
      </c>
      <c r="BP133" s="14">
        <f t="shared" si="301"/>
        <v>375</v>
      </c>
      <c r="BU133" s="13">
        <v>129</v>
      </c>
      <c r="BV133" s="13">
        <f t="shared" ref="BV133:BV196" si="321">MATCH(BU133-1,$S$5:$S$43,1)</f>
        <v>7</v>
      </c>
      <c r="BW133" s="14">
        <f t="shared" ref="BW133:BW196" si="322">INDEX($Q$6:$Q$43,BV133)</f>
        <v>4</v>
      </c>
      <c r="BX133" s="14">
        <f t="shared" ref="BX133:BX196" si="323">INDEX($N$6:$N$33,BV133)</f>
        <v>1102007</v>
      </c>
      <c r="BY133" s="14" t="str">
        <f t="shared" ref="BY133:BY196" si="324">INDEX($O$6:$O$33,BV133)&amp;CB133&amp;"突"</f>
        <v>天使缇娜9突</v>
      </c>
      <c r="BZ133" s="25" t="s">
        <v>162</v>
      </c>
      <c r="CA133" s="14">
        <v>2</v>
      </c>
      <c r="CB133" s="14">
        <f t="shared" ref="CB133:CB196" si="325">BU133-INDEX($S$5:$S$43,BV133)</f>
        <v>9</v>
      </c>
      <c r="CC133" s="14" t="s">
        <v>21</v>
      </c>
      <c r="CD133" s="14">
        <f>INDEX(属性投放!$AY$6:$AY$85,(BW133-2)*20+CB133)</f>
        <v>3538</v>
      </c>
      <c r="CE133" s="14" t="s">
        <v>22</v>
      </c>
      <c r="CF133" s="14">
        <f>INDEX(属性投放!$AZ$6:$AZ$85,(BW133-2)*20+CB133)</f>
        <v>1703</v>
      </c>
      <c r="CG133" s="14" t="s">
        <v>674</v>
      </c>
      <c r="CH133" s="14">
        <f>INDEX(属性投放!$BA$6:$BA$85,(BW133-2)*20+CB133)</f>
        <v>33880</v>
      </c>
      <c r="CI133" s="14" t="s">
        <v>21</v>
      </c>
      <c r="CJ133" s="14">
        <f>INDEX(属性投放!$BB$6:$BB$85,(BW133-2)*20+CB133)</f>
        <v>25</v>
      </c>
      <c r="CK133" s="14" t="s">
        <v>22</v>
      </c>
      <c r="CL133" s="14">
        <f>INDEX(属性投放!$BC$6:$BC$85,(BW133-2)*20+CB133)</f>
        <v>13</v>
      </c>
      <c r="CM133" s="14" t="s">
        <v>674</v>
      </c>
      <c r="CN133" s="14">
        <f>INDEX(属性投放!$BD$6:$BD$85,(BW133-2)*20+CB133)</f>
        <v>250</v>
      </c>
      <c r="CQ133" s="13">
        <v>129</v>
      </c>
      <c r="CR133" s="13">
        <f t="shared" ref="CR133:CR196" si="326">MATCH(CQ133-1,$U$5:$U$27,1)</f>
        <v>3</v>
      </c>
      <c r="CS133" s="13">
        <f t="shared" ref="CS133:CS196" si="327">CQ133-(CR133-1)*52</f>
        <v>25</v>
      </c>
      <c r="CT133" s="14">
        <f t="shared" ref="CT133:CT196" si="328">INDEX($Q$6:$Q$27,CR133)</f>
        <v>4</v>
      </c>
      <c r="CU133" s="14">
        <f t="shared" ref="CU133:CU196" si="329">INDEX($N$6:$N$27,CR133)</f>
        <v>1102003</v>
      </c>
      <c r="CV133" s="14" t="str">
        <f>INDEX($O$6:$O$27,CR133)&amp;"-"&amp;INDEX(属性投放!$AB$7:$AB$26,CX133)&amp;"-魂火-"&amp;CZ133</f>
        <v>典韦-大叫唤+2-魂火-1</v>
      </c>
      <c r="CW133" s="25" t="s">
        <v>162</v>
      </c>
      <c r="CX133" s="14">
        <f>INDEX(属性投放!$AL$7:$AL$58,CS133)</f>
        <v>12</v>
      </c>
      <c r="CY133" s="14" t="s">
        <v>701</v>
      </c>
      <c r="CZ133" s="14">
        <f>INDEX(属性投放!$AM$7:$AM$58,CS133)</f>
        <v>1</v>
      </c>
      <c r="DA133" s="14">
        <f t="shared" ref="DA133:DA196" si="330">CS133</f>
        <v>25</v>
      </c>
      <c r="DB133" s="14">
        <f>INDEX(属性投放!$AN$7:$AN$58,DA133)</f>
        <v>82</v>
      </c>
      <c r="DC133" s="14" t="s">
        <v>702</v>
      </c>
      <c r="DD133" s="14">
        <f>INDEX(属性投放!$BJ$6:$BJ$85,(CT133-2)*20+CX133)</f>
        <v>320</v>
      </c>
      <c r="DE133" s="14">
        <f>SUMIFS(DD$5:DD133,$CR$5:$CR133,"="&amp;$CR133)</f>
        <v>3280</v>
      </c>
      <c r="DF133" s="14" t="s">
        <v>703</v>
      </c>
      <c r="DG133" s="14">
        <f>INDEX(属性投放!$BK$6:$BK$85,(CT133-2)*20+CX133)</f>
        <v>160</v>
      </c>
      <c r="DH133" s="14">
        <f>SUMIFS(DG$5:DG133,$CR$5:$CR133,"="&amp;$CR133)</f>
        <v>1643</v>
      </c>
      <c r="DI133" s="14" t="s">
        <v>704</v>
      </c>
      <c r="DJ133" s="14">
        <f>INDEX(属性投放!$BL$6:$BL$85,(CT133-2)*20+CX133)</f>
        <v>3200</v>
      </c>
      <c r="DK133" s="14">
        <f>SUMIFS(DJ$5:DJ133,$CR$5:$CR133,"="&amp;$CR133)</f>
        <v>32800</v>
      </c>
      <c r="DP133" s="14">
        <f t="shared" ref="DP133:DP196" si="331">BX133</f>
        <v>1102007</v>
      </c>
      <c r="DQ133" s="14" t="str">
        <f t="shared" ref="DQ133:DQ196" si="332">BY133</f>
        <v>天使缇娜9突</v>
      </c>
      <c r="DR133" s="14">
        <f t="shared" ref="DR133:DR196" si="333">INDEX(Y$6:Y$27,$BV133)</f>
        <v>7</v>
      </c>
      <c r="DS133" s="14">
        <f t="shared" ref="DS133:DS196" si="334">INDEX(Z$6:Z$27,$BV133)</f>
        <v>6</v>
      </c>
      <c r="DT133" s="14">
        <f t="shared" ref="DT133:DT196" si="335">INDEX(AA$6:AA$27,$BV133)</f>
        <v>6</v>
      </c>
      <c r="DU133" s="14">
        <f t="shared" ref="DU133:DU196" si="336">BW133</f>
        <v>4</v>
      </c>
      <c r="DV133" s="14">
        <f t="shared" ref="DV133:DV196" si="337">CB133</f>
        <v>9</v>
      </c>
      <c r="DW133" s="14">
        <f t="shared" ref="DW133:DW196" si="338">(DU133-2)*20+DV133</f>
        <v>49</v>
      </c>
      <c r="DX133" s="14">
        <f>INDEX(属性投放!$AW$6:$AW$85,(卡牌属性!DU133-2)*20+卡牌属性!DV133)</f>
        <v>8</v>
      </c>
      <c r="DY133" s="14">
        <f>INDEX(属性投放!BP$6:BP$85,卡牌属性!$DW133)</f>
        <v>300</v>
      </c>
      <c r="DZ133" s="14">
        <f>INDEX(属性投放!BQ$6:BQ$85,卡牌属性!$DW133)</f>
        <v>150</v>
      </c>
      <c r="EA133" s="14">
        <f>INDEX(属性投放!BR$6:BR$85,卡牌属性!$DW133)</f>
        <v>3000</v>
      </c>
      <c r="EB133" s="14">
        <f t="shared" si="302"/>
        <v>2378</v>
      </c>
      <c r="EC133" s="14">
        <f t="shared" si="303"/>
        <v>2546</v>
      </c>
      <c r="ED133" s="14">
        <f t="shared" si="304"/>
        <v>2750</v>
      </c>
      <c r="EE133" s="14">
        <f t="shared" si="305"/>
        <v>2750</v>
      </c>
      <c r="EF133" s="14">
        <f t="shared" si="306"/>
        <v>3150</v>
      </c>
      <c r="EG133" s="14">
        <f t="shared" si="307"/>
        <v>955</v>
      </c>
      <c r="EH133" s="14">
        <f t="shared" si="308"/>
        <v>1120</v>
      </c>
      <c r="EI133" s="14">
        <f t="shared" si="309"/>
        <v>1120</v>
      </c>
      <c r="EJ133" s="14">
        <f t="shared" si="310"/>
        <v>1181</v>
      </c>
      <c r="EK133" s="14">
        <f t="shared" si="311"/>
        <v>1264</v>
      </c>
      <c r="EL133" s="14">
        <f t="shared" si="312"/>
        <v>18860</v>
      </c>
      <c r="EM133" s="14">
        <f t="shared" si="313"/>
        <v>22280</v>
      </c>
      <c r="EN133" s="14">
        <f t="shared" si="314"/>
        <v>22280</v>
      </c>
      <c r="EO133" s="14">
        <f t="shared" si="315"/>
        <v>23710</v>
      </c>
      <c r="EP133" s="14">
        <f t="shared" si="316"/>
        <v>25500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  <c r="GJ133" s="13">
        <v>129</v>
      </c>
      <c r="GK133" s="13">
        <f>MATCH(GJ133-1,属性投放!$T$6:$T$66,1)</f>
        <v>37</v>
      </c>
      <c r="GL133" s="13">
        <f>MATCH(GJ133,属性投放!$AN$6:$AN$58,1)-1</f>
        <v>43</v>
      </c>
      <c r="GM133" s="13">
        <f>MATCH(GJ133-1,属性投放!$AD$6:$AD$26,1)</f>
        <v>18</v>
      </c>
      <c r="GN133" s="13" t="str">
        <f>INDEX(属性投放!$AB$7:$AB$26,卡牌属性!GM133)</f>
        <v>大焦热+2</v>
      </c>
      <c r="GO133" s="14">
        <f t="shared" ref="GO133:GO154" si="339">INDEX($EB$5:$EF$444,($GM$2-1)*20+$GM133,$GO$2)</f>
        <v>5860</v>
      </c>
      <c r="GP133" s="14">
        <f t="shared" ref="GP133:GP154" si="340">INDEX($EG$5:$EK$444,($GM$2-1)*20+$GM133,$GO$2)</f>
        <v>2914</v>
      </c>
      <c r="GQ133" s="14">
        <f t="shared" ref="GQ133:GQ154" si="341">INDEX($EL$5:$EP$444,($GM$2-1)*20+$GM133,$GO$2)</f>
        <v>57900</v>
      </c>
      <c r="GR133" s="14">
        <f t="shared" ref="GR133:GR154" si="342">INDEX($EQ$5:$EU$444,($GM$2-1)*20+$GM133,$GO$2)</f>
        <v>20</v>
      </c>
      <c r="GS133" s="14">
        <f t="shared" ref="GS133:GS154" si="343">INDEX($EV$5:$EZ$444,($GM$2-1)*20+$GM133,$GO$2)</f>
        <v>10</v>
      </c>
      <c r="GT133" s="14">
        <f t="shared" ref="GT133:GT154" si="344">INDEX($FA$5:$FE$444,($GM$2-1)*20+$GM133,$GO$2)</f>
        <v>200</v>
      </c>
      <c r="GU133" s="14">
        <f>GO133+GR133*($GJ133-INDEX(属性投放!$AD$6:$AD$26,卡牌属性!$GM133))</f>
        <v>5940</v>
      </c>
      <c r="GV133" s="14">
        <f>GP133+GS133*($GJ133-INDEX(属性投放!$AD$6:$AD$26,卡牌属性!$GM133))</f>
        <v>2954</v>
      </c>
      <c r="GW133" s="14">
        <f>GQ133+GT133*($GJ133-INDEX(属性投放!$AD$6:$AD$26,卡牌属性!$GM133))</f>
        <v>58700</v>
      </c>
      <c r="GX133" s="14">
        <f t="shared" ref="GX133:GX154" si="345">IF($GL133&gt;0,INDEX(DE$5:DE$1148,($GM$2-1)*52+$GL133),0)</f>
        <v>8205</v>
      </c>
      <c r="GY133" s="14">
        <f t="shared" ref="GY133:GY154" si="346">IF($GL133&gt;0,INDEX(DH$5:DH$1148,($GM$2-1)*52+$GL133),0)</f>
        <v>4106</v>
      </c>
      <c r="GZ133" s="14">
        <f t="shared" ref="GZ133:GZ154" si="347">IF($GL133&gt;0,INDEX(DK$5:DK$1148,($GM$2-1)*52+$GL133),0)</f>
        <v>82050</v>
      </c>
      <c r="HA133" s="14">
        <f>IF(COUNTIF(属性投放!$AN$7:$AN$58,"="&amp;卡牌属性!GJ133)&gt;0,卡牌属性!GL133,0)</f>
        <v>0</v>
      </c>
      <c r="HB133" s="14">
        <f t="shared" ref="HB133:HB154" si="348">IF($HA133&gt;0,INDEX($DD$5:$DD$1148,($GM$2-1)*52+HA133),0)</f>
        <v>0</v>
      </c>
      <c r="HC133" s="14">
        <f t="shared" ref="HC133:HC154" si="349">IF($HA133&gt;0,INDEX($DG$5:$DG$1148,($GM$2-1)*52+HA133),0)</f>
        <v>0</v>
      </c>
      <c r="HD133" s="14">
        <f t="shared" ref="HD133:HD154" si="350">IF($HA133&gt;0,INDEX($DJ$5:$DJ$1148,($GM$2-1)*52+HA133),0)</f>
        <v>0</v>
      </c>
      <c r="HE133" s="14">
        <f>IF(COUNTIF(属性投放!$AD$6:$AD$26,"="&amp;卡牌属性!GJ133)&gt;0,卡牌属性!GM133,0)</f>
        <v>0</v>
      </c>
      <c r="HF133" s="14">
        <f t="shared" ref="HF133:HF154" si="351">IF(HE133&gt;1,INDEX(DY$5:DY$444,($GM$2-1)*20+$HE133-1),0)</f>
        <v>0</v>
      </c>
      <c r="HG133" s="14">
        <f t="shared" ref="HG133:HG154" si="352">IF(HF133&gt;1,INDEX(DZ$5:DZ$444,($GM$2-1)*20+$HE133-1),0)</f>
        <v>0</v>
      </c>
      <c r="HH133" s="14">
        <f t="shared" ref="HH133:HH154" si="353">IF(HG133&gt;1,INDEX(EA$5:EA$444,($GM$2-1)*20+$HE133-1),0)</f>
        <v>0</v>
      </c>
      <c r="HI133" s="14">
        <f t="shared" si="219"/>
        <v>20</v>
      </c>
      <c r="HJ133" s="14">
        <f t="shared" si="220"/>
        <v>10</v>
      </c>
      <c r="HK133" s="14">
        <f t="shared" si="221"/>
        <v>200</v>
      </c>
      <c r="HL133" s="14">
        <f t="shared" si="222"/>
        <v>14145</v>
      </c>
      <c r="HM133" s="14">
        <f t="shared" si="223"/>
        <v>7060</v>
      </c>
      <c r="HN133" s="14">
        <f t="shared" si="224"/>
        <v>140750</v>
      </c>
      <c r="HO133" s="14">
        <f t="shared" si="225"/>
        <v>600</v>
      </c>
      <c r="HP133" s="14">
        <f t="shared" si="226"/>
        <v>0</v>
      </c>
      <c r="HQ133" s="14">
        <f t="shared" si="227"/>
        <v>0</v>
      </c>
      <c r="HR133" s="14">
        <f t="shared" si="228"/>
        <v>423400</v>
      </c>
      <c r="HS133" s="17">
        <f t="shared" si="229"/>
        <v>1.4170996693434106E-3</v>
      </c>
      <c r="HT133" s="17">
        <f t="shared" si="230"/>
        <v>0</v>
      </c>
      <c r="HU133" s="17">
        <f t="shared" si="231"/>
        <v>0</v>
      </c>
      <c r="HV133" s="23">
        <f>SUM(HO$5:HO133)</f>
        <v>44980</v>
      </c>
      <c r="HW133" s="14">
        <f>SUM(HP$5:HP133)</f>
        <v>246220</v>
      </c>
      <c r="HX133" s="14">
        <f>SUM(HQ$5:HQ133)</f>
        <v>106660</v>
      </c>
      <c r="HY133" s="17">
        <f t="shared" si="232"/>
        <v>0.10623523854511101</v>
      </c>
      <c r="HZ133" s="17">
        <f t="shared" si="233"/>
        <v>0.58153046764289085</v>
      </c>
      <c r="IA133" s="17">
        <f t="shared" si="234"/>
        <v>0.25191308455361361</v>
      </c>
    </row>
    <row r="134" spans="31:235" ht="16.5" x14ac:dyDescent="0.2">
      <c r="AE134" s="13">
        <v>130</v>
      </c>
      <c r="AF134" s="13">
        <f t="shared" ref="AF134:AF197" si="354">MATCH(AE134-1,$F$5:$F$42,1)</f>
        <v>7</v>
      </c>
      <c r="AG134" s="13">
        <f t="shared" si="317"/>
        <v>4</v>
      </c>
      <c r="AH134" s="14">
        <f t="shared" si="318"/>
        <v>1101007</v>
      </c>
      <c r="AI134" s="14" t="str">
        <f t="shared" si="319"/>
        <v>战斗曹焱兵10突</v>
      </c>
      <c r="AJ134" s="25" t="s">
        <v>162</v>
      </c>
      <c r="AK134" s="14">
        <v>1</v>
      </c>
      <c r="AL134" s="14">
        <f t="shared" si="320"/>
        <v>10</v>
      </c>
      <c r="AM134" s="14">
        <f>INDEX(属性投放!$DE$6:$DE$85,(卡牌属性!AG134-2)*20+卡牌属性!AL134)</f>
        <v>3989</v>
      </c>
      <c r="AN134" s="14">
        <f t="shared" si="296"/>
        <v>3989</v>
      </c>
      <c r="AO134" s="14">
        <f t="shared" si="296"/>
        <v>3989</v>
      </c>
      <c r="AP134" s="14">
        <f t="shared" si="296"/>
        <v>3989</v>
      </c>
      <c r="AQ134" s="14">
        <f t="shared" si="296"/>
        <v>3989</v>
      </c>
      <c r="AR134" s="14">
        <f>INDEX(属性投放!$DF$6:$DF$85,(卡牌属性!AG134-2)*20+卡牌属性!AL134)</f>
        <v>1983</v>
      </c>
      <c r="AS134" s="14">
        <f t="shared" si="297"/>
        <v>1983</v>
      </c>
      <c r="AT134" s="14">
        <f t="shared" si="297"/>
        <v>1983</v>
      </c>
      <c r="AU134" s="14">
        <f t="shared" si="297"/>
        <v>1983</v>
      </c>
      <c r="AV134" s="14">
        <f t="shared" si="297"/>
        <v>1983</v>
      </c>
      <c r="AW134" s="14">
        <f>INDEX(属性投放!$DG$6:$DG$85,(卡牌属性!AG134-2)*20+卡牌属性!AL134)</f>
        <v>19845</v>
      </c>
      <c r="AX134" s="14">
        <f t="shared" si="298"/>
        <v>19845</v>
      </c>
      <c r="AY134" s="14">
        <f t="shared" si="298"/>
        <v>19845</v>
      </c>
      <c r="AZ134" s="14">
        <f t="shared" si="298"/>
        <v>19845</v>
      </c>
      <c r="BA134" s="14">
        <f t="shared" si="298"/>
        <v>19845</v>
      </c>
      <c r="BB134" s="14">
        <f>INDEX(属性投放!$DK$6:$DK$85,(卡牌属性!AG134-2)*20+卡牌属性!AL134)</f>
        <v>148</v>
      </c>
      <c r="BC134" s="14">
        <f t="shared" si="299"/>
        <v>148</v>
      </c>
      <c r="BD134" s="14">
        <f t="shared" si="299"/>
        <v>148</v>
      </c>
      <c r="BE134" s="14">
        <f t="shared" si="299"/>
        <v>148</v>
      </c>
      <c r="BF134" s="14">
        <f t="shared" si="299"/>
        <v>148</v>
      </c>
      <c r="BG134" s="14">
        <f>INDEX(属性投放!$DL$6:$DL$85,(卡牌属性!AG134-2)*20+卡牌属性!AL134)</f>
        <v>74</v>
      </c>
      <c r="BH134" s="14">
        <f t="shared" si="300"/>
        <v>74</v>
      </c>
      <c r="BI134" s="14">
        <f t="shared" si="300"/>
        <v>74</v>
      </c>
      <c r="BJ134" s="14">
        <f t="shared" si="300"/>
        <v>74</v>
      </c>
      <c r="BK134" s="14">
        <f t="shared" si="300"/>
        <v>74</v>
      </c>
      <c r="BL134" s="14">
        <f>INDEX(属性投放!$DM$6:$DM$85,(卡牌属性!AG134-2)*20+卡牌属性!AL134)</f>
        <v>740</v>
      </c>
      <c r="BM134" s="14">
        <f t="shared" si="301"/>
        <v>740</v>
      </c>
      <c r="BN134" s="14">
        <f t="shared" si="301"/>
        <v>740</v>
      </c>
      <c r="BO134" s="14">
        <f t="shared" si="301"/>
        <v>740</v>
      </c>
      <c r="BP134" s="14">
        <f t="shared" si="301"/>
        <v>740</v>
      </c>
      <c r="BU134" s="13">
        <v>130</v>
      </c>
      <c r="BV134" s="13">
        <f t="shared" si="321"/>
        <v>7</v>
      </c>
      <c r="BW134" s="14">
        <f t="shared" si="322"/>
        <v>4</v>
      </c>
      <c r="BX134" s="14">
        <f t="shared" si="323"/>
        <v>1102007</v>
      </c>
      <c r="BY134" s="14" t="str">
        <f t="shared" si="324"/>
        <v>天使缇娜10突</v>
      </c>
      <c r="BZ134" s="25" t="s">
        <v>162</v>
      </c>
      <c r="CA134" s="14">
        <v>2</v>
      </c>
      <c r="CB134" s="14">
        <f t="shared" si="325"/>
        <v>10</v>
      </c>
      <c r="CC134" s="14" t="s">
        <v>21</v>
      </c>
      <c r="CD134" s="14">
        <f>INDEX(属性投放!$AY$6:$AY$85,(BW134-2)*20+CB134)</f>
        <v>4518</v>
      </c>
      <c r="CE134" s="14" t="s">
        <v>22</v>
      </c>
      <c r="CF134" s="14">
        <f>INDEX(属性投放!$AZ$6:$AZ$85,(BW134-2)*20+CB134)</f>
        <v>2197</v>
      </c>
      <c r="CG134" s="14" t="s">
        <v>674</v>
      </c>
      <c r="CH134" s="14">
        <f>INDEX(属性投放!$BA$6:$BA$85,(BW134-2)*20+CB134)</f>
        <v>43680</v>
      </c>
      <c r="CI134" s="14" t="s">
        <v>21</v>
      </c>
      <c r="CJ134" s="14">
        <f>INDEX(属性投放!$BB$6:$BB$85,(BW134-2)*20+CB134)</f>
        <v>30</v>
      </c>
      <c r="CK134" s="14" t="s">
        <v>22</v>
      </c>
      <c r="CL134" s="14">
        <f>INDEX(属性投放!$BC$6:$BC$85,(BW134-2)*20+CB134)</f>
        <v>15</v>
      </c>
      <c r="CM134" s="14" t="s">
        <v>674</v>
      </c>
      <c r="CN134" s="14">
        <f>INDEX(属性投放!$BD$6:$BD$85,(BW134-2)*20+CB134)</f>
        <v>300</v>
      </c>
      <c r="CQ134" s="13">
        <v>130</v>
      </c>
      <c r="CR134" s="13">
        <f t="shared" si="326"/>
        <v>3</v>
      </c>
      <c r="CS134" s="13">
        <f t="shared" si="327"/>
        <v>26</v>
      </c>
      <c r="CT134" s="14">
        <f t="shared" si="328"/>
        <v>4</v>
      </c>
      <c r="CU134" s="14">
        <f t="shared" si="329"/>
        <v>1102003</v>
      </c>
      <c r="CV134" s="14" t="str">
        <f>INDEX($O$6:$O$27,CR134)&amp;"-"&amp;INDEX(属性投放!$AB$7:$AB$26,CX134)&amp;"-魂火-"&amp;CZ134</f>
        <v>典韦-大叫唤+2-魂火-2</v>
      </c>
      <c r="CW134" s="25" t="s">
        <v>162</v>
      </c>
      <c r="CX134" s="14">
        <f>INDEX(属性投放!$AL$7:$AL$58,CS134)</f>
        <v>12</v>
      </c>
      <c r="CY134" s="14" t="s">
        <v>701</v>
      </c>
      <c r="CZ134" s="14">
        <f>INDEX(属性投放!$AM$7:$AM$58,CS134)</f>
        <v>2</v>
      </c>
      <c r="DA134" s="14">
        <f t="shared" si="330"/>
        <v>26</v>
      </c>
      <c r="DB134" s="14">
        <f>INDEX(属性投放!$AN$7:$AN$58,DA134)</f>
        <v>85</v>
      </c>
      <c r="DC134" s="14" t="s">
        <v>702</v>
      </c>
      <c r="DD134" s="14">
        <f>INDEX(属性投放!$BJ$6:$BJ$85,(CT134-2)*20+CX134)</f>
        <v>320</v>
      </c>
      <c r="DE134" s="14">
        <f>SUMIFS(DD$5:DD134,$CR$5:$CR134,"="&amp;$CR134)</f>
        <v>3600</v>
      </c>
      <c r="DF134" s="14" t="s">
        <v>703</v>
      </c>
      <c r="DG134" s="14">
        <f>INDEX(属性投放!$BK$6:$BK$85,(CT134-2)*20+CX134)</f>
        <v>160</v>
      </c>
      <c r="DH134" s="14">
        <f>SUMIFS(DG$5:DG134,$CR$5:$CR134,"="&amp;$CR134)</f>
        <v>1803</v>
      </c>
      <c r="DI134" s="14" t="s">
        <v>704</v>
      </c>
      <c r="DJ134" s="14">
        <f>INDEX(属性投放!$BL$6:$BL$85,(CT134-2)*20+CX134)</f>
        <v>3200</v>
      </c>
      <c r="DK134" s="14">
        <f>SUMIFS(DJ$5:DJ134,$CR$5:$CR134,"="&amp;$CR134)</f>
        <v>36000</v>
      </c>
      <c r="DP134" s="14">
        <f t="shared" si="331"/>
        <v>1102007</v>
      </c>
      <c r="DQ134" s="14" t="str">
        <f t="shared" si="332"/>
        <v>天使缇娜10突</v>
      </c>
      <c r="DR134" s="14">
        <f t="shared" si="333"/>
        <v>7</v>
      </c>
      <c r="DS134" s="14">
        <f t="shared" si="334"/>
        <v>6</v>
      </c>
      <c r="DT134" s="14">
        <f t="shared" si="335"/>
        <v>6</v>
      </c>
      <c r="DU134" s="14">
        <f t="shared" si="336"/>
        <v>4</v>
      </c>
      <c r="DV134" s="14">
        <f t="shared" si="337"/>
        <v>10</v>
      </c>
      <c r="DW134" s="14">
        <f t="shared" si="338"/>
        <v>50</v>
      </c>
      <c r="DX134" s="14">
        <f>INDEX(属性投放!$AW$6:$AW$85,(卡牌属性!DU134-2)*20+卡牌属性!DV134)</f>
        <v>7</v>
      </c>
      <c r="DY134" s="14">
        <f>INDEX(属性投放!BP$6:BP$85,卡牌属性!$DW134)</f>
        <v>300</v>
      </c>
      <c r="DZ134" s="14">
        <f>INDEX(属性投放!BQ$6:BQ$85,卡牌属性!$DW134)</f>
        <v>150</v>
      </c>
      <c r="EA134" s="14">
        <f>INDEX(属性投放!BR$6:BR$85,卡牌属性!$DW134)</f>
        <v>3000</v>
      </c>
      <c r="EB134" s="14">
        <f t="shared" si="302"/>
        <v>2878</v>
      </c>
      <c r="EC134" s="14">
        <f t="shared" si="303"/>
        <v>3070</v>
      </c>
      <c r="ED134" s="14">
        <f t="shared" si="304"/>
        <v>3290</v>
      </c>
      <c r="EE134" s="14">
        <f t="shared" si="305"/>
        <v>3290</v>
      </c>
      <c r="EF134" s="14">
        <f t="shared" si="306"/>
        <v>3770</v>
      </c>
      <c r="EG134" s="14">
        <f t="shared" si="307"/>
        <v>1169</v>
      </c>
      <c r="EH134" s="14">
        <f t="shared" si="308"/>
        <v>1374</v>
      </c>
      <c r="EI134" s="14">
        <f t="shared" si="309"/>
        <v>1374</v>
      </c>
      <c r="EJ134" s="14">
        <f t="shared" si="310"/>
        <v>1443</v>
      </c>
      <c r="EK134" s="14">
        <f t="shared" si="311"/>
        <v>1534</v>
      </c>
      <c r="EL134" s="14">
        <f t="shared" si="312"/>
        <v>23140</v>
      </c>
      <c r="EM134" s="14">
        <f t="shared" si="313"/>
        <v>27280</v>
      </c>
      <c r="EN134" s="14">
        <f t="shared" si="314"/>
        <v>27280</v>
      </c>
      <c r="EO134" s="14">
        <f t="shared" si="315"/>
        <v>28950</v>
      </c>
      <c r="EP134" s="14">
        <f t="shared" si="316"/>
        <v>30900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  <c r="GJ134" s="13">
        <v>130</v>
      </c>
      <c r="GK134" s="13">
        <f>MATCH(GJ134-1,属性投放!$T$6:$T$66,1)</f>
        <v>38</v>
      </c>
      <c r="GL134" s="13">
        <f>MATCH(GJ134,属性投放!$AN$6:$AN$58,1)-1</f>
        <v>44</v>
      </c>
      <c r="GM134" s="13">
        <f>MATCH(GJ134-1,属性投放!$AD$6:$AD$26,1)</f>
        <v>18</v>
      </c>
      <c r="GN134" s="13" t="str">
        <f>INDEX(属性投放!$AB$7:$AB$26,卡牌属性!GM134)</f>
        <v>大焦热+2</v>
      </c>
      <c r="GO134" s="14">
        <f t="shared" si="339"/>
        <v>5860</v>
      </c>
      <c r="GP134" s="14">
        <f t="shared" si="340"/>
        <v>2914</v>
      </c>
      <c r="GQ134" s="14">
        <f t="shared" si="341"/>
        <v>57900</v>
      </c>
      <c r="GR134" s="14">
        <f t="shared" si="342"/>
        <v>20</v>
      </c>
      <c r="GS134" s="14">
        <f t="shared" si="343"/>
        <v>10</v>
      </c>
      <c r="GT134" s="14">
        <f t="shared" si="344"/>
        <v>200</v>
      </c>
      <c r="GU134" s="14">
        <f>GO134+GR134*($GJ134-INDEX(属性投放!$AD$6:$AD$26,卡牌属性!$GM134))</f>
        <v>5960</v>
      </c>
      <c r="GV134" s="14">
        <f>GP134+GS134*($GJ134-INDEX(属性投放!$AD$6:$AD$26,卡牌属性!$GM134))</f>
        <v>2964</v>
      </c>
      <c r="GW134" s="14">
        <f>GQ134+GT134*($GJ134-INDEX(属性投放!$AD$6:$AD$26,卡牌属性!$GM134))</f>
        <v>58900</v>
      </c>
      <c r="GX134" s="14">
        <f t="shared" si="345"/>
        <v>8885</v>
      </c>
      <c r="GY134" s="14">
        <f t="shared" si="346"/>
        <v>4446</v>
      </c>
      <c r="GZ134" s="14">
        <f t="shared" si="347"/>
        <v>88850</v>
      </c>
      <c r="HA134" s="14">
        <f>IF(COUNTIF(属性投放!$AN$7:$AN$58,"="&amp;卡牌属性!GJ134)&gt;0,卡牌属性!GL134,0)</f>
        <v>44</v>
      </c>
      <c r="HB134" s="14">
        <f t="shared" si="348"/>
        <v>680</v>
      </c>
      <c r="HC134" s="14">
        <f t="shared" si="349"/>
        <v>340</v>
      </c>
      <c r="HD134" s="14">
        <f t="shared" si="350"/>
        <v>6800</v>
      </c>
      <c r="HE134" s="14">
        <f>IF(COUNTIF(属性投放!$AD$6:$AD$26,"="&amp;卡牌属性!GJ134)&gt;0,卡牌属性!GM134,0)</f>
        <v>0</v>
      </c>
      <c r="HF134" s="14">
        <f t="shared" si="351"/>
        <v>0</v>
      </c>
      <c r="HG134" s="14">
        <f t="shared" si="352"/>
        <v>0</v>
      </c>
      <c r="HH134" s="14">
        <f t="shared" si="353"/>
        <v>0</v>
      </c>
      <c r="HI134" s="14">
        <f t="shared" ref="HI134:HI153" si="355">GR134</f>
        <v>20</v>
      </c>
      <c r="HJ134" s="14">
        <f t="shared" ref="HJ134:HJ153" si="356">GS134</f>
        <v>10</v>
      </c>
      <c r="HK134" s="14">
        <f t="shared" ref="HK134:HK153" si="357">GT134</f>
        <v>200</v>
      </c>
      <c r="HL134" s="14">
        <f t="shared" ref="HL134:HL153" si="358">GU134+GX134</f>
        <v>14845</v>
      </c>
      <c r="HM134" s="14">
        <f t="shared" ref="HM134:HM153" si="359">GV134+GY134</f>
        <v>7410</v>
      </c>
      <c r="HN134" s="14">
        <f t="shared" ref="HN134:HN153" si="360">GW134+GZ134</f>
        <v>147750</v>
      </c>
      <c r="HO134" s="14">
        <f t="shared" ref="HO134:HO154" si="361">SUMPRODUCT($GR134:$GT134,$HL$2:$HN$2)</f>
        <v>600</v>
      </c>
      <c r="HP134" s="14">
        <f t="shared" ref="HP134:HP153" si="362">SUMPRODUCT(HB134:HD134,$HL$2:$HN$2)</f>
        <v>20400</v>
      </c>
      <c r="HQ134" s="14">
        <f t="shared" ref="HQ134:HQ153" si="363">SUMPRODUCT(HF134:HH134,$HL$2:$HN$2)</f>
        <v>0</v>
      </c>
      <c r="HR134" s="14">
        <f t="shared" ref="HR134:HR153" si="364">SUMPRODUCT(HL134:HN134,$HL$2:$HN$2)</f>
        <v>444400</v>
      </c>
      <c r="HS134" s="17">
        <f t="shared" ref="HS134:HS153" si="365">HO134/HR134</f>
        <v>1.3501350135013501E-3</v>
      </c>
      <c r="HT134" s="17">
        <f t="shared" ref="HT134:HT153" si="366">HP134/HR134</f>
        <v>4.5904590459045908E-2</v>
      </c>
      <c r="HU134" s="17">
        <f t="shared" ref="HU134:HU153" si="367">HQ134/HR134</f>
        <v>0</v>
      </c>
      <c r="HV134" s="23">
        <f>SUM(HO$5:HO134)</f>
        <v>45580</v>
      </c>
      <c r="HW134" s="14">
        <f>SUM(HP$5:HP134)</f>
        <v>266620</v>
      </c>
      <c r="HX134" s="14">
        <f>SUM(HQ$5:HQ134)</f>
        <v>106660</v>
      </c>
      <c r="HY134" s="17">
        <f t="shared" ref="HY134:HY153" si="368">HV134/HR134</f>
        <v>0.10256525652565257</v>
      </c>
      <c r="HZ134" s="17">
        <f t="shared" ref="HZ134:HZ153" si="369">HW134/HR134</f>
        <v>0.59995499549955</v>
      </c>
      <c r="IA134" s="17">
        <f t="shared" ref="IA134:IA153" si="370">HX134/HR134</f>
        <v>0.24000900090009</v>
      </c>
    </row>
    <row r="135" spans="31:235" ht="16.5" x14ac:dyDescent="0.2">
      <c r="AE135" s="13">
        <v>131</v>
      </c>
      <c r="AF135" s="13">
        <f t="shared" si="354"/>
        <v>7</v>
      </c>
      <c r="AG135" s="13">
        <f t="shared" si="317"/>
        <v>4</v>
      </c>
      <c r="AH135" s="14">
        <f t="shared" si="318"/>
        <v>1101007</v>
      </c>
      <c r="AI135" s="14" t="str">
        <f t="shared" si="319"/>
        <v>战斗曹焱兵11突</v>
      </c>
      <c r="AJ135" s="25" t="s">
        <v>162</v>
      </c>
      <c r="AK135" s="14">
        <v>1</v>
      </c>
      <c r="AL135" s="14">
        <f t="shared" si="320"/>
        <v>11</v>
      </c>
      <c r="AM135" s="14">
        <f>INDEX(属性投放!$DE$6:$DE$85,(卡牌属性!AG135-2)*20+卡牌属性!AL135)</f>
        <v>4411</v>
      </c>
      <c r="AN135" s="14">
        <f t="shared" si="296"/>
        <v>4411</v>
      </c>
      <c r="AO135" s="14">
        <f t="shared" si="296"/>
        <v>4411</v>
      </c>
      <c r="AP135" s="14">
        <f t="shared" si="296"/>
        <v>4411</v>
      </c>
      <c r="AQ135" s="14">
        <f t="shared" si="296"/>
        <v>4411</v>
      </c>
      <c r="AR135" s="14">
        <f>INDEX(属性投放!$DF$6:$DF$85,(卡牌属性!AG135-2)*20+卡牌属性!AL135)</f>
        <v>2194</v>
      </c>
      <c r="AS135" s="14">
        <f t="shared" si="297"/>
        <v>2194</v>
      </c>
      <c r="AT135" s="14">
        <f t="shared" si="297"/>
        <v>2194</v>
      </c>
      <c r="AU135" s="14">
        <f t="shared" si="297"/>
        <v>2194</v>
      </c>
      <c r="AV135" s="14">
        <f t="shared" si="297"/>
        <v>2194</v>
      </c>
      <c r="AW135" s="14">
        <f>INDEX(属性投放!$DG$6:$DG$85,(卡牌属性!AG135-2)*20+卡牌属性!AL135)</f>
        <v>21955</v>
      </c>
      <c r="AX135" s="14">
        <f t="shared" si="298"/>
        <v>21955</v>
      </c>
      <c r="AY135" s="14">
        <f t="shared" si="298"/>
        <v>21955</v>
      </c>
      <c r="AZ135" s="14">
        <f t="shared" si="298"/>
        <v>21955</v>
      </c>
      <c r="BA135" s="14">
        <f t="shared" si="298"/>
        <v>21955</v>
      </c>
      <c r="BB135" s="14">
        <f>INDEX(属性投放!$DK$6:$DK$85,(卡牌属性!AG135-2)*20+卡牌属性!AL135)</f>
        <v>148</v>
      </c>
      <c r="BC135" s="14">
        <f t="shared" si="299"/>
        <v>148</v>
      </c>
      <c r="BD135" s="14">
        <f t="shared" si="299"/>
        <v>148</v>
      </c>
      <c r="BE135" s="14">
        <f t="shared" si="299"/>
        <v>148</v>
      </c>
      <c r="BF135" s="14">
        <f t="shared" si="299"/>
        <v>148</v>
      </c>
      <c r="BG135" s="14">
        <f>INDEX(属性投放!$DL$6:$DL$85,(卡牌属性!AG135-2)*20+卡牌属性!AL135)</f>
        <v>74</v>
      </c>
      <c r="BH135" s="14">
        <f t="shared" si="300"/>
        <v>74</v>
      </c>
      <c r="BI135" s="14">
        <f t="shared" si="300"/>
        <v>74</v>
      </c>
      <c r="BJ135" s="14">
        <f t="shared" si="300"/>
        <v>74</v>
      </c>
      <c r="BK135" s="14">
        <f t="shared" si="300"/>
        <v>74</v>
      </c>
      <c r="BL135" s="14">
        <f>INDEX(属性投放!$DM$6:$DM$85,(卡牌属性!AG135-2)*20+卡牌属性!AL135)</f>
        <v>740</v>
      </c>
      <c r="BM135" s="14">
        <f t="shared" si="301"/>
        <v>740</v>
      </c>
      <c r="BN135" s="14">
        <f t="shared" si="301"/>
        <v>740</v>
      </c>
      <c r="BO135" s="14">
        <f t="shared" si="301"/>
        <v>740</v>
      </c>
      <c r="BP135" s="14">
        <f t="shared" si="301"/>
        <v>740</v>
      </c>
      <c r="BU135" s="13">
        <v>131</v>
      </c>
      <c r="BV135" s="13">
        <f t="shared" si="321"/>
        <v>7</v>
      </c>
      <c r="BW135" s="14">
        <f t="shared" si="322"/>
        <v>4</v>
      </c>
      <c r="BX135" s="14">
        <f t="shared" si="323"/>
        <v>1102007</v>
      </c>
      <c r="BY135" s="14" t="str">
        <f t="shared" si="324"/>
        <v>天使缇娜11突</v>
      </c>
      <c r="BZ135" s="25" t="s">
        <v>162</v>
      </c>
      <c r="CA135" s="14">
        <v>2</v>
      </c>
      <c r="CB135" s="14">
        <f t="shared" si="325"/>
        <v>11</v>
      </c>
      <c r="CC135" s="14" t="s">
        <v>21</v>
      </c>
      <c r="CD135" s="14">
        <f>INDEX(属性投放!$AY$6:$AY$85,(BW135-2)*20+CB135)</f>
        <v>5598</v>
      </c>
      <c r="CE135" s="14" t="s">
        <v>22</v>
      </c>
      <c r="CF135" s="14">
        <f>INDEX(属性投放!$AZ$6:$AZ$85,(BW135-2)*20+CB135)</f>
        <v>2737</v>
      </c>
      <c r="CG135" s="14" t="s">
        <v>674</v>
      </c>
      <c r="CH135" s="14">
        <f>INDEX(属性投放!$BA$6:$BA$85,(BW135-2)*20+CB135)</f>
        <v>54480</v>
      </c>
      <c r="CI135" s="14" t="s">
        <v>21</v>
      </c>
      <c r="CJ135" s="14">
        <f>INDEX(属性投放!$BB$6:$BB$85,(BW135-2)*20+CB135)</f>
        <v>30</v>
      </c>
      <c r="CK135" s="14" t="s">
        <v>22</v>
      </c>
      <c r="CL135" s="14">
        <f>INDEX(属性投放!$BC$6:$BC$85,(BW135-2)*20+CB135)</f>
        <v>15</v>
      </c>
      <c r="CM135" s="14" t="s">
        <v>674</v>
      </c>
      <c r="CN135" s="14">
        <f>INDEX(属性投放!$BD$6:$BD$85,(BW135-2)*20+CB135)</f>
        <v>300</v>
      </c>
      <c r="CQ135" s="13">
        <v>131</v>
      </c>
      <c r="CR135" s="13">
        <f t="shared" si="326"/>
        <v>3</v>
      </c>
      <c r="CS135" s="13">
        <f t="shared" si="327"/>
        <v>27</v>
      </c>
      <c r="CT135" s="14">
        <f t="shared" si="328"/>
        <v>4</v>
      </c>
      <c r="CU135" s="14">
        <f t="shared" si="329"/>
        <v>1102003</v>
      </c>
      <c r="CV135" s="14" t="str">
        <f>INDEX($O$6:$O$27,CR135)&amp;"-"&amp;INDEX(属性投放!$AB$7:$AB$26,CX135)&amp;"-魂火-"&amp;CZ135</f>
        <v>典韦-大叫唤+2-魂火-3</v>
      </c>
      <c r="CW135" s="25" t="s">
        <v>162</v>
      </c>
      <c r="CX135" s="14">
        <f>INDEX(属性投放!$AL$7:$AL$58,CS135)</f>
        <v>12</v>
      </c>
      <c r="CY135" s="14" t="s">
        <v>701</v>
      </c>
      <c r="CZ135" s="14">
        <f>INDEX(属性投放!$AM$7:$AM$58,CS135)</f>
        <v>3</v>
      </c>
      <c r="DA135" s="14">
        <f t="shared" si="330"/>
        <v>27</v>
      </c>
      <c r="DB135" s="14">
        <f>INDEX(属性投放!$AN$7:$AN$58,DA135)</f>
        <v>87</v>
      </c>
      <c r="DC135" s="14" t="s">
        <v>702</v>
      </c>
      <c r="DD135" s="14">
        <f>INDEX(属性投放!$BJ$6:$BJ$85,(CT135-2)*20+CX135)</f>
        <v>320</v>
      </c>
      <c r="DE135" s="14">
        <f>SUMIFS(DD$5:DD135,$CR$5:$CR135,"="&amp;$CR135)</f>
        <v>3920</v>
      </c>
      <c r="DF135" s="14" t="s">
        <v>703</v>
      </c>
      <c r="DG135" s="14">
        <f>INDEX(属性投放!$BK$6:$BK$85,(CT135-2)*20+CX135)</f>
        <v>160</v>
      </c>
      <c r="DH135" s="14">
        <f>SUMIFS(DG$5:DG135,$CR$5:$CR135,"="&amp;$CR135)</f>
        <v>1963</v>
      </c>
      <c r="DI135" s="14" t="s">
        <v>704</v>
      </c>
      <c r="DJ135" s="14">
        <f>INDEX(属性投放!$BL$6:$BL$85,(CT135-2)*20+CX135)</f>
        <v>3200</v>
      </c>
      <c r="DK135" s="14">
        <f>SUMIFS(DJ$5:DJ135,$CR$5:$CR135,"="&amp;$CR135)</f>
        <v>39200</v>
      </c>
      <c r="DP135" s="14">
        <f t="shared" si="331"/>
        <v>1102007</v>
      </c>
      <c r="DQ135" s="14" t="str">
        <f t="shared" si="332"/>
        <v>天使缇娜11突</v>
      </c>
      <c r="DR135" s="14">
        <f t="shared" si="333"/>
        <v>7</v>
      </c>
      <c r="DS135" s="14">
        <f t="shared" si="334"/>
        <v>6</v>
      </c>
      <c r="DT135" s="14">
        <f t="shared" si="335"/>
        <v>6</v>
      </c>
      <c r="DU135" s="14">
        <f t="shared" si="336"/>
        <v>4</v>
      </c>
      <c r="DV135" s="14">
        <f t="shared" si="337"/>
        <v>11</v>
      </c>
      <c r="DW135" s="14">
        <f t="shared" si="338"/>
        <v>51</v>
      </c>
      <c r="DX135" s="14">
        <f>INDEX(属性投放!$AW$6:$AW$85,(卡牌属性!DU135-2)*20+卡牌属性!DV135)</f>
        <v>8</v>
      </c>
      <c r="DY135" s="14">
        <f>INDEX(属性投放!BP$6:BP$85,卡牌属性!$DW135)</f>
        <v>380</v>
      </c>
      <c r="DZ135" s="14">
        <f>INDEX(属性投放!BQ$6:BQ$85,卡牌属性!$DW135)</f>
        <v>190</v>
      </c>
      <c r="EA135" s="14">
        <f>INDEX(属性投放!BR$6:BR$85,卡牌属性!$DW135)</f>
        <v>3800</v>
      </c>
      <c r="EB135" s="14">
        <f t="shared" si="302"/>
        <v>3388</v>
      </c>
      <c r="EC135" s="14">
        <f t="shared" si="303"/>
        <v>3615</v>
      </c>
      <c r="ED135" s="14">
        <f t="shared" si="304"/>
        <v>3870</v>
      </c>
      <c r="EE135" s="14">
        <f t="shared" si="305"/>
        <v>3870</v>
      </c>
      <c r="EF135" s="14">
        <f t="shared" si="306"/>
        <v>4420</v>
      </c>
      <c r="EG135" s="14">
        <f t="shared" si="307"/>
        <v>1396</v>
      </c>
      <c r="EH135" s="14">
        <f t="shared" si="308"/>
        <v>1629</v>
      </c>
      <c r="EI135" s="14">
        <f t="shared" si="309"/>
        <v>1629</v>
      </c>
      <c r="EJ135" s="14">
        <f t="shared" si="310"/>
        <v>1719</v>
      </c>
      <c r="EK135" s="14">
        <f t="shared" si="311"/>
        <v>1824</v>
      </c>
      <c r="EL135" s="14">
        <f t="shared" si="312"/>
        <v>27610</v>
      </c>
      <c r="EM135" s="14">
        <f t="shared" si="313"/>
        <v>32380</v>
      </c>
      <c r="EN135" s="14">
        <f t="shared" si="314"/>
        <v>32380</v>
      </c>
      <c r="EO135" s="14">
        <f t="shared" si="315"/>
        <v>34400</v>
      </c>
      <c r="EP135" s="14">
        <f t="shared" si="316"/>
        <v>36700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  <c r="GJ135" s="13">
        <v>131</v>
      </c>
      <c r="GK135" s="13">
        <f>MATCH(GJ135-1,属性投放!$T$6:$T$66,1)</f>
        <v>38</v>
      </c>
      <c r="GL135" s="13">
        <f>MATCH(GJ135,属性投放!$AN$6:$AN$58,1)-1</f>
        <v>44</v>
      </c>
      <c r="GM135" s="13">
        <f>MATCH(GJ135-1,属性投放!$AD$6:$AD$26,1)</f>
        <v>18</v>
      </c>
      <c r="GN135" s="13" t="str">
        <f>INDEX(属性投放!$AB$7:$AB$26,卡牌属性!GM135)</f>
        <v>大焦热+2</v>
      </c>
      <c r="GO135" s="14">
        <f t="shared" si="339"/>
        <v>5860</v>
      </c>
      <c r="GP135" s="14">
        <f t="shared" si="340"/>
        <v>2914</v>
      </c>
      <c r="GQ135" s="14">
        <f t="shared" si="341"/>
        <v>57900</v>
      </c>
      <c r="GR135" s="14">
        <f t="shared" si="342"/>
        <v>20</v>
      </c>
      <c r="GS135" s="14">
        <f t="shared" si="343"/>
        <v>10</v>
      </c>
      <c r="GT135" s="14">
        <f t="shared" si="344"/>
        <v>200</v>
      </c>
      <c r="GU135" s="14">
        <f>GO135+GR135*($GJ135-INDEX(属性投放!$AD$6:$AD$26,卡牌属性!$GM135))</f>
        <v>5980</v>
      </c>
      <c r="GV135" s="14">
        <f>GP135+GS135*($GJ135-INDEX(属性投放!$AD$6:$AD$26,卡牌属性!$GM135))</f>
        <v>2974</v>
      </c>
      <c r="GW135" s="14">
        <f>GQ135+GT135*($GJ135-INDEX(属性投放!$AD$6:$AD$26,卡牌属性!$GM135))</f>
        <v>59100</v>
      </c>
      <c r="GX135" s="14">
        <f t="shared" si="345"/>
        <v>8885</v>
      </c>
      <c r="GY135" s="14">
        <f t="shared" si="346"/>
        <v>4446</v>
      </c>
      <c r="GZ135" s="14">
        <f t="shared" si="347"/>
        <v>88850</v>
      </c>
      <c r="HA135" s="14">
        <f>IF(COUNTIF(属性投放!$AN$7:$AN$58,"="&amp;卡牌属性!GJ135)&gt;0,卡牌属性!GL135,0)</f>
        <v>0</v>
      </c>
      <c r="HB135" s="14">
        <f t="shared" si="348"/>
        <v>0</v>
      </c>
      <c r="HC135" s="14">
        <f t="shared" si="349"/>
        <v>0</v>
      </c>
      <c r="HD135" s="14">
        <f t="shared" si="350"/>
        <v>0</v>
      </c>
      <c r="HE135" s="14">
        <f>IF(COUNTIF(属性投放!$AD$6:$AD$26,"="&amp;卡牌属性!GJ135)&gt;0,卡牌属性!GM135,0)</f>
        <v>0</v>
      </c>
      <c r="HF135" s="14">
        <f t="shared" si="351"/>
        <v>0</v>
      </c>
      <c r="HG135" s="14">
        <f t="shared" si="352"/>
        <v>0</v>
      </c>
      <c r="HH135" s="14">
        <f t="shared" si="353"/>
        <v>0</v>
      </c>
      <c r="HI135" s="14">
        <f t="shared" si="355"/>
        <v>20</v>
      </c>
      <c r="HJ135" s="14">
        <f t="shared" si="356"/>
        <v>10</v>
      </c>
      <c r="HK135" s="14">
        <f t="shared" si="357"/>
        <v>200</v>
      </c>
      <c r="HL135" s="14">
        <f t="shared" si="358"/>
        <v>14865</v>
      </c>
      <c r="HM135" s="14">
        <f t="shared" si="359"/>
        <v>7420</v>
      </c>
      <c r="HN135" s="14">
        <f t="shared" si="360"/>
        <v>147950</v>
      </c>
      <c r="HO135" s="14">
        <f t="shared" si="361"/>
        <v>600</v>
      </c>
      <c r="HP135" s="14">
        <f t="shared" si="362"/>
        <v>0</v>
      </c>
      <c r="HQ135" s="14">
        <f t="shared" si="363"/>
        <v>0</v>
      </c>
      <c r="HR135" s="14">
        <f t="shared" si="364"/>
        <v>445000</v>
      </c>
      <c r="HS135" s="17">
        <f t="shared" si="365"/>
        <v>1.348314606741573E-3</v>
      </c>
      <c r="HT135" s="17">
        <f t="shared" si="366"/>
        <v>0</v>
      </c>
      <c r="HU135" s="17">
        <f t="shared" si="367"/>
        <v>0</v>
      </c>
      <c r="HV135" s="23">
        <f>SUM(HO$5:HO135)</f>
        <v>46180</v>
      </c>
      <c r="HW135" s="14">
        <f>SUM(HP$5:HP135)</f>
        <v>266620</v>
      </c>
      <c r="HX135" s="14">
        <f>SUM(HQ$5:HQ135)</f>
        <v>106660</v>
      </c>
      <c r="HY135" s="17">
        <f t="shared" si="368"/>
        <v>0.1037752808988764</v>
      </c>
      <c r="HZ135" s="17">
        <f t="shared" si="369"/>
        <v>0.59914606741573029</v>
      </c>
      <c r="IA135" s="17">
        <f t="shared" si="370"/>
        <v>0.23968539325842697</v>
      </c>
    </row>
    <row r="136" spans="31:235" ht="16.5" x14ac:dyDescent="0.2">
      <c r="AE136" s="13">
        <v>132</v>
      </c>
      <c r="AF136" s="13">
        <f t="shared" si="354"/>
        <v>7</v>
      </c>
      <c r="AG136" s="13">
        <f t="shared" si="317"/>
        <v>4</v>
      </c>
      <c r="AH136" s="14">
        <f t="shared" si="318"/>
        <v>1101007</v>
      </c>
      <c r="AI136" s="14" t="str">
        <f t="shared" si="319"/>
        <v>战斗曹焱兵12突</v>
      </c>
      <c r="AJ136" s="25" t="s">
        <v>162</v>
      </c>
      <c r="AK136" s="14">
        <v>1</v>
      </c>
      <c r="AL136" s="14">
        <f t="shared" si="320"/>
        <v>12</v>
      </c>
      <c r="AM136" s="14">
        <f>INDEX(属性投放!$DE$6:$DE$85,(卡牌属性!AG136-2)*20+卡牌属性!AL136)</f>
        <v>4833</v>
      </c>
      <c r="AN136" s="14">
        <f t="shared" si="296"/>
        <v>4833</v>
      </c>
      <c r="AO136" s="14">
        <f t="shared" si="296"/>
        <v>4833</v>
      </c>
      <c r="AP136" s="14">
        <f t="shared" si="296"/>
        <v>4833</v>
      </c>
      <c r="AQ136" s="14">
        <f t="shared" si="296"/>
        <v>4833</v>
      </c>
      <c r="AR136" s="14">
        <f>INDEX(属性投放!$DF$6:$DF$85,(卡牌属性!AG136-2)*20+卡牌属性!AL136)</f>
        <v>2405</v>
      </c>
      <c r="AS136" s="14">
        <f t="shared" si="297"/>
        <v>2405</v>
      </c>
      <c r="AT136" s="14">
        <f t="shared" si="297"/>
        <v>2405</v>
      </c>
      <c r="AU136" s="14">
        <f t="shared" si="297"/>
        <v>2405</v>
      </c>
      <c r="AV136" s="14">
        <f t="shared" si="297"/>
        <v>2405</v>
      </c>
      <c r="AW136" s="14">
        <f>INDEX(属性投放!$DG$6:$DG$85,(卡牌属性!AG136-2)*20+卡牌属性!AL136)</f>
        <v>24065</v>
      </c>
      <c r="AX136" s="14">
        <f t="shared" si="298"/>
        <v>24065</v>
      </c>
      <c r="AY136" s="14">
        <f t="shared" si="298"/>
        <v>24065</v>
      </c>
      <c r="AZ136" s="14">
        <f t="shared" si="298"/>
        <v>24065</v>
      </c>
      <c r="BA136" s="14">
        <f t="shared" si="298"/>
        <v>24065</v>
      </c>
      <c r="BB136" s="14">
        <f>INDEX(属性投放!$DK$6:$DK$85,(卡牌属性!AG136-2)*20+卡牌属性!AL136)</f>
        <v>148</v>
      </c>
      <c r="BC136" s="14">
        <f t="shared" si="299"/>
        <v>148</v>
      </c>
      <c r="BD136" s="14">
        <f t="shared" si="299"/>
        <v>148</v>
      </c>
      <c r="BE136" s="14">
        <f t="shared" si="299"/>
        <v>148</v>
      </c>
      <c r="BF136" s="14">
        <f t="shared" si="299"/>
        <v>148</v>
      </c>
      <c r="BG136" s="14">
        <f>INDEX(属性投放!$DL$6:$DL$85,(卡牌属性!AG136-2)*20+卡牌属性!AL136)</f>
        <v>74</v>
      </c>
      <c r="BH136" s="14">
        <f t="shared" si="300"/>
        <v>74</v>
      </c>
      <c r="BI136" s="14">
        <f t="shared" si="300"/>
        <v>74</v>
      </c>
      <c r="BJ136" s="14">
        <f t="shared" si="300"/>
        <v>74</v>
      </c>
      <c r="BK136" s="14">
        <f t="shared" si="300"/>
        <v>74</v>
      </c>
      <c r="BL136" s="14">
        <f>INDEX(属性投放!$DM$6:$DM$85,(卡牌属性!AG136-2)*20+卡牌属性!AL136)</f>
        <v>740</v>
      </c>
      <c r="BM136" s="14">
        <f t="shared" si="301"/>
        <v>740</v>
      </c>
      <c r="BN136" s="14">
        <f t="shared" si="301"/>
        <v>740</v>
      </c>
      <c r="BO136" s="14">
        <f t="shared" si="301"/>
        <v>740</v>
      </c>
      <c r="BP136" s="14">
        <f t="shared" si="301"/>
        <v>740</v>
      </c>
      <c r="BU136" s="13">
        <v>132</v>
      </c>
      <c r="BV136" s="13">
        <f t="shared" si="321"/>
        <v>7</v>
      </c>
      <c r="BW136" s="14">
        <f t="shared" si="322"/>
        <v>4</v>
      </c>
      <c r="BX136" s="14">
        <f t="shared" si="323"/>
        <v>1102007</v>
      </c>
      <c r="BY136" s="14" t="str">
        <f t="shared" si="324"/>
        <v>天使缇娜12突</v>
      </c>
      <c r="BZ136" s="25" t="s">
        <v>162</v>
      </c>
      <c r="CA136" s="14">
        <v>2</v>
      </c>
      <c r="CB136" s="14">
        <f t="shared" si="325"/>
        <v>12</v>
      </c>
      <c r="CC136" s="14" t="s">
        <v>21</v>
      </c>
      <c r="CD136" s="14">
        <f>INDEX(属性投放!$AY$6:$AY$85,(BW136-2)*20+CB136)</f>
        <v>6968</v>
      </c>
      <c r="CE136" s="14" t="s">
        <v>22</v>
      </c>
      <c r="CF136" s="14">
        <f>INDEX(属性投放!$AZ$6:$AZ$85,(BW136-2)*20+CB136)</f>
        <v>3422</v>
      </c>
      <c r="CG136" s="14" t="s">
        <v>674</v>
      </c>
      <c r="CH136" s="14">
        <f>INDEX(属性投放!$BA$6:$BA$85,(BW136-2)*20+CB136)</f>
        <v>68180</v>
      </c>
      <c r="CI136" s="14" t="s">
        <v>21</v>
      </c>
      <c r="CJ136" s="14">
        <f>INDEX(属性投放!$BB$6:$BB$85,(BW136-2)*20+CB136)</f>
        <v>30</v>
      </c>
      <c r="CK136" s="14" t="s">
        <v>22</v>
      </c>
      <c r="CL136" s="14">
        <f>INDEX(属性投放!$BC$6:$BC$85,(BW136-2)*20+CB136)</f>
        <v>15</v>
      </c>
      <c r="CM136" s="14" t="s">
        <v>674</v>
      </c>
      <c r="CN136" s="14">
        <f>INDEX(属性投放!$BD$6:$BD$85,(BW136-2)*20+CB136)</f>
        <v>300</v>
      </c>
      <c r="CQ136" s="13">
        <v>132</v>
      </c>
      <c r="CR136" s="13">
        <f t="shared" si="326"/>
        <v>3</v>
      </c>
      <c r="CS136" s="13">
        <f t="shared" si="327"/>
        <v>28</v>
      </c>
      <c r="CT136" s="14">
        <f t="shared" si="328"/>
        <v>4</v>
      </c>
      <c r="CU136" s="14">
        <f t="shared" si="329"/>
        <v>1102003</v>
      </c>
      <c r="CV136" s="14" t="str">
        <f>INDEX($O$6:$O$27,CR136)&amp;"-"&amp;INDEX(属性投放!$AB$7:$AB$26,CX136)&amp;"-魂火-"&amp;CZ136</f>
        <v>典韦-焦热-魂火-1</v>
      </c>
      <c r="CW136" s="25" t="s">
        <v>162</v>
      </c>
      <c r="CX136" s="14">
        <f>INDEX(属性投放!$AL$7:$AL$58,CS136)</f>
        <v>13</v>
      </c>
      <c r="CY136" s="14" t="s">
        <v>701</v>
      </c>
      <c r="CZ136" s="14">
        <f>INDEX(属性投放!$AM$7:$AM$58,CS136)</f>
        <v>1</v>
      </c>
      <c r="DA136" s="14">
        <f t="shared" si="330"/>
        <v>28</v>
      </c>
      <c r="DB136" s="14">
        <f>INDEX(属性投放!$AN$7:$AN$58,DA136)</f>
        <v>90</v>
      </c>
      <c r="DC136" s="14" t="s">
        <v>702</v>
      </c>
      <c r="DD136" s="14">
        <f>INDEX(属性投放!$BJ$6:$BJ$85,(CT136-2)*20+CX136)</f>
        <v>400</v>
      </c>
      <c r="DE136" s="14">
        <f>SUMIFS(DD$5:DD136,$CR$5:$CR136,"="&amp;$CR136)</f>
        <v>4320</v>
      </c>
      <c r="DF136" s="14" t="s">
        <v>703</v>
      </c>
      <c r="DG136" s="14">
        <f>INDEX(属性投放!$BK$6:$BK$85,(CT136-2)*20+CX136)</f>
        <v>200</v>
      </c>
      <c r="DH136" s="14">
        <f>SUMIFS(DG$5:DG136,$CR$5:$CR136,"="&amp;$CR136)</f>
        <v>2163</v>
      </c>
      <c r="DI136" s="14" t="s">
        <v>704</v>
      </c>
      <c r="DJ136" s="14">
        <f>INDEX(属性投放!$BL$6:$BL$85,(CT136-2)*20+CX136)</f>
        <v>4000</v>
      </c>
      <c r="DK136" s="14">
        <f>SUMIFS(DJ$5:DJ136,$CR$5:$CR136,"="&amp;$CR136)</f>
        <v>43200</v>
      </c>
      <c r="DP136" s="14">
        <f t="shared" si="331"/>
        <v>1102007</v>
      </c>
      <c r="DQ136" s="14" t="str">
        <f t="shared" si="332"/>
        <v>天使缇娜12突</v>
      </c>
      <c r="DR136" s="14">
        <f t="shared" si="333"/>
        <v>7</v>
      </c>
      <c r="DS136" s="14">
        <f t="shared" si="334"/>
        <v>6</v>
      </c>
      <c r="DT136" s="14">
        <f t="shared" si="335"/>
        <v>6</v>
      </c>
      <c r="DU136" s="14">
        <f t="shared" si="336"/>
        <v>4</v>
      </c>
      <c r="DV136" s="14">
        <f t="shared" si="337"/>
        <v>12</v>
      </c>
      <c r="DW136" s="14">
        <f t="shared" si="338"/>
        <v>52</v>
      </c>
      <c r="DX136" s="14">
        <f>INDEX(属性投放!$AW$6:$AW$85,(卡牌属性!DU136-2)*20+卡牌属性!DV136)</f>
        <v>7</v>
      </c>
      <c r="DY136" s="14">
        <f>INDEX(属性投放!BP$6:BP$85,卡牌属性!$DW136)</f>
        <v>600</v>
      </c>
      <c r="DZ136" s="14">
        <f>INDEX(属性投放!BQ$6:BQ$85,卡牌属性!$DW136)</f>
        <v>300</v>
      </c>
      <c r="EA136" s="14">
        <f>INDEX(属性投放!BR$6:BR$85,卡牌属性!$DW136)</f>
        <v>6000</v>
      </c>
      <c r="EB136" s="14">
        <f t="shared" si="302"/>
        <v>4008</v>
      </c>
      <c r="EC136" s="14">
        <f t="shared" si="303"/>
        <v>4275</v>
      </c>
      <c r="ED136" s="14">
        <f t="shared" si="304"/>
        <v>4570</v>
      </c>
      <c r="EE136" s="14">
        <f t="shared" si="305"/>
        <v>4570</v>
      </c>
      <c r="EF136" s="14">
        <f t="shared" si="306"/>
        <v>5200</v>
      </c>
      <c r="EG136" s="14">
        <f t="shared" si="307"/>
        <v>1674</v>
      </c>
      <c r="EH136" s="14">
        <f t="shared" si="308"/>
        <v>1939</v>
      </c>
      <c r="EI136" s="14">
        <f t="shared" si="309"/>
        <v>1939</v>
      </c>
      <c r="EJ136" s="14">
        <f t="shared" si="310"/>
        <v>2053</v>
      </c>
      <c r="EK136" s="14">
        <f t="shared" si="311"/>
        <v>2174</v>
      </c>
      <c r="EL136" s="14">
        <f t="shared" si="312"/>
        <v>33090</v>
      </c>
      <c r="EM136" s="14">
        <f t="shared" si="313"/>
        <v>38580</v>
      </c>
      <c r="EN136" s="14">
        <f t="shared" si="314"/>
        <v>38580</v>
      </c>
      <c r="EO136" s="14">
        <f t="shared" si="315"/>
        <v>41000</v>
      </c>
      <c r="EP136" s="14">
        <f t="shared" si="316"/>
        <v>43700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  <c r="GJ136" s="13">
        <v>132</v>
      </c>
      <c r="GK136" s="13">
        <f>MATCH(GJ136-1,属性投放!$T$6:$T$66,1)</f>
        <v>39</v>
      </c>
      <c r="GL136" s="13">
        <f>MATCH(GJ136,属性投放!$AN$6:$AN$58,1)-1</f>
        <v>45</v>
      </c>
      <c r="GM136" s="13">
        <f>MATCH(GJ136-1,属性投放!$AD$6:$AD$26,1)</f>
        <v>18</v>
      </c>
      <c r="GN136" s="13" t="str">
        <f>INDEX(属性投放!$AB$7:$AB$26,卡牌属性!GM136)</f>
        <v>大焦热+2</v>
      </c>
      <c r="GO136" s="14">
        <f t="shared" si="339"/>
        <v>5860</v>
      </c>
      <c r="GP136" s="14">
        <f t="shared" si="340"/>
        <v>2914</v>
      </c>
      <c r="GQ136" s="14">
        <f t="shared" si="341"/>
        <v>57900</v>
      </c>
      <c r="GR136" s="14">
        <f t="shared" si="342"/>
        <v>20</v>
      </c>
      <c r="GS136" s="14">
        <f t="shared" si="343"/>
        <v>10</v>
      </c>
      <c r="GT136" s="14">
        <f t="shared" si="344"/>
        <v>200</v>
      </c>
      <c r="GU136" s="14">
        <f>GO136+GR136*($GJ136-INDEX(属性投放!$AD$6:$AD$26,卡牌属性!$GM136))</f>
        <v>6000</v>
      </c>
      <c r="GV136" s="14">
        <f>GP136+GS136*($GJ136-INDEX(属性投放!$AD$6:$AD$26,卡牌属性!$GM136))</f>
        <v>2984</v>
      </c>
      <c r="GW136" s="14">
        <f>GQ136+GT136*($GJ136-INDEX(属性投放!$AD$6:$AD$26,卡牌属性!$GM136))</f>
        <v>59300</v>
      </c>
      <c r="GX136" s="14">
        <f t="shared" si="345"/>
        <v>9565</v>
      </c>
      <c r="GY136" s="14">
        <f t="shared" si="346"/>
        <v>4786</v>
      </c>
      <c r="GZ136" s="14">
        <f t="shared" si="347"/>
        <v>95650</v>
      </c>
      <c r="HA136" s="14">
        <f>IF(COUNTIF(属性投放!$AN$7:$AN$58,"="&amp;卡牌属性!GJ136)&gt;0,卡牌属性!GL136,0)</f>
        <v>45</v>
      </c>
      <c r="HB136" s="14">
        <f t="shared" si="348"/>
        <v>680</v>
      </c>
      <c r="HC136" s="14">
        <f t="shared" si="349"/>
        <v>340</v>
      </c>
      <c r="HD136" s="14">
        <f t="shared" si="350"/>
        <v>6800</v>
      </c>
      <c r="HE136" s="14">
        <f>IF(COUNTIF(属性投放!$AD$6:$AD$26,"="&amp;卡牌属性!GJ136)&gt;0,卡牌属性!GM136,0)</f>
        <v>18</v>
      </c>
      <c r="HF136" s="14">
        <f t="shared" si="351"/>
        <v>800</v>
      </c>
      <c r="HG136" s="14">
        <f t="shared" si="352"/>
        <v>400</v>
      </c>
      <c r="HH136" s="14">
        <f t="shared" si="353"/>
        <v>8000</v>
      </c>
      <c r="HI136" s="14">
        <f t="shared" si="355"/>
        <v>20</v>
      </c>
      <c r="HJ136" s="14">
        <f t="shared" si="356"/>
        <v>10</v>
      </c>
      <c r="HK136" s="14">
        <f t="shared" si="357"/>
        <v>200</v>
      </c>
      <c r="HL136" s="14">
        <f t="shared" si="358"/>
        <v>15565</v>
      </c>
      <c r="HM136" s="14">
        <f t="shared" si="359"/>
        <v>7770</v>
      </c>
      <c r="HN136" s="14">
        <f t="shared" si="360"/>
        <v>154950</v>
      </c>
      <c r="HO136" s="14">
        <f t="shared" si="361"/>
        <v>600</v>
      </c>
      <c r="HP136" s="14">
        <f t="shared" si="362"/>
        <v>20400</v>
      </c>
      <c r="HQ136" s="14">
        <f t="shared" si="363"/>
        <v>24000</v>
      </c>
      <c r="HR136" s="14">
        <f t="shared" si="364"/>
        <v>466000</v>
      </c>
      <c r="HS136" s="17">
        <f t="shared" si="365"/>
        <v>1.2875536480686696E-3</v>
      </c>
      <c r="HT136" s="17">
        <f t="shared" si="366"/>
        <v>4.3776824034334763E-2</v>
      </c>
      <c r="HU136" s="17">
        <f t="shared" si="367"/>
        <v>5.1502145922746781E-2</v>
      </c>
      <c r="HV136" s="23">
        <f>SUM(HO$5:HO136)</f>
        <v>46780</v>
      </c>
      <c r="HW136" s="14">
        <f>SUM(HP$5:HP136)</f>
        <v>287020</v>
      </c>
      <c r="HX136" s="14">
        <f>SUM(HQ$5:HQ136)</f>
        <v>130660</v>
      </c>
      <c r="HY136" s="17">
        <f t="shared" si="368"/>
        <v>0.1003862660944206</v>
      </c>
      <c r="HZ136" s="17">
        <f t="shared" si="369"/>
        <v>0.61592274678111592</v>
      </c>
      <c r="IA136" s="17">
        <f t="shared" si="370"/>
        <v>0.28038626609442058</v>
      </c>
    </row>
    <row r="137" spans="31:235" ht="16.5" x14ac:dyDescent="0.2">
      <c r="AE137" s="13">
        <v>133</v>
      </c>
      <c r="AF137" s="13">
        <f t="shared" si="354"/>
        <v>7</v>
      </c>
      <c r="AG137" s="13">
        <f t="shared" si="317"/>
        <v>4</v>
      </c>
      <c r="AH137" s="14">
        <f t="shared" si="318"/>
        <v>1101007</v>
      </c>
      <c r="AI137" s="14" t="str">
        <f t="shared" si="319"/>
        <v>战斗曹焱兵13突</v>
      </c>
      <c r="AJ137" s="25" t="s">
        <v>162</v>
      </c>
      <c r="AK137" s="14">
        <v>1</v>
      </c>
      <c r="AL137" s="14">
        <f t="shared" si="320"/>
        <v>13</v>
      </c>
      <c r="AM137" s="14">
        <f>INDEX(属性投放!$DE$6:$DE$85,(卡牌属性!AG137-2)*20+卡牌属性!AL137)</f>
        <v>8955</v>
      </c>
      <c r="AN137" s="14">
        <f t="shared" si="296"/>
        <v>8955</v>
      </c>
      <c r="AO137" s="14">
        <f t="shared" si="296"/>
        <v>8955</v>
      </c>
      <c r="AP137" s="14">
        <f t="shared" si="296"/>
        <v>8955</v>
      </c>
      <c r="AQ137" s="14">
        <f t="shared" si="296"/>
        <v>8955</v>
      </c>
      <c r="AR137" s="14">
        <f>INDEX(属性投放!$DF$6:$DF$85,(卡牌属性!AG137-2)*20+卡牌属性!AL137)</f>
        <v>4466</v>
      </c>
      <c r="AS137" s="14">
        <f t="shared" si="297"/>
        <v>4466</v>
      </c>
      <c r="AT137" s="14">
        <f t="shared" si="297"/>
        <v>4466</v>
      </c>
      <c r="AU137" s="14">
        <f t="shared" si="297"/>
        <v>4466</v>
      </c>
      <c r="AV137" s="14">
        <f t="shared" si="297"/>
        <v>4466</v>
      </c>
      <c r="AW137" s="14">
        <f>INDEX(属性投放!$DG$6:$DG$85,(卡牌属性!AG137-2)*20+卡牌属性!AL137)</f>
        <v>44675</v>
      </c>
      <c r="AX137" s="14">
        <f t="shared" si="298"/>
        <v>44675</v>
      </c>
      <c r="AY137" s="14">
        <f t="shared" si="298"/>
        <v>44675</v>
      </c>
      <c r="AZ137" s="14">
        <f t="shared" si="298"/>
        <v>44675</v>
      </c>
      <c r="BA137" s="14">
        <f t="shared" si="298"/>
        <v>44675</v>
      </c>
      <c r="BB137" s="14">
        <f>INDEX(属性投放!$DK$6:$DK$85,(卡牌属性!AG137-2)*20+卡牌属性!AL137)</f>
        <v>279</v>
      </c>
      <c r="BC137" s="14">
        <f t="shared" si="299"/>
        <v>279</v>
      </c>
      <c r="BD137" s="14">
        <f t="shared" si="299"/>
        <v>279</v>
      </c>
      <c r="BE137" s="14">
        <f t="shared" si="299"/>
        <v>279</v>
      </c>
      <c r="BF137" s="14">
        <f t="shared" si="299"/>
        <v>279</v>
      </c>
      <c r="BG137" s="14">
        <f>INDEX(属性投放!$DL$6:$DL$85,(卡牌属性!AG137-2)*20+卡牌属性!AL137)</f>
        <v>140</v>
      </c>
      <c r="BH137" s="14">
        <f t="shared" si="300"/>
        <v>140</v>
      </c>
      <c r="BI137" s="14">
        <f t="shared" si="300"/>
        <v>140</v>
      </c>
      <c r="BJ137" s="14">
        <f t="shared" si="300"/>
        <v>140</v>
      </c>
      <c r="BK137" s="14">
        <f t="shared" si="300"/>
        <v>140</v>
      </c>
      <c r="BL137" s="14">
        <f>INDEX(属性投放!$DM$6:$DM$85,(卡牌属性!AG137-2)*20+卡牌属性!AL137)</f>
        <v>1395</v>
      </c>
      <c r="BM137" s="14">
        <f t="shared" si="301"/>
        <v>1395</v>
      </c>
      <c r="BN137" s="14">
        <f t="shared" si="301"/>
        <v>1395</v>
      </c>
      <c r="BO137" s="14">
        <f t="shared" si="301"/>
        <v>1395</v>
      </c>
      <c r="BP137" s="14">
        <f t="shared" si="301"/>
        <v>1395</v>
      </c>
      <c r="BU137" s="13">
        <v>133</v>
      </c>
      <c r="BV137" s="13">
        <f t="shared" si="321"/>
        <v>7</v>
      </c>
      <c r="BW137" s="14">
        <f t="shared" si="322"/>
        <v>4</v>
      </c>
      <c r="BX137" s="14">
        <f t="shared" si="323"/>
        <v>1102007</v>
      </c>
      <c r="BY137" s="14" t="str">
        <f t="shared" si="324"/>
        <v>天使缇娜13突</v>
      </c>
      <c r="BZ137" s="25" t="s">
        <v>162</v>
      </c>
      <c r="CA137" s="14">
        <v>2</v>
      </c>
      <c r="CB137" s="14">
        <f t="shared" si="325"/>
        <v>13</v>
      </c>
      <c r="CC137" s="14" t="s">
        <v>21</v>
      </c>
      <c r="CD137" s="14">
        <f>INDEX(属性投放!$AY$6:$AY$85,(BW137-2)*20+CB137)</f>
        <v>8738</v>
      </c>
      <c r="CE137" s="14" t="s">
        <v>22</v>
      </c>
      <c r="CF137" s="14">
        <f>INDEX(属性投放!$AZ$6:$AZ$85,(BW137-2)*20+CB137)</f>
        <v>4307</v>
      </c>
      <c r="CG137" s="14" t="s">
        <v>674</v>
      </c>
      <c r="CH137" s="14">
        <f>INDEX(属性投放!$BA$6:$BA$85,(BW137-2)*20+CB137)</f>
        <v>85880</v>
      </c>
      <c r="CI137" s="14" t="s">
        <v>21</v>
      </c>
      <c r="CJ137" s="14">
        <f>INDEX(属性投放!$BB$6:$BB$85,(BW137-2)*20+CB137)</f>
        <v>40</v>
      </c>
      <c r="CK137" s="14" t="s">
        <v>22</v>
      </c>
      <c r="CL137" s="14">
        <f>INDEX(属性投放!$BC$6:$BC$85,(BW137-2)*20+CB137)</f>
        <v>20</v>
      </c>
      <c r="CM137" s="14" t="s">
        <v>674</v>
      </c>
      <c r="CN137" s="14">
        <f>INDEX(属性投放!$BD$6:$BD$85,(BW137-2)*20+CB137)</f>
        <v>400</v>
      </c>
      <c r="CQ137" s="13">
        <v>133</v>
      </c>
      <c r="CR137" s="13">
        <f t="shared" si="326"/>
        <v>3</v>
      </c>
      <c r="CS137" s="13">
        <f t="shared" si="327"/>
        <v>29</v>
      </c>
      <c r="CT137" s="14">
        <f t="shared" si="328"/>
        <v>4</v>
      </c>
      <c r="CU137" s="14">
        <f t="shared" si="329"/>
        <v>1102003</v>
      </c>
      <c r="CV137" s="14" t="str">
        <f>INDEX($O$6:$O$27,CR137)&amp;"-"&amp;INDEX(属性投放!$AB$7:$AB$26,CX137)&amp;"-魂火-"&amp;CZ137</f>
        <v>典韦-焦热-魂火-2</v>
      </c>
      <c r="CW137" s="25" t="s">
        <v>162</v>
      </c>
      <c r="CX137" s="14">
        <f>INDEX(属性投放!$AL$7:$AL$58,CS137)</f>
        <v>13</v>
      </c>
      <c r="CY137" s="14" t="s">
        <v>701</v>
      </c>
      <c r="CZ137" s="14">
        <f>INDEX(属性投放!$AM$7:$AM$58,CS137)</f>
        <v>2</v>
      </c>
      <c r="DA137" s="14">
        <f t="shared" si="330"/>
        <v>29</v>
      </c>
      <c r="DB137" s="14">
        <f>INDEX(属性投放!$AN$7:$AN$58,DA137)</f>
        <v>92</v>
      </c>
      <c r="DC137" s="14" t="s">
        <v>702</v>
      </c>
      <c r="DD137" s="14">
        <f>INDEX(属性投放!$BJ$6:$BJ$85,(CT137-2)*20+CX137)</f>
        <v>400</v>
      </c>
      <c r="DE137" s="14">
        <f>SUMIFS(DD$5:DD137,$CR$5:$CR137,"="&amp;$CR137)</f>
        <v>4720</v>
      </c>
      <c r="DF137" s="14" t="s">
        <v>703</v>
      </c>
      <c r="DG137" s="14">
        <f>INDEX(属性投放!$BK$6:$BK$85,(CT137-2)*20+CX137)</f>
        <v>200</v>
      </c>
      <c r="DH137" s="14">
        <f>SUMIFS(DG$5:DG137,$CR$5:$CR137,"="&amp;$CR137)</f>
        <v>2363</v>
      </c>
      <c r="DI137" s="14" t="s">
        <v>704</v>
      </c>
      <c r="DJ137" s="14">
        <f>INDEX(属性投放!$BL$6:$BL$85,(CT137-2)*20+CX137)</f>
        <v>4000</v>
      </c>
      <c r="DK137" s="14">
        <f>SUMIFS(DJ$5:DJ137,$CR$5:$CR137,"="&amp;$CR137)</f>
        <v>47200</v>
      </c>
      <c r="DP137" s="14">
        <f t="shared" si="331"/>
        <v>1102007</v>
      </c>
      <c r="DQ137" s="14" t="str">
        <f t="shared" si="332"/>
        <v>天使缇娜13突</v>
      </c>
      <c r="DR137" s="14">
        <f t="shared" si="333"/>
        <v>7</v>
      </c>
      <c r="DS137" s="14">
        <f t="shared" si="334"/>
        <v>6</v>
      </c>
      <c r="DT137" s="14">
        <f t="shared" si="335"/>
        <v>6</v>
      </c>
      <c r="DU137" s="14">
        <f t="shared" si="336"/>
        <v>4</v>
      </c>
      <c r="DV137" s="14">
        <f t="shared" si="337"/>
        <v>13</v>
      </c>
      <c r="DW137" s="14">
        <f t="shared" si="338"/>
        <v>53</v>
      </c>
      <c r="DX137" s="14">
        <f>INDEX(属性投放!$AW$6:$AW$85,(卡牌属性!DU137-2)*20+卡牌属性!DV137)</f>
        <v>8</v>
      </c>
      <c r="DY137" s="14">
        <f>INDEX(属性投放!BP$6:BP$85,卡牌属性!$DW137)</f>
        <v>650</v>
      </c>
      <c r="DZ137" s="14">
        <f>INDEX(属性投放!BQ$6:BQ$85,卡牌属性!$DW137)</f>
        <v>325</v>
      </c>
      <c r="EA137" s="14">
        <f>INDEX(属性投放!BR$6:BR$85,卡牌属性!$DW137)</f>
        <v>6500</v>
      </c>
      <c r="EB137" s="14">
        <f t="shared" si="302"/>
        <v>4818</v>
      </c>
      <c r="EC137" s="14">
        <f t="shared" si="303"/>
        <v>5120</v>
      </c>
      <c r="ED137" s="14">
        <f t="shared" si="304"/>
        <v>5450</v>
      </c>
      <c r="EE137" s="14">
        <f t="shared" si="305"/>
        <v>5450</v>
      </c>
      <c r="EF137" s="14">
        <f t="shared" si="306"/>
        <v>6150</v>
      </c>
      <c r="EG137" s="14">
        <f t="shared" si="307"/>
        <v>2051</v>
      </c>
      <c r="EH137" s="14">
        <f t="shared" si="308"/>
        <v>2344</v>
      </c>
      <c r="EI137" s="14">
        <f t="shared" si="309"/>
        <v>2344</v>
      </c>
      <c r="EJ137" s="14">
        <f t="shared" si="310"/>
        <v>2479</v>
      </c>
      <c r="EK137" s="14">
        <f t="shared" si="311"/>
        <v>2614</v>
      </c>
      <c r="EL137" s="14">
        <f t="shared" si="312"/>
        <v>40560</v>
      </c>
      <c r="EM137" s="14">
        <f t="shared" si="313"/>
        <v>46680</v>
      </c>
      <c r="EN137" s="14">
        <f t="shared" si="314"/>
        <v>46680</v>
      </c>
      <c r="EO137" s="14">
        <f t="shared" si="315"/>
        <v>49450</v>
      </c>
      <c r="EP137" s="14">
        <f t="shared" si="316"/>
        <v>52500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  <c r="GJ137" s="13">
        <v>133</v>
      </c>
      <c r="GK137" s="13">
        <f>MATCH(GJ137-1,属性投放!$T$6:$T$66,1)</f>
        <v>40</v>
      </c>
      <c r="GL137" s="13">
        <f>MATCH(GJ137,属性投放!$AN$6:$AN$58,1)-1</f>
        <v>45</v>
      </c>
      <c r="GM137" s="13">
        <f>MATCH(GJ137-1,属性投放!$AD$6:$AD$26,1)</f>
        <v>19</v>
      </c>
      <c r="GN137" s="13" t="str">
        <f>INDEX(属性投放!$AB$7:$AB$26,卡牌属性!GM137)</f>
        <v>无间</v>
      </c>
      <c r="GO137" s="14">
        <f t="shared" si="339"/>
        <v>7400</v>
      </c>
      <c r="GP137" s="14">
        <f t="shared" si="340"/>
        <v>3684</v>
      </c>
      <c r="GQ137" s="14">
        <f t="shared" si="341"/>
        <v>73300</v>
      </c>
      <c r="GR137" s="14">
        <f t="shared" si="342"/>
        <v>25</v>
      </c>
      <c r="GS137" s="14">
        <f t="shared" si="343"/>
        <v>13</v>
      </c>
      <c r="GT137" s="14">
        <f t="shared" si="344"/>
        <v>250</v>
      </c>
      <c r="GU137" s="14">
        <f>GO137+GR137*($GJ137-INDEX(属性投放!$AD$6:$AD$26,卡牌属性!$GM137))</f>
        <v>7425</v>
      </c>
      <c r="GV137" s="14">
        <f>GP137+GS137*($GJ137-INDEX(属性投放!$AD$6:$AD$26,卡牌属性!$GM137))</f>
        <v>3697</v>
      </c>
      <c r="GW137" s="14">
        <f>GQ137+GT137*($GJ137-INDEX(属性投放!$AD$6:$AD$26,卡牌属性!$GM137))</f>
        <v>73550</v>
      </c>
      <c r="GX137" s="14">
        <f t="shared" si="345"/>
        <v>9565</v>
      </c>
      <c r="GY137" s="14">
        <f t="shared" si="346"/>
        <v>4786</v>
      </c>
      <c r="GZ137" s="14">
        <f t="shared" si="347"/>
        <v>95650</v>
      </c>
      <c r="HA137" s="14">
        <f>IF(COUNTIF(属性投放!$AN$7:$AN$58,"="&amp;卡牌属性!GJ137)&gt;0,卡牌属性!GL137,0)</f>
        <v>0</v>
      </c>
      <c r="HB137" s="14">
        <f t="shared" si="348"/>
        <v>0</v>
      </c>
      <c r="HC137" s="14">
        <f t="shared" si="349"/>
        <v>0</v>
      </c>
      <c r="HD137" s="14">
        <f t="shared" si="350"/>
        <v>0</v>
      </c>
      <c r="HE137" s="14">
        <f>IF(COUNTIF(属性投放!$AD$6:$AD$26,"="&amp;卡牌属性!GJ137)&gt;0,卡牌属性!GM137,0)</f>
        <v>0</v>
      </c>
      <c r="HF137" s="14">
        <f t="shared" si="351"/>
        <v>0</v>
      </c>
      <c r="HG137" s="14">
        <f t="shared" si="352"/>
        <v>0</v>
      </c>
      <c r="HH137" s="14">
        <f t="shared" si="353"/>
        <v>0</v>
      </c>
      <c r="HI137" s="14">
        <f t="shared" si="355"/>
        <v>25</v>
      </c>
      <c r="HJ137" s="14">
        <f t="shared" si="356"/>
        <v>13</v>
      </c>
      <c r="HK137" s="14">
        <f t="shared" si="357"/>
        <v>250</v>
      </c>
      <c r="HL137" s="14">
        <f t="shared" si="358"/>
        <v>16990</v>
      </c>
      <c r="HM137" s="14">
        <f t="shared" si="359"/>
        <v>8483</v>
      </c>
      <c r="HN137" s="14">
        <f t="shared" si="360"/>
        <v>169200</v>
      </c>
      <c r="HO137" s="14">
        <f t="shared" si="361"/>
        <v>760</v>
      </c>
      <c r="HP137" s="14">
        <f t="shared" si="362"/>
        <v>0</v>
      </c>
      <c r="HQ137" s="14">
        <f t="shared" si="363"/>
        <v>0</v>
      </c>
      <c r="HR137" s="14">
        <f t="shared" si="364"/>
        <v>508760</v>
      </c>
      <c r="HS137" s="17">
        <f t="shared" si="365"/>
        <v>1.4938281311423854E-3</v>
      </c>
      <c r="HT137" s="17">
        <f t="shared" si="366"/>
        <v>0</v>
      </c>
      <c r="HU137" s="17">
        <f t="shared" si="367"/>
        <v>0</v>
      </c>
      <c r="HV137" s="23">
        <f>SUM(HO$5:HO137)</f>
        <v>47540</v>
      </c>
      <c r="HW137" s="14">
        <f>SUM(HP$5:HP137)</f>
        <v>287020</v>
      </c>
      <c r="HX137" s="14">
        <f>SUM(HQ$5:HQ137)</f>
        <v>130660</v>
      </c>
      <c r="HY137" s="17">
        <f t="shared" si="368"/>
        <v>9.3442880729617109E-2</v>
      </c>
      <c r="HZ137" s="17">
        <f t="shared" si="369"/>
        <v>0.56415598710590453</v>
      </c>
      <c r="IA137" s="17">
        <f t="shared" si="370"/>
        <v>0.25682050475666324</v>
      </c>
    </row>
    <row r="138" spans="31:235" ht="16.5" x14ac:dyDescent="0.2">
      <c r="AE138" s="13">
        <v>134</v>
      </c>
      <c r="AF138" s="13">
        <f t="shared" si="354"/>
        <v>7</v>
      </c>
      <c r="AG138" s="13">
        <f t="shared" si="317"/>
        <v>4</v>
      </c>
      <c r="AH138" s="14">
        <f t="shared" si="318"/>
        <v>1101007</v>
      </c>
      <c r="AI138" s="14" t="str">
        <f t="shared" si="319"/>
        <v>战斗曹焱兵14突</v>
      </c>
      <c r="AJ138" s="25" t="s">
        <v>162</v>
      </c>
      <c r="AK138" s="14">
        <v>1</v>
      </c>
      <c r="AL138" s="14">
        <f t="shared" si="320"/>
        <v>14</v>
      </c>
      <c r="AM138" s="14">
        <f>INDEX(属性投放!$DE$6:$DE$85,(卡牌属性!AG138-2)*20+卡牌属性!AL138)</f>
        <v>9753</v>
      </c>
      <c r="AN138" s="14">
        <f t="shared" si="296"/>
        <v>9753</v>
      </c>
      <c r="AO138" s="14">
        <f t="shared" si="296"/>
        <v>9753</v>
      </c>
      <c r="AP138" s="14">
        <f t="shared" si="296"/>
        <v>9753</v>
      </c>
      <c r="AQ138" s="14">
        <f t="shared" si="296"/>
        <v>9753</v>
      </c>
      <c r="AR138" s="14">
        <f>INDEX(属性投放!$DF$6:$DF$85,(卡牌属性!AG138-2)*20+卡牌属性!AL138)</f>
        <v>4865</v>
      </c>
      <c r="AS138" s="14">
        <f t="shared" si="297"/>
        <v>4865</v>
      </c>
      <c r="AT138" s="14">
        <f t="shared" si="297"/>
        <v>4865</v>
      </c>
      <c r="AU138" s="14">
        <f t="shared" si="297"/>
        <v>4865</v>
      </c>
      <c r="AV138" s="14">
        <f t="shared" si="297"/>
        <v>4865</v>
      </c>
      <c r="AW138" s="14">
        <f>INDEX(属性投放!$DG$6:$DG$85,(卡牌属性!AG138-2)*20+卡牌属性!AL138)</f>
        <v>48665</v>
      </c>
      <c r="AX138" s="14">
        <f t="shared" si="298"/>
        <v>48665</v>
      </c>
      <c r="AY138" s="14">
        <f t="shared" si="298"/>
        <v>48665</v>
      </c>
      <c r="AZ138" s="14">
        <f t="shared" si="298"/>
        <v>48665</v>
      </c>
      <c r="BA138" s="14">
        <f t="shared" si="298"/>
        <v>48665</v>
      </c>
      <c r="BB138" s="14">
        <f>INDEX(属性投放!$DK$6:$DK$85,(卡牌属性!AG138-2)*20+卡牌属性!AL138)</f>
        <v>279</v>
      </c>
      <c r="BC138" s="14">
        <f t="shared" si="299"/>
        <v>279</v>
      </c>
      <c r="BD138" s="14">
        <f t="shared" si="299"/>
        <v>279</v>
      </c>
      <c r="BE138" s="14">
        <f t="shared" si="299"/>
        <v>279</v>
      </c>
      <c r="BF138" s="14">
        <f t="shared" si="299"/>
        <v>279</v>
      </c>
      <c r="BG138" s="14">
        <f>INDEX(属性投放!$DL$6:$DL$85,(卡牌属性!AG138-2)*20+卡牌属性!AL138)</f>
        <v>140</v>
      </c>
      <c r="BH138" s="14">
        <f t="shared" si="300"/>
        <v>140</v>
      </c>
      <c r="BI138" s="14">
        <f t="shared" si="300"/>
        <v>140</v>
      </c>
      <c r="BJ138" s="14">
        <f t="shared" si="300"/>
        <v>140</v>
      </c>
      <c r="BK138" s="14">
        <f t="shared" si="300"/>
        <v>140</v>
      </c>
      <c r="BL138" s="14">
        <f>INDEX(属性投放!$DM$6:$DM$85,(卡牌属性!AG138-2)*20+卡牌属性!AL138)</f>
        <v>1395</v>
      </c>
      <c r="BM138" s="14">
        <f t="shared" si="301"/>
        <v>1395</v>
      </c>
      <c r="BN138" s="14">
        <f t="shared" si="301"/>
        <v>1395</v>
      </c>
      <c r="BO138" s="14">
        <f t="shared" si="301"/>
        <v>1395</v>
      </c>
      <c r="BP138" s="14">
        <f t="shared" si="301"/>
        <v>1395</v>
      </c>
      <c r="BU138" s="13">
        <v>134</v>
      </c>
      <c r="BV138" s="13">
        <f t="shared" si="321"/>
        <v>7</v>
      </c>
      <c r="BW138" s="14">
        <f t="shared" si="322"/>
        <v>4</v>
      </c>
      <c r="BX138" s="14">
        <f t="shared" si="323"/>
        <v>1102007</v>
      </c>
      <c r="BY138" s="14" t="str">
        <f t="shared" si="324"/>
        <v>天使缇娜14突</v>
      </c>
      <c r="BZ138" s="25" t="s">
        <v>162</v>
      </c>
      <c r="CA138" s="14">
        <v>2</v>
      </c>
      <c r="CB138" s="14">
        <f t="shared" si="325"/>
        <v>14</v>
      </c>
      <c r="CC138" s="14" t="s">
        <v>21</v>
      </c>
      <c r="CD138" s="14">
        <f>INDEX(属性投放!$AY$6:$AY$85,(BW138-2)*20+CB138)</f>
        <v>10908</v>
      </c>
      <c r="CE138" s="14" t="s">
        <v>22</v>
      </c>
      <c r="CF138" s="14">
        <f>INDEX(属性投放!$AZ$6:$AZ$85,(BW138-2)*20+CB138)</f>
        <v>5392</v>
      </c>
      <c r="CG138" s="14" t="s">
        <v>674</v>
      </c>
      <c r="CH138" s="14">
        <f>INDEX(属性投放!$BA$6:$BA$85,(BW138-2)*20+CB138)</f>
        <v>107580</v>
      </c>
      <c r="CI138" s="14" t="s">
        <v>21</v>
      </c>
      <c r="CJ138" s="14">
        <f>INDEX(属性投放!$BB$6:$BB$85,(BW138-2)*20+CB138)</f>
        <v>40</v>
      </c>
      <c r="CK138" s="14" t="s">
        <v>22</v>
      </c>
      <c r="CL138" s="14">
        <f>INDEX(属性投放!$BC$6:$BC$85,(BW138-2)*20+CB138)</f>
        <v>20</v>
      </c>
      <c r="CM138" s="14" t="s">
        <v>674</v>
      </c>
      <c r="CN138" s="14">
        <f>INDEX(属性投放!$BD$6:$BD$85,(BW138-2)*20+CB138)</f>
        <v>400</v>
      </c>
      <c r="CQ138" s="13">
        <v>134</v>
      </c>
      <c r="CR138" s="13">
        <f t="shared" si="326"/>
        <v>3</v>
      </c>
      <c r="CS138" s="13">
        <f t="shared" si="327"/>
        <v>30</v>
      </c>
      <c r="CT138" s="14">
        <f t="shared" si="328"/>
        <v>4</v>
      </c>
      <c r="CU138" s="14">
        <f t="shared" si="329"/>
        <v>1102003</v>
      </c>
      <c r="CV138" s="14" t="str">
        <f>INDEX($O$6:$O$27,CR138)&amp;"-"&amp;INDEX(属性投放!$AB$7:$AB$26,CX138)&amp;"-魂火-"&amp;CZ138</f>
        <v>典韦-焦热-魂火-3</v>
      </c>
      <c r="CW138" s="25" t="s">
        <v>162</v>
      </c>
      <c r="CX138" s="14">
        <f>INDEX(属性投放!$AL$7:$AL$58,CS138)</f>
        <v>13</v>
      </c>
      <c r="CY138" s="14" t="s">
        <v>701</v>
      </c>
      <c r="CZ138" s="14">
        <f>INDEX(属性投放!$AM$7:$AM$58,CS138)</f>
        <v>3</v>
      </c>
      <c r="DA138" s="14">
        <f t="shared" si="330"/>
        <v>30</v>
      </c>
      <c r="DB138" s="14">
        <f>INDEX(属性投放!$AN$7:$AN$58,DA138)</f>
        <v>95</v>
      </c>
      <c r="DC138" s="14" t="s">
        <v>702</v>
      </c>
      <c r="DD138" s="14">
        <f>INDEX(属性投放!$BJ$6:$BJ$85,(CT138-2)*20+CX138)</f>
        <v>400</v>
      </c>
      <c r="DE138" s="14">
        <f>SUMIFS(DD$5:DD138,$CR$5:$CR138,"="&amp;$CR138)</f>
        <v>5120</v>
      </c>
      <c r="DF138" s="14" t="s">
        <v>703</v>
      </c>
      <c r="DG138" s="14">
        <f>INDEX(属性投放!$BK$6:$BK$85,(CT138-2)*20+CX138)</f>
        <v>200</v>
      </c>
      <c r="DH138" s="14">
        <f>SUMIFS(DG$5:DG138,$CR$5:$CR138,"="&amp;$CR138)</f>
        <v>2563</v>
      </c>
      <c r="DI138" s="14" t="s">
        <v>704</v>
      </c>
      <c r="DJ138" s="14">
        <f>INDEX(属性投放!$BL$6:$BL$85,(CT138-2)*20+CX138)</f>
        <v>4000</v>
      </c>
      <c r="DK138" s="14">
        <f>SUMIFS(DJ$5:DJ138,$CR$5:$CR138,"="&amp;$CR138)</f>
        <v>51200</v>
      </c>
      <c r="DP138" s="14">
        <f t="shared" si="331"/>
        <v>1102007</v>
      </c>
      <c r="DQ138" s="14" t="str">
        <f t="shared" si="332"/>
        <v>天使缇娜14突</v>
      </c>
      <c r="DR138" s="14">
        <f t="shared" si="333"/>
        <v>7</v>
      </c>
      <c r="DS138" s="14">
        <f t="shared" si="334"/>
        <v>6</v>
      </c>
      <c r="DT138" s="14">
        <f t="shared" si="335"/>
        <v>6</v>
      </c>
      <c r="DU138" s="14">
        <f t="shared" si="336"/>
        <v>4</v>
      </c>
      <c r="DV138" s="14">
        <f t="shared" si="337"/>
        <v>14</v>
      </c>
      <c r="DW138" s="14">
        <f t="shared" si="338"/>
        <v>54</v>
      </c>
      <c r="DX138" s="14">
        <f>INDEX(属性投放!$AW$6:$AW$85,(卡牌属性!DU138-2)*20+卡牌属性!DV138)</f>
        <v>7</v>
      </c>
      <c r="DY138" s="14">
        <f>INDEX(属性投放!BP$6:BP$85,卡牌属性!$DW138)</f>
        <v>720</v>
      </c>
      <c r="DZ138" s="14">
        <f>INDEX(属性投放!BQ$6:BQ$85,卡牌属性!$DW138)</f>
        <v>360</v>
      </c>
      <c r="EA138" s="14">
        <f>INDEX(属性投放!BR$6:BR$85,卡牌属性!$DW138)</f>
        <v>7200</v>
      </c>
      <c r="EB138" s="14">
        <f t="shared" si="302"/>
        <v>5788</v>
      </c>
      <c r="EC138" s="14">
        <f t="shared" si="303"/>
        <v>6130</v>
      </c>
      <c r="ED138" s="14">
        <f t="shared" si="304"/>
        <v>6500</v>
      </c>
      <c r="EE138" s="14">
        <f t="shared" si="305"/>
        <v>6500</v>
      </c>
      <c r="EF138" s="14">
        <f t="shared" si="306"/>
        <v>7400</v>
      </c>
      <c r="EG138" s="14">
        <f t="shared" si="307"/>
        <v>2480</v>
      </c>
      <c r="EH138" s="14">
        <f t="shared" si="308"/>
        <v>2829</v>
      </c>
      <c r="EI138" s="14">
        <f t="shared" si="309"/>
        <v>2829</v>
      </c>
      <c r="EJ138" s="14">
        <f t="shared" si="310"/>
        <v>2988</v>
      </c>
      <c r="EK138" s="14">
        <f t="shared" si="311"/>
        <v>3139</v>
      </c>
      <c r="EL138" s="14">
        <f t="shared" si="312"/>
        <v>49140</v>
      </c>
      <c r="EM138" s="14">
        <f t="shared" si="313"/>
        <v>56380</v>
      </c>
      <c r="EN138" s="14">
        <f t="shared" si="314"/>
        <v>56380</v>
      </c>
      <c r="EO138" s="14">
        <f t="shared" si="315"/>
        <v>59550</v>
      </c>
      <c r="EP138" s="14">
        <f t="shared" si="316"/>
        <v>63000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  <c r="GJ138" s="13">
        <v>134</v>
      </c>
      <c r="GK138" s="13">
        <f>MATCH(GJ138-1,属性投放!$T$6:$T$66,1)</f>
        <v>41</v>
      </c>
      <c r="GL138" s="13">
        <f>MATCH(GJ138,属性投放!$AN$6:$AN$58,1)-1</f>
        <v>45</v>
      </c>
      <c r="GM138" s="13">
        <f>MATCH(GJ138-1,属性投放!$AD$6:$AD$26,1)</f>
        <v>19</v>
      </c>
      <c r="GN138" s="13" t="str">
        <f>INDEX(属性投放!$AB$7:$AB$26,卡牌属性!GM138)</f>
        <v>无间</v>
      </c>
      <c r="GO138" s="14">
        <f t="shared" si="339"/>
        <v>7400</v>
      </c>
      <c r="GP138" s="14">
        <f t="shared" si="340"/>
        <v>3684</v>
      </c>
      <c r="GQ138" s="14">
        <f t="shared" si="341"/>
        <v>73300</v>
      </c>
      <c r="GR138" s="14">
        <f t="shared" si="342"/>
        <v>25</v>
      </c>
      <c r="GS138" s="14">
        <f t="shared" si="343"/>
        <v>13</v>
      </c>
      <c r="GT138" s="14">
        <f t="shared" si="344"/>
        <v>250</v>
      </c>
      <c r="GU138" s="14">
        <f>GO138+GR138*($GJ138-INDEX(属性投放!$AD$6:$AD$26,卡牌属性!$GM138))</f>
        <v>7450</v>
      </c>
      <c r="GV138" s="14">
        <f>GP138+GS138*($GJ138-INDEX(属性投放!$AD$6:$AD$26,卡牌属性!$GM138))</f>
        <v>3710</v>
      </c>
      <c r="GW138" s="14">
        <f>GQ138+GT138*($GJ138-INDEX(属性投放!$AD$6:$AD$26,卡牌属性!$GM138))</f>
        <v>73800</v>
      </c>
      <c r="GX138" s="14">
        <f t="shared" si="345"/>
        <v>9565</v>
      </c>
      <c r="GY138" s="14">
        <f t="shared" si="346"/>
        <v>4786</v>
      </c>
      <c r="GZ138" s="14">
        <f t="shared" si="347"/>
        <v>95650</v>
      </c>
      <c r="HA138" s="14">
        <f>IF(COUNTIF(属性投放!$AN$7:$AN$58,"="&amp;卡牌属性!GJ138)&gt;0,卡牌属性!GL138,0)</f>
        <v>0</v>
      </c>
      <c r="HB138" s="14">
        <f t="shared" si="348"/>
        <v>0</v>
      </c>
      <c r="HC138" s="14">
        <f t="shared" si="349"/>
        <v>0</v>
      </c>
      <c r="HD138" s="14">
        <f t="shared" si="350"/>
        <v>0</v>
      </c>
      <c r="HE138" s="14">
        <f>IF(COUNTIF(属性投放!$AD$6:$AD$26,"="&amp;卡牌属性!GJ138)&gt;0,卡牌属性!GM138,0)</f>
        <v>0</v>
      </c>
      <c r="HF138" s="14">
        <f t="shared" si="351"/>
        <v>0</v>
      </c>
      <c r="HG138" s="14">
        <f t="shared" si="352"/>
        <v>0</v>
      </c>
      <c r="HH138" s="14">
        <f t="shared" si="353"/>
        <v>0</v>
      </c>
      <c r="HI138" s="14">
        <f t="shared" si="355"/>
        <v>25</v>
      </c>
      <c r="HJ138" s="14">
        <f t="shared" si="356"/>
        <v>13</v>
      </c>
      <c r="HK138" s="14">
        <f t="shared" si="357"/>
        <v>250</v>
      </c>
      <c r="HL138" s="14">
        <f t="shared" si="358"/>
        <v>17015</v>
      </c>
      <c r="HM138" s="14">
        <f t="shared" si="359"/>
        <v>8496</v>
      </c>
      <c r="HN138" s="14">
        <f t="shared" si="360"/>
        <v>169450</v>
      </c>
      <c r="HO138" s="14">
        <f t="shared" si="361"/>
        <v>760</v>
      </c>
      <c r="HP138" s="14">
        <f t="shared" si="362"/>
        <v>0</v>
      </c>
      <c r="HQ138" s="14">
        <f t="shared" si="363"/>
        <v>0</v>
      </c>
      <c r="HR138" s="14">
        <f t="shared" si="364"/>
        <v>509520</v>
      </c>
      <c r="HS138" s="17">
        <f t="shared" si="365"/>
        <v>1.491599937195792E-3</v>
      </c>
      <c r="HT138" s="17">
        <f t="shared" si="366"/>
        <v>0</v>
      </c>
      <c r="HU138" s="17">
        <f t="shared" si="367"/>
        <v>0</v>
      </c>
      <c r="HV138" s="23">
        <f>SUM(HO$5:HO138)</f>
        <v>48300</v>
      </c>
      <c r="HW138" s="14">
        <f>SUM(HP$5:HP138)</f>
        <v>287020</v>
      </c>
      <c r="HX138" s="14">
        <f>SUM(HQ$5:HQ138)</f>
        <v>130660</v>
      </c>
      <c r="HY138" s="17">
        <f t="shared" si="368"/>
        <v>9.4795101271785212E-2</v>
      </c>
      <c r="HZ138" s="17">
        <f t="shared" si="369"/>
        <v>0.56331449207096873</v>
      </c>
      <c r="IA138" s="17">
        <f t="shared" si="370"/>
        <v>0.25643743130789765</v>
      </c>
    </row>
    <row r="139" spans="31:235" ht="16.5" x14ac:dyDescent="0.2">
      <c r="AE139" s="13">
        <v>135</v>
      </c>
      <c r="AF139" s="13">
        <f t="shared" si="354"/>
        <v>7</v>
      </c>
      <c r="AG139" s="13">
        <f t="shared" si="317"/>
        <v>4</v>
      </c>
      <c r="AH139" s="14">
        <f t="shared" si="318"/>
        <v>1101007</v>
      </c>
      <c r="AI139" s="14" t="str">
        <f t="shared" si="319"/>
        <v>战斗曹焱兵15突</v>
      </c>
      <c r="AJ139" s="25" t="s">
        <v>162</v>
      </c>
      <c r="AK139" s="14">
        <v>1</v>
      </c>
      <c r="AL139" s="14">
        <f t="shared" si="320"/>
        <v>15</v>
      </c>
      <c r="AM139" s="14">
        <f>INDEX(属性投放!$DE$6:$DE$85,(卡牌属性!AG139-2)*20+卡牌属性!AL139)</f>
        <v>10551</v>
      </c>
      <c r="AN139" s="14">
        <f t="shared" si="296"/>
        <v>10551</v>
      </c>
      <c r="AO139" s="14">
        <f t="shared" si="296"/>
        <v>10551</v>
      </c>
      <c r="AP139" s="14">
        <f t="shared" si="296"/>
        <v>10551</v>
      </c>
      <c r="AQ139" s="14">
        <f t="shared" si="296"/>
        <v>10551</v>
      </c>
      <c r="AR139" s="14">
        <f>INDEX(属性投放!$DF$6:$DF$85,(卡牌属性!AG139-2)*20+卡牌属性!AL139)</f>
        <v>5264</v>
      </c>
      <c r="AS139" s="14">
        <f t="shared" si="297"/>
        <v>5264</v>
      </c>
      <c r="AT139" s="14">
        <f t="shared" si="297"/>
        <v>5264</v>
      </c>
      <c r="AU139" s="14">
        <f t="shared" si="297"/>
        <v>5264</v>
      </c>
      <c r="AV139" s="14">
        <f t="shared" si="297"/>
        <v>5264</v>
      </c>
      <c r="AW139" s="14">
        <f>INDEX(属性投放!$DG$6:$DG$85,(卡牌属性!AG139-2)*20+卡牌属性!AL139)</f>
        <v>52655</v>
      </c>
      <c r="AX139" s="14">
        <f t="shared" si="298"/>
        <v>52655</v>
      </c>
      <c r="AY139" s="14">
        <f t="shared" si="298"/>
        <v>52655</v>
      </c>
      <c r="AZ139" s="14">
        <f t="shared" si="298"/>
        <v>52655</v>
      </c>
      <c r="BA139" s="14">
        <f t="shared" si="298"/>
        <v>52655</v>
      </c>
      <c r="BB139" s="14">
        <f>INDEX(属性投放!$DK$6:$DK$85,(卡牌属性!AG139-2)*20+卡牌属性!AL139)</f>
        <v>279</v>
      </c>
      <c r="BC139" s="14">
        <f t="shared" si="299"/>
        <v>279</v>
      </c>
      <c r="BD139" s="14">
        <f t="shared" si="299"/>
        <v>279</v>
      </c>
      <c r="BE139" s="14">
        <f t="shared" si="299"/>
        <v>279</v>
      </c>
      <c r="BF139" s="14">
        <f t="shared" si="299"/>
        <v>279</v>
      </c>
      <c r="BG139" s="14">
        <f>INDEX(属性投放!$DL$6:$DL$85,(卡牌属性!AG139-2)*20+卡牌属性!AL139)</f>
        <v>140</v>
      </c>
      <c r="BH139" s="14">
        <f t="shared" si="300"/>
        <v>140</v>
      </c>
      <c r="BI139" s="14">
        <f t="shared" si="300"/>
        <v>140</v>
      </c>
      <c r="BJ139" s="14">
        <f t="shared" si="300"/>
        <v>140</v>
      </c>
      <c r="BK139" s="14">
        <f t="shared" si="300"/>
        <v>140</v>
      </c>
      <c r="BL139" s="14">
        <f>INDEX(属性投放!$DM$6:$DM$85,(卡牌属性!AG139-2)*20+卡牌属性!AL139)</f>
        <v>1395</v>
      </c>
      <c r="BM139" s="14">
        <f t="shared" si="301"/>
        <v>1395</v>
      </c>
      <c r="BN139" s="14">
        <f t="shared" si="301"/>
        <v>1395</v>
      </c>
      <c r="BO139" s="14">
        <f t="shared" si="301"/>
        <v>1395</v>
      </c>
      <c r="BP139" s="14">
        <f t="shared" si="301"/>
        <v>1395</v>
      </c>
      <c r="BU139" s="13">
        <v>135</v>
      </c>
      <c r="BV139" s="13">
        <f t="shared" si="321"/>
        <v>7</v>
      </c>
      <c r="BW139" s="14">
        <f t="shared" si="322"/>
        <v>4</v>
      </c>
      <c r="BX139" s="14">
        <f t="shared" si="323"/>
        <v>1102007</v>
      </c>
      <c r="BY139" s="14" t="str">
        <f t="shared" si="324"/>
        <v>天使缇娜15突</v>
      </c>
      <c r="BZ139" s="25" t="s">
        <v>162</v>
      </c>
      <c r="CA139" s="14">
        <v>2</v>
      </c>
      <c r="CB139" s="14">
        <f t="shared" si="325"/>
        <v>15</v>
      </c>
      <c r="CC139" s="14" t="s">
        <v>21</v>
      </c>
      <c r="CD139" s="14">
        <f>INDEX(属性投放!$AY$6:$AY$85,(BW139-2)*20+CB139)</f>
        <v>13348</v>
      </c>
      <c r="CE139" s="14" t="s">
        <v>22</v>
      </c>
      <c r="CF139" s="14">
        <f>INDEX(属性投放!$AZ$6:$AZ$85,(BW139-2)*20+CB139)</f>
        <v>6612</v>
      </c>
      <c r="CG139" s="14" t="s">
        <v>674</v>
      </c>
      <c r="CH139" s="14">
        <f>INDEX(属性投放!$BA$6:$BA$85,(BW139-2)*20+CB139)</f>
        <v>131980</v>
      </c>
      <c r="CI139" s="14" t="s">
        <v>21</v>
      </c>
      <c r="CJ139" s="14">
        <f>INDEX(属性投放!$BB$6:$BB$85,(BW139-2)*20+CB139)</f>
        <v>40</v>
      </c>
      <c r="CK139" s="14" t="s">
        <v>22</v>
      </c>
      <c r="CL139" s="14">
        <f>INDEX(属性投放!$BC$6:$BC$85,(BW139-2)*20+CB139)</f>
        <v>20</v>
      </c>
      <c r="CM139" s="14" t="s">
        <v>674</v>
      </c>
      <c r="CN139" s="14">
        <f>INDEX(属性投放!$BD$6:$BD$85,(BW139-2)*20+CB139)</f>
        <v>400</v>
      </c>
      <c r="CQ139" s="13">
        <v>135</v>
      </c>
      <c r="CR139" s="13">
        <f t="shared" si="326"/>
        <v>3</v>
      </c>
      <c r="CS139" s="13">
        <f t="shared" si="327"/>
        <v>31</v>
      </c>
      <c r="CT139" s="14">
        <f t="shared" si="328"/>
        <v>4</v>
      </c>
      <c r="CU139" s="14">
        <f t="shared" si="329"/>
        <v>1102003</v>
      </c>
      <c r="CV139" s="14" t="str">
        <f>INDEX($O$6:$O$27,CR139)&amp;"-"&amp;INDEX(属性投放!$AB$7:$AB$26,CX139)&amp;"-魂火-"&amp;CZ139</f>
        <v>典韦-焦热+1-魂火-1</v>
      </c>
      <c r="CW139" s="25" t="s">
        <v>162</v>
      </c>
      <c r="CX139" s="14">
        <f>INDEX(属性投放!$AL$7:$AL$58,CS139)</f>
        <v>14</v>
      </c>
      <c r="CY139" s="14" t="s">
        <v>701</v>
      </c>
      <c r="CZ139" s="14">
        <f>INDEX(属性投放!$AM$7:$AM$58,CS139)</f>
        <v>1</v>
      </c>
      <c r="DA139" s="14">
        <f t="shared" si="330"/>
        <v>31</v>
      </c>
      <c r="DB139" s="14">
        <f>INDEX(属性投放!$AN$7:$AN$58,DA139)</f>
        <v>97</v>
      </c>
      <c r="DC139" s="14" t="s">
        <v>702</v>
      </c>
      <c r="DD139" s="14">
        <f>INDEX(属性投放!$BJ$6:$BJ$85,(CT139-2)*20+CX139)</f>
        <v>480</v>
      </c>
      <c r="DE139" s="14">
        <f>SUMIFS(DD$5:DD139,$CR$5:$CR139,"="&amp;$CR139)</f>
        <v>5600</v>
      </c>
      <c r="DF139" s="14" t="s">
        <v>703</v>
      </c>
      <c r="DG139" s="14">
        <f>INDEX(属性投放!$BK$6:$BK$85,(CT139-2)*20+CX139)</f>
        <v>240</v>
      </c>
      <c r="DH139" s="14">
        <f>SUMIFS(DG$5:DG139,$CR$5:$CR139,"="&amp;$CR139)</f>
        <v>2803</v>
      </c>
      <c r="DI139" s="14" t="s">
        <v>704</v>
      </c>
      <c r="DJ139" s="14">
        <f>INDEX(属性投放!$BL$6:$BL$85,(CT139-2)*20+CX139)</f>
        <v>4800</v>
      </c>
      <c r="DK139" s="14">
        <f>SUMIFS(DJ$5:DJ139,$CR$5:$CR139,"="&amp;$CR139)</f>
        <v>56000</v>
      </c>
      <c r="DP139" s="14">
        <f t="shared" si="331"/>
        <v>1102007</v>
      </c>
      <c r="DQ139" s="14" t="str">
        <f t="shared" si="332"/>
        <v>天使缇娜15突</v>
      </c>
      <c r="DR139" s="14">
        <f t="shared" si="333"/>
        <v>7</v>
      </c>
      <c r="DS139" s="14">
        <f t="shared" si="334"/>
        <v>6</v>
      </c>
      <c r="DT139" s="14">
        <f t="shared" si="335"/>
        <v>6</v>
      </c>
      <c r="DU139" s="14">
        <f t="shared" si="336"/>
        <v>4</v>
      </c>
      <c r="DV139" s="14">
        <f t="shared" si="337"/>
        <v>15</v>
      </c>
      <c r="DW139" s="14">
        <f t="shared" si="338"/>
        <v>55</v>
      </c>
      <c r="DX139" s="14">
        <f>INDEX(属性投放!$AW$6:$AW$85,(卡牌属性!DU139-2)*20+卡牌属性!DV139)</f>
        <v>8</v>
      </c>
      <c r="DY139" s="14">
        <f>INDEX(属性投放!BP$6:BP$85,卡牌属性!$DW139)</f>
        <v>1250</v>
      </c>
      <c r="DZ139" s="14">
        <f>INDEX(属性投放!BQ$6:BQ$85,卡牌属性!$DW139)</f>
        <v>625</v>
      </c>
      <c r="EA139" s="14">
        <f>INDEX(属性投放!BR$6:BR$85,卡牌属性!$DW139)</f>
        <v>12500</v>
      </c>
      <c r="EB139" s="14">
        <f t="shared" si="302"/>
        <v>6788</v>
      </c>
      <c r="EC139" s="14">
        <f t="shared" si="303"/>
        <v>7165</v>
      </c>
      <c r="ED139" s="14">
        <f t="shared" si="304"/>
        <v>7570</v>
      </c>
      <c r="EE139" s="14">
        <f t="shared" si="305"/>
        <v>7570</v>
      </c>
      <c r="EF139" s="14">
        <f t="shared" si="306"/>
        <v>8645</v>
      </c>
      <c r="EG139" s="14">
        <f t="shared" si="307"/>
        <v>2931</v>
      </c>
      <c r="EH139" s="14">
        <f t="shared" si="308"/>
        <v>3329</v>
      </c>
      <c r="EI139" s="14">
        <f t="shared" si="309"/>
        <v>3329</v>
      </c>
      <c r="EJ139" s="14">
        <f t="shared" si="310"/>
        <v>3509</v>
      </c>
      <c r="EK139" s="14">
        <f t="shared" si="311"/>
        <v>3674</v>
      </c>
      <c r="EL139" s="14">
        <f t="shared" si="312"/>
        <v>58160</v>
      </c>
      <c r="EM139" s="14">
        <f t="shared" si="313"/>
        <v>66380</v>
      </c>
      <c r="EN139" s="14">
        <f t="shared" si="314"/>
        <v>66380</v>
      </c>
      <c r="EO139" s="14">
        <f t="shared" si="315"/>
        <v>69900</v>
      </c>
      <c r="EP139" s="14">
        <f t="shared" si="316"/>
        <v>73700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  <c r="GJ139" s="13">
        <v>135</v>
      </c>
      <c r="GK139" s="13">
        <f>MATCH(GJ139-1,属性投放!$T$6:$T$66,1)</f>
        <v>43</v>
      </c>
      <c r="GL139" s="13">
        <f>MATCH(GJ139,属性投放!$AN$6:$AN$58,1)-1</f>
        <v>46</v>
      </c>
      <c r="GM139" s="13">
        <f>MATCH(GJ139-1,属性投放!$AD$6:$AD$26,1)</f>
        <v>19</v>
      </c>
      <c r="GN139" s="13" t="str">
        <f>INDEX(属性投放!$AB$7:$AB$26,卡牌属性!GM139)</f>
        <v>无间</v>
      </c>
      <c r="GO139" s="14">
        <f t="shared" si="339"/>
        <v>7400</v>
      </c>
      <c r="GP139" s="14">
        <f t="shared" si="340"/>
        <v>3684</v>
      </c>
      <c r="GQ139" s="14">
        <f t="shared" si="341"/>
        <v>73300</v>
      </c>
      <c r="GR139" s="14">
        <f t="shared" si="342"/>
        <v>25</v>
      </c>
      <c r="GS139" s="14">
        <f t="shared" si="343"/>
        <v>13</v>
      </c>
      <c r="GT139" s="14">
        <f t="shared" si="344"/>
        <v>250</v>
      </c>
      <c r="GU139" s="14">
        <f>GO139+GR139*($GJ139-INDEX(属性投放!$AD$6:$AD$26,卡牌属性!$GM139))</f>
        <v>7475</v>
      </c>
      <c r="GV139" s="14">
        <f>GP139+GS139*($GJ139-INDEX(属性投放!$AD$6:$AD$26,卡牌属性!$GM139))</f>
        <v>3723</v>
      </c>
      <c r="GW139" s="14">
        <f>GQ139+GT139*($GJ139-INDEX(属性投放!$AD$6:$AD$26,卡牌属性!$GM139))</f>
        <v>74050</v>
      </c>
      <c r="GX139" s="14">
        <f t="shared" si="345"/>
        <v>10415</v>
      </c>
      <c r="GY139" s="14">
        <f t="shared" si="346"/>
        <v>5211</v>
      </c>
      <c r="GZ139" s="14">
        <f t="shared" si="347"/>
        <v>104150</v>
      </c>
      <c r="HA139" s="14">
        <f>IF(COUNTIF(属性投放!$AN$7:$AN$58,"="&amp;卡牌属性!GJ139)&gt;0,卡牌属性!GL139,0)</f>
        <v>46</v>
      </c>
      <c r="HB139" s="14">
        <f t="shared" si="348"/>
        <v>850</v>
      </c>
      <c r="HC139" s="14">
        <f t="shared" si="349"/>
        <v>425</v>
      </c>
      <c r="HD139" s="14">
        <f t="shared" si="350"/>
        <v>8500</v>
      </c>
      <c r="HE139" s="14">
        <f>IF(COUNTIF(属性投放!$AD$6:$AD$26,"="&amp;卡牌属性!GJ139)&gt;0,卡牌属性!GM139,0)</f>
        <v>0</v>
      </c>
      <c r="HF139" s="14">
        <f t="shared" si="351"/>
        <v>0</v>
      </c>
      <c r="HG139" s="14">
        <f t="shared" si="352"/>
        <v>0</v>
      </c>
      <c r="HH139" s="14">
        <f t="shared" si="353"/>
        <v>0</v>
      </c>
      <c r="HI139" s="14">
        <f t="shared" si="355"/>
        <v>25</v>
      </c>
      <c r="HJ139" s="14">
        <f t="shared" si="356"/>
        <v>13</v>
      </c>
      <c r="HK139" s="14">
        <f t="shared" si="357"/>
        <v>250</v>
      </c>
      <c r="HL139" s="14">
        <f t="shared" si="358"/>
        <v>17890</v>
      </c>
      <c r="HM139" s="14">
        <f t="shared" si="359"/>
        <v>8934</v>
      </c>
      <c r="HN139" s="14">
        <f t="shared" si="360"/>
        <v>178200</v>
      </c>
      <c r="HO139" s="14">
        <f t="shared" si="361"/>
        <v>760</v>
      </c>
      <c r="HP139" s="14">
        <f t="shared" si="362"/>
        <v>25500</v>
      </c>
      <c r="HQ139" s="14">
        <f t="shared" si="363"/>
        <v>0</v>
      </c>
      <c r="HR139" s="14">
        <f t="shared" si="364"/>
        <v>535780</v>
      </c>
      <c r="HS139" s="17">
        <f t="shared" si="365"/>
        <v>1.4184926648997723E-3</v>
      </c>
      <c r="HT139" s="17">
        <f t="shared" si="366"/>
        <v>4.7594161782821311E-2</v>
      </c>
      <c r="HU139" s="17">
        <f t="shared" si="367"/>
        <v>0</v>
      </c>
      <c r="HV139" s="23">
        <f>SUM(HO$5:HO139)</f>
        <v>49060</v>
      </c>
      <c r="HW139" s="14">
        <f>SUM(HP$5:HP139)</f>
        <v>312520</v>
      </c>
      <c r="HX139" s="14">
        <f>SUM(HQ$5:HQ139)</f>
        <v>130660</v>
      </c>
      <c r="HY139" s="17">
        <f t="shared" si="368"/>
        <v>9.1567434394714251E-2</v>
      </c>
      <c r="HZ139" s="17">
        <f t="shared" si="369"/>
        <v>0.58329911530852219</v>
      </c>
      <c r="IA139" s="17">
        <f t="shared" si="370"/>
        <v>0.24386875209974243</v>
      </c>
    </row>
    <row r="140" spans="31:235" ht="16.5" x14ac:dyDescent="0.2">
      <c r="AE140" s="13">
        <v>136</v>
      </c>
      <c r="AF140" s="13">
        <f t="shared" si="354"/>
        <v>7</v>
      </c>
      <c r="AG140" s="13">
        <f t="shared" si="317"/>
        <v>4</v>
      </c>
      <c r="AH140" s="14">
        <f t="shared" si="318"/>
        <v>1101007</v>
      </c>
      <c r="AI140" s="14" t="str">
        <f t="shared" si="319"/>
        <v>战斗曹焱兵16突</v>
      </c>
      <c r="AJ140" s="25" t="s">
        <v>162</v>
      </c>
      <c r="AK140" s="14">
        <v>1</v>
      </c>
      <c r="AL140" s="14">
        <f t="shared" si="320"/>
        <v>16</v>
      </c>
      <c r="AM140" s="14">
        <f>INDEX(属性投放!$DE$6:$DE$85,(卡牌属性!AG140-2)*20+卡牌属性!AL140)</f>
        <v>18324</v>
      </c>
      <c r="AN140" s="14">
        <f t="shared" si="296"/>
        <v>18324</v>
      </c>
      <c r="AO140" s="14">
        <f t="shared" si="296"/>
        <v>18324</v>
      </c>
      <c r="AP140" s="14">
        <f t="shared" si="296"/>
        <v>18324</v>
      </c>
      <c r="AQ140" s="14">
        <f t="shared" si="296"/>
        <v>18324</v>
      </c>
      <c r="AR140" s="14">
        <f>INDEX(属性投放!$DF$6:$DF$85,(卡牌属性!AG140-2)*20+卡牌属性!AL140)</f>
        <v>9163</v>
      </c>
      <c r="AS140" s="14">
        <f t="shared" si="297"/>
        <v>9163</v>
      </c>
      <c r="AT140" s="14">
        <f t="shared" si="297"/>
        <v>9163</v>
      </c>
      <c r="AU140" s="14">
        <f t="shared" si="297"/>
        <v>9163</v>
      </c>
      <c r="AV140" s="14">
        <f t="shared" si="297"/>
        <v>9163</v>
      </c>
      <c r="AW140" s="14">
        <f>INDEX(属性投放!$DG$6:$DG$85,(卡牌属性!AG140-2)*20+卡牌属性!AL140)</f>
        <v>91520</v>
      </c>
      <c r="AX140" s="14">
        <f t="shared" si="298"/>
        <v>91520</v>
      </c>
      <c r="AY140" s="14">
        <f t="shared" si="298"/>
        <v>91520</v>
      </c>
      <c r="AZ140" s="14">
        <f t="shared" si="298"/>
        <v>91520</v>
      </c>
      <c r="BA140" s="14">
        <f t="shared" si="298"/>
        <v>91520</v>
      </c>
      <c r="BB140" s="14">
        <f>INDEX(属性投放!$DK$6:$DK$85,(卡牌属性!AG140-2)*20+卡牌属性!AL140)</f>
        <v>417</v>
      </c>
      <c r="BC140" s="14">
        <f t="shared" si="299"/>
        <v>417</v>
      </c>
      <c r="BD140" s="14">
        <f t="shared" si="299"/>
        <v>417</v>
      </c>
      <c r="BE140" s="14">
        <f t="shared" si="299"/>
        <v>417</v>
      </c>
      <c r="BF140" s="14">
        <f t="shared" si="299"/>
        <v>417</v>
      </c>
      <c r="BG140" s="14">
        <f>INDEX(属性投放!$DL$6:$DL$85,(卡牌属性!AG140-2)*20+卡牌属性!AL140)</f>
        <v>209</v>
      </c>
      <c r="BH140" s="14">
        <f t="shared" si="300"/>
        <v>209</v>
      </c>
      <c r="BI140" s="14">
        <f t="shared" si="300"/>
        <v>209</v>
      </c>
      <c r="BJ140" s="14">
        <f t="shared" si="300"/>
        <v>209</v>
      </c>
      <c r="BK140" s="14">
        <f t="shared" si="300"/>
        <v>209</v>
      </c>
      <c r="BL140" s="14">
        <f>INDEX(属性投放!$DM$6:$DM$85,(卡牌属性!AG140-2)*20+卡牌属性!AL140)</f>
        <v>2085</v>
      </c>
      <c r="BM140" s="14">
        <f t="shared" si="301"/>
        <v>2085</v>
      </c>
      <c r="BN140" s="14">
        <f t="shared" si="301"/>
        <v>2085</v>
      </c>
      <c r="BO140" s="14">
        <f t="shared" si="301"/>
        <v>2085</v>
      </c>
      <c r="BP140" s="14">
        <f t="shared" si="301"/>
        <v>2085</v>
      </c>
      <c r="BU140" s="13">
        <v>136</v>
      </c>
      <c r="BV140" s="13">
        <f t="shared" si="321"/>
        <v>7</v>
      </c>
      <c r="BW140" s="14">
        <f t="shared" si="322"/>
        <v>4</v>
      </c>
      <c r="BX140" s="14">
        <f t="shared" si="323"/>
        <v>1102007</v>
      </c>
      <c r="BY140" s="14" t="str">
        <f t="shared" si="324"/>
        <v>天使缇娜16突</v>
      </c>
      <c r="BZ140" s="25" t="s">
        <v>162</v>
      </c>
      <c r="CA140" s="14">
        <v>2</v>
      </c>
      <c r="CB140" s="14">
        <f t="shared" si="325"/>
        <v>16</v>
      </c>
      <c r="CC140" s="14" t="s">
        <v>21</v>
      </c>
      <c r="CD140" s="14">
        <f>INDEX(属性投放!$AY$6:$AY$85,(BW140-2)*20+CB140)</f>
        <v>16718</v>
      </c>
      <c r="CE140" s="14" t="s">
        <v>22</v>
      </c>
      <c r="CF140" s="14">
        <f>INDEX(属性投放!$AZ$6:$AZ$85,(BW140-2)*20+CB140)</f>
        <v>8297</v>
      </c>
      <c r="CG140" s="14" t="s">
        <v>674</v>
      </c>
      <c r="CH140" s="14">
        <f>INDEX(属性投放!$BA$6:$BA$85,(BW140-2)*20+CB140)</f>
        <v>165680</v>
      </c>
      <c r="CI140" s="14" t="s">
        <v>21</v>
      </c>
      <c r="CJ140" s="14">
        <f>INDEX(属性投放!$BB$6:$BB$85,(BW140-2)*20+CB140)</f>
        <v>50</v>
      </c>
      <c r="CK140" s="14" t="s">
        <v>22</v>
      </c>
      <c r="CL140" s="14">
        <f>INDEX(属性投放!$BC$6:$BC$85,(BW140-2)*20+CB140)</f>
        <v>25</v>
      </c>
      <c r="CM140" s="14" t="s">
        <v>674</v>
      </c>
      <c r="CN140" s="14">
        <f>INDEX(属性投放!$BD$6:$BD$85,(BW140-2)*20+CB140)</f>
        <v>500</v>
      </c>
      <c r="CQ140" s="13">
        <v>136</v>
      </c>
      <c r="CR140" s="13">
        <f t="shared" si="326"/>
        <v>3</v>
      </c>
      <c r="CS140" s="13">
        <f t="shared" si="327"/>
        <v>32</v>
      </c>
      <c r="CT140" s="14">
        <f t="shared" si="328"/>
        <v>4</v>
      </c>
      <c r="CU140" s="14">
        <f t="shared" si="329"/>
        <v>1102003</v>
      </c>
      <c r="CV140" s="14" t="str">
        <f>INDEX($O$6:$O$27,CR140)&amp;"-"&amp;INDEX(属性投放!$AB$7:$AB$26,CX140)&amp;"-魂火-"&amp;CZ140</f>
        <v>典韦-焦热+1-魂火-2</v>
      </c>
      <c r="CW140" s="25" t="s">
        <v>162</v>
      </c>
      <c r="CX140" s="14">
        <f>INDEX(属性投放!$AL$7:$AL$58,CS140)</f>
        <v>14</v>
      </c>
      <c r="CY140" s="14" t="s">
        <v>701</v>
      </c>
      <c r="CZ140" s="14">
        <f>INDEX(属性投放!$AM$7:$AM$58,CS140)</f>
        <v>2</v>
      </c>
      <c r="DA140" s="14">
        <f t="shared" si="330"/>
        <v>32</v>
      </c>
      <c r="DB140" s="14">
        <f>INDEX(属性投放!$AN$7:$AN$58,DA140)</f>
        <v>100</v>
      </c>
      <c r="DC140" s="14" t="s">
        <v>702</v>
      </c>
      <c r="DD140" s="14">
        <f>INDEX(属性投放!$BJ$6:$BJ$85,(CT140-2)*20+CX140)</f>
        <v>480</v>
      </c>
      <c r="DE140" s="14">
        <f>SUMIFS(DD$5:DD140,$CR$5:$CR140,"="&amp;$CR140)</f>
        <v>6080</v>
      </c>
      <c r="DF140" s="14" t="s">
        <v>703</v>
      </c>
      <c r="DG140" s="14">
        <f>INDEX(属性投放!$BK$6:$BK$85,(CT140-2)*20+CX140)</f>
        <v>240</v>
      </c>
      <c r="DH140" s="14">
        <f>SUMIFS(DG$5:DG140,$CR$5:$CR140,"="&amp;$CR140)</f>
        <v>3043</v>
      </c>
      <c r="DI140" s="14" t="s">
        <v>704</v>
      </c>
      <c r="DJ140" s="14">
        <f>INDEX(属性投放!$BL$6:$BL$85,(CT140-2)*20+CX140)</f>
        <v>4800</v>
      </c>
      <c r="DK140" s="14">
        <f>SUMIFS(DJ$5:DJ140,$CR$5:$CR140,"="&amp;$CR140)</f>
        <v>60800</v>
      </c>
      <c r="DP140" s="14">
        <f t="shared" si="331"/>
        <v>1102007</v>
      </c>
      <c r="DQ140" s="14" t="str">
        <f t="shared" si="332"/>
        <v>天使缇娜16突</v>
      </c>
      <c r="DR140" s="14">
        <f t="shared" si="333"/>
        <v>7</v>
      </c>
      <c r="DS140" s="14">
        <f t="shared" si="334"/>
        <v>6</v>
      </c>
      <c r="DT140" s="14">
        <f t="shared" si="335"/>
        <v>6</v>
      </c>
      <c r="DU140" s="14">
        <f t="shared" si="336"/>
        <v>4</v>
      </c>
      <c r="DV140" s="14">
        <f t="shared" si="337"/>
        <v>16</v>
      </c>
      <c r="DW140" s="14">
        <f t="shared" si="338"/>
        <v>56</v>
      </c>
      <c r="DX140" s="14">
        <f>INDEX(属性投放!$AW$6:$AW$85,(卡牌属性!DU140-2)*20+卡牌属性!DV140)</f>
        <v>7</v>
      </c>
      <c r="DY140" s="14">
        <f>INDEX(属性投放!BP$6:BP$85,卡牌属性!$DW140)</f>
        <v>1250</v>
      </c>
      <c r="DZ140" s="14">
        <f>INDEX(属性投放!BQ$6:BQ$85,卡牌属性!$DW140)</f>
        <v>625</v>
      </c>
      <c r="EA140" s="14">
        <f>INDEX(属性投放!BR$6:BR$85,卡牌属性!$DW140)</f>
        <v>12500</v>
      </c>
      <c r="EB140" s="14">
        <f t="shared" si="302"/>
        <v>8358</v>
      </c>
      <c r="EC140" s="14">
        <f t="shared" si="303"/>
        <v>8775</v>
      </c>
      <c r="ED140" s="14">
        <f t="shared" si="304"/>
        <v>9220</v>
      </c>
      <c r="EE140" s="14">
        <f t="shared" si="305"/>
        <v>9220</v>
      </c>
      <c r="EF140" s="14">
        <f t="shared" si="306"/>
        <v>10495</v>
      </c>
      <c r="EG140" s="14">
        <f t="shared" si="307"/>
        <v>3660</v>
      </c>
      <c r="EH140" s="14">
        <f t="shared" si="308"/>
        <v>4114</v>
      </c>
      <c r="EI140" s="14">
        <f t="shared" si="309"/>
        <v>4114</v>
      </c>
      <c r="EJ140" s="14">
        <f t="shared" si="310"/>
        <v>4318</v>
      </c>
      <c r="EK140" s="14">
        <f t="shared" si="311"/>
        <v>4499</v>
      </c>
      <c r="EL140" s="14">
        <f t="shared" si="312"/>
        <v>72740</v>
      </c>
      <c r="EM140" s="14">
        <f t="shared" si="313"/>
        <v>82080</v>
      </c>
      <c r="EN140" s="14">
        <f t="shared" si="314"/>
        <v>82080</v>
      </c>
      <c r="EO140" s="14">
        <f t="shared" si="315"/>
        <v>86000</v>
      </c>
      <c r="EP140" s="14">
        <f t="shared" si="316"/>
        <v>90200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  <c r="GJ140" s="13">
        <v>136</v>
      </c>
      <c r="GK140" s="13">
        <f>MATCH(GJ140-1,属性投放!$T$6:$T$66,1)</f>
        <v>43</v>
      </c>
      <c r="GL140" s="13">
        <f>MATCH(GJ140,属性投放!$AN$6:$AN$58,1)-1</f>
        <v>46</v>
      </c>
      <c r="GM140" s="13">
        <f>MATCH(GJ140-1,属性投放!$AD$6:$AD$26,1)</f>
        <v>19</v>
      </c>
      <c r="GN140" s="13" t="str">
        <f>INDEX(属性投放!$AB$7:$AB$26,卡牌属性!GM140)</f>
        <v>无间</v>
      </c>
      <c r="GO140" s="14">
        <f t="shared" si="339"/>
        <v>7400</v>
      </c>
      <c r="GP140" s="14">
        <f t="shared" si="340"/>
        <v>3684</v>
      </c>
      <c r="GQ140" s="14">
        <f t="shared" si="341"/>
        <v>73300</v>
      </c>
      <c r="GR140" s="14">
        <f t="shared" si="342"/>
        <v>25</v>
      </c>
      <c r="GS140" s="14">
        <f t="shared" si="343"/>
        <v>13</v>
      </c>
      <c r="GT140" s="14">
        <f t="shared" si="344"/>
        <v>250</v>
      </c>
      <c r="GU140" s="14">
        <f>GO140+GR140*($GJ140-INDEX(属性投放!$AD$6:$AD$26,卡牌属性!$GM140))</f>
        <v>7500</v>
      </c>
      <c r="GV140" s="14">
        <f>GP140+GS140*($GJ140-INDEX(属性投放!$AD$6:$AD$26,卡牌属性!$GM140))</f>
        <v>3736</v>
      </c>
      <c r="GW140" s="14">
        <f>GQ140+GT140*($GJ140-INDEX(属性投放!$AD$6:$AD$26,卡牌属性!$GM140))</f>
        <v>74300</v>
      </c>
      <c r="GX140" s="14">
        <f t="shared" si="345"/>
        <v>10415</v>
      </c>
      <c r="GY140" s="14">
        <f t="shared" si="346"/>
        <v>5211</v>
      </c>
      <c r="GZ140" s="14">
        <f t="shared" si="347"/>
        <v>104150</v>
      </c>
      <c r="HA140" s="14">
        <f>IF(COUNTIF(属性投放!$AN$7:$AN$58,"="&amp;卡牌属性!GJ140)&gt;0,卡牌属性!GL140,0)</f>
        <v>0</v>
      </c>
      <c r="HB140" s="14">
        <f t="shared" si="348"/>
        <v>0</v>
      </c>
      <c r="HC140" s="14">
        <f t="shared" si="349"/>
        <v>0</v>
      </c>
      <c r="HD140" s="14">
        <f t="shared" si="350"/>
        <v>0</v>
      </c>
      <c r="HE140" s="14">
        <f>IF(COUNTIF(属性投放!$AD$6:$AD$26,"="&amp;卡牌属性!GJ140)&gt;0,卡牌属性!GM140,0)</f>
        <v>0</v>
      </c>
      <c r="HF140" s="14">
        <f t="shared" si="351"/>
        <v>0</v>
      </c>
      <c r="HG140" s="14">
        <f t="shared" si="352"/>
        <v>0</v>
      </c>
      <c r="HH140" s="14">
        <f t="shared" si="353"/>
        <v>0</v>
      </c>
      <c r="HI140" s="14">
        <f t="shared" si="355"/>
        <v>25</v>
      </c>
      <c r="HJ140" s="14">
        <f t="shared" si="356"/>
        <v>13</v>
      </c>
      <c r="HK140" s="14">
        <f t="shared" si="357"/>
        <v>250</v>
      </c>
      <c r="HL140" s="14">
        <f t="shared" si="358"/>
        <v>17915</v>
      </c>
      <c r="HM140" s="14">
        <f t="shared" si="359"/>
        <v>8947</v>
      </c>
      <c r="HN140" s="14">
        <f t="shared" si="360"/>
        <v>178450</v>
      </c>
      <c r="HO140" s="14">
        <f t="shared" si="361"/>
        <v>760</v>
      </c>
      <c r="HP140" s="14">
        <f t="shared" si="362"/>
        <v>0</v>
      </c>
      <c r="HQ140" s="14">
        <f t="shared" si="363"/>
        <v>0</v>
      </c>
      <c r="HR140" s="14">
        <f t="shared" si="364"/>
        <v>536540</v>
      </c>
      <c r="HS140" s="17">
        <f t="shared" si="365"/>
        <v>1.4164833935960039E-3</v>
      </c>
      <c r="HT140" s="17">
        <f t="shared" si="366"/>
        <v>0</v>
      </c>
      <c r="HU140" s="17">
        <f t="shared" si="367"/>
        <v>0</v>
      </c>
      <c r="HV140" s="23">
        <f>SUM(HO$5:HO140)</f>
        <v>49820</v>
      </c>
      <c r="HW140" s="14">
        <f>SUM(HP$5:HP140)</f>
        <v>312520</v>
      </c>
      <c r="HX140" s="14">
        <f>SUM(HQ$5:HQ140)</f>
        <v>130660</v>
      </c>
      <c r="HY140" s="17">
        <f t="shared" si="368"/>
        <v>9.2854214038095947E-2</v>
      </c>
      <c r="HZ140" s="17">
        <f t="shared" si="369"/>
        <v>0.58247288179818835</v>
      </c>
      <c r="IA140" s="17">
        <f t="shared" si="370"/>
        <v>0.24352331606217617</v>
      </c>
    </row>
    <row r="141" spans="31:235" ht="16.5" x14ac:dyDescent="0.2">
      <c r="AE141" s="13">
        <v>137</v>
      </c>
      <c r="AF141" s="13">
        <f t="shared" si="354"/>
        <v>7</v>
      </c>
      <c r="AG141" s="13">
        <f t="shared" si="317"/>
        <v>4</v>
      </c>
      <c r="AH141" s="14">
        <f t="shared" si="318"/>
        <v>1101007</v>
      </c>
      <c r="AI141" s="14" t="str">
        <f t="shared" si="319"/>
        <v>战斗曹焱兵17突</v>
      </c>
      <c r="AJ141" s="25" t="s">
        <v>162</v>
      </c>
      <c r="AK141" s="14">
        <v>1</v>
      </c>
      <c r="AL141" s="14">
        <f t="shared" si="320"/>
        <v>17</v>
      </c>
      <c r="AM141" s="14">
        <f>INDEX(属性投放!$DE$6:$DE$85,(卡牌属性!AG141-2)*20+卡牌属性!AL141)</f>
        <v>19814</v>
      </c>
      <c r="AN141" s="14">
        <f t="shared" si="296"/>
        <v>19814</v>
      </c>
      <c r="AO141" s="14">
        <f t="shared" si="296"/>
        <v>19814</v>
      </c>
      <c r="AP141" s="14">
        <f t="shared" si="296"/>
        <v>19814</v>
      </c>
      <c r="AQ141" s="14">
        <f t="shared" si="296"/>
        <v>19814</v>
      </c>
      <c r="AR141" s="14">
        <f>INDEX(属性投放!$DF$6:$DF$85,(卡牌属性!AG141-2)*20+卡牌属性!AL141)</f>
        <v>9908</v>
      </c>
      <c r="AS141" s="14">
        <f t="shared" si="297"/>
        <v>9908</v>
      </c>
      <c r="AT141" s="14">
        <f t="shared" si="297"/>
        <v>9908</v>
      </c>
      <c r="AU141" s="14">
        <f t="shared" si="297"/>
        <v>9908</v>
      </c>
      <c r="AV141" s="14">
        <f t="shared" si="297"/>
        <v>9908</v>
      </c>
      <c r="AW141" s="14">
        <f>INDEX(属性投放!$DG$6:$DG$85,(卡牌属性!AG141-2)*20+卡牌属性!AL141)</f>
        <v>98970</v>
      </c>
      <c r="AX141" s="14">
        <f t="shared" si="298"/>
        <v>98970</v>
      </c>
      <c r="AY141" s="14">
        <f t="shared" si="298"/>
        <v>98970</v>
      </c>
      <c r="AZ141" s="14">
        <f t="shared" si="298"/>
        <v>98970</v>
      </c>
      <c r="BA141" s="14">
        <f t="shared" si="298"/>
        <v>98970</v>
      </c>
      <c r="BB141" s="14">
        <f>INDEX(属性投放!$DK$6:$DK$85,(卡牌属性!AG141-2)*20+卡牌属性!AL141)</f>
        <v>417</v>
      </c>
      <c r="BC141" s="14">
        <f t="shared" si="299"/>
        <v>417</v>
      </c>
      <c r="BD141" s="14">
        <f t="shared" si="299"/>
        <v>417</v>
      </c>
      <c r="BE141" s="14">
        <f t="shared" si="299"/>
        <v>417</v>
      </c>
      <c r="BF141" s="14">
        <f t="shared" si="299"/>
        <v>417</v>
      </c>
      <c r="BG141" s="14">
        <f>INDEX(属性投放!$DL$6:$DL$85,(卡牌属性!AG141-2)*20+卡牌属性!AL141)</f>
        <v>209</v>
      </c>
      <c r="BH141" s="14">
        <f t="shared" si="300"/>
        <v>209</v>
      </c>
      <c r="BI141" s="14">
        <f t="shared" si="300"/>
        <v>209</v>
      </c>
      <c r="BJ141" s="14">
        <f t="shared" si="300"/>
        <v>209</v>
      </c>
      <c r="BK141" s="14">
        <f t="shared" si="300"/>
        <v>209</v>
      </c>
      <c r="BL141" s="14">
        <f>INDEX(属性投放!$DM$6:$DM$85,(卡牌属性!AG141-2)*20+卡牌属性!AL141)</f>
        <v>2085</v>
      </c>
      <c r="BM141" s="14">
        <f t="shared" si="301"/>
        <v>2085</v>
      </c>
      <c r="BN141" s="14">
        <f t="shared" si="301"/>
        <v>2085</v>
      </c>
      <c r="BO141" s="14">
        <f t="shared" si="301"/>
        <v>2085</v>
      </c>
      <c r="BP141" s="14">
        <f t="shared" si="301"/>
        <v>2085</v>
      </c>
      <c r="BU141" s="13">
        <v>137</v>
      </c>
      <c r="BV141" s="13">
        <f t="shared" si="321"/>
        <v>7</v>
      </c>
      <c r="BW141" s="14">
        <f t="shared" si="322"/>
        <v>4</v>
      </c>
      <c r="BX141" s="14">
        <f t="shared" si="323"/>
        <v>1102007</v>
      </c>
      <c r="BY141" s="14" t="str">
        <f t="shared" si="324"/>
        <v>天使缇娜17突</v>
      </c>
      <c r="BZ141" s="25" t="s">
        <v>162</v>
      </c>
      <c r="CA141" s="14">
        <v>2</v>
      </c>
      <c r="CB141" s="14">
        <f t="shared" si="325"/>
        <v>17</v>
      </c>
      <c r="CC141" s="14" t="s">
        <v>21</v>
      </c>
      <c r="CD141" s="14">
        <f>INDEX(属性投放!$AY$6:$AY$85,(BW141-2)*20+CB141)</f>
        <v>20568</v>
      </c>
      <c r="CE141" s="14" t="s">
        <v>22</v>
      </c>
      <c r="CF141" s="14">
        <f>INDEX(属性投放!$AZ$6:$AZ$85,(BW141-2)*20+CB141)</f>
        <v>10222</v>
      </c>
      <c r="CG141" s="14" t="s">
        <v>674</v>
      </c>
      <c r="CH141" s="14">
        <f>INDEX(属性投放!$BA$6:$BA$85,(BW141-2)*20+CB141)</f>
        <v>204180</v>
      </c>
      <c r="CI141" s="14" t="s">
        <v>21</v>
      </c>
      <c r="CJ141" s="14">
        <f>INDEX(属性投放!$BB$6:$BB$85,(BW141-2)*20+CB141)</f>
        <v>50</v>
      </c>
      <c r="CK141" s="14" t="s">
        <v>22</v>
      </c>
      <c r="CL141" s="14">
        <f>INDEX(属性投放!$BC$6:$BC$85,(BW141-2)*20+CB141)</f>
        <v>25</v>
      </c>
      <c r="CM141" s="14" t="s">
        <v>674</v>
      </c>
      <c r="CN141" s="14">
        <f>INDEX(属性投放!$BD$6:$BD$85,(BW141-2)*20+CB141)</f>
        <v>500</v>
      </c>
      <c r="CQ141" s="13">
        <v>137</v>
      </c>
      <c r="CR141" s="13">
        <f t="shared" si="326"/>
        <v>3</v>
      </c>
      <c r="CS141" s="13">
        <f t="shared" si="327"/>
        <v>33</v>
      </c>
      <c r="CT141" s="14">
        <f t="shared" si="328"/>
        <v>4</v>
      </c>
      <c r="CU141" s="14">
        <f t="shared" si="329"/>
        <v>1102003</v>
      </c>
      <c r="CV141" s="14" t="str">
        <f>INDEX($O$6:$O$27,CR141)&amp;"-"&amp;INDEX(属性投放!$AB$7:$AB$26,CX141)&amp;"-魂火-"&amp;CZ141</f>
        <v>典韦-焦热+1-魂火-3</v>
      </c>
      <c r="CW141" s="25" t="s">
        <v>162</v>
      </c>
      <c r="CX141" s="14">
        <f>INDEX(属性投放!$AL$7:$AL$58,CS141)</f>
        <v>14</v>
      </c>
      <c r="CY141" s="14" t="s">
        <v>701</v>
      </c>
      <c r="CZ141" s="14">
        <f>INDEX(属性投放!$AM$7:$AM$58,CS141)</f>
        <v>3</v>
      </c>
      <c r="DA141" s="14">
        <f t="shared" si="330"/>
        <v>33</v>
      </c>
      <c r="DB141" s="14">
        <f>INDEX(属性投放!$AN$7:$AN$58,DA141)</f>
        <v>102</v>
      </c>
      <c r="DC141" s="14" t="s">
        <v>702</v>
      </c>
      <c r="DD141" s="14">
        <f>INDEX(属性投放!$BJ$6:$BJ$85,(CT141-2)*20+CX141)</f>
        <v>480</v>
      </c>
      <c r="DE141" s="14">
        <f>SUMIFS(DD$5:DD141,$CR$5:$CR141,"="&amp;$CR141)</f>
        <v>6560</v>
      </c>
      <c r="DF141" s="14" t="s">
        <v>703</v>
      </c>
      <c r="DG141" s="14">
        <f>INDEX(属性投放!$BK$6:$BK$85,(CT141-2)*20+CX141)</f>
        <v>240</v>
      </c>
      <c r="DH141" s="14">
        <f>SUMIFS(DG$5:DG141,$CR$5:$CR141,"="&amp;$CR141)</f>
        <v>3283</v>
      </c>
      <c r="DI141" s="14" t="s">
        <v>704</v>
      </c>
      <c r="DJ141" s="14">
        <f>INDEX(属性投放!$BL$6:$BL$85,(CT141-2)*20+CX141)</f>
        <v>4800</v>
      </c>
      <c r="DK141" s="14">
        <f>SUMIFS(DJ$5:DJ141,$CR$5:$CR141,"="&amp;$CR141)</f>
        <v>65600</v>
      </c>
      <c r="DP141" s="14">
        <f t="shared" si="331"/>
        <v>1102007</v>
      </c>
      <c r="DQ141" s="14" t="str">
        <f t="shared" si="332"/>
        <v>天使缇娜17突</v>
      </c>
      <c r="DR141" s="14">
        <f t="shared" si="333"/>
        <v>7</v>
      </c>
      <c r="DS141" s="14">
        <f t="shared" si="334"/>
        <v>6</v>
      </c>
      <c r="DT141" s="14">
        <f t="shared" si="335"/>
        <v>6</v>
      </c>
      <c r="DU141" s="14">
        <f t="shared" si="336"/>
        <v>4</v>
      </c>
      <c r="DV141" s="14">
        <f t="shared" si="337"/>
        <v>17</v>
      </c>
      <c r="DW141" s="14">
        <f t="shared" si="338"/>
        <v>57</v>
      </c>
      <c r="DX141" s="14">
        <f>INDEX(属性投放!$AW$6:$AW$85,(卡牌属性!DU141-2)*20+卡牌属性!DV141)</f>
        <v>8</v>
      </c>
      <c r="DY141" s="14">
        <f>INDEX(属性投放!BP$6:BP$85,卡牌属性!$DW141)</f>
        <v>1350</v>
      </c>
      <c r="DZ141" s="14">
        <f>INDEX(属性投放!BQ$6:BQ$85,卡牌属性!$DW141)</f>
        <v>675</v>
      </c>
      <c r="EA141" s="14">
        <f>INDEX(属性投放!BR$6:BR$85,卡牌属性!$DW141)</f>
        <v>13500</v>
      </c>
      <c r="EB141" s="14">
        <f t="shared" si="302"/>
        <v>9958</v>
      </c>
      <c r="EC141" s="14">
        <f t="shared" si="303"/>
        <v>10445</v>
      </c>
      <c r="ED141" s="14">
        <f t="shared" si="304"/>
        <v>10995</v>
      </c>
      <c r="EE141" s="14">
        <f t="shared" si="305"/>
        <v>10995</v>
      </c>
      <c r="EF141" s="14">
        <f t="shared" si="306"/>
        <v>12445</v>
      </c>
      <c r="EG141" s="14">
        <f t="shared" si="307"/>
        <v>4411</v>
      </c>
      <c r="EH141" s="14">
        <f t="shared" si="308"/>
        <v>4914</v>
      </c>
      <c r="EI141" s="14">
        <f t="shared" si="309"/>
        <v>4914</v>
      </c>
      <c r="EJ141" s="14">
        <f t="shared" si="310"/>
        <v>5153</v>
      </c>
      <c r="EK141" s="14">
        <f t="shared" si="311"/>
        <v>5390</v>
      </c>
      <c r="EL141" s="14">
        <f t="shared" si="312"/>
        <v>87690</v>
      </c>
      <c r="EM141" s="14">
        <f t="shared" si="313"/>
        <v>98080</v>
      </c>
      <c r="EN141" s="14">
        <f t="shared" si="314"/>
        <v>98080</v>
      </c>
      <c r="EO141" s="14">
        <f t="shared" si="315"/>
        <v>102700</v>
      </c>
      <c r="EP141" s="14">
        <f t="shared" si="316"/>
        <v>107950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  <c r="GJ141" s="13">
        <v>137</v>
      </c>
      <c r="GK141" s="13">
        <f>MATCH(GJ141-1,属性投放!$T$6:$T$66,1)</f>
        <v>44</v>
      </c>
      <c r="GL141" s="13">
        <f>MATCH(GJ141,属性投放!$AN$6:$AN$58,1)-1</f>
        <v>47</v>
      </c>
      <c r="GM141" s="13">
        <f>MATCH(GJ141-1,属性投放!$AD$6:$AD$26,1)</f>
        <v>19</v>
      </c>
      <c r="GN141" s="13" t="str">
        <f>INDEX(属性投放!$AB$7:$AB$26,卡牌属性!GM141)</f>
        <v>无间</v>
      </c>
      <c r="GO141" s="14">
        <f t="shared" si="339"/>
        <v>7400</v>
      </c>
      <c r="GP141" s="14">
        <f t="shared" si="340"/>
        <v>3684</v>
      </c>
      <c r="GQ141" s="14">
        <f t="shared" si="341"/>
        <v>73300</v>
      </c>
      <c r="GR141" s="14">
        <f t="shared" si="342"/>
        <v>25</v>
      </c>
      <c r="GS141" s="14">
        <f t="shared" si="343"/>
        <v>13</v>
      </c>
      <c r="GT141" s="14">
        <f t="shared" si="344"/>
        <v>250</v>
      </c>
      <c r="GU141" s="14">
        <f>GO141+GR141*($GJ141-INDEX(属性投放!$AD$6:$AD$26,卡牌属性!$GM141))</f>
        <v>7525</v>
      </c>
      <c r="GV141" s="14">
        <f>GP141+GS141*($GJ141-INDEX(属性投放!$AD$6:$AD$26,卡牌属性!$GM141))</f>
        <v>3749</v>
      </c>
      <c r="GW141" s="14">
        <f>GQ141+GT141*($GJ141-INDEX(属性投放!$AD$6:$AD$26,卡牌属性!$GM141))</f>
        <v>74550</v>
      </c>
      <c r="GX141" s="14">
        <f t="shared" si="345"/>
        <v>11265</v>
      </c>
      <c r="GY141" s="14">
        <f t="shared" si="346"/>
        <v>5636</v>
      </c>
      <c r="GZ141" s="14">
        <f t="shared" si="347"/>
        <v>112650</v>
      </c>
      <c r="HA141" s="14">
        <f>IF(COUNTIF(属性投放!$AN$7:$AN$58,"="&amp;卡牌属性!GJ141)&gt;0,卡牌属性!GL141,0)</f>
        <v>47</v>
      </c>
      <c r="HB141" s="14">
        <f t="shared" si="348"/>
        <v>850</v>
      </c>
      <c r="HC141" s="14">
        <f t="shared" si="349"/>
        <v>425</v>
      </c>
      <c r="HD141" s="14">
        <f t="shared" si="350"/>
        <v>8500</v>
      </c>
      <c r="HE141" s="14">
        <f>IF(COUNTIF(属性投放!$AD$6:$AD$26,"="&amp;卡牌属性!GJ141)&gt;0,卡牌属性!GM141,0)</f>
        <v>0</v>
      </c>
      <c r="HF141" s="14">
        <f t="shared" si="351"/>
        <v>0</v>
      </c>
      <c r="HG141" s="14">
        <f t="shared" si="352"/>
        <v>0</v>
      </c>
      <c r="HH141" s="14">
        <f t="shared" si="353"/>
        <v>0</v>
      </c>
      <c r="HI141" s="14">
        <f t="shared" si="355"/>
        <v>25</v>
      </c>
      <c r="HJ141" s="14">
        <f t="shared" si="356"/>
        <v>13</v>
      </c>
      <c r="HK141" s="14">
        <f t="shared" si="357"/>
        <v>250</v>
      </c>
      <c r="HL141" s="14">
        <f t="shared" si="358"/>
        <v>18790</v>
      </c>
      <c r="HM141" s="14">
        <f t="shared" si="359"/>
        <v>9385</v>
      </c>
      <c r="HN141" s="14">
        <f t="shared" si="360"/>
        <v>187200</v>
      </c>
      <c r="HO141" s="14">
        <f t="shared" si="361"/>
        <v>760</v>
      </c>
      <c r="HP141" s="14">
        <f t="shared" si="362"/>
        <v>25500</v>
      </c>
      <c r="HQ141" s="14">
        <f t="shared" si="363"/>
        <v>0</v>
      </c>
      <c r="HR141" s="14">
        <f t="shared" si="364"/>
        <v>562800</v>
      </c>
      <c r="HS141" s="17">
        <f t="shared" si="365"/>
        <v>1.3503909026297085E-3</v>
      </c>
      <c r="HT141" s="17">
        <f t="shared" si="366"/>
        <v>4.5309168443496799E-2</v>
      </c>
      <c r="HU141" s="17">
        <f t="shared" si="367"/>
        <v>0</v>
      </c>
      <c r="HV141" s="23">
        <f>SUM(HO$5:HO141)</f>
        <v>50580</v>
      </c>
      <c r="HW141" s="14">
        <f>SUM(HP$5:HP141)</f>
        <v>338020</v>
      </c>
      <c r="HX141" s="14">
        <f>SUM(HQ$5:HQ141)</f>
        <v>130660</v>
      </c>
      <c r="HY141" s="17">
        <f t="shared" si="368"/>
        <v>8.9872068230277186E-2</v>
      </c>
      <c r="HZ141" s="17">
        <f t="shared" si="369"/>
        <v>0.60060412224591331</v>
      </c>
      <c r="IA141" s="17">
        <f t="shared" si="370"/>
        <v>0.23216062544420754</v>
      </c>
    </row>
    <row r="142" spans="31:235" ht="16.5" x14ac:dyDescent="0.2">
      <c r="AE142" s="13">
        <v>138</v>
      </c>
      <c r="AF142" s="13">
        <f t="shared" si="354"/>
        <v>7</v>
      </c>
      <c r="AG142" s="13">
        <f t="shared" si="317"/>
        <v>4</v>
      </c>
      <c r="AH142" s="14">
        <f t="shared" si="318"/>
        <v>1101007</v>
      </c>
      <c r="AI142" s="14" t="str">
        <f t="shared" si="319"/>
        <v>战斗曹焱兵18突</v>
      </c>
      <c r="AJ142" s="25" t="s">
        <v>162</v>
      </c>
      <c r="AK142" s="14">
        <v>1</v>
      </c>
      <c r="AL142" s="14">
        <f t="shared" si="320"/>
        <v>18</v>
      </c>
      <c r="AM142" s="14">
        <f>INDEX(属性投放!$DE$6:$DE$85,(卡牌属性!AG142-2)*20+卡牌属性!AL142)</f>
        <v>21304</v>
      </c>
      <c r="AN142" s="14">
        <f t="shared" si="296"/>
        <v>21304</v>
      </c>
      <c r="AO142" s="14">
        <f t="shared" si="296"/>
        <v>21304</v>
      </c>
      <c r="AP142" s="14">
        <f t="shared" si="296"/>
        <v>21304</v>
      </c>
      <c r="AQ142" s="14">
        <f t="shared" si="296"/>
        <v>21304</v>
      </c>
      <c r="AR142" s="14">
        <f>INDEX(属性投放!$DF$6:$DF$85,(卡牌属性!AG142-2)*20+卡牌属性!AL142)</f>
        <v>10653</v>
      </c>
      <c r="AS142" s="14">
        <f t="shared" si="297"/>
        <v>10653</v>
      </c>
      <c r="AT142" s="14">
        <f t="shared" si="297"/>
        <v>10653</v>
      </c>
      <c r="AU142" s="14">
        <f t="shared" si="297"/>
        <v>10653</v>
      </c>
      <c r="AV142" s="14">
        <f t="shared" si="297"/>
        <v>10653</v>
      </c>
      <c r="AW142" s="14">
        <f>INDEX(属性投放!$DG$6:$DG$85,(卡牌属性!AG142-2)*20+卡牌属性!AL142)</f>
        <v>106420</v>
      </c>
      <c r="AX142" s="14">
        <f t="shared" si="298"/>
        <v>106420</v>
      </c>
      <c r="AY142" s="14">
        <f t="shared" si="298"/>
        <v>106420</v>
      </c>
      <c r="AZ142" s="14">
        <f t="shared" si="298"/>
        <v>106420</v>
      </c>
      <c r="BA142" s="14">
        <f t="shared" si="298"/>
        <v>106420</v>
      </c>
      <c r="BB142" s="14">
        <f>INDEX(属性投放!$DK$6:$DK$85,(卡牌属性!AG142-2)*20+卡牌属性!AL142)</f>
        <v>417</v>
      </c>
      <c r="BC142" s="14">
        <f t="shared" si="299"/>
        <v>417</v>
      </c>
      <c r="BD142" s="14">
        <f t="shared" si="299"/>
        <v>417</v>
      </c>
      <c r="BE142" s="14">
        <f t="shared" si="299"/>
        <v>417</v>
      </c>
      <c r="BF142" s="14">
        <f t="shared" si="299"/>
        <v>417</v>
      </c>
      <c r="BG142" s="14">
        <f>INDEX(属性投放!$DL$6:$DL$85,(卡牌属性!AG142-2)*20+卡牌属性!AL142)</f>
        <v>209</v>
      </c>
      <c r="BH142" s="14">
        <f t="shared" si="300"/>
        <v>209</v>
      </c>
      <c r="BI142" s="14">
        <f t="shared" si="300"/>
        <v>209</v>
      </c>
      <c r="BJ142" s="14">
        <f t="shared" si="300"/>
        <v>209</v>
      </c>
      <c r="BK142" s="14">
        <f t="shared" si="300"/>
        <v>209</v>
      </c>
      <c r="BL142" s="14">
        <f>INDEX(属性投放!$DM$6:$DM$85,(卡牌属性!AG142-2)*20+卡牌属性!AL142)</f>
        <v>2085</v>
      </c>
      <c r="BM142" s="14">
        <f t="shared" si="301"/>
        <v>2085</v>
      </c>
      <c r="BN142" s="14">
        <f t="shared" si="301"/>
        <v>2085</v>
      </c>
      <c r="BO142" s="14">
        <f t="shared" si="301"/>
        <v>2085</v>
      </c>
      <c r="BP142" s="14">
        <f t="shared" si="301"/>
        <v>2085</v>
      </c>
      <c r="BU142" s="13">
        <v>138</v>
      </c>
      <c r="BV142" s="13">
        <f t="shared" si="321"/>
        <v>7</v>
      </c>
      <c r="BW142" s="14">
        <f t="shared" si="322"/>
        <v>4</v>
      </c>
      <c r="BX142" s="14">
        <f t="shared" si="323"/>
        <v>1102007</v>
      </c>
      <c r="BY142" s="14" t="str">
        <f t="shared" si="324"/>
        <v>天使缇娜18突</v>
      </c>
      <c r="BZ142" s="25" t="s">
        <v>162</v>
      </c>
      <c r="CA142" s="14">
        <v>2</v>
      </c>
      <c r="CB142" s="14">
        <f t="shared" si="325"/>
        <v>18</v>
      </c>
      <c r="CC142" s="14" t="s">
        <v>21</v>
      </c>
      <c r="CD142" s="14">
        <f>INDEX(属性投放!$AY$6:$AY$85,(BW142-2)*20+CB142)</f>
        <v>25318</v>
      </c>
      <c r="CE142" s="14" t="s">
        <v>22</v>
      </c>
      <c r="CF142" s="14">
        <f>INDEX(属性投放!$AZ$6:$AZ$85,(BW142-2)*20+CB142)</f>
        <v>12597</v>
      </c>
      <c r="CG142" s="14" t="s">
        <v>674</v>
      </c>
      <c r="CH142" s="14">
        <f>INDEX(属性投放!$BA$6:$BA$85,(BW142-2)*20+CB142)</f>
        <v>251680</v>
      </c>
      <c r="CI142" s="14" t="s">
        <v>21</v>
      </c>
      <c r="CJ142" s="14">
        <f>INDEX(属性投放!$BB$6:$BB$85,(BW142-2)*20+CB142)</f>
        <v>50</v>
      </c>
      <c r="CK142" s="14" t="s">
        <v>22</v>
      </c>
      <c r="CL142" s="14">
        <f>INDEX(属性投放!$BC$6:$BC$85,(BW142-2)*20+CB142)</f>
        <v>25</v>
      </c>
      <c r="CM142" s="14" t="s">
        <v>674</v>
      </c>
      <c r="CN142" s="14">
        <f>INDEX(属性投放!$BD$6:$BD$85,(BW142-2)*20+CB142)</f>
        <v>500</v>
      </c>
      <c r="CQ142" s="13">
        <v>138</v>
      </c>
      <c r="CR142" s="13">
        <f t="shared" si="326"/>
        <v>3</v>
      </c>
      <c r="CS142" s="13">
        <f t="shared" si="327"/>
        <v>34</v>
      </c>
      <c r="CT142" s="14">
        <f t="shared" si="328"/>
        <v>4</v>
      </c>
      <c r="CU142" s="14">
        <f t="shared" si="329"/>
        <v>1102003</v>
      </c>
      <c r="CV142" s="14" t="str">
        <f>INDEX($O$6:$O$27,CR142)&amp;"-"&amp;INDEX(属性投放!$AB$7:$AB$26,CX142)&amp;"-魂火-"&amp;CZ142</f>
        <v>典韦-焦热+2-魂火-1</v>
      </c>
      <c r="CW142" s="25" t="s">
        <v>162</v>
      </c>
      <c r="CX142" s="14">
        <f>INDEX(属性投放!$AL$7:$AL$58,CS142)</f>
        <v>15</v>
      </c>
      <c r="CY142" s="14" t="s">
        <v>701</v>
      </c>
      <c r="CZ142" s="14">
        <f>INDEX(属性投放!$AM$7:$AM$58,CS142)</f>
        <v>1</v>
      </c>
      <c r="DA142" s="14">
        <f t="shared" si="330"/>
        <v>34</v>
      </c>
      <c r="DB142" s="14">
        <f>INDEX(属性投放!$AN$7:$AN$58,DA142)</f>
        <v>105</v>
      </c>
      <c r="DC142" s="14" t="s">
        <v>702</v>
      </c>
      <c r="DD142" s="14">
        <f>INDEX(属性投放!$BJ$6:$BJ$85,(CT142-2)*20+CX142)</f>
        <v>600</v>
      </c>
      <c r="DE142" s="14">
        <f>SUMIFS(DD$5:DD142,$CR$5:$CR142,"="&amp;$CR142)</f>
        <v>7160</v>
      </c>
      <c r="DF142" s="14" t="s">
        <v>703</v>
      </c>
      <c r="DG142" s="14">
        <f>INDEX(属性投放!$BK$6:$BK$85,(CT142-2)*20+CX142)</f>
        <v>300</v>
      </c>
      <c r="DH142" s="14">
        <f>SUMIFS(DG$5:DG142,$CR$5:$CR142,"="&amp;$CR142)</f>
        <v>3583</v>
      </c>
      <c r="DI142" s="14" t="s">
        <v>704</v>
      </c>
      <c r="DJ142" s="14">
        <f>INDEX(属性投放!$BL$6:$BL$85,(CT142-2)*20+CX142)</f>
        <v>6000</v>
      </c>
      <c r="DK142" s="14">
        <f>SUMIFS(DJ$5:DJ142,$CR$5:$CR142,"="&amp;$CR142)</f>
        <v>71600</v>
      </c>
      <c r="DP142" s="14">
        <f t="shared" si="331"/>
        <v>1102007</v>
      </c>
      <c r="DQ142" s="14" t="str">
        <f t="shared" si="332"/>
        <v>天使缇娜18突</v>
      </c>
      <c r="DR142" s="14">
        <f t="shared" si="333"/>
        <v>7</v>
      </c>
      <c r="DS142" s="14">
        <f t="shared" si="334"/>
        <v>6</v>
      </c>
      <c r="DT142" s="14">
        <f t="shared" si="335"/>
        <v>6</v>
      </c>
      <c r="DU142" s="14">
        <f t="shared" si="336"/>
        <v>4</v>
      </c>
      <c r="DV142" s="14">
        <f t="shared" si="337"/>
        <v>18</v>
      </c>
      <c r="DW142" s="14">
        <f t="shared" si="338"/>
        <v>58</v>
      </c>
      <c r="DX142" s="14">
        <f>INDEX(属性投放!$AW$6:$AW$85,(卡牌属性!DU142-2)*20+卡牌属性!DV142)</f>
        <v>7</v>
      </c>
      <c r="DY142" s="14">
        <f>INDEX(属性投放!BP$6:BP$85,卡牌属性!$DW142)</f>
        <v>2350</v>
      </c>
      <c r="DZ142" s="14">
        <f>INDEX(属性投放!BQ$6:BQ$85,卡牌属性!$DW142)</f>
        <v>1175</v>
      </c>
      <c r="EA142" s="14">
        <f>INDEX(属性投放!BR$6:BR$85,卡牌属性!$DW142)</f>
        <v>23500</v>
      </c>
      <c r="EB142" s="14">
        <f t="shared" si="302"/>
        <v>11708</v>
      </c>
      <c r="EC142" s="14">
        <f t="shared" si="303"/>
        <v>12275</v>
      </c>
      <c r="ED142" s="14">
        <f t="shared" si="304"/>
        <v>12945</v>
      </c>
      <c r="EE142" s="14">
        <f t="shared" si="305"/>
        <v>12945</v>
      </c>
      <c r="EF142" s="14">
        <f t="shared" si="306"/>
        <v>14595</v>
      </c>
      <c r="EG142" s="14">
        <f t="shared" si="307"/>
        <v>5230</v>
      </c>
      <c r="EH142" s="14">
        <f t="shared" si="308"/>
        <v>5789</v>
      </c>
      <c r="EI142" s="14">
        <f t="shared" si="309"/>
        <v>5789</v>
      </c>
      <c r="EJ142" s="14">
        <f t="shared" si="310"/>
        <v>6068</v>
      </c>
      <c r="EK142" s="14">
        <f t="shared" si="311"/>
        <v>6369</v>
      </c>
      <c r="EL142" s="14">
        <f t="shared" si="312"/>
        <v>103990</v>
      </c>
      <c r="EM142" s="14">
        <f t="shared" si="313"/>
        <v>115580</v>
      </c>
      <c r="EN142" s="14">
        <f t="shared" si="314"/>
        <v>115580</v>
      </c>
      <c r="EO142" s="14">
        <f t="shared" si="315"/>
        <v>121000</v>
      </c>
      <c r="EP142" s="14">
        <f t="shared" si="316"/>
        <v>127450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  <c r="GJ142" s="13">
        <v>138</v>
      </c>
      <c r="GK142" s="13">
        <f>MATCH(GJ142-1,属性投放!$T$6:$T$66,1)</f>
        <v>45</v>
      </c>
      <c r="GL142" s="13">
        <f>MATCH(GJ142,属性投放!$AN$6:$AN$58,1)-1</f>
        <v>47</v>
      </c>
      <c r="GM142" s="13">
        <f>MATCH(GJ142-1,属性投放!$AD$6:$AD$26,1)</f>
        <v>19</v>
      </c>
      <c r="GN142" s="13" t="str">
        <f>INDEX(属性投放!$AB$7:$AB$26,卡牌属性!GM142)</f>
        <v>无间</v>
      </c>
      <c r="GO142" s="14">
        <f t="shared" si="339"/>
        <v>7400</v>
      </c>
      <c r="GP142" s="14">
        <f t="shared" si="340"/>
        <v>3684</v>
      </c>
      <c r="GQ142" s="14">
        <f t="shared" si="341"/>
        <v>73300</v>
      </c>
      <c r="GR142" s="14">
        <f t="shared" si="342"/>
        <v>25</v>
      </c>
      <c r="GS142" s="14">
        <f t="shared" si="343"/>
        <v>13</v>
      </c>
      <c r="GT142" s="14">
        <f t="shared" si="344"/>
        <v>250</v>
      </c>
      <c r="GU142" s="14">
        <f>GO142+GR142*($GJ142-INDEX(属性投放!$AD$6:$AD$26,卡牌属性!$GM142))</f>
        <v>7550</v>
      </c>
      <c r="GV142" s="14">
        <f>GP142+GS142*($GJ142-INDEX(属性投放!$AD$6:$AD$26,卡牌属性!$GM142))</f>
        <v>3762</v>
      </c>
      <c r="GW142" s="14">
        <f>GQ142+GT142*($GJ142-INDEX(属性投放!$AD$6:$AD$26,卡牌属性!$GM142))</f>
        <v>74800</v>
      </c>
      <c r="GX142" s="14">
        <f t="shared" si="345"/>
        <v>11265</v>
      </c>
      <c r="GY142" s="14">
        <f t="shared" si="346"/>
        <v>5636</v>
      </c>
      <c r="GZ142" s="14">
        <f t="shared" si="347"/>
        <v>112650</v>
      </c>
      <c r="HA142" s="14">
        <f>IF(COUNTIF(属性投放!$AN$7:$AN$58,"="&amp;卡牌属性!GJ142)&gt;0,卡牌属性!GL142,0)</f>
        <v>0</v>
      </c>
      <c r="HB142" s="14">
        <f t="shared" si="348"/>
        <v>0</v>
      </c>
      <c r="HC142" s="14">
        <f t="shared" si="349"/>
        <v>0</v>
      </c>
      <c r="HD142" s="14">
        <f t="shared" si="350"/>
        <v>0</v>
      </c>
      <c r="HE142" s="14">
        <f>IF(COUNTIF(属性投放!$AD$6:$AD$26,"="&amp;卡牌属性!GJ142)&gt;0,卡牌属性!GM142,0)</f>
        <v>0</v>
      </c>
      <c r="HF142" s="14">
        <f t="shared" si="351"/>
        <v>0</v>
      </c>
      <c r="HG142" s="14">
        <f t="shared" si="352"/>
        <v>0</v>
      </c>
      <c r="HH142" s="14">
        <f t="shared" si="353"/>
        <v>0</v>
      </c>
      <c r="HI142" s="14">
        <f t="shared" si="355"/>
        <v>25</v>
      </c>
      <c r="HJ142" s="14">
        <f t="shared" si="356"/>
        <v>13</v>
      </c>
      <c r="HK142" s="14">
        <f t="shared" si="357"/>
        <v>250</v>
      </c>
      <c r="HL142" s="14">
        <f t="shared" si="358"/>
        <v>18815</v>
      </c>
      <c r="HM142" s="14">
        <f t="shared" si="359"/>
        <v>9398</v>
      </c>
      <c r="HN142" s="14">
        <f t="shared" si="360"/>
        <v>187450</v>
      </c>
      <c r="HO142" s="14">
        <f t="shared" si="361"/>
        <v>760</v>
      </c>
      <c r="HP142" s="14">
        <f t="shared" si="362"/>
        <v>0</v>
      </c>
      <c r="HQ142" s="14">
        <f t="shared" si="363"/>
        <v>0</v>
      </c>
      <c r="HR142" s="14">
        <f t="shared" si="364"/>
        <v>563560</v>
      </c>
      <c r="HS142" s="17">
        <f t="shared" si="365"/>
        <v>1.348569806231812E-3</v>
      </c>
      <c r="HT142" s="17">
        <f t="shared" si="366"/>
        <v>0</v>
      </c>
      <c r="HU142" s="17">
        <f t="shared" si="367"/>
        <v>0</v>
      </c>
      <c r="HV142" s="23">
        <f>SUM(HO$5:HO142)</f>
        <v>51340</v>
      </c>
      <c r="HW142" s="14">
        <f>SUM(HP$5:HP142)</f>
        <v>338020</v>
      </c>
      <c r="HX142" s="14">
        <f>SUM(HQ$5:HQ142)</f>
        <v>130660</v>
      </c>
      <c r="HY142" s="17">
        <f t="shared" si="368"/>
        <v>9.1099439278870042E-2</v>
      </c>
      <c r="HZ142" s="17">
        <f t="shared" si="369"/>
        <v>0.59979416566115407</v>
      </c>
      <c r="IA142" s="17">
        <f t="shared" si="370"/>
        <v>0.23184754063453758</v>
      </c>
    </row>
    <row r="143" spans="31:235" ht="16.5" x14ac:dyDescent="0.2">
      <c r="AE143" s="13">
        <v>139</v>
      </c>
      <c r="AF143" s="13">
        <f t="shared" si="354"/>
        <v>7</v>
      </c>
      <c r="AG143" s="13">
        <f t="shared" si="317"/>
        <v>4</v>
      </c>
      <c r="AH143" s="14">
        <f t="shared" si="318"/>
        <v>1101007</v>
      </c>
      <c r="AI143" s="14" t="str">
        <f t="shared" si="319"/>
        <v>战斗曹焱兵19突</v>
      </c>
      <c r="AJ143" s="25" t="s">
        <v>162</v>
      </c>
      <c r="AK143" s="14">
        <v>1</v>
      </c>
      <c r="AL143" s="14">
        <f t="shared" si="320"/>
        <v>19</v>
      </c>
      <c r="AM143" s="14">
        <f>INDEX(属性投放!$DE$6:$DE$85,(卡牌属性!AG143-2)*20+卡牌属性!AL143)</f>
        <v>33219</v>
      </c>
      <c r="AN143" s="14">
        <f t="shared" si="296"/>
        <v>33219</v>
      </c>
      <c r="AO143" s="14">
        <f t="shared" si="296"/>
        <v>33219</v>
      </c>
      <c r="AP143" s="14">
        <f t="shared" si="296"/>
        <v>33219</v>
      </c>
      <c r="AQ143" s="14">
        <f t="shared" si="296"/>
        <v>33219</v>
      </c>
      <c r="AR143" s="14">
        <f>INDEX(属性投放!$DF$6:$DF$85,(卡牌属性!AG143-2)*20+卡牌属性!AL143)</f>
        <v>16623</v>
      </c>
      <c r="AS143" s="14">
        <f t="shared" si="297"/>
        <v>16623</v>
      </c>
      <c r="AT143" s="14">
        <f t="shared" si="297"/>
        <v>16623</v>
      </c>
      <c r="AU143" s="14">
        <f t="shared" si="297"/>
        <v>16623</v>
      </c>
      <c r="AV143" s="14">
        <f t="shared" si="297"/>
        <v>16623</v>
      </c>
      <c r="AW143" s="14">
        <f>INDEX(属性投放!$DG$6:$DG$85,(卡牌属性!AG143-2)*20+卡牌属性!AL143)</f>
        <v>165995</v>
      </c>
      <c r="AX143" s="14">
        <f t="shared" si="298"/>
        <v>165995</v>
      </c>
      <c r="AY143" s="14">
        <f t="shared" si="298"/>
        <v>165995</v>
      </c>
      <c r="AZ143" s="14">
        <f t="shared" si="298"/>
        <v>165995</v>
      </c>
      <c r="BA143" s="14">
        <f t="shared" si="298"/>
        <v>165995</v>
      </c>
      <c r="BB143" s="14">
        <f>INDEX(属性投放!$DK$6:$DK$85,(卡牌属性!AG143-2)*20+卡牌属性!AL143)</f>
        <v>826</v>
      </c>
      <c r="BC143" s="14">
        <f t="shared" si="299"/>
        <v>826</v>
      </c>
      <c r="BD143" s="14">
        <f t="shared" si="299"/>
        <v>826</v>
      </c>
      <c r="BE143" s="14">
        <f t="shared" si="299"/>
        <v>826</v>
      </c>
      <c r="BF143" s="14">
        <f t="shared" si="299"/>
        <v>826</v>
      </c>
      <c r="BG143" s="14">
        <f>INDEX(属性投放!$DL$6:$DL$85,(卡牌属性!AG143-2)*20+卡牌属性!AL143)</f>
        <v>413</v>
      </c>
      <c r="BH143" s="14">
        <f t="shared" si="300"/>
        <v>413</v>
      </c>
      <c r="BI143" s="14">
        <f t="shared" si="300"/>
        <v>413</v>
      </c>
      <c r="BJ143" s="14">
        <f t="shared" si="300"/>
        <v>413</v>
      </c>
      <c r="BK143" s="14">
        <f t="shared" si="300"/>
        <v>413</v>
      </c>
      <c r="BL143" s="14">
        <f>INDEX(属性投放!$DM$6:$DM$85,(卡牌属性!AG143-2)*20+卡牌属性!AL143)</f>
        <v>4130</v>
      </c>
      <c r="BM143" s="14">
        <f t="shared" si="301"/>
        <v>4130</v>
      </c>
      <c r="BN143" s="14">
        <f t="shared" si="301"/>
        <v>4130</v>
      </c>
      <c r="BO143" s="14">
        <f t="shared" si="301"/>
        <v>4130</v>
      </c>
      <c r="BP143" s="14">
        <f t="shared" si="301"/>
        <v>4130</v>
      </c>
      <c r="BU143" s="13">
        <v>139</v>
      </c>
      <c r="BV143" s="13">
        <f t="shared" si="321"/>
        <v>7</v>
      </c>
      <c r="BW143" s="14">
        <f t="shared" si="322"/>
        <v>4</v>
      </c>
      <c r="BX143" s="14">
        <f t="shared" si="323"/>
        <v>1102007</v>
      </c>
      <c r="BY143" s="14" t="str">
        <f t="shared" si="324"/>
        <v>天使缇娜19突</v>
      </c>
      <c r="BZ143" s="25" t="s">
        <v>162</v>
      </c>
      <c r="CA143" s="14">
        <v>2</v>
      </c>
      <c r="CB143" s="14">
        <f t="shared" si="325"/>
        <v>19</v>
      </c>
      <c r="CC143" s="14" t="s">
        <v>21</v>
      </c>
      <c r="CD143" s="14">
        <f>INDEX(属性投放!$AY$6:$AY$85,(BW143-2)*20+CB143)</f>
        <v>31618</v>
      </c>
      <c r="CE143" s="14" t="s">
        <v>22</v>
      </c>
      <c r="CF143" s="14">
        <f>INDEX(属性投放!$AZ$6:$AZ$85,(BW143-2)*20+CB143)</f>
        <v>15747</v>
      </c>
      <c r="CG143" s="14" t="s">
        <v>674</v>
      </c>
      <c r="CH143" s="14">
        <f>INDEX(属性投放!$BA$6:$BA$85,(BW143-2)*20+CB143)</f>
        <v>314680</v>
      </c>
      <c r="CI143" s="14" t="s">
        <v>21</v>
      </c>
      <c r="CJ143" s="14">
        <f>INDEX(属性投放!$BB$6:$BB$85,(BW143-2)*20+CB143)</f>
        <v>75</v>
      </c>
      <c r="CK143" s="14" t="s">
        <v>22</v>
      </c>
      <c r="CL143" s="14">
        <f>INDEX(属性投放!$BC$6:$BC$85,(BW143-2)*20+CB143)</f>
        <v>38</v>
      </c>
      <c r="CM143" s="14" t="s">
        <v>674</v>
      </c>
      <c r="CN143" s="14">
        <f>INDEX(属性投放!$BD$6:$BD$85,(BW143-2)*20+CB143)</f>
        <v>750</v>
      </c>
      <c r="CQ143" s="13">
        <v>139</v>
      </c>
      <c r="CR143" s="13">
        <f t="shared" si="326"/>
        <v>3</v>
      </c>
      <c r="CS143" s="13">
        <f t="shared" si="327"/>
        <v>35</v>
      </c>
      <c r="CT143" s="14">
        <f t="shared" si="328"/>
        <v>4</v>
      </c>
      <c r="CU143" s="14">
        <f t="shared" si="329"/>
        <v>1102003</v>
      </c>
      <c r="CV143" s="14" t="str">
        <f>INDEX($O$6:$O$27,CR143)&amp;"-"&amp;INDEX(属性投放!$AB$7:$AB$26,CX143)&amp;"-魂火-"&amp;CZ143</f>
        <v>典韦-焦热+2-魂火-2</v>
      </c>
      <c r="CW143" s="25" t="s">
        <v>162</v>
      </c>
      <c r="CX143" s="14">
        <f>INDEX(属性投放!$AL$7:$AL$58,CS143)</f>
        <v>15</v>
      </c>
      <c r="CY143" s="14" t="s">
        <v>701</v>
      </c>
      <c r="CZ143" s="14">
        <f>INDEX(属性投放!$AM$7:$AM$58,CS143)</f>
        <v>2</v>
      </c>
      <c r="DA143" s="14">
        <f t="shared" si="330"/>
        <v>35</v>
      </c>
      <c r="DB143" s="14">
        <f>INDEX(属性投放!$AN$7:$AN$58,DA143)</f>
        <v>107</v>
      </c>
      <c r="DC143" s="14" t="s">
        <v>702</v>
      </c>
      <c r="DD143" s="14">
        <f>INDEX(属性投放!$BJ$6:$BJ$85,(CT143-2)*20+CX143)</f>
        <v>600</v>
      </c>
      <c r="DE143" s="14">
        <f>SUMIFS(DD$5:DD143,$CR$5:$CR143,"="&amp;$CR143)</f>
        <v>7760</v>
      </c>
      <c r="DF143" s="14" t="s">
        <v>703</v>
      </c>
      <c r="DG143" s="14">
        <f>INDEX(属性投放!$BK$6:$BK$85,(CT143-2)*20+CX143)</f>
        <v>300</v>
      </c>
      <c r="DH143" s="14">
        <f>SUMIFS(DG$5:DG143,$CR$5:$CR143,"="&amp;$CR143)</f>
        <v>3883</v>
      </c>
      <c r="DI143" s="14" t="s">
        <v>704</v>
      </c>
      <c r="DJ143" s="14">
        <f>INDEX(属性投放!$BL$6:$BL$85,(CT143-2)*20+CX143)</f>
        <v>6000</v>
      </c>
      <c r="DK143" s="14">
        <f>SUMIFS(DJ$5:DJ143,$CR$5:$CR143,"="&amp;$CR143)</f>
        <v>77600</v>
      </c>
      <c r="DP143" s="14">
        <f t="shared" si="331"/>
        <v>1102007</v>
      </c>
      <c r="DQ143" s="14" t="str">
        <f t="shared" si="332"/>
        <v>天使缇娜19突</v>
      </c>
      <c r="DR143" s="14">
        <f t="shared" si="333"/>
        <v>7</v>
      </c>
      <c r="DS143" s="14">
        <f t="shared" si="334"/>
        <v>6</v>
      </c>
      <c r="DT143" s="14">
        <f t="shared" si="335"/>
        <v>6</v>
      </c>
      <c r="DU143" s="14">
        <f t="shared" si="336"/>
        <v>4</v>
      </c>
      <c r="DV143" s="14">
        <f t="shared" si="337"/>
        <v>19</v>
      </c>
      <c r="DW143" s="14">
        <f t="shared" si="338"/>
        <v>59</v>
      </c>
      <c r="DX143" s="14">
        <f>INDEX(属性投放!$AW$6:$AW$85,(卡牌属性!DU143-2)*20+卡牌属性!DV143)</f>
        <v>8</v>
      </c>
      <c r="DY143" s="14">
        <f>INDEX(属性投放!BP$6:BP$85,卡牌属性!$DW143)</f>
        <v>2350</v>
      </c>
      <c r="DZ143" s="14">
        <f>INDEX(属性投放!BQ$6:BQ$85,卡牌属性!$DW143)</f>
        <v>1175</v>
      </c>
      <c r="EA143" s="14">
        <f>INDEX(属性投放!BR$6:BR$85,卡牌属性!$DW143)</f>
        <v>23500</v>
      </c>
      <c r="EB143" s="14">
        <f t="shared" si="302"/>
        <v>14408</v>
      </c>
      <c r="EC143" s="14">
        <f t="shared" si="303"/>
        <v>15045</v>
      </c>
      <c r="ED143" s="14">
        <f t="shared" si="304"/>
        <v>15820</v>
      </c>
      <c r="EE143" s="14">
        <f t="shared" si="305"/>
        <v>15820</v>
      </c>
      <c r="EF143" s="14">
        <f t="shared" si="306"/>
        <v>17645</v>
      </c>
      <c r="EG143" s="14">
        <f t="shared" si="307"/>
        <v>6531</v>
      </c>
      <c r="EH143" s="14">
        <f t="shared" si="308"/>
        <v>7139</v>
      </c>
      <c r="EI143" s="14">
        <f t="shared" si="309"/>
        <v>7139</v>
      </c>
      <c r="EJ143" s="14">
        <f t="shared" si="310"/>
        <v>7453</v>
      </c>
      <c r="EK143" s="14">
        <f t="shared" si="311"/>
        <v>7810</v>
      </c>
      <c r="EL143" s="14">
        <f t="shared" si="312"/>
        <v>129940</v>
      </c>
      <c r="EM143" s="14">
        <f t="shared" si="313"/>
        <v>142580</v>
      </c>
      <c r="EN143" s="14">
        <f t="shared" si="314"/>
        <v>142580</v>
      </c>
      <c r="EO143" s="14">
        <f t="shared" si="315"/>
        <v>148700</v>
      </c>
      <c r="EP143" s="14">
        <f t="shared" si="316"/>
        <v>156200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  <c r="GJ143" s="13">
        <v>139</v>
      </c>
      <c r="GK143" s="13">
        <f>MATCH(GJ143-1,属性投放!$T$6:$T$66,1)</f>
        <v>46</v>
      </c>
      <c r="GL143" s="13">
        <f>MATCH(GJ143,属性投放!$AN$6:$AN$58,1)-1</f>
        <v>47</v>
      </c>
      <c r="GM143" s="13">
        <f>MATCH(GJ143-1,属性投放!$AD$6:$AD$26,1)</f>
        <v>19</v>
      </c>
      <c r="GN143" s="13" t="str">
        <f>INDEX(属性投放!$AB$7:$AB$26,卡牌属性!GM143)</f>
        <v>无间</v>
      </c>
      <c r="GO143" s="14">
        <f t="shared" si="339"/>
        <v>7400</v>
      </c>
      <c r="GP143" s="14">
        <f t="shared" si="340"/>
        <v>3684</v>
      </c>
      <c r="GQ143" s="14">
        <f t="shared" si="341"/>
        <v>73300</v>
      </c>
      <c r="GR143" s="14">
        <f t="shared" si="342"/>
        <v>25</v>
      </c>
      <c r="GS143" s="14">
        <f t="shared" si="343"/>
        <v>13</v>
      </c>
      <c r="GT143" s="14">
        <f t="shared" si="344"/>
        <v>250</v>
      </c>
      <c r="GU143" s="14">
        <f>GO143+GR143*($GJ143-INDEX(属性投放!$AD$6:$AD$26,卡牌属性!$GM143))</f>
        <v>7575</v>
      </c>
      <c r="GV143" s="14">
        <f>GP143+GS143*($GJ143-INDEX(属性投放!$AD$6:$AD$26,卡牌属性!$GM143))</f>
        <v>3775</v>
      </c>
      <c r="GW143" s="14">
        <f>GQ143+GT143*($GJ143-INDEX(属性投放!$AD$6:$AD$26,卡牌属性!$GM143))</f>
        <v>75050</v>
      </c>
      <c r="GX143" s="14">
        <f t="shared" si="345"/>
        <v>11265</v>
      </c>
      <c r="GY143" s="14">
        <f t="shared" si="346"/>
        <v>5636</v>
      </c>
      <c r="GZ143" s="14">
        <f t="shared" si="347"/>
        <v>112650</v>
      </c>
      <c r="HA143" s="14">
        <f>IF(COUNTIF(属性投放!$AN$7:$AN$58,"="&amp;卡牌属性!GJ143)&gt;0,卡牌属性!GL143,0)</f>
        <v>0</v>
      </c>
      <c r="HB143" s="14">
        <f t="shared" si="348"/>
        <v>0</v>
      </c>
      <c r="HC143" s="14">
        <f t="shared" si="349"/>
        <v>0</v>
      </c>
      <c r="HD143" s="14">
        <f t="shared" si="350"/>
        <v>0</v>
      </c>
      <c r="HE143" s="14">
        <f>IF(COUNTIF(属性投放!$AD$6:$AD$26,"="&amp;卡牌属性!GJ143)&gt;0,卡牌属性!GM143,0)</f>
        <v>0</v>
      </c>
      <c r="HF143" s="14">
        <f t="shared" si="351"/>
        <v>0</v>
      </c>
      <c r="HG143" s="14">
        <f t="shared" si="352"/>
        <v>0</v>
      </c>
      <c r="HH143" s="14">
        <f t="shared" si="353"/>
        <v>0</v>
      </c>
      <c r="HI143" s="14">
        <f t="shared" si="355"/>
        <v>25</v>
      </c>
      <c r="HJ143" s="14">
        <f t="shared" si="356"/>
        <v>13</v>
      </c>
      <c r="HK143" s="14">
        <f t="shared" si="357"/>
        <v>250</v>
      </c>
      <c r="HL143" s="14">
        <f t="shared" si="358"/>
        <v>18840</v>
      </c>
      <c r="HM143" s="14">
        <f t="shared" si="359"/>
        <v>9411</v>
      </c>
      <c r="HN143" s="14">
        <f t="shared" si="360"/>
        <v>187700</v>
      </c>
      <c r="HO143" s="14">
        <f t="shared" si="361"/>
        <v>760</v>
      </c>
      <c r="HP143" s="14">
        <f t="shared" si="362"/>
        <v>0</v>
      </c>
      <c r="HQ143" s="14">
        <f t="shared" si="363"/>
        <v>0</v>
      </c>
      <c r="HR143" s="14">
        <f t="shared" si="364"/>
        <v>564320</v>
      </c>
      <c r="HS143" s="17">
        <f t="shared" si="365"/>
        <v>1.3467536149702297E-3</v>
      </c>
      <c r="HT143" s="17">
        <f t="shared" si="366"/>
        <v>0</v>
      </c>
      <c r="HU143" s="17">
        <f t="shared" si="367"/>
        <v>0</v>
      </c>
      <c r="HV143" s="23">
        <f>SUM(HO$5:HO143)</f>
        <v>52100</v>
      </c>
      <c r="HW143" s="14">
        <f>SUM(HP$5:HP143)</f>
        <v>338020</v>
      </c>
      <c r="HX143" s="14">
        <f>SUM(HQ$5:HQ143)</f>
        <v>130660</v>
      </c>
      <c r="HY143" s="17">
        <f t="shared" si="368"/>
        <v>9.2323504394669687E-2</v>
      </c>
      <c r="HZ143" s="17">
        <f t="shared" si="369"/>
        <v>0.5989863907003119</v>
      </c>
      <c r="IA143" s="17">
        <f t="shared" si="370"/>
        <v>0.23153529912106607</v>
      </c>
    </row>
    <row r="144" spans="31:235" ht="16.5" x14ac:dyDescent="0.2">
      <c r="AE144" s="13">
        <v>140</v>
      </c>
      <c r="AF144" s="13">
        <f t="shared" si="354"/>
        <v>7</v>
      </c>
      <c r="AG144" s="13">
        <f t="shared" si="317"/>
        <v>4</v>
      </c>
      <c r="AH144" s="14">
        <f t="shared" si="318"/>
        <v>1101007</v>
      </c>
      <c r="AI144" s="14" t="str">
        <f t="shared" si="319"/>
        <v>战斗曹焱兵20突</v>
      </c>
      <c r="AJ144" s="25" t="s">
        <v>162</v>
      </c>
      <c r="AK144" s="14">
        <v>1</v>
      </c>
      <c r="AL144" s="14">
        <f t="shared" si="320"/>
        <v>20</v>
      </c>
      <c r="AM144" s="14">
        <f>INDEX(属性投放!$DE$6:$DE$85,(卡牌属性!AG144-2)*20+卡牌属性!AL144)</f>
        <v>34989</v>
      </c>
      <c r="AN144" s="14">
        <f t="shared" si="296"/>
        <v>34989</v>
      </c>
      <c r="AO144" s="14">
        <f t="shared" si="296"/>
        <v>34989</v>
      </c>
      <c r="AP144" s="14">
        <f t="shared" si="296"/>
        <v>34989</v>
      </c>
      <c r="AQ144" s="14">
        <f t="shared" si="296"/>
        <v>34989</v>
      </c>
      <c r="AR144" s="14">
        <f>INDEX(属性投放!$DF$6:$DF$85,(卡牌属性!AG144-2)*20+卡牌属性!AL144)</f>
        <v>17509</v>
      </c>
      <c r="AS144" s="14">
        <f t="shared" si="297"/>
        <v>17509</v>
      </c>
      <c r="AT144" s="14">
        <f t="shared" si="297"/>
        <v>17509</v>
      </c>
      <c r="AU144" s="14">
        <f t="shared" si="297"/>
        <v>17509</v>
      </c>
      <c r="AV144" s="14">
        <f t="shared" si="297"/>
        <v>17509</v>
      </c>
      <c r="AW144" s="14">
        <f>INDEX(属性投放!$DG$6:$DG$85,(卡牌属性!AG144-2)*20+卡牌属性!AL144)</f>
        <v>174845</v>
      </c>
      <c r="AX144" s="14">
        <f t="shared" si="298"/>
        <v>174845</v>
      </c>
      <c r="AY144" s="14">
        <f t="shared" si="298"/>
        <v>174845</v>
      </c>
      <c r="AZ144" s="14">
        <f t="shared" si="298"/>
        <v>174845</v>
      </c>
      <c r="BA144" s="14">
        <f t="shared" si="298"/>
        <v>174845</v>
      </c>
      <c r="BB144" s="14">
        <f>INDEX(属性投放!$DK$6:$DK$85,(卡牌属性!AG144-2)*20+卡牌属性!AL144)</f>
        <v>826</v>
      </c>
      <c r="BC144" s="14">
        <f t="shared" si="299"/>
        <v>826</v>
      </c>
      <c r="BD144" s="14">
        <f t="shared" si="299"/>
        <v>826</v>
      </c>
      <c r="BE144" s="14">
        <f t="shared" si="299"/>
        <v>826</v>
      </c>
      <c r="BF144" s="14">
        <f t="shared" si="299"/>
        <v>826</v>
      </c>
      <c r="BG144" s="14">
        <f>INDEX(属性投放!$DL$6:$DL$85,(卡牌属性!AG144-2)*20+卡牌属性!AL144)</f>
        <v>413</v>
      </c>
      <c r="BH144" s="14">
        <f t="shared" si="300"/>
        <v>413</v>
      </c>
      <c r="BI144" s="14">
        <f t="shared" si="300"/>
        <v>413</v>
      </c>
      <c r="BJ144" s="14">
        <f t="shared" si="300"/>
        <v>413</v>
      </c>
      <c r="BK144" s="14">
        <f t="shared" si="300"/>
        <v>413</v>
      </c>
      <c r="BL144" s="14">
        <f>INDEX(属性投放!$DM$6:$DM$85,(卡牌属性!AG144-2)*20+卡牌属性!AL144)</f>
        <v>4130</v>
      </c>
      <c r="BM144" s="14">
        <f t="shared" si="301"/>
        <v>4130</v>
      </c>
      <c r="BN144" s="14">
        <f t="shared" si="301"/>
        <v>4130</v>
      </c>
      <c r="BO144" s="14">
        <f t="shared" si="301"/>
        <v>4130</v>
      </c>
      <c r="BP144" s="14">
        <f t="shared" si="301"/>
        <v>4130</v>
      </c>
      <c r="BU144" s="13">
        <v>140</v>
      </c>
      <c r="BV144" s="13">
        <f t="shared" si="321"/>
        <v>7</v>
      </c>
      <c r="BW144" s="14">
        <f t="shared" si="322"/>
        <v>4</v>
      </c>
      <c r="BX144" s="14">
        <f t="shared" si="323"/>
        <v>1102007</v>
      </c>
      <c r="BY144" s="14" t="str">
        <f t="shared" si="324"/>
        <v>天使缇娜20突</v>
      </c>
      <c r="BZ144" s="25" t="s">
        <v>162</v>
      </c>
      <c r="CA144" s="14">
        <v>2</v>
      </c>
      <c r="CB144" s="14">
        <f t="shared" si="325"/>
        <v>20</v>
      </c>
      <c r="CC144" s="14" t="s">
        <v>21</v>
      </c>
      <c r="CD144" s="14">
        <f>INDEX(属性投放!$AY$6:$AY$85,(BW144-2)*20+CB144)</f>
        <v>39068</v>
      </c>
      <c r="CE144" s="14" t="s">
        <v>22</v>
      </c>
      <c r="CF144" s="14">
        <f>INDEX(属性投放!$AZ$6:$AZ$85,(BW144-2)*20+CB144)</f>
        <v>19476</v>
      </c>
      <c r="CG144" s="14" t="s">
        <v>674</v>
      </c>
      <c r="CH144" s="14">
        <f>INDEX(属性投放!$BA$6:$BA$85,(BW144-2)*20+CB144)</f>
        <v>389180</v>
      </c>
      <c r="CI144" s="14" t="s">
        <v>21</v>
      </c>
      <c r="CJ144" s="14">
        <f>INDEX(属性投放!$BB$6:$BB$85,(BW144-2)*20+CB144)</f>
        <v>75</v>
      </c>
      <c r="CK144" s="14" t="s">
        <v>22</v>
      </c>
      <c r="CL144" s="14">
        <f>INDEX(属性投放!$BC$6:$BC$85,(BW144-2)*20+CB144)</f>
        <v>38</v>
      </c>
      <c r="CM144" s="14" t="s">
        <v>674</v>
      </c>
      <c r="CN144" s="14">
        <f>INDEX(属性投放!$BD$6:$BD$85,(BW144-2)*20+CB144)</f>
        <v>750</v>
      </c>
      <c r="CQ144" s="13">
        <v>140</v>
      </c>
      <c r="CR144" s="13">
        <f t="shared" si="326"/>
        <v>3</v>
      </c>
      <c r="CS144" s="13">
        <f t="shared" si="327"/>
        <v>36</v>
      </c>
      <c r="CT144" s="14">
        <f t="shared" si="328"/>
        <v>4</v>
      </c>
      <c r="CU144" s="14">
        <f t="shared" si="329"/>
        <v>1102003</v>
      </c>
      <c r="CV144" s="14" t="str">
        <f>INDEX($O$6:$O$27,CR144)&amp;"-"&amp;INDEX(属性投放!$AB$7:$AB$26,CX144)&amp;"-魂火-"&amp;CZ144</f>
        <v>典韦-焦热+2-魂火-3</v>
      </c>
      <c r="CW144" s="25" t="s">
        <v>162</v>
      </c>
      <c r="CX144" s="14">
        <f>INDEX(属性投放!$AL$7:$AL$58,CS144)</f>
        <v>15</v>
      </c>
      <c r="CY144" s="14" t="s">
        <v>701</v>
      </c>
      <c r="CZ144" s="14">
        <f>INDEX(属性投放!$AM$7:$AM$58,CS144)</f>
        <v>3</v>
      </c>
      <c r="DA144" s="14">
        <f t="shared" si="330"/>
        <v>36</v>
      </c>
      <c r="DB144" s="14">
        <f>INDEX(属性投放!$AN$7:$AN$58,DA144)</f>
        <v>110</v>
      </c>
      <c r="DC144" s="14" t="s">
        <v>702</v>
      </c>
      <c r="DD144" s="14">
        <f>INDEX(属性投放!$BJ$6:$BJ$85,(CT144-2)*20+CX144)</f>
        <v>600</v>
      </c>
      <c r="DE144" s="14">
        <f>SUMIFS(DD$5:DD144,$CR$5:$CR144,"="&amp;$CR144)</f>
        <v>8360</v>
      </c>
      <c r="DF144" s="14" t="s">
        <v>703</v>
      </c>
      <c r="DG144" s="14">
        <f>INDEX(属性投放!$BK$6:$BK$85,(CT144-2)*20+CX144)</f>
        <v>300</v>
      </c>
      <c r="DH144" s="14">
        <f>SUMIFS(DG$5:DG144,$CR$5:$CR144,"="&amp;$CR144)</f>
        <v>4183</v>
      </c>
      <c r="DI144" s="14" t="s">
        <v>704</v>
      </c>
      <c r="DJ144" s="14">
        <f>INDEX(属性投放!$BL$6:$BL$85,(CT144-2)*20+CX144)</f>
        <v>6000</v>
      </c>
      <c r="DK144" s="14">
        <f>SUMIFS(DJ$5:DJ144,$CR$5:$CR144,"="&amp;$CR144)</f>
        <v>83600</v>
      </c>
      <c r="DP144" s="14">
        <f t="shared" si="331"/>
        <v>1102007</v>
      </c>
      <c r="DQ144" s="14" t="str">
        <f t="shared" si="332"/>
        <v>天使缇娜20突</v>
      </c>
      <c r="DR144" s="14">
        <f t="shared" si="333"/>
        <v>7</v>
      </c>
      <c r="DS144" s="14">
        <f t="shared" si="334"/>
        <v>6</v>
      </c>
      <c r="DT144" s="14">
        <f t="shared" si="335"/>
        <v>6</v>
      </c>
      <c r="DU144" s="14">
        <f t="shared" si="336"/>
        <v>4</v>
      </c>
      <c r="DV144" s="14">
        <f t="shared" si="337"/>
        <v>20</v>
      </c>
      <c r="DW144" s="14">
        <f t="shared" si="338"/>
        <v>60</v>
      </c>
      <c r="DX144" s="14">
        <f>INDEX(属性投放!$AW$6:$AW$85,(卡牌属性!DU144-2)*20+卡牌属性!DV144)</f>
        <v>10</v>
      </c>
      <c r="DY144" s="14">
        <f>INDEX(属性投放!BP$6:BP$85,卡牌属性!$DW144)</f>
        <v>2500</v>
      </c>
      <c r="DZ144" s="14">
        <f>INDEX(属性投放!BQ$6:BQ$85,卡牌属性!$DW144)</f>
        <v>1250</v>
      </c>
      <c r="EA144" s="14">
        <f>INDEX(属性投放!BR$6:BR$85,卡牌属性!$DW144)</f>
        <v>25000</v>
      </c>
      <c r="EB144" s="14">
        <f t="shared" si="302"/>
        <v>17358</v>
      </c>
      <c r="EC144" s="14">
        <f t="shared" si="303"/>
        <v>18035</v>
      </c>
      <c r="ED144" s="14">
        <f t="shared" si="304"/>
        <v>18970</v>
      </c>
      <c r="EE144" s="14">
        <f t="shared" si="305"/>
        <v>18970</v>
      </c>
      <c r="EF144" s="14">
        <f t="shared" si="306"/>
        <v>21195</v>
      </c>
      <c r="EG144" s="14">
        <f t="shared" si="307"/>
        <v>7890</v>
      </c>
      <c r="EH144" s="14">
        <f t="shared" si="308"/>
        <v>8618</v>
      </c>
      <c r="EI144" s="14">
        <f t="shared" si="309"/>
        <v>8618</v>
      </c>
      <c r="EJ144" s="14">
        <f t="shared" si="310"/>
        <v>8948</v>
      </c>
      <c r="EK144" s="14">
        <f t="shared" si="311"/>
        <v>9385</v>
      </c>
      <c r="EL144" s="14">
        <f t="shared" si="312"/>
        <v>157040</v>
      </c>
      <c r="EM144" s="14">
        <f t="shared" si="313"/>
        <v>172080</v>
      </c>
      <c r="EN144" s="14">
        <f t="shared" si="314"/>
        <v>172080</v>
      </c>
      <c r="EO144" s="14">
        <f t="shared" si="315"/>
        <v>178600</v>
      </c>
      <c r="EP144" s="14">
        <f t="shared" si="316"/>
        <v>187700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  <c r="GJ144" s="13">
        <v>140</v>
      </c>
      <c r="GK144" s="13">
        <f>MATCH(GJ144-1,属性投放!$T$6:$T$66,1)</f>
        <v>48</v>
      </c>
      <c r="GL144" s="13">
        <f>MATCH(GJ144,属性投放!$AN$6:$AN$58,1)-1</f>
        <v>48</v>
      </c>
      <c r="GM144" s="13">
        <f>MATCH(GJ144-1,属性投放!$AD$6:$AD$26,1)</f>
        <v>19</v>
      </c>
      <c r="GN144" s="13" t="str">
        <f>INDEX(属性投放!$AB$7:$AB$26,卡牌属性!GM144)</f>
        <v>无间</v>
      </c>
      <c r="GO144" s="14">
        <f t="shared" si="339"/>
        <v>7400</v>
      </c>
      <c r="GP144" s="14">
        <f t="shared" si="340"/>
        <v>3684</v>
      </c>
      <c r="GQ144" s="14">
        <f t="shared" si="341"/>
        <v>73300</v>
      </c>
      <c r="GR144" s="14">
        <f t="shared" si="342"/>
        <v>25</v>
      </c>
      <c r="GS144" s="14">
        <f t="shared" si="343"/>
        <v>13</v>
      </c>
      <c r="GT144" s="14">
        <f t="shared" si="344"/>
        <v>250</v>
      </c>
      <c r="GU144" s="14">
        <f>GO144+GR144*($GJ144-INDEX(属性投放!$AD$6:$AD$26,卡牌属性!$GM144))</f>
        <v>7600</v>
      </c>
      <c r="GV144" s="14">
        <f>GP144+GS144*($GJ144-INDEX(属性投放!$AD$6:$AD$26,卡牌属性!$GM144))</f>
        <v>3788</v>
      </c>
      <c r="GW144" s="14">
        <f>GQ144+GT144*($GJ144-INDEX(属性投放!$AD$6:$AD$26,卡牌属性!$GM144))</f>
        <v>75300</v>
      </c>
      <c r="GX144" s="14">
        <f t="shared" si="345"/>
        <v>12115</v>
      </c>
      <c r="GY144" s="14">
        <f t="shared" si="346"/>
        <v>6061</v>
      </c>
      <c r="GZ144" s="14">
        <f t="shared" si="347"/>
        <v>121150</v>
      </c>
      <c r="HA144" s="14">
        <f>IF(COUNTIF(属性投放!$AN$7:$AN$58,"="&amp;卡牌属性!GJ144)&gt;0,卡牌属性!GL144,0)</f>
        <v>48</v>
      </c>
      <c r="HB144" s="14">
        <f t="shared" si="348"/>
        <v>850</v>
      </c>
      <c r="HC144" s="14">
        <f t="shared" si="349"/>
        <v>425</v>
      </c>
      <c r="HD144" s="14">
        <f t="shared" si="350"/>
        <v>8500</v>
      </c>
      <c r="HE144" s="14">
        <f>IF(COUNTIF(属性投放!$AD$6:$AD$26,"="&amp;卡牌属性!GJ144)&gt;0,卡牌属性!GM144,0)</f>
        <v>19</v>
      </c>
      <c r="HF144" s="14">
        <f t="shared" si="351"/>
        <v>1400</v>
      </c>
      <c r="HG144" s="14">
        <f t="shared" si="352"/>
        <v>700</v>
      </c>
      <c r="HH144" s="14">
        <f t="shared" si="353"/>
        <v>14000</v>
      </c>
      <c r="HI144" s="14">
        <f t="shared" si="355"/>
        <v>25</v>
      </c>
      <c r="HJ144" s="14">
        <f t="shared" si="356"/>
        <v>13</v>
      </c>
      <c r="HK144" s="14">
        <f t="shared" si="357"/>
        <v>250</v>
      </c>
      <c r="HL144" s="14">
        <f t="shared" si="358"/>
        <v>19715</v>
      </c>
      <c r="HM144" s="14">
        <f t="shared" si="359"/>
        <v>9849</v>
      </c>
      <c r="HN144" s="14">
        <f t="shared" si="360"/>
        <v>196450</v>
      </c>
      <c r="HO144" s="14">
        <f t="shared" si="361"/>
        <v>760</v>
      </c>
      <c r="HP144" s="14">
        <f t="shared" si="362"/>
        <v>25500</v>
      </c>
      <c r="HQ144" s="14">
        <f t="shared" si="363"/>
        <v>42000</v>
      </c>
      <c r="HR144" s="14">
        <f t="shared" si="364"/>
        <v>590580</v>
      </c>
      <c r="HS144" s="17">
        <f t="shared" si="365"/>
        <v>1.2868705340512716E-3</v>
      </c>
      <c r="HT144" s="17">
        <f t="shared" si="366"/>
        <v>4.317789291882556E-2</v>
      </c>
      <c r="HU144" s="17">
        <f t="shared" si="367"/>
        <v>7.1116529513359741E-2</v>
      </c>
      <c r="HV144" s="23">
        <f>SUM(HO$5:HO144)</f>
        <v>52860</v>
      </c>
      <c r="HW144" s="14">
        <f>SUM(HP$5:HP144)</f>
        <v>363520</v>
      </c>
      <c r="HX144" s="14">
        <f>SUM(HQ$5:HQ144)</f>
        <v>172660</v>
      </c>
      <c r="HY144" s="17">
        <f t="shared" si="368"/>
        <v>8.9505232144671334E-2</v>
      </c>
      <c r="HZ144" s="17">
        <f t="shared" si="369"/>
        <v>0.61553049544515559</v>
      </c>
      <c r="IA144" s="17">
        <f t="shared" si="370"/>
        <v>0.29235666632801655</v>
      </c>
    </row>
    <row r="145" spans="31:235" ht="16.5" x14ac:dyDescent="0.2">
      <c r="AE145" s="13">
        <v>141</v>
      </c>
      <c r="AF145" s="13">
        <f t="shared" si="354"/>
        <v>8</v>
      </c>
      <c r="AG145" s="13">
        <f t="shared" si="317"/>
        <v>2</v>
      </c>
      <c r="AH145" s="14">
        <f t="shared" si="318"/>
        <v>1101008</v>
      </c>
      <c r="AI145" s="14" t="str">
        <f t="shared" si="319"/>
        <v>黑尔·坎普1突</v>
      </c>
      <c r="AJ145" s="25" t="s">
        <v>162</v>
      </c>
      <c r="AK145" s="14">
        <v>1</v>
      </c>
      <c r="AL145" s="14">
        <f t="shared" si="320"/>
        <v>1</v>
      </c>
      <c r="AM145" s="14">
        <f>INDEX(属性投放!$DE$6:$DE$85,(卡牌属性!AG145-2)*20+卡牌属性!AL145)</f>
        <v>50</v>
      </c>
      <c r="AN145" s="14">
        <f t="shared" ref="AN145:AQ164" si="371">$AM145</f>
        <v>50</v>
      </c>
      <c r="AO145" s="14">
        <f t="shared" si="371"/>
        <v>50</v>
      </c>
      <c r="AP145" s="14">
        <f t="shared" si="371"/>
        <v>50</v>
      </c>
      <c r="AQ145" s="14">
        <f t="shared" si="371"/>
        <v>50</v>
      </c>
      <c r="AR145" s="14">
        <f>INDEX(属性投放!$DF$6:$DF$85,(卡牌属性!AG145-2)*20+卡牌属性!AL145)</f>
        <v>0</v>
      </c>
      <c r="AS145" s="14">
        <f t="shared" ref="AS145:AV164" si="372">$AR145</f>
        <v>0</v>
      </c>
      <c r="AT145" s="14">
        <f t="shared" si="372"/>
        <v>0</v>
      </c>
      <c r="AU145" s="14">
        <f t="shared" si="372"/>
        <v>0</v>
      </c>
      <c r="AV145" s="14">
        <f t="shared" si="372"/>
        <v>0</v>
      </c>
      <c r="AW145" s="14">
        <f>INDEX(属性投放!$DG$6:$DG$85,(卡牌属性!AG145-2)*20+卡牌属性!AL145)</f>
        <v>200</v>
      </c>
      <c r="AX145" s="14">
        <f t="shared" ref="AX145:BA164" si="373">$AW145</f>
        <v>200</v>
      </c>
      <c r="AY145" s="14">
        <f t="shared" si="373"/>
        <v>200</v>
      </c>
      <c r="AZ145" s="14">
        <f t="shared" si="373"/>
        <v>200</v>
      </c>
      <c r="BA145" s="14">
        <f t="shared" si="373"/>
        <v>200</v>
      </c>
      <c r="BB145" s="14">
        <f>INDEX(属性投放!$DK$6:$DK$85,(卡牌属性!AG145-2)*20+卡牌属性!AL145)</f>
        <v>6</v>
      </c>
      <c r="BC145" s="14">
        <f t="shared" ref="BC145:BF164" si="374">$BB145</f>
        <v>6</v>
      </c>
      <c r="BD145" s="14">
        <f t="shared" si="374"/>
        <v>6</v>
      </c>
      <c r="BE145" s="14">
        <f t="shared" si="374"/>
        <v>6</v>
      </c>
      <c r="BF145" s="14">
        <f t="shared" si="374"/>
        <v>6</v>
      </c>
      <c r="BG145" s="14">
        <f>INDEX(属性投放!$DL$6:$DL$85,(卡牌属性!AG145-2)*20+卡牌属性!AL145)</f>
        <v>3</v>
      </c>
      <c r="BH145" s="14">
        <f t="shared" ref="BH145:BK164" si="375">$BG145</f>
        <v>3</v>
      </c>
      <c r="BI145" s="14">
        <f t="shared" si="375"/>
        <v>3</v>
      </c>
      <c r="BJ145" s="14">
        <f t="shared" si="375"/>
        <v>3</v>
      </c>
      <c r="BK145" s="14">
        <f t="shared" si="375"/>
        <v>3</v>
      </c>
      <c r="BL145" s="14">
        <f>INDEX(属性投放!$DM$6:$DM$85,(卡牌属性!AG145-2)*20+卡牌属性!AL145)</f>
        <v>30</v>
      </c>
      <c r="BM145" s="14">
        <f t="shared" ref="BM145:BP164" si="376">$BL145</f>
        <v>30</v>
      </c>
      <c r="BN145" s="14">
        <f t="shared" si="376"/>
        <v>30</v>
      </c>
      <c r="BO145" s="14">
        <f t="shared" si="376"/>
        <v>30</v>
      </c>
      <c r="BP145" s="14">
        <f t="shared" si="376"/>
        <v>30</v>
      </c>
      <c r="BU145" s="13">
        <v>141</v>
      </c>
      <c r="BV145" s="13">
        <f t="shared" si="321"/>
        <v>8</v>
      </c>
      <c r="BW145" s="14">
        <f t="shared" si="322"/>
        <v>4</v>
      </c>
      <c r="BX145" s="14">
        <f t="shared" si="323"/>
        <v>1102008</v>
      </c>
      <c r="BY145" s="14" t="str">
        <f t="shared" si="324"/>
        <v>夏侯渊1突</v>
      </c>
      <c r="BZ145" s="25" t="s">
        <v>162</v>
      </c>
      <c r="CA145" s="14">
        <v>2</v>
      </c>
      <c r="CB145" s="14">
        <f t="shared" si="325"/>
        <v>1</v>
      </c>
      <c r="CC145" s="14" t="s">
        <v>21</v>
      </c>
      <c r="CD145" s="14">
        <f>INDEX(属性投放!$AY$6:$AY$85,(BW145-2)*20+CB145)</f>
        <v>250</v>
      </c>
      <c r="CE145" s="14" t="s">
        <v>22</v>
      </c>
      <c r="CF145" s="14">
        <f>INDEX(属性投放!$AZ$6:$AZ$85,(BW145-2)*20+CB145)</f>
        <v>40</v>
      </c>
      <c r="CG145" s="14" t="s">
        <v>674</v>
      </c>
      <c r="CH145" s="14">
        <f>INDEX(属性投放!$BA$6:$BA$85,(BW145-2)*20+CB145)</f>
        <v>1000</v>
      </c>
      <c r="CI145" s="14" t="s">
        <v>21</v>
      </c>
      <c r="CJ145" s="14">
        <f>INDEX(属性投放!$BB$6:$BB$85,(BW145-2)*20+CB145)</f>
        <v>12</v>
      </c>
      <c r="CK145" s="14" t="s">
        <v>22</v>
      </c>
      <c r="CL145" s="14">
        <f>INDEX(属性投放!$BC$6:$BC$85,(BW145-2)*20+CB145)</f>
        <v>6</v>
      </c>
      <c r="CM145" s="14" t="s">
        <v>674</v>
      </c>
      <c r="CN145" s="14">
        <f>INDEX(属性投放!$BD$6:$BD$85,(BW145-2)*20+CB145)</f>
        <v>120</v>
      </c>
      <c r="CQ145" s="13">
        <v>141</v>
      </c>
      <c r="CR145" s="13">
        <f t="shared" si="326"/>
        <v>3</v>
      </c>
      <c r="CS145" s="13">
        <f t="shared" si="327"/>
        <v>37</v>
      </c>
      <c r="CT145" s="14">
        <f t="shared" si="328"/>
        <v>4</v>
      </c>
      <c r="CU145" s="14">
        <f t="shared" si="329"/>
        <v>1102003</v>
      </c>
      <c r="CV145" s="14" t="str">
        <f>INDEX($O$6:$O$27,CR145)&amp;"-"&amp;INDEX(属性投放!$AB$7:$AB$26,CX145)&amp;"-魂火-"&amp;CZ145</f>
        <v>典韦-大焦热-魂火-1</v>
      </c>
      <c r="CW145" s="25" t="s">
        <v>162</v>
      </c>
      <c r="CX145" s="14">
        <f>INDEX(属性投放!$AL$7:$AL$58,CS145)</f>
        <v>16</v>
      </c>
      <c r="CY145" s="14" t="s">
        <v>701</v>
      </c>
      <c r="CZ145" s="14">
        <f>INDEX(属性投放!$AM$7:$AM$58,CS145)</f>
        <v>1</v>
      </c>
      <c r="DA145" s="14">
        <f t="shared" si="330"/>
        <v>37</v>
      </c>
      <c r="DB145" s="14">
        <f>INDEX(属性投放!$AN$7:$AN$58,DA145)</f>
        <v>112</v>
      </c>
      <c r="DC145" s="14" t="s">
        <v>702</v>
      </c>
      <c r="DD145" s="14">
        <f>INDEX(属性投放!$BJ$6:$BJ$85,(CT145-2)*20+CX145)</f>
        <v>750</v>
      </c>
      <c r="DE145" s="14">
        <f>SUMIFS(DD$5:DD145,$CR$5:$CR145,"="&amp;$CR145)</f>
        <v>9110</v>
      </c>
      <c r="DF145" s="14" t="s">
        <v>703</v>
      </c>
      <c r="DG145" s="14">
        <f>INDEX(属性投放!$BK$6:$BK$85,(CT145-2)*20+CX145)</f>
        <v>375</v>
      </c>
      <c r="DH145" s="14">
        <f>SUMIFS(DG$5:DG145,$CR$5:$CR145,"="&amp;$CR145)</f>
        <v>4558</v>
      </c>
      <c r="DI145" s="14" t="s">
        <v>704</v>
      </c>
      <c r="DJ145" s="14">
        <f>INDEX(属性投放!$BL$6:$BL$85,(CT145-2)*20+CX145)</f>
        <v>7500</v>
      </c>
      <c r="DK145" s="14">
        <f>SUMIFS(DJ$5:DJ145,$CR$5:$CR145,"="&amp;$CR145)</f>
        <v>91100</v>
      </c>
      <c r="DP145" s="14">
        <f t="shared" si="331"/>
        <v>1102008</v>
      </c>
      <c r="DQ145" s="14" t="str">
        <f t="shared" si="332"/>
        <v>夏侯渊1突</v>
      </c>
      <c r="DR145" s="14">
        <f t="shared" si="333"/>
        <v>7</v>
      </c>
      <c r="DS145" s="14">
        <f t="shared" si="334"/>
        <v>5</v>
      </c>
      <c r="DT145" s="14">
        <f t="shared" si="335"/>
        <v>9</v>
      </c>
      <c r="DU145" s="14">
        <f t="shared" si="336"/>
        <v>4</v>
      </c>
      <c r="DV145" s="14">
        <f t="shared" si="337"/>
        <v>1</v>
      </c>
      <c r="DW145" s="14">
        <f t="shared" si="338"/>
        <v>41</v>
      </c>
      <c r="DX145" s="14">
        <f>INDEX(属性投放!$AW$6:$AW$85,(卡牌属性!DU145-2)*20+卡牌属性!DV145)</f>
        <v>4</v>
      </c>
      <c r="DY145" s="14">
        <f>INDEX(属性投放!BP$6:BP$85,卡牌属性!$DW145)</f>
        <v>50</v>
      </c>
      <c r="DZ145" s="14">
        <f>INDEX(属性投放!BQ$6:BQ$85,卡牌属性!$DW145)</f>
        <v>25</v>
      </c>
      <c r="EA145" s="14">
        <f>INDEX(属性投放!BR$6:BR$85,卡牌属性!$DW145)</f>
        <v>500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  <c r="GJ145" s="13">
        <v>141</v>
      </c>
      <c r="GK145" s="13">
        <f>MATCH(GJ145-1,属性投放!$T$6:$T$66,1)</f>
        <v>48</v>
      </c>
      <c r="GL145" s="13">
        <f>MATCH(GJ145,属性投放!$AN$6:$AN$58,1)-1</f>
        <v>48</v>
      </c>
      <c r="GM145" s="13">
        <f>MATCH(GJ145-1,属性投放!$AD$6:$AD$26,1)</f>
        <v>20</v>
      </c>
      <c r="GN145" s="13" t="str">
        <f>INDEX(属性投放!$AB$7:$AB$26,卡牌属性!GM145)</f>
        <v>无间+1</v>
      </c>
      <c r="GO145" s="14">
        <f t="shared" si="339"/>
        <v>9000</v>
      </c>
      <c r="GP145" s="14">
        <f t="shared" si="340"/>
        <v>4488</v>
      </c>
      <c r="GQ145" s="14">
        <f t="shared" si="341"/>
        <v>89300</v>
      </c>
      <c r="GR145" s="14">
        <f t="shared" si="342"/>
        <v>25</v>
      </c>
      <c r="GS145" s="14">
        <f t="shared" si="343"/>
        <v>13</v>
      </c>
      <c r="GT145" s="14">
        <f t="shared" si="344"/>
        <v>250</v>
      </c>
      <c r="GU145" s="14">
        <f>GO145+GR145*($GJ145-INDEX(属性投放!$AD$6:$AD$26,卡牌属性!$GM145))</f>
        <v>9025</v>
      </c>
      <c r="GV145" s="14">
        <f>GP145+GS145*($GJ145-INDEX(属性投放!$AD$6:$AD$26,卡牌属性!$GM145))</f>
        <v>4501</v>
      </c>
      <c r="GW145" s="14">
        <f>GQ145+GT145*($GJ145-INDEX(属性投放!$AD$6:$AD$26,卡牌属性!$GM145))</f>
        <v>89550</v>
      </c>
      <c r="GX145" s="14">
        <f t="shared" si="345"/>
        <v>12115</v>
      </c>
      <c r="GY145" s="14">
        <f t="shared" si="346"/>
        <v>6061</v>
      </c>
      <c r="GZ145" s="14">
        <f t="shared" si="347"/>
        <v>121150</v>
      </c>
      <c r="HA145" s="14">
        <f>IF(COUNTIF(属性投放!$AN$7:$AN$58,"="&amp;卡牌属性!GJ145)&gt;0,卡牌属性!GL145,0)</f>
        <v>0</v>
      </c>
      <c r="HB145" s="14">
        <f t="shared" si="348"/>
        <v>0</v>
      </c>
      <c r="HC145" s="14">
        <f t="shared" si="349"/>
        <v>0</v>
      </c>
      <c r="HD145" s="14">
        <f t="shared" si="350"/>
        <v>0</v>
      </c>
      <c r="HE145" s="14">
        <f>IF(COUNTIF(属性投放!$AD$6:$AD$26,"="&amp;卡牌属性!GJ145)&gt;0,卡牌属性!GM145,0)</f>
        <v>0</v>
      </c>
      <c r="HF145" s="14">
        <f t="shared" si="351"/>
        <v>0</v>
      </c>
      <c r="HG145" s="14">
        <f t="shared" si="352"/>
        <v>0</v>
      </c>
      <c r="HH145" s="14">
        <f t="shared" si="353"/>
        <v>0</v>
      </c>
      <c r="HI145" s="14">
        <f t="shared" si="355"/>
        <v>25</v>
      </c>
      <c r="HJ145" s="14">
        <f t="shared" si="356"/>
        <v>13</v>
      </c>
      <c r="HK145" s="14">
        <f t="shared" si="357"/>
        <v>250</v>
      </c>
      <c r="HL145" s="14">
        <f t="shared" si="358"/>
        <v>21140</v>
      </c>
      <c r="HM145" s="14">
        <f t="shared" si="359"/>
        <v>10562</v>
      </c>
      <c r="HN145" s="14">
        <f t="shared" si="360"/>
        <v>210700</v>
      </c>
      <c r="HO145" s="14">
        <f t="shared" si="361"/>
        <v>760</v>
      </c>
      <c r="HP145" s="14">
        <f t="shared" si="362"/>
        <v>0</v>
      </c>
      <c r="HQ145" s="14">
        <f t="shared" si="363"/>
        <v>0</v>
      </c>
      <c r="HR145" s="14">
        <f t="shared" si="364"/>
        <v>633340</v>
      </c>
      <c r="HS145" s="17">
        <f t="shared" si="365"/>
        <v>1.1999873685540152E-3</v>
      </c>
      <c r="HT145" s="17">
        <f t="shared" si="366"/>
        <v>0</v>
      </c>
      <c r="HU145" s="17">
        <f t="shared" si="367"/>
        <v>0</v>
      </c>
      <c r="HV145" s="23">
        <f>SUM(HO$5:HO145)</f>
        <v>53620</v>
      </c>
      <c r="HW145" s="14">
        <f>SUM(HP$5:HP145)</f>
        <v>363520</v>
      </c>
      <c r="HX145" s="14">
        <f>SUM(HQ$5:HQ145)</f>
        <v>172660</v>
      </c>
      <c r="HY145" s="17">
        <f t="shared" si="368"/>
        <v>8.4662266712981965E-2</v>
      </c>
      <c r="HZ145" s="17">
        <f t="shared" si="369"/>
        <v>0.57397290554836267</v>
      </c>
      <c r="IA145" s="17">
        <f t="shared" si="370"/>
        <v>0.27261818296649509</v>
      </c>
    </row>
    <row r="146" spans="31:235" ht="16.5" x14ac:dyDescent="0.2">
      <c r="AE146" s="13">
        <v>142</v>
      </c>
      <c r="AF146" s="13">
        <f t="shared" si="354"/>
        <v>8</v>
      </c>
      <c r="AG146" s="13">
        <f t="shared" si="317"/>
        <v>2</v>
      </c>
      <c r="AH146" s="14">
        <f t="shared" si="318"/>
        <v>1101008</v>
      </c>
      <c r="AI146" s="14" t="str">
        <f t="shared" si="319"/>
        <v>黑尔·坎普2突</v>
      </c>
      <c r="AJ146" s="25" t="s">
        <v>162</v>
      </c>
      <c r="AK146" s="14">
        <v>1</v>
      </c>
      <c r="AL146" s="14">
        <f t="shared" si="320"/>
        <v>2</v>
      </c>
      <c r="AM146" s="14">
        <f>INDEX(属性投放!$DE$6:$DE$85,(卡牌属性!AG146-2)*20+卡牌属性!AL146)</f>
        <v>110</v>
      </c>
      <c r="AN146" s="14">
        <f t="shared" si="371"/>
        <v>110</v>
      </c>
      <c r="AO146" s="14">
        <f t="shared" si="371"/>
        <v>110</v>
      </c>
      <c r="AP146" s="14">
        <f t="shared" si="371"/>
        <v>110</v>
      </c>
      <c r="AQ146" s="14">
        <f t="shared" si="371"/>
        <v>110</v>
      </c>
      <c r="AR146" s="14">
        <f>INDEX(属性投放!$DF$6:$DF$85,(卡牌属性!AG146-2)*20+卡牌属性!AL146)</f>
        <v>30</v>
      </c>
      <c r="AS146" s="14">
        <f t="shared" si="372"/>
        <v>30</v>
      </c>
      <c r="AT146" s="14">
        <f t="shared" si="372"/>
        <v>30</v>
      </c>
      <c r="AU146" s="14">
        <f t="shared" si="372"/>
        <v>30</v>
      </c>
      <c r="AV146" s="14">
        <f t="shared" si="372"/>
        <v>30</v>
      </c>
      <c r="AW146" s="14">
        <f>INDEX(属性投放!$DG$6:$DG$85,(卡牌属性!AG146-2)*20+卡牌属性!AL146)</f>
        <v>500</v>
      </c>
      <c r="AX146" s="14">
        <f t="shared" si="373"/>
        <v>500</v>
      </c>
      <c r="AY146" s="14">
        <f t="shared" si="373"/>
        <v>500</v>
      </c>
      <c r="AZ146" s="14">
        <f t="shared" si="373"/>
        <v>500</v>
      </c>
      <c r="BA146" s="14">
        <f t="shared" si="373"/>
        <v>500</v>
      </c>
      <c r="BB146" s="14">
        <f>INDEX(属性投放!$DK$6:$DK$85,(卡牌属性!AG146-2)*20+卡牌属性!AL146)</f>
        <v>12</v>
      </c>
      <c r="BC146" s="14">
        <f t="shared" si="374"/>
        <v>12</v>
      </c>
      <c r="BD146" s="14">
        <f t="shared" si="374"/>
        <v>12</v>
      </c>
      <c r="BE146" s="14">
        <f t="shared" si="374"/>
        <v>12</v>
      </c>
      <c r="BF146" s="14">
        <f t="shared" si="374"/>
        <v>12</v>
      </c>
      <c r="BG146" s="14">
        <f>INDEX(属性投放!$DL$6:$DL$85,(卡牌属性!AG146-2)*20+卡牌属性!AL146)</f>
        <v>6</v>
      </c>
      <c r="BH146" s="14">
        <f t="shared" si="375"/>
        <v>6</v>
      </c>
      <c r="BI146" s="14">
        <f t="shared" si="375"/>
        <v>6</v>
      </c>
      <c r="BJ146" s="14">
        <f t="shared" si="375"/>
        <v>6</v>
      </c>
      <c r="BK146" s="14">
        <f t="shared" si="375"/>
        <v>6</v>
      </c>
      <c r="BL146" s="14">
        <f>INDEX(属性投放!$DM$6:$DM$85,(卡牌属性!AG146-2)*20+卡牌属性!AL146)</f>
        <v>60</v>
      </c>
      <c r="BM146" s="14">
        <f t="shared" si="376"/>
        <v>60</v>
      </c>
      <c r="BN146" s="14">
        <f t="shared" si="376"/>
        <v>60</v>
      </c>
      <c r="BO146" s="14">
        <f t="shared" si="376"/>
        <v>60</v>
      </c>
      <c r="BP146" s="14">
        <f t="shared" si="376"/>
        <v>60</v>
      </c>
      <c r="BU146" s="13">
        <v>142</v>
      </c>
      <c r="BV146" s="13">
        <f t="shared" si="321"/>
        <v>8</v>
      </c>
      <c r="BW146" s="14">
        <f t="shared" si="322"/>
        <v>4</v>
      </c>
      <c r="BX146" s="14">
        <f t="shared" si="323"/>
        <v>1102008</v>
      </c>
      <c r="BY146" s="14" t="str">
        <f t="shared" si="324"/>
        <v>夏侯渊2突</v>
      </c>
      <c r="BZ146" s="25" t="s">
        <v>162</v>
      </c>
      <c r="CA146" s="14">
        <v>2</v>
      </c>
      <c r="CB146" s="14">
        <f t="shared" si="325"/>
        <v>2</v>
      </c>
      <c r="CC146" s="14" t="s">
        <v>21</v>
      </c>
      <c r="CD146" s="14">
        <f>INDEX(属性投放!$AY$6:$AY$85,(BW146-2)*20+CB146)</f>
        <v>378</v>
      </c>
      <c r="CE146" s="14" t="s">
        <v>22</v>
      </c>
      <c r="CF146" s="14">
        <f>INDEX(属性投放!$AZ$6:$AZ$85,(BW146-2)*20+CB146)</f>
        <v>104</v>
      </c>
      <c r="CG146" s="14" t="s">
        <v>674</v>
      </c>
      <c r="CH146" s="14">
        <f>INDEX(属性投放!$BA$6:$BA$85,(BW146-2)*20+CB146)</f>
        <v>2280</v>
      </c>
      <c r="CI146" s="14" t="s">
        <v>21</v>
      </c>
      <c r="CJ146" s="14">
        <f>INDEX(属性投放!$BB$6:$BB$85,(BW146-2)*20+CB146)</f>
        <v>15</v>
      </c>
      <c r="CK146" s="14" t="s">
        <v>22</v>
      </c>
      <c r="CL146" s="14">
        <f>INDEX(属性投放!$BC$6:$BC$85,(BW146-2)*20+CB146)</f>
        <v>8</v>
      </c>
      <c r="CM146" s="14" t="s">
        <v>674</v>
      </c>
      <c r="CN146" s="14">
        <f>INDEX(属性投放!$BD$6:$BD$85,(BW146-2)*20+CB146)</f>
        <v>150</v>
      </c>
      <c r="CQ146" s="13">
        <v>142</v>
      </c>
      <c r="CR146" s="13">
        <f t="shared" si="326"/>
        <v>3</v>
      </c>
      <c r="CS146" s="13">
        <f t="shared" si="327"/>
        <v>38</v>
      </c>
      <c r="CT146" s="14">
        <f t="shared" si="328"/>
        <v>4</v>
      </c>
      <c r="CU146" s="14">
        <f t="shared" si="329"/>
        <v>1102003</v>
      </c>
      <c r="CV146" s="14" t="str">
        <f>INDEX($O$6:$O$27,CR146)&amp;"-"&amp;INDEX(属性投放!$AB$7:$AB$26,CX146)&amp;"-魂火-"&amp;CZ146</f>
        <v>典韦-大焦热-魂火-2</v>
      </c>
      <c r="CW146" s="25" t="s">
        <v>162</v>
      </c>
      <c r="CX146" s="14">
        <f>INDEX(属性投放!$AL$7:$AL$58,CS146)</f>
        <v>16</v>
      </c>
      <c r="CY146" s="14" t="s">
        <v>701</v>
      </c>
      <c r="CZ146" s="14">
        <f>INDEX(属性投放!$AM$7:$AM$58,CS146)</f>
        <v>2</v>
      </c>
      <c r="DA146" s="14">
        <f t="shared" si="330"/>
        <v>38</v>
      </c>
      <c r="DB146" s="14">
        <f>INDEX(属性投放!$AN$7:$AN$58,DA146)</f>
        <v>115</v>
      </c>
      <c r="DC146" s="14" t="s">
        <v>702</v>
      </c>
      <c r="DD146" s="14">
        <f>INDEX(属性投放!$BJ$6:$BJ$85,(CT146-2)*20+CX146)</f>
        <v>750</v>
      </c>
      <c r="DE146" s="14">
        <f>SUMIFS(DD$5:DD146,$CR$5:$CR146,"="&amp;$CR146)</f>
        <v>9860</v>
      </c>
      <c r="DF146" s="14" t="s">
        <v>703</v>
      </c>
      <c r="DG146" s="14">
        <f>INDEX(属性投放!$BK$6:$BK$85,(CT146-2)*20+CX146)</f>
        <v>375</v>
      </c>
      <c r="DH146" s="14">
        <f>SUMIFS(DG$5:DG146,$CR$5:$CR146,"="&amp;$CR146)</f>
        <v>4933</v>
      </c>
      <c r="DI146" s="14" t="s">
        <v>704</v>
      </c>
      <c r="DJ146" s="14">
        <f>INDEX(属性投放!$BL$6:$BL$85,(CT146-2)*20+CX146)</f>
        <v>7500</v>
      </c>
      <c r="DK146" s="14">
        <f>SUMIFS(DJ$5:DJ146,$CR$5:$CR146,"="&amp;$CR146)</f>
        <v>98600</v>
      </c>
      <c r="DP146" s="14">
        <f t="shared" si="331"/>
        <v>1102008</v>
      </c>
      <c r="DQ146" s="14" t="str">
        <f t="shared" si="332"/>
        <v>夏侯渊2突</v>
      </c>
      <c r="DR146" s="14">
        <f t="shared" si="333"/>
        <v>7</v>
      </c>
      <c r="DS146" s="14">
        <f t="shared" si="334"/>
        <v>5</v>
      </c>
      <c r="DT146" s="14">
        <f t="shared" si="335"/>
        <v>9</v>
      </c>
      <c r="DU146" s="14">
        <f t="shared" si="336"/>
        <v>4</v>
      </c>
      <c r="DV146" s="14">
        <f t="shared" si="337"/>
        <v>2</v>
      </c>
      <c r="DW146" s="14">
        <f t="shared" si="338"/>
        <v>42</v>
      </c>
      <c r="DX146" s="14">
        <f>INDEX(属性投放!$AW$6:$AW$85,(卡牌属性!DU146-2)*20+卡牌属性!DV146)</f>
        <v>10</v>
      </c>
      <c r="DY146" s="14">
        <f>INDEX(属性投放!BP$6:BP$85,卡牌属性!$DW146)</f>
        <v>65</v>
      </c>
      <c r="DZ146" s="14">
        <f>INDEX(属性投放!BQ$6:BQ$85,卡牌属性!$DW146)</f>
        <v>33</v>
      </c>
      <c r="EA146" s="14">
        <f>INDEX(属性投放!BR$6:BR$85,卡牌属性!$DW146)</f>
        <v>650</v>
      </c>
      <c r="EB146" s="14">
        <f t="shared" ref="EB146:EB164" si="377">EB145+$DY145+EQ145*$DX145</f>
        <v>348</v>
      </c>
      <c r="EC146" s="14">
        <f t="shared" ref="EC146:EC164" si="378">EC145+$DY145+ER145*$DX145</f>
        <v>402</v>
      </c>
      <c r="ED146" s="14">
        <f t="shared" ref="ED146:ED164" si="379">ED145+$DY145+ES145*$DX145</f>
        <v>460</v>
      </c>
      <c r="EE146" s="14">
        <f t="shared" ref="EE146:EE164" si="380">EE145+$DY145+ET145*$DX145</f>
        <v>460</v>
      </c>
      <c r="EF146" s="14">
        <f t="shared" ref="EF146:EF164" si="381">EF145+$DY145+EU145*$DX145</f>
        <v>550</v>
      </c>
      <c r="EG146" s="14">
        <f t="shared" ref="EG146:EG164" si="382">EG145+$DZ145+EV145*$DX145</f>
        <v>71</v>
      </c>
      <c r="EH146" s="14">
        <f t="shared" ref="EH146:EH164" si="383">EH145+$DZ145+EW145*$DX145</f>
        <v>80</v>
      </c>
      <c r="EI146" s="14">
        <f t="shared" ref="EI146:EI164" si="384">EI145+$DZ145+EX145*$DX145</f>
        <v>80</v>
      </c>
      <c r="EJ146" s="14">
        <f t="shared" ref="EJ146:EJ164" si="385">EJ145+$DZ145+EY145*$DX145</f>
        <v>89</v>
      </c>
      <c r="EK146" s="14">
        <f t="shared" ref="EK146:EK164" si="386">EK145+$DZ145+EZ145*$DX145</f>
        <v>98</v>
      </c>
      <c r="EL146" s="14">
        <f t="shared" ref="EL146:EL164" si="387">EL145+$EA145+FA145*$DX145</f>
        <v>2600</v>
      </c>
      <c r="EM146" s="14">
        <f t="shared" ref="EM146:EM164" si="388">EM145+$EA145+FB145*$DX145</f>
        <v>3600</v>
      </c>
      <c r="EN146" s="14">
        <f t="shared" ref="EN146:EN164" si="389">EN145+$EA145+FC145*$DX145</f>
        <v>3600</v>
      </c>
      <c r="EO146" s="14">
        <f t="shared" ref="EO146:EO164" si="390">EO145+$EA145+FD145*$DX145</f>
        <v>4500</v>
      </c>
      <c r="EP146" s="14">
        <f t="shared" ref="EP146:EP164" si="391">EP145+$EA145+FE145*$DX145</f>
        <v>5200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  <c r="GJ146" s="13">
        <v>142</v>
      </c>
      <c r="GK146" s="13">
        <f>MATCH(GJ146-1,属性投放!$T$6:$T$66,1)</f>
        <v>49</v>
      </c>
      <c r="GL146" s="13">
        <f>MATCH(GJ146,属性投放!$AN$6:$AN$58,1)-1</f>
        <v>49</v>
      </c>
      <c r="GM146" s="13">
        <f>MATCH(GJ146-1,属性投放!$AD$6:$AD$26,1)</f>
        <v>20</v>
      </c>
      <c r="GN146" s="13" t="str">
        <f>INDEX(属性投放!$AB$7:$AB$26,卡牌属性!GM146)</f>
        <v>无间+1</v>
      </c>
      <c r="GO146" s="14">
        <f t="shared" si="339"/>
        <v>9000</v>
      </c>
      <c r="GP146" s="14">
        <f t="shared" si="340"/>
        <v>4488</v>
      </c>
      <c r="GQ146" s="14">
        <f t="shared" si="341"/>
        <v>89300</v>
      </c>
      <c r="GR146" s="14">
        <f t="shared" si="342"/>
        <v>25</v>
      </c>
      <c r="GS146" s="14">
        <f t="shared" si="343"/>
        <v>13</v>
      </c>
      <c r="GT146" s="14">
        <f t="shared" si="344"/>
        <v>250</v>
      </c>
      <c r="GU146" s="14">
        <f>GO146+GR146*($GJ146-INDEX(属性投放!$AD$6:$AD$26,卡牌属性!$GM146))</f>
        <v>9050</v>
      </c>
      <c r="GV146" s="14">
        <f>GP146+GS146*($GJ146-INDEX(属性投放!$AD$6:$AD$26,卡牌属性!$GM146))</f>
        <v>4514</v>
      </c>
      <c r="GW146" s="14">
        <f>GQ146+GT146*($GJ146-INDEX(属性投放!$AD$6:$AD$26,卡牌属性!$GM146))</f>
        <v>89800</v>
      </c>
      <c r="GX146" s="14">
        <f t="shared" si="345"/>
        <v>13115</v>
      </c>
      <c r="GY146" s="14">
        <f t="shared" si="346"/>
        <v>6561</v>
      </c>
      <c r="GZ146" s="14">
        <f t="shared" si="347"/>
        <v>131150</v>
      </c>
      <c r="HA146" s="14">
        <f>IF(COUNTIF(属性投放!$AN$7:$AN$58,"="&amp;卡牌属性!GJ146)&gt;0,卡牌属性!GL146,0)</f>
        <v>49</v>
      </c>
      <c r="HB146" s="14">
        <f t="shared" si="348"/>
        <v>1000</v>
      </c>
      <c r="HC146" s="14">
        <f t="shared" si="349"/>
        <v>500</v>
      </c>
      <c r="HD146" s="14">
        <f t="shared" si="350"/>
        <v>10000</v>
      </c>
      <c r="HE146" s="14">
        <f>IF(COUNTIF(属性投放!$AD$6:$AD$26,"="&amp;卡牌属性!GJ146)&gt;0,卡牌属性!GM146,0)</f>
        <v>0</v>
      </c>
      <c r="HF146" s="14">
        <f t="shared" si="351"/>
        <v>0</v>
      </c>
      <c r="HG146" s="14">
        <f t="shared" si="352"/>
        <v>0</v>
      </c>
      <c r="HH146" s="14">
        <f t="shared" si="353"/>
        <v>0</v>
      </c>
      <c r="HI146" s="14">
        <f t="shared" si="355"/>
        <v>25</v>
      </c>
      <c r="HJ146" s="14">
        <f t="shared" si="356"/>
        <v>13</v>
      </c>
      <c r="HK146" s="14">
        <f t="shared" si="357"/>
        <v>250</v>
      </c>
      <c r="HL146" s="14">
        <f t="shared" si="358"/>
        <v>22165</v>
      </c>
      <c r="HM146" s="14">
        <f t="shared" si="359"/>
        <v>11075</v>
      </c>
      <c r="HN146" s="14">
        <f t="shared" si="360"/>
        <v>220950</v>
      </c>
      <c r="HO146" s="14">
        <f t="shared" si="361"/>
        <v>760</v>
      </c>
      <c r="HP146" s="14">
        <f t="shared" si="362"/>
        <v>30000</v>
      </c>
      <c r="HQ146" s="14">
        <f t="shared" si="363"/>
        <v>0</v>
      </c>
      <c r="HR146" s="14">
        <f t="shared" si="364"/>
        <v>664100</v>
      </c>
      <c r="HS146" s="17">
        <f t="shared" si="365"/>
        <v>1.144405962957386E-3</v>
      </c>
      <c r="HT146" s="17">
        <f t="shared" si="366"/>
        <v>4.5173919590423127E-2</v>
      </c>
      <c r="HU146" s="17">
        <f t="shared" si="367"/>
        <v>0</v>
      </c>
      <c r="HV146" s="23">
        <f>SUM(HO$5:HO146)</f>
        <v>54380</v>
      </c>
      <c r="HW146" s="14">
        <f>SUM(HP$5:HP146)</f>
        <v>393520</v>
      </c>
      <c r="HX146" s="14">
        <f>SUM(HQ$5:HQ146)</f>
        <v>172660</v>
      </c>
      <c r="HY146" s="17">
        <f t="shared" si="368"/>
        <v>8.1885258244240325E-2</v>
      </c>
      <c r="HZ146" s="17">
        <f t="shared" si="369"/>
        <v>0.59256136124077696</v>
      </c>
      <c r="IA146" s="17">
        <f t="shared" si="370"/>
        <v>0.25999096521608189</v>
      </c>
    </row>
    <row r="147" spans="31:235" ht="16.5" x14ac:dyDescent="0.2">
      <c r="AE147" s="13">
        <v>143</v>
      </c>
      <c r="AF147" s="13">
        <f t="shared" si="354"/>
        <v>8</v>
      </c>
      <c r="AG147" s="13">
        <f t="shared" si="317"/>
        <v>2</v>
      </c>
      <c r="AH147" s="14">
        <f t="shared" si="318"/>
        <v>1101008</v>
      </c>
      <c r="AI147" s="14" t="str">
        <f t="shared" si="319"/>
        <v>黑尔·坎普3突</v>
      </c>
      <c r="AJ147" s="25" t="s">
        <v>162</v>
      </c>
      <c r="AK147" s="14">
        <v>1</v>
      </c>
      <c r="AL147" s="14">
        <f t="shared" si="320"/>
        <v>3</v>
      </c>
      <c r="AM147" s="14">
        <f>INDEX(属性投放!$DE$6:$DE$85,(卡牌属性!AG147-2)*20+卡牌属性!AL147)</f>
        <v>139</v>
      </c>
      <c r="AN147" s="14">
        <f t="shared" si="371"/>
        <v>139</v>
      </c>
      <c r="AO147" s="14">
        <f t="shared" si="371"/>
        <v>139</v>
      </c>
      <c r="AP147" s="14">
        <f t="shared" si="371"/>
        <v>139</v>
      </c>
      <c r="AQ147" s="14">
        <f t="shared" si="371"/>
        <v>139</v>
      </c>
      <c r="AR147" s="14">
        <f>INDEX(属性投放!$DF$6:$DF$85,(卡牌属性!AG147-2)*20+卡牌属性!AL147)</f>
        <v>45</v>
      </c>
      <c r="AS147" s="14">
        <f t="shared" si="372"/>
        <v>45</v>
      </c>
      <c r="AT147" s="14">
        <f t="shared" si="372"/>
        <v>45</v>
      </c>
      <c r="AU147" s="14">
        <f t="shared" si="372"/>
        <v>45</v>
      </c>
      <c r="AV147" s="14">
        <f t="shared" si="372"/>
        <v>45</v>
      </c>
      <c r="AW147" s="14">
        <f>INDEX(属性投放!$DG$6:$DG$85,(卡牌属性!AG147-2)*20+卡牌属性!AL147)</f>
        <v>645</v>
      </c>
      <c r="AX147" s="14">
        <f t="shared" si="373"/>
        <v>645</v>
      </c>
      <c r="AY147" s="14">
        <f t="shared" si="373"/>
        <v>645</v>
      </c>
      <c r="AZ147" s="14">
        <f t="shared" si="373"/>
        <v>645</v>
      </c>
      <c r="BA147" s="14">
        <f t="shared" si="373"/>
        <v>645</v>
      </c>
      <c r="BB147" s="14">
        <f>INDEX(属性投放!$DK$6:$DK$85,(卡牌属性!AG147-2)*20+卡牌属性!AL147)</f>
        <v>12</v>
      </c>
      <c r="BC147" s="14">
        <f t="shared" si="374"/>
        <v>12</v>
      </c>
      <c r="BD147" s="14">
        <f t="shared" si="374"/>
        <v>12</v>
      </c>
      <c r="BE147" s="14">
        <f t="shared" si="374"/>
        <v>12</v>
      </c>
      <c r="BF147" s="14">
        <f t="shared" si="374"/>
        <v>12</v>
      </c>
      <c r="BG147" s="14">
        <f>INDEX(属性投放!$DL$6:$DL$85,(卡牌属性!AG147-2)*20+卡牌属性!AL147)</f>
        <v>6</v>
      </c>
      <c r="BH147" s="14">
        <f t="shared" si="375"/>
        <v>6</v>
      </c>
      <c r="BI147" s="14">
        <f t="shared" si="375"/>
        <v>6</v>
      </c>
      <c r="BJ147" s="14">
        <f t="shared" si="375"/>
        <v>6</v>
      </c>
      <c r="BK147" s="14">
        <f t="shared" si="375"/>
        <v>6</v>
      </c>
      <c r="BL147" s="14">
        <f>INDEX(属性投放!$DM$6:$DM$85,(卡牌属性!AG147-2)*20+卡牌属性!AL147)</f>
        <v>60</v>
      </c>
      <c r="BM147" s="14">
        <f t="shared" si="376"/>
        <v>60</v>
      </c>
      <c r="BN147" s="14">
        <f t="shared" si="376"/>
        <v>60</v>
      </c>
      <c r="BO147" s="14">
        <f t="shared" si="376"/>
        <v>60</v>
      </c>
      <c r="BP147" s="14">
        <f t="shared" si="376"/>
        <v>60</v>
      </c>
      <c r="BU147" s="13">
        <v>143</v>
      </c>
      <c r="BV147" s="13">
        <f t="shared" si="321"/>
        <v>8</v>
      </c>
      <c r="BW147" s="14">
        <f t="shared" si="322"/>
        <v>4</v>
      </c>
      <c r="BX147" s="14">
        <f t="shared" si="323"/>
        <v>1102008</v>
      </c>
      <c r="BY147" s="14" t="str">
        <f t="shared" si="324"/>
        <v>夏侯渊3突</v>
      </c>
      <c r="BZ147" s="25" t="s">
        <v>162</v>
      </c>
      <c r="CA147" s="14">
        <v>2</v>
      </c>
      <c r="CB147" s="14">
        <f t="shared" si="325"/>
        <v>3</v>
      </c>
      <c r="CC147" s="14" t="s">
        <v>21</v>
      </c>
      <c r="CD147" s="14">
        <f>INDEX(属性投放!$AY$6:$AY$85,(BW147-2)*20+CB147)</f>
        <v>683</v>
      </c>
      <c r="CE147" s="14" t="s">
        <v>22</v>
      </c>
      <c r="CF147" s="14">
        <f>INDEX(属性投放!$AZ$6:$AZ$85,(BW147-2)*20+CB147)</f>
        <v>263</v>
      </c>
      <c r="CG147" s="14" t="s">
        <v>674</v>
      </c>
      <c r="CH147" s="14">
        <f>INDEX(属性投放!$BA$6:$BA$85,(BW147-2)*20+CB147)</f>
        <v>5330</v>
      </c>
      <c r="CI147" s="14" t="s">
        <v>21</v>
      </c>
      <c r="CJ147" s="14">
        <f>INDEX(属性投放!$BB$6:$BB$85,(BW147-2)*20+CB147)</f>
        <v>15</v>
      </c>
      <c r="CK147" s="14" t="s">
        <v>22</v>
      </c>
      <c r="CL147" s="14">
        <f>INDEX(属性投放!$BC$6:$BC$85,(BW147-2)*20+CB147)</f>
        <v>8</v>
      </c>
      <c r="CM147" s="14" t="s">
        <v>674</v>
      </c>
      <c r="CN147" s="14">
        <f>INDEX(属性投放!$BD$6:$BD$85,(BW147-2)*20+CB147)</f>
        <v>150</v>
      </c>
      <c r="CQ147" s="13">
        <v>143</v>
      </c>
      <c r="CR147" s="13">
        <f t="shared" si="326"/>
        <v>3</v>
      </c>
      <c r="CS147" s="13">
        <f t="shared" si="327"/>
        <v>39</v>
      </c>
      <c r="CT147" s="14">
        <f t="shared" si="328"/>
        <v>4</v>
      </c>
      <c r="CU147" s="14">
        <f t="shared" si="329"/>
        <v>1102003</v>
      </c>
      <c r="CV147" s="14" t="str">
        <f>INDEX($O$6:$O$27,CR147)&amp;"-"&amp;INDEX(属性投放!$AB$7:$AB$26,CX147)&amp;"-魂火-"&amp;CZ147</f>
        <v>典韦-大焦热-魂火-3</v>
      </c>
      <c r="CW147" s="25" t="s">
        <v>162</v>
      </c>
      <c r="CX147" s="14">
        <f>INDEX(属性投放!$AL$7:$AL$58,CS147)</f>
        <v>16</v>
      </c>
      <c r="CY147" s="14" t="s">
        <v>701</v>
      </c>
      <c r="CZ147" s="14">
        <f>INDEX(属性投放!$AM$7:$AM$58,CS147)</f>
        <v>3</v>
      </c>
      <c r="DA147" s="14">
        <f t="shared" si="330"/>
        <v>39</v>
      </c>
      <c r="DB147" s="14">
        <f>INDEX(属性投放!$AN$7:$AN$58,DA147)</f>
        <v>117</v>
      </c>
      <c r="DC147" s="14" t="s">
        <v>702</v>
      </c>
      <c r="DD147" s="14">
        <f>INDEX(属性投放!$BJ$6:$BJ$85,(CT147-2)*20+CX147)</f>
        <v>750</v>
      </c>
      <c r="DE147" s="14">
        <f>SUMIFS(DD$5:DD147,$CR$5:$CR147,"="&amp;$CR147)</f>
        <v>10610</v>
      </c>
      <c r="DF147" s="14" t="s">
        <v>703</v>
      </c>
      <c r="DG147" s="14">
        <f>INDEX(属性投放!$BK$6:$BK$85,(CT147-2)*20+CX147)</f>
        <v>375</v>
      </c>
      <c r="DH147" s="14">
        <f>SUMIFS(DG$5:DG147,$CR$5:$CR147,"="&amp;$CR147)</f>
        <v>5308</v>
      </c>
      <c r="DI147" s="14" t="s">
        <v>704</v>
      </c>
      <c r="DJ147" s="14">
        <f>INDEX(属性投放!$BL$6:$BL$85,(CT147-2)*20+CX147)</f>
        <v>7500</v>
      </c>
      <c r="DK147" s="14">
        <f>SUMIFS(DJ$5:DJ147,$CR$5:$CR147,"="&amp;$CR147)</f>
        <v>106100</v>
      </c>
      <c r="DP147" s="14">
        <f t="shared" si="331"/>
        <v>1102008</v>
      </c>
      <c r="DQ147" s="14" t="str">
        <f t="shared" si="332"/>
        <v>夏侯渊3突</v>
      </c>
      <c r="DR147" s="14">
        <f t="shared" si="333"/>
        <v>7</v>
      </c>
      <c r="DS147" s="14">
        <f t="shared" si="334"/>
        <v>5</v>
      </c>
      <c r="DT147" s="14">
        <f t="shared" si="335"/>
        <v>9</v>
      </c>
      <c r="DU147" s="14">
        <f t="shared" si="336"/>
        <v>4</v>
      </c>
      <c r="DV147" s="14">
        <f t="shared" si="337"/>
        <v>3</v>
      </c>
      <c r="DW147" s="14">
        <f t="shared" si="338"/>
        <v>43</v>
      </c>
      <c r="DX147" s="14">
        <f>INDEX(属性投放!$AW$6:$AW$85,(卡牌属性!DU147-2)*20+卡牌属性!DV147)</f>
        <v>10</v>
      </c>
      <c r="DY147" s="14">
        <f>INDEX(属性投放!BP$6:BP$85,卡牌属性!$DW147)</f>
        <v>100</v>
      </c>
      <c r="DZ147" s="14">
        <f>INDEX(属性投放!BQ$6:BQ$85,卡牌属性!$DW147)</f>
        <v>50</v>
      </c>
      <c r="EA147" s="14">
        <f>INDEX(属性投放!BR$6:BR$85,卡牌属性!$DW147)</f>
        <v>1000</v>
      </c>
      <c r="EB147" s="14">
        <f t="shared" si="377"/>
        <v>563</v>
      </c>
      <c r="EC147" s="14">
        <f t="shared" si="378"/>
        <v>637</v>
      </c>
      <c r="ED147" s="14">
        <f t="shared" si="379"/>
        <v>725</v>
      </c>
      <c r="EE147" s="14">
        <f t="shared" si="380"/>
        <v>725</v>
      </c>
      <c r="EF147" s="14">
        <f t="shared" si="381"/>
        <v>865</v>
      </c>
      <c r="EG147" s="14">
        <f t="shared" si="382"/>
        <v>154</v>
      </c>
      <c r="EH147" s="14">
        <f t="shared" si="383"/>
        <v>173</v>
      </c>
      <c r="EI147" s="14">
        <f t="shared" si="384"/>
        <v>173</v>
      </c>
      <c r="EJ147" s="14">
        <f t="shared" si="385"/>
        <v>202</v>
      </c>
      <c r="EK147" s="14">
        <f t="shared" si="386"/>
        <v>221</v>
      </c>
      <c r="EL147" s="14">
        <f t="shared" si="387"/>
        <v>5250</v>
      </c>
      <c r="EM147" s="14">
        <f t="shared" si="388"/>
        <v>6750</v>
      </c>
      <c r="EN147" s="14">
        <f t="shared" si="389"/>
        <v>6750</v>
      </c>
      <c r="EO147" s="14">
        <f t="shared" si="390"/>
        <v>8150</v>
      </c>
      <c r="EP147" s="14">
        <f t="shared" si="391"/>
        <v>9850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  <c r="GJ147" s="13">
        <v>143</v>
      </c>
      <c r="GK147" s="13">
        <f>MATCH(GJ147-1,属性投放!$T$6:$T$66,1)</f>
        <v>51</v>
      </c>
      <c r="GL147" s="13">
        <f>MATCH(GJ147,属性投放!$AN$6:$AN$58,1)-1</f>
        <v>49</v>
      </c>
      <c r="GM147" s="13">
        <f>MATCH(GJ147-1,属性投放!$AD$6:$AD$26,1)</f>
        <v>20</v>
      </c>
      <c r="GN147" s="13" t="str">
        <f>INDEX(属性投放!$AB$7:$AB$26,卡牌属性!GM147)</f>
        <v>无间+1</v>
      </c>
      <c r="GO147" s="14">
        <f t="shared" si="339"/>
        <v>9000</v>
      </c>
      <c r="GP147" s="14">
        <f t="shared" si="340"/>
        <v>4488</v>
      </c>
      <c r="GQ147" s="14">
        <f t="shared" si="341"/>
        <v>89300</v>
      </c>
      <c r="GR147" s="14">
        <f t="shared" si="342"/>
        <v>25</v>
      </c>
      <c r="GS147" s="14">
        <f t="shared" si="343"/>
        <v>13</v>
      </c>
      <c r="GT147" s="14">
        <f t="shared" si="344"/>
        <v>250</v>
      </c>
      <c r="GU147" s="14">
        <f>GO147+GR147*($GJ147-INDEX(属性投放!$AD$6:$AD$26,卡牌属性!$GM147))</f>
        <v>9075</v>
      </c>
      <c r="GV147" s="14">
        <f>GP147+GS147*($GJ147-INDEX(属性投放!$AD$6:$AD$26,卡牌属性!$GM147))</f>
        <v>4527</v>
      </c>
      <c r="GW147" s="14">
        <f>GQ147+GT147*($GJ147-INDEX(属性投放!$AD$6:$AD$26,卡牌属性!$GM147))</f>
        <v>90050</v>
      </c>
      <c r="GX147" s="14">
        <f t="shared" si="345"/>
        <v>13115</v>
      </c>
      <c r="GY147" s="14">
        <f t="shared" si="346"/>
        <v>6561</v>
      </c>
      <c r="GZ147" s="14">
        <f t="shared" si="347"/>
        <v>131150</v>
      </c>
      <c r="HA147" s="14">
        <f>IF(COUNTIF(属性投放!$AN$7:$AN$58,"="&amp;卡牌属性!GJ147)&gt;0,卡牌属性!GL147,0)</f>
        <v>0</v>
      </c>
      <c r="HB147" s="14">
        <f t="shared" si="348"/>
        <v>0</v>
      </c>
      <c r="HC147" s="14">
        <f t="shared" si="349"/>
        <v>0</v>
      </c>
      <c r="HD147" s="14">
        <f t="shared" si="350"/>
        <v>0</v>
      </c>
      <c r="HE147" s="14">
        <f>IF(COUNTIF(属性投放!$AD$6:$AD$26,"="&amp;卡牌属性!GJ147)&gt;0,卡牌属性!GM147,0)</f>
        <v>0</v>
      </c>
      <c r="HF147" s="14">
        <f t="shared" si="351"/>
        <v>0</v>
      </c>
      <c r="HG147" s="14">
        <f t="shared" si="352"/>
        <v>0</v>
      </c>
      <c r="HH147" s="14">
        <f t="shared" si="353"/>
        <v>0</v>
      </c>
      <c r="HI147" s="14">
        <f t="shared" si="355"/>
        <v>25</v>
      </c>
      <c r="HJ147" s="14">
        <f t="shared" si="356"/>
        <v>13</v>
      </c>
      <c r="HK147" s="14">
        <f t="shared" si="357"/>
        <v>250</v>
      </c>
      <c r="HL147" s="14">
        <f t="shared" si="358"/>
        <v>22190</v>
      </c>
      <c r="HM147" s="14">
        <f t="shared" si="359"/>
        <v>11088</v>
      </c>
      <c r="HN147" s="14">
        <f t="shared" si="360"/>
        <v>221200</v>
      </c>
      <c r="HO147" s="14">
        <f t="shared" si="361"/>
        <v>760</v>
      </c>
      <c r="HP147" s="14">
        <f t="shared" si="362"/>
        <v>0</v>
      </c>
      <c r="HQ147" s="14">
        <f t="shared" si="363"/>
        <v>0</v>
      </c>
      <c r="HR147" s="14">
        <f t="shared" si="364"/>
        <v>664860</v>
      </c>
      <c r="HS147" s="17">
        <f t="shared" si="365"/>
        <v>1.1430977950245165E-3</v>
      </c>
      <c r="HT147" s="17">
        <f t="shared" si="366"/>
        <v>0</v>
      </c>
      <c r="HU147" s="17">
        <f t="shared" si="367"/>
        <v>0</v>
      </c>
      <c r="HV147" s="23">
        <f>SUM(HO$5:HO147)</f>
        <v>55140</v>
      </c>
      <c r="HW147" s="14">
        <f>SUM(HP$5:HP147)</f>
        <v>393520</v>
      </c>
      <c r="HX147" s="14">
        <f>SUM(HQ$5:HQ147)</f>
        <v>172660</v>
      </c>
      <c r="HY147" s="17">
        <f t="shared" si="368"/>
        <v>8.293475318112084E-2</v>
      </c>
      <c r="HZ147" s="17">
        <f t="shared" si="369"/>
        <v>0.59188400565532595</v>
      </c>
      <c r="IA147" s="17">
        <f t="shared" si="370"/>
        <v>0.25969377011701711</v>
      </c>
    </row>
    <row r="148" spans="31:235" ht="16.5" x14ac:dyDescent="0.2">
      <c r="AE148" s="13">
        <v>144</v>
      </c>
      <c r="AF148" s="13">
        <f t="shared" si="354"/>
        <v>8</v>
      </c>
      <c r="AG148" s="13">
        <f t="shared" si="317"/>
        <v>2</v>
      </c>
      <c r="AH148" s="14">
        <f t="shared" si="318"/>
        <v>1101008</v>
      </c>
      <c r="AI148" s="14" t="str">
        <f t="shared" si="319"/>
        <v>黑尔·坎普4突</v>
      </c>
      <c r="AJ148" s="25" t="s">
        <v>162</v>
      </c>
      <c r="AK148" s="14">
        <v>1</v>
      </c>
      <c r="AL148" s="14">
        <f t="shared" si="320"/>
        <v>4</v>
      </c>
      <c r="AM148" s="14">
        <f>INDEX(属性投放!$DE$6:$DE$85,(卡牌属性!AG148-2)*20+卡牌属性!AL148)</f>
        <v>288</v>
      </c>
      <c r="AN148" s="14">
        <f t="shared" si="371"/>
        <v>288</v>
      </c>
      <c r="AO148" s="14">
        <f t="shared" si="371"/>
        <v>288</v>
      </c>
      <c r="AP148" s="14">
        <f t="shared" si="371"/>
        <v>288</v>
      </c>
      <c r="AQ148" s="14">
        <f t="shared" si="371"/>
        <v>288</v>
      </c>
      <c r="AR148" s="14">
        <f>INDEX(属性投放!$DF$6:$DF$85,(卡牌属性!AG148-2)*20+卡牌属性!AL148)</f>
        <v>120</v>
      </c>
      <c r="AS148" s="14">
        <f t="shared" si="372"/>
        <v>120</v>
      </c>
      <c r="AT148" s="14">
        <f t="shared" si="372"/>
        <v>120</v>
      </c>
      <c r="AU148" s="14">
        <f t="shared" si="372"/>
        <v>120</v>
      </c>
      <c r="AV148" s="14">
        <f t="shared" si="372"/>
        <v>120</v>
      </c>
      <c r="AW148" s="14">
        <f>INDEX(属性投放!$DG$6:$DG$85,(卡牌属性!AG148-2)*20+卡牌属性!AL148)</f>
        <v>1390</v>
      </c>
      <c r="AX148" s="14">
        <f t="shared" si="373"/>
        <v>1390</v>
      </c>
      <c r="AY148" s="14">
        <f t="shared" si="373"/>
        <v>1390</v>
      </c>
      <c r="AZ148" s="14">
        <f t="shared" si="373"/>
        <v>1390</v>
      </c>
      <c r="BA148" s="14">
        <f t="shared" si="373"/>
        <v>1390</v>
      </c>
      <c r="BB148" s="14">
        <f>INDEX(属性投放!$DK$6:$DK$85,(卡牌属性!AG148-2)*20+卡牌属性!AL148)</f>
        <v>22</v>
      </c>
      <c r="BC148" s="14">
        <f t="shared" si="374"/>
        <v>22</v>
      </c>
      <c r="BD148" s="14">
        <f t="shared" si="374"/>
        <v>22</v>
      </c>
      <c r="BE148" s="14">
        <f t="shared" si="374"/>
        <v>22</v>
      </c>
      <c r="BF148" s="14">
        <f t="shared" si="374"/>
        <v>22</v>
      </c>
      <c r="BG148" s="14">
        <f>INDEX(属性投放!$DL$6:$DL$85,(卡牌属性!AG148-2)*20+卡牌属性!AL148)</f>
        <v>11</v>
      </c>
      <c r="BH148" s="14">
        <f t="shared" si="375"/>
        <v>11</v>
      </c>
      <c r="BI148" s="14">
        <f t="shared" si="375"/>
        <v>11</v>
      </c>
      <c r="BJ148" s="14">
        <f t="shared" si="375"/>
        <v>11</v>
      </c>
      <c r="BK148" s="14">
        <f t="shared" si="375"/>
        <v>11</v>
      </c>
      <c r="BL148" s="14">
        <f>INDEX(属性投放!$DM$6:$DM$85,(卡牌属性!AG148-2)*20+卡牌属性!AL148)</f>
        <v>110</v>
      </c>
      <c r="BM148" s="14">
        <f t="shared" si="376"/>
        <v>110</v>
      </c>
      <c r="BN148" s="14">
        <f t="shared" si="376"/>
        <v>110</v>
      </c>
      <c r="BO148" s="14">
        <f t="shared" si="376"/>
        <v>110</v>
      </c>
      <c r="BP148" s="14">
        <f t="shared" si="376"/>
        <v>110</v>
      </c>
      <c r="BU148" s="13">
        <v>144</v>
      </c>
      <c r="BV148" s="13">
        <f t="shared" si="321"/>
        <v>8</v>
      </c>
      <c r="BW148" s="14">
        <f t="shared" si="322"/>
        <v>4</v>
      </c>
      <c r="BX148" s="14">
        <f t="shared" si="323"/>
        <v>1102008</v>
      </c>
      <c r="BY148" s="14" t="str">
        <f t="shared" si="324"/>
        <v>夏侯渊4突</v>
      </c>
      <c r="BZ148" s="25" t="s">
        <v>162</v>
      </c>
      <c r="CA148" s="14">
        <v>2</v>
      </c>
      <c r="CB148" s="14">
        <f t="shared" si="325"/>
        <v>4</v>
      </c>
      <c r="CC148" s="14" t="s">
        <v>21</v>
      </c>
      <c r="CD148" s="14">
        <f>INDEX(属性投放!$AY$6:$AY$85,(BW148-2)*20+CB148)</f>
        <v>1033</v>
      </c>
      <c r="CE148" s="14" t="s">
        <v>22</v>
      </c>
      <c r="CF148" s="14">
        <f>INDEX(属性投放!$AZ$6:$AZ$85,(BW148-2)*20+CB148)</f>
        <v>443</v>
      </c>
      <c r="CG148" s="14" t="s">
        <v>674</v>
      </c>
      <c r="CH148" s="14">
        <f>INDEX(属性投放!$BA$6:$BA$85,(BW148-2)*20+CB148)</f>
        <v>8830</v>
      </c>
      <c r="CI148" s="14" t="s">
        <v>21</v>
      </c>
      <c r="CJ148" s="14">
        <f>INDEX(属性投放!$BB$6:$BB$85,(BW148-2)*20+CB148)</f>
        <v>20</v>
      </c>
      <c r="CK148" s="14" t="s">
        <v>22</v>
      </c>
      <c r="CL148" s="14">
        <f>INDEX(属性投放!$BC$6:$BC$85,(BW148-2)*20+CB148)</f>
        <v>10</v>
      </c>
      <c r="CM148" s="14" t="s">
        <v>674</v>
      </c>
      <c r="CN148" s="14">
        <f>INDEX(属性投放!$BD$6:$BD$85,(BW148-2)*20+CB148)</f>
        <v>200</v>
      </c>
      <c r="CQ148" s="13">
        <v>144</v>
      </c>
      <c r="CR148" s="13">
        <f t="shared" si="326"/>
        <v>3</v>
      </c>
      <c r="CS148" s="13">
        <f t="shared" si="327"/>
        <v>40</v>
      </c>
      <c r="CT148" s="14">
        <f t="shared" si="328"/>
        <v>4</v>
      </c>
      <c r="CU148" s="14">
        <f t="shared" si="329"/>
        <v>1102003</v>
      </c>
      <c r="CV148" s="14" t="str">
        <f>INDEX($O$6:$O$27,CR148)&amp;"-"&amp;INDEX(属性投放!$AB$7:$AB$26,CX148)&amp;"-魂火-"&amp;CZ148</f>
        <v>典韦-大焦热+1-魂火-1</v>
      </c>
      <c r="CW148" s="25" t="s">
        <v>162</v>
      </c>
      <c r="CX148" s="14">
        <f>INDEX(属性投放!$AL$7:$AL$58,CS148)</f>
        <v>17</v>
      </c>
      <c r="CY148" s="14" t="s">
        <v>701</v>
      </c>
      <c r="CZ148" s="14">
        <f>INDEX(属性投放!$AM$7:$AM$58,CS148)</f>
        <v>1</v>
      </c>
      <c r="DA148" s="14">
        <f t="shared" si="330"/>
        <v>40</v>
      </c>
      <c r="DB148" s="14">
        <f>INDEX(属性投放!$AN$7:$AN$58,DA148)</f>
        <v>120</v>
      </c>
      <c r="DC148" s="14" t="s">
        <v>702</v>
      </c>
      <c r="DD148" s="14">
        <f>INDEX(属性投放!$BJ$6:$BJ$85,(CT148-2)*20+CX148)</f>
        <v>1000</v>
      </c>
      <c r="DE148" s="14">
        <f>SUMIFS(DD$5:DD148,$CR$5:$CR148,"="&amp;$CR148)</f>
        <v>11610</v>
      </c>
      <c r="DF148" s="14" t="s">
        <v>703</v>
      </c>
      <c r="DG148" s="14">
        <f>INDEX(属性投放!$BK$6:$BK$85,(CT148-2)*20+CX148)</f>
        <v>500</v>
      </c>
      <c r="DH148" s="14">
        <f>SUMIFS(DG$5:DG148,$CR$5:$CR148,"="&amp;$CR148)</f>
        <v>5808</v>
      </c>
      <c r="DI148" s="14" t="s">
        <v>704</v>
      </c>
      <c r="DJ148" s="14">
        <f>INDEX(属性投放!$BL$6:$BL$85,(CT148-2)*20+CX148)</f>
        <v>10000</v>
      </c>
      <c r="DK148" s="14">
        <f>SUMIFS(DJ$5:DJ148,$CR$5:$CR148,"="&amp;$CR148)</f>
        <v>116100</v>
      </c>
      <c r="DP148" s="14">
        <f t="shared" si="331"/>
        <v>1102008</v>
      </c>
      <c r="DQ148" s="14" t="str">
        <f t="shared" si="332"/>
        <v>夏侯渊4突</v>
      </c>
      <c r="DR148" s="14">
        <f t="shared" si="333"/>
        <v>7</v>
      </c>
      <c r="DS148" s="14">
        <f t="shared" si="334"/>
        <v>5</v>
      </c>
      <c r="DT148" s="14">
        <f t="shared" si="335"/>
        <v>9</v>
      </c>
      <c r="DU148" s="14">
        <f t="shared" si="336"/>
        <v>4</v>
      </c>
      <c r="DV148" s="14">
        <f t="shared" si="337"/>
        <v>4</v>
      </c>
      <c r="DW148" s="14">
        <f t="shared" si="338"/>
        <v>44</v>
      </c>
      <c r="DX148" s="14">
        <f>INDEX(属性投放!$AW$6:$AW$85,(卡牌属性!DU148-2)*20+卡牌属性!DV148)</f>
        <v>10</v>
      </c>
      <c r="DY148" s="14">
        <f>INDEX(属性投放!BP$6:BP$85,卡牌属性!$DW148)</f>
        <v>125</v>
      </c>
      <c r="DZ148" s="14">
        <f>INDEX(属性投放!BQ$6:BQ$85,卡牌属性!$DW148)</f>
        <v>63</v>
      </c>
      <c r="EA148" s="14">
        <f>INDEX(属性投放!BR$6:BR$85,卡牌属性!$DW148)</f>
        <v>1250</v>
      </c>
      <c r="EB148" s="14">
        <f t="shared" si="377"/>
        <v>813</v>
      </c>
      <c r="EC148" s="14">
        <f t="shared" si="378"/>
        <v>907</v>
      </c>
      <c r="ED148" s="14">
        <f t="shared" si="379"/>
        <v>1025</v>
      </c>
      <c r="EE148" s="14">
        <f t="shared" si="380"/>
        <v>1025</v>
      </c>
      <c r="EF148" s="14">
        <f t="shared" si="381"/>
        <v>1215</v>
      </c>
      <c r="EG148" s="14">
        <f t="shared" si="382"/>
        <v>254</v>
      </c>
      <c r="EH148" s="14">
        <f t="shared" si="383"/>
        <v>283</v>
      </c>
      <c r="EI148" s="14">
        <f t="shared" si="384"/>
        <v>283</v>
      </c>
      <c r="EJ148" s="14">
        <f t="shared" si="385"/>
        <v>332</v>
      </c>
      <c r="EK148" s="14">
        <f t="shared" si="386"/>
        <v>361</v>
      </c>
      <c r="EL148" s="14">
        <f t="shared" si="387"/>
        <v>8250</v>
      </c>
      <c r="EM148" s="14">
        <f t="shared" si="388"/>
        <v>10250</v>
      </c>
      <c r="EN148" s="14">
        <f t="shared" si="389"/>
        <v>10250</v>
      </c>
      <c r="EO148" s="14">
        <f t="shared" si="390"/>
        <v>12150</v>
      </c>
      <c r="EP148" s="14">
        <f t="shared" si="391"/>
        <v>14850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  <c r="GJ148" s="13">
        <v>144</v>
      </c>
      <c r="GK148" s="13">
        <f>MATCH(GJ148-1,属性投放!$T$6:$T$66,1)</f>
        <v>52</v>
      </c>
      <c r="GL148" s="13">
        <f>MATCH(GJ148,属性投放!$AN$6:$AN$58,1)-1</f>
        <v>49</v>
      </c>
      <c r="GM148" s="13">
        <f>MATCH(GJ148-1,属性投放!$AD$6:$AD$26,1)</f>
        <v>20</v>
      </c>
      <c r="GN148" s="13" t="str">
        <f>INDEX(属性投放!$AB$7:$AB$26,卡牌属性!GM148)</f>
        <v>无间+1</v>
      </c>
      <c r="GO148" s="14">
        <f t="shared" si="339"/>
        <v>9000</v>
      </c>
      <c r="GP148" s="14">
        <f t="shared" si="340"/>
        <v>4488</v>
      </c>
      <c r="GQ148" s="14">
        <f t="shared" si="341"/>
        <v>89300</v>
      </c>
      <c r="GR148" s="14">
        <f t="shared" si="342"/>
        <v>25</v>
      </c>
      <c r="GS148" s="14">
        <f t="shared" si="343"/>
        <v>13</v>
      </c>
      <c r="GT148" s="14">
        <f t="shared" si="344"/>
        <v>250</v>
      </c>
      <c r="GU148" s="14">
        <f>GO148+GR148*($GJ148-INDEX(属性投放!$AD$6:$AD$26,卡牌属性!$GM148))</f>
        <v>9100</v>
      </c>
      <c r="GV148" s="14">
        <f>GP148+GS148*($GJ148-INDEX(属性投放!$AD$6:$AD$26,卡牌属性!$GM148))</f>
        <v>4540</v>
      </c>
      <c r="GW148" s="14">
        <f>GQ148+GT148*($GJ148-INDEX(属性投放!$AD$6:$AD$26,卡牌属性!$GM148))</f>
        <v>90300</v>
      </c>
      <c r="GX148" s="14">
        <f t="shared" si="345"/>
        <v>13115</v>
      </c>
      <c r="GY148" s="14">
        <f t="shared" si="346"/>
        <v>6561</v>
      </c>
      <c r="GZ148" s="14">
        <f t="shared" si="347"/>
        <v>131150</v>
      </c>
      <c r="HA148" s="14">
        <f>IF(COUNTIF(属性投放!$AN$7:$AN$58,"="&amp;卡牌属性!GJ148)&gt;0,卡牌属性!GL148,0)</f>
        <v>0</v>
      </c>
      <c r="HB148" s="14">
        <f t="shared" si="348"/>
        <v>0</v>
      </c>
      <c r="HC148" s="14">
        <f t="shared" si="349"/>
        <v>0</v>
      </c>
      <c r="HD148" s="14">
        <f t="shared" si="350"/>
        <v>0</v>
      </c>
      <c r="HE148" s="14">
        <f>IF(COUNTIF(属性投放!$AD$6:$AD$26,"="&amp;卡牌属性!GJ148)&gt;0,卡牌属性!GM148,0)</f>
        <v>0</v>
      </c>
      <c r="HF148" s="14">
        <f t="shared" si="351"/>
        <v>0</v>
      </c>
      <c r="HG148" s="14">
        <f t="shared" si="352"/>
        <v>0</v>
      </c>
      <c r="HH148" s="14">
        <f t="shared" si="353"/>
        <v>0</v>
      </c>
      <c r="HI148" s="14">
        <f t="shared" si="355"/>
        <v>25</v>
      </c>
      <c r="HJ148" s="14">
        <f t="shared" si="356"/>
        <v>13</v>
      </c>
      <c r="HK148" s="14">
        <f t="shared" si="357"/>
        <v>250</v>
      </c>
      <c r="HL148" s="14">
        <f t="shared" si="358"/>
        <v>22215</v>
      </c>
      <c r="HM148" s="14">
        <f t="shared" si="359"/>
        <v>11101</v>
      </c>
      <c r="HN148" s="14">
        <f t="shared" si="360"/>
        <v>221450</v>
      </c>
      <c r="HO148" s="14">
        <f t="shared" si="361"/>
        <v>760</v>
      </c>
      <c r="HP148" s="14">
        <f t="shared" si="362"/>
        <v>0</v>
      </c>
      <c r="HQ148" s="14">
        <f t="shared" si="363"/>
        <v>0</v>
      </c>
      <c r="HR148" s="14">
        <f t="shared" si="364"/>
        <v>665620</v>
      </c>
      <c r="HS148" s="17">
        <f t="shared" si="365"/>
        <v>1.1417926144046153E-3</v>
      </c>
      <c r="HT148" s="17">
        <f t="shared" si="366"/>
        <v>0</v>
      </c>
      <c r="HU148" s="17">
        <f t="shared" si="367"/>
        <v>0</v>
      </c>
      <c r="HV148" s="23">
        <f>SUM(HO$5:HO148)</f>
        <v>55900</v>
      </c>
      <c r="HW148" s="14">
        <f>SUM(HP$5:HP148)</f>
        <v>393520</v>
      </c>
      <c r="HX148" s="14">
        <f>SUM(HQ$5:HQ148)</f>
        <v>172660</v>
      </c>
      <c r="HY148" s="17">
        <f t="shared" si="368"/>
        <v>8.3981851506865782E-2</v>
      </c>
      <c r="HZ148" s="17">
        <f t="shared" si="369"/>
        <v>0.59120819686908443</v>
      </c>
      <c r="IA148" s="17">
        <f t="shared" si="370"/>
        <v>0.25939725368829064</v>
      </c>
    </row>
    <row r="149" spans="31:235" ht="16.5" x14ac:dyDescent="0.2">
      <c r="AE149" s="13">
        <v>145</v>
      </c>
      <c r="AF149" s="13">
        <f t="shared" si="354"/>
        <v>8</v>
      </c>
      <c r="AG149" s="13">
        <f t="shared" si="317"/>
        <v>2</v>
      </c>
      <c r="AH149" s="14">
        <f t="shared" si="318"/>
        <v>1101008</v>
      </c>
      <c r="AI149" s="14" t="str">
        <f t="shared" si="319"/>
        <v>黑尔·坎普5突</v>
      </c>
      <c r="AJ149" s="25" t="s">
        <v>162</v>
      </c>
      <c r="AK149" s="14">
        <v>1</v>
      </c>
      <c r="AL149" s="14">
        <f t="shared" si="320"/>
        <v>5</v>
      </c>
      <c r="AM149" s="14">
        <f>INDEX(属性投放!$DE$6:$DE$85,(卡牌属性!AG149-2)*20+卡牌属性!AL149)</f>
        <v>351</v>
      </c>
      <c r="AN149" s="14">
        <f t="shared" si="371"/>
        <v>351</v>
      </c>
      <c r="AO149" s="14">
        <f t="shared" si="371"/>
        <v>351</v>
      </c>
      <c r="AP149" s="14">
        <f t="shared" si="371"/>
        <v>351</v>
      </c>
      <c r="AQ149" s="14">
        <f t="shared" si="371"/>
        <v>351</v>
      </c>
      <c r="AR149" s="14">
        <f>INDEX(属性投放!$DF$6:$DF$85,(卡牌属性!AG149-2)*20+卡牌属性!AL149)</f>
        <v>151</v>
      </c>
      <c r="AS149" s="14">
        <f t="shared" si="372"/>
        <v>151</v>
      </c>
      <c r="AT149" s="14">
        <f t="shared" si="372"/>
        <v>151</v>
      </c>
      <c r="AU149" s="14">
        <f t="shared" si="372"/>
        <v>151</v>
      </c>
      <c r="AV149" s="14">
        <f t="shared" si="372"/>
        <v>151</v>
      </c>
      <c r="AW149" s="14">
        <f>INDEX(属性投放!$DG$6:$DG$85,(卡牌属性!AG149-2)*20+卡牌属性!AL149)</f>
        <v>1705</v>
      </c>
      <c r="AX149" s="14">
        <f t="shared" si="373"/>
        <v>1705</v>
      </c>
      <c r="AY149" s="14">
        <f t="shared" si="373"/>
        <v>1705</v>
      </c>
      <c r="AZ149" s="14">
        <f t="shared" si="373"/>
        <v>1705</v>
      </c>
      <c r="BA149" s="14">
        <f t="shared" si="373"/>
        <v>1705</v>
      </c>
      <c r="BB149" s="14">
        <f>INDEX(属性投放!$DK$6:$DK$85,(卡牌属性!AG149-2)*20+卡牌属性!AL149)</f>
        <v>22</v>
      </c>
      <c r="BC149" s="14">
        <f t="shared" si="374"/>
        <v>22</v>
      </c>
      <c r="BD149" s="14">
        <f t="shared" si="374"/>
        <v>22</v>
      </c>
      <c r="BE149" s="14">
        <f t="shared" si="374"/>
        <v>22</v>
      </c>
      <c r="BF149" s="14">
        <f t="shared" si="374"/>
        <v>22</v>
      </c>
      <c r="BG149" s="14">
        <f>INDEX(属性投放!$DL$6:$DL$85,(卡牌属性!AG149-2)*20+卡牌属性!AL149)</f>
        <v>11</v>
      </c>
      <c r="BH149" s="14">
        <f t="shared" si="375"/>
        <v>11</v>
      </c>
      <c r="BI149" s="14">
        <f t="shared" si="375"/>
        <v>11</v>
      </c>
      <c r="BJ149" s="14">
        <f t="shared" si="375"/>
        <v>11</v>
      </c>
      <c r="BK149" s="14">
        <f t="shared" si="375"/>
        <v>11</v>
      </c>
      <c r="BL149" s="14">
        <f>INDEX(属性投放!$DM$6:$DM$85,(卡牌属性!AG149-2)*20+卡牌属性!AL149)</f>
        <v>110</v>
      </c>
      <c r="BM149" s="14">
        <f t="shared" si="376"/>
        <v>110</v>
      </c>
      <c r="BN149" s="14">
        <f t="shared" si="376"/>
        <v>110</v>
      </c>
      <c r="BO149" s="14">
        <f t="shared" si="376"/>
        <v>110</v>
      </c>
      <c r="BP149" s="14">
        <f t="shared" si="376"/>
        <v>110</v>
      </c>
      <c r="BU149" s="13">
        <v>145</v>
      </c>
      <c r="BV149" s="13">
        <f t="shared" si="321"/>
        <v>8</v>
      </c>
      <c r="BW149" s="14">
        <f t="shared" si="322"/>
        <v>4</v>
      </c>
      <c r="BX149" s="14">
        <f t="shared" si="323"/>
        <v>1102008</v>
      </c>
      <c r="BY149" s="14" t="str">
        <f t="shared" si="324"/>
        <v>夏侯渊5突</v>
      </c>
      <c r="BZ149" s="25" t="s">
        <v>162</v>
      </c>
      <c r="CA149" s="14">
        <v>2</v>
      </c>
      <c r="CB149" s="14">
        <f t="shared" si="325"/>
        <v>5</v>
      </c>
      <c r="CC149" s="14" t="s">
        <v>21</v>
      </c>
      <c r="CD149" s="14">
        <f>INDEX(属性投放!$AY$6:$AY$85,(BW149-2)*20+CB149)</f>
        <v>1488</v>
      </c>
      <c r="CE149" s="14" t="s">
        <v>22</v>
      </c>
      <c r="CF149" s="14">
        <f>INDEX(属性投放!$AZ$6:$AZ$85,(BW149-2)*20+CB149)</f>
        <v>672</v>
      </c>
      <c r="CG149" s="14" t="s">
        <v>674</v>
      </c>
      <c r="CH149" s="14">
        <f>INDEX(属性投放!$BA$6:$BA$85,(BW149-2)*20+CB149)</f>
        <v>13380</v>
      </c>
      <c r="CI149" s="14" t="s">
        <v>21</v>
      </c>
      <c r="CJ149" s="14">
        <f>INDEX(属性投放!$BB$6:$BB$85,(BW149-2)*20+CB149)</f>
        <v>20</v>
      </c>
      <c r="CK149" s="14" t="s">
        <v>22</v>
      </c>
      <c r="CL149" s="14">
        <f>INDEX(属性投放!$BC$6:$BC$85,(BW149-2)*20+CB149)</f>
        <v>10</v>
      </c>
      <c r="CM149" s="14" t="s">
        <v>674</v>
      </c>
      <c r="CN149" s="14">
        <f>INDEX(属性投放!$BD$6:$BD$85,(BW149-2)*20+CB149)</f>
        <v>200</v>
      </c>
      <c r="CQ149" s="13">
        <v>145</v>
      </c>
      <c r="CR149" s="13">
        <f t="shared" si="326"/>
        <v>3</v>
      </c>
      <c r="CS149" s="13">
        <f t="shared" si="327"/>
        <v>41</v>
      </c>
      <c r="CT149" s="14">
        <f t="shared" si="328"/>
        <v>4</v>
      </c>
      <c r="CU149" s="14">
        <f t="shared" si="329"/>
        <v>1102003</v>
      </c>
      <c r="CV149" s="14" t="str">
        <f>INDEX($O$6:$O$27,CR149)&amp;"-"&amp;INDEX(属性投放!$AB$7:$AB$26,CX149)&amp;"-魂火-"&amp;CZ149</f>
        <v>典韦-大焦热+1-魂火-2</v>
      </c>
      <c r="CW149" s="25" t="s">
        <v>162</v>
      </c>
      <c r="CX149" s="14">
        <f>INDEX(属性投放!$AL$7:$AL$58,CS149)</f>
        <v>17</v>
      </c>
      <c r="CY149" s="14" t="s">
        <v>701</v>
      </c>
      <c r="CZ149" s="14">
        <f>INDEX(属性投放!$AM$7:$AM$58,CS149)</f>
        <v>2</v>
      </c>
      <c r="DA149" s="14">
        <f t="shared" si="330"/>
        <v>41</v>
      </c>
      <c r="DB149" s="14">
        <f>INDEX(属性投放!$AN$7:$AN$58,DA149)</f>
        <v>122</v>
      </c>
      <c r="DC149" s="14" t="s">
        <v>702</v>
      </c>
      <c r="DD149" s="14">
        <f>INDEX(属性投放!$BJ$6:$BJ$85,(CT149-2)*20+CX149)</f>
        <v>1000</v>
      </c>
      <c r="DE149" s="14">
        <f>SUMIFS(DD$5:DD149,$CR$5:$CR149,"="&amp;$CR149)</f>
        <v>12610</v>
      </c>
      <c r="DF149" s="14" t="s">
        <v>703</v>
      </c>
      <c r="DG149" s="14">
        <f>INDEX(属性投放!$BK$6:$BK$85,(CT149-2)*20+CX149)</f>
        <v>500</v>
      </c>
      <c r="DH149" s="14">
        <f>SUMIFS(DG$5:DG149,$CR$5:$CR149,"="&amp;$CR149)</f>
        <v>6308</v>
      </c>
      <c r="DI149" s="14" t="s">
        <v>704</v>
      </c>
      <c r="DJ149" s="14">
        <f>INDEX(属性投放!$BL$6:$BL$85,(CT149-2)*20+CX149)</f>
        <v>10000</v>
      </c>
      <c r="DK149" s="14">
        <f>SUMIFS(DJ$5:DJ149,$CR$5:$CR149,"="&amp;$CR149)</f>
        <v>126100</v>
      </c>
      <c r="DP149" s="14">
        <f t="shared" si="331"/>
        <v>1102008</v>
      </c>
      <c r="DQ149" s="14" t="str">
        <f t="shared" si="332"/>
        <v>夏侯渊5突</v>
      </c>
      <c r="DR149" s="14">
        <f t="shared" si="333"/>
        <v>7</v>
      </c>
      <c r="DS149" s="14">
        <f t="shared" si="334"/>
        <v>5</v>
      </c>
      <c r="DT149" s="14">
        <f t="shared" si="335"/>
        <v>9</v>
      </c>
      <c r="DU149" s="14">
        <f t="shared" si="336"/>
        <v>4</v>
      </c>
      <c r="DV149" s="14">
        <f t="shared" si="337"/>
        <v>5</v>
      </c>
      <c r="DW149" s="14">
        <f t="shared" si="338"/>
        <v>45</v>
      </c>
      <c r="DX149" s="14">
        <f>INDEX(属性投放!$AW$6:$AW$85,(卡牌属性!DU149-2)*20+卡牌属性!DV149)</f>
        <v>7</v>
      </c>
      <c r="DY149" s="14">
        <f>INDEX(属性投放!BP$6:BP$85,卡牌属性!$DW149)</f>
        <v>160</v>
      </c>
      <c r="DZ149" s="14">
        <f>INDEX(属性投放!BQ$6:BQ$85,卡牌属性!$DW149)</f>
        <v>80</v>
      </c>
      <c r="EA149" s="14">
        <f>INDEX(属性投放!BR$6:BR$85,卡牌属性!$DW149)</f>
        <v>1600</v>
      </c>
      <c r="EB149" s="14">
        <f t="shared" si="377"/>
        <v>1138</v>
      </c>
      <c r="EC149" s="14">
        <f t="shared" si="378"/>
        <v>1252</v>
      </c>
      <c r="ED149" s="14">
        <f t="shared" si="379"/>
        <v>1400</v>
      </c>
      <c r="EE149" s="14">
        <f t="shared" si="380"/>
        <v>1400</v>
      </c>
      <c r="EF149" s="14">
        <f t="shared" si="381"/>
        <v>1640</v>
      </c>
      <c r="EG149" s="14">
        <f t="shared" si="382"/>
        <v>377</v>
      </c>
      <c r="EH149" s="14">
        <f t="shared" si="383"/>
        <v>416</v>
      </c>
      <c r="EI149" s="14">
        <f t="shared" si="384"/>
        <v>416</v>
      </c>
      <c r="EJ149" s="14">
        <f t="shared" si="385"/>
        <v>495</v>
      </c>
      <c r="EK149" s="14">
        <f t="shared" si="386"/>
        <v>534</v>
      </c>
      <c r="EL149" s="14">
        <f t="shared" si="387"/>
        <v>12000</v>
      </c>
      <c r="EM149" s="14">
        <f t="shared" si="388"/>
        <v>14500</v>
      </c>
      <c r="EN149" s="14">
        <f t="shared" si="389"/>
        <v>14500</v>
      </c>
      <c r="EO149" s="14">
        <f t="shared" si="390"/>
        <v>17400</v>
      </c>
      <c r="EP149" s="14">
        <f t="shared" si="391"/>
        <v>21100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  <c r="GJ149" s="13">
        <v>145</v>
      </c>
      <c r="GK149" s="13">
        <f>MATCH(GJ149-1,属性投放!$T$6:$T$66,1)</f>
        <v>54</v>
      </c>
      <c r="GL149" s="13">
        <f>MATCH(GJ149,属性投放!$AN$6:$AN$58,1)-1</f>
        <v>50</v>
      </c>
      <c r="GM149" s="13">
        <f>MATCH(GJ149-1,属性投放!$AD$6:$AD$26,1)</f>
        <v>20</v>
      </c>
      <c r="GN149" s="13" t="str">
        <f>INDEX(属性投放!$AB$7:$AB$26,卡牌属性!GM149)</f>
        <v>无间+1</v>
      </c>
      <c r="GO149" s="14">
        <f t="shared" si="339"/>
        <v>9000</v>
      </c>
      <c r="GP149" s="14">
        <f t="shared" si="340"/>
        <v>4488</v>
      </c>
      <c r="GQ149" s="14">
        <f t="shared" si="341"/>
        <v>89300</v>
      </c>
      <c r="GR149" s="14">
        <f t="shared" si="342"/>
        <v>25</v>
      </c>
      <c r="GS149" s="14">
        <f t="shared" si="343"/>
        <v>13</v>
      </c>
      <c r="GT149" s="14">
        <f t="shared" si="344"/>
        <v>250</v>
      </c>
      <c r="GU149" s="14">
        <f>GO149+GR149*($GJ149-INDEX(属性投放!$AD$6:$AD$26,卡牌属性!$GM149))</f>
        <v>9125</v>
      </c>
      <c r="GV149" s="14">
        <f>GP149+GS149*($GJ149-INDEX(属性投放!$AD$6:$AD$26,卡牌属性!$GM149))</f>
        <v>4553</v>
      </c>
      <c r="GW149" s="14">
        <f>GQ149+GT149*($GJ149-INDEX(属性投放!$AD$6:$AD$26,卡牌属性!$GM149))</f>
        <v>90550</v>
      </c>
      <c r="GX149" s="14">
        <f t="shared" si="345"/>
        <v>14115</v>
      </c>
      <c r="GY149" s="14">
        <f t="shared" si="346"/>
        <v>7061</v>
      </c>
      <c r="GZ149" s="14">
        <f t="shared" si="347"/>
        <v>141150</v>
      </c>
      <c r="HA149" s="14">
        <f>IF(COUNTIF(属性投放!$AN$7:$AN$58,"="&amp;卡牌属性!GJ149)&gt;0,卡牌属性!GL149,0)</f>
        <v>50</v>
      </c>
      <c r="HB149" s="14">
        <f t="shared" si="348"/>
        <v>1000</v>
      </c>
      <c r="HC149" s="14">
        <f t="shared" si="349"/>
        <v>500</v>
      </c>
      <c r="HD149" s="14">
        <f t="shared" si="350"/>
        <v>10000</v>
      </c>
      <c r="HE149" s="14">
        <f>IF(COUNTIF(属性投放!$AD$6:$AD$26,"="&amp;卡牌属性!GJ149)&gt;0,卡牌属性!GM149,0)</f>
        <v>0</v>
      </c>
      <c r="HF149" s="14">
        <f t="shared" si="351"/>
        <v>0</v>
      </c>
      <c r="HG149" s="14">
        <f t="shared" si="352"/>
        <v>0</v>
      </c>
      <c r="HH149" s="14">
        <f t="shared" si="353"/>
        <v>0</v>
      </c>
      <c r="HI149" s="14">
        <f t="shared" si="355"/>
        <v>25</v>
      </c>
      <c r="HJ149" s="14">
        <f t="shared" si="356"/>
        <v>13</v>
      </c>
      <c r="HK149" s="14">
        <f t="shared" si="357"/>
        <v>250</v>
      </c>
      <c r="HL149" s="14">
        <f t="shared" si="358"/>
        <v>23240</v>
      </c>
      <c r="HM149" s="14">
        <f t="shared" si="359"/>
        <v>11614</v>
      </c>
      <c r="HN149" s="14">
        <f t="shared" si="360"/>
        <v>231700</v>
      </c>
      <c r="HO149" s="14">
        <f t="shared" si="361"/>
        <v>760</v>
      </c>
      <c r="HP149" s="14">
        <f t="shared" si="362"/>
        <v>30000</v>
      </c>
      <c r="HQ149" s="14">
        <f t="shared" si="363"/>
        <v>0</v>
      </c>
      <c r="HR149" s="14">
        <f t="shared" si="364"/>
        <v>696380</v>
      </c>
      <c r="HS149" s="17">
        <f t="shared" si="365"/>
        <v>1.0913581665182802E-3</v>
      </c>
      <c r="HT149" s="17">
        <f t="shared" si="366"/>
        <v>4.307992762572159E-2</v>
      </c>
      <c r="HU149" s="17">
        <f t="shared" si="367"/>
        <v>0</v>
      </c>
      <c r="HV149" s="23">
        <f>SUM(HO$5:HO149)</f>
        <v>56660</v>
      </c>
      <c r="HW149" s="14">
        <f>SUM(HP$5:HP149)</f>
        <v>423520</v>
      </c>
      <c r="HX149" s="14">
        <f>SUM(HQ$5:HQ149)</f>
        <v>172660</v>
      </c>
      <c r="HY149" s="17">
        <f t="shared" si="368"/>
        <v>8.1363623309112842E-2</v>
      </c>
      <c r="HZ149" s="17">
        <f t="shared" si="369"/>
        <v>0.6081736982681869</v>
      </c>
      <c r="IA149" s="17">
        <f t="shared" si="370"/>
        <v>0.24793934346190299</v>
      </c>
    </row>
    <row r="150" spans="31:235" ht="16.5" x14ac:dyDescent="0.2">
      <c r="AE150" s="13">
        <v>146</v>
      </c>
      <c r="AF150" s="13">
        <f t="shared" si="354"/>
        <v>8</v>
      </c>
      <c r="AG150" s="13">
        <f t="shared" si="317"/>
        <v>2</v>
      </c>
      <c r="AH150" s="14">
        <f t="shared" si="318"/>
        <v>1101008</v>
      </c>
      <c r="AI150" s="14" t="str">
        <f t="shared" si="319"/>
        <v>黑尔·坎普6突</v>
      </c>
      <c r="AJ150" s="25" t="s">
        <v>162</v>
      </c>
      <c r="AK150" s="14">
        <v>1</v>
      </c>
      <c r="AL150" s="14">
        <f t="shared" si="320"/>
        <v>6</v>
      </c>
      <c r="AM150" s="14">
        <f>INDEX(属性投放!$DE$6:$DE$85,(卡牌属性!AG150-2)*20+卡牌属性!AL150)</f>
        <v>414</v>
      </c>
      <c r="AN150" s="14">
        <f t="shared" si="371"/>
        <v>414</v>
      </c>
      <c r="AO150" s="14">
        <f t="shared" si="371"/>
        <v>414</v>
      </c>
      <c r="AP150" s="14">
        <f t="shared" si="371"/>
        <v>414</v>
      </c>
      <c r="AQ150" s="14">
        <f t="shared" si="371"/>
        <v>414</v>
      </c>
      <c r="AR150" s="14">
        <f>INDEX(属性投放!$DF$6:$DF$85,(卡牌属性!AG150-2)*20+卡牌属性!AL150)</f>
        <v>182</v>
      </c>
      <c r="AS150" s="14">
        <f t="shared" si="372"/>
        <v>182</v>
      </c>
      <c r="AT150" s="14">
        <f t="shared" si="372"/>
        <v>182</v>
      </c>
      <c r="AU150" s="14">
        <f t="shared" si="372"/>
        <v>182</v>
      </c>
      <c r="AV150" s="14">
        <f t="shared" si="372"/>
        <v>182</v>
      </c>
      <c r="AW150" s="14">
        <f>INDEX(属性投放!$DG$6:$DG$85,(卡牌属性!AG150-2)*20+卡牌属性!AL150)</f>
        <v>2020</v>
      </c>
      <c r="AX150" s="14">
        <f t="shared" si="373"/>
        <v>2020</v>
      </c>
      <c r="AY150" s="14">
        <f t="shared" si="373"/>
        <v>2020</v>
      </c>
      <c r="AZ150" s="14">
        <f t="shared" si="373"/>
        <v>2020</v>
      </c>
      <c r="BA150" s="14">
        <f t="shared" si="373"/>
        <v>2020</v>
      </c>
      <c r="BB150" s="14">
        <f>INDEX(属性投放!$DK$6:$DK$85,(卡牌属性!AG150-2)*20+卡牌属性!AL150)</f>
        <v>22</v>
      </c>
      <c r="BC150" s="14">
        <f t="shared" si="374"/>
        <v>22</v>
      </c>
      <c r="BD150" s="14">
        <f t="shared" si="374"/>
        <v>22</v>
      </c>
      <c r="BE150" s="14">
        <f t="shared" si="374"/>
        <v>22</v>
      </c>
      <c r="BF150" s="14">
        <f t="shared" si="374"/>
        <v>22</v>
      </c>
      <c r="BG150" s="14">
        <f>INDEX(属性投放!$DL$6:$DL$85,(卡牌属性!AG150-2)*20+卡牌属性!AL150)</f>
        <v>11</v>
      </c>
      <c r="BH150" s="14">
        <f t="shared" si="375"/>
        <v>11</v>
      </c>
      <c r="BI150" s="14">
        <f t="shared" si="375"/>
        <v>11</v>
      </c>
      <c r="BJ150" s="14">
        <f t="shared" si="375"/>
        <v>11</v>
      </c>
      <c r="BK150" s="14">
        <f t="shared" si="375"/>
        <v>11</v>
      </c>
      <c r="BL150" s="14">
        <f>INDEX(属性投放!$DM$6:$DM$85,(卡牌属性!AG150-2)*20+卡牌属性!AL150)</f>
        <v>110</v>
      </c>
      <c r="BM150" s="14">
        <f t="shared" si="376"/>
        <v>110</v>
      </c>
      <c r="BN150" s="14">
        <f t="shared" si="376"/>
        <v>110</v>
      </c>
      <c r="BO150" s="14">
        <f t="shared" si="376"/>
        <v>110</v>
      </c>
      <c r="BP150" s="14">
        <f t="shared" si="376"/>
        <v>110</v>
      </c>
      <c r="BU150" s="13">
        <v>146</v>
      </c>
      <c r="BV150" s="13">
        <f t="shared" si="321"/>
        <v>8</v>
      </c>
      <c r="BW150" s="14">
        <f t="shared" si="322"/>
        <v>4</v>
      </c>
      <c r="BX150" s="14">
        <f t="shared" si="323"/>
        <v>1102008</v>
      </c>
      <c r="BY150" s="14" t="str">
        <f t="shared" si="324"/>
        <v>夏侯渊6突</v>
      </c>
      <c r="BZ150" s="25" t="s">
        <v>162</v>
      </c>
      <c r="CA150" s="14">
        <v>2</v>
      </c>
      <c r="CB150" s="14">
        <f t="shared" si="325"/>
        <v>6</v>
      </c>
      <c r="CC150" s="14" t="s">
        <v>21</v>
      </c>
      <c r="CD150" s="14">
        <f>INDEX(属性投放!$AY$6:$AY$85,(BW150-2)*20+CB150)</f>
        <v>1928</v>
      </c>
      <c r="CE150" s="14" t="s">
        <v>22</v>
      </c>
      <c r="CF150" s="14">
        <f>INDEX(属性投放!$AZ$6:$AZ$85,(BW150-2)*20+CB150)</f>
        <v>892</v>
      </c>
      <c r="CG150" s="14" t="s">
        <v>674</v>
      </c>
      <c r="CH150" s="14">
        <f>INDEX(属性投放!$BA$6:$BA$85,(BW150-2)*20+CB150)</f>
        <v>17780</v>
      </c>
      <c r="CI150" s="14" t="s">
        <v>21</v>
      </c>
      <c r="CJ150" s="14">
        <f>INDEX(属性投放!$BB$6:$BB$85,(BW150-2)*20+CB150)</f>
        <v>20</v>
      </c>
      <c r="CK150" s="14" t="s">
        <v>22</v>
      </c>
      <c r="CL150" s="14">
        <f>INDEX(属性投放!$BC$6:$BC$85,(BW150-2)*20+CB150)</f>
        <v>10</v>
      </c>
      <c r="CM150" s="14" t="s">
        <v>674</v>
      </c>
      <c r="CN150" s="14">
        <f>INDEX(属性投放!$BD$6:$BD$85,(BW150-2)*20+CB150)</f>
        <v>200</v>
      </c>
      <c r="CQ150" s="13">
        <v>146</v>
      </c>
      <c r="CR150" s="13">
        <f t="shared" si="326"/>
        <v>3</v>
      </c>
      <c r="CS150" s="13">
        <f t="shared" si="327"/>
        <v>42</v>
      </c>
      <c r="CT150" s="14">
        <f t="shared" si="328"/>
        <v>4</v>
      </c>
      <c r="CU150" s="14">
        <f t="shared" si="329"/>
        <v>1102003</v>
      </c>
      <c r="CV150" s="14" t="str">
        <f>INDEX($O$6:$O$27,CR150)&amp;"-"&amp;INDEX(属性投放!$AB$7:$AB$26,CX150)&amp;"-魂火-"&amp;CZ150</f>
        <v>典韦-大焦热+1-魂火-3</v>
      </c>
      <c r="CW150" s="25" t="s">
        <v>162</v>
      </c>
      <c r="CX150" s="14">
        <f>INDEX(属性投放!$AL$7:$AL$58,CS150)</f>
        <v>17</v>
      </c>
      <c r="CY150" s="14" t="s">
        <v>701</v>
      </c>
      <c r="CZ150" s="14">
        <f>INDEX(属性投放!$AM$7:$AM$58,CS150)</f>
        <v>3</v>
      </c>
      <c r="DA150" s="14">
        <f t="shared" si="330"/>
        <v>42</v>
      </c>
      <c r="DB150" s="14">
        <f>INDEX(属性投放!$AN$7:$AN$58,DA150)</f>
        <v>125</v>
      </c>
      <c r="DC150" s="14" t="s">
        <v>702</v>
      </c>
      <c r="DD150" s="14">
        <f>INDEX(属性投放!$BJ$6:$BJ$85,(CT150-2)*20+CX150)</f>
        <v>1000</v>
      </c>
      <c r="DE150" s="14">
        <f>SUMIFS(DD$5:DD150,$CR$5:$CR150,"="&amp;$CR150)</f>
        <v>13610</v>
      </c>
      <c r="DF150" s="14" t="s">
        <v>703</v>
      </c>
      <c r="DG150" s="14">
        <f>INDEX(属性投放!$BK$6:$BK$85,(CT150-2)*20+CX150)</f>
        <v>500</v>
      </c>
      <c r="DH150" s="14">
        <f>SUMIFS(DG$5:DG150,$CR$5:$CR150,"="&amp;$CR150)</f>
        <v>6808</v>
      </c>
      <c r="DI150" s="14" t="s">
        <v>704</v>
      </c>
      <c r="DJ150" s="14">
        <f>INDEX(属性投放!$BL$6:$BL$85,(CT150-2)*20+CX150)</f>
        <v>10000</v>
      </c>
      <c r="DK150" s="14">
        <f>SUMIFS(DJ$5:DJ150,$CR$5:$CR150,"="&amp;$CR150)</f>
        <v>136100</v>
      </c>
      <c r="DP150" s="14">
        <f t="shared" si="331"/>
        <v>1102008</v>
      </c>
      <c r="DQ150" s="14" t="str">
        <f t="shared" si="332"/>
        <v>夏侯渊6突</v>
      </c>
      <c r="DR150" s="14">
        <f t="shared" si="333"/>
        <v>7</v>
      </c>
      <c r="DS150" s="14">
        <f t="shared" si="334"/>
        <v>5</v>
      </c>
      <c r="DT150" s="14">
        <f t="shared" si="335"/>
        <v>9</v>
      </c>
      <c r="DU150" s="14">
        <f t="shared" si="336"/>
        <v>4</v>
      </c>
      <c r="DV150" s="14">
        <f t="shared" si="337"/>
        <v>6</v>
      </c>
      <c r="DW150" s="14">
        <f t="shared" si="338"/>
        <v>46</v>
      </c>
      <c r="DX150" s="14">
        <f>INDEX(属性投放!$AW$6:$AW$85,(卡牌属性!DU150-2)*20+卡牌属性!DV150)</f>
        <v>5</v>
      </c>
      <c r="DY150" s="14">
        <f>INDEX(属性投放!BP$6:BP$85,卡牌属性!$DW150)</f>
        <v>190</v>
      </c>
      <c r="DZ150" s="14">
        <f>INDEX(属性投放!BQ$6:BQ$85,卡牌属性!$DW150)</f>
        <v>95</v>
      </c>
      <c r="EA150" s="14">
        <f>INDEX(属性投放!BR$6:BR$85,卡牌属性!$DW150)</f>
        <v>1900</v>
      </c>
      <c r="EB150" s="14">
        <f t="shared" si="377"/>
        <v>1438</v>
      </c>
      <c r="EC150" s="14">
        <f t="shared" si="378"/>
        <v>1566</v>
      </c>
      <c r="ED150" s="14">
        <f t="shared" si="379"/>
        <v>1735</v>
      </c>
      <c r="EE150" s="14">
        <f t="shared" si="380"/>
        <v>1735</v>
      </c>
      <c r="EF150" s="14">
        <f t="shared" si="381"/>
        <v>2010</v>
      </c>
      <c r="EG150" s="14">
        <f t="shared" si="382"/>
        <v>499</v>
      </c>
      <c r="EH150" s="14">
        <f t="shared" si="383"/>
        <v>545</v>
      </c>
      <c r="EI150" s="14">
        <f t="shared" si="384"/>
        <v>545</v>
      </c>
      <c r="EJ150" s="14">
        <f t="shared" si="385"/>
        <v>645</v>
      </c>
      <c r="EK150" s="14">
        <f t="shared" si="386"/>
        <v>691</v>
      </c>
      <c r="EL150" s="14">
        <f t="shared" si="387"/>
        <v>15350</v>
      </c>
      <c r="EM150" s="14">
        <f t="shared" si="388"/>
        <v>18200</v>
      </c>
      <c r="EN150" s="14">
        <f t="shared" si="389"/>
        <v>18200</v>
      </c>
      <c r="EO150" s="14">
        <f t="shared" si="390"/>
        <v>21800</v>
      </c>
      <c r="EP150" s="14">
        <f t="shared" si="391"/>
        <v>26200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  <c r="GJ150" s="13">
        <v>146</v>
      </c>
      <c r="GK150" s="13">
        <f>MATCH(GJ150-1,属性投放!$T$6:$T$66,1)</f>
        <v>54</v>
      </c>
      <c r="GL150" s="13">
        <f>MATCH(GJ150,属性投放!$AN$6:$AN$58,1)-1</f>
        <v>50</v>
      </c>
      <c r="GM150" s="13">
        <f>MATCH(GJ150-1,属性投放!$AD$6:$AD$26,1)</f>
        <v>20</v>
      </c>
      <c r="GN150" s="13" t="str">
        <f>INDEX(属性投放!$AB$7:$AB$26,卡牌属性!GM150)</f>
        <v>无间+1</v>
      </c>
      <c r="GO150" s="14">
        <f t="shared" si="339"/>
        <v>9000</v>
      </c>
      <c r="GP150" s="14">
        <f t="shared" si="340"/>
        <v>4488</v>
      </c>
      <c r="GQ150" s="14">
        <f t="shared" si="341"/>
        <v>89300</v>
      </c>
      <c r="GR150" s="14">
        <f t="shared" si="342"/>
        <v>25</v>
      </c>
      <c r="GS150" s="14">
        <f t="shared" si="343"/>
        <v>13</v>
      </c>
      <c r="GT150" s="14">
        <f t="shared" si="344"/>
        <v>250</v>
      </c>
      <c r="GU150" s="14">
        <f>GO150+GR150*($GJ150-INDEX(属性投放!$AD$6:$AD$26,卡牌属性!$GM150))</f>
        <v>9150</v>
      </c>
      <c r="GV150" s="14">
        <f>GP150+GS150*($GJ150-INDEX(属性投放!$AD$6:$AD$26,卡牌属性!$GM150))</f>
        <v>4566</v>
      </c>
      <c r="GW150" s="14">
        <f>GQ150+GT150*($GJ150-INDEX(属性投放!$AD$6:$AD$26,卡牌属性!$GM150))</f>
        <v>90800</v>
      </c>
      <c r="GX150" s="14">
        <f t="shared" si="345"/>
        <v>14115</v>
      </c>
      <c r="GY150" s="14">
        <f t="shared" si="346"/>
        <v>7061</v>
      </c>
      <c r="GZ150" s="14">
        <f t="shared" si="347"/>
        <v>141150</v>
      </c>
      <c r="HA150" s="14">
        <f>IF(COUNTIF(属性投放!$AN$7:$AN$58,"="&amp;卡牌属性!GJ150)&gt;0,卡牌属性!GL150,0)</f>
        <v>0</v>
      </c>
      <c r="HB150" s="14">
        <f t="shared" si="348"/>
        <v>0</v>
      </c>
      <c r="HC150" s="14">
        <f t="shared" si="349"/>
        <v>0</v>
      </c>
      <c r="HD150" s="14">
        <f t="shared" si="350"/>
        <v>0</v>
      </c>
      <c r="HE150" s="14">
        <f>IF(COUNTIF(属性投放!$AD$6:$AD$26,"="&amp;卡牌属性!GJ150)&gt;0,卡牌属性!GM150,0)</f>
        <v>0</v>
      </c>
      <c r="HF150" s="14">
        <f t="shared" si="351"/>
        <v>0</v>
      </c>
      <c r="HG150" s="14">
        <f t="shared" si="352"/>
        <v>0</v>
      </c>
      <c r="HH150" s="14">
        <f t="shared" si="353"/>
        <v>0</v>
      </c>
      <c r="HI150" s="14">
        <f t="shared" si="355"/>
        <v>25</v>
      </c>
      <c r="HJ150" s="14">
        <f t="shared" si="356"/>
        <v>13</v>
      </c>
      <c r="HK150" s="14">
        <f t="shared" si="357"/>
        <v>250</v>
      </c>
      <c r="HL150" s="14">
        <f t="shared" si="358"/>
        <v>23265</v>
      </c>
      <c r="HM150" s="14">
        <f t="shared" si="359"/>
        <v>11627</v>
      </c>
      <c r="HN150" s="14">
        <f t="shared" si="360"/>
        <v>231950</v>
      </c>
      <c r="HO150" s="14">
        <f t="shared" si="361"/>
        <v>760</v>
      </c>
      <c r="HP150" s="14">
        <f t="shared" si="362"/>
        <v>0</v>
      </c>
      <c r="HQ150" s="14">
        <f t="shared" si="363"/>
        <v>0</v>
      </c>
      <c r="HR150" s="14">
        <f t="shared" si="364"/>
        <v>697140</v>
      </c>
      <c r="HS150" s="17">
        <f t="shared" si="365"/>
        <v>1.0901684023295177E-3</v>
      </c>
      <c r="HT150" s="17">
        <f t="shared" si="366"/>
        <v>0</v>
      </c>
      <c r="HU150" s="17">
        <f t="shared" si="367"/>
        <v>0</v>
      </c>
      <c r="HV150" s="23">
        <f>SUM(HO$5:HO150)</f>
        <v>57420</v>
      </c>
      <c r="HW150" s="14">
        <f>SUM(HP$5:HP150)</f>
        <v>423520</v>
      </c>
      <c r="HX150" s="14">
        <f>SUM(HQ$5:HQ150)</f>
        <v>172660</v>
      </c>
      <c r="HY150" s="17">
        <f t="shared" si="368"/>
        <v>8.236509166021172E-2</v>
      </c>
      <c r="HZ150" s="17">
        <f t="shared" si="369"/>
        <v>0.60751068651920703</v>
      </c>
      <c r="IA150" s="17">
        <f t="shared" si="370"/>
        <v>0.24766904782396648</v>
      </c>
    </row>
    <row r="151" spans="31:235" ht="16.5" x14ac:dyDescent="0.2">
      <c r="AE151" s="13">
        <v>147</v>
      </c>
      <c r="AF151" s="13">
        <f t="shared" si="354"/>
        <v>8</v>
      </c>
      <c r="AG151" s="13">
        <f t="shared" si="317"/>
        <v>2</v>
      </c>
      <c r="AH151" s="14">
        <f t="shared" si="318"/>
        <v>1101008</v>
      </c>
      <c r="AI151" s="14" t="str">
        <f t="shared" si="319"/>
        <v>黑尔·坎普7突</v>
      </c>
      <c r="AJ151" s="25" t="s">
        <v>162</v>
      </c>
      <c r="AK151" s="14">
        <v>1</v>
      </c>
      <c r="AL151" s="14">
        <f t="shared" si="320"/>
        <v>7</v>
      </c>
      <c r="AM151" s="14">
        <f>INDEX(属性投放!$DE$6:$DE$85,(卡牌属性!AG151-2)*20+卡牌属性!AL151)</f>
        <v>1027</v>
      </c>
      <c r="AN151" s="14">
        <f t="shared" si="371"/>
        <v>1027</v>
      </c>
      <c r="AO151" s="14">
        <f t="shared" si="371"/>
        <v>1027</v>
      </c>
      <c r="AP151" s="14">
        <f t="shared" si="371"/>
        <v>1027</v>
      </c>
      <c r="AQ151" s="14">
        <f t="shared" si="371"/>
        <v>1027</v>
      </c>
      <c r="AR151" s="14">
        <f>INDEX(属性投放!$DF$6:$DF$85,(卡牌属性!AG151-2)*20+卡牌属性!AL151)</f>
        <v>488</v>
      </c>
      <c r="AS151" s="14">
        <f t="shared" si="372"/>
        <v>488</v>
      </c>
      <c r="AT151" s="14">
        <f t="shared" si="372"/>
        <v>488</v>
      </c>
      <c r="AU151" s="14">
        <f t="shared" si="372"/>
        <v>488</v>
      </c>
      <c r="AV151" s="14">
        <f t="shared" si="372"/>
        <v>488</v>
      </c>
      <c r="AW151" s="14">
        <f>INDEX(属性投放!$DG$6:$DG$85,(卡牌属性!AG151-2)*20+卡牌属性!AL151)</f>
        <v>5085</v>
      </c>
      <c r="AX151" s="14">
        <f t="shared" si="373"/>
        <v>5085</v>
      </c>
      <c r="AY151" s="14">
        <f t="shared" si="373"/>
        <v>5085</v>
      </c>
      <c r="AZ151" s="14">
        <f t="shared" si="373"/>
        <v>5085</v>
      </c>
      <c r="BA151" s="14">
        <f t="shared" si="373"/>
        <v>5085</v>
      </c>
      <c r="BB151" s="14">
        <f>INDEX(属性投放!$DK$6:$DK$85,(卡牌属性!AG151-2)*20+卡牌属性!AL151)</f>
        <v>36</v>
      </c>
      <c r="BC151" s="14">
        <f t="shared" si="374"/>
        <v>36</v>
      </c>
      <c r="BD151" s="14">
        <f t="shared" si="374"/>
        <v>36</v>
      </c>
      <c r="BE151" s="14">
        <f t="shared" si="374"/>
        <v>36</v>
      </c>
      <c r="BF151" s="14">
        <f t="shared" si="374"/>
        <v>36</v>
      </c>
      <c r="BG151" s="14">
        <f>INDEX(属性投放!$DL$6:$DL$85,(卡牌属性!AG151-2)*20+卡牌属性!AL151)</f>
        <v>18</v>
      </c>
      <c r="BH151" s="14">
        <f t="shared" si="375"/>
        <v>18</v>
      </c>
      <c r="BI151" s="14">
        <f t="shared" si="375"/>
        <v>18</v>
      </c>
      <c r="BJ151" s="14">
        <f t="shared" si="375"/>
        <v>18</v>
      </c>
      <c r="BK151" s="14">
        <f t="shared" si="375"/>
        <v>18</v>
      </c>
      <c r="BL151" s="14">
        <f>INDEX(属性投放!$DM$6:$DM$85,(卡牌属性!AG151-2)*20+卡牌属性!AL151)</f>
        <v>180</v>
      </c>
      <c r="BM151" s="14">
        <f t="shared" si="376"/>
        <v>180</v>
      </c>
      <c r="BN151" s="14">
        <f t="shared" si="376"/>
        <v>180</v>
      </c>
      <c r="BO151" s="14">
        <f t="shared" si="376"/>
        <v>180</v>
      </c>
      <c r="BP151" s="14">
        <f t="shared" si="376"/>
        <v>180</v>
      </c>
      <c r="BU151" s="13">
        <v>147</v>
      </c>
      <c r="BV151" s="13">
        <f t="shared" si="321"/>
        <v>8</v>
      </c>
      <c r="BW151" s="14">
        <f t="shared" si="322"/>
        <v>4</v>
      </c>
      <c r="BX151" s="14">
        <f t="shared" si="323"/>
        <v>1102008</v>
      </c>
      <c r="BY151" s="14" t="str">
        <f t="shared" si="324"/>
        <v>夏侯渊7突</v>
      </c>
      <c r="BZ151" s="25" t="s">
        <v>162</v>
      </c>
      <c r="CA151" s="14">
        <v>2</v>
      </c>
      <c r="CB151" s="14">
        <f t="shared" si="325"/>
        <v>7</v>
      </c>
      <c r="CC151" s="14" t="s">
        <v>21</v>
      </c>
      <c r="CD151" s="14">
        <f>INDEX(属性投放!$AY$6:$AY$85,(BW151-2)*20+CB151)</f>
        <v>2388</v>
      </c>
      <c r="CE151" s="14" t="s">
        <v>22</v>
      </c>
      <c r="CF151" s="14">
        <f>INDEX(属性投放!$AZ$6:$AZ$85,(BW151-2)*20+CB151)</f>
        <v>1123</v>
      </c>
      <c r="CG151" s="14" t="s">
        <v>674</v>
      </c>
      <c r="CH151" s="14">
        <f>INDEX(属性投放!$BA$6:$BA$85,(BW151-2)*20+CB151)</f>
        <v>22380</v>
      </c>
      <c r="CI151" s="14" t="s">
        <v>21</v>
      </c>
      <c r="CJ151" s="14">
        <f>INDEX(属性投放!$BB$6:$BB$85,(BW151-2)*20+CB151)</f>
        <v>25</v>
      </c>
      <c r="CK151" s="14" t="s">
        <v>22</v>
      </c>
      <c r="CL151" s="14">
        <f>INDEX(属性投放!$BC$6:$BC$85,(BW151-2)*20+CB151)</f>
        <v>13</v>
      </c>
      <c r="CM151" s="14" t="s">
        <v>674</v>
      </c>
      <c r="CN151" s="14">
        <f>INDEX(属性投放!$BD$6:$BD$85,(BW151-2)*20+CB151)</f>
        <v>250</v>
      </c>
      <c r="CQ151" s="13">
        <v>147</v>
      </c>
      <c r="CR151" s="13">
        <f t="shared" si="326"/>
        <v>3</v>
      </c>
      <c r="CS151" s="13">
        <f t="shared" si="327"/>
        <v>43</v>
      </c>
      <c r="CT151" s="14">
        <f t="shared" si="328"/>
        <v>4</v>
      </c>
      <c r="CU151" s="14">
        <f t="shared" si="329"/>
        <v>1102003</v>
      </c>
      <c r="CV151" s="14" t="str">
        <f>INDEX($O$6:$O$27,CR151)&amp;"-"&amp;INDEX(属性投放!$AB$7:$AB$26,CX151)&amp;"-魂火-"&amp;CZ151</f>
        <v>典韦-大焦热+2-魂火-1</v>
      </c>
      <c r="CW151" s="25" t="s">
        <v>162</v>
      </c>
      <c r="CX151" s="14">
        <f>INDEX(属性投放!$AL$7:$AL$58,CS151)</f>
        <v>18</v>
      </c>
      <c r="CY151" s="14" t="s">
        <v>701</v>
      </c>
      <c r="CZ151" s="14">
        <f>INDEX(属性投放!$AM$7:$AM$58,CS151)</f>
        <v>1</v>
      </c>
      <c r="DA151" s="14">
        <f t="shared" si="330"/>
        <v>43</v>
      </c>
      <c r="DB151" s="14">
        <f>INDEX(属性投放!$AN$7:$AN$58,DA151)</f>
        <v>127</v>
      </c>
      <c r="DC151" s="14" t="s">
        <v>702</v>
      </c>
      <c r="DD151" s="14">
        <f>INDEX(属性投放!$BJ$6:$BJ$85,(CT151-2)*20+CX151)</f>
        <v>1200</v>
      </c>
      <c r="DE151" s="14">
        <f>SUMIFS(DD$5:DD151,$CR$5:$CR151,"="&amp;$CR151)</f>
        <v>14810</v>
      </c>
      <c r="DF151" s="14" t="s">
        <v>703</v>
      </c>
      <c r="DG151" s="14">
        <f>INDEX(属性投放!$BK$6:$BK$85,(CT151-2)*20+CX151)</f>
        <v>600</v>
      </c>
      <c r="DH151" s="14">
        <f>SUMIFS(DG$5:DG151,$CR$5:$CR151,"="&amp;$CR151)</f>
        <v>7408</v>
      </c>
      <c r="DI151" s="14" t="s">
        <v>704</v>
      </c>
      <c r="DJ151" s="14">
        <f>INDEX(属性投放!$BL$6:$BL$85,(CT151-2)*20+CX151)</f>
        <v>12000</v>
      </c>
      <c r="DK151" s="14">
        <f>SUMIFS(DJ$5:DJ151,$CR$5:$CR151,"="&amp;$CR151)</f>
        <v>148100</v>
      </c>
      <c r="DP151" s="14">
        <f t="shared" si="331"/>
        <v>1102008</v>
      </c>
      <c r="DQ151" s="14" t="str">
        <f t="shared" si="332"/>
        <v>夏侯渊7突</v>
      </c>
      <c r="DR151" s="14">
        <f t="shared" si="333"/>
        <v>7</v>
      </c>
      <c r="DS151" s="14">
        <f t="shared" si="334"/>
        <v>5</v>
      </c>
      <c r="DT151" s="14">
        <f t="shared" si="335"/>
        <v>9</v>
      </c>
      <c r="DU151" s="14">
        <f t="shared" si="336"/>
        <v>4</v>
      </c>
      <c r="DV151" s="14">
        <f t="shared" si="337"/>
        <v>7</v>
      </c>
      <c r="DW151" s="14">
        <f t="shared" si="338"/>
        <v>47</v>
      </c>
      <c r="DX151" s="14">
        <f>INDEX(属性投放!$AW$6:$AW$85,(卡牌属性!DU151-2)*20+卡牌属性!DV151)</f>
        <v>5</v>
      </c>
      <c r="DY151" s="14">
        <f>INDEX(属性投放!BP$6:BP$85,卡牌属性!$DW151)</f>
        <v>200</v>
      </c>
      <c r="DZ151" s="14">
        <f>INDEX(属性投放!BQ$6:BQ$85,卡牌属性!$DW151)</f>
        <v>100</v>
      </c>
      <c r="EA151" s="14">
        <f>INDEX(属性投放!BR$6:BR$85,卡牌属性!$DW151)</f>
        <v>2000</v>
      </c>
      <c r="EB151" s="14">
        <f t="shared" si="377"/>
        <v>1728</v>
      </c>
      <c r="EC151" s="14">
        <f t="shared" si="378"/>
        <v>1866</v>
      </c>
      <c r="ED151" s="14">
        <f t="shared" si="379"/>
        <v>2050</v>
      </c>
      <c r="EE151" s="14">
        <f t="shared" si="380"/>
        <v>2050</v>
      </c>
      <c r="EF151" s="14">
        <f t="shared" si="381"/>
        <v>2350</v>
      </c>
      <c r="EG151" s="14">
        <f t="shared" si="382"/>
        <v>624</v>
      </c>
      <c r="EH151" s="14">
        <f t="shared" si="383"/>
        <v>675</v>
      </c>
      <c r="EI151" s="14">
        <f t="shared" si="384"/>
        <v>675</v>
      </c>
      <c r="EJ151" s="14">
        <f t="shared" si="385"/>
        <v>790</v>
      </c>
      <c r="EK151" s="14">
        <f t="shared" si="386"/>
        <v>841</v>
      </c>
      <c r="EL151" s="14">
        <f t="shared" si="387"/>
        <v>18500</v>
      </c>
      <c r="EM151" s="14">
        <f t="shared" si="388"/>
        <v>21600</v>
      </c>
      <c r="EN151" s="14">
        <f t="shared" si="389"/>
        <v>21600</v>
      </c>
      <c r="EO151" s="14">
        <f t="shared" si="390"/>
        <v>25700</v>
      </c>
      <c r="EP151" s="14">
        <f t="shared" si="391"/>
        <v>30600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  <c r="GJ151" s="13">
        <v>147</v>
      </c>
      <c r="GK151" s="13">
        <f>MATCH(GJ151-1,属性投放!$T$6:$T$66,1)</f>
        <v>55</v>
      </c>
      <c r="GL151" s="13">
        <f>MATCH(GJ151,属性投放!$AN$6:$AN$58,1)-1</f>
        <v>51</v>
      </c>
      <c r="GM151" s="13">
        <f>MATCH(GJ151-1,属性投放!$AD$6:$AD$26,1)</f>
        <v>20</v>
      </c>
      <c r="GN151" s="13" t="str">
        <f>INDEX(属性投放!$AB$7:$AB$26,卡牌属性!GM151)</f>
        <v>无间+1</v>
      </c>
      <c r="GO151" s="14">
        <f t="shared" si="339"/>
        <v>9000</v>
      </c>
      <c r="GP151" s="14">
        <f t="shared" si="340"/>
        <v>4488</v>
      </c>
      <c r="GQ151" s="14">
        <f t="shared" si="341"/>
        <v>89300</v>
      </c>
      <c r="GR151" s="14">
        <f t="shared" si="342"/>
        <v>25</v>
      </c>
      <c r="GS151" s="14">
        <f t="shared" si="343"/>
        <v>13</v>
      </c>
      <c r="GT151" s="14">
        <f t="shared" si="344"/>
        <v>250</v>
      </c>
      <c r="GU151" s="14">
        <f>GO151+GR151*($GJ151-INDEX(属性投放!$AD$6:$AD$26,卡牌属性!$GM151))</f>
        <v>9175</v>
      </c>
      <c r="GV151" s="14">
        <f>GP151+GS151*($GJ151-INDEX(属性投放!$AD$6:$AD$26,卡牌属性!$GM151))</f>
        <v>4579</v>
      </c>
      <c r="GW151" s="14">
        <f>GQ151+GT151*($GJ151-INDEX(属性投放!$AD$6:$AD$26,卡牌属性!$GM151))</f>
        <v>91050</v>
      </c>
      <c r="GX151" s="14">
        <f t="shared" si="345"/>
        <v>15115</v>
      </c>
      <c r="GY151" s="14">
        <f t="shared" si="346"/>
        <v>7561</v>
      </c>
      <c r="GZ151" s="14">
        <f t="shared" si="347"/>
        <v>151150</v>
      </c>
      <c r="HA151" s="14">
        <f>IF(COUNTIF(属性投放!$AN$7:$AN$58,"="&amp;卡牌属性!GJ151)&gt;0,卡牌属性!GL151,0)</f>
        <v>51</v>
      </c>
      <c r="HB151" s="14">
        <f t="shared" si="348"/>
        <v>1000</v>
      </c>
      <c r="HC151" s="14">
        <f t="shared" si="349"/>
        <v>500</v>
      </c>
      <c r="HD151" s="14">
        <f t="shared" si="350"/>
        <v>10000</v>
      </c>
      <c r="HE151" s="14">
        <f>IF(COUNTIF(属性投放!$AD$6:$AD$26,"="&amp;卡牌属性!GJ151)&gt;0,卡牌属性!GM151,0)</f>
        <v>0</v>
      </c>
      <c r="HF151" s="14">
        <f t="shared" si="351"/>
        <v>0</v>
      </c>
      <c r="HG151" s="14">
        <f t="shared" si="352"/>
        <v>0</v>
      </c>
      <c r="HH151" s="14">
        <f t="shared" si="353"/>
        <v>0</v>
      </c>
      <c r="HI151" s="14">
        <f t="shared" si="355"/>
        <v>25</v>
      </c>
      <c r="HJ151" s="14">
        <f t="shared" si="356"/>
        <v>13</v>
      </c>
      <c r="HK151" s="14">
        <f t="shared" si="357"/>
        <v>250</v>
      </c>
      <c r="HL151" s="14">
        <f t="shared" si="358"/>
        <v>24290</v>
      </c>
      <c r="HM151" s="14">
        <f t="shared" si="359"/>
        <v>12140</v>
      </c>
      <c r="HN151" s="14">
        <f t="shared" si="360"/>
        <v>242200</v>
      </c>
      <c r="HO151" s="14">
        <f t="shared" si="361"/>
        <v>760</v>
      </c>
      <c r="HP151" s="14">
        <f t="shared" si="362"/>
        <v>30000</v>
      </c>
      <c r="HQ151" s="14">
        <f t="shared" si="363"/>
        <v>0</v>
      </c>
      <c r="HR151" s="14">
        <f t="shared" si="364"/>
        <v>727900</v>
      </c>
      <c r="HS151" s="17">
        <f t="shared" si="365"/>
        <v>1.044099464212117E-3</v>
      </c>
      <c r="HT151" s="17">
        <f t="shared" si="366"/>
        <v>4.1214452534688834E-2</v>
      </c>
      <c r="HU151" s="17">
        <f t="shared" si="367"/>
        <v>0</v>
      </c>
      <c r="HV151" s="23">
        <f>SUM(HO$5:HO151)</f>
        <v>58180</v>
      </c>
      <c r="HW151" s="14">
        <f>SUM(HP$5:HP151)</f>
        <v>453520</v>
      </c>
      <c r="HX151" s="14">
        <f>SUM(HQ$5:HQ151)</f>
        <v>172660</v>
      </c>
      <c r="HY151" s="17">
        <f t="shared" si="368"/>
        <v>7.9928561615606533E-2</v>
      </c>
      <c r="HZ151" s="17">
        <f t="shared" si="369"/>
        <v>0.62305261711773596</v>
      </c>
      <c r="IA151" s="17">
        <f t="shared" si="370"/>
        <v>0.23720291248797912</v>
      </c>
    </row>
    <row r="152" spans="31:235" ht="16.5" x14ac:dyDescent="0.2">
      <c r="AE152" s="13">
        <v>148</v>
      </c>
      <c r="AF152" s="13">
        <f t="shared" si="354"/>
        <v>8</v>
      </c>
      <c r="AG152" s="13">
        <f t="shared" si="317"/>
        <v>2</v>
      </c>
      <c r="AH152" s="14">
        <f t="shared" si="318"/>
        <v>1101008</v>
      </c>
      <c r="AI152" s="14" t="str">
        <f t="shared" si="319"/>
        <v>黑尔·坎普8突</v>
      </c>
      <c r="AJ152" s="25" t="s">
        <v>162</v>
      </c>
      <c r="AK152" s="14">
        <v>1</v>
      </c>
      <c r="AL152" s="14">
        <f t="shared" si="320"/>
        <v>8</v>
      </c>
      <c r="AM152" s="14">
        <f>INDEX(属性投放!$DE$6:$DE$85,(卡牌属性!AG152-2)*20+卡牌属性!AL152)</f>
        <v>1129</v>
      </c>
      <c r="AN152" s="14">
        <f t="shared" si="371"/>
        <v>1129</v>
      </c>
      <c r="AO152" s="14">
        <f t="shared" si="371"/>
        <v>1129</v>
      </c>
      <c r="AP152" s="14">
        <f t="shared" si="371"/>
        <v>1129</v>
      </c>
      <c r="AQ152" s="14">
        <f t="shared" si="371"/>
        <v>1129</v>
      </c>
      <c r="AR152" s="14">
        <f>INDEX(属性投放!$DF$6:$DF$85,(卡牌属性!AG152-2)*20+卡牌属性!AL152)</f>
        <v>539</v>
      </c>
      <c r="AS152" s="14">
        <f t="shared" si="372"/>
        <v>539</v>
      </c>
      <c r="AT152" s="14">
        <f t="shared" si="372"/>
        <v>539</v>
      </c>
      <c r="AU152" s="14">
        <f t="shared" si="372"/>
        <v>539</v>
      </c>
      <c r="AV152" s="14">
        <f t="shared" si="372"/>
        <v>539</v>
      </c>
      <c r="AW152" s="14">
        <f>INDEX(属性投放!$DG$6:$DG$85,(卡牌属性!AG152-2)*20+卡牌属性!AL152)</f>
        <v>5595</v>
      </c>
      <c r="AX152" s="14">
        <f t="shared" si="373"/>
        <v>5595</v>
      </c>
      <c r="AY152" s="14">
        <f t="shared" si="373"/>
        <v>5595</v>
      </c>
      <c r="AZ152" s="14">
        <f t="shared" si="373"/>
        <v>5595</v>
      </c>
      <c r="BA152" s="14">
        <f t="shared" si="373"/>
        <v>5595</v>
      </c>
      <c r="BB152" s="14">
        <f>INDEX(属性投放!$DK$6:$DK$85,(卡牌属性!AG152-2)*20+卡牌属性!AL152)</f>
        <v>36</v>
      </c>
      <c r="BC152" s="14">
        <f t="shared" si="374"/>
        <v>36</v>
      </c>
      <c r="BD152" s="14">
        <f t="shared" si="374"/>
        <v>36</v>
      </c>
      <c r="BE152" s="14">
        <f t="shared" si="374"/>
        <v>36</v>
      </c>
      <c r="BF152" s="14">
        <f t="shared" si="374"/>
        <v>36</v>
      </c>
      <c r="BG152" s="14">
        <f>INDEX(属性投放!$DL$6:$DL$85,(卡牌属性!AG152-2)*20+卡牌属性!AL152)</f>
        <v>18</v>
      </c>
      <c r="BH152" s="14">
        <f t="shared" si="375"/>
        <v>18</v>
      </c>
      <c r="BI152" s="14">
        <f t="shared" si="375"/>
        <v>18</v>
      </c>
      <c r="BJ152" s="14">
        <f t="shared" si="375"/>
        <v>18</v>
      </c>
      <c r="BK152" s="14">
        <f t="shared" si="375"/>
        <v>18</v>
      </c>
      <c r="BL152" s="14">
        <f>INDEX(属性投放!$DM$6:$DM$85,(卡牌属性!AG152-2)*20+卡牌属性!AL152)</f>
        <v>180</v>
      </c>
      <c r="BM152" s="14">
        <f t="shared" si="376"/>
        <v>180</v>
      </c>
      <c r="BN152" s="14">
        <f t="shared" si="376"/>
        <v>180</v>
      </c>
      <c r="BO152" s="14">
        <f t="shared" si="376"/>
        <v>180</v>
      </c>
      <c r="BP152" s="14">
        <f t="shared" si="376"/>
        <v>180</v>
      </c>
      <c r="BU152" s="13">
        <v>148</v>
      </c>
      <c r="BV152" s="13">
        <f t="shared" si="321"/>
        <v>8</v>
      </c>
      <c r="BW152" s="14">
        <f t="shared" si="322"/>
        <v>4</v>
      </c>
      <c r="BX152" s="14">
        <f t="shared" si="323"/>
        <v>1102008</v>
      </c>
      <c r="BY152" s="14" t="str">
        <f t="shared" si="324"/>
        <v>夏侯渊8突</v>
      </c>
      <c r="BZ152" s="25" t="s">
        <v>162</v>
      </c>
      <c r="CA152" s="14">
        <v>2</v>
      </c>
      <c r="CB152" s="14">
        <f t="shared" si="325"/>
        <v>8</v>
      </c>
      <c r="CC152" s="14" t="s">
        <v>21</v>
      </c>
      <c r="CD152" s="14">
        <f>INDEX(属性投放!$AY$6:$AY$85,(BW152-2)*20+CB152)</f>
        <v>2933</v>
      </c>
      <c r="CE152" s="14" t="s">
        <v>22</v>
      </c>
      <c r="CF152" s="14">
        <f>INDEX(属性投放!$AZ$6:$AZ$85,(BW152-2)*20+CB152)</f>
        <v>1398</v>
      </c>
      <c r="CG152" s="14" t="s">
        <v>674</v>
      </c>
      <c r="CH152" s="14">
        <f>INDEX(属性投放!$BA$6:$BA$85,(BW152-2)*20+CB152)</f>
        <v>27830</v>
      </c>
      <c r="CI152" s="14" t="s">
        <v>21</v>
      </c>
      <c r="CJ152" s="14">
        <f>INDEX(属性投放!$BB$6:$BB$85,(BW152-2)*20+CB152)</f>
        <v>25</v>
      </c>
      <c r="CK152" s="14" t="s">
        <v>22</v>
      </c>
      <c r="CL152" s="14">
        <f>INDEX(属性投放!$BC$6:$BC$85,(BW152-2)*20+CB152)</f>
        <v>13</v>
      </c>
      <c r="CM152" s="14" t="s">
        <v>674</v>
      </c>
      <c r="CN152" s="14">
        <f>INDEX(属性投放!$BD$6:$BD$85,(BW152-2)*20+CB152)</f>
        <v>250</v>
      </c>
      <c r="CQ152" s="13">
        <v>148</v>
      </c>
      <c r="CR152" s="13">
        <f t="shared" si="326"/>
        <v>3</v>
      </c>
      <c r="CS152" s="13">
        <f t="shared" si="327"/>
        <v>44</v>
      </c>
      <c r="CT152" s="14">
        <f t="shared" si="328"/>
        <v>4</v>
      </c>
      <c r="CU152" s="14">
        <f t="shared" si="329"/>
        <v>1102003</v>
      </c>
      <c r="CV152" s="14" t="str">
        <f>INDEX($O$6:$O$27,CR152)&amp;"-"&amp;INDEX(属性投放!$AB$7:$AB$26,CX152)&amp;"-魂火-"&amp;CZ152</f>
        <v>典韦-大焦热+2-魂火-2</v>
      </c>
      <c r="CW152" s="25" t="s">
        <v>162</v>
      </c>
      <c r="CX152" s="14">
        <f>INDEX(属性投放!$AL$7:$AL$58,CS152)</f>
        <v>18</v>
      </c>
      <c r="CY152" s="14" t="s">
        <v>701</v>
      </c>
      <c r="CZ152" s="14">
        <f>INDEX(属性投放!$AM$7:$AM$58,CS152)</f>
        <v>2</v>
      </c>
      <c r="DA152" s="14">
        <f t="shared" si="330"/>
        <v>44</v>
      </c>
      <c r="DB152" s="14">
        <f>INDEX(属性投放!$AN$7:$AN$58,DA152)</f>
        <v>130</v>
      </c>
      <c r="DC152" s="14" t="s">
        <v>702</v>
      </c>
      <c r="DD152" s="14">
        <f>INDEX(属性投放!$BJ$6:$BJ$85,(CT152-2)*20+CX152)</f>
        <v>1200</v>
      </c>
      <c r="DE152" s="14">
        <f>SUMIFS(DD$5:DD152,$CR$5:$CR152,"="&amp;$CR152)</f>
        <v>16010</v>
      </c>
      <c r="DF152" s="14" t="s">
        <v>703</v>
      </c>
      <c r="DG152" s="14">
        <f>INDEX(属性投放!$BK$6:$BK$85,(CT152-2)*20+CX152)</f>
        <v>600</v>
      </c>
      <c r="DH152" s="14">
        <f>SUMIFS(DG$5:DG152,$CR$5:$CR152,"="&amp;$CR152)</f>
        <v>8008</v>
      </c>
      <c r="DI152" s="14" t="s">
        <v>704</v>
      </c>
      <c r="DJ152" s="14">
        <f>INDEX(属性投放!$BL$6:$BL$85,(CT152-2)*20+CX152)</f>
        <v>12000</v>
      </c>
      <c r="DK152" s="14">
        <f>SUMIFS(DJ$5:DJ152,$CR$5:$CR152,"="&amp;$CR152)</f>
        <v>160100</v>
      </c>
      <c r="DP152" s="14">
        <f t="shared" si="331"/>
        <v>1102008</v>
      </c>
      <c r="DQ152" s="14" t="str">
        <f t="shared" si="332"/>
        <v>夏侯渊8突</v>
      </c>
      <c r="DR152" s="14">
        <f t="shared" si="333"/>
        <v>7</v>
      </c>
      <c r="DS152" s="14">
        <f t="shared" si="334"/>
        <v>5</v>
      </c>
      <c r="DT152" s="14">
        <f t="shared" si="335"/>
        <v>9</v>
      </c>
      <c r="DU152" s="14">
        <f t="shared" si="336"/>
        <v>4</v>
      </c>
      <c r="DV152" s="14">
        <f t="shared" si="337"/>
        <v>8</v>
      </c>
      <c r="DW152" s="14">
        <f t="shared" si="338"/>
        <v>48</v>
      </c>
      <c r="DX152" s="14">
        <f>INDEX(属性投放!$AW$6:$AW$85,(卡牌属性!DU152-2)*20+卡牌属性!DV152)</f>
        <v>5</v>
      </c>
      <c r="DY152" s="14">
        <f>INDEX(属性投放!BP$6:BP$85,卡牌属性!$DW152)</f>
        <v>200</v>
      </c>
      <c r="DZ152" s="14">
        <f>INDEX(属性投放!BQ$6:BQ$85,卡牌属性!$DW152)</f>
        <v>100</v>
      </c>
      <c r="EA152" s="14">
        <f>INDEX(属性投放!BR$6:BR$85,卡牌属性!$DW152)</f>
        <v>2000</v>
      </c>
      <c r="EB152" s="14">
        <f t="shared" si="377"/>
        <v>2053</v>
      </c>
      <c r="EC152" s="14">
        <f t="shared" si="378"/>
        <v>2206</v>
      </c>
      <c r="ED152" s="14">
        <f t="shared" si="379"/>
        <v>2400</v>
      </c>
      <c r="EE152" s="14">
        <f t="shared" si="380"/>
        <v>2400</v>
      </c>
      <c r="EF152" s="14">
        <f t="shared" si="381"/>
        <v>2750</v>
      </c>
      <c r="EG152" s="14">
        <f t="shared" si="382"/>
        <v>764</v>
      </c>
      <c r="EH152" s="14">
        <f t="shared" si="383"/>
        <v>815</v>
      </c>
      <c r="EI152" s="14">
        <f t="shared" si="384"/>
        <v>815</v>
      </c>
      <c r="EJ152" s="14">
        <f t="shared" si="385"/>
        <v>955</v>
      </c>
      <c r="EK152" s="14">
        <f t="shared" si="386"/>
        <v>1011</v>
      </c>
      <c r="EL152" s="14">
        <f t="shared" si="387"/>
        <v>22000</v>
      </c>
      <c r="EM152" s="14">
        <f t="shared" si="388"/>
        <v>25600</v>
      </c>
      <c r="EN152" s="14">
        <f t="shared" si="389"/>
        <v>25600</v>
      </c>
      <c r="EO152" s="14">
        <f t="shared" si="390"/>
        <v>30200</v>
      </c>
      <c r="EP152" s="14">
        <f t="shared" si="391"/>
        <v>36350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  <c r="GJ152" s="13">
        <v>148</v>
      </c>
      <c r="GK152" s="13">
        <f>MATCH(GJ152-1,属性投放!$T$6:$T$66,1)</f>
        <v>57</v>
      </c>
      <c r="GL152" s="13">
        <f>MATCH(GJ152,属性投放!$AN$6:$AN$58,1)-1</f>
        <v>51</v>
      </c>
      <c r="GM152" s="13">
        <f>MATCH(GJ152-1,属性投放!$AD$6:$AD$26,1)</f>
        <v>20</v>
      </c>
      <c r="GN152" s="13" t="str">
        <f>INDEX(属性投放!$AB$7:$AB$26,卡牌属性!GM152)</f>
        <v>无间+1</v>
      </c>
      <c r="GO152" s="14">
        <f t="shared" si="339"/>
        <v>9000</v>
      </c>
      <c r="GP152" s="14">
        <f t="shared" si="340"/>
        <v>4488</v>
      </c>
      <c r="GQ152" s="14">
        <f t="shared" si="341"/>
        <v>89300</v>
      </c>
      <c r="GR152" s="14">
        <f t="shared" si="342"/>
        <v>25</v>
      </c>
      <c r="GS152" s="14">
        <f t="shared" si="343"/>
        <v>13</v>
      </c>
      <c r="GT152" s="14">
        <f t="shared" si="344"/>
        <v>250</v>
      </c>
      <c r="GU152" s="14">
        <f>GO152+GR152*($GJ152-INDEX(属性投放!$AD$6:$AD$26,卡牌属性!$GM152))</f>
        <v>9200</v>
      </c>
      <c r="GV152" s="14">
        <f>GP152+GS152*($GJ152-INDEX(属性投放!$AD$6:$AD$26,卡牌属性!$GM152))</f>
        <v>4592</v>
      </c>
      <c r="GW152" s="14">
        <f>GQ152+GT152*($GJ152-INDEX(属性投放!$AD$6:$AD$26,卡牌属性!$GM152))</f>
        <v>91300</v>
      </c>
      <c r="GX152" s="14">
        <f t="shared" si="345"/>
        <v>15115</v>
      </c>
      <c r="GY152" s="14">
        <f t="shared" si="346"/>
        <v>7561</v>
      </c>
      <c r="GZ152" s="14">
        <f t="shared" si="347"/>
        <v>151150</v>
      </c>
      <c r="HA152" s="14">
        <f>IF(COUNTIF(属性投放!$AN$7:$AN$58,"="&amp;卡牌属性!GJ152)&gt;0,卡牌属性!GL152,0)</f>
        <v>0</v>
      </c>
      <c r="HB152" s="14">
        <f t="shared" si="348"/>
        <v>0</v>
      </c>
      <c r="HC152" s="14">
        <f t="shared" si="349"/>
        <v>0</v>
      </c>
      <c r="HD152" s="14">
        <f t="shared" si="350"/>
        <v>0</v>
      </c>
      <c r="HE152" s="14">
        <f>IF(COUNTIF(属性投放!$AD$6:$AD$26,"="&amp;卡牌属性!GJ152)&gt;0,卡牌属性!GM152,0)</f>
        <v>0</v>
      </c>
      <c r="HF152" s="14">
        <f t="shared" si="351"/>
        <v>0</v>
      </c>
      <c r="HG152" s="14">
        <f t="shared" si="352"/>
        <v>0</v>
      </c>
      <c r="HH152" s="14">
        <f t="shared" si="353"/>
        <v>0</v>
      </c>
      <c r="HI152" s="14">
        <f t="shared" si="355"/>
        <v>25</v>
      </c>
      <c r="HJ152" s="14">
        <f t="shared" si="356"/>
        <v>13</v>
      </c>
      <c r="HK152" s="14">
        <f t="shared" si="357"/>
        <v>250</v>
      </c>
      <c r="HL152" s="14">
        <f t="shared" si="358"/>
        <v>24315</v>
      </c>
      <c r="HM152" s="14">
        <f t="shared" si="359"/>
        <v>12153</v>
      </c>
      <c r="HN152" s="14">
        <f t="shared" si="360"/>
        <v>242450</v>
      </c>
      <c r="HO152" s="14">
        <f t="shared" si="361"/>
        <v>760</v>
      </c>
      <c r="HP152" s="14">
        <f t="shared" si="362"/>
        <v>0</v>
      </c>
      <c r="HQ152" s="14">
        <f t="shared" si="363"/>
        <v>0</v>
      </c>
      <c r="HR152" s="14">
        <f t="shared" si="364"/>
        <v>728660</v>
      </c>
      <c r="HS152" s="17">
        <f t="shared" si="365"/>
        <v>1.0430104575522192E-3</v>
      </c>
      <c r="HT152" s="17">
        <f t="shared" si="366"/>
        <v>0</v>
      </c>
      <c r="HU152" s="17">
        <f t="shared" si="367"/>
        <v>0</v>
      </c>
      <c r="HV152" s="23">
        <f>SUM(HO$5:HO152)</f>
        <v>58940</v>
      </c>
      <c r="HW152" s="14">
        <f>SUM(HP$5:HP152)</f>
        <v>453520</v>
      </c>
      <c r="HX152" s="14">
        <f>SUM(HQ$5:HQ152)</f>
        <v>172660</v>
      </c>
      <c r="HY152" s="17">
        <f t="shared" si="368"/>
        <v>8.0888205747536579E-2</v>
      </c>
      <c r="HZ152" s="17">
        <f t="shared" si="369"/>
        <v>0.62240276672247685</v>
      </c>
      <c r="IA152" s="17">
        <f t="shared" si="370"/>
        <v>0.23695550736969231</v>
      </c>
    </row>
    <row r="153" spans="31:235" ht="16.5" x14ac:dyDescent="0.2">
      <c r="AE153" s="13">
        <v>149</v>
      </c>
      <c r="AF153" s="13">
        <f t="shared" si="354"/>
        <v>8</v>
      </c>
      <c r="AG153" s="13">
        <f t="shared" si="317"/>
        <v>2</v>
      </c>
      <c r="AH153" s="14">
        <f t="shared" si="318"/>
        <v>1101008</v>
      </c>
      <c r="AI153" s="14" t="str">
        <f t="shared" si="319"/>
        <v>黑尔·坎普9突</v>
      </c>
      <c r="AJ153" s="25" t="s">
        <v>162</v>
      </c>
      <c r="AK153" s="14">
        <v>1</v>
      </c>
      <c r="AL153" s="14">
        <f t="shared" si="320"/>
        <v>9</v>
      </c>
      <c r="AM153" s="14">
        <f>INDEX(属性投放!$DE$6:$DE$85,(卡牌属性!AG153-2)*20+卡牌属性!AL153)</f>
        <v>1231</v>
      </c>
      <c r="AN153" s="14">
        <f t="shared" si="371"/>
        <v>1231</v>
      </c>
      <c r="AO153" s="14">
        <f t="shared" si="371"/>
        <v>1231</v>
      </c>
      <c r="AP153" s="14">
        <f t="shared" si="371"/>
        <v>1231</v>
      </c>
      <c r="AQ153" s="14">
        <f t="shared" si="371"/>
        <v>1231</v>
      </c>
      <c r="AR153" s="14">
        <f>INDEX(属性投放!$DF$6:$DF$85,(卡牌属性!AG153-2)*20+卡牌属性!AL153)</f>
        <v>590</v>
      </c>
      <c r="AS153" s="14">
        <f t="shared" si="372"/>
        <v>590</v>
      </c>
      <c r="AT153" s="14">
        <f t="shared" si="372"/>
        <v>590</v>
      </c>
      <c r="AU153" s="14">
        <f t="shared" si="372"/>
        <v>590</v>
      </c>
      <c r="AV153" s="14">
        <f t="shared" si="372"/>
        <v>590</v>
      </c>
      <c r="AW153" s="14">
        <f>INDEX(属性投放!$DG$6:$DG$85,(卡牌属性!AG153-2)*20+卡牌属性!AL153)</f>
        <v>6105</v>
      </c>
      <c r="AX153" s="14">
        <f t="shared" si="373"/>
        <v>6105</v>
      </c>
      <c r="AY153" s="14">
        <f t="shared" si="373"/>
        <v>6105</v>
      </c>
      <c r="AZ153" s="14">
        <f t="shared" si="373"/>
        <v>6105</v>
      </c>
      <c r="BA153" s="14">
        <f t="shared" si="373"/>
        <v>6105</v>
      </c>
      <c r="BB153" s="14">
        <f>INDEX(属性投放!$DK$6:$DK$85,(卡牌属性!AG153-2)*20+卡牌属性!AL153)</f>
        <v>36</v>
      </c>
      <c r="BC153" s="14">
        <f t="shared" si="374"/>
        <v>36</v>
      </c>
      <c r="BD153" s="14">
        <f t="shared" si="374"/>
        <v>36</v>
      </c>
      <c r="BE153" s="14">
        <f t="shared" si="374"/>
        <v>36</v>
      </c>
      <c r="BF153" s="14">
        <f t="shared" si="374"/>
        <v>36</v>
      </c>
      <c r="BG153" s="14">
        <f>INDEX(属性投放!$DL$6:$DL$85,(卡牌属性!AG153-2)*20+卡牌属性!AL153)</f>
        <v>18</v>
      </c>
      <c r="BH153" s="14">
        <f t="shared" si="375"/>
        <v>18</v>
      </c>
      <c r="BI153" s="14">
        <f t="shared" si="375"/>
        <v>18</v>
      </c>
      <c r="BJ153" s="14">
        <f t="shared" si="375"/>
        <v>18</v>
      </c>
      <c r="BK153" s="14">
        <f t="shared" si="375"/>
        <v>18</v>
      </c>
      <c r="BL153" s="14">
        <f>INDEX(属性投放!$DM$6:$DM$85,(卡牌属性!AG153-2)*20+卡牌属性!AL153)</f>
        <v>180</v>
      </c>
      <c r="BM153" s="14">
        <f t="shared" si="376"/>
        <v>180</v>
      </c>
      <c r="BN153" s="14">
        <f t="shared" si="376"/>
        <v>180</v>
      </c>
      <c r="BO153" s="14">
        <f t="shared" si="376"/>
        <v>180</v>
      </c>
      <c r="BP153" s="14">
        <f t="shared" si="376"/>
        <v>180</v>
      </c>
      <c r="BU153" s="13">
        <v>149</v>
      </c>
      <c r="BV153" s="13">
        <f t="shared" si="321"/>
        <v>8</v>
      </c>
      <c r="BW153" s="14">
        <f t="shared" si="322"/>
        <v>4</v>
      </c>
      <c r="BX153" s="14">
        <f t="shared" si="323"/>
        <v>1102008</v>
      </c>
      <c r="BY153" s="14" t="str">
        <f t="shared" si="324"/>
        <v>夏侯渊9突</v>
      </c>
      <c r="BZ153" s="25" t="s">
        <v>162</v>
      </c>
      <c r="CA153" s="14">
        <v>2</v>
      </c>
      <c r="CB153" s="14">
        <f t="shared" si="325"/>
        <v>9</v>
      </c>
      <c r="CC153" s="14" t="s">
        <v>21</v>
      </c>
      <c r="CD153" s="14">
        <f>INDEX(属性投放!$AY$6:$AY$85,(BW153-2)*20+CB153)</f>
        <v>3538</v>
      </c>
      <c r="CE153" s="14" t="s">
        <v>22</v>
      </c>
      <c r="CF153" s="14">
        <f>INDEX(属性投放!$AZ$6:$AZ$85,(BW153-2)*20+CB153)</f>
        <v>1703</v>
      </c>
      <c r="CG153" s="14" t="s">
        <v>674</v>
      </c>
      <c r="CH153" s="14">
        <f>INDEX(属性投放!$BA$6:$BA$85,(BW153-2)*20+CB153)</f>
        <v>33880</v>
      </c>
      <c r="CI153" s="14" t="s">
        <v>21</v>
      </c>
      <c r="CJ153" s="14">
        <f>INDEX(属性投放!$BB$6:$BB$85,(BW153-2)*20+CB153)</f>
        <v>25</v>
      </c>
      <c r="CK153" s="14" t="s">
        <v>22</v>
      </c>
      <c r="CL153" s="14">
        <f>INDEX(属性投放!$BC$6:$BC$85,(BW153-2)*20+CB153)</f>
        <v>13</v>
      </c>
      <c r="CM153" s="14" t="s">
        <v>674</v>
      </c>
      <c r="CN153" s="14">
        <f>INDEX(属性投放!$BD$6:$BD$85,(BW153-2)*20+CB153)</f>
        <v>250</v>
      </c>
      <c r="CQ153" s="13">
        <v>149</v>
      </c>
      <c r="CR153" s="13">
        <f t="shared" si="326"/>
        <v>3</v>
      </c>
      <c r="CS153" s="13">
        <f t="shared" si="327"/>
        <v>45</v>
      </c>
      <c r="CT153" s="14">
        <f t="shared" si="328"/>
        <v>4</v>
      </c>
      <c r="CU153" s="14">
        <f t="shared" si="329"/>
        <v>1102003</v>
      </c>
      <c r="CV153" s="14" t="str">
        <f>INDEX($O$6:$O$27,CR153)&amp;"-"&amp;INDEX(属性投放!$AB$7:$AB$26,CX153)&amp;"-魂火-"&amp;CZ153</f>
        <v>典韦-大焦热+2-魂火-3</v>
      </c>
      <c r="CW153" s="25" t="s">
        <v>162</v>
      </c>
      <c r="CX153" s="14">
        <f>INDEX(属性投放!$AL$7:$AL$58,CS153)</f>
        <v>18</v>
      </c>
      <c r="CY153" s="14" t="s">
        <v>701</v>
      </c>
      <c r="CZ153" s="14">
        <f>INDEX(属性投放!$AM$7:$AM$58,CS153)</f>
        <v>3</v>
      </c>
      <c r="DA153" s="14">
        <f t="shared" si="330"/>
        <v>45</v>
      </c>
      <c r="DB153" s="14">
        <f>INDEX(属性投放!$AN$7:$AN$58,DA153)</f>
        <v>132</v>
      </c>
      <c r="DC153" s="14" t="s">
        <v>702</v>
      </c>
      <c r="DD153" s="14">
        <f>INDEX(属性投放!$BJ$6:$BJ$85,(CT153-2)*20+CX153)</f>
        <v>1200</v>
      </c>
      <c r="DE153" s="14">
        <f>SUMIFS(DD$5:DD153,$CR$5:$CR153,"="&amp;$CR153)</f>
        <v>17210</v>
      </c>
      <c r="DF153" s="14" t="s">
        <v>703</v>
      </c>
      <c r="DG153" s="14">
        <f>INDEX(属性投放!$BK$6:$BK$85,(CT153-2)*20+CX153)</f>
        <v>600</v>
      </c>
      <c r="DH153" s="14">
        <f>SUMIFS(DG$5:DG153,$CR$5:$CR153,"="&amp;$CR153)</f>
        <v>8608</v>
      </c>
      <c r="DI153" s="14" t="s">
        <v>704</v>
      </c>
      <c r="DJ153" s="14">
        <f>INDEX(属性投放!$BL$6:$BL$85,(CT153-2)*20+CX153)</f>
        <v>12000</v>
      </c>
      <c r="DK153" s="14">
        <f>SUMIFS(DJ$5:DJ153,$CR$5:$CR153,"="&amp;$CR153)</f>
        <v>172100</v>
      </c>
      <c r="DP153" s="14">
        <f t="shared" si="331"/>
        <v>1102008</v>
      </c>
      <c r="DQ153" s="14" t="str">
        <f t="shared" si="332"/>
        <v>夏侯渊9突</v>
      </c>
      <c r="DR153" s="14">
        <f t="shared" si="333"/>
        <v>7</v>
      </c>
      <c r="DS153" s="14">
        <f t="shared" si="334"/>
        <v>5</v>
      </c>
      <c r="DT153" s="14">
        <f t="shared" si="335"/>
        <v>9</v>
      </c>
      <c r="DU153" s="14">
        <f t="shared" si="336"/>
        <v>4</v>
      </c>
      <c r="DV153" s="14">
        <f t="shared" si="337"/>
        <v>9</v>
      </c>
      <c r="DW153" s="14">
        <f t="shared" si="338"/>
        <v>49</v>
      </c>
      <c r="DX153" s="14">
        <f>INDEX(属性投放!$AW$6:$AW$85,(卡牌属性!DU153-2)*20+卡牌属性!DV153)</f>
        <v>8</v>
      </c>
      <c r="DY153" s="14">
        <f>INDEX(属性投放!BP$6:BP$85,卡牌属性!$DW153)</f>
        <v>300</v>
      </c>
      <c r="DZ153" s="14">
        <f>INDEX(属性投放!BQ$6:BQ$85,卡牌属性!$DW153)</f>
        <v>150</v>
      </c>
      <c r="EA153" s="14">
        <f>INDEX(属性投放!BR$6:BR$85,卡牌属性!$DW153)</f>
        <v>3000</v>
      </c>
      <c r="EB153" s="14">
        <f t="shared" si="377"/>
        <v>2378</v>
      </c>
      <c r="EC153" s="14">
        <f t="shared" si="378"/>
        <v>2546</v>
      </c>
      <c r="ED153" s="14">
        <f t="shared" si="379"/>
        <v>2750</v>
      </c>
      <c r="EE153" s="14">
        <f t="shared" si="380"/>
        <v>2750</v>
      </c>
      <c r="EF153" s="14">
        <f t="shared" si="381"/>
        <v>3150</v>
      </c>
      <c r="EG153" s="14">
        <f t="shared" si="382"/>
        <v>904</v>
      </c>
      <c r="EH153" s="14">
        <f t="shared" si="383"/>
        <v>955</v>
      </c>
      <c r="EI153" s="14">
        <f t="shared" si="384"/>
        <v>955</v>
      </c>
      <c r="EJ153" s="14">
        <f t="shared" si="385"/>
        <v>1120</v>
      </c>
      <c r="EK153" s="14">
        <f t="shared" si="386"/>
        <v>1181</v>
      </c>
      <c r="EL153" s="14">
        <f t="shared" si="387"/>
        <v>25500</v>
      </c>
      <c r="EM153" s="14">
        <f t="shared" si="388"/>
        <v>29600</v>
      </c>
      <c r="EN153" s="14">
        <f t="shared" si="389"/>
        <v>29600</v>
      </c>
      <c r="EO153" s="14">
        <f t="shared" si="390"/>
        <v>34700</v>
      </c>
      <c r="EP153" s="14">
        <f t="shared" si="391"/>
        <v>42100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  <c r="GJ153" s="13">
        <v>149</v>
      </c>
      <c r="GK153" s="13">
        <f>MATCH(GJ153-1,属性投放!$T$6:$T$66,1)</f>
        <v>58</v>
      </c>
      <c r="GL153" s="13">
        <f>MATCH(GJ153,属性投放!$AN$6:$AN$58,1)-1</f>
        <v>51</v>
      </c>
      <c r="GM153" s="13">
        <f>MATCH(GJ153-1,属性投放!$AD$6:$AD$26,1)</f>
        <v>20</v>
      </c>
      <c r="GN153" s="13" t="str">
        <f>INDEX(属性投放!$AB$7:$AB$26,卡牌属性!GM153)</f>
        <v>无间+1</v>
      </c>
      <c r="GO153" s="14">
        <f t="shared" si="339"/>
        <v>9000</v>
      </c>
      <c r="GP153" s="14">
        <f t="shared" si="340"/>
        <v>4488</v>
      </c>
      <c r="GQ153" s="14">
        <f t="shared" si="341"/>
        <v>89300</v>
      </c>
      <c r="GR153" s="14">
        <f t="shared" si="342"/>
        <v>25</v>
      </c>
      <c r="GS153" s="14">
        <f t="shared" si="343"/>
        <v>13</v>
      </c>
      <c r="GT153" s="14">
        <f t="shared" si="344"/>
        <v>250</v>
      </c>
      <c r="GU153" s="14">
        <f>GO153+GR153*($GJ153-INDEX(属性投放!$AD$6:$AD$26,卡牌属性!$GM153))</f>
        <v>9225</v>
      </c>
      <c r="GV153" s="14">
        <f>GP153+GS153*($GJ153-INDEX(属性投放!$AD$6:$AD$26,卡牌属性!$GM153))</f>
        <v>4605</v>
      </c>
      <c r="GW153" s="14">
        <f>GQ153+GT153*($GJ153-INDEX(属性投放!$AD$6:$AD$26,卡牌属性!$GM153))</f>
        <v>91550</v>
      </c>
      <c r="GX153" s="14">
        <f t="shared" si="345"/>
        <v>15115</v>
      </c>
      <c r="GY153" s="14">
        <f t="shared" si="346"/>
        <v>7561</v>
      </c>
      <c r="GZ153" s="14">
        <f t="shared" si="347"/>
        <v>151150</v>
      </c>
      <c r="HA153" s="14">
        <f>IF(COUNTIF(属性投放!$AN$7:$AN$58,"="&amp;卡牌属性!GJ153)&gt;0,卡牌属性!GL153,0)</f>
        <v>0</v>
      </c>
      <c r="HB153" s="14">
        <f t="shared" si="348"/>
        <v>0</v>
      </c>
      <c r="HC153" s="14">
        <f t="shared" si="349"/>
        <v>0</v>
      </c>
      <c r="HD153" s="14">
        <f t="shared" si="350"/>
        <v>0</v>
      </c>
      <c r="HE153" s="14">
        <f>IF(COUNTIF(属性投放!$AD$6:$AD$26,"="&amp;卡牌属性!GJ153)&gt;0,卡牌属性!GM153,0)</f>
        <v>0</v>
      </c>
      <c r="HF153" s="14">
        <f t="shared" si="351"/>
        <v>0</v>
      </c>
      <c r="HG153" s="14">
        <f t="shared" si="352"/>
        <v>0</v>
      </c>
      <c r="HH153" s="14">
        <f t="shared" si="353"/>
        <v>0</v>
      </c>
      <c r="HI153" s="14">
        <f t="shared" si="355"/>
        <v>25</v>
      </c>
      <c r="HJ153" s="14">
        <f t="shared" si="356"/>
        <v>13</v>
      </c>
      <c r="HK153" s="14">
        <f t="shared" si="357"/>
        <v>250</v>
      </c>
      <c r="HL153" s="14">
        <f t="shared" si="358"/>
        <v>24340</v>
      </c>
      <c r="HM153" s="14">
        <f t="shared" si="359"/>
        <v>12166</v>
      </c>
      <c r="HN153" s="14">
        <f t="shared" si="360"/>
        <v>242700</v>
      </c>
      <c r="HO153" s="14">
        <f t="shared" si="361"/>
        <v>760</v>
      </c>
      <c r="HP153" s="14">
        <f t="shared" si="362"/>
        <v>0</v>
      </c>
      <c r="HQ153" s="14">
        <f t="shared" si="363"/>
        <v>0</v>
      </c>
      <c r="HR153" s="14">
        <f t="shared" si="364"/>
        <v>729420</v>
      </c>
      <c r="HS153" s="17">
        <f t="shared" si="365"/>
        <v>1.0419237202160621E-3</v>
      </c>
      <c r="HT153" s="17">
        <f t="shared" si="366"/>
        <v>0</v>
      </c>
      <c r="HU153" s="17">
        <f t="shared" si="367"/>
        <v>0</v>
      </c>
      <c r="HV153" s="23">
        <f>SUM(HO$5:HO153)</f>
        <v>59700</v>
      </c>
      <c r="HW153" s="14">
        <f>SUM(HP$5:HP153)</f>
        <v>453520</v>
      </c>
      <c r="HX153" s="14">
        <f>SUM(HQ$5:HQ153)</f>
        <v>172660</v>
      </c>
      <c r="HY153" s="17">
        <f t="shared" si="368"/>
        <v>8.1845850127498565E-2</v>
      </c>
      <c r="HZ153" s="17">
        <f t="shared" si="369"/>
        <v>0.62175427051630061</v>
      </c>
      <c r="IA153" s="17">
        <f t="shared" si="370"/>
        <v>0.236708617805928</v>
      </c>
    </row>
    <row r="154" spans="31:235" ht="16.5" x14ac:dyDescent="0.2">
      <c r="AE154" s="13">
        <v>150</v>
      </c>
      <c r="AF154" s="13">
        <f t="shared" si="354"/>
        <v>8</v>
      </c>
      <c r="AG154" s="13">
        <f t="shared" si="317"/>
        <v>2</v>
      </c>
      <c r="AH154" s="14">
        <f t="shared" si="318"/>
        <v>1101008</v>
      </c>
      <c r="AI154" s="14" t="str">
        <f t="shared" si="319"/>
        <v>黑尔·坎普10突</v>
      </c>
      <c r="AJ154" s="25" t="s">
        <v>162</v>
      </c>
      <c r="AK154" s="14">
        <v>1</v>
      </c>
      <c r="AL154" s="14">
        <f t="shared" si="320"/>
        <v>10</v>
      </c>
      <c r="AM154" s="14">
        <f>INDEX(属性投放!$DE$6:$DE$85,(卡牌属性!AG154-2)*20+卡牌属性!AL154)</f>
        <v>1873</v>
      </c>
      <c r="AN154" s="14">
        <f t="shared" si="371"/>
        <v>1873</v>
      </c>
      <c r="AO154" s="14">
        <f t="shared" si="371"/>
        <v>1873</v>
      </c>
      <c r="AP154" s="14">
        <f t="shared" si="371"/>
        <v>1873</v>
      </c>
      <c r="AQ154" s="14">
        <f t="shared" si="371"/>
        <v>1873</v>
      </c>
      <c r="AR154" s="14">
        <f>INDEX(属性投放!$DF$6:$DF$85,(卡牌属性!AG154-2)*20+卡牌属性!AL154)</f>
        <v>911</v>
      </c>
      <c r="AS154" s="14">
        <f t="shared" si="372"/>
        <v>911</v>
      </c>
      <c r="AT154" s="14">
        <f t="shared" si="372"/>
        <v>911</v>
      </c>
      <c r="AU154" s="14">
        <f t="shared" si="372"/>
        <v>911</v>
      </c>
      <c r="AV154" s="14">
        <f t="shared" si="372"/>
        <v>911</v>
      </c>
      <c r="AW154" s="14">
        <f>INDEX(属性投放!$DG$6:$DG$85,(卡牌属性!AG154-2)*20+卡牌属性!AL154)</f>
        <v>9315</v>
      </c>
      <c r="AX154" s="14">
        <f t="shared" si="373"/>
        <v>9315</v>
      </c>
      <c r="AY154" s="14">
        <f t="shared" si="373"/>
        <v>9315</v>
      </c>
      <c r="AZ154" s="14">
        <f t="shared" si="373"/>
        <v>9315</v>
      </c>
      <c r="BA154" s="14">
        <f t="shared" si="373"/>
        <v>9315</v>
      </c>
      <c r="BB154" s="14">
        <f>INDEX(属性投放!$DK$6:$DK$85,(卡牌属性!AG154-2)*20+卡牌属性!AL154)</f>
        <v>76</v>
      </c>
      <c r="BC154" s="14">
        <f t="shared" si="374"/>
        <v>76</v>
      </c>
      <c r="BD154" s="14">
        <f t="shared" si="374"/>
        <v>76</v>
      </c>
      <c r="BE154" s="14">
        <f t="shared" si="374"/>
        <v>76</v>
      </c>
      <c r="BF154" s="14">
        <f t="shared" si="374"/>
        <v>76</v>
      </c>
      <c r="BG154" s="14">
        <f>INDEX(属性投放!$DL$6:$DL$85,(卡牌属性!AG154-2)*20+卡牌属性!AL154)</f>
        <v>38</v>
      </c>
      <c r="BH154" s="14">
        <f t="shared" si="375"/>
        <v>38</v>
      </c>
      <c r="BI154" s="14">
        <f t="shared" si="375"/>
        <v>38</v>
      </c>
      <c r="BJ154" s="14">
        <f t="shared" si="375"/>
        <v>38</v>
      </c>
      <c r="BK154" s="14">
        <f t="shared" si="375"/>
        <v>38</v>
      </c>
      <c r="BL154" s="14">
        <f>INDEX(属性投放!$DM$6:$DM$85,(卡牌属性!AG154-2)*20+卡牌属性!AL154)</f>
        <v>380</v>
      </c>
      <c r="BM154" s="14">
        <f t="shared" si="376"/>
        <v>380</v>
      </c>
      <c r="BN154" s="14">
        <f t="shared" si="376"/>
        <v>380</v>
      </c>
      <c r="BO154" s="14">
        <f t="shared" si="376"/>
        <v>380</v>
      </c>
      <c r="BP154" s="14">
        <f t="shared" si="376"/>
        <v>380</v>
      </c>
      <c r="BU154" s="13">
        <v>150</v>
      </c>
      <c r="BV154" s="13">
        <f t="shared" si="321"/>
        <v>8</v>
      </c>
      <c r="BW154" s="14">
        <f t="shared" si="322"/>
        <v>4</v>
      </c>
      <c r="BX154" s="14">
        <f t="shared" si="323"/>
        <v>1102008</v>
      </c>
      <c r="BY154" s="14" t="str">
        <f t="shared" si="324"/>
        <v>夏侯渊10突</v>
      </c>
      <c r="BZ154" s="25" t="s">
        <v>162</v>
      </c>
      <c r="CA154" s="14">
        <v>2</v>
      </c>
      <c r="CB154" s="14">
        <f t="shared" si="325"/>
        <v>10</v>
      </c>
      <c r="CC154" s="14" t="s">
        <v>21</v>
      </c>
      <c r="CD154" s="14">
        <f>INDEX(属性投放!$AY$6:$AY$85,(BW154-2)*20+CB154)</f>
        <v>4518</v>
      </c>
      <c r="CE154" s="14" t="s">
        <v>22</v>
      </c>
      <c r="CF154" s="14">
        <f>INDEX(属性投放!$AZ$6:$AZ$85,(BW154-2)*20+CB154)</f>
        <v>2197</v>
      </c>
      <c r="CG154" s="14" t="s">
        <v>674</v>
      </c>
      <c r="CH154" s="14">
        <f>INDEX(属性投放!$BA$6:$BA$85,(BW154-2)*20+CB154)</f>
        <v>43680</v>
      </c>
      <c r="CI154" s="14" t="s">
        <v>21</v>
      </c>
      <c r="CJ154" s="14">
        <f>INDEX(属性投放!$BB$6:$BB$85,(BW154-2)*20+CB154)</f>
        <v>30</v>
      </c>
      <c r="CK154" s="14" t="s">
        <v>22</v>
      </c>
      <c r="CL154" s="14">
        <f>INDEX(属性投放!$BC$6:$BC$85,(BW154-2)*20+CB154)</f>
        <v>15</v>
      </c>
      <c r="CM154" s="14" t="s">
        <v>674</v>
      </c>
      <c r="CN154" s="14">
        <f>INDEX(属性投放!$BD$6:$BD$85,(BW154-2)*20+CB154)</f>
        <v>300</v>
      </c>
      <c r="CQ154" s="13">
        <v>150</v>
      </c>
      <c r="CR154" s="13">
        <f t="shared" si="326"/>
        <v>3</v>
      </c>
      <c r="CS154" s="13">
        <f t="shared" si="327"/>
        <v>46</v>
      </c>
      <c r="CT154" s="14">
        <f t="shared" si="328"/>
        <v>4</v>
      </c>
      <c r="CU154" s="14">
        <f t="shared" si="329"/>
        <v>1102003</v>
      </c>
      <c r="CV154" s="14" t="str">
        <f>INDEX($O$6:$O$27,CR154)&amp;"-"&amp;INDEX(属性投放!$AB$7:$AB$26,CX154)&amp;"-魂火-"&amp;CZ154</f>
        <v>典韦-无间-魂火-1</v>
      </c>
      <c r="CW154" s="25" t="s">
        <v>162</v>
      </c>
      <c r="CX154" s="14">
        <f>INDEX(属性投放!$AL$7:$AL$58,CS154)</f>
        <v>19</v>
      </c>
      <c r="CY154" s="14" t="s">
        <v>701</v>
      </c>
      <c r="CZ154" s="14">
        <f>INDEX(属性投放!$AM$7:$AM$58,CS154)</f>
        <v>1</v>
      </c>
      <c r="DA154" s="14">
        <f t="shared" si="330"/>
        <v>46</v>
      </c>
      <c r="DB154" s="14">
        <f>INDEX(属性投放!$AN$7:$AN$58,DA154)</f>
        <v>135</v>
      </c>
      <c r="DC154" s="14" t="s">
        <v>702</v>
      </c>
      <c r="DD154" s="14">
        <f>INDEX(属性投放!$BJ$6:$BJ$85,(CT154-2)*20+CX154)</f>
        <v>1500</v>
      </c>
      <c r="DE154" s="14">
        <f>SUMIFS(DD$5:DD154,$CR$5:$CR154,"="&amp;$CR154)</f>
        <v>18710</v>
      </c>
      <c r="DF154" s="14" t="s">
        <v>703</v>
      </c>
      <c r="DG154" s="14">
        <f>INDEX(属性投放!$BK$6:$BK$85,(CT154-2)*20+CX154)</f>
        <v>750</v>
      </c>
      <c r="DH154" s="14">
        <f>SUMIFS(DG$5:DG154,$CR$5:$CR154,"="&amp;$CR154)</f>
        <v>9358</v>
      </c>
      <c r="DI154" s="14" t="s">
        <v>704</v>
      </c>
      <c r="DJ154" s="14">
        <f>INDEX(属性投放!$BL$6:$BL$85,(CT154-2)*20+CX154)</f>
        <v>15000</v>
      </c>
      <c r="DK154" s="14">
        <f>SUMIFS(DJ$5:DJ154,$CR$5:$CR154,"="&amp;$CR154)</f>
        <v>187100</v>
      </c>
      <c r="DP154" s="14">
        <f t="shared" si="331"/>
        <v>1102008</v>
      </c>
      <c r="DQ154" s="14" t="str">
        <f t="shared" si="332"/>
        <v>夏侯渊10突</v>
      </c>
      <c r="DR154" s="14">
        <f t="shared" si="333"/>
        <v>7</v>
      </c>
      <c r="DS154" s="14">
        <f t="shared" si="334"/>
        <v>5</v>
      </c>
      <c r="DT154" s="14">
        <f t="shared" si="335"/>
        <v>9</v>
      </c>
      <c r="DU154" s="14">
        <f t="shared" si="336"/>
        <v>4</v>
      </c>
      <c r="DV154" s="14">
        <f t="shared" si="337"/>
        <v>10</v>
      </c>
      <c r="DW154" s="14">
        <f t="shared" si="338"/>
        <v>50</v>
      </c>
      <c r="DX154" s="14">
        <f>INDEX(属性投放!$AW$6:$AW$85,(卡牌属性!DU154-2)*20+卡牌属性!DV154)</f>
        <v>7</v>
      </c>
      <c r="DY154" s="14">
        <f>INDEX(属性投放!BP$6:BP$85,卡牌属性!$DW154)</f>
        <v>300</v>
      </c>
      <c r="DZ154" s="14">
        <f>INDEX(属性投放!BQ$6:BQ$85,卡牌属性!$DW154)</f>
        <v>150</v>
      </c>
      <c r="EA154" s="14">
        <f>INDEX(属性投放!BR$6:BR$85,卡牌属性!$DW154)</f>
        <v>3000</v>
      </c>
      <c r="EB154" s="14">
        <f t="shared" si="377"/>
        <v>2878</v>
      </c>
      <c r="EC154" s="14">
        <f t="shared" si="378"/>
        <v>3070</v>
      </c>
      <c r="ED154" s="14">
        <f t="shared" si="379"/>
        <v>3290</v>
      </c>
      <c r="EE154" s="14">
        <f t="shared" si="380"/>
        <v>3290</v>
      </c>
      <c r="EF154" s="14">
        <f t="shared" si="381"/>
        <v>3770</v>
      </c>
      <c r="EG154" s="14">
        <f t="shared" si="382"/>
        <v>1118</v>
      </c>
      <c r="EH154" s="14">
        <f t="shared" si="383"/>
        <v>1169</v>
      </c>
      <c r="EI154" s="14">
        <f t="shared" si="384"/>
        <v>1169</v>
      </c>
      <c r="EJ154" s="14">
        <f t="shared" si="385"/>
        <v>1374</v>
      </c>
      <c r="EK154" s="14">
        <f t="shared" si="386"/>
        <v>1443</v>
      </c>
      <c r="EL154" s="14">
        <f t="shared" si="387"/>
        <v>30900</v>
      </c>
      <c r="EM154" s="14">
        <f t="shared" si="388"/>
        <v>35800</v>
      </c>
      <c r="EN154" s="14">
        <f t="shared" si="389"/>
        <v>35800</v>
      </c>
      <c r="EO154" s="14">
        <f t="shared" si="390"/>
        <v>41700</v>
      </c>
      <c r="EP154" s="14">
        <f t="shared" si="391"/>
        <v>51100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  <c r="GJ154" s="13">
        <v>150</v>
      </c>
      <c r="GK154" s="13">
        <f>MATCH(GJ154-1,属性投放!$T$6:$T$66,1)</f>
        <v>60</v>
      </c>
      <c r="GL154" s="13">
        <f>MATCH(GJ154,属性投放!$AN$6:$AN$58,1)-1</f>
        <v>52</v>
      </c>
      <c r="GM154" s="13">
        <f>MATCH(GJ154-1,属性投放!$AD$6:$AD$26,1)</f>
        <v>20</v>
      </c>
      <c r="GN154" s="13" t="str">
        <f>INDEX(属性投放!$AB$7:$AB$26,卡牌属性!GM154)</f>
        <v>无间+1</v>
      </c>
      <c r="GO154" s="14">
        <f t="shared" si="339"/>
        <v>9000</v>
      </c>
      <c r="GP154" s="14">
        <f t="shared" si="340"/>
        <v>4488</v>
      </c>
      <c r="GQ154" s="14">
        <f t="shared" si="341"/>
        <v>89300</v>
      </c>
      <c r="GR154" s="14">
        <f t="shared" si="342"/>
        <v>25</v>
      </c>
      <c r="GS154" s="14">
        <f t="shared" si="343"/>
        <v>13</v>
      </c>
      <c r="GT154" s="14">
        <f t="shared" si="344"/>
        <v>250</v>
      </c>
      <c r="GU154" s="14">
        <f>GO154+GR154*($GJ154-INDEX(属性投放!$AD$6:$AD$26,卡牌属性!$GM154))</f>
        <v>9250</v>
      </c>
      <c r="GV154" s="14">
        <f>GP154+GS154*($GJ154-INDEX(属性投放!$AD$6:$AD$26,卡牌属性!$GM154))</f>
        <v>4618</v>
      </c>
      <c r="GW154" s="14">
        <f>GQ154+GT154*($GJ154-INDEX(属性投放!$AD$6:$AD$26,卡牌属性!$GM154))</f>
        <v>91800</v>
      </c>
      <c r="GX154" s="14">
        <f t="shared" si="345"/>
        <v>16115</v>
      </c>
      <c r="GY154" s="14">
        <f t="shared" si="346"/>
        <v>8061</v>
      </c>
      <c r="GZ154" s="14">
        <f t="shared" si="347"/>
        <v>161150</v>
      </c>
      <c r="HA154" s="14">
        <f>IF(COUNTIF(属性投放!$AN$7:$AN$58,"="&amp;卡牌属性!GJ154)&gt;0,卡牌属性!GL154,0)</f>
        <v>52</v>
      </c>
      <c r="HB154" s="14">
        <f t="shared" si="348"/>
        <v>1000</v>
      </c>
      <c r="HC154" s="14">
        <f t="shared" si="349"/>
        <v>500</v>
      </c>
      <c r="HD154" s="14">
        <f t="shared" si="350"/>
        <v>10000</v>
      </c>
      <c r="HE154" s="14">
        <f>IF(COUNTIF(属性投放!$AD$6:$AD$26,"="&amp;卡牌属性!GJ154)&gt;0,卡牌属性!GM154,0)</f>
        <v>20</v>
      </c>
      <c r="HF154" s="14">
        <f t="shared" si="351"/>
        <v>1400</v>
      </c>
      <c r="HG154" s="14">
        <f t="shared" si="352"/>
        <v>700</v>
      </c>
      <c r="HH154" s="14">
        <f t="shared" si="353"/>
        <v>14000</v>
      </c>
      <c r="HI154" s="14">
        <f t="shared" ref="HI154" si="392">GR154</f>
        <v>25</v>
      </c>
      <c r="HJ154" s="14">
        <f t="shared" ref="HJ154" si="393">GS154</f>
        <v>13</v>
      </c>
      <c r="HK154" s="14">
        <f t="shared" ref="HK154" si="394">GT154</f>
        <v>250</v>
      </c>
      <c r="HL154" s="14">
        <f t="shared" ref="HL154" si="395">GU154+GX154</f>
        <v>25365</v>
      </c>
      <c r="HM154" s="14">
        <f t="shared" ref="HM154" si="396">GV154+GY154</f>
        <v>12679</v>
      </c>
      <c r="HN154" s="14">
        <f t="shared" ref="HN154" si="397">GW154+GZ154</f>
        <v>252950</v>
      </c>
      <c r="HO154" s="14">
        <f t="shared" si="361"/>
        <v>760</v>
      </c>
      <c r="HP154" s="14">
        <f t="shared" ref="HP154" si="398">SUMPRODUCT(HB154:HD154,$HL$2:$HN$2)</f>
        <v>30000</v>
      </c>
      <c r="HQ154" s="14">
        <f t="shared" ref="HQ154" si="399">SUMPRODUCT(HF154:HH154,$HL$2:$HN$2)</f>
        <v>42000</v>
      </c>
      <c r="HR154" s="14">
        <f t="shared" ref="HR154" si="400">SUMPRODUCT(HL154:HN154,$HL$2:$HN$2)</f>
        <v>760180</v>
      </c>
      <c r="HS154" s="17">
        <f t="shared" ref="HS154" si="401">HO154/HR154</f>
        <v>9.9976321397563742E-4</v>
      </c>
      <c r="HT154" s="17">
        <f t="shared" ref="HT154" si="402">HP154/HR154</f>
        <v>3.946433739377516E-2</v>
      </c>
      <c r="HU154" s="17">
        <f t="shared" ref="HU154" si="403">HQ154/HR154</f>
        <v>5.525007235128522E-2</v>
      </c>
      <c r="HV154" s="23">
        <f>SUM(HO$5:HO154)</f>
        <v>60460</v>
      </c>
      <c r="HW154" s="14">
        <f>SUM(HP$5:HP154)</f>
        <v>483520</v>
      </c>
      <c r="HX154" s="14">
        <f>SUM(HQ$5:HQ154)</f>
        <v>214660</v>
      </c>
      <c r="HY154" s="17">
        <f t="shared" ref="HY154" si="404">HV154/HR154</f>
        <v>7.9533794627588209E-2</v>
      </c>
      <c r="HZ154" s="17">
        <f t="shared" ref="HZ154" si="405">HW154/HR154</f>
        <v>0.63605988055460549</v>
      </c>
      <c r="IA154" s="17">
        <f t="shared" ref="IA154" si="406">HX154/HR154</f>
        <v>0.2823804888315925</v>
      </c>
    </row>
    <row r="155" spans="31:235" ht="16.5" x14ac:dyDescent="0.2">
      <c r="AE155" s="13">
        <v>151</v>
      </c>
      <c r="AF155" s="13">
        <f t="shared" si="354"/>
        <v>8</v>
      </c>
      <c r="AG155" s="13">
        <f t="shared" si="317"/>
        <v>2</v>
      </c>
      <c r="AH155" s="14">
        <f t="shared" si="318"/>
        <v>1101008</v>
      </c>
      <c r="AI155" s="14" t="str">
        <f t="shared" si="319"/>
        <v>黑尔·坎普11突</v>
      </c>
      <c r="AJ155" s="25" t="s">
        <v>162</v>
      </c>
      <c r="AK155" s="14">
        <v>1</v>
      </c>
      <c r="AL155" s="14">
        <f t="shared" si="320"/>
        <v>11</v>
      </c>
      <c r="AM155" s="14">
        <f>INDEX(属性投放!$DE$6:$DE$85,(卡牌属性!AG155-2)*20+卡牌属性!AL155)</f>
        <v>2090</v>
      </c>
      <c r="AN155" s="14">
        <f t="shared" si="371"/>
        <v>2090</v>
      </c>
      <c r="AO155" s="14">
        <f t="shared" si="371"/>
        <v>2090</v>
      </c>
      <c r="AP155" s="14">
        <f t="shared" si="371"/>
        <v>2090</v>
      </c>
      <c r="AQ155" s="14">
        <f t="shared" si="371"/>
        <v>2090</v>
      </c>
      <c r="AR155" s="14">
        <f>INDEX(属性投放!$DF$6:$DF$85,(卡牌属性!AG155-2)*20+卡牌属性!AL155)</f>
        <v>1020</v>
      </c>
      <c r="AS155" s="14">
        <f t="shared" si="372"/>
        <v>1020</v>
      </c>
      <c r="AT155" s="14">
        <f t="shared" si="372"/>
        <v>1020</v>
      </c>
      <c r="AU155" s="14">
        <f t="shared" si="372"/>
        <v>1020</v>
      </c>
      <c r="AV155" s="14">
        <f t="shared" si="372"/>
        <v>1020</v>
      </c>
      <c r="AW155" s="14">
        <f>INDEX(属性投放!$DG$6:$DG$85,(卡牌属性!AG155-2)*20+卡牌属性!AL155)</f>
        <v>10400</v>
      </c>
      <c r="AX155" s="14">
        <f t="shared" si="373"/>
        <v>10400</v>
      </c>
      <c r="AY155" s="14">
        <f t="shared" si="373"/>
        <v>10400</v>
      </c>
      <c r="AZ155" s="14">
        <f t="shared" si="373"/>
        <v>10400</v>
      </c>
      <c r="BA155" s="14">
        <f t="shared" si="373"/>
        <v>10400</v>
      </c>
      <c r="BB155" s="14">
        <f>INDEX(属性投放!$DK$6:$DK$85,(卡牌属性!AG155-2)*20+卡牌属性!AL155)</f>
        <v>76</v>
      </c>
      <c r="BC155" s="14">
        <f t="shared" si="374"/>
        <v>76</v>
      </c>
      <c r="BD155" s="14">
        <f t="shared" si="374"/>
        <v>76</v>
      </c>
      <c r="BE155" s="14">
        <f t="shared" si="374"/>
        <v>76</v>
      </c>
      <c r="BF155" s="14">
        <f t="shared" si="374"/>
        <v>76</v>
      </c>
      <c r="BG155" s="14">
        <f>INDEX(属性投放!$DL$6:$DL$85,(卡牌属性!AG155-2)*20+卡牌属性!AL155)</f>
        <v>38</v>
      </c>
      <c r="BH155" s="14">
        <f t="shared" si="375"/>
        <v>38</v>
      </c>
      <c r="BI155" s="14">
        <f t="shared" si="375"/>
        <v>38</v>
      </c>
      <c r="BJ155" s="14">
        <f t="shared" si="375"/>
        <v>38</v>
      </c>
      <c r="BK155" s="14">
        <f t="shared" si="375"/>
        <v>38</v>
      </c>
      <c r="BL155" s="14">
        <f>INDEX(属性投放!$DM$6:$DM$85,(卡牌属性!AG155-2)*20+卡牌属性!AL155)</f>
        <v>380</v>
      </c>
      <c r="BM155" s="14">
        <f t="shared" si="376"/>
        <v>380</v>
      </c>
      <c r="BN155" s="14">
        <f t="shared" si="376"/>
        <v>380</v>
      </c>
      <c r="BO155" s="14">
        <f t="shared" si="376"/>
        <v>380</v>
      </c>
      <c r="BP155" s="14">
        <f t="shared" si="376"/>
        <v>380</v>
      </c>
      <c r="BU155" s="13">
        <v>151</v>
      </c>
      <c r="BV155" s="13">
        <f t="shared" si="321"/>
        <v>8</v>
      </c>
      <c r="BW155" s="14">
        <f t="shared" si="322"/>
        <v>4</v>
      </c>
      <c r="BX155" s="14">
        <f t="shared" si="323"/>
        <v>1102008</v>
      </c>
      <c r="BY155" s="14" t="str">
        <f t="shared" si="324"/>
        <v>夏侯渊11突</v>
      </c>
      <c r="BZ155" s="25" t="s">
        <v>162</v>
      </c>
      <c r="CA155" s="14">
        <v>2</v>
      </c>
      <c r="CB155" s="14">
        <f t="shared" si="325"/>
        <v>11</v>
      </c>
      <c r="CC155" s="14" t="s">
        <v>21</v>
      </c>
      <c r="CD155" s="14">
        <f>INDEX(属性投放!$AY$6:$AY$85,(BW155-2)*20+CB155)</f>
        <v>5598</v>
      </c>
      <c r="CE155" s="14" t="s">
        <v>22</v>
      </c>
      <c r="CF155" s="14">
        <f>INDEX(属性投放!$AZ$6:$AZ$85,(BW155-2)*20+CB155)</f>
        <v>2737</v>
      </c>
      <c r="CG155" s="14" t="s">
        <v>674</v>
      </c>
      <c r="CH155" s="14">
        <f>INDEX(属性投放!$BA$6:$BA$85,(BW155-2)*20+CB155)</f>
        <v>54480</v>
      </c>
      <c r="CI155" s="14" t="s">
        <v>21</v>
      </c>
      <c r="CJ155" s="14">
        <f>INDEX(属性投放!$BB$6:$BB$85,(BW155-2)*20+CB155)</f>
        <v>30</v>
      </c>
      <c r="CK155" s="14" t="s">
        <v>22</v>
      </c>
      <c r="CL155" s="14">
        <f>INDEX(属性投放!$BC$6:$BC$85,(BW155-2)*20+CB155)</f>
        <v>15</v>
      </c>
      <c r="CM155" s="14" t="s">
        <v>674</v>
      </c>
      <c r="CN155" s="14">
        <f>INDEX(属性投放!$BD$6:$BD$85,(BW155-2)*20+CB155)</f>
        <v>300</v>
      </c>
      <c r="CQ155" s="13">
        <v>151</v>
      </c>
      <c r="CR155" s="13">
        <f t="shared" si="326"/>
        <v>3</v>
      </c>
      <c r="CS155" s="13">
        <f t="shared" si="327"/>
        <v>47</v>
      </c>
      <c r="CT155" s="14">
        <f t="shared" si="328"/>
        <v>4</v>
      </c>
      <c r="CU155" s="14">
        <f t="shared" si="329"/>
        <v>1102003</v>
      </c>
      <c r="CV155" s="14" t="str">
        <f>INDEX($O$6:$O$27,CR155)&amp;"-"&amp;INDEX(属性投放!$AB$7:$AB$26,CX155)&amp;"-魂火-"&amp;CZ155</f>
        <v>典韦-无间-魂火-2</v>
      </c>
      <c r="CW155" s="25" t="s">
        <v>162</v>
      </c>
      <c r="CX155" s="14">
        <f>INDEX(属性投放!$AL$7:$AL$58,CS155)</f>
        <v>19</v>
      </c>
      <c r="CY155" s="14" t="s">
        <v>701</v>
      </c>
      <c r="CZ155" s="14">
        <f>INDEX(属性投放!$AM$7:$AM$58,CS155)</f>
        <v>2</v>
      </c>
      <c r="DA155" s="14">
        <f t="shared" si="330"/>
        <v>47</v>
      </c>
      <c r="DB155" s="14">
        <f>INDEX(属性投放!$AN$7:$AN$58,DA155)</f>
        <v>137</v>
      </c>
      <c r="DC155" s="14" t="s">
        <v>702</v>
      </c>
      <c r="DD155" s="14">
        <f>INDEX(属性投放!$BJ$6:$BJ$85,(CT155-2)*20+CX155)</f>
        <v>1500</v>
      </c>
      <c r="DE155" s="14">
        <f>SUMIFS(DD$5:DD155,$CR$5:$CR155,"="&amp;$CR155)</f>
        <v>20210</v>
      </c>
      <c r="DF155" s="14" t="s">
        <v>703</v>
      </c>
      <c r="DG155" s="14">
        <f>INDEX(属性投放!$BK$6:$BK$85,(CT155-2)*20+CX155)</f>
        <v>750</v>
      </c>
      <c r="DH155" s="14">
        <f>SUMIFS(DG$5:DG155,$CR$5:$CR155,"="&amp;$CR155)</f>
        <v>10108</v>
      </c>
      <c r="DI155" s="14" t="s">
        <v>704</v>
      </c>
      <c r="DJ155" s="14">
        <f>INDEX(属性投放!$BL$6:$BL$85,(CT155-2)*20+CX155)</f>
        <v>15000</v>
      </c>
      <c r="DK155" s="14">
        <f>SUMIFS(DJ$5:DJ155,$CR$5:$CR155,"="&amp;$CR155)</f>
        <v>202100</v>
      </c>
      <c r="DP155" s="14">
        <f t="shared" si="331"/>
        <v>1102008</v>
      </c>
      <c r="DQ155" s="14" t="str">
        <f t="shared" si="332"/>
        <v>夏侯渊11突</v>
      </c>
      <c r="DR155" s="14">
        <f t="shared" si="333"/>
        <v>7</v>
      </c>
      <c r="DS155" s="14">
        <f t="shared" si="334"/>
        <v>5</v>
      </c>
      <c r="DT155" s="14">
        <f t="shared" si="335"/>
        <v>9</v>
      </c>
      <c r="DU155" s="14">
        <f t="shared" si="336"/>
        <v>4</v>
      </c>
      <c r="DV155" s="14">
        <f t="shared" si="337"/>
        <v>11</v>
      </c>
      <c r="DW155" s="14">
        <f t="shared" si="338"/>
        <v>51</v>
      </c>
      <c r="DX155" s="14">
        <f>INDEX(属性投放!$AW$6:$AW$85,(卡牌属性!DU155-2)*20+卡牌属性!DV155)</f>
        <v>8</v>
      </c>
      <c r="DY155" s="14">
        <f>INDEX(属性投放!BP$6:BP$85,卡牌属性!$DW155)</f>
        <v>380</v>
      </c>
      <c r="DZ155" s="14">
        <f>INDEX(属性投放!BQ$6:BQ$85,卡牌属性!$DW155)</f>
        <v>190</v>
      </c>
      <c r="EA155" s="14">
        <f>INDEX(属性投放!BR$6:BR$85,卡牌属性!$DW155)</f>
        <v>3800</v>
      </c>
      <c r="EB155" s="14">
        <f t="shared" si="377"/>
        <v>3388</v>
      </c>
      <c r="EC155" s="14">
        <f t="shared" si="378"/>
        <v>3615</v>
      </c>
      <c r="ED155" s="14">
        <f t="shared" si="379"/>
        <v>3870</v>
      </c>
      <c r="EE155" s="14">
        <f t="shared" si="380"/>
        <v>3870</v>
      </c>
      <c r="EF155" s="14">
        <f t="shared" si="381"/>
        <v>4420</v>
      </c>
      <c r="EG155" s="14">
        <f t="shared" si="382"/>
        <v>1338</v>
      </c>
      <c r="EH155" s="14">
        <f t="shared" si="383"/>
        <v>1396</v>
      </c>
      <c r="EI155" s="14">
        <f t="shared" si="384"/>
        <v>1396</v>
      </c>
      <c r="EJ155" s="14">
        <f t="shared" si="385"/>
        <v>1629</v>
      </c>
      <c r="EK155" s="14">
        <f t="shared" si="386"/>
        <v>1719</v>
      </c>
      <c r="EL155" s="14">
        <f t="shared" si="387"/>
        <v>36700</v>
      </c>
      <c r="EM155" s="14">
        <f t="shared" si="388"/>
        <v>42300</v>
      </c>
      <c r="EN155" s="14">
        <f t="shared" si="389"/>
        <v>42300</v>
      </c>
      <c r="EO155" s="14">
        <f t="shared" si="390"/>
        <v>49950</v>
      </c>
      <c r="EP155" s="14">
        <f t="shared" si="391"/>
        <v>61100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</row>
    <row r="156" spans="31:235" ht="16.5" x14ac:dyDescent="0.2">
      <c r="AE156" s="13">
        <v>152</v>
      </c>
      <c r="AF156" s="13">
        <f t="shared" si="354"/>
        <v>8</v>
      </c>
      <c r="AG156" s="13">
        <f t="shared" si="317"/>
        <v>2</v>
      </c>
      <c r="AH156" s="14">
        <f t="shared" si="318"/>
        <v>1101008</v>
      </c>
      <c r="AI156" s="14" t="str">
        <f t="shared" si="319"/>
        <v>黑尔·坎普12突</v>
      </c>
      <c r="AJ156" s="25" t="s">
        <v>162</v>
      </c>
      <c r="AK156" s="14">
        <v>1</v>
      </c>
      <c r="AL156" s="14">
        <f t="shared" si="320"/>
        <v>12</v>
      </c>
      <c r="AM156" s="14">
        <f>INDEX(属性投放!$DE$6:$DE$85,(卡牌属性!AG156-2)*20+卡牌属性!AL156)</f>
        <v>2307</v>
      </c>
      <c r="AN156" s="14">
        <f t="shared" si="371"/>
        <v>2307</v>
      </c>
      <c r="AO156" s="14">
        <f t="shared" si="371"/>
        <v>2307</v>
      </c>
      <c r="AP156" s="14">
        <f t="shared" si="371"/>
        <v>2307</v>
      </c>
      <c r="AQ156" s="14">
        <f t="shared" si="371"/>
        <v>2307</v>
      </c>
      <c r="AR156" s="14">
        <f>INDEX(属性投放!$DF$6:$DF$85,(卡牌属性!AG156-2)*20+卡牌属性!AL156)</f>
        <v>1129</v>
      </c>
      <c r="AS156" s="14">
        <f t="shared" si="372"/>
        <v>1129</v>
      </c>
      <c r="AT156" s="14">
        <f t="shared" si="372"/>
        <v>1129</v>
      </c>
      <c r="AU156" s="14">
        <f t="shared" si="372"/>
        <v>1129</v>
      </c>
      <c r="AV156" s="14">
        <f t="shared" si="372"/>
        <v>1129</v>
      </c>
      <c r="AW156" s="14">
        <f>INDEX(属性投放!$DG$6:$DG$85,(卡牌属性!AG156-2)*20+卡牌属性!AL156)</f>
        <v>11485</v>
      </c>
      <c r="AX156" s="14">
        <f t="shared" si="373"/>
        <v>11485</v>
      </c>
      <c r="AY156" s="14">
        <f t="shared" si="373"/>
        <v>11485</v>
      </c>
      <c r="AZ156" s="14">
        <f t="shared" si="373"/>
        <v>11485</v>
      </c>
      <c r="BA156" s="14">
        <f t="shared" si="373"/>
        <v>11485</v>
      </c>
      <c r="BB156" s="14">
        <f>INDEX(属性投放!$DK$6:$DK$85,(卡牌属性!AG156-2)*20+卡牌属性!AL156)</f>
        <v>76</v>
      </c>
      <c r="BC156" s="14">
        <f t="shared" si="374"/>
        <v>76</v>
      </c>
      <c r="BD156" s="14">
        <f t="shared" si="374"/>
        <v>76</v>
      </c>
      <c r="BE156" s="14">
        <f t="shared" si="374"/>
        <v>76</v>
      </c>
      <c r="BF156" s="14">
        <f t="shared" si="374"/>
        <v>76</v>
      </c>
      <c r="BG156" s="14">
        <f>INDEX(属性投放!$DL$6:$DL$85,(卡牌属性!AG156-2)*20+卡牌属性!AL156)</f>
        <v>38</v>
      </c>
      <c r="BH156" s="14">
        <f t="shared" si="375"/>
        <v>38</v>
      </c>
      <c r="BI156" s="14">
        <f t="shared" si="375"/>
        <v>38</v>
      </c>
      <c r="BJ156" s="14">
        <f t="shared" si="375"/>
        <v>38</v>
      </c>
      <c r="BK156" s="14">
        <f t="shared" si="375"/>
        <v>38</v>
      </c>
      <c r="BL156" s="14">
        <f>INDEX(属性投放!$DM$6:$DM$85,(卡牌属性!AG156-2)*20+卡牌属性!AL156)</f>
        <v>380</v>
      </c>
      <c r="BM156" s="14">
        <f t="shared" si="376"/>
        <v>380</v>
      </c>
      <c r="BN156" s="14">
        <f t="shared" si="376"/>
        <v>380</v>
      </c>
      <c r="BO156" s="14">
        <f t="shared" si="376"/>
        <v>380</v>
      </c>
      <c r="BP156" s="14">
        <f t="shared" si="376"/>
        <v>380</v>
      </c>
      <c r="BU156" s="13">
        <v>152</v>
      </c>
      <c r="BV156" s="13">
        <f t="shared" si="321"/>
        <v>8</v>
      </c>
      <c r="BW156" s="14">
        <f t="shared" si="322"/>
        <v>4</v>
      </c>
      <c r="BX156" s="14">
        <f t="shared" si="323"/>
        <v>1102008</v>
      </c>
      <c r="BY156" s="14" t="str">
        <f t="shared" si="324"/>
        <v>夏侯渊12突</v>
      </c>
      <c r="BZ156" s="25" t="s">
        <v>162</v>
      </c>
      <c r="CA156" s="14">
        <v>2</v>
      </c>
      <c r="CB156" s="14">
        <f t="shared" si="325"/>
        <v>12</v>
      </c>
      <c r="CC156" s="14" t="s">
        <v>21</v>
      </c>
      <c r="CD156" s="14">
        <f>INDEX(属性投放!$AY$6:$AY$85,(BW156-2)*20+CB156)</f>
        <v>6968</v>
      </c>
      <c r="CE156" s="14" t="s">
        <v>22</v>
      </c>
      <c r="CF156" s="14">
        <f>INDEX(属性投放!$AZ$6:$AZ$85,(BW156-2)*20+CB156)</f>
        <v>3422</v>
      </c>
      <c r="CG156" s="14" t="s">
        <v>674</v>
      </c>
      <c r="CH156" s="14">
        <f>INDEX(属性投放!$BA$6:$BA$85,(BW156-2)*20+CB156)</f>
        <v>68180</v>
      </c>
      <c r="CI156" s="14" t="s">
        <v>21</v>
      </c>
      <c r="CJ156" s="14">
        <f>INDEX(属性投放!$BB$6:$BB$85,(BW156-2)*20+CB156)</f>
        <v>30</v>
      </c>
      <c r="CK156" s="14" t="s">
        <v>22</v>
      </c>
      <c r="CL156" s="14">
        <f>INDEX(属性投放!$BC$6:$BC$85,(BW156-2)*20+CB156)</f>
        <v>15</v>
      </c>
      <c r="CM156" s="14" t="s">
        <v>674</v>
      </c>
      <c r="CN156" s="14">
        <f>INDEX(属性投放!$BD$6:$BD$85,(BW156-2)*20+CB156)</f>
        <v>300</v>
      </c>
      <c r="CQ156" s="13">
        <v>152</v>
      </c>
      <c r="CR156" s="13">
        <f t="shared" si="326"/>
        <v>3</v>
      </c>
      <c r="CS156" s="13">
        <f t="shared" si="327"/>
        <v>48</v>
      </c>
      <c r="CT156" s="14">
        <f t="shared" si="328"/>
        <v>4</v>
      </c>
      <c r="CU156" s="14">
        <f t="shared" si="329"/>
        <v>1102003</v>
      </c>
      <c r="CV156" s="14" t="str">
        <f>INDEX($O$6:$O$27,CR156)&amp;"-"&amp;INDEX(属性投放!$AB$7:$AB$26,CX156)&amp;"-魂火-"&amp;CZ156</f>
        <v>典韦-无间-魂火-3</v>
      </c>
      <c r="CW156" s="25" t="s">
        <v>162</v>
      </c>
      <c r="CX156" s="14">
        <f>INDEX(属性投放!$AL$7:$AL$58,CS156)</f>
        <v>19</v>
      </c>
      <c r="CY156" s="14" t="s">
        <v>701</v>
      </c>
      <c r="CZ156" s="14">
        <f>INDEX(属性投放!$AM$7:$AM$58,CS156)</f>
        <v>3</v>
      </c>
      <c r="DA156" s="14">
        <f t="shared" si="330"/>
        <v>48</v>
      </c>
      <c r="DB156" s="14">
        <f>INDEX(属性投放!$AN$7:$AN$58,DA156)</f>
        <v>140</v>
      </c>
      <c r="DC156" s="14" t="s">
        <v>702</v>
      </c>
      <c r="DD156" s="14">
        <f>INDEX(属性投放!$BJ$6:$BJ$85,(CT156-2)*20+CX156)</f>
        <v>1500</v>
      </c>
      <c r="DE156" s="14">
        <f>SUMIFS(DD$5:DD156,$CR$5:$CR156,"="&amp;$CR156)</f>
        <v>21710</v>
      </c>
      <c r="DF156" s="14" t="s">
        <v>703</v>
      </c>
      <c r="DG156" s="14">
        <f>INDEX(属性投放!$BK$6:$BK$85,(CT156-2)*20+CX156)</f>
        <v>750</v>
      </c>
      <c r="DH156" s="14">
        <f>SUMIFS(DG$5:DG156,$CR$5:$CR156,"="&amp;$CR156)</f>
        <v>10858</v>
      </c>
      <c r="DI156" s="14" t="s">
        <v>704</v>
      </c>
      <c r="DJ156" s="14">
        <f>INDEX(属性投放!$BL$6:$BL$85,(CT156-2)*20+CX156)</f>
        <v>15000</v>
      </c>
      <c r="DK156" s="14">
        <f>SUMIFS(DJ$5:DJ156,$CR$5:$CR156,"="&amp;$CR156)</f>
        <v>217100</v>
      </c>
      <c r="DP156" s="14">
        <f t="shared" si="331"/>
        <v>1102008</v>
      </c>
      <c r="DQ156" s="14" t="str">
        <f t="shared" si="332"/>
        <v>夏侯渊12突</v>
      </c>
      <c r="DR156" s="14">
        <f t="shared" si="333"/>
        <v>7</v>
      </c>
      <c r="DS156" s="14">
        <f t="shared" si="334"/>
        <v>5</v>
      </c>
      <c r="DT156" s="14">
        <f t="shared" si="335"/>
        <v>9</v>
      </c>
      <c r="DU156" s="14">
        <f t="shared" si="336"/>
        <v>4</v>
      </c>
      <c r="DV156" s="14">
        <f t="shared" si="337"/>
        <v>12</v>
      </c>
      <c r="DW156" s="14">
        <f t="shared" si="338"/>
        <v>52</v>
      </c>
      <c r="DX156" s="14">
        <f>INDEX(属性投放!$AW$6:$AW$85,(卡牌属性!DU156-2)*20+卡牌属性!DV156)</f>
        <v>7</v>
      </c>
      <c r="DY156" s="14">
        <f>INDEX(属性投放!BP$6:BP$85,卡牌属性!$DW156)</f>
        <v>600</v>
      </c>
      <c r="DZ156" s="14">
        <f>INDEX(属性投放!BQ$6:BQ$85,卡牌属性!$DW156)</f>
        <v>300</v>
      </c>
      <c r="EA156" s="14">
        <f>INDEX(属性投放!BR$6:BR$85,卡牌属性!$DW156)</f>
        <v>6000</v>
      </c>
      <c r="EB156" s="14">
        <f t="shared" si="377"/>
        <v>4008</v>
      </c>
      <c r="EC156" s="14">
        <f t="shared" si="378"/>
        <v>4275</v>
      </c>
      <c r="ED156" s="14">
        <f t="shared" si="379"/>
        <v>4570</v>
      </c>
      <c r="EE156" s="14">
        <f t="shared" si="380"/>
        <v>4570</v>
      </c>
      <c r="EF156" s="14">
        <f t="shared" si="381"/>
        <v>5200</v>
      </c>
      <c r="EG156" s="14">
        <f t="shared" si="382"/>
        <v>1608</v>
      </c>
      <c r="EH156" s="14">
        <f t="shared" si="383"/>
        <v>1674</v>
      </c>
      <c r="EI156" s="14">
        <f t="shared" si="384"/>
        <v>1674</v>
      </c>
      <c r="EJ156" s="14">
        <f t="shared" si="385"/>
        <v>1939</v>
      </c>
      <c r="EK156" s="14">
        <f t="shared" si="386"/>
        <v>2053</v>
      </c>
      <c r="EL156" s="14">
        <f t="shared" si="387"/>
        <v>43700</v>
      </c>
      <c r="EM156" s="14">
        <f t="shared" si="388"/>
        <v>50100</v>
      </c>
      <c r="EN156" s="14">
        <f t="shared" si="389"/>
        <v>50100</v>
      </c>
      <c r="EO156" s="14">
        <f t="shared" si="390"/>
        <v>59750</v>
      </c>
      <c r="EP156" s="14">
        <f t="shared" si="391"/>
        <v>72900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</row>
    <row r="157" spans="31:235" ht="16.5" x14ac:dyDescent="0.2">
      <c r="AE157" s="13">
        <v>153</v>
      </c>
      <c r="AF157" s="13">
        <f t="shared" si="354"/>
        <v>8</v>
      </c>
      <c r="AG157" s="13">
        <f t="shared" si="317"/>
        <v>2</v>
      </c>
      <c r="AH157" s="14">
        <f t="shared" si="318"/>
        <v>1101008</v>
      </c>
      <c r="AI157" s="14" t="str">
        <f t="shared" si="319"/>
        <v>黑尔·坎普13突</v>
      </c>
      <c r="AJ157" s="25" t="s">
        <v>162</v>
      </c>
      <c r="AK157" s="14">
        <v>1</v>
      </c>
      <c r="AL157" s="14">
        <f t="shared" si="320"/>
        <v>13</v>
      </c>
      <c r="AM157" s="14">
        <f>INDEX(属性投放!$DE$6:$DE$85,(卡牌属性!AG157-2)*20+卡牌属性!AL157)</f>
        <v>4424</v>
      </c>
      <c r="AN157" s="14">
        <f t="shared" si="371"/>
        <v>4424</v>
      </c>
      <c r="AO157" s="14">
        <f t="shared" si="371"/>
        <v>4424</v>
      </c>
      <c r="AP157" s="14">
        <f t="shared" si="371"/>
        <v>4424</v>
      </c>
      <c r="AQ157" s="14">
        <f t="shared" si="371"/>
        <v>4424</v>
      </c>
      <c r="AR157" s="14">
        <f>INDEX(属性投放!$DF$6:$DF$85,(卡牌属性!AG157-2)*20+卡牌属性!AL157)</f>
        <v>2188</v>
      </c>
      <c r="AS157" s="14">
        <f t="shared" si="372"/>
        <v>2188</v>
      </c>
      <c r="AT157" s="14">
        <f t="shared" si="372"/>
        <v>2188</v>
      </c>
      <c r="AU157" s="14">
        <f t="shared" si="372"/>
        <v>2188</v>
      </c>
      <c r="AV157" s="14">
        <f t="shared" si="372"/>
        <v>2188</v>
      </c>
      <c r="AW157" s="14">
        <f>INDEX(属性投放!$DG$6:$DG$85,(卡牌属性!AG157-2)*20+卡牌属性!AL157)</f>
        <v>22070</v>
      </c>
      <c r="AX157" s="14">
        <f t="shared" si="373"/>
        <v>22070</v>
      </c>
      <c r="AY157" s="14">
        <f t="shared" si="373"/>
        <v>22070</v>
      </c>
      <c r="AZ157" s="14">
        <f t="shared" si="373"/>
        <v>22070</v>
      </c>
      <c r="BA157" s="14">
        <f t="shared" si="373"/>
        <v>22070</v>
      </c>
      <c r="BB157" s="14">
        <f>INDEX(属性投放!$DK$6:$DK$85,(卡牌属性!AG157-2)*20+卡牌属性!AL157)</f>
        <v>151</v>
      </c>
      <c r="BC157" s="14">
        <f t="shared" si="374"/>
        <v>151</v>
      </c>
      <c r="BD157" s="14">
        <f t="shared" si="374"/>
        <v>151</v>
      </c>
      <c r="BE157" s="14">
        <f t="shared" si="374"/>
        <v>151</v>
      </c>
      <c r="BF157" s="14">
        <f t="shared" si="374"/>
        <v>151</v>
      </c>
      <c r="BG157" s="14">
        <f>INDEX(属性投放!$DL$6:$DL$85,(卡牌属性!AG157-2)*20+卡牌属性!AL157)</f>
        <v>76</v>
      </c>
      <c r="BH157" s="14">
        <f t="shared" si="375"/>
        <v>76</v>
      </c>
      <c r="BI157" s="14">
        <f t="shared" si="375"/>
        <v>76</v>
      </c>
      <c r="BJ157" s="14">
        <f t="shared" si="375"/>
        <v>76</v>
      </c>
      <c r="BK157" s="14">
        <f t="shared" si="375"/>
        <v>76</v>
      </c>
      <c r="BL157" s="14">
        <f>INDEX(属性投放!$DM$6:$DM$85,(卡牌属性!AG157-2)*20+卡牌属性!AL157)</f>
        <v>755</v>
      </c>
      <c r="BM157" s="14">
        <f t="shared" si="376"/>
        <v>755</v>
      </c>
      <c r="BN157" s="14">
        <f t="shared" si="376"/>
        <v>755</v>
      </c>
      <c r="BO157" s="14">
        <f t="shared" si="376"/>
        <v>755</v>
      </c>
      <c r="BP157" s="14">
        <f t="shared" si="376"/>
        <v>755</v>
      </c>
      <c r="BU157" s="13">
        <v>153</v>
      </c>
      <c r="BV157" s="13">
        <f t="shared" si="321"/>
        <v>8</v>
      </c>
      <c r="BW157" s="14">
        <f t="shared" si="322"/>
        <v>4</v>
      </c>
      <c r="BX157" s="14">
        <f t="shared" si="323"/>
        <v>1102008</v>
      </c>
      <c r="BY157" s="14" t="str">
        <f t="shared" si="324"/>
        <v>夏侯渊13突</v>
      </c>
      <c r="BZ157" s="25" t="s">
        <v>162</v>
      </c>
      <c r="CA157" s="14">
        <v>2</v>
      </c>
      <c r="CB157" s="14">
        <f t="shared" si="325"/>
        <v>13</v>
      </c>
      <c r="CC157" s="14" t="s">
        <v>21</v>
      </c>
      <c r="CD157" s="14">
        <f>INDEX(属性投放!$AY$6:$AY$85,(BW157-2)*20+CB157)</f>
        <v>8738</v>
      </c>
      <c r="CE157" s="14" t="s">
        <v>22</v>
      </c>
      <c r="CF157" s="14">
        <f>INDEX(属性投放!$AZ$6:$AZ$85,(BW157-2)*20+CB157)</f>
        <v>4307</v>
      </c>
      <c r="CG157" s="14" t="s">
        <v>674</v>
      </c>
      <c r="CH157" s="14">
        <f>INDEX(属性投放!$BA$6:$BA$85,(BW157-2)*20+CB157)</f>
        <v>85880</v>
      </c>
      <c r="CI157" s="14" t="s">
        <v>21</v>
      </c>
      <c r="CJ157" s="14">
        <f>INDEX(属性投放!$BB$6:$BB$85,(BW157-2)*20+CB157)</f>
        <v>40</v>
      </c>
      <c r="CK157" s="14" t="s">
        <v>22</v>
      </c>
      <c r="CL157" s="14">
        <f>INDEX(属性投放!$BC$6:$BC$85,(BW157-2)*20+CB157)</f>
        <v>20</v>
      </c>
      <c r="CM157" s="14" t="s">
        <v>674</v>
      </c>
      <c r="CN157" s="14">
        <f>INDEX(属性投放!$BD$6:$BD$85,(BW157-2)*20+CB157)</f>
        <v>400</v>
      </c>
      <c r="CQ157" s="13">
        <v>153</v>
      </c>
      <c r="CR157" s="13">
        <f t="shared" si="326"/>
        <v>3</v>
      </c>
      <c r="CS157" s="13">
        <f t="shared" si="327"/>
        <v>49</v>
      </c>
      <c r="CT157" s="14">
        <f t="shared" si="328"/>
        <v>4</v>
      </c>
      <c r="CU157" s="14">
        <f t="shared" si="329"/>
        <v>1102003</v>
      </c>
      <c r="CV157" s="14" t="str">
        <f>INDEX($O$6:$O$27,CR157)&amp;"-"&amp;INDEX(属性投放!$AB$7:$AB$26,CX157)&amp;"-魂火-"&amp;CZ157</f>
        <v>典韦-无间+1-魂火-1</v>
      </c>
      <c r="CW157" s="25" t="s">
        <v>162</v>
      </c>
      <c r="CX157" s="14">
        <f>INDEX(属性投放!$AL$7:$AL$58,CS157)</f>
        <v>20</v>
      </c>
      <c r="CY157" s="14" t="s">
        <v>701</v>
      </c>
      <c r="CZ157" s="14">
        <f>INDEX(属性投放!$AM$7:$AM$58,CS157)</f>
        <v>1</v>
      </c>
      <c r="DA157" s="14">
        <f t="shared" si="330"/>
        <v>49</v>
      </c>
      <c r="DB157" s="14">
        <f>INDEX(属性投放!$AN$7:$AN$58,DA157)</f>
        <v>142</v>
      </c>
      <c r="DC157" s="14" t="s">
        <v>702</v>
      </c>
      <c r="DD157" s="14">
        <f>INDEX(属性投放!$BJ$6:$BJ$85,(CT157-2)*20+CX157)</f>
        <v>1750</v>
      </c>
      <c r="DE157" s="14">
        <f>SUMIFS(DD$5:DD157,$CR$5:$CR157,"="&amp;$CR157)</f>
        <v>23460</v>
      </c>
      <c r="DF157" s="14" t="s">
        <v>703</v>
      </c>
      <c r="DG157" s="14">
        <f>INDEX(属性投放!$BK$6:$BK$85,(CT157-2)*20+CX157)</f>
        <v>875</v>
      </c>
      <c r="DH157" s="14">
        <f>SUMIFS(DG$5:DG157,$CR$5:$CR157,"="&amp;$CR157)</f>
        <v>11733</v>
      </c>
      <c r="DI157" s="14" t="s">
        <v>704</v>
      </c>
      <c r="DJ157" s="14">
        <f>INDEX(属性投放!$BL$6:$BL$85,(CT157-2)*20+CX157)</f>
        <v>17500</v>
      </c>
      <c r="DK157" s="14">
        <f>SUMIFS(DJ$5:DJ157,$CR$5:$CR157,"="&amp;$CR157)</f>
        <v>234600</v>
      </c>
      <c r="DP157" s="14">
        <f t="shared" si="331"/>
        <v>1102008</v>
      </c>
      <c r="DQ157" s="14" t="str">
        <f t="shared" si="332"/>
        <v>夏侯渊13突</v>
      </c>
      <c r="DR157" s="14">
        <f t="shared" si="333"/>
        <v>7</v>
      </c>
      <c r="DS157" s="14">
        <f t="shared" si="334"/>
        <v>5</v>
      </c>
      <c r="DT157" s="14">
        <f t="shared" si="335"/>
        <v>9</v>
      </c>
      <c r="DU157" s="14">
        <f t="shared" si="336"/>
        <v>4</v>
      </c>
      <c r="DV157" s="14">
        <f t="shared" si="337"/>
        <v>13</v>
      </c>
      <c r="DW157" s="14">
        <f t="shared" si="338"/>
        <v>53</v>
      </c>
      <c r="DX157" s="14">
        <f>INDEX(属性投放!$AW$6:$AW$85,(卡牌属性!DU157-2)*20+卡牌属性!DV157)</f>
        <v>8</v>
      </c>
      <c r="DY157" s="14">
        <f>INDEX(属性投放!BP$6:BP$85,卡牌属性!$DW157)</f>
        <v>650</v>
      </c>
      <c r="DZ157" s="14">
        <f>INDEX(属性投放!BQ$6:BQ$85,卡牌属性!$DW157)</f>
        <v>325</v>
      </c>
      <c r="EA157" s="14">
        <f>INDEX(属性投放!BR$6:BR$85,卡牌属性!$DW157)</f>
        <v>6500</v>
      </c>
      <c r="EB157" s="14">
        <f t="shared" si="377"/>
        <v>4818</v>
      </c>
      <c r="EC157" s="14">
        <f t="shared" si="378"/>
        <v>5120</v>
      </c>
      <c r="ED157" s="14">
        <f t="shared" si="379"/>
        <v>5450</v>
      </c>
      <c r="EE157" s="14">
        <f t="shared" si="380"/>
        <v>5450</v>
      </c>
      <c r="EF157" s="14">
        <f t="shared" si="381"/>
        <v>6150</v>
      </c>
      <c r="EG157" s="14">
        <f t="shared" si="382"/>
        <v>1978</v>
      </c>
      <c r="EH157" s="14">
        <f t="shared" si="383"/>
        <v>2051</v>
      </c>
      <c r="EI157" s="14">
        <f t="shared" si="384"/>
        <v>2051</v>
      </c>
      <c r="EJ157" s="14">
        <f t="shared" si="385"/>
        <v>2344</v>
      </c>
      <c r="EK157" s="14">
        <f t="shared" si="386"/>
        <v>2479</v>
      </c>
      <c r="EL157" s="14">
        <f t="shared" si="387"/>
        <v>52500</v>
      </c>
      <c r="EM157" s="14">
        <f t="shared" si="388"/>
        <v>59600</v>
      </c>
      <c r="EN157" s="14">
        <f t="shared" si="389"/>
        <v>59600</v>
      </c>
      <c r="EO157" s="14">
        <f t="shared" si="390"/>
        <v>71000</v>
      </c>
      <c r="EP157" s="14">
        <f t="shared" si="391"/>
        <v>85900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</row>
    <row r="158" spans="31:235" ht="16.5" x14ac:dyDescent="0.2">
      <c r="AE158" s="13">
        <v>154</v>
      </c>
      <c r="AF158" s="13">
        <f t="shared" si="354"/>
        <v>8</v>
      </c>
      <c r="AG158" s="13">
        <f t="shared" si="317"/>
        <v>2</v>
      </c>
      <c r="AH158" s="14">
        <f t="shared" si="318"/>
        <v>1101008</v>
      </c>
      <c r="AI158" s="14" t="str">
        <f t="shared" si="319"/>
        <v>黑尔·坎普14突</v>
      </c>
      <c r="AJ158" s="25" t="s">
        <v>162</v>
      </c>
      <c r="AK158" s="14">
        <v>1</v>
      </c>
      <c r="AL158" s="14">
        <f t="shared" si="320"/>
        <v>14</v>
      </c>
      <c r="AM158" s="14">
        <f>INDEX(属性投放!$DE$6:$DE$85,(卡牌属性!AG158-2)*20+卡牌属性!AL158)</f>
        <v>4856</v>
      </c>
      <c r="AN158" s="14">
        <f t="shared" si="371"/>
        <v>4856</v>
      </c>
      <c r="AO158" s="14">
        <f t="shared" si="371"/>
        <v>4856</v>
      </c>
      <c r="AP158" s="14">
        <f t="shared" si="371"/>
        <v>4856</v>
      </c>
      <c r="AQ158" s="14">
        <f t="shared" si="371"/>
        <v>4856</v>
      </c>
      <c r="AR158" s="14">
        <f>INDEX(属性投放!$DF$6:$DF$85,(卡牌属性!AG158-2)*20+卡牌属性!AL158)</f>
        <v>2405</v>
      </c>
      <c r="AS158" s="14">
        <f t="shared" si="372"/>
        <v>2405</v>
      </c>
      <c r="AT158" s="14">
        <f t="shared" si="372"/>
        <v>2405</v>
      </c>
      <c r="AU158" s="14">
        <f t="shared" si="372"/>
        <v>2405</v>
      </c>
      <c r="AV158" s="14">
        <f t="shared" si="372"/>
        <v>2405</v>
      </c>
      <c r="AW158" s="14">
        <f>INDEX(属性投放!$DG$6:$DG$85,(卡牌属性!AG158-2)*20+卡牌属性!AL158)</f>
        <v>24230</v>
      </c>
      <c r="AX158" s="14">
        <f t="shared" si="373"/>
        <v>24230</v>
      </c>
      <c r="AY158" s="14">
        <f t="shared" si="373"/>
        <v>24230</v>
      </c>
      <c r="AZ158" s="14">
        <f t="shared" si="373"/>
        <v>24230</v>
      </c>
      <c r="BA158" s="14">
        <f t="shared" si="373"/>
        <v>24230</v>
      </c>
      <c r="BB158" s="14">
        <f>INDEX(属性投放!$DK$6:$DK$85,(卡牌属性!AG158-2)*20+卡牌属性!AL158)</f>
        <v>151</v>
      </c>
      <c r="BC158" s="14">
        <f t="shared" si="374"/>
        <v>151</v>
      </c>
      <c r="BD158" s="14">
        <f t="shared" si="374"/>
        <v>151</v>
      </c>
      <c r="BE158" s="14">
        <f t="shared" si="374"/>
        <v>151</v>
      </c>
      <c r="BF158" s="14">
        <f t="shared" si="374"/>
        <v>151</v>
      </c>
      <c r="BG158" s="14">
        <f>INDEX(属性投放!$DL$6:$DL$85,(卡牌属性!AG158-2)*20+卡牌属性!AL158)</f>
        <v>76</v>
      </c>
      <c r="BH158" s="14">
        <f t="shared" si="375"/>
        <v>76</v>
      </c>
      <c r="BI158" s="14">
        <f t="shared" si="375"/>
        <v>76</v>
      </c>
      <c r="BJ158" s="14">
        <f t="shared" si="375"/>
        <v>76</v>
      </c>
      <c r="BK158" s="14">
        <f t="shared" si="375"/>
        <v>76</v>
      </c>
      <c r="BL158" s="14">
        <f>INDEX(属性投放!$DM$6:$DM$85,(卡牌属性!AG158-2)*20+卡牌属性!AL158)</f>
        <v>755</v>
      </c>
      <c r="BM158" s="14">
        <f t="shared" si="376"/>
        <v>755</v>
      </c>
      <c r="BN158" s="14">
        <f t="shared" si="376"/>
        <v>755</v>
      </c>
      <c r="BO158" s="14">
        <f t="shared" si="376"/>
        <v>755</v>
      </c>
      <c r="BP158" s="14">
        <f t="shared" si="376"/>
        <v>755</v>
      </c>
      <c r="BU158" s="13">
        <v>154</v>
      </c>
      <c r="BV158" s="13">
        <f t="shared" si="321"/>
        <v>8</v>
      </c>
      <c r="BW158" s="14">
        <f t="shared" si="322"/>
        <v>4</v>
      </c>
      <c r="BX158" s="14">
        <f t="shared" si="323"/>
        <v>1102008</v>
      </c>
      <c r="BY158" s="14" t="str">
        <f t="shared" si="324"/>
        <v>夏侯渊14突</v>
      </c>
      <c r="BZ158" s="25" t="s">
        <v>162</v>
      </c>
      <c r="CA158" s="14">
        <v>2</v>
      </c>
      <c r="CB158" s="14">
        <f t="shared" si="325"/>
        <v>14</v>
      </c>
      <c r="CC158" s="14" t="s">
        <v>21</v>
      </c>
      <c r="CD158" s="14">
        <f>INDEX(属性投放!$AY$6:$AY$85,(BW158-2)*20+CB158)</f>
        <v>10908</v>
      </c>
      <c r="CE158" s="14" t="s">
        <v>22</v>
      </c>
      <c r="CF158" s="14">
        <f>INDEX(属性投放!$AZ$6:$AZ$85,(BW158-2)*20+CB158)</f>
        <v>5392</v>
      </c>
      <c r="CG158" s="14" t="s">
        <v>674</v>
      </c>
      <c r="CH158" s="14">
        <f>INDEX(属性投放!$BA$6:$BA$85,(BW158-2)*20+CB158)</f>
        <v>107580</v>
      </c>
      <c r="CI158" s="14" t="s">
        <v>21</v>
      </c>
      <c r="CJ158" s="14">
        <f>INDEX(属性投放!$BB$6:$BB$85,(BW158-2)*20+CB158)</f>
        <v>40</v>
      </c>
      <c r="CK158" s="14" t="s">
        <v>22</v>
      </c>
      <c r="CL158" s="14">
        <f>INDEX(属性投放!$BC$6:$BC$85,(BW158-2)*20+CB158)</f>
        <v>20</v>
      </c>
      <c r="CM158" s="14" t="s">
        <v>674</v>
      </c>
      <c r="CN158" s="14">
        <f>INDEX(属性投放!$BD$6:$BD$85,(BW158-2)*20+CB158)</f>
        <v>400</v>
      </c>
      <c r="CQ158" s="13">
        <v>154</v>
      </c>
      <c r="CR158" s="13">
        <f t="shared" si="326"/>
        <v>3</v>
      </c>
      <c r="CS158" s="13">
        <f t="shared" si="327"/>
        <v>50</v>
      </c>
      <c r="CT158" s="14">
        <f t="shared" si="328"/>
        <v>4</v>
      </c>
      <c r="CU158" s="14">
        <f t="shared" si="329"/>
        <v>1102003</v>
      </c>
      <c r="CV158" s="14" t="str">
        <f>INDEX($O$6:$O$27,CR158)&amp;"-"&amp;INDEX(属性投放!$AB$7:$AB$26,CX158)&amp;"-魂火-"&amp;CZ158</f>
        <v>典韦-无间+1-魂火-2</v>
      </c>
      <c r="CW158" s="25" t="s">
        <v>162</v>
      </c>
      <c r="CX158" s="14">
        <f>INDEX(属性投放!$AL$7:$AL$58,CS158)</f>
        <v>20</v>
      </c>
      <c r="CY158" s="14" t="s">
        <v>701</v>
      </c>
      <c r="CZ158" s="14">
        <f>INDEX(属性投放!$AM$7:$AM$58,CS158)</f>
        <v>2</v>
      </c>
      <c r="DA158" s="14">
        <f t="shared" si="330"/>
        <v>50</v>
      </c>
      <c r="DB158" s="14">
        <f>INDEX(属性投放!$AN$7:$AN$58,DA158)</f>
        <v>145</v>
      </c>
      <c r="DC158" s="14" t="s">
        <v>702</v>
      </c>
      <c r="DD158" s="14">
        <f>INDEX(属性投放!$BJ$6:$BJ$85,(CT158-2)*20+CX158)</f>
        <v>1750</v>
      </c>
      <c r="DE158" s="14">
        <f>SUMIFS(DD$5:DD158,$CR$5:$CR158,"="&amp;$CR158)</f>
        <v>25210</v>
      </c>
      <c r="DF158" s="14" t="s">
        <v>703</v>
      </c>
      <c r="DG158" s="14">
        <f>INDEX(属性投放!$BK$6:$BK$85,(CT158-2)*20+CX158)</f>
        <v>875</v>
      </c>
      <c r="DH158" s="14">
        <f>SUMIFS(DG$5:DG158,$CR$5:$CR158,"="&amp;$CR158)</f>
        <v>12608</v>
      </c>
      <c r="DI158" s="14" t="s">
        <v>704</v>
      </c>
      <c r="DJ158" s="14">
        <f>INDEX(属性投放!$BL$6:$BL$85,(CT158-2)*20+CX158)</f>
        <v>17500</v>
      </c>
      <c r="DK158" s="14">
        <f>SUMIFS(DJ$5:DJ158,$CR$5:$CR158,"="&amp;$CR158)</f>
        <v>252100</v>
      </c>
      <c r="DP158" s="14">
        <f t="shared" si="331"/>
        <v>1102008</v>
      </c>
      <c r="DQ158" s="14" t="str">
        <f t="shared" si="332"/>
        <v>夏侯渊14突</v>
      </c>
      <c r="DR158" s="14">
        <f t="shared" si="333"/>
        <v>7</v>
      </c>
      <c r="DS158" s="14">
        <f t="shared" si="334"/>
        <v>5</v>
      </c>
      <c r="DT158" s="14">
        <f t="shared" si="335"/>
        <v>9</v>
      </c>
      <c r="DU158" s="14">
        <f t="shared" si="336"/>
        <v>4</v>
      </c>
      <c r="DV158" s="14">
        <f t="shared" si="337"/>
        <v>14</v>
      </c>
      <c r="DW158" s="14">
        <f t="shared" si="338"/>
        <v>54</v>
      </c>
      <c r="DX158" s="14">
        <f>INDEX(属性投放!$AW$6:$AW$85,(卡牌属性!DU158-2)*20+卡牌属性!DV158)</f>
        <v>7</v>
      </c>
      <c r="DY158" s="14">
        <f>INDEX(属性投放!BP$6:BP$85,卡牌属性!$DW158)</f>
        <v>720</v>
      </c>
      <c r="DZ158" s="14">
        <f>INDEX(属性投放!BQ$6:BQ$85,卡牌属性!$DW158)</f>
        <v>360</v>
      </c>
      <c r="EA158" s="14">
        <f>INDEX(属性投放!BR$6:BR$85,卡牌属性!$DW158)</f>
        <v>7200</v>
      </c>
      <c r="EB158" s="14">
        <f t="shared" si="377"/>
        <v>5788</v>
      </c>
      <c r="EC158" s="14">
        <f t="shared" si="378"/>
        <v>6130</v>
      </c>
      <c r="ED158" s="14">
        <f t="shared" si="379"/>
        <v>6500</v>
      </c>
      <c r="EE158" s="14">
        <f t="shared" si="380"/>
        <v>6500</v>
      </c>
      <c r="EF158" s="14">
        <f t="shared" si="381"/>
        <v>7400</v>
      </c>
      <c r="EG158" s="14">
        <f t="shared" si="382"/>
        <v>2407</v>
      </c>
      <c r="EH158" s="14">
        <f t="shared" si="383"/>
        <v>2480</v>
      </c>
      <c r="EI158" s="14">
        <f t="shared" si="384"/>
        <v>2480</v>
      </c>
      <c r="EJ158" s="14">
        <f t="shared" si="385"/>
        <v>2829</v>
      </c>
      <c r="EK158" s="14">
        <f t="shared" si="386"/>
        <v>2988</v>
      </c>
      <c r="EL158" s="14">
        <f t="shared" si="387"/>
        <v>63000</v>
      </c>
      <c r="EM158" s="14">
        <f t="shared" si="388"/>
        <v>72100</v>
      </c>
      <c r="EN158" s="14">
        <f t="shared" si="389"/>
        <v>72100</v>
      </c>
      <c r="EO158" s="14">
        <f t="shared" si="390"/>
        <v>85500</v>
      </c>
      <c r="EP158" s="14">
        <f t="shared" si="391"/>
        <v>104400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</row>
    <row r="159" spans="31:235" ht="16.5" x14ac:dyDescent="0.2">
      <c r="AE159" s="13">
        <v>155</v>
      </c>
      <c r="AF159" s="13">
        <f t="shared" si="354"/>
        <v>8</v>
      </c>
      <c r="AG159" s="13">
        <f t="shared" si="317"/>
        <v>2</v>
      </c>
      <c r="AH159" s="14">
        <f t="shared" si="318"/>
        <v>1101008</v>
      </c>
      <c r="AI159" s="14" t="str">
        <f t="shared" si="319"/>
        <v>黑尔·坎普15突</v>
      </c>
      <c r="AJ159" s="25" t="s">
        <v>162</v>
      </c>
      <c r="AK159" s="14">
        <v>1</v>
      </c>
      <c r="AL159" s="14">
        <f t="shared" si="320"/>
        <v>15</v>
      </c>
      <c r="AM159" s="14">
        <f>INDEX(属性投放!$DE$6:$DE$85,(卡牌属性!AG159-2)*20+卡牌属性!AL159)</f>
        <v>5288</v>
      </c>
      <c r="AN159" s="14">
        <f t="shared" si="371"/>
        <v>5288</v>
      </c>
      <c r="AO159" s="14">
        <f t="shared" si="371"/>
        <v>5288</v>
      </c>
      <c r="AP159" s="14">
        <f t="shared" si="371"/>
        <v>5288</v>
      </c>
      <c r="AQ159" s="14">
        <f t="shared" si="371"/>
        <v>5288</v>
      </c>
      <c r="AR159" s="14">
        <f>INDEX(属性投放!$DF$6:$DF$85,(卡牌属性!AG159-2)*20+卡牌属性!AL159)</f>
        <v>2622</v>
      </c>
      <c r="AS159" s="14">
        <f t="shared" si="372"/>
        <v>2622</v>
      </c>
      <c r="AT159" s="14">
        <f t="shared" si="372"/>
        <v>2622</v>
      </c>
      <c r="AU159" s="14">
        <f t="shared" si="372"/>
        <v>2622</v>
      </c>
      <c r="AV159" s="14">
        <f t="shared" si="372"/>
        <v>2622</v>
      </c>
      <c r="AW159" s="14">
        <f>INDEX(属性投放!$DG$6:$DG$85,(卡牌属性!AG159-2)*20+卡牌属性!AL159)</f>
        <v>26390</v>
      </c>
      <c r="AX159" s="14">
        <f t="shared" si="373"/>
        <v>26390</v>
      </c>
      <c r="AY159" s="14">
        <f t="shared" si="373"/>
        <v>26390</v>
      </c>
      <c r="AZ159" s="14">
        <f t="shared" si="373"/>
        <v>26390</v>
      </c>
      <c r="BA159" s="14">
        <f t="shared" si="373"/>
        <v>26390</v>
      </c>
      <c r="BB159" s="14">
        <f>INDEX(属性投放!$DK$6:$DK$85,(卡牌属性!AG159-2)*20+卡牌属性!AL159)</f>
        <v>151</v>
      </c>
      <c r="BC159" s="14">
        <f t="shared" si="374"/>
        <v>151</v>
      </c>
      <c r="BD159" s="14">
        <f t="shared" si="374"/>
        <v>151</v>
      </c>
      <c r="BE159" s="14">
        <f t="shared" si="374"/>
        <v>151</v>
      </c>
      <c r="BF159" s="14">
        <f t="shared" si="374"/>
        <v>151</v>
      </c>
      <c r="BG159" s="14">
        <f>INDEX(属性投放!$DL$6:$DL$85,(卡牌属性!AG159-2)*20+卡牌属性!AL159)</f>
        <v>76</v>
      </c>
      <c r="BH159" s="14">
        <f t="shared" si="375"/>
        <v>76</v>
      </c>
      <c r="BI159" s="14">
        <f t="shared" si="375"/>
        <v>76</v>
      </c>
      <c r="BJ159" s="14">
        <f t="shared" si="375"/>
        <v>76</v>
      </c>
      <c r="BK159" s="14">
        <f t="shared" si="375"/>
        <v>76</v>
      </c>
      <c r="BL159" s="14">
        <f>INDEX(属性投放!$DM$6:$DM$85,(卡牌属性!AG159-2)*20+卡牌属性!AL159)</f>
        <v>755</v>
      </c>
      <c r="BM159" s="14">
        <f t="shared" si="376"/>
        <v>755</v>
      </c>
      <c r="BN159" s="14">
        <f t="shared" si="376"/>
        <v>755</v>
      </c>
      <c r="BO159" s="14">
        <f t="shared" si="376"/>
        <v>755</v>
      </c>
      <c r="BP159" s="14">
        <f t="shared" si="376"/>
        <v>755</v>
      </c>
      <c r="BU159" s="13">
        <v>155</v>
      </c>
      <c r="BV159" s="13">
        <f t="shared" si="321"/>
        <v>8</v>
      </c>
      <c r="BW159" s="14">
        <f t="shared" si="322"/>
        <v>4</v>
      </c>
      <c r="BX159" s="14">
        <f t="shared" si="323"/>
        <v>1102008</v>
      </c>
      <c r="BY159" s="14" t="str">
        <f t="shared" si="324"/>
        <v>夏侯渊15突</v>
      </c>
      <c r="BZ159" s="25" t="s">
        <v>162</v>
      </c>
      <c r="CA159" s="14">
        <v>2</v>
      </c>
      <c r="CB159" s="14">
        <f t="shared" si="325"/>
        <v>15</v>
      </c>
      <c r="CC159" s="14" t="s">
        <v>21</v>
      </c>
      <c r="CD159" s="14">
        <f>INDEX(属性投放!$AY$6:$AY$85,(BW159-2)*20+CB159)</f>
        <v>13348</v>
      </c>
      <c r="CE159" s="14" t="s">
        <v>22</v>
      </c>
      <c r="CF159" s="14">
        <f>INDEX(属性投放!$AZ$6:$AZ$85,(BW159-2)*20+CB159)</f>
        <v>6612</v>
      </c>
      <c r="CG159" s="14" t="s">
        <v>674</v>
      </c>
      <c r="CH159" s="14">
        <f>INDEX(属性投放!$BA$6:$BA$85,(BW159-2)*20+CB159)</f>
        <v>131980</v>
      </c>
      <c r="CI159" s="14" t="s">
        <v>21</v>
      </c>
      <c r="CJ159" s="14">
        <f>INDEX(属性投放!$BB$6:$BB$85,(BW159-2)*20+CB159)</f>
        <v>40</v>
      </c>
      <c r="CK159" s="14" t="s">
        <v>22</v>
      </c>
      <c r="CL159" s="14">
        <f>INDEX(属性投放!$BC$6:$BC$85,(BW159-2)*20+CB159)</f>
        <v>20</v>
      </c>
      <c r="CM159" s="14" t="s">
        <v>674</v>
      </c>
      <c r="CN159" s="14">
        <f>INDEX(属性投放!$BD$6:$BD$85,(BW159-2)*20+CB159)</f>
        <v>400</v>
      </c>
      <c r="CQ159" s="13">
        <v>155</v>
      </c>
      <c r="CR159" s="13">
        <f t="shared" si="326"/>
        <v>3</v>
      </c>
      <c r="CS159" s="13">
        <f t="shared" si="327"/>
        <v>51</v>
      </c>
      <c r="CT159" s="14">
        <f t="shared" si="328"/>
        <v>4</v>
      </c>
      <c r="CU159" s="14">
        <f t="shared" si="329"/>
        <v>1102003</v>
      </c>
      <c r="CV159" s="14" t="str">
        <f>INDEX($O$6:$O$27,CR159)&amp;"-"&amp;INDEX(属性投放!$AB$7:$AB$26,CX159)&amp;"-魂火-"&amp;CZ159</f>
        <v>典韦-无间+1-魂火-3</v>
      </c>
      <c r="CW159" s="25" t="s">
        <v>162</v>
      </c>
      <c r="CX159" s="14">
        <f>INDEX(属性投放!$AL$7:$AL$58,CS159)</f>
        <v>20</v>
      </c>
      <c r="CY159" s="14" t="s">
        <v>701</v>
      </c>
      <c r="CZ159" s="14">
        <f>INDEX(属性投放!$AM$7:$AM$58,CS159)</f>
        <v>3</v>
      </c>
      <c r="DA159" s="14">
        <f t="shared" si="330"/>
        <v>51</v>
      </c>
      <c r="DB159" s="14">
        <f>INDEX(属性投放!$AN$7:$AN$58,DA159)</f>
        <v>147</v>
      </c>
      <c r="DC159" s="14" t="s">
        <v>702</v>
      </c>
      <c r="DD159" s="14">
        <f>INDEX(属性投放!$BJ$6:$BJ$85,(CT159-2)*20+CX159)</f>
        <v>1750</v>
      </c>
      <c r="DE159" s="14">
        <f>SUMIFS(DD$5:DD159,$CR$5:$CR159,"="&amp;$CR159)</f>
        <v>26960</v>
      </c>
      <c r="DF159" s="14" t="s">
        <v>703</v>
      </c>
      <c r="DG159" s="14">
        <f>INDEX(属性投放!$BK$6:$BK$85,(CT159-2)*20+CX159)</f>
        <v>875</v>
      </c>
      <c r="DH159" s="14">
        <f>SUMIFS(DG$5:DG159,$CR$5:$CR159,"="&amp;$CR159)</f>
        <v>13483</v>
      </c>
      <c r="DI159" s="14" t="s">
        <v>704</v>
      </c>
      <c r="DJ159" s="14">
        <f>INDEX(属性投放!$BL$6:$BL$85,(CT159-2)*20+CX159)</f>
        <v>17500</v>
      </c>
      <c r="DK159" s="14">
        <f>SUMIFS(DJ$5:DJ159,$CR$5:$CR159,"="&amp;$CR159)</f>
        <v>269600</v>
      </c>
      <c r="DP159" s="14">
        <f t="shared" si="331"/>
        <v>1102008</v>
      </c>
      <c r="DQ159" s="14" t="str">
        <f t="shared" si="332"/>
        <v>夏侯渊15突</v>
      </c>
      <c r="DR159" s="14">
        <f t="shared" si="333"/>
        <v>7</v>
      </c>
      <c r="DS159" s="14">
        <f t="shared" si="334"/>
        <v>5</v>
      </c>
      <c r="DT159" s="14">
        <f t="shared" si="335"/>
        <v>9</v>
      </c>
      <c r="DU159" s="14">
        <f t="shared" si="336"/>
        <v>4</v>
      </c>
      <c r="DV159" s="14">
        <f t="shared" si="337"/>
        <v>15</v>
      </c>
      <c r="DW159" s="14">
        <f t="shared" si="338"/>
        <v>55</v>
      </c>
      <c r="DX159" s="14">
        <f>INDEX(属性投放!$AW$6:$AW$85,(卡牌属性!DU159-2)*20+卡牌属性!DV159)</f>
        <v>8</v>
      </c>
      <c r="DY159" s="14">
        <f>INDEX(属性投放!BP$6:BP$85,卡牌属性!$DW159)</f>
        <v>1250</v>
      </c>
      <c r="DZ159" s="14">
        <f>INDEX(属性投放!BQ$6:BQ$85,卡牌属性!$DW159)</f>
        <v>625</v>
      </c>
      <c r="EA159" s="14">
        <f>INDEX(属性投放!BR$6:BR$85,卡牌属性!$DW159)</f>
        <v>12500</v>
      </c>
      <c r="EB159" s="14">
        <f t="shared" si="377"/>
        <v>6788</v>
      </c>
      <c r="EC159" s="14">
        <f t="shared" si="378"/>
        <v>7165</v>
      </c>
      <c r="ED159" s="14">
        <f t="shared" si="379"/>
        <v>7570</v>
      </c>
      <c r="EE159" s="14">
        <f t="shared" si="380"/>
        <v>7570</v>
      </c>
      <c r="EF159" s="14">
        <f t="shared" si="381"/>
        <v>8645</v>
      </c>
      <c r="EG159" s="14">
        <f t="shared" si="382"/>
        <v>2858</v>
      </c>
      <c r="EH159" s="14">
        <f t="shared" si="383"/>
        <v>2931</v>
      </c>
      <c r="EI159" s="14">
        <f t="shared" si="384"/>
        <v>2931</v>
      </c>
      <c r="EJ159" s="14">
        <f t="shared" si="385"/>
        <v>3329</v>
      </c>
      <c r="EK159" s="14">
        <f t="shared" si="386"/>
        <v>3509</v>
      </c>
      <c r="EL159" s="14">
        <f t="shared" si="387"/>
        <v>73700</v>
      </c>
      <c r="EM159" s="14">
        <f t="shared" si="388"/>
        <v>84550</v>
      </c>
      <c r="EN159" s="14">
        <f t="shared" si="389"/>
        <v>84550</v>
      </c>
      <c r="EO159" s="14">
        <f t="shared" si="390"/>
        <v>99700</v>
      </c>
      <c r="EP159" s="14">
        <f t="shared" si="391"/>
        <v>122100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</row>
    <row r="160" spans="31:235" ht="16.5" x14ac:dyDescent="0.2">
      <c r="AE160" s="13">
        <v>156</v>
      </c>
      <c r="AF160" s="13">
        <f t="shared" si="354"/>
        <v>8</v>
      </c>
      <c r="AG160" s="13">
        <f t="shared" si="317"/>
        <v>2</v>
      </c>
      <c r="AH160" s="14">
        <f t="shared" si="318"/>
        <v>1101008</v>
      </c>
      <c r="AI160" s="14" t="str">
        <f t="shared" si="319"/>
        <v>黑尔·坎普16突</v>
      </c>
      <c r="AJ160" s="25" t="s">
        <v>162</v>
      </c>
      <c r="AK160" s="14">
        <v>1</v>
      </c>
      <c r="AL160" s="14">
        <f t="shared" si="320"/>
        <v>16</v>
      </c>
      <c r="AM160" s="14">
        <f>INDEX(属性投放!$DE$6:$DE$85,(卡牌属性!AG160-2)*20+卡牌属性!AL160)</f>
        <v>9495</v>
      </c>
      <c r="AN160" s="14">
        <f t="shared" si="371"/>
        <v>9495</v>
      </c>
      <c r="AO160" s="14">
        <f t="shared" si="371"/>
        <v>9495</v>
      </c>
      <c r="AP160" s="14">
        <f t="shared" si="371"/>
        <v>9495</v>
      </c>
      <c r="AQ160" s="14">
        <f t="shared" si="371"/>
        <v>9495</v>
      </c>
      <c r="AR160" s="14">
        <f>INDEX(属性投放!$DF$6:$DF$85,(卡牌属性!AG160-2)*20+卡牌属性!AL160)</f>
        <v>4739</v>
      </c>
      <c r="AS160" s="14">
        <f t="shared" si="372"/>
        <v>4739</v>
      </c>
      <c r="AT160" s="14">
        <f t="shared" si="372"/>
        <v>4739</v>
      </c>
      <c r="AU160" s="14">
        <f t="shared" si="372"/>
        <v>4739</v>
      </c>
      <c r="AV160" s="14">
        <f t="shared" si="372"/>
        <v>4739</v>
      </c>
      <c r="AW160" s="14">
        <f>INDEX(属性投放!$DG$6:$DG$85,(卡牌属性!AG160-2)*20+卡牌属性!AL160)</f>
        <v>47425</v>
      </c>
      <c r="AX160" s="14">
        <f t="shared" si="373"/>
        <v>47425</v>
      </c>
      <c r="AY160" s="14">
        <f t="shared" si="373"/>
        <v>47425</v>
      </c>
      <c r="AZ160" s="14">
        <f t="shared" si="373"/>
        <v>47425</v>
      </c>
      <c r="BA160" s="14">
        <f t="shared" si="373"/>
        <v>47425</v>
      </c>
      <c r="BB160" s="14">
        <f>INDEX(属性投放!$DK$6:$DK$85,(卡牌属性!AG160-2)*20+卡牌属性!AL160)</f>
        <v>235</v>
      </c>
      <c r="BC160" s="14">
        <f t="shared" si="374"/>
        <v>235</v>
      </c>
      <c r="BD160" s="14">
        <f t="shared" si="374"/>
        <v>235</v>
      </c>
      <c r="BE160" s="14">
        <f t="shared" si="374"/>
        <v>235</v>
      </c>
      <c r="BF160" s="14">
        <f t="shared" si="374"/>
        <v>235</v>
      </c>
      <c r="BG160" s="14">
        <f>INDEX(属性投放!$DL$6:$DL$85,(卡牌属性!AG160-2)*20+卡牌属性!AL160)</f>
        <v>117</v>
      </c>
      <c r="BH160" s="14">
        <f t="shared" si="375"/>
        <v>117</v>
      </c>
      <c r="BI160" s="14">
        <f t="shared" si="375"/>
        <v>117</v>
      </c>
      <c r="BJ160" s="14">
        <f t="shared" si="375"/>
        <v>117</v>
      </c>
      <c r="BK160" s="14">
        <f t="shared" si="375"/>
        <v>117</v>
      </c>
      <c r="BL160" s="14">
        <f>INDEX(属性投放!$DM$6:$DM$85,(卡牌属性!AG160-2)*20+卡牌属性!AL160)</f>
        <v>1175</v>
      </c>
      <c r="BM160" s="14">
        <f t="shared" si="376"/>
        <v>1175</v>
      </c>
      <c r="BN160" s="14">
        <f t="shared" si="376"/>
        <v>1175</v>
      </c>
      <c r="BO160" s="14">
        <f t="shared" si="376"/>
        <v>1175</v>
      </c>
      <c r="BP160" s="14">
        <f t="shared" si="376"/>
        <v>1175</v>
      </c>
      <c r="BU160" s="13">
        <v>156</v>
      </c>
      <c r="BV160" s="13">
        <f t="shared" si="321"/>
        <v>8</v>
      </c>
      <c r="BW160" s="14">
        <f t="shared" si="322"/>
        <v>4</v>
      </c>
      <c r="BX160" s="14">
        <f t="shared" si="323"/>
        <v>1102008</v>
      </c>
      <c r="BY160" s="14" t="str">
        <f t="shared" si="324"/>
        <v>夏侯渊16突</v>
      </c>
      <c r="BZ160" s="25" t="s">
        <v>162</v>
      </c>
      <c r="CA160" s="14">
        <v>2</v>
      </c>
      <c r="CB160" s="14">
        <f t="shared" si="325"/>
        <v>16</v>
      </c>
      <c r="CC160" s="14" t="s">
        <v>21</v>
      </c>
      <c r="CD160" s="14">
        <f>INDEX(属性投放!$AY$6:$AY$85,(BW160-2)*20+CB160)</f>
        <v>16718</v>
      </c>
      <c r="CE160" s="14" t="s">
        <v>22</v>
      </c>
      <c r="CF160" s="14">
        <f>INDEX(属性投放!$AZ$6:$AZ$85,(BW160-2)*20+CB160)</f>
        <v>8297</v>
      </c>
      <c r="CG160" s="14" t="s">
        <v>674</v>
      </c>
      <c r="CH160" s="14">
        <f>INDEX(属性投放!$BA$6:$BA$85,(BW160-2)*20+CB160)</f>
        <v>165680</v>
      </c>
      <c r="CI160" s="14" t="s">
        <v>21</v>
      </c>
      <c r="CJ160" s="14">
        <f>INDEX(属性投放!$BB$6:$BB$85,(BW160-2)*20+CB160)</f>
        <v>50</v>
      </c>
      <c r="CK160" s="14" t="s">
        <v>22</v>
      </c>
      <c r="CL160" s="14">
        <f>INDEX(属性投放!$BC$6:$BC$85,(BW160-2)*20+CB160)</f>
        <v>25</v>
      </c>
      <c r="CM160" s="14" t="s">
        <v>674</v>
      </c>
      <c r="CN160" s="14">
        <f>INDEX(属性投放!$BD$6:$BD$85,(BW160-2)*20+CB160)</f>
        <v>500</v>
      </c>
      <c r="CQ160" s="13">
        <v>156</v>
      </c>
      <c r="CR160" s="13">
        <f t="shared" si="326"/>
        <v>3</v>
      </c>
      <c r="CS160" s="13">
        <f t="shared" si="327"/>
        <v>52</v>
      </c>
      <c r="CT160" s="14">
        <f t="shared" si="328"/>
        <v>4</v>
      </c>
      <c r="CU160" s="14">
        <f t="shared" si="329"/>
        <v>1102003</v>
      </c>
      <c r="CV160" s="14" t="str">
        <f>INDEX($O$6:$O$27,CR160)&amp;"-"&amp;INDEX(属性投放!$AB$7:$AB$26,CX160)&amp;"-魂火-"&amp;CZ160</f>
        <v>典韦-无间+1-魂火-4</v>
      </c>
      <c r="CW160" s="25" t="s">
        <v>162</v>
      </c>
      <c r="CX160" s="14">
        <f>INDEX(属性投放!$AL$7:$AL$58,CS160)</f>
        <v>20</v>
      </c>
      <c r="CY160" s="14" t="s">
        <v>701</v>
      </c>
      <c r="CZ160" s="14">
        <f>INDEX(属性投放!$AM$7:$AM$58,CS160)</f>
        <v>4</v>
      </c>
      <c r="DA160" s="14">
        <f t="shared" si="330"/>
        <v>52</v>
      </c>
      <c r="DB160" s="14">
        <f>INDEX(属性投放!$AN$7:$AN$58,DA160)</f>
        <v>150</v>
      </c>
      <c r="DC160" s="14" t="s">
        <v>702</v>
      </c>
      <c r="DD160" s="14">
        <f>INDEX(属性投放!$BJ$6:$BJ$85,(CT160-2)*20+CX160)</f>
        <v>1750</v>
      </c>
      <c r="DE160" s="14">
        <f>SUMIFS(DD$5:DD160,$CR$5:$CR160,"="&amp;$CR160)</f>
        <v>28710</v>
      </c>
      <c r="DF160" s="14" t="s">
        <v>703</v>
      </c>
      <c r="DG160" s="14">
        <f>INDEX(属性投放!$BK$6:$BK$85,(CT160-2)*20+CX160)</f>
        <v>875</v>
      </c>
      <c r="DH160" s="14">
        <f>SUMIFS(DG$5:DG160,$CR$5:$CR160,"="&amp;$CR160)</f>
        <v>14358</v>
      </c>
      <c r="DI160" s="14" t="s">
        <v>704</v>
      </c>
      <c r="DJ160" s="14">
        <f>INDEX(属性投放!$BL$6:$BL$85,(CT160-2)*20+CX160)</f>
        <v>17500</v>
      </c>
      <c r="DK160" s="14">
        <f>SUMIFS(DJ$5:DJ160,$CR$5:$CR160,"="&amp;$CR160)</f>
        <v>287100</v>
      </c>
      <c r="DP160" s="14">
        <f t="shared" si="331"/>
        <v>1102008</v>
      </c>
      <c r="DQ160" s="14" t="str">
        <f t="shared" si="332"/>
        <v>夏侯渊16突</v>
      </c>
      <c r="DR160" s="14">
        <f t="shared" si="333"/>
        <v>7</v>
      </c>
      <c r="DS160" s="14">
        <f t="shared" si="334"/>
        <v>5</v>
      </c>
      <c r="DT160" s="14">
        <f t="shared" si="335"/>
        <v>9</v>
      </c>
      <c r="DU160" s="14">
        <f t="shared" si="336"/>
        <v>4</v>
      </c>
      <c r="DV160" s="14">
        <f t="shared" si="337"/>
        <v>16</v>
      </c>
      <c r="DW160" s="14">
        <f t="shared" si="338"/>
        <v>56</v>
      </c>
      <c r="DX160" s="14">
        <f>INDEX(属性投放!$AW$6:$AW$85,(卡牌属性!DU160-2)*20+卡牌属性!DV160)</f>
        <v>7</v>
      </c>
      <c r="DY160" s="14">
        <f>INDEX(属性投放!BP$6:BP$85,卡牌属性!$DW160)</f>
        <v>1250</v>
      </c>
      <c r="DZ160" s="14">
        <f>INDEX(属性投放!BQ$6:BQ$85,卡牌属性!$DW160)</f>
        <v>625</v>
      </c>
      <c r="EA160" s="14">
        <f>INDEX(属性投放!BR$6:BR$85,卡牌属性!$DW160)</f>
        <v>12500</v>
      </c>
      <c r="EB160" s="14">
        <f t="shared" si="377"/>
        <v>8358</v>
      </c>
      <c r="EC160" s="14">
        <f t="shared" si="378"/>
        <v>8775</v>
      </c>
      <c r="ED160" s="14">
        <f t="shared" si="379"/>
        <v>9220</v>
      </c>
      <c r="EE160" s="14">
        <f t="shared" si="380"/>
        <v>9220</v>
      </c>
      <c r="EF160" s="14">
        <f t="shared" si="381"/>
        <v>10495</v>
      </c>
      <c r="EG160" s="14">
        <f t="shared" si="382"/>
        <v>3587</v>
      </c>
      <c r="EH160" s="14">
        <f t="shared" si="383"/>
        <v>3660</v>
      </c>
      <c r="EI160" s="14">
        <f t="shared" si="384"/>
        <v>3660</v>
      </c>
      <c r="EJ160" s="14">
        <f t="shared" si="385"/>
        <v>4114</v>
      </c>
      <c r="EK160" s="14">
        <f t="shared" si="386"/>
        <v>4318</v>
      </c>
      <c r="EL160" s="14">
        <f t="shared" si="387"/>
        <v>90200</v>
      </c>
      <c r="EM160" s="14">
        <f t="shared" si="388"/>
        <v>103050</v>
      </c>
      <c r="EN160" s="14">
        <f t="shared" si="389"/>
        <v>103050</v>
      </c>
      <c r="EO160" s="14">
        <f t="shared" si="390"/>
        <v>120200</v>
      </c>
      <c r="EP160" s="14">
        <f t="shared" si="391"/>
        <v>146600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</row>
    <row r="161" spans="31:161" ht="16.5" x14ac:dyDescent="0.2">
      <c r="AE161" s="13">
        <v>157</v>
      </c>
      <c r="AF161" s="13">
        <f t="shared" si="354"/>
        <v>8</v>
      </c>
      <c r="AG161" s="13">
        <f t="shared" si="317"/>
        <v>2</v>
      </c>
      <c r="AH161" s="14">
        <f t="shared" si="318"/>
        <v>1101008</v>
      </c>
      <c r="AI161" s="14" t="str">
        <f t="shared" si="319"/>
        <v>黑尔·坎普17突</v>
      </c>
      <c r="AJ161" s="25" t="s">
        <v>162</v>
      </c>
      <c r="AK161" s="14">
        <v>1</v>
      </c>
      <c r="AL161" s="14">
        <f t="shared" si="320"/>
        <v>17</v>
      </c>
      <c r="AM161" s="14">
        <f>INDEX(属性投放!$DE$6:$DE$85,(卡牌属性!AG161-2)*20+卡牌属性!AL161)</f>
        <v>10333</v>
      </c>
      <c r="AN161" s="14">
        <f t="shared" si="371"/>
        <v>10333</v>
      </c>
      <c r="AO161" s="14">
        <f t="shared" si="371"/>
        <v>10333</v>
      </c>
      <c r="AP161" s="14">
        <f t="shared" si="371"/>
        <v>10333</v>
      </c>
      <c r="AQ161" s="14">
        <f t="shared" si="371"/>
        <v>10333</v>
      </c>
      <c r="AR161" s="14">
        <f>INDEX(属性投放!$DF$6:$DF$85,(卡牌属性!AG161-2)*20+卡牌属性!AL161)</f>
        <v>5158</v>
      </c>
      <c r="AS161" s="14">
        <f t="shared" si="372"/>
        <v>5158</v>
      </c>
      <c r="AT161" s="14">
        <f t="shared" si="372"/>
        <v>5158</v>
      </c>
      <c r="AU161" s="14">
        <f t="shared" si="372"/>
        <v>5158</v>
      </c>
      <c r="AV161" s="14">
        <f t="shared" si="372"/>
        <v>5158</v>
      </c>
      <c r="AW161" s="14">
        <f>INDEX(属性投放!$DG$6:$DG$85,(卡牌属性!AG161-2)*20+卡牌属性!AL161)</f>
        <v>51615</v>
      </c>
      <c r="AX161" s="14">
        <f t="shared" si="373"/>
        <v>51615</v>
      </c>
      <c r="AY161" s="14">
        <f t="shared" si="373"/>
        <v>51615</v>
      </c>
      <c r="AZ161" s="14">
        <f t="shared" si="373"/>
        <v>51615</v>
      </c>
      <c r="BA161" s="14">
        <f t="shared" si="373"/>
        <v>51615</v>
      </c>
      <c r="BB161" s="14">
        <f>INDEX(属性投放!$DK$6:$DK$85,(卡牌属性!AG161-2)*20+卡牌属性!AL161)</f>
        <v>235</v>
      </c>
      <c r="BC161" s="14">
        <f t="shared" si="374"/>
        <v>235</v>
      </c>
      <c r="BD161" s="14">
        <f t="shared" si="374"/>
        <v>235</v>
      </c>
      <c r="BE161" s="14">
        <f t="shared" si="374"/>
        <v>235</v>
      </c>
      <c r="BF161" s="14">
        <f t="shared" si="374"/>
        <v>235</v>
      </c>
      <c r="BG161" s="14">
        <f>INDEX(属性投放!$DL$6:$DL$85,(卡牌属性!AG161-2)*20+卡牌属性!AL161)</f>
        <v>117</v>
      </c>
      <c r="BH161" s="14">
        <f t="shared" si="375"/>
        <v>117</v>
      </c>
      <c r="BI161" s="14">
        <f t="shared" si="375"/>
        <v>117</v>
      </c>
      <c r="BJ161" s="14">
        <f t="shared" si="375"/>
        <v>117</v>
      </c>
      <c r="BK161" s="14">
        <f t="shared" si="375"/>
        <v>117</v>
      </c>
      <c r="BL161" s="14">
        <f>INDEX(属性投放!$DM$6:$DM$85,(卡牌属性!AG161-2)*20+卡牌属性!AL161)</f>
        <v>1175</v>
      </c>
      <c r="BM161" s="14">
        <f t="shared" si="376"/>
        <v>1175</v>
      </c>
      <c r="BN161" s="14">
        <f t="shared" si="376"/>
        <v>1175</v>
      </c>
      <c r="BO161" s="14">
        <f t="shared" si="376"/>
        <v>1175</v>
      </c>
      <c r="BP161" s="14">
        <f t="shared" si="376"/>
        <v>1175</v>
      </c>
      <c r="BU161" s="13">
        <v>157</v>
      </c>
      <c r="BV161" s="13">
        <f t="shared" si="321"/>
        <v>8</v>
      </c>
      <c r="BW161" s="14">
        <f t="shared" si="322"/>
        <v>4</v>
      </c>
      <c r="BX161" s="14">
        <f t="shared" si="323"/>
        <v>1102008</v>
      </c>
      <c r="BY161" s="14" t="str">
        <f t="shared" si="324"/>
        <v>夏侯渊17突</v>
      </c>
      <c r="BZ161" s="25" t="s">
        <v>162</v>
      </c>
      <c r="CA161" s="14">
        <v>2</v>
      </c>
      <c r="CB161" s="14">
        <f t="shared" si="325"/>
        <v>17</v>
      </c>
      <c r="CC161" s="14" t="s">
        <v>21</v>
      </c>
      <c r="CD161" s="14">
        <f>INDEX(属性投放!$AY$6:$AY$85,(BW161-2)*20+CB161)</f>
        <v>20568</v>
      </c>
      <c r="CE161" s="14" t="s">
        <v>22</v>
      </c>
      <c r="CF161" s="14">
        <f>INDEX(属性投放!$AZ$6:$AZ$85,(BW161-2)*20+CB161)</f>
        <v>10222</v>
      </c>
      <c r="CG161" s="14" t="s">
        <v>674</v>
      </c>
      <c r="CH161" s="14">
        <f>INDEX(属性投放!$BA$6:$BA$85,(BW161-2)*20+CB161)</f>
        <v>204180</v>
      </c>
      <c r="CI161" s="14" t="s">
        <v>21</v>
      </c>
      <c r="CJ161" s="14">
        <f>INDEX(属性投放!$BB$6:$BB$85,(BW161-2)*20+CB161)</f>
        <v>50</v>
      </c>
      <c r="CK161" s="14" t="s">
        <v>22</v>
      </c>
      <c r="CL161" s="14">
        <f>INDEX(属性投放!$BC$6:$BC$85,(BW161-2)*20+CB161)</f>
        <v>25</v>
      </c>
      <c r="CM161" s="14" t="s">
        <v>674</v>
      </c>
      <c r="CN161" s="14">
        <f>INDEX(属性投放!$BD$6:$BD$85,(BW161-2)*20+CB161)</f>
        <v>500</v>
      </c>
      <c r="CQ161" s="13">
        <v>157</v>
      </c>
      <c r="CR161" s="13">
        <f t="shared" si="326"/>
        <v>4</v>
      </c>
      <c r="CS161" s="13">
        <f t="shared" si="327"/>
        <v>1</v>
      </c>
      <c r="CT161" s="14">
        <f t="shared" si="328"/>
        <v>2</v>
      </c>
      <c r="CU161" s="14">
        <f t="shared" si="329"/>
        <v>1102004</v>
      </c>
      <c r="CV161" s="14" t="str">
        <f>INDEX($O$6:$O$27,CR161)&amp;"-"&amp;INDEX(属性投放!$AB$7:$AB$26,CX161)&amp;"-魂火-"&amp;CZ161</f>
        <v>唐流雨-等活-魂火-1</v>
      </c>
      <c r="CW161" s="25" t="s">
        <v>162</v>
      </c>
      <c r="CX161" s="14">
        <f>INDEX(属性投放!$AL$7:$AL$58,CS161)</f>
        <v>1</v>
      </c>
      <c r="CY161" s="14" t="s">
        <v>701</v>
      </c>
      <c r="CZ161" s="14">
        <f>INDEX(属性投放!$AM$7:$AM$58,CS161)</f>
        <v>1</v>
      </c>
      <c r="DA161" s="14">
        <f t="shared" si="330"/>
        <v>1</v>
      </c>
      <c r="DB161" s="14">
        <f>INDEX(属性投放!$AN$7:$AN$58,DA161)</f>
        <v>5</v>
      </c>
      <c r="DC161" s="14" t="s">
        <v>702</v>
      </c>
      <c r="DD161" s="14">
        <f>INDEX(属性投放!$BJ$6:$BJ$85,(CT161-2)*20+CX161)</f>
        <v>15</v>
      </c>
      <c r="DE161" s="14">
        <f>SUMIFS(DD$5:DD161,$CR$5:$CR161,"="&amp;$CR161)</f>
        <v>15</v>
      </c>
      <c r="DF161" s="14" t="s">
        <v>703</v>
      </c>
      <c r="DG161" s="14">
        <f>INDEX(属性投放!$BK$6:$BK$85,(CT161-2)*20+CX161)</f>
        <v>8</v>
      </c>
      <c r="DH161" s="14">
        <f>SUMIFS(DG$5:DG161,$CR$5:$CR161,"="&amp;$CR161)</f>
        <v>8</v>
      </c>
      <c r="DI161" s="14" t="s">
        <v>704</v>
      </c>
      <c r="DJ161" s="14">
        <f>INDEX(属性投放!$BL$6:$BL$85,(CT161-2)*20+CX161)</f>
        <v>150</v>
      </c>
      <c r="DK161" s="14">
        <f>SUMIFS(DJ$5:DJ161,$CR$5:$CR161,"="&amp;$CR161)</f>
        <v>150</v>
      </c>
      <c r="DP161" s="14">
        <f t="shared" si="331"/>
        <v>1102008</v>
      </c>
      <c r="DQ161" s="14" t="str">
        <f t="shared" si="332"/>
        <v>夏侯渊17突</v>
      </c>
      <c r="DR161" s="14">
        <f t="shared" si="333"/>
        <v>7</v>
      </c>
      <c r="DS161" s="14">
        <f t="shared" si="334"/>
        <v>5</v>
      </c>
      <c r="DT161" s="14">
        <f t="shared" si="335"/>
        <v>9</v>
      </c>
      <c r="DU161" s="14">
        <f t="shared" si="336"/>
        <v>4</v>
      </c>
      <c r="DV161" s="14">
        <f t="shared" si="337"/>
        <v>17</v>
      </c>
      <c r="DW161" s="14">
        <f t="shared" si="338"/>
        <v>57</v>
      </c>
      <c r="DX161" s="14">
        <f>INDEX(属性投放!$AW$6:$AW$85,(卡牌属性!DU161-2)*20+卡牌属性!DV161)</f>
        <v>8</v>
      </c>
      <c r="DY161" s="14">
        <f>INDEX(属性投放!BP$6:BP$85,卡牌属性!$DW161)</f>
        <v>1350</v>
      </c>
      <c r="DZ161" s="14">
        <f>INDEX(属性投放!BQ$6:BQ$85,卡牌属性!$DW161)</f>
        <v>675</v>
      </c>
      <c r="EA161" s="14">
        <f>INDEX(属性投放!BR$6:BR$85,卡牌属性!$DW161)</f>
        <v>13500</v>
      </c>
      <c r="EB161" s="14">
        <f t="shared" si="377"/>
        <v>9958</v>
      </c>
      <c r="EC161" s="14">
        <f t="shared" si="378"/>
        <v>10445</v>
      </c>
      <c r="ED161" s="14">
        <f t="shared" si="379"/>
        <v>10995</v>
      </c>
      <c r="EE161" s="14">
        <f t="shared" si="380"/>
        <v>10995</v>
      </c>
      <c r="EF161" s="14">
        <f t="shared" si="381"/>
        <v>12445</v>
      </c>
      <c r="EG161" s="14">
        <f t="shared" si="382"/>
        <v>4317</v>
      </c>
      <c r="EH161" s="14">
        <f t="shared" si="383"/>
        <v>4411</v>
      </c>
      <c r="EI161" s="14">
        <f t="shared" si="384"/>
        <v>4411</v>
      </c>
      <c r="EJ161" s="14">
        <f t="shared" si="385"/>
        <v>4914</v>
      </c>
      <c r="EK161" s="14">
        <f t="shared" si="386"/>
        <v>5153</v>
      </c>
      <c r="EL161" s="14">
        <f t="shared" si="387"/>
        <v>107950</v>
      </c>
      <c r="EM161" s="14">
        <f t="shared" si="388"/>
        <v>122550</v>
      </c>
      <c r="EN161" s="14">
        <f t="shared" si="389"/>
        <v>122550</v>
      </c>
      <c r="EO161" s="14">
        <f t="shared" si="390"/>
        <v>143200</v>
      </c>
      <c r="EP161" s="14">
        <f t="shared" si="391"/>
        <v>173100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</row>
    <row r="162" spans="31:161" ht="16.5" x14ac:dyDescent="0.2">
      <c r="AE162" s="13">
        <v>158</v>
      </c>
      <c r="AF162" s="13">
        <f t="shared" si="354"/>
        <v>8</v>
      </c>
      <c r="AG162" s="13">
        <f t="shared" si="317"/>
        <v>2</v>
      </c>
      <c r="AH162" s="14">
        <f t="shared" si="318"/>
        <v>1101008</v>
      </c>
      <c r="AI162" s="14" t="str">
        <f t="shared" si="319"/>
        <v>黑尔·坎普18突</v>
      </c>
      <c r="AJ162" s="25" t="s">
        <v>162</v>
      </c>
      <c r="AK162" s="14">
        <v>1</v>
      </c>
      <c r="AL162" s="14">
        <f t="shared" si="320"/>
        <v>18</v>
      </c>
      <c r="AM162" s="14">
        <f>INDEX(属性投放!$DE$6:$DE$85,(卡牌属性!AG162-2)*20+卡牌属性!AL162)</f>
        <v>11171</v>
      </c>
      <c r="AN162" s="14">
        <f t="shared" si="371"/>
        <v>11171</v>
      </c>
      <c r="AO162" s="14">
        <f t="shared" si="371"/>
        <v>11171</v>
      </c>
      <c r="AP162" s="14">
        <f t="shared" si="371"/>
        <v>11171</v>
      </c>
      <c r="AQ162" s="14">
        <f t="shared" si="371"/>
        <v>11171</v>
      </c>
      <c r="AR162" s="14">
        <f>INDEX(属性投放!$DF$6:$DF$85,(卡牌属性!AG162-2)*20+卡牌属性!AL162)</f>
        <v>5577</v>
      </c>
      <c r="AS162" s="14">
        <f t="shared" si="372"/>
        <v>5577</v>
      </c>
      <c r="AT162" s="14">
        <f t="shared" si="372"/>
        <v>5577</v>
      </c>
      <c r="AU162" s="14">
        <f t="shared" si="372"/>
        <v>5577</v>
      </c>
      <c r="AV162" s="14">
        <f t="shared" si="372"/>
        <v>5577</v>
      </c>
      <c r="AW162" s="14">
        <f>INDEX(属性投放!$DG$6:$DG$85,(卡牌属性!AG162-2)*20+卡牌属性!AL162)</f>
        <v>55805</v>
      </c>
      <c r="AX162" s="14">
        <f t="shared" si="373"/>
        <v>55805</v>
      </c>
      <c r="AY162" s="14">
        <f t="shared" si="373"/>
        <v>55805</v>
      </c>
      <c r="AZ162" s="14">
        <f t="shared" si="373"/>
        <v>55805</v>
      </c>
      <c r="BA162" s="14">
        <f t="shared" si="373"/>
        <v>55805</v>
      </c>
      <c r="BB162" s="14">
        <f>INDEX(属性投放!$DK$6:$DK$85,(卡牌属性!AG162-2)*20+卡牌属性!AL162)</f>
        <v>235</v>
      </c>
      <c r="BC162" s="14">
        <f t="shared" si="374"/>
        <v>235</v>
      </c>
      <c r="BD162" s="14">
        <f t="shared" si="374"/>
        <v>235</v>
      </c>
      <c r="BE162" s="14">
        <f t="shared" si="374"/>
        <v>235</v>
      </c>
      <c r="BF162" s="14">
        <f t="shared" si="374"/>
        <v>235</v>
      </c>
      <c r="BG162" s="14">
        <f>INDEX(属性投放!$DL$6:$DL$85,(卡牌属性!AG162-2)*20+卡牌属性!AL162)</f>
        <v>117</v>
      </c>
      <c r="BH162" s="14">
        <f t="shared" si="375"/>
        <v>117</v>
      </c>
      <c r="BI162" s="14">
        <f t="shared" si="375"/>
        <v>117</v>
      </c>
      <c r="BJ162" s="14">
        <f t="shared" si="375"/>
        <v>117</v>
      </c>
      <c r="BK162" s="14">
        <f t="shared" si="375"/>
        <v>117</v>
      </c>
      <c r="BL162" s="14">
        <f>INDEX(属性投放!$DM$6:$DM$85,(卡牌属性!AG162-2)*20+卡牌属性!AL162)</f>
        <v>1175</v>
      </c>
      <c r="BM162" s="14">
        <f t="shared" si="376"/>
        <v>1175</v>
      </c>
      <c r="BN162" s="14">
        <f t="shared" si="376"/>
        <v>1175</v>
      </c>
      <c r="BO162" s="14">
        <f t="shared" si="376"/>
        <v>1175</v>
      </c>
      <c r="BP162" s="14">
        <f t="shared" si="376"/>
        <v>1175</v>
      </c>
      <c r="BU162" s="13">
        <v>158</v>
      </c>
      <c r="BV162" s="13">
        <f t="shared" si="321"/>
        <v>8</v>
      </c>
      <c r="BW162" s="14">
        <f t="shared" si="322"/>
        <v>4</v>
      </c>
      <c r="BX162" s="14">
        <f t="shared" si="323"/>
        <v>1102008</v>
      </c>
      <c r="BY162" s="14" t="str">
        <f t="shared" si="324"/>
        <v>夏侯渊18突</v>
      </c>
      <c r="BZ162" s="25" t="s">
        <v>162</v>
      </c>
      <c r="CA162" s="14">
        <v>2</v>
      </c>
      <c r="CB162" s="14">
        <f t="shared" si="325"/>
        <v>18</v>
      </c>
      <c r="CC162" s="14" t="s">
        <v>21</v>
      </c>
      <c r="CD162" s="14">
        <f>INDEX(属性投放!$AY$6:$AY$85,(BW162-2)*20+CB162)</f>
        <v>25318</v>
      </c>
      <c r="CE162" s="14" t="s">
        <v>22</v>
      </c>
      <c r="CF162" s="14">
        <f>INDEX(属性投放!$AZ$6:$AZ$85,(BW162-2)*20+CB162)</f>
        <v>12597</v>
      </c>
      <c r="CG162" s="14" t="s">
        <v>674</v>
      </c>
      <c r="CH162" s="14">
        <f>INDEX(属性投放!$BA$6:$BA$85,(BW162-2)*20+CB162)</f>
        <v>251680</v>
      </c>
      <c r="CI162" s="14" t="s">
        <v>21</v>
      </c>
      <c r="CJ162" s="14">
        <f>INDEX(属性投放!$BB$6:$BB$85,(BW162-2)*20+CB162)</f>
        <v>50</v>
      </c>
      <c r="CK162" s="14" t="s">
        <v>22</v>
      </c>
      <c r="CL162" s="14">
        <f>INDEX(属性投放!$BC$6:$BC$85,(BW162-2)*20+CB162)</f>
        <v>25</v>
      </c>
      <c r="CM162" s="14" t="s">
        <v>674</v>
      </c>
      <c r="CN162" s="14">
        <f>INDEX(属性投放!$BD$6:$BD$85,(BW162-2)*20+CB162)</f>
        <v>500</v>
      </c>
      <c r="CQ162" s="13">
        <v>158</v>
      </c>
      <c r="CR162" s="13">
        <f t="shared" si="326"/>
        <v>4</v>
      </c>
      <c r="CS162" s="13">
        <f t="shared" si="327"/>
        <v>2</v>
      </c>
      <c r="CT162" s="14">
        <f t="shared" si="328"/>
        <v>2</v>
      </c>
      <c r="CU162" s="14">
        <f t="shared" si="329"/>
        <v>1102004</v>
      </c>
      <c r="CV162" s="14" t="str">
        <f>INDEX($O$6:$O$27,CR162)&amp;"-"&amp;INDEX(属性投放!$AB$7:$AB$26,CX162)&amp;"-魂火-"&amp;CZ162</f>
        <v>唐流雨-黑绳-魂火-1</v>
      </c>
      <c r="CW162" s="25" t="s">
        <v>162</v>
      </c>
      <c r="CX162" s="14">
        <f>INDEX(属性投放!$AL$7:$AL$58,CS162)</f>
        <v>2</v>
      </c>
      <c r="CY162" s="14" t="s">
        <v>701</v>
      </c>
      <c r="CZ162" s="14">
        <f>INDEX(属性投放!$AM$7:$AM$58,CS162)</f>
        <v>1</v>
      </c>
      <c r="DA162" s="14">
        <f t="shared" si="330"/>
        <v>2</v>
      </c>
      <c r="DB162" s="14">
        <f>INDEX(属性投放!$AN$7:$AN$58,DA162)</f>
        <v>10</v>
      </c>
      <c r="DC162" s="14" t="s">
        <v>702</v>
      </c>
      <c r="DD162" s="14">
        <f>INDEX(属性投放!$BJ$6:$BJ$85,(CT162-2)*20+CX162)</f>
        <v>20</v>
      </c>
      <c r="DE162" s="14">
        <f>SUMIFS(DD$5:DD162,$CR$5:$CR162,"="&amp;$CR162)</f>
        <v>35</v>
      </c>
      <c r="DF162" s="14" t="s">
        <v>703</v>
      </c>
      <c r="DG162" s="14">
        <f>INDEX(属性投放!$BK$6:$BK$85,(CT162-2)*20+CX162)</f>
        <v>10</v>
      </c>
      <c r="DH162" s="14">
        <f>SUMIFS(DG$5:DG162,$CR$5:$CR162,"="&amp;$CR162)</f>
        <v>18</v>
      </c>
      <c r="DI162" s="14" t="s">
        <v>704</v>
      </c>
      <c r="DJ162" s="14">
        <f>INDEX(属性投放!$BL$6:$BL$85,(CT162-2)*20+CX162)</f>
        <v>200</v>
      </c>
      <c r="DK162" s="14">
        <f>SUMIFS(DJ$5:DJ162,$CR$5:$CR162,"="&amp;$CR162)</f>
        <v>350</v>
      </c>
      <c r="DP162" s="14">
        <f t="shared" si="331"/>
        <v>1102008</v>
      </c>
      <c r="DQ162" s="14" t="str">
        <f t="shared" si="332"/>
        <v>夏侯渊18突</v>
      </c>
      <c r="DR162" s="14">
        <f t="shared" si="333"/>
        <v>7</v>
      </c>
      <c r="DS162" s="14">
        <f t="shared" si="334"/>
        <v>5</v>
      </c>
      <c r="DT162" s="14">
        <f t="shared" si="335"/>
        <v>9</v>
      </c>
      <c r="DU162" s="14">
        <f t="shared" si="336"/>
        <v>4</v>
      </c>
      <c r="DV162" s="14">
        <f t="shared" si="337"/>
        <v>18</v>
      </c>
      <c r="DW162" s="14">
        <f t="shared" si="338"/>
        <v>58</v>
      </c>
      <c r="DX162" s="14">
        <f>INDEX(属性投放!$AW$6:$AW$85,(卡牌属性!DU162-2)*20+卡牌属性!DV162)</f>
        <v>7</v>
      </c>
      <c r="DY162" s="14">
        <f>INDEX(属性投放!BP$6:BP$85,卡牌属性!$DW162)</f>
        <v>2350</v>
      </c>
      <c r="DZ162" s="14">
        <f>INDEX(属性投放!BQ$6:BQ$85,卡牌属性!$DW162)</f>
        <v>1175</v>
      </c>
      <c r="EA162" s="14">
        <f>INDEX(属性投放!BR$6:BR$85,卡牌属性!$DW162)</f>
        <v>23500</v>
      </c>
      <c r="EB162" s="14">
        <f t="shared" si="377"/>
        <v>11708</v>
      </c>
      <c r="EC162" s="14">
        <f t="shared" si="378"/>
        <v>12275</v>
      </c>
      <c r="ED162" s="14">
        <f t="shared" si="379"/>
        <v>12945</v>
      </c>
      <c r="EE162" s="14">
        <f t="shared" si="380"/>
        <v>12945</v>
      </c>
      <c r="EF162" s="14">
        <f t="shared" si="381"/>
        <v>14595</v>
      </c>
      <c r="EG162" s="14">
        <f t="shared" si="382"/>
        <v>5112</v>
      </c>
      <c r="EH162" s="14">
        <f t="shared" si="383"/>
        <v>5230</v>
      </c>
      <c r="EI162" s="14">
        <f t="shared" si="384"/>
        <v>5230</v>
      </c>
      <c r="EJ162" s="14">
        <f t="shared" si="385"/>
        <v>5789</v>
      </c>
      <c r="EK162" s="14">
        <f t="shared" si="386"/>
        <v>6068</v>
      </c>
      <c r="EL162" s="14">
        <f t="shared" si="387"/>
        <v>127450</v>
      </c>
      <c r="EM162" s="14">
        <f t="shared" si="388"/>
        <v>144050</v>
      </c>
      <c r="EN162" s="14">
        <f t="shared" si="389"/>
        <v>144050</v>
      </c>
      <c r="EO162" s="14">
        <f t="shared" si="390"/>
        <v>168700</v>
      </c>
      <c r="EP162" s="14">
        <f t="shared" si="391"/>
        <v>202600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</row>
    <row r="163" spans="31:161" ht="16.5" x14ac:dyDescent="0.2">
      <c r="AE163" s="13">
        <v>159</v>
      </c>
      <c r="AF163" s="13">
        <f t="shared" si="354"/>
        <v>8</v>
      </c>
      <c r="AG163" s="13">
        <f t="shared" si="317"/>
        <v>2</v>
      </c>
      <c r="AH163" s="14">
        <f t="shared" si="318"/>
        <v>1101008</v>
      </c>
      <c r="AI163" s="14" t="str">
        <f t="shared" si="319"/>
        <v>黑尔·坎普19突</v>
      </c>
      <c r="AJ163" s="25" t="s">
        <v>162</v>
      </c>
      <c r="AK163" s="14">
        <v>1</v>
      </c>
      <c r="AL163" s="14">
        <f t="shared" si="320"/>
        <v>19</v>
      </c>
      <c r="AM163" s="14">
        <f>INDEX(属性投放!$DE$6:$DE$85,(卡牌属性!AG163-2)*20+卡牌属性!AL163)</f>
        <v>17884</v>
      </c>
      <c r="AN163" s="14">
        <f t="shared" si="371"/>
        <v>17884</v>
      </c>
      <c r="AO163" s="14">
        <f t="shared" si="371"/>
        <v>17884</v>
      </c>
      <c r="AP163" s="14">
        <f t="shared" si="371"/>
        <v>17884</v>
      </c>
      <c r="AQ163" s="14">
        <f t="shared" si="371"/>
        <v>17884</v>
      </c>
      <c r="AR163" s="14">
        <f>INDEX(属性投放!$DF$6:$DF$85,(卡牌属性!AG163-2)*20+卡牌属性!AL163)</f>
        <v>8921</v>
      </c>
      <c r="AS163" s="14">
        <f t="shared" si="372"/>
        <v>8921</v>
      </c>
      <c r="AT163" s="14">
        <f t="shared" si="372"/>
        <v>8921</v>
      </c>
      <c r="AU163" s="14">
        <f t="shared" si="372"/>
        <v>8921</v>
      </c>
      <c r="AV163" s="14">
        <f t="shared" si="372"/>
        <v>8921</v>
      </c>
      <c r="AW163" s="14">
        <f>INDEX(属性投放!$DG$6:$DG$85,(卡牌属性!AG163-2)*20+卡牌属性!AL163)</f>
        <v>89370</v>
      </c>
      <c r="AX163" s="14">
        <f t="shared" si="373"/>
        <v>89370</v>
      </c>
      <c r="AY163" s="14">
        <f t="shared" si="373"/>
        <v>89370</v>
      </c>
      <c r="AZ163" s="14">
        <f t="shared" si="373"/>
        <v>89370</v>
      </c>
      <c r="BA163" s="14">
        <f t="shared" si="373"/>
        <v>89370</v>
      </c>
      <c r="BB163" s="14">
        <f>INDEX(属性投放!$DK$6:$DK$85,(卡牌属性!AG163-2)*20+卡牌属性!AL163)</f>
        <v>462</v>
      </c>
      <c r="BC163" s="14">
        <f t="shared" si="374"/>
        <v>462</v>
      </c>
      <c r="BD163" s="14">
        <f t="shared" si="374"/>
        <v>462</v>
      </c>
      <c r="BE163" s="14">
        <f t="shared" si="374"/>
        <v>462</v>
      </c>
      <c r="BF163" s="14">
        <f t="shared" si="374"/>
        <v>462</v>
      </c>
      <c r="BG163" s="14">
        <f>INDEX(属性投放!$DL$6:$DL$85,(卡牌属性!AG163-2)*20+卡牌属性!AL163)</f>
        <v>231</v>
      </c>
      <c r="BH163" s="14">
        <f t="shared" si="375"/>
        <v>231</v>
      </c>
      <c r="BI163" s="14">
        <f t="shared" si="375"/>
        <v>231</v>
      </c>
      <c r="BJ163" s="14">
        <f t="shared" si="375"/>
        <v>231</v>
      </c>
      <c r="BK163" s="14">
        <f t="shared" si="375"/>
        <v>231</v>
      </c>
      <c r="BL163" s="14">
        <f>INDEX(属性投放!$DM$6:$DM$85,(卡牌属性!AG163-2)*20+卡牌属性!AL163)</f>
        <v>2310</v>
      </c>
      <c r="BM163" s="14">
        <f t="shared" si="376"/>
        <v>2310</v>
      </c>
      <c r="BN163" s="14">
        <f t="shared" si="376"/>
        <v>2310</v>
      </c>
      <c r="BO163" s="14">
        <f t="shared" si="376"/>
        <v>2310</v>
      </c>
      <c r="BP163" s="14">
        <f t="shared" si="376"/>
        <v>2310</v>
      </c>
      <c r="BU163" s="13">
        <v>159</v>
      </c>
      <c r="BV163" s="13">
        <f t="shared" si="321"/>
        <v>8</v>
      </c>
      <c r="BW163" s="14">
        <f t="shared" si="322"/>
        <v>4</v>
      </c>
      <c r="BX163" s="14">
        <f t="shared" si="323"/>
        <v>1102008</v>
      </c>
      <c r="BY163" s="14" t="str">
        <f t="shared" si="324"/>
        <v>夏侯渊19突</v>
      </c>
      <c r="BZ163" s="25" t="s">
        <v>162</v>
      </c>
      <c r="CA163" s="14">
        <v>2</v>
      </c>
      <c r="CB163" s="14">
        <f t="shared" si="325"/>
        <v>19</v>
      </c>
      <c r="CC163" s="14" t="s">
        <v>21</v>
      </c>
      <c r="CD163" s="14">
        <f>INDEX(属性投放!$AY$6:$AY$85,(BW163-2)*20+CB163)</f>
        <v>31618</v>
      </c>
      <c r="CE163" s="14" t="s">
        <v>22</v>
      </c>
      <c r="CF163" s="14">
        <f>INDEX(属性投放!$AZ$6:$AZ$85,(BW163-2)*20+CB163)</f>
        <v>15747</v>
      </c>
      <c r="CG163" s="14" t="s">
        <v>674</v>
      </c>
      <c r="CH163" s="14">
        <f>INDEX(属性投放!$BA$6:$BA$85,(BW163-2)*20+CB163)</f>
        <v>314680</v>
      </c>
      <c r="CI163" s="14" t="s">
        <v>21</v>
      </c>
      <c r="CJ163" s="14">
        <f>INDEX(属性投放!$BB$6:$BB$85,(BW163-2)*20+CB163)</f>
        <v>75</v>
      </c>
      <c r="CK163" s="14" t="s">
        <v>22</v>
      </c>
      <c r="CL163" s="14">
        <f>INDEX(属性投放!$BC$6:$BC$85,(BW163-2)*20+CB163)</f>
        <v>38</v>
      </c>
      <c r="CM163" s="14" t="s">
        <v>674</v>
      </c>
      <c r="CN163" s="14">
        <f>INDEX(属性投放!$BD$6:$BD$85,(BW163-2)*20+CB163)</f>
        <v>750</v>
      </c>
      <c r="CQ163" s="13">
        <v>159</v>
      </c>
      <c r="CR163" s="13">
        <f t="shared" si="326"/>
        <v>4</v>
      </c>
      <c r="CS163" s="13">
        <f t="shared" si="327"/>
        <v>3</v>
      </c>
      <c r="CT163" s="14">
        <f t="shared" si="328"/>
        <v>2</v>
      </c>
      <c r="CU163" s="14">
        <f t="shared" si="329"/>
        <v>1102004</v>
      </c>
      <c r="CV163" s="14" t="str">
        <f>INDEX($O$6:$O$27,CR163)&amp;"-"&amp;INDEX(属性投放!$AB$7:$AB$26,CX163)&amp;"-魂火-"&amp;CZ163</f>
        <v>唐流雨-黑绳-魂火-2</v>
      </c>
      <c r="CW163" s="25" t="s">
        <v>162</v>
      </c>
      <c r="CX163" s="14">
        <f>INDEX(属性投放!$AL$7:$AL$58,CS163)</f>
        <v>2</v>
      </c>
      <c r="CY163" s="14" t="s">
        <v>701</v>
      </c>
      <c r="CZ163" s="14">
        <f>INDEX(属性投放!$AM$7:$AM$58,CS163)</f>
        <v>2</v>
      </c>
      <c r="DA163" s="14">
        <f t="shared" si="330"/>
        <v>3</v>
      </c>
      <c r="DB163" s="14">
        <f>INDEX(属性投放!$AN$7:$AN$58,DA163)</f>
        <v>15</v>
      </c>
      <c r="DC163" s="14" t="s">
        <v>702</v>
      </c>
      <c r="DD163" s="14">
        <f>INDEX(属性投放!$BJ$6:$BJ$85,(CT163-2)*20+CX163)</f>
        <v>20</v>
      </c>
      <c r="DE163" s="14">
        <f>SUMIFS(DD$5:DD163,$CR$5:$CR163,"="&amp;$CR163)</f>
        <v>55</v>
      </c>
      <c r="DF163" s="14" t="s">
        <v>703</v>
      </c>
      <c r="DG163" s="14">
        <f>INDEX(属性投放!$BK$6:$BK$85,(CT163-2)*20+CX163)</f>
        <v>10</v>
      </c>
      <c r="DH163" s="14">
        <f>SUMIFS(DG$5:DG163,$CR$5:$CR163,"="&amp;$CR163)</f>
        <v>28</v>
      </c>
      <c r="DI163" s="14" t="s">
        <v>704</v>
      </c>
      <c r="DJ163" s="14">
        <f>INDEX(属性投放!$BL$6:$BL$85,(CT163-2)*20+CX163)</f>
        <v>200</v>
      </c>
      <c r="DK163" s="14">
        <f>SUMIFS(DJ$5:DJ163,$CR$5:$CR163,"="&amp;$CR163)</f>
        <v>550</v>
      </c>
      <c r="DP163" s="14">
        <f t="shared" si="331"/>
        <v>1102008</v>
      </c>
      <c r="DQ163" s="14" t="str">
        <f t="shared" si="332"/>
        <v>夏侯渊19突</v>
      </c>
      <c r="DR163" s="14">
        <f t="shared" si="333"/>
        <v>7</v>
      </c>
      <c r="DS163" s="14">
        <f t="shared" si="334"/>
        <v>5</v>
      </c>
      <c r="DT163" s="14">
        <f t="shared" si="335"/>
        <v>9</v>
      </c>
      <c r="DU163" s="14">
        <f t="shared" si="336"/>
        <v>4</v>
      </c>
      <c r="DV163" s="14">
        <f t="shared" si="337"/>
        <v>19</v>
      </c>
      <c r="DW163" s="14">
        <f t="shared" si="338"/>
        <v>59</v>
      </c>
      <c r="DX163" s="14">
        <f>INDEX(属性投放!$AW$6:$AW$85,(卡牌属性!DU163-2)*20+卡牌属性!DV163)</f>
        <v>8</v>
      </c>
      <c r="DY163" s="14">
        <f>INDEX(属性投放!BP$6:BP$85,卡牌属性!$DW163)</f>
        <v>2350</v>
      </c>
      <c r="DZ163" s="14">
        <f>INDEX(属性投放!BQ$6:BQ$85,卡牌属性!$DW163)</f>
        <v>1175</v>
      </c>
      <c r="EA163" s="14">
        <f>INDEX(属性投放!BR$6:BR$85,卡牌属性!$DW163)</f>
        <v>23500</v>
      </c>
      <c r="EB163" s="14">
        <f t="shared" si="377"/>
        <v>14408</v>
      </c>
      <c r="EC163" s="14">
        <f t="shared" si="378"/>
        <v>15045</v>
      </c>
      <c r="ED163" s="14">
        <f t="shared" si="379"/>
        <v>15820</v>
      </c>
      <c r="EE163" s="14">
        <f t="shared" si="380"/>
        <v>15820</v>
      </c>
      <c r="EF163" s="14">
        <f t="shared" si="381"/>
        <v>17645</v>
      </c>
      <c r="EG163" s="14">
        <f t="shared" si="382"/>
        <v>6392</v>
      </c>
      <c r="EH163" s="14">
        <f t="shared" si="383"/>
        <v>6531</v>
      </c>
      <c r="EI163" s="14">
        <f t="shared" si="384"/>
        <v>6531</v>
      </c>
      <c r="EJ163" s="14">
        <f t="shared" si="385"/>
        <v>7139</v>
      </c>
      <c r="EK163" s="14">
        <f t="shared" si="386"/>
        <v>7453</v>
      </c>
      <c r="EL163" s="14">
        <f t="shared" si="387"/>
        <v>156200</v>
      </c>
      <c r="EM163" s="14">
        <f t="shared" si="388"/>
        <v>174550</v>
      </c>
      <c r="EN163" s="14">
        <f t="shared" si="389"/>
        <v>174550</v>
      </c>
      <c r="EO163" s="14">
        <f t="shared" si="390"/>
        <v>202700</v>
      </c>
      <c r="EP163" s="14">
        <f t="shared" si="391"/>
        <v>240100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</row>
    <row r="164" spans="31:161" ht="16.5" x14ac:dyDescent="0.2">
      <c r="AE164" s="13">
        <v>160</v>
      </c>
      <c r="AF164" s="13">
        <f t="shared" si="354"/>
        <v>8</v>
      </c>
      <c r="AG164" s="13">
        <f t="shared" si="317"/>
        <v>2</v>
      </c>
      <c r="AH164" s="14">
        <f t="shared" si="318"/>
        <v>1101008</v>
      </c>
      <c r="AI164" s="14" t="str">
        <f t="shared" si="319"/>
        <v>黑尔·坎普20突</v>
      </c>
      <c r="AJ164" s="25" t="s">
        <v>162</v>
      </c>
      <c r="AK164" s="14">
        <v>1</v>
      </c>
      <c r="AL164" s="14">
        <f t="shared" si="320"/>
        <v>20</v>
      </c>
      <c r="AM164" s="14">
        <f>INDEX(属性投放!$DE$6:$DE$85,(卡牌属性!AG164-2)*20+卡牌属性!AL164)</f>
        <v>18874</v>
      </c>
      <c r="AN164" s="14">
        <f t="shared" si="371"/>
        <v>18874</v>
      </c>
      <c r="AO164" s="14">
        <f t="shared" si="371"/>
        <v>18874</v>
      </c>
      <c r="AP164" s="14">
        <f t="shared" si="371"/>
        <v>18874</v>
      </c>
      <c r="AQ164" s="14">
        <f t="shared" si="371"/>
        <v>18874</v>
      </c>
      <c r="AR164" s="14">
        <f>INDEX(属性投放!$DF$6:$DF$85,(卡牌属性!AG164-2)*20+卡牌属性!AL164)</f>
        <v>9417</v>
      </c>
      <c r="AS164" s="14">
        <f t="shared" si="372"/>
        <v>9417</v>
      </c>
      <c r="AT164" s="14">
        <f t="shared" si="372"/>
        <v>9417</v>
      </c>
      <c r="AU164" s="14">
        <f t="shared" si="372"/>
        <v>9417</v>
      </c>
      <c r="AV164" s="14">
        <f t="shared" si="372"/>
        <v>9417</v>
      </c>
      <c r="AW164" s="14">
        <f>INDEX(属性投放!$DG$6:$DG$85,(卡牌属性!AG164-2)*20+卡牌属性!AL164)</f>
        <v>94320</v>
      </c>
      <c r="AX164" s="14">
        <f t="shared" si="373"/>
        <v>94320</v>
      </c>
      <c r="AY164" s="14">
        <f t="shared" si="373"/>
        <v>94320</v>
      </c>
      <c r="AZ164" s="14">
        <f t="shared" si="373"/>
        <v>94320</v>
      </c>
      <c r="BA164" s="14">
        <f t="shared" si="373"/>
        <v>94320</v>
      </c>
      <c r="BB164" s="14">
        <f>INDEX(属性投放!$DK$6:$DK$85,(卡牌属性!AG164-2)*20+卡牌属性!AL164)</f>
        <v>462</v>
      </c>
      <c r="BC164" s="14">
        <f t="shared" si="374"/>
        <v>462</v>
      </c>
      <c r="BD164" s="14">
        <f t="shared" si="374"/>
        <v>462</v>
      </c>
      <c r="BE164" s="14">
        <f t="shared" si="374"/>
        <v>462</v>
      </c>
      <c r="BF164" s="14">
        <f t="shared" si="374"/>
        <v>462</v>
      </c>
      <c r="BG164" s="14">
        <f>INDEX(属性投放!$DL$6:$DL$85,(卡牌属性!AG164-2)*20+卡牌属性!AL164)</f>
        <v>231</v>
      </c>
      <c r="BH164" s="14">
        <f t="shared" si="375"/>
        <v>231</v>
      </c>
      <c r="BI164" s="14">
        <f t="shared" si="375"/>
        <v>231</v>
      </c>
      <c r="BJ164" s="14">
        <f t="shared" si="375"/>
        <v>231</v>
      </c>
      <c r="BK164" s="14">
        <f t="shared" si="375"/>
        <v>231</v>
      </c>
      <c r="BL164" s="14">
        <f>INDEX(属性投放!$DM$6:$DM$85,(卡牌属性!AG164-2)*20+卡牌属性!AL164)</f>
        <v>2310</v>
      </c>
      <c r="BM164" s="14">
        <f t="shared" si="376"/>
        <v>2310</v>
      </c>
      <c r="BN164" s="14">
        <f t="shared" si="376"/>
        <v>2310</v>
      </c>
      <c r="BO164" s="14">
        <f t="shared" si="376"/>
        <v>2310</v>
      </c>
      <c r="BP164" s="14">
        <f t="shared" si="376"/>
        <v>2310</v>
      </c>
      <c r="BU164" s="13">
        <v>160</v>
      </c>
      <c r="BV164" s="13">
        <f t="shared" si="321"/>
        <v>8</v>
      </c>
      <c r="BW164" s="14">
        <f t="shared" si="322"/>
        <v>4</v>
      </c>
      <c r="BX164" s="14">
        <f t="shared" si="323"/>
        <v>1102008</v>
      </c>
      <c r="BY164" s="14" t="str">
        <f t="shared" si="324"/>
        <v>夏侯渊20突</v>
      </c>
      <c r="BZ164" s="25" t="s">
        <v>162</v>
      </c>
      <c r="CA164" s="14">
        <v>2</v>
      </c>
      <c r="CB164" s="14">
        <f t="shared" si="325"/>
        <v>20</v>
      </c>
      <c r="CC164" s="14" t="s">
        <v>21</v>
      </c>
      <c r="CD164" s="14">
        <f>INDEX(属性投放!$AY$6:$AY$85,(BW164-2)*20+CB164)</f>
        <v>39068</v>
      </c>
      <c r="CE164" s="14" t="s">
        <v>22</v>
      </c>
      <c r="CF164" s="14">
        <f>INDEX(属性投放!$AZ$6:$AZ$85,(BW164-2)*20+CB164)</f>
        <v>19476</v>
      </c>
      <c r="CG164" s="14" t="s">
        <v>674</v>
      </c>
      <c r="CH164" s="14">
        <f>INDEX(属性投放!$BA$6:$BA$85,(BW164-2)*20+CB164)</f>
        <v>389180</v>
      </c>
      <c r="CI164" s="14" t="s">
        <v>21</v>
      </c>
      <c r="CJ164" s="14">
        <f>INDEX(属性投放!$BB$6:$BB$85,(BW164-2)*20+CB164)</f>
        <v>75</v>
      </c>
      <c r="CK164" s="14" t="s">
        <v>22</v>
      </c>
      <c r="CL164" s="14">
        <f>INDEX(属性投放!$BC$6:$BC$85,(BW164-2)*20+CB164)</f>
        <v>38</v>
      </c>
      <c r="CM164" s="14" t="s">
        <v>674</v>
      </c>
      <c r="CN164" s="14">
        <f>INDEX(属性投放!$BD$6:$BD$85,(BW164-2)*20+CB164)</f>
        <v>750</v>
      </c>
      <c r="CQ164" s="13">
        <v>160</v>
      </c>
      <c r="CR164" s="13">
        <f t="shared" si="326"/>
        <v>4</v>
      </c>
      <c r="CS164" s="13">
        <f t="shared" si="327"/>
        <v>4</v>
      </c>
      <c r="CT164" s="14">
        <f t="shared" si="328"/>
        <v>2</v>
      </c>
      <c r="CU164" s="14">
        <f t="shared" si="329"/>
        <v>1102004</v>
      </c>
      <c r="CV164" s="14" t="str">
        <f>INDEX($O$6:$O$27,CR164)&amp;"-"&amp;INDEX(属性投放!$AB$7:$AB$26,CX164)&amp;"-魂火-"&amp;CZ164</f>
        <v>唐流雨-黑绳+1-魂火-1</v>
      </c>
      <c r="CW164" s="25" t="s">
        <v>162</v>
      </c>
      <c r="CX164" s="14">
        <f>INDEX(属性投放!$AL$7:$AL$58,CS164)</f>
        <v>3</v>
      </c>
      <c r="CY164" s="14" t="s">
        <v>701</v>
      </c>
      <c r="CZ164" s="14">
        <f>INDEX(属性投放!$AM$7:$AM$58,CS164)</f>
        <v>1</v>
      </c>
      <c r="DA164" s="14">
        <f t="shared" si="330"/>
        <v>4</v>
      </c>
      <c r="DB164" s="14">
        <f>INDEX(属性投放!$AN$7:$AN$58,DA164)</f>
        <v>20</v>
      </c>
      <c r="DC164" s="14" t="s">
        <v>702</v>
      </c>
      <c r="DD164" s="14">
        <f>INDEX(属性投放!$BJ$6:$BJ$85,(CT164-2)*20+CX164)</f>
        <v>25</v>
      </c>
      <c r="DE164" s="14">
        <f>SUMIFS(DD$5:DD164,$CR$5:$CR164,"="&amp;$CR164)</f>
        <v>80</v>
      </c>
      <c r="DF164" s="14" t="s">
        <v>703</v>
      </c>
      <c r="DG164" s="14">
        <f>INDEX(属性投放!$BK$6:$BK$85,(CT164-2)*20+CX164)</f>
        <v>13</v>
      </c>
      <c r="DH164" s="14">
        <f>SUMIFS(DG$5:DG164,$CR$5:$CR164,"="&amp;$CR164)</f>
        <v>41</v>
      </c>
      <c r="DI164" s="14" t="s">
        <v>704</v>
      </c>
      <c r="DJ164" s="14">
        <f>INDEX(属性投放!$BL$6:$BL$85,(CT164-2)*20+CX164)</f>
        <v>250</v>
      </c>
      <c r="DK164" s="14">
        <f>SUMIFS(DJ$5:DJ164,$CR$5:$CR164,"="&amp;$CR164)</f>
        <v>800</v>
      </c>
      <c r="DP164" s="14">
        <f t="shared" si="331"/>
        <v>1102008</v>
      </c>
      <c r="DQ164" s="14" t="str">
        <f t="shared" si="332"/>
        <v>夏侯渊20突</v>
      </c>
      <c r="DR164" s="14">
        <f t="shared" si="333"/>
        <v>7</v>
      </c>
      <c r="DS164" s="14">
        <f t="shared" si="334"/>
        <v>5</v>
      </c>
      <c r="DT164" s="14">
        <f t="shared" si="335"/>
        <v>9</v>
      </c>
      <c r="DU164" s="14">
        <f t="shared" si="336"/>
        <v>4</v>
      </c>
      <c r="DV164" s="14">
        <f t="shared" si="337"/>
        <v>20</v>
      </c>
      <c r="DW164" s="14">
        <f t="shared" si="338"/>
        <v>60</v>
      </c>
      <c r="DX164" s="14">
        <f>INDEX(属性投放!$AW$6:$AW$85,(卡牌属性!DU164-2)*20+卡牌属性!DV164)</f>
        <v>10</v>
      </c>
      <c r="DY164" s="14">
        <f>INDEX(属性投放!BP$6:BP$85,卡牌属性!$DW164)</f>
        <v>2500</v>
      </c>
      <c r="DZ164" s="14">
        <f>INDEX(属性投放!BQ$6:BQ$85,卡牌属性!$DW164)</f>
        <v>1250</v>
      </c>
      <c r="EA164" s="14">
        <f>INDEX(属性投放!BR$6:BR$85,卡牌属性!$DW164)</f>
        <v>25000</v>
      </c>
      <c r="EB164" s="14">
        <f t="shared" si="377"/>
        <v>17358</v>
      </c>
      <c r="EC164" s="14">
        <f t="shared" si="378"/>
        <v>18035</v>
      </c>
      <c r="ED164" s="14">
        <f t="shared" si="379"/>
        <v>18970</v>
      </c>
      <c r="EE164" s="14">
        <f t="shared" si="380"/>
        <v>18970</v>
      </c>
      <c r="EF164" s="14">
        <f t="shared" si="381"/>
        <v>21195</v>
      </c>
      <c r="EG164" s="14">
        <f t="shared" si="382"/>
        <v>7727</v>
      </c>
      <c r="EH164" s="14">
        <f t="shared" si="383"/>
        <v>7890</v>
      </c>
      <c r="EI164" s="14">
        <f t="shared" si="384"/>
        <v>7890</v>
      </c>
      <c r="EJ164" s="14">
        <f t="shared" si="385"/>
        <v>8618</v>
      </c>
      <c r="EK164" s="14">
        <f t="shared" si="386"/>
        <v>8948</v>
      </c>
      <c r="EL164" s="14">
        <f t="shared" si="387"/>
        <v>187700</v>
      </c>
      <c r="EM164" s="14">
        <f t="shared" si="388"/>
        <v>210050</v>
      </c>
      <c r="EN164" s="14">
        <f t="shared" si="389"/>
        <v>210050</v>
      </c>
      <c r="EO164" s="14">
        <f t="shared" si="390"/>
        <v>242200</v>
      </c>
      <c r="EP164" s="14">
        <f t="shared" si="391"/>
        <v>287600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</row>
    <row r="165" spans="31:161" ht="16.5" x14ac:dyDescent="0.2">
      <c r="AE165" s="13">
        <v>161</v>
      </c>
      <c r="AF165" s="13">
        <f t="shared" si="354"/>
        <v>9</v>
      </c>
      <c r="AG165" s="13">
        <f t="shared" si="317"/>
        <v>3</v>
      </c>
      <c r="AH165" s="14">
        <f t="shared" si="318"/>
        <v>1101009</v>
      </c>
      <c r="AI165" s="14" t="str">
        <f t="shared" si="319"/>
        <v>北落师门1突</v>
      </c>
      <c r="AJ165" s="25" t="s">
        <v>162</v>
      </c>
      <c r="AK165" s="14">
        <v>1</v>
      </c>
      <c r="AL165" s="14">
        <f t="shared" si="320"/>
        <v>1</v>
      </c>
      <c r="AM165" s="14">
        <f>INDEX(属性投放!$DE$6:$DE$85,(卡牌属性!AG165-2)*20+卡牌属性!AL165)</f>
        <v>80</v>
      </c>
      <c r="AN165" s="14">
        <f t="shared" ref="AN165:AQ184" si="407">$AM165</f>
        <v>80</v>
      </c>
      <c r="AO165" s="14">
        <f t="shared" si="407"/>
        <v>80</v>
      </c>
      <c r="AP165" s="14">
        <f t="shared" si="407"/>
        <v>80</v>
      </c>
      <c r="AQ165" s="14">
        <f t="shared" si="407"/>
        <v>80</v>
      </c>
      <c r="AR165" s="14">
        <f>INDEX(属性投放!$DF$6:$DF$85,(卡牌属性!AG165-2)*20+卡牌属性!AL165)</f>
        <v>0</v>
      </c>
      <c r="AS165" s="14">
        <f t="shared" ref="AS165:AV184" si="408">$AR165</f>
        <v>0</v>
      </c>
      <c r="AT165" s="14">
        <f t="shared" si="408"/>
        <v>0</v>
      </c>
      <c r="AU165" s="14">
        <f t="shared" si="408"/>
        <v>0</v>
      </c>
      <c r="AV165" s="14">
        <f t="shared" si="408"/>
        <v>0</v>
      </c>
      <c r="AW165" s="14">
        <f>INDEX(属性投放!$DG$6:$DG$85,(卡牌属性!AG165-2)*20+卡牌属性!AL165)</f>
        <v>300</v>
      </c>
      <c r="AX165" s="14">
        <f t="shared" ref="AX165:BA184" si="409">$AW165</f>
        <v>300</v>
      </c>
      <c r="AY165" s="14">
        <f t="shared" si="409"/>
        <v>300</v>
      </c>
      <c r="AZ165" s="14">
        <f t="shared" si="409"/>
        <v>300</v>
      </c>
      <c r="BA165" s="14">
        <f t="shared" si="409"/>
        <v>300</v>
      </c>
      <c r="BB165" s="14">
        <f>INDEX(属性投放!$DK$6:$DK$85,(卡牌属性!AG165-2)*20+卡牌属性!AL165)</f>
        <v>9</v>
      </c>
      <c r="BC165" s="14">
        <f t="shared" ref="BC165:BF184" si="410">$BB165</f>
        <v>9</v>
      </c>
      <c r="BD165" s="14">
        <f t="shared" si="410"/>
        <v>9</v>
      </c>
      <c r="BE165" s="14">
        <f t="shared" si="410"/>
        <v>9</v>
      </c>
      <c r="BF165" s="14">
        <f t="shared" si="410"/>
        <v>9</v>
      </c>
      <c r="BG165" s="14">
        <f>INDEX(属性投放!$DL$6:$DL$85,(卡牌属性!AG165-2)*20+卡牌属性!AL165)</f>
        <v>4</v>
      </c>
      <c r="BH165" s="14">
        <f t="shared" ref="BH165:BK184" si="411">$BG165</f>
        <v>4</v>
      </c>
      <c r="BI165" s="14">
        <f t="shared" si="411"/>
        <v>4</v>
      </c>
      <c r="BJ165" s="14">
        <f t="shared" si="411"/>
        <v>4</v>
      </c>
      <c r="BK165" s="14">
        <f t="shared" si="411"/>
        <v>4</v>
      </c>
      <c r="BL165" s="14">
        <f>INDEX(属性投放!$DM$6:$DM$85,(卡牌属性!AG165-2)*20+卡牌属性!AL165)</f>
        <v>45</v>
      </c>
      <c r="BM165" s="14">
        <f t="shared" ref="BM165:BP184" si="412">$BL165</f>
        <v>45</v>
      </c>
      <c r="BN165" s="14">
        <f t="shared" si="412"/>
        <v>45</v>
      </c>
      <c r="BO165" s="14">
        <f t="shared" si="412"/>
        <v>45</v>
      </c>
      <c r="BP165" s="14">
        <f t="shared" si="412"/>
        <v>45</v>
      </c>
      <c r="BU165" s="13">
        <v>161</v>
      </c>
      <c r="BV165" s="13">
        <f t="shared" si="321"/>
        <v>9</v>
      </c>
      <c r="BW165" s="14">
        <f t="shared" si="322"/>
        <v>3</v>
      </c>
      <c r="BX165" s="14">
        <f t="shared" si="323"/>
        <v>1102009</v>
      </c>
      <c r="BY165" s="14" t="str">
        <f t="shared" si="324"/>
        <v>徐晃1突</v>
      </c>
      <c r="BZ165" s="25" t="s">
        <v>162</v>
      </c>
      <c r="CA165" s="14">
        <v>2</v>
      </c>
      <c r="CB165" s="14">
        <f t="shared" si="325"/>
        <v>1</v>
      </c>
      <c r="CC165" s="14" t="s">
        <v>21</v>
      </c>
      <c r="CD165" s="14">
        <f>INDEX(属性投放!$AY$6:$AY$85,(BW165-2)*20+CB165)</f>
        <v>150</v>
      </c>
      <c r="CE165" s="14" t="s">
        <v>22</v>
      </c>
      <c r="CF165" s="14">
        <f>INDEX(属性投放!$AZ$6:$AZ$85,(BW165-2)*20+CB165)</f>
        <v>30</v>
      </c>
      <c r="CG165" s="14" t="s">
        <v>674</v>
      </c>
      <c r="CH165" s="14">
        <f>INDEX(属性投放!$BA$6:$BA$85,(BW165-2)*20+CB165)</f>
        <v>500</v>
      </c>
      <c r="CI165" s="14" t="s">
        <v>21</v>
      </c>
      <c r="CJ165" s="14">
        <f>INDEX(属性投放!$BB$6:$BB$85,(BW165-2)*20+CB165)</f>
        <v>8</v>
      </c>
      <c r="CK165" s="14" t="s">
        <v>22</v>
      </c>
      <c r="CL165" s="14">
        <f>INDEX(属性投放!$BC$6:$BC$85,(BW165-2)*20+CB165)</f>
        <v>4</v>
      </c>
      <c r="CM165" s="14" t="s">
        <v>674</v>
      </c>
      <c r="CN165" s="14">
        <f>INDEX(属性投放!$BD$6:$BD$85,(BW165-2)*20+CB165)</f>
        <v>80</v>
      </c>
      <c r="CQ165" s="13">
        <v>161</v>
      </c>
      <c r="CR165" s="13">
        <f t="shared" si="326"/>
        <v>4</v>
      </c>
      <c r="CS165" s="13">
        <f t="shared" si="327"/>
        <v>5</v>
      </c>
      <c r="CT165" s="14">
        <f t="shared" si="328"/>
        <v>2</v>
      </c>
      <c r="CU165" s="14">
        <f t="shared" si="329"/>
        <v>1102004</v>
      </c>
      <c r="CV165" s="14" t="str">
        <f>INDEX($O$6:$O$27,CR165)&amp;"-"&amp;INDEX(属性投放!$AB$7:$AB$26,CX165)&amp;"-魂火-"&amp;CZ165</f>
        <v>唐流雨-黑绳+1-魂火-2</v>
      </c>
      <c r="CW165" s="25" t="s">
        <v>162</v>
      </c>
      <c r="CX165" s="14">
        <f>INDEX(属性投放!$AL$7:$AL$58,CS165)</f>
        <v>3</v>
      </c>
      <c r="CY165" s="14" t="s">
        <v>701</v>
      </c>
      <c r="CZ165" s="14">
        <f>INDEX(属性投放!$AM$7:$AM$58,CS165)</f>
        <v>2</v>
      </c>
      <c r="DA165" s="14">
        <f t="shared" si="330"/>
        <v>5</v>
      </c>
      <c r="DB165" s="14">
        <f>INDEX(属性投放!$AN$7:$AN$58,DA165)</f>
        <v>25</v>
      </c>
      <c r="DC165" s="14" t="s">
        <v>702</v>
      </c>
      <c r="DD165" s="14">
        <f>INDEX(属性投放!$BJ$6:$BJ$85,(CT165-2)*20+CX165)</f>
        <v>25</v>
      </c>
      <c r="DE165" s="14">
        <f>SUMIFS(DD$5:DD165,$CR$5:$CR165,"="&amp;$CR165)</f>
        <v>105</v>
      </c>
      <c r="DF165" s="14" t="s">
        <v>703</v>
      </c>
      <c r="DG165" s="14">
        <f>INDEX(属性投放!$BK$6:$BK$85,(CT165-2)*20+CX165)</f>
        <v>13</v>
      </c>
      <c r="DH165" s="14">
        <f>SUMIFS(DG$5:DG165,$CR$5:$CR165,"="&amp;$CR165)</f>
        <v>54</v>
      </c>
      <c r="DI165" s="14" t="s">
        <v>704</v>
      </c>
      <c r="DJ165" s="14">
        <f>INDEX(属性投放!$BL$6:$BL$85,(CT165-2)*20+CX165)</f>
        <v>250</v>
      </c>
      <c r="DK165" s="14">
        <f>SUMIFS(DJ$5:DJ165,$CR$5:$CR165,"="&amp;$CR165)</f>
        <v>1050</v>
      </c>
      <c r="DP165" s="14">
        <f t="shared" si="331"/>
        <v>1102009</v>
      </c>
      <c r="DQ165" s="14" t="str">
        <f t="shared" si="332"/>
        <v>徐晃1突</v>
      </c>
      <c r="DR165" s="14">
        <f t="shared" si="333"/>
        <v>4</v>
      </c>
      <c r="DS165" s="14">
        <f t="shared" si="334"/>
        <v>5</v>
      </c>
      <c r="DT165" s="14">
        <f t="shared" si="335"/>
        <v>7</v>
      </c>
      <c r="DU165" s="14">
        <f t="shared" si="336"/>
        <v>3</v>
      </c>
      <c r="DV165" s="14">
        <f t="shared" si="337"/>
        <v>1</v>
      </c>
      <c r="DW165" s="14">
        <f t="shared" si="338"/>
        <v>21</v>
      </c>
      <c r="DX165" s="14">
        <f>INDEX(属性投放!$AW$6:$AW$85,(卡牌属性!DU165-2)*20+卡牌属性!DV165)</f>
        <v>4</v>
      </c>
      <c r="DY165" s="14">
        <f>INDEX(属性投放!BP$6:BP$85,卡牌属性!$DW165)</f>
        <v>35</v>
      </c>
      <c r="DZ165" s="14">
        <f>INDEX(属性投放!BQ$6:BQ$85,卡牌属性!$DW165)</f>
        <v>18</v>
      </c>
      <c r="EA165" s="14">
        <f>INDEX(属性投放!BR$6:BR$85,卡牌属性!$DW165)</f>
        <v>350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</row>
    <row r="166" spans="31:161" ht="16.5" x14ac:dyDescent="0.2">
      <c r="AE166" s="13">
        <v>162</v>
      </c>
      <c r="AF166" s="13">
        <f t="shared" si="354"/>
        <v>9</v>
      </c>
      <c r="AG166" s="13">
        <f t="shared" si="317"/>
        <v>3</v>
      </c>
      <c r="AH166" s="14">
        <f t="shared" si="318"/>
        <v>1101009</v>
      </c>
      <c r="AI166" s="14" t="str">
        <f t="shared" si="319"/>
        <v>北落师门2突</v>
      </c>
      <c r="AJ166" s="25" t="s">
        <v>162</v>
      </c>
      <c r="AK166" s="14">
        <v>1</v>
      </c>
      <c r="AL166" s="14">
        <f t="shared" si="320"/>
        <v>2</v>
      </c>
      <c r="AM166" s="14">
        <f>INDEX(属性投放!$DE$6:$DE$85,(卡牌属性!AG166-2)*20+卡牌属性!AL166)</f>
        <v>170</v>
      </c>
      <c r="AN166" s="14">
        <f t="shared" si="407"/>
        <v>170</v>
      </c>
      <c r="AO166" s="14">
        <f t="shared" si="407"/>
        <v>170</v>
      </c>
      <c r="AP166" s="14">
        <f t="shared" si="407"/>
        <v>170</v>
      </c>
      <c r="AQ166" s="14">
        <f t="shared" si="407"/>
        <v>170</v>
      </c>
      <c r="AR166" s="14">
        <f>INDEX(属性投放!$DF$6:$DF$85,(卡牌属性!AG166-2)*20+卡牌属性!AL166)</f>
        <v>40</v>
      </c>
      <c r="AS166" s="14">
        <f t="shared" si="408"/>
        <v>40</v>
      </c>
      <c r="AT166" s="14">
        <f t="shared" si="408"/>
        <v>40</v>
      </c>
      <c r="AU166" s="14">
        <f t="shared" si="408"/>
        <v>40</v>
      </c>
      <c r="AV166" s="14">
        <f t="shared" si="408"/>
        <v>40</v>
      </c>
      <c r="AW166" s="14">
        <f>INDEX(属性投放!$DG$6:$DG$85,(卡牌属性!AG166-2)*20+卡牌属性!AL166)</f>
        <v>750</v>
      </c>
      <c r="AX166" s="14">
        <f t="shared" si="409"/>
        <v>750</v>
      </c>
      <c r="AY166" s="14">
        <f t="shared" si="409"/>
        <v>750</v>
      </c>
      <c r="AZ166" s="14">
        <f t="shared" si="409"/>
        <v>750</v>
      </c>
      <c r="BA166" s="14">
        <f t="shared" si="409"/>
        <v>750</v>
      </c>
      <c r="BB166" s="14">
        <f>INDEX(属性投放!$DK$6:$DK$85,(卡牌属性!AG166-2)*20+卡牌属性!AL166)</f>
        <v>18</v>
      </c>
      <c r="BC166" s="14">
        <f t="shared" si="410"/>
        <v>18</v>
      </c>
      <c r="BD166" s="14">
        <f t="shared" si="410"/>
        <v>18</v>
      </c>
      <c r="BE166" s="14">
        <f t="shared" si="410"/>
        <v>18</v>
      </c>
      <c r="BF166" s="14">
        <f t="shared" si="410"/>
        <v>18</v>
      </c>
      <c r="BG166" s="14">
        <f>INDEX(属性投放!$DL$6:$DL$85,(卡牌属性!AG166-2)*20+卡牌属性!AL166)</f>
        <v>9</v>
      </c>
      <c r="BH166" s="14">
        <f t="shared" si="411"/>
        <v>9</v>
      </c>
      <c r="BI166" s="14">
        <f t="shared" si="411"/>
        <v>9</v>
      </c>
      <c r="BJ166" s="14">
        <f t="shared" si="411"/>
        <v>9</v>
      </c>
      <c r="BK166" s="14">
        <f t="shared" si="411"/>
        <v>9</v>
      </c>
      <c r="BL166" s="14">
        <f>INDEX(属性投放!$DM$6:$DM$85,(卡牌属性!AG166-2)*20+卡牌属性!AL166)</f>
        <v>90</v>
      </c>
      <c r="BM166" s="14">
        <f t="shared" si="412"/>
        <v>90</v>
      </c>
      <c r="BN166" s="14">
        <f t="shared" si="412"/>
        <v>90</v>
      </c>
      <c r="BO166" s="14">
        <f t="shared" si="412"/>
        <v>90</v>
      </c>
      <c r="BP166" s="14">
        <f t="shared" si="412"/>
        <v>90</v>
      </c>
      <c r="BU166" s="13">
        <v>162</v>
      </c>
      <c r="BV166" s="13">
        <f t="shared" si="321"/>
        <v>9</v>
      </c>
      <c r="BW166" s="14">
        <f t="shared" si="322"/>
        <v>3</v>
      </c>
      <c r="BX166" s="14">
        <f t="shared" si="323"/>
        <v>1102009</v>
      </c>
      <c r="BY166" s="14" t="str">
        <f t="shared" si="324"/>
        <v>徐晃2突</v>
      </c>
      <c r="BZ166" s="25" t="s">
        <v>162</v>
      </c>
      <c r="CA166" s="14">
        <v>2</v>
      </c>
      <c r="CB166" s="14">
        <f t="shared" si="325"/>
        <v>2</v>
      </c>
      <c r="CC166" s="14" t="s">
        <v>21</v>
      </c>
      <c r="CD166" s="14">
        <f>INDEX(属性投放!$AY$6:$AY$85,(BW166-2)*20+CB166)</f>
        <v>237</v>
      </c>
      <c r="CE166" s="14" t="s">
        <v>22</v>
      </c>
      <c r="CF166" s="14">
        <f>INDEX(属性投放!$AZ$6:$AZ$85,(BW166-2)*20+CB166)</f>
        <v>74</v>
      </c>
      <c r="CG166" s="14" t="s">
        <v>674</v>
      </c>
      <c r="CH166" s="14">
        <f>INDEX(属性投放!$BA$6:$BA$85,(BW166-2)*20+CB166)</f>
        <v>1370</v>
      </c>
      <c r="CI166" s="14" t="s">
        <v>21</v>
      </c>
      <c r="CJ166" s="14">
        <f>INDEX(属性投放!$BB$6:$BB$85,(BW166-2)*20+CB166)</f>
        <v>10</v>
      </c>
      <c r="CK166" s="14" t="s">
        <v>22</v>
      </c>
      <c r="CL166" s="14">
        <f>INDEX(属性投放!$BC$6:$BC$85,(BW166-2)*20+CB166)</f>
        <v>5</v>
      </c>
      <c r="CM166" s="14" t="s">
        <v>674</v>
      </c>
      <c r="CN166" s="14">
        <f>INDEX(属性投放!$BD$6:$BD$85,(BW166-2)*20+CB166)</f>
        <v>100</v>
      </c>
      <c r="CQ166" s="13">
        <v>162</v>
      </c>
      <c r="CR166" s="13">
        <f t="shared" si="326"/>
        <v>4</v>
      </c>
      <c r="CS166" s="13">
        <f t="shared" si="327"/>
        <v>6</v>
      </c>
      <c r="CT166" s="14">
        <f t="shared" si="328"/>
        <v>2</v>
      </c>
      <c r="CU166" s="14">
        <f t="shared" si="329"/>
        <v>1102004</v>
      </c>
      <c r="CV166" s="14" t="str">
        <f>INDEX($O$6:$O$27,CR166)&amp;"-"&amp;INDEX(属性投放!$AB$7:$AB$26,CX166)&amp;"-魂火-"&amp;CZ166</f>
        <v>唐流雨-众合-魂火-1</v>
      </c>
      <c r="CW166" s="25" t="s">
        <v>162</v>
      </c>
      <c r="CX166" s="14">
        <f>INDEX(属性投放!$AL$7:$AL$58,CS166)</f>
        <v>4</v>
      </c>
      <c r="CY166" s="14" t="s">
        <v>701</v>
      </c>
      <c r="CZ166" s="14">
        <f>INDEX(属性投放!$AM$7:$AM$58,CS166)</f>
        <v>1</v>
      </c>
      <c r="DA166" s="14">
        <f t="shared" si="330"/>
        <v>6</v>
      </c>
      <c r="DB166" s="14">
        <f>INDEX(属性投放!$AN$7:$AN$58,DA166)</f>
        <v>30</v>
      </c>
      <c r="DC166" s="14" t="s">
        <v>702</v>
      </c>
      <c r="DD166" s="14">
        <f>INDEX(属性投放!$BJ$6:$BJ$85,(CT166-2)*20+CX166)</f>
        <v>30</v>
      </c>
      <c r="DE166" s="14">
        <f>SUMIFS(DD$5:DD166,$CR$5:$CR166,"="&amp;$CR166)</f>
        <v>135</v>
      </c>
      <c r="DF166" s="14" t="s">
        <v>703</v>
      </c>
      <c r="DG166" s="14">
        <f>INDEX(属性投放!$BK$6:$BK$85,(CT166-2)*20+CX166)</f>
        <v>15</v>
      </c>
      <c r="DH166" s="14">
        <f>SUMIFS(DG$5:DG166,$CR$5:$CR166,"="&amp;$CR166)</f>
        <v>69</v>
      </c>
      <c r="DI166" s="14" t="s">
        <v>704</v>
      </c>
      <c r="DJ166" s="14">
        <f>INDEX(属性投放!$BL$6:$BL$85,(CT166-2)*20+CX166)</f>
        <v>300</v>
      </c>
      <c r="DK166" s="14">
        <f>SUMIFS(DJ$5:DJ166,$CR$5:$CR166,"="&amp;$CR166)</f>
        <v>1350</v>
      </c>
      <c r="DP166" s="14">
        <f t="shared" si="331"/>
        <v>1102009</v>
      </c>
      <c r="DQ166" s="14" t="str">
        <f t="shared" si="332"/>
        <v>徐晃2突</v>
      </c>
      <c r="DR166" s="14">
        <f t="shared" si="333"/>
        <v>4</v>
      </c>
      <c r="DS166" s="14">
        <f t="shared" si="334"/>
        <v>5</v>
      </c>
      <c r="DT166" s="14">
        <f t="shared" si="335"/>
        <v>7</v>
      </c>
      <c r="DU166" s="14">
        <f t="shared" si="336"/>
        <v>3</v>
      </c>
      <c r="DV166" s="14">
        <f t="shared" si="337"/>
        <v>2</v>
      </c>
      <c r="DW166" s="14">
        <f t="shared" si="338"/>
        <v>22</v>
      </c>
      <c r="DX166" s="14">
        <f>INDEX(属性投放!$AW$6:$AW$85,(卡牌属性!DU166-2)*20+卡牌属性!DV166)</f>
        <v>10</v>
      </c>
      <c r="DY166" s="14">
        <f>INDEX(属性投放!BP$6:BP$85,卡牌属性!$DW166)</f>
        <v>45</v>
      </c>
      <c r="DZ166" s="14">
        <f>INDEX(属性投放!BQ$6:BQ$85,卡牌属性!$DW166)</f>
        <v>23</v>
      </c>
      <c r="EA166" s="14">
        <f>INDEX(属性投放!BR$6:BR$85,卡牌属性!$DW166)</f>
        <v>450</v>
      </c>
      <c r="EB166" s="14">
        <f t="shared" ref="EB166:EB184" si="413">EB165+$DY165+EQ165*$DX165</f>
        <v>184</v>
      </c>
      <c r="EC166" s="14">
        <f t="shared" ref="EC166:EC184" si="414">EC165+$DY165+ER165*$DX165</f>
        <v>217</v>
      </c>
      <c r="ED166" s="14">
        <f t="shared" ref="ED166:ED184" si="415">ED165+$DY165+ES165*$DX165</f>
        <v>275</v>
      </c>
      <c r="EE166" s="14">
        <f t="shared" ref="EE166:EE184" si="416">EE165+$DY165+ET165*$DX165</f>
        <v>275</v>
      </c>
      <c r="EF166" s="14">
        <f t="shared" ref="EF166:EF184" si="417">EF165+$DY165+EU165*$DX165</f>
        <v>333</v>
      </c>
      <c r="EG166" s="14">
        <f t="shared" ref="EG166:EG184" si="418">EG165+$DZ165+EV165*$DX165</f>
        <v>64</v>
      </c>
      <c r="EH166" s="14">
        <f t="shared" ref="EH166:EH184" si="419">EH165+$DZ165+EW165*$DX165</f>
        <v>73</v>
      </c>
      <c r="EI166" s="14">
        <f t="shared" ref="EI166:EI184" si="420">EI165+$DZ165+EX165*$DX165</f>
        <v>73</v>
      </c>
      <c r="EJ166" s="14">
        <f t="shared" ref="EJ166:EJ184" si="421">EJ165+$DZ165+EY165*$DX165</f>
        <v>82</v>
      </c>
      <c r="EK166" s="14">
        <f t="shared" ref="EK166:EK184" si="422">EK165+$DZ165+EZ165*$DX165</f>
        <v>91</v>
      </c>
      <c r="EL166" s="14">
        <f t="shared" ref="EL166:EL184" si="423">EL165+$EA165+FA165*$DX165</f>
        <v>1830</v>
      </c>
      <c r="EM166" s="14">
        <f t="shared" ref="EM166:EM184" si="424">EM165+$EA165+FB165*$DX165</f>
        <v>2120</v>
      </c>
      <c r="EN166" s="14">
        <f t="shared" ref="EN166:EN184" si="425">EN165+$EA165+FC165*$DX165</f>
        <v>2120</v>
      </c>
      <c r="EO166" s="14">
        <f t="shared" ref="EO166:EO184" si="426">EO165+$EA165+FD165*$DX165</f>
        <v>2450</v>
      </c>
      <c r="EP166" s="14">
        <f t="shared" ref="EP166:EP184" si="427">EP165+$EA165+FE165*$DX165</f>
        <v>3450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</row>
    <row r="167" spans="31:161" ht="16.5" x14ac:dyDescent="0.2">
      <c r="AE167" s="13">
        <v>163</v>
      </c>
      <c r="AF167" s="13">
        <f t="shared" si="354"/>
        <v>9</v>
      </c>
      <c r="AG167" s="13">
        <f t="shared" si="317"/>
        <v>3</v>
      </c>
      <c r="AH167" s="14">
        <f t="shared" si="318"/>
        <v>1101009</v>
      </c>
      <c r="AI167" s="14" t="str">
        <f t="shared" si="319"/>
        <v>北落师门3突</v>
      </c>
      <c r="AJ167" s="25" t="s">
        <v>162</v>
      </c>
      <c r="AK167" s="14">
        <v>1</v>
      </c>
      <c r="AL167" s="14">
        <f t="shared" si="320"/>
        <v>3</v>
      </c>
      <c r="AM167" s="14">
        <f>INDEX(属性投放!$DE$6:$DE$85,(卡牌属性!AG167-2)*20+卡牌属性!AL167)</f>
        <v>215</v>
      </c>
      <c r="AN167" s="14">
        <f t="shared" si="407"/>
        <v>215</v>
      </c>
      <c r="AO167" s="14">
        <f t="shared" si="407"/>
        <v>215</v>
      </c>
      <c r="AP167" s="14">
        <f t="shared" si="407"/>
        <v>215</v>
      </c>
      <c r="AQ167" s="14">
        <f t="shared" si="407"/>
        <v>215</v>
      </c>
      <c r="AR167" s="14">
        <f>INDEX(属性投放!$DF$6:$DF$85,(卡牌属性!AG167-2)*20+卡牌属性!AL167)</f>
        <v>63</v>
      </c>
      <c r="AS167" s="14">
        <f t="shared" si="408"/>
        <v>63</v>
      </c>
      <c r="AT167" s="14">
        <f t="shared" si="408"/>
        <v>63</v>
      </c>
      <c r="AU167" s="14">
        <f t="shared" si="408"/>
        <v>63</v>
      </c>
      <c r="AV167" s="14">
        <f t="shared" si="408"/>
        <v>63</v>
      </c>
      <c r="AW167" s="14">
        <f>INDEX(属性投放!$DG$6:$DG$85,(卡牌属性!AG167-2)*20+卡牌属性!AL167)</f>
        <v>975</v>
      </c>
      <c r="AX167" s="14">
        <f t="shared" si="409"/>
        <v>975</v>
      </c>
      <c r="AY167" s="14">
        <f t="shared" si="409"/>
        <v>975</v>
      </c>
      <c r="AZ167" s="14">
        <f t="shared" si="409"/>
        <v>975</v>
      </c>
      <c r="BA167" s="14">
        <f t="shared" si="409"/>
        <v>975</v>
      </c>
      <c r="BB167" s="14">
        <f>INDEX(属性投放!$DK$6:$DK$85,(卡牌属性!AG167-2)*20+卡牌属性!AL167)</f>
        <v>18</v>
      </c>
      <c r="BC167" s="14">
        <f t="shared" si="410"/>
        <v>18</v>
      </c>
      <c r="BD167" s="14">
        <f t="shared" si="410"/>
        <v>18</v>
      </c>
      <c r="BE167" s="14">
        <f t="shared" si="410"/>
        <v>18</v>
      </c>
      <c r="BF167" s="14">
        <f t="shared" si="410"/>
        <v>18</v>
      </c>
      <c r="BG167" s="14">
        <f>INDEX(属性投放!$DL$6:$DL$85,(卡牌属性!AG167-2)*20+卡牌属性!AL167)</f>
        <v>9</v>
      </c>
      <c r="BH167" s="14">
        <f t="shared" si="411"/>
        <v>9</v>
      </c>
      <c r="BI167" s="14">
        <f t="shared" si="411"/>
        <v>9</v>
      </c>
      <c r="BJ167" s="14">
        <f t="shared" si="411"/>
        <v>9</v>
      </c>
      <c r="BK167" s="14">
        <f t="shared" si="411"/>
        <v>9</v>
      </c>
      <c r="BL167" s="14">
        <f>INDEX(属性投放!$DM$6:$DM$85,(卡牌属性!AG167-2)*20+卡牌属性!AL167)</f>
        <v>90</v>
      </c>
      <c r="BM167" s="14">
        <f t="shared" si="412"/>
        <v>90</v>
      </c>
      <c r="BN167" s="14">
        <f t="shared" si="412"/>
        <v>90</v>
      </c>
      <c r="BO167" s="14">
        <f t="shared" si="412"/>
        <v>90</v>
      </c>
      <c r="BP167" s="14">
        <f t="shared" si="412"/>
        <v>90</v>
      </c>
      <c r="BU167" s="13">
        <v>163</v>
      </c>
      <c r="BV167" s="13">
        <f t="shared" si="321"/>
        <v>9</v>
      </c>
      <c r="BW167" s="14">
        <f t="shared" si="322"/>
        <v>3</v>
      </c>
      <c r="BX167" s="14">
        <f t="shared" si="323"/>
        <v>1102009</v>
      </c>
      <c r="BY167" s="14" t="str">
        <f t="shared" si="324"/>
        <v>徐晃3突</v>
      </c>
      <c r="BZ167" s="25" t="s">
        <v>162</v>
      </c>
      <c r="CA167" s="14">
        <v>2</v>
      </c>
      <c r="CB167" s="14">
        <f t="shared" si="325"/>
        <v>3</v>
      </c>
      <c r="CC167" s="14" t="s">
        <v>21</v>
      </c>
      <c r="CD167" s="14">
        <f>INDEX(属性投放!$AY$6:$AY$85,(BW167-2)*20+CB167)</f>
        <v>442</v>
      </c>
      <c r="CE167" s="14" t="s">
        <v>22</v>
      </c>
      <c r="CF167" s="14">
        <f>INDEX(属性投放!$AZ$6:$AZ$85,(BW167-2)*20+CB167)</f>
        <v>177</v>
      </c>
      <c r="CG167" s="14" t="s">
        <v>674</v>
      </c>
      <c r="CH167" s="14">
        <f>INDEX(属性投放!$BA$6:$BA$85,(BW167-2)*20+CB167)</f>
        <v>3420</v>
      </c>
      <c r="CI167" s="14" t="s">
        <v>21</v>
      </c>
      <c r="CJ167" s="14">
        <f>INDEX(属性投放!$BB$6:$BB$85,(BW167-2)*20+CB167)</f>
        <v>10</v>
      </c>
      <c r="CK167" s="14" t="s">
        <v>22</v>
      </c>
      <c r="CL167" s="14">
        <f>INDEX(属性投放!$BC$6:$BC$85,(BW167-2)*20+CB167)</f>
        <v>5</v>
      </c>
      <c r="CM167" s="14" t="s">
        <v>674</v>
      </c>
      <c r="CN167" s="14">
        <f>INDEX(属性投放!$BD$6:$BD$85,(BW167-2)*20+CB167)</f>
        <v>100</v>
      </c>
      <c r="CQ167" s="13">
        <v>163</v>
      </c>
      <c r="CR167" s="13">
        <f t="shared" si="326"/>
        <v>4</v>
      </c>
      <c r="CS167" s="13">
        <f t="shared" si="327"/>
        <v>7</v>
      </c>
      <c r="CT167" s="14">
        <f t="shared" si="328"/>
        <v>2</v>
      </c>
      <c r="CU167" s="14">
        <f t="shared" si="329"/>
        <v>1102004</v>
      </c>
      <c r="CV167" s="14" t="str">
        <f>INDEX($O$6:$O$27,CR167)&amp;"-"&amp;INDEX(属性投放!$AB$7:$AB$26,CX167)&amp;"-魂火-"&amp;CZ167</f>
        <v>唐流雨-众合-魂火-2</v>
      </c>
      <c r="CW167" s="25" t="s">
        <v>162</v>
      </c>
      <c r="CX167" s="14">
        <f>INDEX(属性投放!$AL$7:$AL$58,CS167)</f>
        <v>4</v>
      </c>
      <c r="CY167" s="14" t="s">
        <v>701</v>
      </c>
      <c r="CZ167" s="14">
        <f>INDEX(属性投放!$AM$7:$AM$58,CS167)</f>
        <v>2</v>
      </c>
      <c r="DA167" s="14">
        <f t="shared" si="330"/>
        <v>7</v>
      </c>
      <c r="DB167" s="14">
        <f>INDEX(属性投放!$AN$7:$AN$58,DA167)</f>
        <v>35</v>
      </c>
      <c r="DC167" s="14" t="s">
        <v>702</v>
      </c>
      <c r="DD167" s="14">
        <f>INDEX(属性投放!$BJ$6:$BJ$85,(CT167-2)*20+CX167)</f>
        <v>30</v>
      </c>
      <c r="DE167" s="14">
        <f>SUMIFS(DD$5:DD167,$CR$5:$CR167,"="&amp;$CR167)</f>
        <v>165</v>
      </c>
      <c r="DF167" s="14" t="s">
        <v>703</v>
      </c>
      <c r="DG167" s="14">
        <f>INDEX(属性投放!$BK$6:$BK$85,(CT167-2)*20+CX167)</f>
        <v>15</v>
      </c>
      <c r="DH167" s="14">
        <f>SUMIFS(DG$5:DG167,$CR$5:$CR167,"="&amp;$CR167)</f>
        <v>84</v>
      </c>
      <c r="DI167" s="14" t="s">
        <v>704</v>
      </c>
      <c r="DJ167" s="14">
        <f>INDEX(属性投放!$BL$6:$BL$85,(CT167-2)*20+CX167)</f>
        <v>300</v>
      </c>
      <c r="DK167" s="14">
        <f>SUMIFS(DJ$5:DJ167,$CR$5:$CR167,"="&amp;$CR167)</f>
        <v>1650</v>
      </c>
      <c r="DP167" s="14">
        <f t="shared" si="331"/>
        <v>1102009</v>
      </c>
      <c r="DQ167" s="14" t="str">
        <f t="shared" si="332"/>
        <v>徐晃3突</v>
      </c>
      <c r="DR167" s="14">
        <f t="shared" si="333"/>
        <v>4</v>
      </c>
      <c r="DS167" s="14">
        <f t="shared" si="334"/>
        <v>5</v>
      </c>
      <c r="DT167" s="14">
        <f t="shared" si="335"/>
        <v>7</v>
      </c>
      <c r="DU167" s="14">
        <f t="shared" si="336"/>
        <v>3</v>
      </c>
      <c r="DV167" s="14">
        <f t="shared" si="337"/>
        <v>3</v>
      </c>
      <c r="DW167" s="14">
        <f t="shared" si="338"/>
        <v>23</v>
      </c>
      <c r="DX167" s="14">
        <f>INDEX(属性投放!$AW$6:$AW$85,(卡牌属性!DU167-2)*20+卡牌属性!DV167)</f>
        <v>10</v>
      </c>
      <c r="DY167" s="14">
        <f>INDEX(属性投放!BP$6:BP$85,卡牌属性!$DW167)</f>
        <v>75</v>
      </c>
      <c r="DZ167" s="14">
        <f>INDEX(属性投放!BQ$6:BQ$85,卡牌属性!$DW167)</f>
        <v>38</v>
      </c>
      <c r="EA167" s="14">
        <f>INDEX(属性投放!BR$6:BR$85,卡牌属性!$DW167)</f>
        <v>750</v>
      </c>
      <c r="EB167" s="14">
        <f t="shared" si="413"/>
        <v>309</v>
      </c>
      <c r="EC167" s="14">
        <f t="shared" si="414"/>
        <v>362</v>
      </c>
      <c r="ED167" s="14">
        <f t="shared" si="415"/>
        <v>440</v>
      </c>
      <c r="EE167" s="14">
        <f t="shared" si="416"/>
        <v>440</v>
      </c>
      <c r="EF167" s="14">
        <f t="shared" si="417"/>
        <v>528</v>
      </c>
      <c r="EG167" s="14">
        <f t="shared" si="418"/>
        <v>137</v>
      </c>
      <c r="EH167" s="14">
        <f t="shared" si="419"/>
        <v>156</v>
      </c>
      <c r="EI167" s="14">
        <f t="shared" si="420"/>
        <v>156</v>
      </c>
      <c r="EJ167" s="14">
        <f t="shared" si="421"/>
        <v>185</v>
      </c>
      <c r="EK167" s="14">
        <f t="shared" si="422"/>
        <v>204</v>
      </c>
      <c r="EL167" s="14">
        <f t="shared" si="423"/>
        <v>3780</v>
      </c>
      <c r="EM167" s="14">
        <f t="shared" si="424"/>
        <v>4270</v>
      </c>
      <c r="EN167" s="14">
        <f t="shared" si="425"/>
        <v>4270</v>
      </c>
      <c r="EO167" s="14">
        <f t="shared" si="426"/>
        <v>4900</v>
      </c>
      <c r="EP167" s="14">
        <f t="shared" si="427"/>
        <v>6400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</row>
    <row r="168" spans="31:161" ht="16.5" x14ac:dyDescent="0.2">
      <c r="AE168" s="13">
        <v>164</v>
      </c>
      <c r="AF168" s="13">
        <f t="shared" si="354"/>
        <v>9</v>
      </c>
      <c r="AG168" s="13">
        <f t="shared" si="317"/>
        <v>3</v>
      </c>
      <c r="AH168" s="14">
        <f t="shared" si="318"/>
        <v>1101009</v>
      </c>
      <c r="AI168" s="14" t="str">
        <f t="shared" si="319"/>
        <v>北落师门4突</v>
      </c>
      <c r="AJ168" s="25" t="s">
        <v>162</v>
      </c>
      <c r="AK168" s="14">
        <v>1</v>
      </c>
      <c r="AL168" s="14">
        <f t="shared" si="320"/>
        <v>4</v>
      </c>
      <c r="AM168" s="14">
        <f>INDEX(属性投放!$DE$6:$DE$85,(卡牌属性!AG168-2)*20+卡牌属性!AL168)</f>
        <v>440</v>
      </c>
      <c r="AN168" s="14">
        <f t="shared" si="407"/>
        <v>440</v>
      </c>
      <c r="AO168" s="14">
        <f t="shared" si="407"/>
        <v>440</v>
      </c>
      <c r="AP168" s="14">
        <f t="shared" si="407"/>
        <v>440</v>
      </c>
      <c r="AQ168" s="14">
        <f t="shared" si="407"/>
        <v>440</v>
      </c>
      <c r="AR168" s="14">
        <f>INDEX(属性投放!$DF$6:$DF$85,(卡牌属性!AG168-2)*20+卡牌属性!AL168)</f>
        <v>176</v>
      </c>
      <c r="AS168" s="14">
        <f t="shared" si="408"/>
        <v>176</v>
      </c>
      <c r="AT168" s="14">
        <f t="shared" si="408"/>
        <v>176</v>
      </c>
      <c r="AU168" s="14">
        <f t="shared" si="408"/>
        <v>176</v>
      </c>
      <c r="AV168" s="14">
        <f t="shared" si="408"/>
        <v>176</v>
      </c>
      <c r="AW168" s="14">
        <f>INDEX(属性投放!$DG$6:$DG$85,(卡牌属性!AG168-2)*20+卡牌属性!AL168)</f>
        <v>2100</v>
      </c>
      <c r="AX168" s="14">
        <f t="shared" si="409"/>
        <v>2100</v>
      </c>
      <c r="AY168" s="14">
        <f t="shared" si="409"/>
        <v>2100</v>
      </c>
      <c r="AZ168" s="14">
        <f t="shared" si="409"/>
        <v>2100</v>
      </c>
      <c r="BA168" s="14">
        <f t="shared" si="409"/>
        <v>2100</v>
      </c>
      <c r="BB168" s="14">
        <f>INDEX(属性投放!$DK$6:$DK$85,(卡牌属性!AG168-2)*20+卡牌属性!AL168)</f>
        <v>32</v>
      </c>
      <c r="BC168" s="14">
        <f t="shared" si="410"/>
        <v>32</v>
      </c>
      <c r="BD168" s="14">
        <f t="shared" si="410"/>
        <v>32</v>
      </c>
      <c r="BE168" s="14">
        <f t="shared" si="410"/>
        <v>32</v>
      </c>
      <c r="BF168" s="14">
        <f t="shared" si="410"/>
        <v>32</v>
      </c>
      <c r="BG168" s="14">
        <f>INDEX(属性投放!$DL$6:$DL$85,(卡牌属性!AG168-2)*20+卡牌属性!AL168)</f>
        <v>16</v>
      </c>
      <c r="BH168" s="14">
        <f t="shared" si="411"/>
        <v>16</v>
      </c>
      <c r="BI168" s="14">
        <f t="shared" si="411"/>
        <v>16</v>
      </c>
      <c r="BJ168" s="14">
        <f t="shared" si="411"/>
        <v>16</v>
      </c>
      <c r="BK168" s="14">
        <f t="shared" si="411"/>
        <v>16</v>
      </c>
      <c r="BL168" s="14">
        <f>INDEX(属性投放!$DM$6:$DM$85,(卡牌属性!AG168-2)*20+卡牌属性!AL168)</f>
        <v>160</v>
      </c>
      <c r="BM168" s="14">
        <f t="shared" si="412"/>
        <v>160</v>
      </c>
      <c r="BN168" s="14">
        <f t="shared" si="412"/>
        <v>160</v>
      </c>
      <c r="BO168" s="14">
        <f t="shared" si="412"/>
        <v>160</v>
      </c>
      <c r="BP168" s="14">
        <f t="shared" si="412"/>
        <v>160</v>
      </c>
      <c r="BU168" s="13">
        <v>164</v>
      </c>
      <c r="BV168" s="13">
        <f t="shared" si="321"/>
        <v>9</v>
      </c>
      <c r="BW168" s="14">
        <f t="shared" si="322"/>
        <v>3</v>
      </c>
      <c r="BX168" s="14">
        <f t="shared" si="323"/>
        <v>1102009</v>
      </c>
      <c r="BY168" s="14" t="str">
        <f t="shared" si="324"/>
        <v>徐晃4突</v>
      </c>
      <c r="BZ168" s="25" t="s">
        <v>162</v>
      </c>
      <c r="CA168" s="14">
        <v>2</v>
      </c>
      <c r="CB168" s="14">
        <f t="shared" si="325"/>
        <v>4</v>
      </c>
      <c r="CC168" s="14" t="s">
        <v>21</v>
      </c>
      <c r="CD168" s="14">
        <f>INDEX(属性投放!$AY$6:$AY$85,(BW168-2)*20+CB168)</f>
        <v>687</v>
      </c>
      <c r="CE168" s="14" t="s">
        <v>22</v>
      </c>
      <c r="CF168" s="14">
        <f>INDEX(属性投放!$AZ$6:$AZ$85,(BW168-2)*20+CB168)</f>
        <v>301</v>
      </c>
      <c r="CG168" s="14" t="s">
        <v>674</v>
      </c>
      <c r="CH168" s="14">
        <f>INDEX(属性投放!$BA$6:$BA$85,(BW168-2)*20+CB168)</f>
        <v>5870</v>
      </c>
      <c r="CI168" s="14" t="s">
        <v>21</v>
      </c>
      <c r="CJ168" s="14">
        <f>INDEX(属性投放!$BB$6:$BB$85,(BW168-2)*20+CB168)</f>
        <v>12</v>
      </c>
      <c r="CK168" s="14" t="s">
        <v>22</v>
      </c>
      <c r="CL168" s="14">
        <f>INDEX(属性投放!$BC$6:$BC$85,(BW168-2)*20+CB168)</f>
        <v>6</v>
      </c>
      <c r="CM168" s="14" t="s">
        <v>674</v>
      </c>
      <c r="CN168" s="14">
        <f>INDEX(属性投放!$BD$6:$BD$85,(BW168-2)*20+CB168)</f>
        <v>120</v>
      </c>
      <c r="CQ168" s="13">
        <v>164</v>
      </c>
      <c r="CR168" s="13">
        <f t="shared" si="326"/>
        <v>4</v>
      </c>
      <c r="CS168" s="13">
        <f t="shared" si="327"/>
        <v>8</v>
      </c>
      <c r="CT168" s="14">
        <f t="shared" si="328"/>
        <v>2</v>
      </c>
      <c r="CU168" s="14">
        <f t="shared" si="329"/>
        <v>1102004</v>
      </c>
      <c r="CV168" s="14" t="str">
        <f>INDEX($O$6:$O$27,CR168)&amp;"-"&amp;INDEX(属性投放!$AB$7:$AB$26,CX168)&amp;"-魂火-"&amp;CZ168</f>
        <v>唐流雨-众合+1-魂火-1</v>
      </c>
      <c r="CW168" s="25" t="s">
        <v>162</v>
      </c>
      <c r="CX168" s="14">
        <f>INDEX(属性投放!$AL$7:$AL$58,CS168)</f>
        <v>5</v>
      </c>
      <c r="CY168" s="14" t="s">
        <v>701</v>
      </c>
      <c r="CZ168" s="14">
        <f>INDEX(属性投放!$AM$7:$AM$58,CS168)</f>
        <v>1</v>
      </c>
      <c r="DA168" s="14">
        <f t="shared" si="330"/>
        <v>8</v>
      </c>
      <c r="DB168" s="14">
        <f>INDEX(属性投放!$AN$7:$AN$58,DA168)</f>
        <v>40</v>
      </c>
      <c r="DC168" s="14" t="s">
        <v>702</v>
      </c>
      <c r="DD168" s="14">
        <f>INDEX(属性投放!$BJ$6:$BJ$85,(CT168-2)*20+CX168)</f>
        <v>35</v>
      </c>
      <c r="DE168" s="14">
        <f>SUMIFS(DD$5:DD168,$CR$5:$CR168,"="&amp;$CR168)</f>
        <v>200</v>
      </c>
      <c r="DF168" s="14" t="s">
        <v>703</v>
      </c>
      <c r="DG168" s="14">
        <f>INDEX(属性投放!$BK$6:$BK$85,(CT168-2)*20+CX168)</f>
        <v>18</v>
      </c>
      <c r="DH168" s="14">
        <f>SUMIFS(DG$5:DG168,$CR$5:$CR168,"="&amp;$CR168)</f>
        <v>102</v>
      </c>
      <c r="DI168" s="14" t="s">
        <v>704</v>
      </c>
      <c r="DJ168" s="14">
        <f>INDEX(属性投放!$BL$6:$BL$85,(CT168-2)*20+CX168)</f>
        <v>350</v>
      </c>
      <c r="DK168" s="14">
        <f>SUMIFS(DJ$5:DJ168,$CR$5:$CR168,"="&amp;$CR168)</f>
        <v>2000</v>
      </c>
      <c r="DP168" s="14">
        <f t="shared" si="331"/>
        <v>1102009</v>
      </c>
      <c r="DQ168" s="14" t="str">
        <f t="shared" si="332"/>
        <v>徐晃4突</v>
      </c>
      <c r="DR168" s="14">
        <f t="shared" si="333"/>
        <v>4</v>
      </c>
      <c r="DS168" s="14">
        <f t="shared" si="334"/>
        <v>5</v>
      </c>
      <c r="DT168" s="14">
        <f t="shared" si="335"/>
        <v>7</v>
      </c>
      <c r="DU168" s="14">
        <f t="shared" si="336"/>
        <v>3</v>
      </c>
      <c r="DV168" s="14">
        <f t="shared" si="337"/>
        <v>4</v>
      </c>
      <c r="DW168" s="14">
        <f t="shared" si="338"/>
        <v>24</v>
      </c>
      <c r="DX168" s="14">
        <f>INDEX(属性投放!$AW$6:$AW$85,(卡牌属性!DU168-2)*20+卡牌属性!DV168)</f>
        <v>10</v>
      </c>
      <c r="DY168" s="14">
        <f>INDEX(属性投放!BP$6:BP$85,卡牌属性!$DW168)</f>
        <v>90</v>
      </c>
      <c r="DZ168" s="14">
        <f>INDEX(属性投放!BQ$6:BQ$85,卡牌属性!$DW168)</f>
        <v>45</v>
      </c>
      <c r="EA168" s="14">
        <f>INDEX(属性投放!BR$6:BR$85,卡牌属性!$DW168)</f>
        <v>900</v>
      </c>
      <c r="EB168" s="14">
        <f t="shared" si="413"/>
        <v>464</v>
      </c>
      <c r="EC168" s="14">
        <f t="shared" si="414"/>
        <v>537</v>
      </c>
      <c r="ED168" s="14">
        <f t="shared" si="415"/>
        <v>635</v>
      </c>
      <c r="EE168" s="14">
        <f t="shared" si="416"/>
        <v>635</v>
      </c>
      <c r="EF168" s="14">
        <f t="shared" si="417"/>
        <v>753</v>
      </c>
      <c r="EG168" s="14">
        <f t="shared" si="418"/>
        <v>225</v>
      </c>
      <c r="EH168" s="14">
        <f t="shared" si="419"/>
        <v>254</v>
      </c>
      <c r="EI168" s="14">
        <f t="shared" si="420"/>
        <v>254</v>
      </c>
      <c r="EJ168" s="14">
        <f t="shared" si="421"/>
        <v>303</v>
      </c>
      <c r="EK168" s="14">
        <f t="shared" si="422"/>
        <v>332</v>
      </c>
      <c r="EL168" s="14">
        <f t="shared" si="423"/>
        <v>6030</v>
      </c>
      <c r="EM168" s="14">
        <f t="shared" si="424"/>
        <v>6720</v>
      </c>
      <c r="EN168" s="14">
        <f t="shared" si="425"/>
        <v>6720</v>
      </c>
      <c r="EO168" s="14">
        <f t="shared" si="426"/>
        <v>7650</v>
      </c>
      <c r="EP168" s="14">
        <f t="shared" si="427"/>
        <v>9650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</row>
    <row r="169" spans="31:161" ht="16.5" x14ac:dyDescent="0.2">
      <c r="AE169" s="13">
        <v>165</v>
      </c>
      <c r="AF169" s="13">
        <f t="shared" si="354"/>
        <v>9</v>
      </c>
      <c r="AG169" s="13">
        <f t="shared" si="317"/>
        <v>3</v>
      </c>
      <c r="AH169" s="14">
        <f t="shared" si="318"/>
        <v>1101009</v>
      </c>
      <c r="AI169" s="14" t="str">
        <f t="shared" si="319"/>
        <v>北落师门5突</v>
      </c>
      <c r="AJ169" s="25" t="s">
        <v>162</v>
      </c>
      <c r="AK169" s="14">
        <v>1</v>
      </c>
      <c r="AL169" s="14">
        <f t="shared" si="320"/>
        <v>5</v>
      </c>
      <c r="AM169" s="14">
        <f>INDEX(属性投放!$DE$6:$DE$85,(卡牌属性!AG169-2)*20+卡牌属性!AL169)</f>
        <v>531</v>
      </c>
      <c r="AN169" s="14">
        <f t="shared" si="407"/>
        <v>531</v>
      </c>
      <c r="AO169" s="14">
        <f t="shared" si="407"/>
        <v>531</v>
      </c>
      <c r="AP169" s="14">
        <f t="shared" si="407"/>
        <v>531</v>
      </c>
      <c r="AQ169" s="14">
        <f t="shared" si="407"/>
        <v>531</v>
      </c>
      <c r="AR169" s="14">
        <f>INDEX(属性投放!$DF$6:$DF$85,(卡牌属性!AG169-2)*20+卡牌属性!AL169)</f>
        <v>222</v>
      </c>
      <c r="AS169" s="14">
        <f t="shared" si="408"/>
        <v>222</v>
      </c>
      <c r="AT169" s="14">
        <f t="shared" si="408"/>
        <v>222</v>
      </c>
      <c r="AU169" s="14">
        <f t="shared" si="408"/>
        <v>222</v>
      </c>
      <c r="AV169" s="14">
        <f t="shared" si="408"/>
        <v>222</v>
      </c>
      <c r="AW169" s="14">
        <f>INDEX(属性投放!$DG$6:$DG$85,(卡牌属性!AG169-2)*20+卡牌属性!AL169)</f>
        <v>2555</v>
      </c>
      <c r="AX169" s="14">
        <f t="shared" si="409"/>
        <v>2555</v>
      </c>
      <c r="AY169" s="14">
        <f t="shared" si="409"/>
        <v>2555</v>
      </c>
      <c r="AZ169" s="14">
        <f t="shared" si="409"/>
        <v>2555</v>
      </c>
      <c r="BA169" s="14">
        <f t="shared" si="409"/>
        <v>2555</v>
      </c>
      <c r="BB169" s="14">
        <f>INDEX(属性投放!$DK$6:$DK$85,(卡牌属性!AG169-2)*20+卡牌属性!AL169)</f>
        <v>32</v>
      </c>
      <c r="BC169" s="14">
        <f t="shared" si="410"/>
        <v>32</v>
      </c>
      <c r="BD169" s="14">
        <f t="shared" si="410"/>
        <v>32</v>
      </c>
      <c r="BE169" s="14">
        <f t="shared" si="410"/>
        <v>32</v>
      </c>
      <c r="BF169" s="14">
        <f t="shared" si="410"/>
        <v>32</v>
      </c>
      <c r="BG169" s="14">
        <f>INDEX(属性投放!$DL$6:$DL$85,(卡牌属性!AG169-2)*20+卡牌属性!AL169)</f>
        <v>16</v>
      </c>
      <c r="BH169" s="14">
        <f t="shared" si="411"/>
        <v>16</v>
      </c>
      <c r="BI169" s="14">
        <f t="shared" si="411"/>
        <v>16</v>
      </c>
      <c r="BJ169" s="14">
        <f t="shared" si="411"/>
        <v>16</v>
      </c>
      <c r="BK169" s="14">
        <f t="shared" si="411"/>
        <v>16</v>
      </c>
      <c r="BL169" s="14">
        <f>INDEX(属性投放!$DM$6:$DM$85,(卡牌属性!AG169-2)*20+卡牌属性!AL169)</f>
        <v>160</v>
      </c>
      <c r="BM169" s="14">
        <f t="shared" si="412"/>
        <v>160</v>
      </c>
      <c r="BN169" s="14">
        <f t="shared" si="412"/>
        <v>160</v>
      </c>
      <c r="BO169" s="14">
        <f t="shared" si="412"/>
        <v>160</v>
      </c>
      <c r="BP169" s="14">
        <f t="shared" si="412"/>
        <v>160</v>
      </c>
      <c r="BU169" s="13">
        <v>165</v>
      </c>
      <c r="BV169" s="13">
        <f t="shared" si="321"/>
        <v>9</v>
      </c>
      <c r="BW169" s="14">
        <f t="shared" si="322"/>
        <v>3</v>
      </c>
      <c r="BX169" s="14">
        <f t="shared" si="323"/>
        <v>1102009</v>
      </c>
      <c r="BY169" s="14" t="str">
        <f t="shared" si="324"/>
        <v>徐晃5突</v>
      </c>
      <c r="BZ169" s="25" t="s">
        <v>162</v>
      </c>
      <c r="CA169" s="14">
        <v>2</v>
      </c>
      <c r="CB169" s="14">
        <f t="shared" si="325"/>
        <v>5</v>
      </c>
      <c r="CC169" s="14" t="s">
        <v>21</v>
      </c>
      <c r="CD169" s="14">
        <f>INDEX(属性投放!$AY$6:$AY$85,(BW169-2)*20+CB169)</f>
        <v>987</v>
      </c>
      <c r="CE169" s="14" t="s">
        <v>22</v>
      </c>
      <c r="CF169" s="14">
        <f>INDEX(属性投放!$AZ$6:$AZ$85,(BW169-2)*20+CB169)</f>
        <v>452</v>
      </c>
      <c r="CG169" s="14" t="s">
        <v>674</v>
      </c>
      <c r="CH169" s="14">
        <f>INDEX(属性投放!$BA$6:$BA$85,(BW169-2)*20+CB169)</f>
        <v>8870</v>
      </c>
      <c r="CI169" s="14" t="s">
        <v>21</v>
      </c>
      <c r="CJ169" s="14">
        <f>INDEX(属性投放!$BB$6:$BB$85,(BW169-2)*20+CB169)</f>
        <v>12</v>
      </c>
      <c r="CK169" s="14" t="s">
        <v>22</v>
      </c>
      <c r="CL169" s="14">
        <f>INDEX(属性投放!$BC$6:$BC$85,(BW169-2)*20+CB169)</f>
        <v>6</v>
      </c>
      <c r="CM169" s="14" t="s">
        <v>674</v>
      </c>
      <c r="CN169" s="14">
        <f>INDEX(属性投放!$BD$6:$BD$85,(BW169-2)*20+CB169)</f>
        <v>120</v>
      </c>
      <c r="CQ169" s="13">
        <v>165</v>
      </c>
      <c r="CR169" s="13">
        <f t="shared" si="326"/>
        <v>4</v>
      </c>
      <c r="CS169" s="13">
        <f t="shared" si="327"/>
        <v>9</v>
      </c>
      <c r="CT169" s="14">
        <f t="shared" si="328"/>
        <v>2</v>
      </c>
      <c r="CU169" s="14">
        <f t="shared" si="329"/>
        <v>1102004</v>
      </c>
      <c r="CV169" s="14" t="str">
        <f>INDEX($O$6:$O$27,CR169)&amp;"-"&amp;INDEX(属性投放!$AB$7:$AB$26,CX169)&amp;"-魂火-"&amp;CZ169</f>
        <v>唐流雨-众合+1-魂火-2</v>
      </c>
      <c r="CW169" s="25" t="s">
        <v>162</v>
      </c>
      <c r="CX169" s="14">
        <f>INDEX(属性投放!$AL$7:$AL$58,CS169)</f>
        <v>5</v>
      </c>
      <c r="CY169" s="14" t="s">
        <v>701</v>
      </c>
      <c r="CZ169" s="14">
        <f>INDEX(属性投放!$AM$7:$AM$58,CS169)</f>
        <v>2</v>
      </c>
      <c r="DA169" s="14">
        <f t="shared" si="330"/>
        <v>9</v>
      </c>
      <c r="DB169" s="14">
        <f>INDEX(属性投放!$AN$7:$AN$58,DA169)</f>
        <v>42</v>
      </c>
      <c r="DC169" s="14" t="s">
        <v>702</v>
      </c>
      <c r="DD169" s="14">
        <f>INDEX(属性投放!$BJ$6:$BJ$85,(CT169-2)*20+CX169)</f>
        <v>35</v>
      </c>
      <c r="DE169" s="14">
        <f>SUMIFS(DD$5:DD169,$CR$5:$CR169,"="&amp;$CR169)</f>
        <v>235</v>
      </c>
      <c r="DF169" s="14" t="s">
        <v>703</v>
      </c>
      <c r="DG169" s="14">
        <f>INDEX(属性投放!$BK$6:$BK$85,(CT169-2)*20+CX169)</f>
        <v>18</v>
      </c>
      <c r="DH169" s="14">
        <f>SUMIFS(DG$5:DG169,$CR$5:$CR169,"="&amp;$CR169)</f>
        <v>120</v>
      </c>
      <c r="DI169" s="14" t="s">
        <v>704</v>
      </c>
      <c r="DJ169" s="14">
        <f>INDEX(属性投放!$BL$6:$BL$85,(CT169-2)*20+CX169)</f>
        <v>350</v>
      </c>
      <c r="DK169" s="14">
        <f>SUMIFS(DJ$5:DJ169,$CR$5:$CR169,"="&amp;$CR169)</f>
        <v>2350</v>
      </c>
      <c r="DP169" s="14">
        <f t="shared" si="331"/>
        <v>1102009</v>
      </c>
      <c r="DQ169" s="14" t="str">
        <f t="shared" si="332"/>
        <v>徐晃5突</v>
      </c>
      <c r="DR169" s="14">
        <f t="shared" si="333"/>
        <v>4</v>
      </c>
      <c r="DS169" s="14">
        <f t="shared" si="334"/>
        <v>5</v>
      </c>
      <c r="DT169" s="14">
        <f t="shared" si="335"/>
        <v>7</v>
      </c>
      <c r="DU169" s="14">
        <f t="shared" si="336"/>
        <v>3</v>
      </c>
      <c r="DV169" s="14">
        <f t="shared" si="337"/>
        <v>5</v>
      </c>
      <c r="DW169" s="14">
        <f t="shared" si="338"/>
        <v>25</v>
      </c>
      <c r="DX169" s="14">
        <f>INDEX(属性投放!$AW$6:$AW$85,(卡牌属性!DU169-2)*20+卡牌属性!DV169)</f>
        <v>7</v>
      </c>
      <c r="DY169" s="14">
        <f>INDEX(属性投放!BP$6:BP$85,卡牌属性!$DW169)</f>
        <v>115</v>
      </c>
      <c r="DZ169" s="14">
        <f>INDEX(属性投放!BQ$6:BQ$85,卡牌属性!$DW169)</f>
        <v>58</v>
      </c>
      <c r="EA169" s="14">
        <f>INDEX(属性投放!BR$6:BR$85,卡牌属性!$DW169)</f>
        <v>1150</v>
      </c>
      <c r="EB169" s="14">
        <f t="shared" si="413"/>
        <v>654</v>
      </c>
      <c r="EC169" s="14">
        <f t="shared" si="414"/>
        <v>747</v>
      </c>
      <c r="ED169" s="14">
        <f t="shared" si="415"/>
        <v>855</v>
      </c>
      <c r="EE169" s="14">
        <f t="shared" si="416"/>
        <v>855</v>
      </c>
      <c r="EF169" s="14">
        <f t="shared" si="417"/>
        <v>1043</v>
      </c>
      <c r="EG169" s="14">
        <f t="shared" si="418"/>
        <v>330</v>
      </c>
      <c r="EH169" s="14">
        <f t="shared" si="419"/>
        <v>369</v>
      </c>
      <c r="EI169" s="14">
        <f t="shared" si="420"/>
        <v>369</v>
      </c>
      <c r="EJ169" s="14">
        <f t="shared" si="421"/>
        <v>448</v>
      </c>
      <c r="EK169" s="14">
        <f t="shared" si="422"/>
        <v>487</v>
      </c>
      <c r="EL169" s="14">
        <f t="shared" si="423"/>
        <v>8930</v>
      </c>
      <c r="EM169" s="14">
        <f t="shared" si="424"/>
        <v>9820</v>
      </c>
      <c r="EN169" s="14">
        <f t="shared" si="425"/>
        <v>9820</v>
      </c>
      <c r="EO169" s="14">
        <f t="shared" si="426"/>
        <v>11050</v>
      </c>
      <c r="EP169" s="14">
        <f t="shared" si="427"/>
        <v>13550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</row>
    <row r="170" spans="31:161" ht="16.5" x14ac:dyDescent="0.2">
      <c r="AE170" s="13">
        <v>166</v>
      </c>
      <c r="AF170" s="13">
        <f t="shared" si="354"/>
        <v>9</v>
      </c>
      <c r="AG170" s="13">
        <f t="shared" si="317"/>
        <v>3</v>
      </c>
      <c r="AH170" s="14">
        <f t="shared" si="318"/>
        <v>1101009</v>
      </c>
      <c r="AI170" s="14" t="str">
        <f t="shared" si="319"/>
        <v>北落师门6突</v>
      </c>
      <c r="AJ170" s="25" t="s">
        <v>162</v>
      </c>
      <c r="AK170" s="14">
        <v>1</v>
      </c>
      <c r="AL170" s="14">
        <f t="shared" si="320"/>
        <v>6</v>
      </c>
      <c r="AM170" s="14">
        <f>INDEX(属性投放!$DE$6:$DE$85,(卡牌属性!AG170-2)*20+卡牌属性!AL170)</f>
        <v>622</v>
      </c>
      <c r="AN170" s="14">
        <f t="shared" si="407"/>
        <v>622</v>
      </c>
      <c r="AO170" s="14">
        <f t="shared" si="407"/>
        <v>622</v>
      </c>
      <c r="AP170" s="14">
        <f t="shared" si="407"/>
        <v>622</v>
      </c>
      <c r="AQ170" s="14">
        <f t="shared" si="407"/>
        <v>622</v>
      </c>
      <c r="AR170" s="14">
        <f>INDEX(属性投放!$DF$6:$DF$85,(卡牌属性!AG170-2)*20+卡牌属性!AL170)</f>
        <v>268</v>
      </c>
      <c r="AS170" s="14">
        <f t="shared" si="408"/>
        <v>268</v>
      </c>
      <c r="AT170" s="14">
        <f t="shared" si="408"/>
        <v>268</v>
      </c>
      <c r="AU170" s="14">
        <f t="shared" si="408"/>
        <v>268</v>
      </c>
      <c r="AV170" s="14">
        <f t="shared" si="408"/>
        <v>268</v>
      </c>
      <c r="AW170" s="14">
        <f>INDEX(属性投放!$DG$6:$DG$85,(卡牌属性!AG170-2)*20+卡牌属性!AL170)</f>
        <v>3010</v>
      </c>
      <c r="AX170" s="14">
        <f t="shared" si="409"/>
        <v>3010</v>
      </c>
      <c r="AY170" s="14">
        <f t="shared" si="409"/>
        <v>3010</v>
      </c>
      <c r="AZ170" s="14">
        <f t="shared" si="409"/>
        <v>3010</v>
      </c>
      <c r="BA170" s="14">
        <f t="shared" si="409"/>
        <v>3010</v>
      </c>
      <c r="BB170" s="14">
        <f>INDEX(属性投放!$DK$6:$DK$85,(卡牌属性!AG170-2)*20+卡牌属性!AL170)</f>
        <v>32</v>
      </c>
      <c r="BC170" s="14">
        <f t="shared" si="410"/>
        <v>32</v>
      </c>
      <c r="BD170" s="14">
        <f t="shared" si="410"/>
        <v>32</v>
      </c>
      <c r="BE170" s="14">
        <f t="shared" si="410"/>
        <v>32</v>
      </c>
      <c r="BF170" s="14">
        <f t="shared" si="410"/>
        <v>32</v>
      </c>
      <c r="BG170" s="14">
        <f>INDEX(属性投放!$DL$6:$DL$85,(卡牌属性!AG170-2)*20+卡牌属性!AL170)</f>
        <v>16</v>
      </c>
      <c r="BH170" s="14">
        <f t="shared" si="411"/>
        <v>16</v>
      </c>
      <c r="BI170" s="14">
        <f t="shared" si="411"/>
        <v>16</v>
      </c>
      <c r="BJ170" s="14">
        <f t="shared" si="411"/>
        <v>16</v>
      </c>
      <c r="BK170" s="14">
        <f t="shared" si="411"/>
        <v>16</v>
      </c>
      <c r="BL170" s="14">
        <f>INDEX(属性投放!$DM$6:$DM$85,(卡牌属性!AG170-2)*20+卡牌属性!AL170)</f>
        <v>160</v>
      </c>
      <c r="BM170" s="14">
        <f t="shared" si="412"/>
        <v>160</v>
      </c>
      <c r="BN170" s="14">
        <f t="shared" si="412"/>
        <v>160</v>
      </c>
      <c r="BO170" s="14">
        <f t="shared" si="412"/>
        <v>160</v>
      </c>
      <c r="BP170" s="14">
        <f t="shared" si="412"/>
        <v>160</v>
      </c>
      <c r="BU170" s="13">
        <v>166</v>
      </c>
      <c r="BV170" s="13">
        <f t="shared" si="321"/>
        <v>9</v>
      </c>
      <c r="BW170" s="14">
        <f t="shared" si="322"/>
        <v>3</v>
      </c>
      <c r="BX170" s="14">
        <f t="shared" si="323"/>
        <v>1102009</v>
      </c>
      <c r="BY170" s="14" t="str">
        <f t="shared" si="324"/>
        <v>徐晃6突</v>
      </c>
      <c r="BZ170" s="25" t="s">
        <v>162</v>
      </c>
      <c r="CA170" s="14">
        <v>2</v>
      </c>
      <c r="CB170" s="14">
        <f t="shared" si="325"/>
        <v>6</v>
      </c>
      <c r="CC170" s="14" t="s">
        <v>21</v>
      </c>
      <c r="CD170" s="14">
        <f>INDEX(属性投放!$AY$6:$AY$85,(BW170-2)*20+CB170)</f>
        <v>1286</v>
      </c>
      <c r="CE170" s="14" t="s">
        <v>22</v>
      </c>
      <c r="CF170" s="14">
        <f>INDEX(属性投放!$AZ$6:$AZ$85,(BW170-2)*20+CB170)</f>
        <v>602</v>
      </c>
      <c r="CG170" s="14" t="s">
        <v>674</v>
      </c>
      <c r="CH170" s="14">
        <f>INDEX(属性投放!$BA$6:$BA$85,(BW170-2)*20+CB170)</f>
        <v>11860</v>
      </c>
      <c r="CI170" s="14" t="s">
        <v>21</v>
      </c>
      <c r="CJ170" s="14">
        <f>INDEX(属性投放!$BB$6:$BB$85,(BW170-2)*20+CB170)</f>
        <v>12</v>
      </c>
      <c r="CK170" s="14" t="s">
        <v>22</v>
      </c>
      <c r="CL170" s="14">
        <f>INDEX(属性投放!$BC$6:$BC$85,(BW170-2)*20+CB170)</f>
        <v>6</v>
      </c>
      <c r="CM170" s="14" t="s">
        <v>674</v>
      </c>
      <c r="CN170" s="14">
        <f>INDEX(属性投放!$BD$6:$BD$85,(BW170-2)*20+CB170)</f>
        <v>120</v>
      </c>
      <c r="CQ170" s="13">
        <v>166</v>
      </c>
      <c r="CR170" s="13">
        <f t="shared" si="326"/>
        <v>4</v>
      </c>
      <c r="CS170" s="13">
        <f t="shared" si="327"/>
        <v>10</v>
      </c>
      <c r="CT170" s="14">
        <f t="shared" si="328"/>
        <v>2</v>
      </c>
      <c r="CU170" s="14">
        <f t="shared" si="329"/>
        <v>1102004</v>
      </c>
      <c r="CV170" s="14" t="str">
        <f>INDEX($O$6:$O$27,CR170)&amp;"-"&amp;INDEX(属性投放!$AB$7:$AB$26,CX170)&amp;"-魂火-"&amp;CZ170</f>
        <v>唐流雨-众合+2-魂火-1</v>
      </c>
      <c r="CW170" s="25" t="s">
        <v>162</v>
      </c>
      <c r="CX170" s="14">
        <f>INDEX(属性投放!$AL$7:$AL$58,CS170)</f>
        <v>6</v>
      </c>
      <c r="CY170" s="14" t="s">
        <v>701</v>
      </c>
      <c r="CZ170" s="14">
        <f>INDEX(属性投放!$AM$7:$AM$58,CS170)</f>
        <v>1</v>
      </c>
      <c r="DA170" s="14">
        <f t="shared" si="330"/>
        <v>10</v>
      </c>
      <c r="DB170" s="14">
        <f>INDEX(属性投放!$AN$7:$AN$58,DA170)</f>
        <v>45</v>
      </c>
      <c r="DC170" s="14" t="s">
        <v>702</v>
      </c>
      <c r="DD170" s="14">
        <f>INDEX(属性投放!$BJ$6:$BJ$85,(CT170-2)*20+CX170)</f>
        <v>40</v>
      </c>
      <c r="DE170" s="14">
        <f>SUMIFS(DD$5:DD170,$CR$5:$CR170,"="&amp;$CR170)</f>
        <v>275</v>
      </c>
      <c r="DF170" s="14" t="s">
        <v>703</v>
      </c>
      <c r="DG170" s="14">
        <f>INDEX(属性投放!$BK$6:$BK$85,(CT170-2)*20+CX170)</f>
        <v>20</v>
      </c>
      <c r="DH170" s="14">
        <f>SUMIFS(DG$5:DG170,$CR$5:$CR170,"="&amp;$CR170)</f>
        <v>140</v>
      </c>
      <c r="DI170" s="14" t="s">
        <v>704</v>
      </c>
      <c r="DJ170" s="14">
        <f>INDEX(属性投放!$BL$6:$BL$85,(CT170-2)*20+CX170)</f>
        <v>400</v>
      </c>
      <c r="DK170" s="14">
        <f>SUMIFS(DJ$5:DJ170,$CR$5:$CR170,"="&amp;$CR170)</f>
        <v>2750</v>
      </c>
      <c r="DP170" s="14">
        <f t="shared" si="331"/>
        <v>1102009</v>
      </c>
      <c r="DQ170" s="14" t="str">
        <f t="shared" si="332"/>
        <v>徐晃6突</v>
      </c>
      <c r="DR170" s="14">
        <f t="shared" si="333"/>
        <v>4</v>
      </c>
      <c r="DS170" s="14">
        <f t="shared" si="334"/>
        <v>5</v>
      </c>
      <c r="DT170" s="14">
        <f t="shared" si="335"/>
        <v>7</v>
      </c>
      <c r="DU170" s="14">
        <f t="shared" si="336"/>
        <v>3</v>
      </c>
      <c r="DV170" s="14">
        <f t="shared" si="337"/>
        <v>6</v>
      </c>
      <c r="DW170" s="14">
        <f t="shared" si="338"/>
        <v>26</v>
      </c>
      <c r="DX170" s="14">
        <f>INDEX(属性投放!$AW$6:$AW$85,(卡牌属性!DU170-2)*20+卡牌属性!DV170)</f>
        <v>5</v>
      </c>
      <c r="DY170" s="14">
        <f>INDEX(属性投放!BP$6:BP$85,卡牌属性!$DW170)</f>
        <v>135</v>
      </c>
      <c r="DZ170" s="14">
        <f>INDEX(属性投放!BQ$6:BQ$85,卡牌属性!$DW170)</f>
        <v>68</v>
      </c>
      <c r="EA170" s="14">
        <f>INDEX(属性投放!BR$6:BR$85,卡牌属性!$DW170)</f>
        <v>1350</v>
      </c>
      <c r="EB170" s="14">
        <f t="shared" si="413"/>
        <v>839</v>
      </c>
      <c r="EC170" s="14">
        <f t="shared" si="414"/>
        <v>946</v>
      </c>
      <c r="ED170" s="14">
        <f t="shared" si="415"/>
        <v>1061</v>
      </c>
      <c r="EE170" s="14">
        <f t="shared" si="416"/>
        <v>1061</v>
      </c>
      <c r="EF170" s="14">
        <f t="shared" si="417"/>
        <v>1298</v>
      </c>
      <c r="EG170" s="14">
        <f t="shared" si="418"/>
        <v>430</v>
      </c>
      <c r="EH170" s="14">
        <f t="shared" si="419"/>
        <v>476</v>
      </c>
      <c r="EI170" s="14">
        <f t="shared" si="420"/>
        <v>476</v>
      </c>
      <c r="EJ170" s="14">
        <f t="shared" si="421"/>
        <v>576</v>
      </c>
      <c r="EK170" s="14">
        <f t="shared" si="422"/>
        <v>622</v>
      </c>
      <c r="EL170" s="14">
        <f t="shared" si="423"/>
        <v>11480</v>
      </c>
      <c r="EM170" s="14">
        <f t="shared" si="424"/>
        <v>12510</v>
      </c>
      <c r="EN170" s="14">
        <f t="shared" si="425"/>
        <v>12510</v>
      </c>
      <c r="EO170" s="14">
        <f t="shared" si="426"/>
        <v>13950</v>
      </c>
      <c r="EP170" s="14">
        <f t="shared" si="427"/>
        <v>16800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</row>
    <row r="171" spans="31:161" ht="16.5" x14ac:dyDescent="0.2">
      <c r="AE171" s="13">
        <v>167</v>
      </c>
      <c r="AF171" s="13">
        <f t="shared" si="354"/>
        <v>9</v>
      </c>
      <c r="AG171" s="13">
        <f t="shared" si="317"/>
        <v>3</v>
      </c>
      <c r="AH171" s="14">
        <f t="shared" si="318"/>
        <v>1101009</v>
      </c>
      <c r="AI171" s="14" t="str">
        <f t="shared" si="319"/>
        <v>北落师门7突</v>
      </c>
      <c r="AJ171" s="25" t="s">
        <v>162</v>
      </c>
      <c r="AK171" s="14">
        <v>1</v>
      </c>
      <c r="AL171" s="14">
        <f t="shared" si="320"/>
        <v>7</v>
      </c>
      <c r="AM171" s="14">
        <f>INDEX(属性投放!$DE$6:$DE$85,(卡牌属性!AG171-2)*20+卡牌属性!AL171)</f>
        <v>1513</v>
      </c>
      <c r="AN171" s="14">
        <f t="shared" si="407"/>
        <v>1513</v>
      </c>
      <c r="AO171" s="14">
        <f t="shared" si="407"/>
        <v>1513</v>
      </c>
      <c r="AP171" s="14">
        <f t="shared" si="407"/>
        <v>1513</v>
      </c>
      <c r="AQ171" s="14">
        <f t="shared" si="407"/>
        <v>1513</v>
      </c>
      <c r="AR171" s="14">
        <f>INDEX(属性投放!$DF$6:$DF$85,(卡牌属性!AG171-2)*20+卡牌属性!AL171)</f>
        <v>714</v>
      </c>
      <c r="AS171" s="14">
        <f t="shared" si="408"/>
        <v>714</v>
      </c>
      <c r="AT171" s="14">
        <f t="shared" si="408"/>
        <v>714</v>
      </c>
      <c r="AU171" s="14">
        <f t="shared" si="408"/>
        <v>714</v>
      </c>
      <c r="AV171" s="14">
        <f t="shared" si="408"/>
        <v>714</v>
      </c>
      <c r="AW171" s="14">
        <f>INDEX(属性投放!$DG$6:$DG$85,(卡牌属性!AG171-2)*20+卡牌属性!AL171)</f>
        <v>7465</v>
      </c>
      <c r="AX171" s="14">
        <f t="shared" si="409"/>
        <v>7465</v>
      </c>
      <c r="AY171" s="14">
        <f t="shared" si="409"/>
        <v>7465</v>
      </c>
      <c r="AZ171" s="14">
        <f t="shared" si="409"/>
        <v>7465</v>
      </c>
      <c r="BA171" s="14">
        <f t="shared" si="409"/>
        <v>7465</v>
      </c>
      <c r="BB171" s="14">
        <f>INDEX(属性投放!$DK$6:$DK$85,(卡牌属性!AG171-2)*20+卡牌属性!AL171)</f>
        <v>52</v>
      </c>
      <c r="BC171" s="14">
        <f t="shared" si="410"/>
        <v>52</v>
      </c>
      <c r="BD171" s="14">
        <f t="shared" si="410"/>
        <v>52</v>
      </c>
      <c r="BE171" s="14">
        <f t="shared" si="410"/>
        <v>52</v>
      </c>
      <c r="BF171" s="14">
        <f t="shared" si="410"/>
        <v>52</v>
      </c>
      <c r="BG171" s="14">
        <f>INDEX(属性投放!$DL$6:$DL$85,(卡牌属性!AG171-2)*20+卡牌属性!AL171)</f>
        <v>26</v>
      </c>
      <c r="BH171" s="14">
        <f t="shared" si="411"/>
        <v>26</v>
      </c>
      <c r="BI171" s="14">
        <f t="shared" si="411"/>
        <v>26</v>
      </c>
      <c r="BJ171" s="14">
        <f t="shared" si="411"/>
        <v>26</v>
      </c>
      <c r="BK171" s="14">
        <f t="shared" si="411"/>
        <v>26</v>
      </c>
      <c r="BL171" s="14">
        <f>INDEX(属性投放!$DM$6:$DM$85,(卡牌属性!AG171-2)*20+卡牌属性!AL171)</f>
        <v>260</v>
      </c>
      <c r="BM171" s="14">
        <f t="shared" si="412"/>
        <v>260</v>
      </c>
      <c r="BN171" s="14">
        <f t="shared" si="412"/>
        <v>260</v>
      </c>
      <c r="BO171" s="14">
        <f t="shared" si="412"/>
        <v>260</v>
      </c>
      <c r="BP171" s="14">
        <f t="shared" si="412"/>
        <v>260</v>
      </c>
      <c r="BU171" s="13">
        <v>167</v>
      </c>
      <c r="BV171" s="13">
        <f t="shared" si="321"/>
        <v>9</v>
      </c>
      <c r="BW171" s="14">
        <f t="shared" si="322"/>
        <v>3</v>
      </c>
      <c r="BX171" s="14">
        <f t="shared" si="323"/>
        <v>1102009</v>
      </c>
      <c r="BY171" s="14" t="str">
        <f t="shared" si="324"/>
        <v>徐晃7突</v>
      </c>
      <c r="BZ171" s="25" t="s">
        <v>162</v>
      </c>
      <c r="CA171" s="14">
        <v>2</v>
      </c>
      <c r="CB171" s="14">
        <f t="shared" si="325"/>
        <v>7</v>
      </c>
      <c r="CC171" s="14" t="s">
        <v>21</v>
      </c>
      <c r="CD171" s="14">
        <f>INDEX(属性投放!$AY$6:$AY$85,(BW171-2)*20+CB171)</f>
        <v>1601</v>
      </c>
      <c r="CE171" s="14" t="s">
        <v>22</v>
      </c>
      <c r="CF171" s="14">
        <f>INDEX(属性投放!$AZ$6:$AZ$85,(BW171-2)*20+CB171)</f>
        <v>760</v>
      </c>
      <c r="CG171" s="14" t="s">
        <v>674</v>
      </c>
      <c r="CH171" s="14">
        <f>INDEX(属性投放!$BA$6:$BA$85,(BW171-2)*20+CB171)</f>
        <v>15010</v>
      </c>
      <c r="CI171" s="14" t="s">
        <v>21</v>
      </c>
      <c r="CJ171" s="14">
        <f>INDEX(属性投放!$BB$6:$BB$85,(BW171-2)*20+CB171)</f>
        <v>15</v>
      </c>
      <c r="CK171" s="14" t="s">
        <v>22</v>
      </c>
      <c r="CL171" s="14">
        <f>INDEX(属性投放!$BC$6:$BC$85,(BW171-2)*20+CB171)</f>
        <v>8</v>
      </c>
      <c r="CM171" s="14" t="s">
        <v>674</v>
      </c>
      <c r="CN171" s="14">
        <f>INDEX(属性投放!$BD$6:$BD$85,(BW171-2)*20+CB171)</f>
        <v>150</v>
      </c>
      <c r="CQ171" s="13">
        <v>167</v>
      </c>
      <c r="CR171" s="13">
        <f t="shared" si="326"/>
        <v>4</v>
      </c>
      <c r="CS171" s="13">
        <f t="shared" si="327"/>
        <v>11</v>
      </c>
      <c r="CT171" s="14">
        <f t="shared" si="328"/>
        <v>2</v>
      </c>
      <c r="CU171" s="14">
        <f t="shared" si="329"/>
        <v>1102004</v>
      </c>
      <c r="CV171" s="14" t="str">
        <f>INDEX($O$6:$O$27,CR171)&amp;"-"&amp;INDEX(属性投放!$AB$7:$AB$26,CX171)&amp;"-魂火-"&amp;CZ171</f>
        <v>唐流雨-众合+2-魂火-2</v>
      </c>
      <c r="CW171" s="25" t="s">
        <v>162</v>
      </c>
      <c r="CX171" s="14">
        <f>INDEX(属性投放!$AL$7:$AL$58,CS171)</f>
        <v>6</v>
      </c>
      <c r="CY171" s="14" t="s">
        <v>701</v>
      </c>
      <c r="CZ171" s="14">
        <f>INDEX(属性投放!$AM$7:$AM$58,CS171)</f>
        <v>2</v>
      </c>
      <c r="DA171" s="14">
        <f t="shared" si="330"/>
        <v>11</v>
      </c>
      <c r="DB171" s="14">
        <f>INDEX(属性投放!$AN$7:$AN$58,DA171)</f>
        <v>47</v>
      </c>
      <c r="DC171" s="14" t="s">
        <v>702</v>
      </c>
      <c r="DD171" s="14">
        <f>INDEX(属性投放!$BJ$6:$BJ$85,(CT171-2)*20+CX171)</f>
        <v>40</v>
      </c>
      <c r="DE171" s="14">
        <f>SUMIFS(DD$5:DD171,$CR$5:$CR171,"="&amp;$CR171)</f>
        <v>315</v>
      </c>
      <c r="DF171" s="14" t="s">
        <v>703</v>
      </c>
      <c r="DG171" s="14">
        <f>INDEX(属性投放!$BK$6:$BK$85,(CT171-2)*20+CX171)</f>
        <v>20</v>
      </c>
      <c r="DH171" s="14">
        <f>SUMIFS(DG$5:DG171,$CR$5:$CR171,"="&amp;$CR171)</f>
        <v>160</v>
      </c>
      <c r="DI171" s="14" t="s">
        <v>704</v>
      </c>
      <c r="DJ171" s="14">
        <f>INDEX(属性投放!$BL$6:$BL$85,(CT171-2)*20+CX171)</f>
        <v>400</v>
      </c>
      <c r="DK171" s="14">
        <f>SUMIFS(DJ$5:DJ171,$CR$5:$CR171,"="&amp;$CR171)</f>
        <v>3150</v>
      </c>
      <c r="DP171" s="14">
        <f t="shared" si="331"/>
        <v>1102009</v>
      </c>
      <c r="DQ171" s="14" t="str">
        <f t="shared" si="332"/>
        <v>徐晃7突</v>
      </c>
      <c r="DR171" s="14">
        <f t="shared" si="333"/>
        <v>4</v>
      </c>
      <c r="DS171" s="14">
        <f t="shared" si="334"/>
        <v>5</v>
      </c>
      <c r="DT171" s="14">
        <f t="shared" si="335"/>
        <v>7</v>
      </c>
      <c r="DU171" s="14">
        <f t="shared" si="336"/>
        <v>3</v>
      </c>
      <c r="DV171" s="14">
        <f t="shared" si="337"/>
        <v>7</v>
      </c>
      <c r="DW171" s="14">
        <f t="shared" si="338"/>
        <v>27</v>
      </c>
      <c r="DX171" s="14">
        <f>INDEX(属性投放!$AW$6:$AW$85,(卡牌属性!DU171-2)*20+卡牌属性!DV171)</f>
        <v>5</v>
      </c>
      <c r="DY171" s="14">
        <f>INDEX(属性投放!BP$6:BP$85,卡牌属性!$DW171)</f>
        <v>140</v>
      </c>
      <c r="DZ171" s="14">
        <f>INDEX(属性投放!BQ$6:BQ$85,卡牌属性!$DW171)</f>
        <v>70</v>
      </c>
      <c r="EA171" s="14">
        <f>INDEX(属性投放!BR$6:BR$85,卡牌属性!$DW171)</f>
        <v>1400</v>
      </c>
      <c r="EB171" s="14">
        <f t="shared" si="413"/>
        <v>1024</v>
      </c>
      <c r="EC171" s="14">
        <f t="shared" si="414"/>
        <v>1141</v>
      </c>
      <c r="ED171" s="14">
        <f t="shared" si="415"/>
        <v>1261</v>
      </c>
      <c r="EE171" s="14">
        <f t="shared" si="416"/>
        <v>1261</v>
      </c>
      <c r="EF171" s="14">
        <f t="shared" si="417"/>
        <v>1533</v>
      </c>
      <c r="EG171" s="14">
        <f t="shared" si="418"/>
        <v>528</v>
      </c>
      <c r="EH171" s="14">
        <f t="shared" si="419"/>
        <v>579</v>
      </c>
      <c r="EI171" s="14">
        <f t="shared" si="420"/>
        <v>579</v>
      </c>
      <c r="EJ171" s="14">
        <f t="shared" si="421"/>
        <v>694</v>
      </c>
      <c r="EK171" s="14">
        <f t="shared" si="422"/>
        <v>745</v>
      </c>
      <c r="EL171" s="14">
        <f t="shared" si="423"/>
        <v>13830</v>
      </c>
      <c r="EM171" s="14">
        <f t="shared" si="424"/>
        <v>14960</v>
      </c>
      <c r="EN171" s="14">
        <f t="shared" si="425"/>
        <v>14960</v>
      </c>
      <c r="EO171" s="14">
        <f t="shared" si="426"/>
        <v>16550</v>
      </c>
      <c r="EP171" s="14">
        <f t="shared" si="427"/>
        <v>19650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</row>
    <row r="172" spans="31:161" ht="16.5" x14ac:dyDescent="0.2">
      <c r="AE172" s="13">
        <v>168</v>
      </c>
      <c r="AF172" s="13">
        <f t="shared" si="354"/>
        <v>9</v>
      </c>
      <c r="AG172" s="13">
        <f t="shared" si="317"/>
        <v>3</v>
      </c>
      <c r="AH172" s="14">
        <f t="shared" si="318"/>
        <v>1101009</v>
      </c>
      <c r="AI172" s="14" t="str">
        <f t="shared" si="319"/>
        <v>北落师门8突</v>
      </c>
      <c r="AJ172" s="25" t="s">
        <v>162</v>
      </c>
      <c r="AK172" s="14">
        <v>1</v>
      </c>
      <c r="AL172" s="14">
        <f t="shared" si="320"/>
        <v>8</v>
      </c>
      <c r="AM172" s="14">
        <f>INDEX(属性投放!$DE$6:$DE$85,(卡牌属性!AG172-2)*20+卡牌属性!AL172)</f>
        <v>1661</v>
      </c>
      <c r="AN172" s="14">
        <f t="shared" si="407"/>
        <v>1661</v>
      </c>
      <c r="AO172" s="14">
        <f t="shared" si="407"/>
        <v>1661</v>
      </c>
      <c r="AP172" s="14">
        <f t="shared" si="407"/>
        <v>1661</v>
      </c>
      <c r="AQ172" s="14">
        <f t="shared" si="407"/>
        <v>1661</v>
      </c>
      <c r="AR172" s="14">
        <f>INDEX(属性投放!$DF$6:$DF$85,(卡牌属性!AG172-2)*20+卡牌属性!AL172)</f>
        <v>789</v>
      </c>
      <c r="AS172" s="14">
        <f t="shared" si="408"/>
        <v>789</v>
      </c>
      <c r="AT172" s="14">
        <f t="shared" si="408"/>
        <v>789</v>
      </c>
      <c r="AU172" s="14">
        <f t="shared" si="408"/>
        <v>789</v>
      </c>
      <c r="AV172" s="14">
        <f t="shared" si="408"/>
        <v>789</v>
      </c>
      <c r="AW172" s="14">
        <f>INDEX(属性投放!$DG$6:$DG$85,(卡牌属性!AG172-2)*20+卡牌属性!AL172)</f>
        <v>8205</v>
      </c>
      <c r="AX172" s="14">
        <f t="shared" si="409"/>
        <v>8205</v>
      </c>
      <c r="AY172" s="14">
        <f t="shared" si="409"/>
        <v>8205</v>
      </c>
      <c r="AZ172" s="14">
        <f t="shared" si="409"/>
        <v>8205</v>
      </c>
      <c r="BA172" s="14">
        <f t="shared" si="409"/>
        <v>8205</v>
      </c>
      <c r="BB172" s="14">
        <f>INDEX(属性投放!$DK$6:$DK$85,(卡牌属性!AG172-2)*20+卡牌属性!AL172)</f>
        <v>52</v>
      </c>
      <c r="BC172" s="14">
        <f t="shared" si="410"/>
        <v>52</v>
      </c>
      <c r="BD172" s="14">
        <f t="shared" si="410"/>
        <v>52</v>
      </c>
      <c r="BE172" s="14">
        <f t="shared" si="410"/>
        <v>52</v>
      </c>
      <c r="BF172" s="14">
        <f t="shared" si="410"/>
        <v>52</v>
      </c>
      <c r="BG172" s="14">
        <f>INDEX(属性投放!$DL$6:$DL$85,(卡牌属性!AG172-2)*20+卡牌属性!AL172)</f>
        <v>26</v>
      </c>
      <c r="BH172" s="14">
        <f t="shared" si="411"/>
        <v>26</v>
      </c>
      <c r="BI172" s="14">
        <f t="shared" si="411"/>
        <v>26</v>
      </c>
      <c r="BJ172" s="14">
        <f t="shared" si="411"/>
        <v>26</v>
      </c>
      <c r="BK172" s="14">
        <f t="shared" si="411"/>
        <v>26</v>
      </c>
      <c r="BL172" s="14">
        <f>INDEX(属性投放!$DM$6:$DM$85,(卡牌属性!AG172-2)*20+卡牌属性!AL172)</f>
        <v>260</v>
      </c>
      <c r="BM172" s="14">
        <f t="shared" si="412"/>
        <v>260</v>
      </c>
      <c r="BN172" s="14">
        <f t="shared" si="412"/>
        <v>260</v>
      </c>
      <c r="BO172" s="14">
        <f t="shared" si="412"/>
        <v>260</v>
      </c>
      <c r="BP172" s="14">
        <f t="shared" si="412"/>
        <v>260</v>
      </c>
      <c r="BU172" s="13">
        <v>168</v>
      </c>
      <c r="BV172" s="13">
        <f t="shared" si="321"/>
        <v>9</v>
      </c>
      <c r="BW172" s="14">
        <f t="shared" si="322"/>
        <v>3</v>
      </c>
      <c r="BX172" s="14">
        <f t="shared" si="323"/>
        <v>1102009</v>
      </c>
      <c r="BY172" s="14" t="str">
        <f t="shared" si="324"/>
        <v>徐晃8突</v>
      </c>
      <c r="BZ172" s="25" t="s">
        <v>162</v>
      </c>
      <c r="CA172" s="14">
        <v>2</v>
      </c>
      <c r="CB172" s="14">
        <f t="shared" si="325"/>
        <v>8</v>
      </c>
      <c r="CC172" s="14" t="s">
        <v>21</v>
      </c>
      <c r="CD172" s="14">
        <f>INDEX(属性投放!$AY$6:$AY$85,(BW172-2)*20+CB172)</f>
        <v>1976</v>
      </c>
      <c r="CE172" s="14" t="s">
        <v>22</v>
      </c>
      <c r="CF172" s="14">
        <f>INDEX(属性投放!$AZ$6:$AZ$85,(BW172-2)*20+CB172)</f>
        <v>950</v>
      </c>
      <c r="CG172" s="14" t="s">
        <v>674</v>
      </c>
      <c r="CH172" s="14">
        <f>INDEX(属性投放!$BA$6:$BA$85,(BW172-2)*20+CB172)</f>
        <v>18760</v>
      </c>
      <c r="CI172" s="14" t="s">
        <v>21</v>
      </c>
      <c r="CJ172" s="14">
        <f>INDEX(属性投放!$BB$6:$BB$85,(BW172-2)*20+CB172)</f>
        <v>15</v>
      </c>
      <c r="CK172" s="14" t="s">
        <v>22</v>
      </c>
      <c r="CL172" s="14">
        <f>INDEX(属性投放!$BC$6:$BC$85,(BW172-2)*20+CB172)</f>
        <v>8</v>
      </c>
      <c r="CM172" s="14" t="s">
        <v>674</v>
      </c>
      <c r="CN172" s="14">
        <f>INDEX(属性投放!$BD$6:$BD$85,(BW172-2)*20+CB172)</f>
        <v>150</v>
      </c>
      <c r="CQ172" s="13">
        <v>168</v>
      </c>
      <c r="CR172" s="13">
        <f t="shared" si="326"/>
        <v>4</v>
      </c>
      <c r="CS172" s="13">
        <f t="shared" si="327"/>
        <v>12</v>
      </c>
      <c r="CT172" s="14">
        <f t="shared" si="328"/>
        <v>2</v>
      </c>
      <c r="CU172" s="14">
        <f t="shared" si="329"/>
        <v>1102004</v>
      </c>
      <c r="CV172" s="14" t="str">
        <f>INDEX($O$6:$O$27,CR172)&amp;"-"&amp;INDEX(属性投放!$AB$7:$AB$26,CX172)&amp;"-魂火-"&amp;CZ172</f>
        <v>唐流雨-叫唤-魂火-1</v>
      </c>
      <c r="CW172" s="25" t="s">
        <v>162</v>
      </c>
      <c r="CX172" s="14">
        <f>INDEX(属性投放!$AL$7:$AL$58,CS172)</f>
        <v>7</v>
      </c>
      <c r="CY172" s="14" t="s">
        <v>701</v>
      </c>
      <c r="CZ172" s="14">
        <f>INDEX(属性投放!$AM$7:$AM$58,CS172)</f>
        <v>1</v>
      </c>
      <c r="DA172" s="14">
        <f t="shared" si="330"/>
        <v>12</v>
      </c>
      <c r="DB172" s="14">
        <f>INDEX(属性投放!$AN$7:$AN$58,DA172)</f>
        <v>50</v>
      </c>
      <c r="DC172" s="14" t="s">
        <v>702</v>
      </c>
      <c r="DD172" s="14">
        <f>INDEX(属性投放!$BJ$6:$BJ$85,(CT172-2)*20+CX172)</f>
        <v>55</v>
      </c>
      <c r="DE172" s="14">
        <f>SUMIFS(DD$5:DD172,$CR$5:$CR172,"="&amp;$CR172)</f>
        <v>370</v>
      </c>
      <c r="DF172" s="14" t="s">
        <v>703</v>
      </c>
      <c r="DG172" s="14">
        <f>INDEX(属性投放!$BK$6:$BK$85,(CT172-2)*20+CX172)</f>
        <v>28</v>
      </c>
      <c r="DH172" s="14">
        <f>SUMIFS(DG$5:DG172,$CR$5:$CR172,"="&amp;$CR172)</f>
        <v>188</v>
      </c>
      <c r="DI172" s="14" t="s">
        <v>704</v>
      </c>
      <c r="DJ172" s="14">
        <f>INDEX(属性投放!$BL$6:$BL$85,(CT172-2)*20+CX172)</f>
        <v>550</v>
      </c>
      <c r="DK172" s="14">
        <f>SUMIFS(DJ$5:DJ172,$CR$5:$CR172,"="&amp;$CR172)</f>
        <v>3700</v>
      </c>
      <c r="DP172" s="14">
        <f t="shared" si="331"/>
        <v>1102009</v>
      </c>
      <c r="DQ172" s="14" t="str">
        <f t="shared" si="332"/>
        <v>徐晃8突</v>
      </c>
      <c r="DR172" s="14">
        <f t="shared" si="333"/>
        <v>4</v>
      </c>
      <c r="DS172" s="14">
        <f t="shared" si="334"/>
        <v>5</v>
      </c>
      <c r="DT172" s="14">
        <f t="shared" si="335"/>
        <v>7</v>
      </c>
      <c r="DU172" s="14">
        <f t="shared" si="336"/>
        <v>3</v>
      </c>
      <c r="DV172" s="14">
        <f t="shared" si="337"/>
        <v>8</v>
      </c>
      <c r="DW172" s="14">
        <f t="shared" si="338"/>
        <v>28</v>
      </c>
      <c r="DX172" s="14">
        <f>INDEX(属性投放!$AW$6:$AW$85,(卡牌属性!DU172-2)*20+卡牌属性!DV172)</f>
        <v>5</v>
      </c>
      <c r="DY172" s="14">
        <f>INDEX(属性投放!BP$6:BP$85,卡牌属性!$DW172)</f>
        <v>150</v>
      </c>
      <c r="DZ172" s="14">
        <f>INDEX(属性投放!BQ$6:BQ$85,卡牌属性!$DW172)</f>
        <v>75</v>
      </c>
      <c r="EA172" s="14">
        <f>INDEX(属性投放!BR$6:BR$85,卡牌属性!$DW172)</f>
        <v>1500</v>
      </c>
      <c r="EB172" s="14">
        <f t="shared" si="413"/>
        <v>1224</v>
      </c>
      <c r="EC172" s="14">
        <f t="shared" si="414"/>
        <v>1356</v>
      </c>
      <c r="ED172" s="14">
        <f t="shared" si="415"/>
        <v>1481</v>
      </c>
      <c r="EE172" s="14">
        <f t="shared" si="416"/>
        <v>1481</v>
      </c>
      <c r="EF172" s="14">
        <f t="shared" si="417"/>
        <v>1798</v>
      </c>
      <c r="EG172" s="14">
        <f t="shared" si="418"/>
        <v>638</v>
      </c>
      <c r="EH172" s="14">
        <f t="shared" si="419"/>
        <v>689</v>
      </c>
      <c r="EI172" s="14">
        <f t="shared" si="420"/>
        <v>689</v>
      </c>
      <c r="EJ172" s="14">
        <f t="shared" si="421"/>
        <v>829</v>
      </c>
      <c r="EK172" s="14">
        <f t="shared" si="422"/>
        <v>885</v>
      </c>
      <c r="EL172" s="14">
        <f t="shared" si="423"/>
        <v>16480</v>
      </c>
      <c r="EM172" s="14">
        <f t="shared" si="424"/>
        <v>17760</v>
      </c>
      <c r="EN172" s="14">
        <f t="shared" si="425"/>
        <v>17760</v>
      </c>
      <c r="EO172" s="14">
        <f t="shared" si="426"/>
        <v>19450</v>
      </c>
      <c r="EP172" s="14">
        <f t="shared" si="427"/>
        <v>23050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</row>
    <row r="173" spans="31:161" ht="16.5" x14ac:dyDescent="0.2">
      <c r="AE173" s="13">
        <v>169</v>
      </c>
      <c r="AF173" s="13">
        <f t="shared" si="354"/>
        <v>9</v>
      </c>
      <c r="AG173" s="13">
        <f t="shared" si="317"/>
        <v>3</v>
      </c>
      <c r="AH173" s="14">
        <f t="shared" si="318"/>
        <v>1101009</v>
      </c>
      <c r="AI173" s="14" t="str">
        <f t="shared" si="319"/>
        <v>北落师门9突</v>
      </c>
      <c r="AJ173" s="25" t="s">
        <v>162</v>
      </c>
      <c r="AK173" s="14">
        <v>1</v>
      </c>
      <c r="AL173" s="14">
        <f t="shared" si="320"/>
        <v>9</v>
      </c>
      <c r="AM173" s="14">
        <f>INDEX(属性投放!$DE$6:$DE$85,(卡牌属性!AG173-2)*20+卡牌属性!AL173)</f>
        <v>1809</v>
      </c>
      <c r="AN173" s="14">
        <f t="shared" si="407"/>
        <v>1809</v>
      </c>
      <c r="AO173" s="14">
        <f t="shared" si="407"/>
        <v>1809</v>
      </c>
      <c r="AP173" s="14">
        <f t="shared" si="407"/>
        <v>1809</v>
      </c>
      <c r="AQ173" s="14">
        <f t="shared" si="407"/>
        <v>1809</v>
      </c>
      <c r="AR173" s="14">
        <f>INDEX(属性投放!$DF$6:$DF$85,(卡牌属性!AG173-2)*20+卡牌属性!AL173)</f>
        <v>864</v>
      </c>
      <c r="AS173" s="14">
        <f t="shared" si="408"/>
        <v>864</v>
      </c>
      <c r="AT173" s="14">
        <f t="shared" si="408"/>
        <v>864</v>
      </c>
      <c r="AU173" s="14">
        <f t="shared" si="408"/>
        <v>864</v>
      </c>
      <c r="AV173" s="14">
        <f t="shared" si="408"/>
        <v>864</v>
      </c>
      <c r="AW173" s="14">
        <f>INDEX(属性投放!$DG$6:$DG$85,(卡牌属性!AG173-2)*20+卡牌属性!AL173)</f>
        <v>8945</v>
      </c>
      <c r="AX173" s="14">
        <f t="shared" si="409"/>
        <v>8945</v>
      </c>
      <c r="AY173" s="14">
        <f t="shared" si="409"/>
        <v>8945</v>
      </c>
      <c r="AZ173" s="14">
        <f t="shared" si="409"/>
        <v>8945</v>
      </c>
      <c r="BA173" s="14">
        <f t="shared" si="409"/>
        <v>8945</v>
      </c>
      <c r="BB173" s="14">
        <f>INDEX(属性投放!$DK$6:$DK$85,(卡牌属性!AG173-2)*20+卡牌属性!AL173)</f>
        <v>52</v>
      </c>
      <c r="BC173" s="14">
        <f t="shared" si="410"/>
        <v>52</v>
      </c>
      <c r="BD173" s="14">
        <f t="shared" si="410"/>
        <v>52</v>
      </c>
      <c r="BE173" s="14">
        <f t="shared" si="410"/>
        <v>52</v>
      </c>
      <c r="BF173" s="14">
        <f t="shared" si="410"/>
        <v>52</v>
      </c>
      <c r="BG173" s="14">
        <f>INDEX(属性投放!$DL$6:$DL$85,(卡牌属性!AG173-2)*20+卡牌属性!AL173)</f>
        <v>26</v>
      </c>
      <c r="BH173" s="14">
        <f t="shared" si="411"/>
        <v>26</v>
      </c>
      <c r="BI173" s="14">
        <f t="shared" si="411"/>
        <v>26</v>
      </c>
      <c r="BJ173" s="14">
        <f t="shared" si="411"/>
        <v>26</v>
      </c>
      <c r="BK173" s="14">
        <f t="shared" si="411"/>
        <v>26</v>
      </c>
      <c r="BL173" s="14">
        <f>INDEX(属性投放!$DM$6:$DM$85,(卡牌属性!AG173-2)*20+卡牌属性!AL173)</f>
        <v>260</v>
      </c>
      <c r="BM173" s="14">
        <f t="shared" si="412"/>
        <v>260</v>
      </c>
      <c r="BN173" s="14">
        <f t="shared" si="412"/>
        <v>260</v>
      </c>
      <c r="BO173" s="14">
        <f t="shared" si="412"/>
        <v>260</v>
      </c>
      <c r="BP173" s="14">
        <f t="shared" si="412"/>
        <v>260</v>
      </c>
      <c r="BU173" s="13">
        <v>169</v>
      </c>
      <c r="BV173" s="13">
        <f t="shared" si="321"/>
        <v>9</v>
      </c>
      <c r="BW173" s="14">
        <f t="shared" si="322"/>
        <v>3</v>
      </c>
      <c r="BX173" s="14">
        <f t="shared" si="323"/>
        <v>1102009</v>
      </c>
      <c r="BY173" s="14" t="str">
        <f t="shared" si="324"/>
        <v>徐晃9突</v>
      </c>
      <c r="BZ173" s="25" t="s">
        <v>162</v>
      </c>
      <c r="CA173" s="14">
        <v>2</v>
      </c>
      <c r="CB173" s="14">
        <f t="shared" si="325"/>
        <v>9</v>
      </c>
      <c r="CC173" s="14" t="s">
        <v>21</v>
      </c>
      <c r="CD173" s="14">
        <f>INDEX(属性投放!$AY$6:$AY$85,(BW173-2)*20+CB173)</f>
        <v>2401</v>
      </c>
      <c r="CE173" s="14" t="s">
        <v>22</v>
      </c>
      <c r="CF173" s="14">
        <f>INDEX(属性投放!$AZ$6:$AZ$85,(BW173-2)*20+CB173)</f>
        <v>1165</v>
      </c>
      <c r="CG173" s="14" t="s">
        <v>674</v>
      </c>
      <c r="CH173" s="14">
        <f>INDEX(属性投放!$BA$6:$BA$85,(BW173-2)*20+CB173)</f>
        <v>23010</v>
      </c>
      <c r="CI173" s="14" t="s">
        <v>21</v>
      </c>
      <c r="CJ173" s="14">
        <f>INDEX(属性投放!$BB$6:$BB$85,(BW173-2)*20+CB173)</f>
        <v>15</v>
      </c>
      <c r="CK173" s="14" t="s">
        <v>22</v>
      </c>
      <c r="CL173" s="14">
        <f>INDEX(属性投放!$BC$6:$BC$85,(BW173-2)*20+CB173)</f>
        <v>8</v>
      </c>
      <c r="CM173" s="14" t="s">
        <v>674</v>
      </c>
      <c r="CN173" s="14">
        <f>INDEX(属性投放!$BD$6:$BD$85,(BW173-2)*20+CB173)</f>
        <v>150</v>
      </c>
      <c r="CQ173" s="13">
        <v>169</v>
      </c>
      <c r="CR173" s="13">
        <f t="shared" si="326"/>
        <v>4</v>
      </c>
      <c r="CS173" s="13">
        <f t="shared" si="327"/>
        <v>13</v>
      </c>
      <c r="CT173" s="14">
        <f t="shared" si="328"/>
        <v>2</v>
      </c>
      <c r="CU173" s="14">
        <f t="shared" si="329"/>
        <v>1102004</v>
      </c>
      <c r="CV173" s="14" t="str">
        <f>INDEX($O$6:$O$27,CR173)&amp;"-"&amp;INDEX(属性投放!$AB$7:$AB$26,CX173)&amp;"-魂火-"&amp;CZ173</f>
        <v>唐流雨-叫唤-魂火-2</v>
      </c>
      <c r="CW173" s="25" t="s">
        <v>162</v>
      </c>
      <c r="CX173" s="14">
        <f>INDEX(属性投放!$AL$7:$AL$58,CS173)</f>
        <v>7</v>
      </c>
      <c r="CY173" s="14" t="s">
        <v>701</v>
      </c>
      <c r="CZ173" s="14">
        <f>INDEX(属性投放!$AM$7:$AM$58,CS173)</f>
        <v>2</v>
      </c>
      <c r="DA173" s="14">
        <f t="shared" si="330"/>
        <v>13</v>
      </c>
      <c r="DB173" s="14">
        <f>INDEX(属性投放!$AN$7:$AN$58,DA173)</f>
        <v>52</v>
      </c>
      <c r="DC173" s="14" t="s">
        <v>702</v>
      </c>
      <c r="DD173" s="14">
        <f>INDEX(属性投放!$BJ$6:$BJ$85,(CT173-2)*20+CX173)</f>
        <v>55</v>
      </c>
      <c r="DE173" s="14">
        <f>SUMIFS(DD$5:DD173,$CR$5:$CR173,"="&amp;$CR173)</f>
        <v>425</v>
      </c>
      <c r="DF173" s="14" t="s">
        <v>703</v>
      </c>
      <c r="DG173" s="14">
        <f>INDEX(属性投放!$BK$6:$BK$85,(CT173-2)*20+CX173)</f>
        <v>28</v>
      </c>
      <c r="DH173" s="14">
        <f>SUMIFS(DG$5:DG173,$CR$5:$CR173,"="&amp;$CR173)</f>
        <v>216</v>
      </c>
      <c r="DI173" s="14" t="s">
        <v>704</v>
      </c>
      <c r="DJ173" s="14">
        <f>INDEX(属性投放!$BL$6:$BL$85,(CT173-2)*20+CX173)</f>
        <v>550</v>
      </c>
      <c r="DK173" s="14">
        <f>SUMIFS(DJ$5:DJ173,$CR$5:$CR173,"="&amp;$CR173)</f>
        <v>4250</v>
      </c>
      <c r="DP173" s="14">
        <f t="shared" si="331"/>
        <v>1102009</v>
      </c>
      <c r="DQ173" s="14" t="str">
        <f t="shared" si="332"/>
        <v>徐晃9突</v>
      </c>
      <c r="DR173" s="14">
        <f t="shared" si="333"/>
        <v>4</v>
      </c>
      <c r="DS173" s="14">
        <f t="shared" si="334"/>
        <v>5</v>
      </c>
      <c r="DT173" s="14">
        <f t="shared" si="335"/>
        <v>7</v>
      </c>
      <c r="DU173" s="14">
        <f t="shared" si="336"/>
        <v>3</v>
      </c>
      <c r="DV173" s="14">
        <f t="shared" si="337"/>
        <v>9</v>
      </c>
      <c r="DW173" s="14">
        <f t="shared" si="338"/>
        <v>29</v>
      </c>
      <c r="DX173" s="14">
        <f>INDEX(属性投放!$AW$6:$AW$85,(卡牌属性!DU173-2)*20+卡牌属性!DV173)</f>
        <v>8</v>
      </c>
      <c r="DY173" s="14">
        <f>INDEX(属性投放!BP$6:BP$85,卡牌属性!$DW173)</f>
        <v>200</v>
      </c>
      <c r="DZ173" s="14">
        <f>INDEX(属性投放!BQ$6:BQ$85,卡牌属性!$DW173)</f>
        <v>100</v>
      </c>
      <c r="EA173" s="14">
        <f>INDEX(属性投放!BR$6:BR$85,卡牌属性!$DW173)</f>
        <v>2000</v>
      </c>
      <c r="EB173" s="14">
        <f t="shared" si="413"/>
        <v>1434</v>
      </c>
      <c r="EC173" s="14">
        <f t="shared" si="414"/>
        <v>1581</v>
      </c>
      <c r="ED173" s="14">
        <f t="shared" si="415"/>
        <v>1711</v>
      </c>
      <c r="EE173" s="14">
        <f t="shared" si="416"/>
        <v>1711</v>
      </c>
      <c r="EF173" s="14">
        <f t="shared" si="417"/>
        <v>2073</v>
      </c>
      <c r="EG173" s="14">
        <f t="shared" si="418"/>
        <v>753</v>
      </c>
      <c r="EH173" s="14">
        <f t="shared" si="419"/>
        <v>804</v>
      </c>
      <c r="EI173" s="14">
        <f t="shared" si="420"/>
        <v>804</v>
      </c>
      <c r="EJ173" s="14">
        <f t="shared" si="421"/>
        <v>969</v>
      </c>
      <c r="EK173" s="14">
        <f t="shared" si="422"/>
        <v>1030</v>
      </c>
      <c r="EL173" s="14">
        <f t="shared" si="423"/>
        <v>19230</v>
      </c>
      <c r="EM173" s="14">
        <f t="shared" si="424"/>
        <v>20660</v>
      </c>
      <c r="EN173" s="14">
        <f t="shared" si="425"/>
        <v>20660</v>
      </c>
      <c r="EO173" s="14">
        <f t="shared" si="426"/>
        <v>22450</v>
      </c>
      <c r="EP173" s="14">
        <f t="shared" si="427"/>
        <v>26550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</row>
    <row r="174" spans="31:161" ht="16.5" x14ac:dyDescent="0.2">
      <c r="AE174" s="13">
        <v>170</v>
      </c>
      <c r="AF174" s="13">
        <f t="shared" si="354"/>
        <v>9</v>
      </c>
      <c r="AG174" s="13">
        <f t="shared" si="317"/>
        <v>3</v>
      </c>
      <c r="AH174" s="14">
        <f t="shared" si="318"/>
        <v>1101009</v>
      </c>
      <c r="AI174" s="14" t="str">
        <f t="shared" si="319"/>
        <v>北落师门10突</v>
      </c>
      <c r="AJ174" s="25" t="s">
        <v>162</v>
      </c>
      <c r="AK174" s="14">
        <v>1</v>
      </c>
      <c r="AL174" s="14">
        <f t="shared" si="320"/>
        <v>10</v>
      </c>
      <c r="AM174" s="14">
        <f>INDEX(属性投放!$DE$6:$DE$85,(卡牌属性!AG174-2)*20+卡牌属性!AL174)</f>
        <v>2737</v>
      </c>
      <c r="AN174" s="14">
        <f t="shared" si="407"/>
        <v>2737</v>
      </c>
      <c r="AO174" s="14">
        <f t="shared" si="407"/>
        <v>2737</v>
      </c>
      <c r="AP174" s="14">
        <f t="shared" si="407"/>
        <v>2737</v>
      </c>
      <c r="AQ174" s="14">
        <f t="shared" si="407"/>
        <v>2737</v>
      </c>
      <c r="AR174" s="14">
        <f>INDEX(属性投放!$DF$6:$DF$85,(卡牌属性!AG174-2)*20+卡牌属性!AL174)</f>
        <v>1329</v>
      </c>
      <c r="AS174" s="14">
        <f t="shared" si="408"/>
        <v>1329</v>
      </c>
      <c r="AT174" s="14">
        <f t="shared" si="408"/>
        <v>1329</v>
      </c>
      <c r="AU174" s="14">
        <f t="shared" si="408"/>
        <v>1329</v>
      </c>
      <c r="AV174" s="14">
        <f t="shared" si="408"/>
        <v>1329</v>
      </c>
      <c r="AW174" s="14">
        <f>INDEX(属性投放!$DG$6:$DG$85,(卡牌属性!AG174-2)*20+卡牌属性!AL174)</f>
        <v>13585</v>
      </c>
      <c r="AX174" s="14">
        <f t="shared" si="409"/>
        <v>13585</v>
      </c>
      <c r="AY174" s="14">
        <f t="shared" si="409"/>
        <v>13585</v>
      </c>
      <c r="AZ174" s="14">
        <f t="shared" si="409"/>
        <v>13585</v>
      </c>
      <c r="BA174" s="14">
        <f t="shared" si="409"/>
        <v>13585</v>
      </c>
      <c r="BB174" s="14">
        <f>INDEX(属性投放!$DK$6:$DK$85,(卡牌属性!AG174-2)*20+卡牌属性!AL174)</f>
        <v>111</v>
      </c>
      <c r="BC174" s="14">
        <f t="shared" si="410"/>
        <v>111</v>
      </c>
      <c r="BD174" s="14">
        <f t="shared" si="410"/>
        <v>111</v>
      </c>
      <c r="BE174" s="14">
        <f t="shared" si="410"/>
        <v>111</v>
      </c>
      <c r="BF174" s="14">
        <f t="shared" si="410"/>
        <v>111</v>
      </c>
      <c r="BG174" s="14">
        <f>INDEX(属性投放!$DL$6:$DL$85,(卡牌属性!AG174-2)*20+卡牌属性!AL174)</f>
        <v>56</v>
      </c>
      <c r="BH174" s="14">
        <f t="shared" si="411"/>
        <v>56</v>
      </c>
      <c r="BI174" s="14">
        <f t="shared" si="411"/>
        <v>56</v>
      </c>
      <c r="BJ174" s="14">
        <f t="shared" si="411"/>
        <v>56</v>
      </c>
      <c r="BK174" s="14">
        <f t="shared" si="411"/>
        <v>56</v>
      </c>
      <c r="BL174" s="14">
        <f>INDEX(属性投放!$DM$6:$DM$85,(卡牌属性!AG174-2)*20+卡牌属性!AL174)</f>
        <v>555</v>
      </c>
      <c r="BM174" s="14">
        <f t="shared" si="412"/>
        <v>555</v>
      </c>
      <c r="BN174" s="14">
        <f t="shared" si="412"/>
        <v>555</v>
      </c>
      <c r="BO174" s="14">
        <f t="shared" si="412"/>
        <v>555</v>
      </c>
      <c r="BP174" s="14">
        <f t="shared" si="412"/>
        <v>555</v>
      </c>
      <c r="BU174" s="13">
        <v>170</v>
      </c>
      <c r="BV174" s="13">
        <f t="shared" si="321"/>
        <v>9</v>
      </c>
      <c r="BW174" s="14">
        <f t="shared" si="322"/>
        <v>3</v>
      </c>
      <c r="BX174" s="14">
        <f t="shared" si="323"/>
        <v>1102009</v>
      </c>
      <c r="BY174" s="14" t="str">
        <f t="shared" si="324"/>
        <v>徐晃10突</v>
      </c>
      <c r="BZ174" s="25" t="s">
        <v>162</v>
      </c>
      <c r="CA174" s="14">
        <v>2</v>
      </c>
      <c r="CB174" s="14">
        <f t="shared" si="325"/>
        <v>10</v>
      </c>
      <c r="CC174" s="14" t="s">
        <v>21</v>
      </c>
      <c r="CD174" s="14">
        <f>INDEX(属性投放!$AY$6:$AY$85,(BW174-2)*20+CB174)</f>
        <v>3081</v>
      </c>
      <c r="CE174" s="14" t="s">
        <v>22</v>
      </c>
      <c r="CF174" s="14">
        <f>INDEX(属性投放!$AZ$6:$AZ$85,(BW174-2)*20+CB174)</f>
        <v>1509</v>
      </c>
      <c r="CG174" s="14" t="s">
        <v>674</v>
      </c>
      <c r="CH174" s="14">
        <f>INDEX(属性投放!$BA$6:$BA$85,(BW174-2)*20+CB174)</f>
        <v>29810</v>
      </c>
      <c r="CI174" s="14" t="s">
        <v>21</v>
      </c>
      <c r="CJ174" s="14">
        <f>INDEX(属性投放!$BB$6:$BB$85,(BW174-2)*20+CB174)</f>
        <v>20</v>
      </c>
      <c r="CK174" s="14" t="s">
        <v>22</v>
      </c>
      <c r="CL174" s="14">
        <f>INDEX(属性投放!$BC$6:$BC$85,(BW174-2)*20+CB174)</f>
        <v>10</v>
      </c>
      <c r="CM174" s="14" t="s">
        <v>674</v>
      </c>
      <c r="CN174" s="14">
        <f>INDEX(属性投放!$BD$6:$BD$85,(BW174-2)*20+CB174)</f>
        <v>200</v>
      </c>
      <c r="CQ174" s="13">
        <v>170</v>
      </c>
      <c r="CR174" s="13">
        <f t="shared" si="326"/>
        <v>4</v>
      </c>
      <c r="CS174" s="13">
        <f t="shared" si="327"/>
        <v>14</v>
      </c>
      <c r="CT174" s="14">
        <f t="shared" si="328"/>
        <v>2</v>
      </c>
      <c r="CU174" s="14">
        <f t="shared" si="329"/>
        <v>1102004</v>
      </c>
      <c r="CV174" s="14" t="str">
        <f>INDEX($O$6:$O$27,CR174)&amp;"-"&amp;INDEX(属性投放!$AB$7:$AB$26,CX174)&amp;"-魂火-"&amp;CZ174</f>
        <v>唐流雨-叫唤+1-魂火-1</v>
      </c>
      <c r="CW174" s="25" t="s">
        <v>162</v>
      </c>
      <c r="CX174" s="14">
        <f>INDEX(属性投放!$AL$7:$AL$58,CS174)</f>
        <v>8</v>
      </c>
      <c r="CY174" s="14" t="s">
        <v>701</v>
      </c>
      <c r="CZ174" s="14">
        <f>INDEX(属性投放!$AM$7:$AM$58,CS174)</f>
        <v>1</v>
      </c>
      <c r="DA174" s="14">
        <f t="shared" si="330"/>
        <v>14</v>
      </c>
      <c r="DB174" s="14">
        <f>INDEX(属性投放!$AN$7:$AN$58,DA174)</f>
        <v>55</v>
      </c>
      <c r="DC174" s="14" t="s">
        <v>702</v>
      </c>
      <c r="DD174" s="14">
        <f>INDEX(属性投放!$BJ$6:$BJ$85,(CT174-2)*20+CX174)</f>
        <v>70</v>
      </c>
      <c r="DE174" s="14">
        <f>SUMIFS(DD$5:DD174,$CR$5:$CR174,"="&amp;$CR174)</f>
        <v>495</v>
      </c>
      <c r="DF174" s="14" t="s">
        <v>703</v>
      </c>
      <c r="DG174" s="14">
        <f>INDEX(属性投放!$BK$6:$BK$85,(CT174-2)*20+CX174)</f>
        <v>35</v>
      </c>
      <c r="DH174" s="14">
        <f>SUMIFS(DG$5:DG174,$CR$5:$CR174,"="&amp;$CR174)</f>
        <v>251</v>
      </c>
      <c r="DI174" s="14" t="s">
        <v>704</v>
      </c>
      <c r="DJ174" s="14">
        <f>INDEX(属性投放!$BL$6:$BL$85,(CT174-2)*20+CX174)</f>
        <v>700</v>
      </c>
      <c r="DK174" s="14">
        <f>SUMIFS(DJ$5:DJ174,$CR$5:$CR174,"="&amp;$CR174)</f>
        <v>4950</v>
      </c>
      <c r="DP174" s="14">
        <f t="shared" si="331"/>
        <v>1102009</v>
      </c>
      <c r="DQ174" s="14" t="str">
        <f t="shared" si="332"/>
        <v>徐晃10突</v>
      </c>
      <c r="DR174" s="14">
        <f t="shared" si="333"/>
        <v>4</v>
      </c>
      <c r="DS174" s="14">
        <f t="shared" si="334"/>
        <v>5</v>
      </c>
      <c r="DT174" s="14">
        <f t="shared" si="335"/>
        <v>7</v>
      </c>
      <c r="DU174" s="14">
        <f t="shared" si="336"/>
        <v>3</v>
      </c>
      <c r="DV174" s="14">
        <f t="shared" si="337"/>
        <v>10</v>
      </c>
      <c r="DW174" s="14">
        <f t="shared" si="338"/>
        <v>30</v>
      </c>
      <c r="DX174" s="14">
        <f>INDEX(属性投放!$AW$6:$AW$85,(卡牌属性!DU174-2)*20+卡牌属性!DV174)</f>
        <v>7</v>
      </c>
      <c r="DY174" s="14">
        <f>INDEX(属性投放!BP$6:BP$85,卡牌属性!$DW174)</f>
        <v>225</v>
      </c>
      <c r="DZ174" s="14">
        <f>INDEX(属性投放!BQ$6:BQ$85,卡牌属性!$DW174)</f>
        <v>113</v>
      </c>
      <c r="EA174" s="14">
        <f>INDEX(属性投放!BR$6:BR$85,卡牌属性!$DW174)</f>
        <v>2250</v>
      </c>
      <c r="EB174" s="14">
        <f t="shared" si="413"/>
        <v>1730</v>
      </c>
      <c r="EC174" s="14">
        <f t="shared" si="414"/>
        <v>1901</v>
      </c>
      <c r="ED174" s="14">
        <f t="shared" si="415"/>
        <v>2039</v>
      </c>
      <c r="EE174" s="14">
        <f t="shared" si="416"/>
        <v>2039</v>
      </c>
      <c r="EF174" s="14">
        <f t="shared" si="417"/>
        <v>2473</v>
      </c>
      <c r="EG174" s="14">
        <f t="shared" si="418"/>
        <v>917</v>
      </c>
      <c r="EH174" s="14">
        <f t="shared" si="419"/>
        <v>968</v>
      </c>
      <c r="EI174" s="14">
        <f t="shared" si="420"/>
        <v>968</v>
      </c>
      <c r="EJ174" s="14">
        <f t="shared" si="421"/>
        <v>1173</v>
      </c>
      <c r="EK174" s="14">
        <f t="shared" si="422"/>
        <v>1242</v>
      </c>
      <c r="EL174" s="14">
        <f t="shared" si="423"/>
        <v>23230</v>
      </c>
      <c r="EM174" s="14">
        <f t="shared" si="424"/>
        <v>24900</v>
      </c>
      <c r="EN174" s="14">
        <f t="shared" si="425"/>
        <v>24900</v>
      </c>
      <c r="EO174" s="14">
        <f t="shared" si="426"/>
        <v>26850</v>
      </c>
      <c r="EP174" s="14">
        <f t="shared" si="427"/>
        <v>31750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</row>
    <row r="175" spans="31:161" ht="16.5" x14ac:dyDescent="0.2">
      <c r="AE175" s="13">
        <v>171</v>
      </c>
      <c r="AF175" s="13">
        <f t="shared" si="354"/>
        <v>9</v>
      </c>
      <c r="AG175" s="13">
        <f t="shared" si="317"/>
        <v>3</v>
      </c>
      <c r="AH175" s="14">
        <f t="shared" si="318"/>
        <v>1101009</v>
      </c>
      <c r="AI175" s="14" t="str">
        <f t="shared" si="319"/>
        <v>北落师门11突</v>
      </c>
      <c r="AJ175" s="25" t="s">
        <v>162</v>
      </c>
      <c r="AK175" s="14">
        <v>1</v>
      </c>
      <c r="AL175" s="14">
        <f t="shared" si="320"/>
        <v>11</v>
      </c>
      <c r="AM175" s="14">
        <f>INDEX(属性投放!$DE$6:$DE$85,(卡牌属性!AG175-2)*20+卡牌属性!AL175)</f>
        <v>3056</v>
      </c>
      <c r="AN175" s="14">
        <f t="shared" si="407"/>
        <v>3056</v>
      </c>
      <c r="AO175" s="14">
        <f t="shared" si="407"/>
        <v>3056</v>
      </c>
      <c r="AP175" s="14">
        <f t="shared" si="407"/>
        <v>3056</v>
      </c>
      <c r="AQ175" s="14">
        <f t="shared" si="407"/>
        <v>3056</v>
      </c>
      <c r="AR175" s="14">
        <f>INDEX(属性投放!$DF$6:$DF$85,(卡牌属性!AG175-2)*20+卡牌属性!AL175)</f>
        <v>1488</v>
      </c>
      <c r="AS175" s="14">
        <f t="shared" si="408"/>
        <v>1488</v>
      </c>
      <c r="AT175" s="14">
        <f t="shared" si="408"/>
        <v>1488</v>
      </c>
      <c r="AU175" s="14">
        <f t="shared" si="408"/>
        <v>1488</v>
      </c>
      <c r="AV175" s="14">
        <f t="shared" si="408"/>
        <v>1488</v>
      </c>
      <c r="AW175" s="14">
        <f>INDEX(属性投放!$DG$6:$DG$85,(卡牌属性!AG175-2)*20+卡牌属性!AL175)</f>
        <v>15180</v>
      </c>
      <c r="AX175" s="14">
        <f t="shared" si="409"/>
        <v>15180</v>
      </c>
      <c r="AY175" s="14">
        <f t="shared" si="409"/>
        <v>15180</v>
      </c>
      <c r="AZ175" s="14">
        <f t="shared" si="409"/>
        <v>15180</v>
      </c>
      <c r="BA175" s="14">
        <f t="shared" si="409"/>
        <v>15180</v>
      </c>
      <c r="BB175" s="14">
        <f>INDEX(属性投放!$DK$6:$DK$85,(卡牌属性!AG175-2)*20+卡牌属性!AL175)</f>
        <v>111</v>
      </c>
      <c r="BC175" s="14">
        <f t="shared" si="410"/>
        <v>111</v>
      </c>
      <c r="BD175" s="14">
        <f t="shared" si="410"/>
        <v>111</v>
      </c>
      <c r="BE175" s="14">
        <f t="shared" si="410"/>
        <v>111</v>
      </c>
      <c r="BF175" s="14">
        <f t="shared" si="410"/>
        <v>111</v>
      </c>
      <c r="BG175" s="14">
        <f>INDEX(属性投放!$DL$6:$DL$85,(卡牌属性!AG175-2)*20+卡牌属性!AL175)</f>
        <v>56</v>
      </c>
      <c r="BH175" s="14">
        <f t="shared" si="411"/>
        <v>56</v>
      </c>
      <c r="BI175" s="14">
        <f t="shared" si="411"/>
        <v>56</v>
      </c>
      <c r="BJ175" s="14">
        <f t="shared" si="411"/>
        <v>56</v>
      </c>
      <c r="BK175" s="14">
        <f t="shared" si="411"/>
        <v>56</v>
      </c>
      <c r="BL175" s="14">
        <f>INDEX(属性投放!$DM$6:$DM$85,(卡牌属性!AG175-2)*20+卡牌属性!AL175)</f>
        <v>555</v>
      </c>
      <c r="BM175" s="14">
        <f t="shared" si="412"/>
        <v>555</v>
      </c>
      <c r="BN175" s="14">
        <f t="shared" si="412"/>
        <v>555</v>
      </c>
      <c r="BO175" s="14">
        <f t="shared" si="412"/>
        <v>555</v>
      </c>
      <c r="BP175" s="14">
        <f t="shared" si="412"/>
        <v>555</v>
      </c>
      <c r="BU175" s="13">
        <v>171</v>
      </c>
      <c r="BV175" s="13">
        <f t="shared" si="321"/>
        <v>9</v>
      </c>
      <c r="BW175" s="14">
        <f t="shared" si="322"/>
        <v>3</v>
      </c>
      <c r="BX175" s="14">
        <f t="shared" si="323"/>
        <v>1102009</v>
      </c>
      <c r="BY175" s="14" t="str">
        <f t="shared" si="324"/>
        <v>徐晃11突</v>
      </c>
      <c r="BZ175" s="25" t="s">
        <v>162</v>
      </c>
      <c r="CA175" s="14">
        <v>2</v>
      </c>
      <c r="CB175" s="14">
        <f t="shared" si="325"/>
        <v>11</v>
      </c>
      <c r="CC175" s="14" t="s">
        <v>21</v>
      </c>
      <c r="CD175" s="14">
        <f>INDEX(属性投放!$AY$6:$AY$85,(BW175-2)*20+CB175)</f>
        <v>3896</v>
      </c>
      <c r="CE175" s="14" t="s">
        <v>22</v>
      </c>
      <c r="CF175" s="14">
        <f>INDEX(属性投放!$AZ$6:$AZ$85,(BW175-2)*20+CB175)</f>
        <v>1917</v>
      </c>
      <c r="CG175" s="14" t="s">
        <v>674</v>
      </c>
      <c r="CH175" s="14">
        <f>INDEX(属性投放!$BA$6:$BA$85,(BW175-2)*20+CB175)</f>
        <v>37960</v>
      </c>
      <c r="CI175" s="14" t="s">
        <v>21</v>
      </c>
      <c r="CJ175" s="14">
        <f>INDEX(属性投放!$BB$6:$BB$85,(BW175-2)*20+CB175)</f>
        <v>20</v>
      </c>
      <c r="CK175" s="14" t="s">
        <v>22</v>
      </c>
      <c r="CL175" s="14">
        <f>INDEX(属性投放!$BC$6:$BC$85,(BW175-2)*20+CB175)</f>
        <v>10</v>
      </c>
      <c r="CM175" s="14" t="s">
        <v>674</v>
      </c>
      <c r="CN175" s="14">
        <f>INDEX(属性投放!$BD$6:$BD$85,(BW175-2)*20+CB175)</f>
        <v>200</v>
      </c>
      <c r="CQ175" s="13">
        <v>171</v>
      </c>
      <c r="CR175" s="13">
        <f t="shared" si="326"/>
        <v>4</v>
      </c>
      <c r="CS175" s="13">
        <f t="shared" si="327"/>
        <v>15</v>
      </c>
      <c r="CT175" s="14">
        <f t="shared" si="328"/>
        <v>2</v>
      </c>
      <c r="CU175" s="14">
        <f t="shared" si="329"/>
        <v>1102004</v>
      </c>
      <c r="CV175" s="14" t="str">
        <f>INDEX($O$6:$O$27,CR175)&amp;"-"&amp;INDEX(属性投放!$AB$7:$AB$26,CX175)&amp;"-魂火-"&amp;CZ175</f>
        <v>唐流雨-叫唤+1-魂火-2</v>
      </c>
      <c r="CW175" s="25" t="s">
        <v>162</v>
      </c>
      <c r="CX175" s="14">
        <f>INDEX(属性投放!$AL$7:$AL$58,CS175)</f>
        <v>8</v>
      </c>
      <c r="CY175" s="14" t="s">
        <v>701</v>
      </c>
      <c r="CZ175" s="14">
        <f>INDEX(属性投放!$AM$7:$AM$58,CS175)</f>
        <v>2</v>
      </c>
      <c r="DA175" s="14">
        <f t="shared" si="330"/>
        <v>15</v>
      </c>
      <c r="DB175" s="14">
        <f>INDEX(属性投放!$AN$7:$AN$58,DA175)</f>
        <v>57</v>
      </c>
      <c r="DC175" s="14" t="s">
        <v>702</v>
      </c>
      <c r="DD175" s="14">
        <f>INDEX(属性投放!$BJ$6:$BJ$85,(CT175-2)*20+CX175)</f>
        <v>70</v>
      </c>
      <c r="DE175" s="14">
        <f>SUMIFS(DD$5:DD175,$CR$5:$CR175,"="&amp;$CR175)</f>
        <v>565</v>
      </c>
      <c r="DF175" s="14" t="s">
        <v>703</v>
      </c>
      <c r="DG175" s="14">
        <f>INDEX(属性投放!$BK$6:$BK$85,(CT175-2)*20+CX175)</f>
        <v>35</v>
      </c>
      <c r="DH175" s="14">
        <f>SUMIFS(DG$5:DG175,$CR$5:$CR175,"="&amp;$CR175)</f>
        <v>286</v>
      </c>
      <c r="DI175" s="14" t="s">
        <v>704</v>
      </c>
      <c r="DJ175" s="14">
        <f>INDEX(属性投放!$BL$6:$BL$85,(CT175-2)*20+CX175)</f>
        <v>700</v>
      </c>
      <c r="DK175" s="14">
        <f>SUMIFS(DJ$5:DJ175,$CR$5:$CR175,"="&amp;$CR175)</f>
        <v>5650</v>
      </c>
      <c r="DP175" s="14">
        <f t="shared" si="331"/>
        <v>1102009</v>
      </c>
      <c r="DQ175" s="14" t="str">
        <f t="shared" si="332"/>
        <v>徐晃11突</v>
      </c>
      <c r="DR175" s="14">
        <f t="shared" si="333"/>
        <v>4</v>
      </c>
      <c r="DS175" s="14">
        <f t="shared" si="334"/>
        <v>5</v>
      </c>
      <c r="DT175" s="14">
        <f t="shared" si="335"/>
        <v>7</v>
      </c>
      <c r="DU175" s="14">
        <f t="shared" si="336"/>
        <v>3</v>
      </c>
      <c r="DV175" s="14">
        <f t="shared" si="337"/>
        <v>11</v>
      </c>
      <c r="DW175" s="14">
        <f t="shared" si="338"/>
        <v>31</v>
      </c>
      <c r="DX175" s="14">
        <f>INDEX(属性投放!$AW$6:$AW$85,(卡牌属性!DU175-2)*20+卡牌属性!DV175)</f>
        <v>8</v>
      </c>
      <c r="DY175" s="14">
        <f>INDEX(属性投放!BP$6:BP$85,卡牌属性!$DW175)</f>
        <v>280</v>
      </c>
      <c r="DZ175" s="14">
        <f>INDEX(属性投放!BQ$6:BQ$85,卡牌属性!$DW175)</f>
        <v>140</v>
      </c>
      <c r="EA175" s="14">
        <f>INDEX(属性投放!BR$6:BR$85,卡牌属性!$DW175)</f>
        <v>2800</v>
      </c>
      <c r="EB175" s="14">
        <f t="shared" si="413"/>
        <v>2060</v>
      </c>
      <c r="EC175" s="14">
        <f t="shared" si="414"/>
        <v>2266</v>
      </c>
      <c r="ED175" s="14">
        <f t="shared" si="415"/>
        <v>2411</v>
      </c>
      <c r="EE175" s="14">
        <f t="shared" si="416"/>
        <v>2411</v>
      </c>
      <c r="EF175" s="14">
        <f t="shared" si="417"/>
        <v>2908</v>
      </c>
      <c r="EG175" s="14">
        <f t="shared" si="418"/>
        <v>1100</v>
      </c>
      <c r="EH175" s="14">
        <f t="shared" si="419"/>
        <v>1158</v>
      </c>
      <c r="EI175" s="14">
        <f t="shared" si="420"/>
        <v>1158</v>
      </c>
      <c r="EJ175" s="14">
        <f t="shared" si="421"/>
        <v>1391</v>
      </c>
      <c r="EK175" s="14">
        <f t="shared" si="422"/>
        <v>1481</v>
      </c>
      <c r="EL175" s="14">
        <f t="shared" si="423"/>
        <v>27580</v>
      </c>
      <c r="EM175" s="14">
        <f t="shared" si="424"/>
        <v>29600</v>
      </c>
      <c r="EN175" s="14">
        <f t="shared" si="425"/>
        <v>29600</v>
      </c>
      <c r="EO175" s="14">
        <f t="shared" si="426"/>
        <v>31900</v>
      </c>
      <c r="EP175" s="14">
        <f t="shared" si="427"/>
        <v>37500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</row>
    <row r="176" spans="31:161" ht="16.5" x14ac:dyDescent="0.2">
      <c r="AE176" s="13">
        <v>172</v>
      </c>
      <c r="AF176" s="13">
        <f t="shared" si="354"/>
        <v>9</v>
      </c>
      <c r="AG176" s="13">
        <f t="shared" si="317"/>
        <v>3</v>
      </c>
      <c r="AH176" s="14">
        <f t="shared" si="318"/>
        <v>1101009</v>
      </c>
      <c r="AI176" s="14" t="str">
        <f t="shared" si="319"/>
        <v>北落师门12突</v>
      </c>
      <c r="AJ176" s="25" t="s">
        <v>162</v>
      </c>
      <c r="AK176" s="14">
        <v>1</v>
      </c>
      <c r="AL176" s="14">
        <f t="shared" si="320"/>
        <v>12</v>
      </c>
      <c r="AM176" s="14">
        <f>INDEX(属性投放!$DE$6:$DE$85,(卡牌属性!AG176-2)*20+卡牌属性!AL176)</f>
        <v>3375</v>
      </c>
      <c r="AN176" s="14">
        <f t="shared" si="407"/>
        <v>3375</v>
      </c>
      <c r="AO176" s="14">
        <f t="shared" si="407"/>
        <v>3375</v>
      </c>
      <c r="AP176" s="14">
        <f t="shared" si="407"/>
        <v>3375</v>
      </c>
      <c r="AQ176" s="14">
        <f t="shared" si="407"/>
        <v>3375</v>
      </c>
      <c r="AR176" s="14">
        <f>INDEX(属性投放!$DF$6:$DF$85,(卡牌属性!AG176-2)*20+卡牌属性!AL176)</f>
        <v>1647</v>
      </c>
      <c r="AS176" s="14">
        <f t="shared" si="408"/>
        <v>1647</v>
      </c>
      <c r="AT176" s="14">
        <f t="shared" si="408"/>
        <v>1647</v>
      </c>
      <c r="AU176" s="14">
        <f t="shared" si="408"/>
        <v>1647</v>
      </c>
      <c r="AV176" s="14">
        <f t="shared" si="408"/>
        <v>1647</v>
      </c>
      <c r="AW176" s="14">
        <f>INDEX(属性投放!$DG$6:$DG$85,(卡牌属性!AG176-2)*20+卡牌属性!AL176)</f>
        <v>16775</v>
      </c>
      <c r="AX176" s="14">
        <f t="shared" si="409"/>
        <v>16775</v>
      </c>
      <c r="AY176" s="14">
        <f t="shared" si="409"/>
        <v>16775</v>
      </c>
      <c r="AZ176" s="14">
        <f t="shared" si="409"/>
        <v>16775</v>
      </c>
      <c r="BA176" s="14">
        <f t="shared" si="409"/>
        <v>16775</v>
      </c>
      <c r="BB176" s="14">
        <f>INDEX(属性投放!$DK$6:$DK$85,(卡牌属性!AG176-2)*20+卡牌属性!AL176)</f>
        <v>111</v>
      </c>
      <c r="BC176" s="14">
        <f t="shared" si="410"/>
        <v>111</v>
      </c>
      <c r="BD176" s="14">
        <f t="shared" si="410"/>
        <v>111</v>
      </c>
      <c r="BE176" s="14">
        <f t="shared" si="410"/>
        <v>111</v>
      </c>
      <c r="BF176" s="14">
        <f t="shared" si="410"/>
        <v>111</v>
      </c>
      <c r="BG176" s="14">
        <f>INDEX(属性投放!$DL$6:$DL$85,(卡牌属性!AG176-2)*20+卡牌属性!AL176)</f>
        <v>56</v>
      </c>
      <c r="BH176" s="14">
        <f t="shared" si="411"/>
        <v>56</v>
      </c>
      <c r="BI176" s="14">
        <f t="shared" si="411"/>
        <v>56</v>
      </c>
      <c r="BJ176" s="14">
        <f t="shared" si="411"/>
        <v>56</v>
      </c>
      <c r="BK176" s="14">
        <f t="shared" si="411"/>
        <v>56</v>
      </c>
      <c r="BL176" s="14">
        <f>INDEX(属性投放!$DM$6:$DM$85,(卡牌属性!AG176-2)*20+卡牌属性!AL176)</f>
        <v>555</v>
      </c>
      <c r="BM176" s="14">
        <f t="shared" si="412"/>
        <v>555</v>
      </c>
      <c r="BN176" s="14">
        <f t="shared" si="412"/>
        <v>555</v>
      </c>
      <c r="BO176" s="14">
        <f t="shared" si="412"/>
        <v>555</v>
      </c>
      <c r="BP176" s="14">
        <f t="shared" si="412"/>
        <v>555</v>
      </c>
      <c r="BU176" s="13">
        <v>172</v>
      </c>
      <c r="BV176" s="13">
        <f t="shared" si="321"/>
        <v>9</v>
      </c>
      <c r="BW176" s="14">
        <f t="shared" si="322"/>
        <v>3</v>
      </c>
      <c r="BX176" s="14">
        <f t="shared" si="323"/>
        <v>1102009</v>
      </c>
      <c r="BY176" s="14" t="str">
        <f t="shared" si="324"/>
        <v>徐晃12突</v>
      </c>
      <c r="BZ176" s="25" t="s">
        <v>162</v>
      </c>
      <c r="CA176" s="14">
        <v>2</v>
      </c>
      <c r="CB176" s="14">
        <f t="shared" si="325"/>
        <v>12</v>
      </c>
      <c r="CC176" s="14" t="s">
        <v>21</v>
      </c>
      <c r="CD176" s="14">
        <f>INDEX(属性投放!$AY$6:$AY$85,(BW176-2)*20+CB176)</f>
        <v>4876</v>
      </c>
      <c r="CE176" s="14" t="s">
        <v>22</v>
      </c>
      <c r="CF176" s="14">
        <f>INDEX(属性投放!$AZ$6:$AZ$85,(BW176-2)*20+CB176)</f>
        <v>2407</v>
      </c>
      <c r="CG176" s="14" t="s">
        <v>674</v>
      </c>
      <c r="CH176" s="14">
        <f>INDEX(属性投放!$BA$6:$BA$85,(BW176-2)*20+CB176)</f>
        <v>47760</v>
      </c>
      <c r="CI176" s="14" t="s">
        <v>21</v>
      </c>
      <c r="CJ176" s="14">
        <f>INDEX(属性投放!$BB$6:$BB$85,(BW176-2)*20+CB176)</f>
        <v>20</v>
      </c>
      <c r="CK176" s="14" t="s">
        <v>22</v>
      </c>
      <c r="CL176" s="14">
        <f>INDEX(属性投放!$BC$6:$BC$85,(BW176-2)*20+CB176)</f>
        <v>10</v>
      </c>
      <c r="CM176" s="14" t="s">
        <v>674</v>
      </c>
      <c r="CN176" s="14">
        <f>INDEX(属性投放!$BD$6:$BD$85,(BW176-2)*20+CB176)</f>
        <v>200</v>
      </c>
      <c r="CQ176" s="13">
        <v>172</v>
      </c>
      <c r="CR176" s="13">
        <f t="shared" si="326"/>
        <v>4</v>
      </c>
      <c r="CS176" s="13">
        <f t="shared" si="327"/>
        <v>16</v>
      </c>
      <c r="CT176" s="14">
        <f t="shared" si="328"/>
        <v>2</v>
      </c>
      <c r="CU176" s="14">
        <f t="shared" si="329"/>
        <v>1102004</v>
      </c>
      <c r="CV176" s="14" t="str">
        <f>INDEX($O$6:$O$27,CR176)&amp;"-"&amp;INDEX(属性投放!$AB$7:$AB$26,CX176)&amp;"-魂火-"&amp;CZ176</f>
        <v>唐流雨-叫唤+2-魂火-1</v>
      </c>
      <c r="CW176" s="25" t="s">
        <v>162</v>
      </c>
      <c r="CX176" s="14">
        <f>INDEX(属性投放!$AL$7:$AL$58,CS176)</f>
        <v>9</v>
      </c>
      <c r="CY176" s="14" t="s">
        <v>701</v>
      </c>
      <c r="CZ176" s="14">
        <f>INDEX(属性投放!$AM$7:$AM$58,CS176)</f>
        <v>1</v>
      </c>
      <c r="DA176" s="14">
        <f t="shared" si="330"/>
        <v>16</v>
      </c>
      <c r="DB176" s="14">
        <f>INDEX(属性投放!$AN$7:$AN$58,DA176)</f>
        <v>60</v>
      </c>
      <c r="DC176" s="14" t="s">
        <v>702</v>
      </c>
      <c r="DD176" s="14">
        <f>INDEX(属性投放!$BJ$6:$BJ$85,(CT176-2)*20+CX176)</f>
        <v>80</v>
      </c>
      <c r="DE176" s="14">
        <f>SUMIFS(DD$5:DD176,$CR$5:$CR176,"="&amp;$CR176)</f>
        <v>645</v>
      </c>
      <c r="DF176" s="14" t="s">
        <v>703</v>
      </c>
      <c r="DG176" s="14">
        <f>INDEX(属性投放!$BK$6:$BK$85,(CT176-2)*20+CX176)</f>
        <v>40</v>
      </c>
      <c r="DH176" s="14">
        <f>SUMIFS(DG$5:DG176,$CR$5:$CR176,"="&amp;$CR176)</f>
        <v>326</v>
      </c>
      <c r="DI176" s="14" t="s">
        <v>704</v>
      </c>
      <c r="DJ176" s="14">
        <f>INDEX(属性投放!$BL$6:$BL$85,(CT176-2)*20+CX176)</f>
        <v>800</v>
      </c>
      <c r="DK176" s="14">
        <f>SUMIFS(DJ$5:DJ176,$CR$5:$CR176,"="&amp;$CR176)</f>
        <v>6450</v>
      </c>
      <c r="DP176" s="14">
        <f t="shared" si="331"/>
        <v>1102009</v>
      </c>
      <c r="DQ176" s="14" t="str">
        <f t="shared" si="332"/>
        <v>徐晃12突</v>
      </c>
      <c r="DR176" s="14">
        <f t="shared" si="333"/>
        <v>4</v>
      </c>
      <c r="DS176" s="14">
        <f t="shared" si="334"/>
        <v>5</v>
      </c>
      <c r="DT176" s="14">
        <f t="shared" si="335"/>
        <v>7</v>
      </c>
      <c r="DU176" s="14">
        <f t="shared" si="336"/>
        <v>3</v>
      </c>
      <c r="DV176" s="14">
        <f t="shared" si="337"/>
        <v>12</v>
      </c>
      <c r="DW176" s="14">
        <f t="shared" si="338"/>
        <v>32</v>
      </c>
      <c r="DX176" s="14">
        <f>INDEX(属性投放!$AW$6:$AW$85,(卡牌属性!DU176-2)*20+卡牌属性!DV176)</f>
        <v>7</v>
      </c>
      <c r="DY176" s="14">
        <f>INDEX(属性投放!BP$6:BP$85,卡牌属性!$DW176)</f>
        <v>500</v>
      </c>
      <c r="DZ176" s="14">
        <f>INDEX(属性投放!BQ$6:BQ$85,卡牌属性!$DW176)</f>
        <v>250</v>
      </c>
      <c r="EA176" s="14">
        <f>INDEX(属性投放!BR$6:BR$85,卡牌属性!$DW176)</f>
        <v>5000</v>
      </c>
      <c r="EB176" s="14">
        <f t="shared" si="413"/>
        <v>2460</v>
      </c>
      <c r="EC176" s="14">
        <f t="shared" si="414"/>
        <v>2706</v>
      </c>
      <c r="ED176" s="14">
        <f t="shared" si="415"/>
        <v>2859</v>
      </c>
      <c r="EE176" s="14">
        <f t="shared" si="416"/>
        <v>2859</v>
      </c>
      <c r="EF176" s="14">
        <f t="shared" si="417"/>
        <v>3428</v>
      </c>
      <c r="EG176" s="14">
        <f t="shared" si="418"/>
        <v>1320</v>
      </c>
      <c r="EH176" s="14">
        <f t="shared" si="419"/>
        <v>1386</v>
      </c>
      <c r="EI176" s="14">
        <f t="shared" si="420"/>
        <v>1386</v>
      </c>
      <c r="EJ176" s="14">
        <f t="shared" si="421"/>
        <v>1651</v>
      </c>
      <c r="EK176" s="14">
        <f t="shared" si="422"/>
        <v>1765</v>
      </c>
      <c r="EL176" s="14">
        <f t="shared" si="423"/>
        <v>32780</v>
      </c>
      <c r="EM176" s="14">
        <f t="shared" si="424"/>
        <v>35200</v>
      </c>
      <c r="EN176" s="14">
        <f t="shared" si="425"/>
        <v>35200</v>
      </c>
      <c r="EO176" s="14">
        <f t="shared" si="426"/>
        <v>37900</v>
      </c>
      <c r="EP176" s="14">
        <f t="shared" si="427"/>
        <v>44300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</row>
    <row r="177" spans="31:161" ht="16.5" x14ac:dyDescent="0.2">
      <c r="AE177" s="13">
        <v>173</v>
      </c>
      <c r="AF177" s="13">
        <f t="shared" si="354"/>
        <v>9</v>
      </c>
      <c r="AG177" s="13">
        <f t="shared" si="317"/>
        <v>3</v>
      </c>
      <c r="AH177" s="14">
        <f t="shared" si="318"/>
        <v>1101009</v>
      </c>
      <c r="AI177" s="14" t="str">
        <f t="shared" si="319"/>
        <v>北落师门13突</v>
      </c>
      <c r="AJ177" s="25" t="s">
        <v>162</v>
      </c>
      <c r="AK177" s="14">
        <v>1</v>
      </c>
      <c r="AL177" s="14">
        <f t="shared" si="320"/>
        <v>13</v>
      </c>
      <c r="AM177" s="14">
        <f>INDEX(属性投放!$DE$6:$DE$85,(卡牌属性!AG177-2)*20+卡牌属性!AL177)</f>
        <v>6469</v>
      </c>
      <c r="AN177" s="14">
        <f t="shared" si="407"/>
        <v>6469</v>
      </c>
      <c r="AO177" s="14">
        <f t="shared" si="407"/>
        <v>6469</v>
      </c>
      <c r="AP177" s="14">
        <f t="shared" si="407"/>
        <v>6469</v>
      </c>
      <c r="AQ177" s="14">
        <f t="shared" si="407"/>
        <v>6469</v>
      </c>
      <c r="AR177" s="14">
        <f>INDEX(属性投放!$DF$6:$DF$85,(卡牌属性!AG177-2)*20+卡牌属性!AL177)</f>
        <v>3206</v>
      </c>
      <c r="AS177" s="14">
        <f t="shared" si="408"/>
        <v>3206</v>
      </c>
      <c r="AT177" s="14">
        <f t="shared" si="408"/>
        <v>3206</v>
      </c>
      <c r="AU177" s="14">
        <f t="shared" si="408"/>
        <v>3206</v>
      </c>
      <c r="AV177" s="14">
        <f t="shared" si="408"/>
        <v>3206</v>
      </c>
      <c r="AW177" s="14">
        <f>INDEX(属性投放!$DG$6:$DG$85,(卡牌属性!AG177-2)*20+卡牌属性!AL177)</f>
        <v>32245</v>
      </c>
      <c r="AX177" s="14">
        <f t="shared" si="409"/>
        <v>32245</v>
      </c>
      <c r="AY177" s="14">
        <f t="shared" si="409"/>
        <v>32245</v>
      </c>
      <c r="AZ177" s="14">
        <f t="shared" si="409"/>
        <v>32245</v>
      </c>
      <c r="BA177" s="14">
        <f t="shared" si="409"/>
        <v>32245</v>
      </c>
      <c r="BB177" s="14">
        <f>INDEX(属性投放!$DK$6:$DK$85,(卡牌属性!AG177-2)*20+卡牌属性!AL177)</f>
        <v>211</v>
      </c>
      <c r="BC177" s="14">
        <f t="shared" si="410"/>
        <v>211</v>
      </c>
      <c r="BD177" s="14">
        <f t="shared" si="410"/>
        <v>211</v>
      </c>
      <c r="BE177" s="14">
        <f t="shared" si="410"/>
        <v>211</v>
      </c>
      <c r="BF177" s="14">
        <f t="shared" si="410"/>
        <v>211</v>
      </c>
      <c r="BG177" s="14">
        <f>INDEX(属性投放!$DL$6:$DL$85,(卡牌属性!AG177-2)*20+卡牌属性!AL177)</f>
        <v>106</v>
      </c>
      <c r="BH177" s="14">
        <f t="shared" si="411"/>
        <v>106</v>
      </c>
      <c r="BI177" s="14">
        <f t="shared" si="411"/>
        <v>106</v>
      </c>
      <c r="BJ177" s="14">
        <f t="shared" si="411"/>
        <v>106</v>
      </c>
      <c r="BK177" s="14">
        <f t="shared" si="411"/>
        <v>106</v>
      </c>
      <c r="BL177" s="14">
        <f>INDEX(属性投放!$DM$6:$DM$85,(卡牌属性!AG177-2)*20+卡牌属性!AL177)</f>
        <v>1055</v>
      </c>
      <c r="BM177" s="14">
        <f t="shared" si="412"/>
        <v>1055</v>
      </c>
      <c r="BN177" s="14">
        <f t="shared" si="412"/>
        <v>1055</v>
      </c>
      <c r="BO177" s="14">
        <f t="shared" si="412"/>
        <v>1055</v>
      </c>
      <c r="BP177" s="14">
        <f t="shared" si="412"/>
        <v>1055</v>
      </c>
      <c r="BU177" s="13">
        <v>173</v>
      </c>
      <c r="BV177" s="13">
        <f t="shared" si="321"/>
        <v>9</v>
      </c>
      <c r="BW177" s="14">
        <f t="shared" si="322"/>
        <v>3</v>
      </c>
      <c r="BX177" s="14">
        <f t="shared" si="323"/>
        <v>1102009</v>
      </c>
      <c r="BY177" s="14" t="str">
        <f t="shared" si="324"/>
        <v>徐晃13突</v>
      </c>
      <c r="BZ177" s="25" t="s">
        <v>162</v>
      </c>
      <c r="CA177" s="14">
        <v>2</v>
      </c>
      <c r="CB177" s="14">
        <f t="shared" si="325"/>
        <v>13</v>
      </c>
      <c r="CC177" s="14" t="s">
        <v>21</v>
      </c>
      <c r="CD177" s="14">
        <f>INDEX(属性投放!$AY$6:$AY$85,(BW177-2)*20+CB177)</f>
        <v>6266</v>
      </c>
      <c r="CE177" s="14" t="s">
        <v>22</v>
      </c>
      <c r="CF177" s="14">
        <f>INDEX(属性投放!$AZ$6:$AZ$85,(BW177-2)*20+CB177)</f>
        <v>3102</v>
      </c>
      <c r="CG177" s="14" t="s">
        <v>674</v>
      </c>
      <c r="CH177" s="14">
        <f>INDEX(属性投放!$BA$6:$BA$85,(BW177-2)*20+CB177)</f>
        <v>61660</v>
      </c>
      <c r="CI177" s="14" t="s">
        <v>21</v>
      </c>
      <c r="CJ177" s="14">
        <f>INDEX(属性投放!$BB$6:$BB$85,(BW177-2)*20+CB177)</f>
        <v>25</v>
      </c>
      <c r="CK177" s="14" t="s">
        <v>22</v>
      </c>
      <c r="CL177" s="14">
        <f>INDEX(属性投放!$BC$6:$BC$85,(BW177-2)*20+CB177)</f>
        <v>13</v>
      </c>
      <c r="CM177" s="14" t="s">
        <v>674</v>
      </c>
      <c r="CN177" s="14">
        <f>INDEX(属性投放!$BD$6:$BD$85,(BW177-2)*20+CB177)</f>
        <v>250</v>
      </c>
      <c r="CQ177" s="13">
        <v>173</v>
      </c>
      <c r="CR177" s="13">
        <f t="shared" si="326"/>
        <v>4</v>
      </c>
      <c r="CS177" s="13">
        <f t="shared" si="327"/>
        <v>17</v>
      </c>
      <c r="CT177" s="14">
        <f t="shared" si="328"/>
        <v>2</v>
      </c>
      <c r="CU177" s="14">
        <f t="shared" si="329"/>
        <v>1102004</v>
      </c>
      <c r="CV177" s="14" t="str">
        <f>INDEX($O$6:$O$27,CR177)&amp;"-"&amp;INDEX(属性投放!$AB$7:$AB$26,CX177)&amp;"-魂火-"&amp;CZ177</f>
        <v>唐流雨-叫唤+2-魂火-2</v>
      </c>
      <c r="CW177" s="25" t="s">
        <v>162</v>
      </c>
      <c r="CX177" s="14">
        <f>INDEX(属性投放!$AL$7:$AL$58,CS177)</f>
        <v>9</v>
      </c>
      <c r="CY177" s="14" t="s">
        <v>701</v>
      </c>
      <c r="CZ177" s="14">
        <f>INDEX(属性投放!$AM$7:$AM$58,CS177)</f>
        <v>2</v>
      </c>
      <c r="DA177" s="14">
        <f t="shared" si="330"/>
        <v>17</v>
      </c>
      <c r="DB177" s="14">
        <f>INDEX(属性投放!$AN$7:$AN$58,DA177)</f>
        <v>62</v>
      </c>
      <c r="DC177" s="14" t="s">
        <v>702</v>
      </c>
      <c r="DD177" s="14">
        <f>INDEX(属性投放!$BJ$6:$BJ$85,(CT177-2)*20+CX177)</f>
        <v>80</v>
      </c>
      <c r="DE177" s="14">
        <f>SUMIFS(DD$5:DD177,$CR$5:$CR177,"="&amp;$CR177)</f>
        <v>725</v>
      </c>
      <c r="DF177" s="14" t="s">
        <v>703</v>
      </c>
      <c r="DG177" s="14">
        <f>INDEX(属性投放!$BK$6:$BK$85,(CT177-2)*20+CX177)</f>
        <v>40</v>
      </c>
      <c r="DH177" s="14">
        <f>SUMIFS(DG$5:DG177,$CR$5:$CR177,"="&amp;$CR177)</f>
        <v>366</v>
      </c>
      <c r="DI177" s="14" t="s">
        <v>704</v>
      </c>
      <c r="DJ177" s="14">
        <f>INDEX(属性投放!$BL$6:$BL$85,(CT177-2)*20+CX177)</f>
        <v>800</v>
      </c>
      <c r="DK177" s="14">
        <f>SUMIFS(DJ$5:DJ177,$CR$5:$CR177,"="&amp;$CR177)</f>
        <v>7250</v>
      </c>
      <c r="DP177" s="14">
        <f t="shared" si="331"/>
        <v>1102009</v>
      </c>
      <c r="DQ177" s="14" t="str">
        <f t="shared" si="332"/>
        <v>徐晃13突</v>
      </c>
      <c r="DR177" s="14">
        <f t="shared" si="333"/>
        <v>4</v>
      </c>
      <c r="DS177" s="14">
        <f t="shared" si="334"/>
        <v>5</v>
      </c>
      <c r="DT177" s="14">
        <f t="shared" si="335"/>
        <v>7</v>
      </c>
      <c r="DU177" s="14">
        <f t="shared" si="336"/>
        <v>3</v>
      </c>
      <c r="DV177" s="14">
        <f t="shared" si="337"/>
        <v>13</v>
      </c>
      <c r="DW177" s="14">
        <f t="shared" si="338"/>
        <v>33</v>
      </c>
      <c r="DX177" s="14">
        <f>INDEX(属性投放!$AW$6:$AW$85,(卡牌属性!DU177-2)*20+卡牌属性!DV177)</f>
        <v>8</v>
      </c>
      <c r="DY177" s="14">
        <f>INDEX(属性投放!BP$6:BP$85,卡牌属性!$DW177)</f>
        <v>500</v>
      </c>
      <c r="DZ177" s="14">
        <f>INDEX(属性投放!BQ$6:BQ$85,卡牌属性!$DW177)</f>
        <v>250</v>
      </c>
      <c r="EA177" s="14">
        <f>INDEX(属性投放!BR$6:BR$85,卡牌属性!$DW177)</f>
        <v>5000</v>
      </c>
      <c r="EB177" s="14">
        <f t="shared" si="413"/>
        <v>3065</v>
      </c>
      <c r="EC177" s="14">
        <f t="shared" si="414"/>
        <v>3346</v>
      </c>
      <c r="ED177" s="14">
        <f t="shared" si="415"/>
        <v>3506</v>
      </c>
      <c r="EE177" s="14">
        <f t="shared" si="416"/>
        <v>3506</v>
      </c>
      <c r="EF177" s="14">
        <f t="shared" si="417"/>
        <v>4138</v>
      </c>
      <c r="EG177" s="14">
        <f t="shared" si="418"/>
        <v>1640</v>
      </c>
      <c r="EH177" s="14">
        <f t="shared" si="419"/>
        <v>1713</v>
      </c>
      <c r="EI177" s="14">
        <f t="shared" si="420"/>
        <v>1713</v>
      </c>
      <c r="EJ177" s="14">
        <f t="shared" si="421"/>
        <v>2006</v>
      </c>
      <c r="EK177" s="14">
        <f t="shared" si="422"/>
        <v>2141</v>
      </c>
      <c r="EL177" s="14">
        <f t="shared" si="423"/>
        <v>39880</v>
      </c>
      <c r="EM177" s="14">
        <f t="shared" si="424"/>
        <v>42650</v>
      </c>
      <c r="EN177" s="14">
        <f t="shared" si="425"/>
        <v>42650</v>
      </c>
      <c r="EO177" s="14">
        <f t="shared" si="426"/>
        <v>45700</v>
      </c>
      <c r="EP177" s="14">
        <f t="shared" si="427"/>
        <v>52800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</row>
    <row r="178" spans="31:161" ht="16.5" x14ac:dyDescent="0.2">
      <c r="AE178" s="13">
        <v>174</v>
      </c>
      <c r="AF178" s="13">
        <f t="shared" si="354"/>
        <v>9</v>
      </c>
      <c r="AG178" s="13">
        <f t="shared" si="317"/>
        <v>3</v>
      </c>
      <c r="AH178" s="14">
        <f t="shared" si="318"/>
        <v>1101009</v>
      </c>
      <c r="AI178" s="14" t="str">
        <f t="shared" si="319"/>
        <v>北落师门14突</v>
      </c>
      <c r="AJ178" s="25" t="s">
        <v>162</v>
      </c>
      <c r="AK178" s="14">
        <v>1</v>
      </c>
      <c r="AL178" s="14">
        <f t="shared" si="320"/>
        <v>14</v>
      </c>
      <c r="AM178" s="14">
        <f>INDEX(属性投放!$DE$6:$DE$85,(卡牌属性!AG178-2)*20+卡牌属性!AL178)</f>
        <v>7071</v>
      </c>
      <c r="AN178" s="14">
        <f t="shared" si="407"/>
        <v>7071</v>
      </c>
      <c r="AO178" s="14">
        <f t="shared" si="407"/>
        <v>7071</v>
      </c>
      <c r="AP178" s="14">
        <f t="shared" si="407"/>
        <v>7071</v>
      </c>
      <c r="AQ178" s="14">
        <f t="shared" si="407"/>
        <v>7071</v>
      </c>
      <c r="AR178" s="14">
        <f>INDEX(属性投放!$DF$6:$DF$85,(卡牌属性!AG178-2)*20+卡牌属性!AL178)</f>
        <v>3508</v>
      </c>
      <c r="AS178" s="14">
        <f t="shared" si="408"/>
        <v>3508</v>
      </c>
      <c r="AT178" s="14">
        <f t="shared" si="408"/>
        <v>3508</v>
      </c>
      <c r="AU178" s="14">
        <f t="shared" si="408"/>
        <v>3508</v>
      </c>
      <c r="AV178" s="14">
        <f t="shared" si="408"/>
        <v>3508</v>
      </c>
      <c r="AW178" s="14">
        <f>INDEX(属性投放!$DG$6:$DG$85,(卡牌属性!AG178-2)*20+卡牌属性!AL178)</f>
        <v>35255</v>
      </c>
      <c r="AX178" s="14">
        <f t="shared" si="409"/>
        <v>35255</v>
      </c>
      <c r="AY178" s="14">
        <f t="shared" si="409"/>
        <v>35255</v>
      </c>
      <c r="AZ178" s="14">
        <f t="shared" si="409"/>
        <v>35255</v>
      </c>
      <c r="BA178" s="14">
        <f t="shared" si="409"/>
        <v>35255</v>
      </c>
      <c r="BB178" s="14">
        <f>INDEX(属性投放!$DK$6:$DK$85,(卡牌属性!AG178-2)*20+卡牌属性!AL178)</f>
        <v>211</v>
      </c>
      <c r="BC178" s="14">
        <f t="shared" si="410"/>
        <v>211</v>
      </c>
      <c r="BD178" s="14">
        <f t="shared" si="410"/>
        <v>211</v>
      </c>
      <c r="BE178" s="14">
        <f t="shared" si="410"/>
        <v>211</v>
      </c>
      <c r="BF178" s="14">
        <f t="shared" si="410"/>
        <v>211</v>
      </c>
      <c r="BG178" s="14">
        <f>INDEX(属性投放!$DL$6:$DL$85,(卡牌属性!AG178-2)*20+卡牌属性!AL178)</f>
        <v>106</v>
      </c>
      <c r="BH178" s="14">
        <f t="shared" si="411"/>
        <v>106</v>
      </c>
      <c r="BI178" s="14">
        <f t="shared" si="411"/>
        <v>106</v>
      </c>
      <c r="BJ178" s="14">
        <f t="shared" si="411"/>
        <v>106</v>
      </c>
      <c r="BK178" s="14">
        <f t="shared" si="411"/>
        <v>106</v>
      </c>
      <c r="BL178" s="14">
        <f>INDEX(属性投放!$DM$6:$DM$85,(卡牌属性!AG178-2)*20+卡牌属性!AL178)</f>
        <v>1055</v>
      </c>
      <c r="BM178" s="14">
        <f t="shared" si="412"/>
        <v>1055</v>
      </c>
      <c r="BN178" s="14">
        <f t="shared" si="412"/>
        <v>1055</v>
      </c>
      <c r="BO178" s="14">
        <f t="shared" si="412"/>
        <v>1055</v>
      </c>
      <c r="BP178" s="14">
        <f t="shared" si="412"/>
        <v>1055</v>
      </c>
      <c r="BU178" s="13">
        <v>174</v>
      </c>
      <c r="BV178" s="13">
        <f t="shared" si="321"/>
        <v>9</v>
      </c>
      <c r="BW178" s="14">
        <f t="shared" si="322"/>
        <v>3</v>
      </c>
      <c r="BX178" s="14">
        <f t="shared" si="323"/>
        <v>1102009</v>
      </c>
      <c r="BY178" s="14" t="str">
        <f t="shared" si="324"/>
        <v>徐晃14突</v>
      </c>
      <c r="BZ178" s="25" t="s">
        <v>162</v>
      </c>
      <c r="CA178" s="14">
        <v>2</v>
      </c>
      <c r="CB178" s="14">
        <f t="shared" si="325"/>
        <v>14</v>
      </c>
      <c r="CC178" s="14" t="s">
        <v>21</v>
      </c>
      <c r="CD178" s="14">
        <f>INDEX(属性投放!$AY$6:$AY$85,(BW178-2)*20+CB178)</f>
        <v>7866</v>
      </c>
      <c r="CE178" s="14" t="s">
        <v>22</v>
      </c>
      <c r="CF178" s="14">
        <f>INDEX(属性投放!$AZ$6:$AZ$85,(BW178-2)*20+CB178)</f>
        <v>3906</v>
      </c>
      <c r="CG178" s="14" t="s">
        <v>674</v>
      </c>
      <c r="CH178" s="14">
        <f>INDEX(属性投放!$BA$6:$BA$85,(BW178-2)*20+CB178)</f>
        <v>77660</v>
      </c>
      <c r="CI178" s="14" t="s">
        <v>21</v>
      </c>
      <c r="CJ178" s="14">
        <f>INDEX(属性投放!$BB$6:$BB$85,(BW178-2)*20+CB178)</f>
        <v>25</v>
      </c>
      <c r="CK178" s="14" t="s">
        <v>22</v>
      </c>
      <c r="CL178" s="14">
        <f>INDEX(属性投放!$BC$6:$BC$85,(BW178-2)*20+CB178)</f>
        <v>13</v>
      </c>
      <c r="CM178" s="14" t="s">
        <v>674</v>
      </c>
      <c r="CN178" s="14">
        <f>INDEX(属性投放!$BD$6:$BD$85,(BW178-2)*20+CB178)</f>
        <v>250</v>
      </c>
      <c r="CQ178" s="13">
        <v>174</v>
      </c>
      <c r="CR178" s="13">
        <f t="shared" si="326"/>
        <v>4</v>
      </c>
      <c r="CS178" s="13">
        <f t="shared" si="327"/>
        <v>18</v>
      </c>
      <c r="CT178" s="14">
        <f t="shared" si="328"/>
        <v>2</v>
      </c>
      <c r="CU178" s="14">
        <f t="shared" si="329"/>
        <v>1102004</v>
      </c>
      <c r="CV178" s="14" t="str">
        <f>INDEX($O$6:$O$27,CR178)&amp;"-"&amp;INDEX(属性投放!$AB$7:$AB$26,CX178)&amp;"-魂火-"&amp;CZ178</f>
        <v>唐流雨-叫唤+2-魂火-3</v>
      </c>
      <c r="CW178" s="25" t="s">
        <v>162</v>
      </c>
      <c r="CX178" s="14">
        <f>INDEX(属性投放!$AL$7:$AL$58,CS178)</f>
        <v>9</v>
      </c>
      <c r="CY178" s="14" t="s">
        <v>701</v>
      </c>
      <c r="CZ178" s="14">
        <f>INDEX(属性投放!$AM$7:$AM$58,CS178)</f>
        <v>3</v>
      </c>
      <c r="DA178" s="14">
        <f t="shared" si="330"/>
        <v>18</v>
      </c>
      <c r="DB178" s="14">
        <f>INDEX(属性投放!$AN$7:$AN$58,DA178)</f>
        <v>65</v>
      </c>
      <c r="DC178" s="14" t="s">
        <v>702</v>
      </c>
      <c r="DD178" s="14">
        <f>INDEX(属性投放!$BJ$6:$BJ$85,(CT178-2)*20+CX178)</f>
        <v>80</v>
      </c>
      <c r="DE178" s="14">
        <f>SUMIFS(DD$5:DD178,$CR$5:$CR178,"="&amp;$CR178)</f>
        <v>805</v>
      </c>
      <c r="DF178" s="14" t="s">
        <v>703</v>
      </c>
      <c r="DG178" s="14">
        <f>INDEX(属性投放!$BK$6:$BK$85,(CT178-2)*20+CX178)</f>
        <v>40</v>
      </c>
      <c r="DH178" s="14">
        <f>SUMIFS(DG$5:DG178,$CR$5:$CR178,"="&amp;$CR178)</f>
        <v>406</v>
      </c>
      <c r="DI178" s="14" t="s">
        <v>704</v>
      </c>
      <c r="DJ178" s="14">
        <f>INDEX(属性投放!$BL$6:$BL$85,(CT178-2)*20+CX178)</f>
        <v>800</v>
      </c>
      <c r="DK178" s="14">
        <f>SUMIFS(DJ$5:DJ178,$CR$5:$CR178,"="&amp;$CR178)</f>
        <v>8050</v>
      </c>
      <c r="DP178" s="14">
        <f t="shared" si="331"/>
        <v>1102009</v>
      </c>
      <c r="DQ178" s="14" t="str">
        <f t="shared" si="332"/>
        <v>徐晃14突</v>
      </c>
      <c r="DR178" s="14">
        <f t="shared" si="333"/>
        <v>4</v>
      </c>
      <c r="DS178" s="14">
        <f t="shared" si="334"/>
        <v>5</v>
      </c>
      <c r="DT178" s="14">
        <f t="shared" si="335"/>
        <v>7</v>
      </c>
      <c r="DU178" s="14">
        <f t="shared" si="336"/>
        <v>3</v>
      </c>
      <c r="DV178" s="14">
        <f t="shared" si="337"/>
        <v>14</v>
      </c>
      <c r="DW178" s="14">
        <f t="shared" si="338"/>
        <v>34</v>
      </c>
      <c r="DX178" s="14">
        <f>INDEX(属性投放!$AW$6:$AW$85,(卡牌属性!DU178-2)*20+卡牌属性!DV178)</f>
        <v>7</v>
      </c>
      <c r="DY178" s="14">
        <f>INDEX(属性投放!BP$6:BP$85,卡牌属性!$DW178)</f>
        <v>550</v>
      </c>
      <c r="DZ178" s="14">
        <f>INDEX(属性投放!BQ$6:BQ$85,卡牌属性!$DW178)</f>
        <v>275</v>
      </c>
      <c r="EA178" s="14">
        <f>INDEX(属性投放!BR$6:BR$85,卡牌属性!$DW178)</f>
        <v>5500</v>
      </c>
      <c r="EB178" s="14">
        <f t="shared" si="413"/>
        <v>3725</v>
      </c>
      <c r="EC178" s="14">
        <f t="shared" si="414"/>
        <v>4046</v>
      </c>
      <c r="ED178" s="14">
        <f t="shared" si="415"/>
        <v>4214</v>
      </c>
      <c r="EE178" s="14">
        <f t="shared" si="416"/>
        <v>4214</v>
      </c>
      <c r="EF178" s="14">
        <f t="shared" si="417"/>
        <v>4958</v>
      </c>
      <c r="EG178" s="14">
        <f t="shared" si="418"/>
        <v>1994</v>
      </c>
      <c r="EH178" s="14">
        <f t="shared" si="419"/>
        <v>2067</v>
      </c>
      <c r="EI178" s="14">
        <f t="shared" si="420"/>
        <v>2067</v>
      </c>
      <c r="EJ178" s="14">
        <f t="shared" si="421"/>
        <v>2416</v>
      </c>
      <c r="EK178" s="14">
        <f t="shared" si="422"/>
        <v>2575</v>
      </c>
      <c r="EL178" s="14">
        <f t="shared" si="423"/>
        <v>48080</v>
      </c>
      <c r="EM178" s="14">
        <f t="shared" si="424"/>
        <v>51250</v>
      </c>
      <c r="EN178" s="14">
        <f t="shared" si="425"/>
        <v>51250</v>
      </c>
      <c r="EO178" s="14">
        <f t="shared" si="426"/>
        <v>54700</v>
      </c>
      <c r="EP178" s="14">
        <f t="shared" si="427"/>
        <v>63800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</row>
    <row r="179" spans="31:161" ht="16.5" x14ac:dyDescent="0.2">
      <c r="AE179" s="13">
        <v>175</v>
      </c>
      <c r="AF179" s="13">
        <f t="shared" si="354"/>
        <v>9</v>
      </c>
      <c r="AG179" s="13">
        <f t="shared" si="317"/>
        <v>3</v>
      </c>
      <c r="AH179" s="14">
        <f t="shared" si="318"/>
        <v>1101009</v>
      </c>
      <c r="AI179" s="14" t="str">
        <f t="shared" si="319"/>
        <v>北落师门15突</v>
      </c>
      <c r="AJ179" s="25" t="s">
        <v>162</v>
      </c>
      <c r="AK179" s="14">
        <v>1</v>
      </c>
      <c r="AL179" s="14">
        <f t="shared" si="320"/>
        <v>15</v>
      </c>
      <c r="AM179" s="14">
        <f>INDEX(属性投放!$DE$6:$DE$85,(卡牌属性!AG179-2)*20+卡牌属性!AL179)</f>
        <v>7673</v>
      </c>
      <c r="AN179" s="14">
        <f t="shared" si="407"/>
        <v>7673</v>
      </c>
      <c r="AO179" s="14">
        <f t="shared" si="407"/>
        <v>7673</v>
      </c>
      <c r="AP179" s="14">
        <f t="shared" si="407"/>
        <v>7673</v>
      </c>
      <c r="AQ179" s="14">
        <f t="shared" si="407"/>
        <v>7673</v>
      </c>
      <c r="AR179" s="14">
        <f>INDEX(属性投放!$DF$6:$DF$85,(卡牌属性!AG179-2)*20+卡牌属性!AL179)</f>
        <v>3810</v>
      </c>
      <c r="AS179" s="14">
        <f t="shared" si="408"/>
        <v>3810</v>
      </c>
      <c r="AT179" s="14">
        <f t="shared" si="408"/>
        <v>3810</v>
      </c>
      <c r="AU179" s="14">
        <f t="shared" si="408"/>
        <v>3810</v>
      </c>
      <c r="AV179" s="14">
        <f t="shared" si="408"/>
        <v>3810</v>
      </c>
      <c r="AW179" s="14">
        <f>INDEX(属性投放!$DG$6:$DG$85,(卡牌属性!AG179-2)*20+卡牌属性!AL179)</f>
        <v>38265</v>
      </c>
      <c r="AX179" s="14">
        <f t="shared" si="409"/>
        <v>38265</v>
      </c>
      <c r="AY179" s="14">
        <f t="shared" si="409"/>
        <v>38265</v>
      </c>
      <c r="AZ179" s="14">
        <f t="shared" si="409"/>
        <v>38265</v>
      </c>
      <c r="BA179" s="14">
        <f t="shared" si="409"/>
        <v>38265</v>
      </c>
      <c r="BB179" s="14">
        <f>INDEX(属性投放!$DK$6:$DK$85,(卡牌属性!AG179-2)*20+卡牌属性!AL179)</f>
        <v>211</v>
      </c>
      <c r="BC179" s="14">
        <f t="shared" si="410"/>
        <v>211</v>
      </c>
      <c r="BD179" s="14">
        <f t="shared" si="410"/>
        <v>211</v>
      </c>
      <c r="BE179" s="14">
        <f t="shared" si="410"/>
        <v>211</v>
      </c>
      <c r="BF179" s="14">
        <f t="shared" si="410"/>
        <v>211</v>
      </c>
      <c r="BG179" s="14">
        <f>INDEX(属性投放!$DL$6:$DL$85,(卡牌属性!AG179-2)*20+卡牌属性!AL179)</f>
        <v>106</v>
      </c>
      <c r="BH179" s="14">
        <f t="shared" si="411"/>
        <v>106</v>
      </c>
      <c r="BI179" s="14">
        <f t="shared" si="411"/>
        <v>106</v>
      </c>
      <c r="BJ179" s="14">
        <f t="shared" si="411"/>
        <v>106</v>
      </c>
      <c r="BK179" s="14">
        <f t="shared" si="411"/>
        <v>106</v>
      </c>
      <c r="BL179" s="14">
        <f>INDEX(属性投放!$DM$6:$DM$85,(卡牌属性!AG179-2)*20+卡牌属性!AL179)</f>
        <v>1055</v>
      </c>
      <c r="BM179" s="14">
        <f t="shared" si="412"/>
        <v>1055</v>
      </c>
      <c r="BN179" s="14">
        <f t="shared" si="412"/>
        <v>1055</v>
      </c>
      <c r="BO179" s="14">
        <f t="shared" si="412"/>
        <v>1055</v>
      </c>
      <c r="BP179" s="14">
        <f t="shared" si="412"/>
        <v>1055</v>
      </c>
      <c r="BU179" s="13">
        <v>175</v>
      </c>
      <c r="BV179" s="13">
        <f t="shared" si="321"/>
        <v>9</v>
      </c>
      <c r="BW179" s="14">
        <f t="shared" si="322"/>
        <v>3</v>
      </c>
      <c r="BX179" s="14">
        <f t="shared" si="323"/>
        <v>1102009</v>
      </c>
      <c r="BY179" s="14" t="str">
        <f t="shared" si="324"/>
        <v>徐晃15突</v>
      </c>
      <c r="BZ179" s="25" t="s">
        <v>162</v>
      </c>
      <c r="CA179" s="14">
        <v>2</v>
      </c>
      <c r="CB179" s="14">
        <f t="shared" si="325"/>
        <v>15</v>
      </c>
      <c r="CC179" s="14" t="s">
        <v>21</v>
      </c>
      <c r="CD179" s="14">
        <f>INDEX(属性投放!$AY$6:$AY$85,(BW179-2)*20+CB179)</f>
        <v>9641</v>
      </c>
      <c r="CE179" s="14" t="s">
        <v>22</v>
      </c>
      <c r="CF179" s="14">
        <f>INDEX(属性投放!$AZ$6:$AZ$85,(BW179-2)*20+CB179)</f>
        <v>4797</v>
      </c>
      <c r="CG179" s="14" t="s">
        <v>674</v>
      </c>
      <c r="CH179" s="14">
        <f>INDEX(属性投放!$BA$6:$BA$85,(BW179-2)*20+CB179)</f>
        <v>95410</v>
      </c>
      <c r="CI179" s="14" t="s">
        <v>21</v>
      </c>
      <c r="CJ179" s="14">
        <f>INDEX(属性投放!$BB$6:$BB$85,(BW179-2)*20+CB179)</f>
        <v>25</v>
      </c>
      <c r="CK179" s="14" t="s">
        <v>22</v>
      </c>
      <c r="CL179" s="14">
        <f>INDEX(属性投放!$BC$6:$BC$85,(BW179-2)*20+CB179)</f>
        <v>13</v>
      </c>
      <c r="CM179" s="14" t="s">
        <v>674</v>
      </c>
      <c r="CN179" s="14">
        <f>INDEX(属性投放!$BD$6:$BD$85,(BW179-2)*20+CB179)</f>
        <v>250</v>
      </c>
      <c r="CQ179" s="13">
        <v>175</v>
      </c>
      <c r="CR179" s="13">
        <f t="shared" si="326"/>
        <v>4</v>
      </c>
      <c r="CS179" s="13">
        <f t="shared" si="327"/>
        <v>19</v>
      </c>
      <c r="CT179" s="14">
        <f t="shared" si="328"/>
        <v>2</v>
      </c>
      <c r="CU179" s="14">
        <f t="shared" si="329"/>
        <v>1102004</v>
      </c>
      <c r="CV179" s="14" t="str">
        <f>INDEX($O$6:$O$27,CR179)&amp;"-"&amp;INDEX(属性投放!$AB$7:$AB$26,CX179)&amp;"-魂火-"&amp;CZ179</f>
        <v>唐流雨-大叫唤-魂火-1</v>
      </c>
      <c r="CW179" s="25" t="s">
        <v>162</v>
      </c>
      <c r="CX179" s="14">
        <f>INDEX(属性投放!$AL$7:$AL$58,CS179)</f>
        <v>10</v>
      </c>
      <c r="CY179" s="14" t="s">
        <v>701</v>
      </c>
      <c r="CZ179" s="14">
        <f>INDEX(属性投放!$AM$7:$AM$58,CS179)</f>
        <v>1</v>
      </c>
      <c r="DA179" s="14">
        <f t="shared" si="330"/>
        <v>19</v>
      </c>
      <c r="DB179" s="14">
        <f>INDEX(属性投放!$AN$7:$AN$58,DA179)</f>
        <v>67</v>
      </c>
      <c r="DC179" s="14" t="s">
        <v>702</v>
      </c>
      <c r="DD179" s="14">
        <f>INDEX(属性投放!$BJ$6:$BJ$85,(CT179-2)*20+CX179)</f>
        <v>100</v>
      </c>
      <c r="DE179" s="14">
        <f>SUMIFS(DD$5:DD179,$CR$5:$CR179,"="&amp;$CR179)</f>
        <v>905</v>
      </c>
      <c r="DF179" s="14" t="s">
        <v>703</v>
      </c>
      <c r="DG179" s="14">
        <f>INDEX(属性投放!$BK$6:$BK$85,(CT179-2)*20+CX179)</f>
        <v>50</v>
      </c>
      <c r="DH179" s="14">
        <f>SUMIFS(DG$5:DG179,$CR$5:$CR179,"="&amp;$CR179)</f>
        <v>456</v>
      </c>
      <c r="DI179" s="14" t="s">
        <v>704</v>
      </c>
      <c r="DJ179" s="14">
        <f>INDEX(属性投放!$BL$6:$BL$85,(CT179-2)*20+CX179)</f>
        <v>1000</v>
      </c>
      <c r="DK179" s="14">
        <f>SUMIFS(DJ$5:DJ179,$CR$5:$CR179,"="&amp;$CR179)</f>
        <v>9050</v>
      </c>
      <c r="DP179" s="14">
        <f t="shared" si="331"/>
        <v>1102009</v>
      </c>
      <c r="DQ179" s="14" t="str">
        <f t="shared" si="332"/>
        <v>徐晃15突</v>
      </c>
      <c r="DR179" s="14">
        <f t="shared" si="333"/>
        <v>4</v>
      </c>
      <c r="DS179" s="14">
        <f t="shared" si="334"/>
        <v>5</v>
      </c>
      <c r="DT179" s="14">
        <f t="shared" si="335"/>
        <v>7</v>
      </c>
      <c r="DU179" s="14">
        <f t="shared" si="336"/>
        <v>3</v>
      </c>
      <c r="DV179" s="14">
        <f t="shared" si="337"/>
        <v>15</v>
      </c>
      <c r="DW179" s="14">
        <f t="shared" si="338"/>
        <v>35</v>
      </c>
      <c r="DX179" s="14">
        <f>INDEX(属性投放!$AW$6:$AW$85,(卡牌属性!DU179-2)*20+卡牌属性!DV179)</f>
        <v>8</v>
      </c>
      <c r="DY179" s="14">
        <f>INDEX(属性投放!BP$6:BP$85,卡牌属性!$DW179)</f>
        <v>1000</v>
      </c>
      <c r="DZ179" s="14">
        <f>INDEX(属性投放!BQ$6:BQ$85,卡牌属性!$DW179)</f>
        <v>500</v>
      </c>
      <c r="EA179" s="14">
        <f>INDEX(属性投放!BR$6:BR$85,卡牌属性!$DW179)</f>
        <v>10000</v>
      </c>
      <c r="EB179" s="14">
        <f t="shared" si="413"/>
        <v>4415</v>
      </c>
      <c r="EC179" s="14">
        <f t="shared" si="414"/>
        <v>4771</v>
      </c>
      <c r="ED179" s="14">
        <f t="shared" si="415"/>
        <v>4946</v>
      </c>
      <c r="EE179" s="14">
        <f t="shared" si="416"/>
        <v>4946</v>
      </c>
      <c r="EF179" s="14">
        <f t="shared" si="417"/>
        <v>5788</v>
      </c>
      <c r="EG179" s="14">
        <f t="shared" si="418"/>
        <v>2360</v>
      </c>
      <c r="EH179" s="14">
        <f t="shared" si="419"/>
        <v>2433</v>
      </c>
      <c r="EI179" s="14">
        <f t="shared" si="420"/>
        <v>2433</v>
      </c>
      <c r="EJ179" s="14">
        <f t="shared" si="421"/>
        <v>2831</v>
      </c>
      <c r="EK179" s="14">
        <f t="shared" si="422"/>
        <v>3011</v>
      </c>
      <c r="EL179" s="14">
        <f t="shared" si="423"/>
        <v>56380</v>
      </c>
      <c r="EM179" s="14">
        <f t="shared" si="424"/>
        <v>59900</v>
      </c>
      <c r="EN179" s="14">
        <f t="shared" si="425"/>
        <v>59900</v>
      </c>
      <c r="EO179" s="14">
        <f t="shared" si="426"/>
        <v>63700</v>
      </c>
      <c r="EP179" s="14">
        <f t="shared" si="427"/>
        <v>74550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</row>
    <row r="180" spans="31:161" ht="16.5" x14ac:dyDescent="0.2">
      <c r="AE180" s="13">
        <v>176</v>
      </c>
      <c r="AF180" s="13">
        <f t="shared" si="354"/>
        <v>9</v>
      </c>
      <c r="AG180" s="13">
        <f t="shared" si="317"/>
        <v>3</v>
      </c>
      <c r="AH180" s="14">
        <f t="shared" si="318"/>
        <v>1101009</v>
      </c>
      <c r="AI180" s="14" t="str">
        <f t="shared" si="319"/>
        <v>北落师门16突</v>
      </c>
      <c r="AJ180" s="25" t="s">
        <v>162</v>
      </c>
      <c r="AK180" s="14">
        <v>1</v>
      </c>
      <c r="AL180" s="14">
        <f t="shared" si="320"/>
        <v>16</v>
      </c>
      <c r="AM180" s="14">
        <f>INDEX(属性投放!$DE$6:$DE$85,(卡牌属性!AG180-2)*20+卡牌属性!AL180)</f>
        <v>13550</v>
      </c>
      <c r="AN180" s="14">
        <f t="shared" si="407"/>
        <v>13550</v>
      </c>
      <c r="AO180" s="14">
        <f t="shared" si="407"/>
        <v>13550</v>
      </c>
      <c r="AP180" s="14">
        <f t="shared" si="407"/>
        <v>13550</v>
      </c>
      <c r="AQ180" s="14">
        <f t="shared" si="407"/>
        <v>13550</v>
      </c>
      <c r="AR180" s="14">
        <f>INDEX(属性投放!$DF$6:$DF$85,(卡牌属性!AG180-2)*20+卡牌属性!AL180)</f>
        <v>6762</v>
      </c>
      <c r="AS180" s="14">
        <f t="shared" si="408"/>
        <v>6762</v>
      </c>
      <c r="AT180" s="14">
        <f t="shared" si="408"/>
        <v>6762</v>
      </c>
      <c r="AU180" s="14">
        <f t="shared" si="408"/>
        <v>6762</v>
      </c>
      <c r="AV180" s="14">
        <f t="shared" si="408"/>
        <v>6762</v>
      </c>
      <c r="AW180" s="14">
        <f>INDEX(属性投放!$DG$6:$DG$85,(卡牌属性!AG180-2)*20+卡牌属性!AL180)</f>
        <v>67650</v>
      </c>
      <c r="AX180" s="14">
        <f t="shared" si="409"/>
        <v>67650</v>
      </c>
      <c r="AY180" s="14">
        <f t="shared" si="409"/>
        <v>67650</v>
      </c>
      <c r="AZ180" s="14">
        <f t="shared" si="409"/>
        <v>67650</v>
      </c>
      <c r="BA180" s="14">
        <f t="shared" si="409"/>
        <v>67650</v>
      </c>
      <c r="BB180" s="14">
        <f>INDEX(属性投放!$DK$6:$DK$85,(卡牌属性!AG180-2)*20+卡牌属性!AL180)</f>
        <v>314</v>
      </c>
      <c r="BC180" s="14">
        <f t="shared" si="410"/>
        <v>314</v>
      </c>
      <c r="BD180" s="14">
        <f t="shared" si="410"/>
        <v>314</v>
      </c>
      <c r="BE180" s="14">
        <f t="shared" si="410"/>
        <v>314</v>
      </c>
      <c r="BF180" s="14">
        <f t="shared" si="410"/>
        <v>314</v>
      </c>
      <c r="BG180" s="14">
        <f>INDEX(属性投放!$DL$6:$DL$85,(卡牌属性!AG180-2)*20+卡牌属性!AL180)</f>
        <v>157</v>
      </c>
      <c r="BH180" s="14">
        <f t="shared" si="411"/>
        <v>157</v>
      </c>
      <c r="BI180" s="14">
        <f t="shared" si="411"/>
        <v>157</v>
      </c>
      <c r="BJ180" s="14">
        <f t="shared" si="411"/>
        <v>157</v>
      </c>
      <c r="BK180" s="14">
        <f t="shared" si="411"/>
        <v>157</v>
      </c>
      <c r="BL180" s="14">
        <f>INDEX(属性投放!$DM$6:$DM$85,(卡牌属性!AG180-2)*20+卡牌属性!AL180)</f>
        <v>1570</v>
      </c>
      <c r="BM180" s="14">
        <f t="shared" si="412"/>
        <v>1570</v>
      </c>
      <c r="BN180" s="14">
        <f t="shared" si="412"/>
        <v>1570</v>
      </c>
      <c r="BO180" s="14">
        <f t="shared" si="412"/>
        <v>1570</v>
      </c>
      <c r="BP180" s="14">
        <f t="shared" si="412"/>
        <v>1570</v>
      </c>
      <c r="BU180" s="13">
        <v>176</v>
      </c>
      <c r="BV180" s="13">
        <f t="shared" si="321"/>
        <v>9</v>
      </c>
      <c r="BW180" s="14">
        <f t="shared" si="322"/>
        <v>3</v>
      </c>
      <c r="BX180" s="14">
        <f t="shared" si="323"/>
        <v>1102009</v>
      </c>
      <c r="BY180" s="14" t="str">
        <f t="shared" si="324"/>
        <v>徐晃16突</v>
      </c>
      <c r="BZ180" s="25" t="s">
        <v>162</v>
      </c>
      <c r="CA180" s="14">
        <v>2</v>
      </c>
      <c r="CB180" s="14">
        <f t="shared" si="325"/>
        <v>16</v>
      </c>
      <c r="CC180" s="14" t="s">
        <v>21</v>
      </c>
      <c r="CD180" s="14">
        <f>INDEX(属性投放!$AY$6:$AY$85,(BW180-2)*20+CB180)</f>
        <v>12281</v>
      </c>
      <c r="CE180" s="14" t="s">
        <v>22</v>
      </c>
      <c r="CF180" s="14">
        <f>INDEX(属性投放!$AZ$6:$AZ$85,(BW180-2)*20+CB180)</f>
        <v>6121</v>
      </c>
      <c r="CG180" s="14" t="s">
        <v>674</v>
      </c>
      <c r="CH180" s="14">
        <f>INDEX(属性投放!$BA$6:$BA$85,(BW180-2)*20+CB180)</f>
        <v>121810</v>
      </c>
      <c r="CI180" s="14" t="s">
        <v>21</v>
      </c>
      <c r="CJ180" s="14">
        <f>INDEX(属性投放!$BB$6:$BB$85,(BW180-2)*20+CB180)</f>
        <v>30</v>
      </c>
      <c r="CK180" s="14" t="s">
        <v>22</v>
      </c>
      <c r="CL180" s="14">
        <f>INDEX(属性投放!$BC$6:$BC$85,(BW180-2)*20+CB180)</f>
        <v>15</v>
      </c>
      <c r="CM180" s="14" t="s">
        <v>674</v>
      </c>
      <c r="CN180" s="14">
        <f>INDEX(属性投放!$BD$6:$BD$85,(BW180-2)*20+CB180)</f>
        <v>300</v>
      </c>
      <c r="CQ180" s="13">
        <v>176</v>
      </c>
      <c r="CR180" s="13">
        <f t="shared" si="326"/>
        <v>4</v>
      </c>
      <c r="CS180" s="13">
        <f t="shared" si="327"/>
        <v>20</v>
      </c>
      <c r="CT180" s="14">
        <f t="shared" si="328"/>
        <v>2</v>
      </c>
      <c r="CU180" s="14">
        <f t="shared" si="329"/>
        <v>1102004</v>
      </c>
      <c r="CV180" s="14" t="str">
        <f>INDEX($O$6:$O$27,CR180)&amp;"-"&amp;INDEX(属性投放!$AB$7:$AB$26,CX180)&amp;"-魂火-"&amp;CZ180</f>
        <v>唐流雨-大叫唤-魂火-2</v>
      </c>
      <c r="CW180" s="25" t="s">
        <v>162</v>
      </c>
      <c r="CX180" s="14">
        <f>INDEX(属性投放!$AL$7:$AL$58,CS180)</f>
        <v>10</v>
      </c>
      <c r="CY180" s="14" t="s">
        <v>701</v>
      </c>
      <c r="CZ180" s="14">
        <f>INDEX(属性投放!$AM$7:$AM$58,CS180)</f>
        <v>2</v>
      </c>
      <c r="DA180" s="14">
        <f t="shared" si="330"/>
        <v>20</v>
      </c>
      <c r="DB180" s="14">
        <f>INDEX(属性投放!$AN$7:$AN$58,DA180)</f>
        <v>70</v>
      </c>
      <c r="DC180" s="14" t="s">
        <v>702</v>
      </c>
      <c r="DD180" s="14">
        <f>INDEX(属性投放!$BJ$6:$BJ$85,(CT180-2)*20+CX180)</f>
        <v>100</v>
      </c>
      <c r="DE180" s="14">
        <f>SUMIFS(DD$5:DD180,$CR$5:$CR180,"="&amp;$CR180)</f>
        <v>1005</v>
      </c>
      <c r="DF180" s="14" t="s">
        <v>703</v>
      </c>
      <c r="DG180" s="14">
        <f>INDEX(属性投放!$BK$6:$BK$85,(CT180-2)*20+CX180)</f>
        <v>50</v>
      </c>
      <c r="DH180" s="14">
        <f>SUMIFS(DG$5:DG180,$CR$5:$CR180,"="&amp;$CR180)</f>
        <v>506</v>
      </c>
      <c r="DI180" s="14" t="s">
        <v>704</v>
      </c>
      <c r="DJ180" s="14">
        <f>INDEX(属性投放!$BL$6:$BL$85,(CT180-2)*20+CX180)</f>
        <v>1000</v>
      </c>
      <c r="DK180" s="14">
        <f>SUMIFS(DJ$5:DJ180,$CR$5:$CR180,"="&amp;$CR180)</f>
        <v>10050</v>
      </c>
      <c r="DP180" s="14">
        <f t="shared" si="331"/>
        <v>1102009</v>
      </c>
      <c r="DQ180" s="14" t="str">
        <f t="shared" si="332"/>
        <v>徐晃16突</v>
      </c>
      <c r="DR180" s="14">
        <f t="shared" si="333"/>
        <v>4</v>
      </c>
      <c r="DS180" s="14">
        <f t="shared" si="334"/>
        <v>5</v>
      </c>
      <c r="DT180" s="14">
        <f t="shared" si="335"/>
        <v>7</v>
      </c>
      <c r="DU180" s="14">
        <f t="shared" si="336"/>
        <v>3</v>
      </c>
      <c r="DV180" s="14">
        <f t="shared" si="337"/>
        <v>16</v>
      </c>
      <c r="DW180" s="14">
        <f t="shared" si="338"/>
        <v>36</v>
      </c>
      <c r="DX180" s="14">
        <f>INDEX(属性投放!$AW$6:$AW$85,(卡牌属性!DU180-2)*20+卡牌属性!DV180)</f>
        <v>7</v>
      </c>
      <c r="DY180" s="14">
        <f>INDEX(属性投放!BP$6:BP$85,卡牌属性!$DW180)</f>
        <v>1000</v>
      </c>
      <c r="DZ180" s="14">
        <f>INDEX(属性投放!BQ$6:BQ$85,卡牌属性!$DW180)</f>
        <v>500</v>
      </c>
      <c r="EA180" s="14">
        <f>INDEX(属性投放!BR$6:BR$85,卡牌属性!$DW180)</f>
        <v>10000</v>
      </c>
      <c r="EB180" s="14">
        <f t="shared" si="413"/>
        <v>5575</v>
      </c>
      <c r="EC180" s="14">
        <f t="shared" si="414"/>
        <v>5971</v>
      </c>
      <c r="ED180" s="14">
        <f t="shared" si="415"/>
        <v>6154</v>
      </c>
      <c r="EE180" s="14">
        <f t="shared" si="416"/>
        <v>6154</v>
      </c>
      <c r="EF180" s="14">
        <f t="shared" si="417"/>
        <v>7108</v>
      </c>
      <c r="EG180" s="14">
        <f t="shared" si="418"/>
        <v>2964</v>
      </c>
      <c r="EH180" s="14">
        <f t="shared" si="419"/>
        <v>3037</v>
      </c>
      <c r="EI180" s="14">
        <f t="shared" si="420"/>
        <v>3037</v>
      </c>
      <c r="EJ180" s="14">
        <f t="shared" si="421"/>
        <v>3491</v>
      </c>
      <c r="EK180" s="14">
        <f t="shared" si="422"/>
        <v>3695</v>
      </c>
      <c r="EL180" s="14">
        <f t="shared" si="423"/>
        <v>69580</v>
      </c>
      <c r="EM180" s="14">
        <f t="shared" si="424"/>
        <v>73500</v>
      </c>
      <c r="EN180" s="14">
        <f t="shared" si="425"/>
        <v>73500</v>
      </c>
      <c r="EO180" s="14">
        <f t="shared" si="426"/>
        <v>77700</v>
      </c>
      <c r="EP180" s="14">
        <f t="shared" si="427"/>
        <v>90550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</row>
    <row r="181" spans="31:161" ht="16.5" x14ac:dyDescent="0.2">
      <c r="AE181" s="13">
        <v>177</v>
      </c>
      <c r="AF181" s="13">
        <f t="shared" si="354"/>
        <v>9</v>
      </c>
      <c r="AG181" s="13">
        <f t="shared" si="317"/>
        <v>3</v>
      </c>
      <c r="AH181" s="14">
        <f t="shared" si="318"/>
        <v>1101009</v>
      </c>
      <c r="AI181" s="14" t="str">
        <f t="shared" si="319"/>
        <v>北落师门17突</v>
      </c>
      <c r="AJ181" s="25" t="s">
        <v>162</v>
      </c>
      <c r="AK181" s="14">
        <v>1</v>
      </c>
      <c r="AL181" s="14">
        <f t="shared" si="320"/>
        <v>17</v>
      </c>
      <c r="AM181" s="14">
        <f>INDEX(属性投放!$DE$6:$DE$85,(卡牌属性!AG181-2)*20+卡牌属性!AL181)</f>
        <v>14671</v>
      </c>
      <c r="AN181" s="14">
        <f t="shared" si="407"/>
        <v>14671</v>
      </c>
      <c r="AO181" s="14">
        <f t="shared" si="407"/>
        <v>14671</v>
      </c>
      <c r="AP181" s="14">
        <f t="shared" si="407"/>
        <v>14671</v>
      </c>
      <c r="AQ181" s="14">
        <f t="shared" si="407"/>
        <v>14671</v>
      </c>
      <c r="AR181" s="14">
        <f>INDEX(属性投放!$DF$6:$DF$85,(卡牌属性!AG181-2)*20+卡牌属性!AL181)</f>
        <v>7323</v>
      </c>
      <c r="AS181" s="14">
        <f t="shared" si="408"/>
        <v>7323</v>
      </c>
      <c r="AT181" s="14">
        <f t="shared" si="408"/>
        <v>7323</v>
      </c>
      <c r="AU181" s="14">
        <f t="shared" si="408"/>
        <v>7323</v>
      </c>
      <c r="AV181" s="14">
        <f t="shared" si="408"/>
        <v>7323</v>
      </c>
      <c r="AW181" s="14">
        <f>INDEX(属性投放!$DG$6:$DG$85,(卡牌属性!AG181-2)*20+卡牌属性!AL181)</f>
        <v>73255</v>
      </c>
      <c r="AX181" s="14">
        <f t="shared" si="409"/>
        <v>73255</v>
      </c>
      <c r="AY181" s="14">
        <f t="shared" si="409"/>
        <v>73255</v>
      </c>
      <c r="AZ181" s="14">
        <f t="shared" si="409"/>
        <v>73255</v>
      </c>
      <c r="BA181" s="14">
        <f t="shared" si="409"/>
        <v>73255</v>
      </c>
      <c r="BB181" s="14">
        <f>INDEX(属性投放!$DK$6:$DK$85,(卡牌属性!AG181-2)*20+卡牌属性!AL181)</f>
        <v>314</v>
      </c>
      <c r="BC181" s="14">
        <f t="shared" si="410"/>
        <v>314</v>
      </c>
      <c r="BD181" s="14">
        <f t="shared" si="410"/>
        <v>314</v>
      </c>
      <c r="BE181" s="14">
        <f t="shared" si="410"/>
        <v>314</v>
      </c>
      <c r="BF181" s="14">
        <f t="shared" si="410"/>
        <v>314</v>
      </c>
      <c r="BG181" s="14">
        <f>INDEX(属性投放!$DL$6:$DL$85,(卡牌属性!AG181-2)*20+卡牌属性!AL181)</f>
        <v>157</v>
      </c>
      <c r="BH181" s="14">
        <f t="shared" si="411"/>
        <v>157</v>
      </c>
      <c r="BI181" s="14">
        <f t="shared" si="411"/>
        <v>157</v>
      </c>
      <c r="BJ181" s="14">
        <f t="shared" si="411"/>
        <v>157</v>
      </c>
      <c r="BK181" s="14">
        <f t="shared" si="411"/>
        <v>157</v>
      </c>
      <c r="BL181" s="14">
        <f>INDEX(属性投放!$DM$6:$DM$85,(卡牌属性!AG181-2)*20+卡牌属性!AL181)</f>
        <v>1570</v>
      </c>
      <c r="BM181" s="14">
        <f t="shared" si="412"/>
        <v>1570</v>
      </c>
      <c r="BN181" s="14">
        <f t="shared" si="412"/>
        <v>1570</v>
      </c>
      <c r="BO181" s="14">
        <f t="shared" si="412"/>
        <v>1570</v>
      </c>
      <c r="BP181" s="14">
        <f t="shared" si="412"/>
        <v>1570</v>
      </c>
      <c r="BU181" s="13">
        <v>177</v>
      </c>
      <c r="BV181" s="13">
        <f t="shared" si="321"/>
        <v>9</v>
      </c>
      <c r="BW181" s="14">
        <f t="shared" si="322"/>
        <v>3</v>
      </c>
      <c r="BX181" s="14">
        <f t="shared" si="323"/>
        <v>1102009</v>
      </c>
      <c r="BY181" s="14" t="str">
        <f t="shared" si="324"/>
        <v>徐晃17突</v>
      </c>
      <c r="BZ181" s="25" t="s">
        <v>162</v>
      </c>
      <c r="CA181" s="14">
        <v>2</v>
      </c>
      <c r="CB181" s="14">
        <f t="shared" si="325"/>
        <v>17</v>
      </c>
      <c r="CC181" s="14" t="s">
        <v>21</v>
      </c>
      <c r="CD181" s="14">
        <f>INDEX(属性投放!$AY$6:$AY$85,(BW181-2)*20+CB181)</f>
        <v>15291</v>
      </c>
      <c r="CE181" s="14" t="s">
        <v>22</v>
      </c>
      <c r="CF181" s="14">
        <f>INDEX(属性投放!$AZ$6:$AZ$85,(BW181-2)*20+CB181)</f>
        <v>7626</v>
      </c>
      <c r="CG181" s="14" t="s">
        <v>674</v>
      </c>
      <c r="CH181" s="14">
        <f>INDEX(属性投放!$BA$6:$BA$85,(BW181-2)*20+CB181)</f>
        <v>151910</v>
      </c>
      <c r="CI181" s="14" t="s">
        <v>21</v>
      </c>
      <c r="CJ181" s="14">
        <f>INDEX(属性投放!$BB$6:$BB$85,(BW181-2)*20+CB181)</f>
        <v>30</v>
      </c>
      <c r="CK181" s="14" t="s">
        <v>22</v>
      </c>
      <c r="CL181" s="14">
        <f>INDEX(属性投放!$BC$6:$BC$85,(BW181-2)*20+CB181)</f>
        <v>15</v>
      </c>
      <c r="CM181" s="14" t="s">
        <v>674</v>
      </c>
      <c r="CN181" s="14">
        <f>INDEX(属性投放!$BD$6:$BD$85,(BW181-2)*20+CB181)</f>
        <v>300</v>
      </c>
      <c r="CQ181" s="13">
        <v>177</v>
      </c>
      <c r="CR181" s="13">
        <f t="shared" si="326"/>
        <v>4</v>
      </c>
      <c r="CS181" s="13">
        <f t="shared" si="327"/>
        <v>21</v>
      </c>
      <c r="CT181" s="14">
        <f t="shared" si="328"/>
        <v>2</v>
      </c>
      <c r="CU181" s="14">
        <f t="shared" si="329"/>
        <v>1102004</v>
      </c>
      <c r="CV181" s="14" t="str">
        <f>INDEX($O$6:$O$27,CR181)&amp;"-"&amp;INDEX(属性投放!$AB$7:$AB$26,CX181)&amp;"-魂火-"&amp;CZ181</f>
        <v>唐流雨-大叫唤-魂火-3</v>
      </c>
      <c r="CW181" s="25" t="s">
        <v>162</v>
      </c>
      <c r="CX181" s="14">
        <f>INDEX(属性投放!$AL$7:$AL$58,CS181)</f>
        <v>10</v>
      </c>
      <c r="CY181" s="14" t="s">
        <v>701</v>
      </c>
      <c r="CZ181" s="14">
        <f>INDEX(属性投放!$AM$7:$AM$58,CS181)</f>
        <v>3</v>
      </c>
      <c r="DA181" s="14">
        <f t="shared" si="330"/>
        <v>21</v>
      </c>
      <c r="DB181" s="14">
        <f>INDEX(属性投放!$AN$7:$AN$58,DA181)</f>
        <v>72</v>
      </c>
      <c r="DC181" s="14" t="s">
        <v>702</v>
      </c>
      <c r="DD181" s="14">
        <f>INDEX(属性投放!$BJ$6:$BJ$85,(CT181-2)*20+CX181)</f>
        <v>100</v>
      </c>
      <c r="DE181" s="14">
        <f>SUMIFS(DD$5:DD181,$CR$5:$CR181,"="&amp;$CR181)</f>
        <v>1105</v>
      </c>
      <c r="DF181" s="14" t="s">
        <v>703</v>
      </c>
      <c r="DG181" s="14">
        <f>INDEX(属性投放!$BK$6:$BK$85,(CT181-2)*20+CX181)</f>
        <v>50</v>
      </c>
      <c r="DH181" s="14">
        <f>SUMIFS(DG$5:DG181,$CR$5:$CR181,"="&amp;$CR181)</f>
        <v>556</v>
      </c>
      <c r="DI181" s="14" t="s">
        <v>704</v>
      </c>
      <c r="DJ181" s="14">
        <f>INDEX(属性投放!$BL$6:$BL$85,(CT181-2)*20+CX181)</f>
        <v>1000</v>
      </c>
      <c r="DK181" s="14">
        <f>SUMIFS(DJ$5:DJ181,$CR$5:$CR181,"="&amp;$CR181)</f>
        <v>11050</v>
      </c>
      <c r="DP181" s="14">
        <f t="shared" si="331"/>
        <v>1102009</v>
      </c>
      <c r="DQ181" s="14" t="str">
        <f t="shared" si="332"/>
        <v>徐晃17突</v>
      </c>
      <c r="DR181" s="14">
        <f t="shared" si="333"/>
        <v>4</v>
      </c>
      <c r="DS181" s="14">
        <f t="shared" si="334"/>
        <v>5</v>
      </c>
      <c r="DT181" s="14">
        <f t="shared" si="335"/>
        <v>7</v>
      </c>
      <c r="DU181" s="14">
        <f t="shared" si="336"/>
        <v>3</v>
      </c>
      <c r="DV181" s="14">
        <f t="shared" si="337"/>
        <v>17</v>
      </c>
      <c r="DW181" s="14">
        <f t="shared" si="338"/>
        <v>37</v>
      </c>
      <c r="DX181" s="14">
        <f>INDEX(属性投放!$AW$6:$AW$85,(卡牌属性!DU181-2)*20+卡牌属性!DV181)</f>
        <v>8</v>
      </c>
      <c r="DY181" s="14">
        <f>INDEX(属性投放!BP$6:BP$85,卡牌属性!$DW181)</f>
        <v>1000</v>
      </c>
      <c r="DZ181" s="14">
        <f>INDEX(属性投放!BQ$6:BQ$85,卡牌属性!$DW181)</f>
        <v>500</v>
      </c>
      <c r="EA181" s="14">
        <f>INDEX(属性投放!BR$6:BR$85,卡牌属性!$DW181)</f>
        <v>10000</v>
      </c>
      <c r="EB181" s="14">
        <f t="shared" si="413"/>
        <v>6750</v>
      </c>
      <c r="EC181" s="14">
        <f t="shared" si="414"/>
        <v>7181</v>
      </c>
      <c r="ED181" s="14">
        <f t="shared" si="415"/>
        <v>7399</v>
      </c>
      <c r="EE181" s="14">
        <f t="shared" si="416"/>
        <v>7399</v>
      </c>
      <c r="EF181" s="14">
        <f t="shared" si="417"/>
        <v>8458</v>
      </c>
      <c r="EG181" s="14">
        <f t="shared" si="418"/>
        <v>3569</v>
      </c>
      <c r="EH181" s="14">
        <f t="shared" si="419"/>
        <v>3663</v>
      </c>
      <c r="EI181" s="14">
        <f t="shared" si="420"/>
        <v>3663</v>
      </c>
      <c r="EJ181" s="14">
        <f t="shared" si="421"/>
        <v>4166</v>
      </c>
      <c r="EK181" s="14">
        <f t="shared" si="422"/>
        <v>4405</v>
      </c>
      <c r="EL181" s="14">
        <f t="shared" si="423"/>
        <v>83080</v>
      </c>
      <c r="EM181" s="14">
        <f t="shared" si="424"/>
        <v>87700</v>
      </c>
      <c r="EN181" s="14">
        <f t="shared" si="425"/>
        <v>87700</v>
      </c>
      <c r="EO181" s="14">
        <f t="shared" si="426"/>
        <v>92950</v>
      </c>
      <c r="EP181" s="14">
        <f t="shared" si="427"/>
        <v>107550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</row>
    <row r="182" spans="31:161" ht="16.5" x14ac:dyDescent="0.2">
      <c r="AE182" s="13">
        <v>178</v>
      </c>
      <c r="AF182" s="13">
        <f t="shared" si="354"/>
        <v>9</v>
      </c>
      <c r="AG182" s="13">
        <f t="shared" si="317"/>
        <v>3</v>
      </c>
      <c r="AH182" s="14">
        <f t="shared" si="318"/>
        <v>1101009</v>
      </c>
      <c r="AI182" s="14" t="str">
        <f t="shared" si="319"/>
        <v>北落师门18突</v>
      </c>
      <c r="AJ182" s="25" t="s">
        <v>162</v>
      </c>
      <c r="AK182" s="14">
        <v>1</v>
      </c>
      <c r="AL182" s="14">
        <f t="shared" si="320"/>
        <v>18</v>
      </c>
      <c r="AM182" s="14">
        <f>INDEX(属性投放!$DE$6:$DE$85,(卡牌属性!AG182-2)*20+卡牌属性!AL182)</f>
        <v>15792</v>
      </c>
      <c r="AN182" s="14">
        <f t="shared" si="407"/>
        <v>15792</v>
      </c>
      <c r="AO182" s="14">
        <f t="shared" si="407"/>
        <v>15792</v>
      </c>
      <c r="AP182" s="14">
        <f t="shared" si="407"/>
        <v>15792</v>
      </c>
      <c r="AQ182" s="14">
        <f t="shared" si="407"/>
        <v>15792</v>
      </c>
      <c r="AR182" s="14">
        <f>INDEX(属性投放!$DF$6:$DF$85,(卡牌属性!AG182-2)*20+卡牌属性!AL182)</f>
        <v>7884</v>
      </c>
      <c r="AS182" s="14">
        <f t="shared" si="408"/>
        <v>7884</v>
      </c>
      <c r="AT182" s="14">
        <f t="shared" si="408"/>
        <v>7884</v>
      </c>
      <c r="AU182" s="14">
        <f t="shared" si="408"/>
        <v>7884</v>
      </c>
      <c r="AV182" s="14">
        <f t="shared" si="408"/>
        <v>7884</v>
      </c>
      <c r="AW182" s="14">
        <f>INDEX(属性投放!$DG$6:$DG$85,(卡牌属性!AG182-2)*20+卡牌属性!AL182)</f>
        <v>78860</v>
      </c>
      <c r="AX182" s="14">
        <f t="shared" si="409"/>
        <v>78860</v>
      </c>
      <c r="AY182" s="14">
        <f t="shared" si="409"/>
        <v>78860</v>
      </c>
      <c r="AZ182" s="14">
        <f t="shared" si="409"/>
        <v>78860</v>
      </c>
      <c r="BA182" s="14">
        <f t="shared" si="409"/>
        <v>78860</v>
      </c>
      <c r="BB182" s="14">
        <f>INDEX(属性投放!$DK$6:$DK$85,(卡牌属性!AG182-2)*20+卡牌属性!AL182)</f>
        <v>314</v>
      </c>
      <c r="BC182" s="14">
        <f t="shared" si="410"/>
        <v>314</v>
      </c>
      <c r="BD182" s="14">
        <f t="shared" si="410"/>
        <v>314</v>
      </c>
      <c r="BE182" s="14">
        <f t="shared" si="410"/>
        <v>314</v>
      </c>
      <c r="BF182" s="14">
        <f t="shared" si="410"/>
        <v>314</v>
      </c>
      <c r="BG182" s="14">
        <f>INDEX(属性投放!$DL$6:$DL$85,(卡牌属性!AG182-2)*20+卡牌属性!AL182)</f>
        <v>157</v>
      </c>
      <c r="BH182" s="14">
        <f t="shared" si="411"/>
        <v>157</v>
      </c>
      <c r="BI182" s="14">
        <f t="shared" si="411"/>
        <v>157</v>
      </c>
      <c r="BJ182" s="14">
        <f t="shared" si="411"/>
        <v>157</v>
      </c>
      <c r="BK182" s="14">
        <f t="shared" si="411"/>
        <v>157</v>
      </c>
      <c r="BL182" s="14">
        <f>INDEX(属性投放!$DM$6:$DM$85,(卡牌属性!AG182-2)*20+卡牌属性!AL182)</f>
        <v>1570</v>
      </c>
      <c r="BM182" s="14">
        <f t="shared" si="412"/>
        <v>1570</v>
      </c>
      <c r="BN182" s="14">
        <f t="shared" si="412"/>
        <v>1570</v>
      </c>
      <c r="BO182" s="14">
        <f t="shared" si="412"/>
        <v>1570</v>
      </c>
      <c r="BP182" s="14">
        <f t="shared" si="412"/>
        <v>1570</v>
      </c>
      <c r="BU182" s="13">
        <v>178</v>
      </c>
      <c r="BV182" s="13">
        <f t="shared" si="321"/>
        <v>9</v>
      </c>
      <c r="BW182" s="14">
        <f t="shared" si="322"/>
        <v>3</v>
      </c>
      <c r="BX182" s="14">
        <f t="shared" si="323"/>
        <v>1102009</v>
      </c>
      <c r="BY182" s="14" t="str">
        <f t="shared" si="324"/>
        <v>徐晃18突</v>
      </c>
      <c r="BZ182" s="25" t="s">
        <v>162</v>
      </c>
      <c r="CA182" s="14">
        <v>2</v>
      </c>
      <c r="CB182" s="14">
        <f t="shared" si="325"/>
        <v>18</v>
      </c>
      <c r="CC182" s="14" t="s">
        <v>21</v>
      </c>
      <c r="CD182" s="14">
        <f>INDEX(属性投放!$AY$6:$AY$85,(BW182-2)*20+CB182)</f>
        <v>18781</v>
      </c>
      <c r="CE182" s="14" t="s">
        <v>22</v>
      </c>
      <c r="CF182" s="14">
        <f>INDEX(属性投放!$AZ$6:$AZ$85,(BW182-2)*20+CB182)</f>
        <v>9371</v>
      </c>
      <c r="CG182" s="14" t="s">
        <v>674</v>
      </c>
      <c r="CH182" s="14">
        <f>INDEX(属性投放!$BA$6:$BA$85,(BW182-2)*20+CB182)</f>
        <v>186810</v>
      </c>
      <c r="CI182" s="14" t="s">
        <v>21</v>
      </c>
      <c r="CJ182" s="14">
        <f>INDEX(属性投放!$BB$6:$BB$85,(BW182-2)*20+CB182)</f>
        <v>30</v>
      </c>
      <c r="CK182" s="14" t="s">
        <v>22</v>
      </c>
      <c r="CL182" s="14">
        <f>INDEX(属性投放!$BC$6:$BC$85,(BW182-2)*20+CB182)</f>
        <v>15</v>
      </c>
      <c r="CM182" s="14" t="s">
        <v>674</v>
      </c>
      <c r="CN182" s="14">
        <f>INDEX(属性投放!$BD$6:$BD$85,(BW182-2)*20+CB182)</f>
        <v>300</v>
      </c>
      <c r="CQ182" s="13">
        <v>178</v>
      </c>
      <c r="CR182" s="13">
        <f t="shared" si="326"/>
        <v>4</v>
      </c>
      <c r="CS182" s="13">
        <f t="shared" si="327"/>
        <v>22</v>
      </c>
      <c r="CT182" s="14">
        <f t="shared" si="328"/>
        <v>2</v>
      </c>
      <c r="CU182" s="14">
        <f t="shared" si="329"/>
        <v>1102004</v>
      </c>
      <c r="CV182" s="14" t="str">
        <f>INDEX($O$6:$O$27,CR182)&amp;"-"&amp;INDEX(属性投放!$AB$7:$AB$26,CX182)&amp;"-魂火-"&amp;CZ182</f>
        <v>唐流雨-大叫唤+1-魂火-1</v>
      </c>
      <c r="CW182" s="25" t="s">
        <v>162</v>
      </c>
      <c r="CX182" s="14">
        <f>INDEX(属性投放!$AL$7:$AL$58,CS182)</f>
        <v>11</v>
      </c>
      <c r="CY182" s="14" t="s">
        <v>701</v>
      </c>
      <c r="CZ182" s="14">
        <f>INDEX(属性投放!$AM$7:$AM$58,CS182)</f>
        <v>1</v>
      </c>
      <c r="DA182" s="14">
        <f t="shared" si="330"/>
        <v>22</v>
      </c>
      <c r="DB182" s="14">
        <f>INDEX(属性投放!$AN$7:$AN$58,DA182)</f>
        <v>75</v>
      </c>
      <c r="DC182" s="14" t="s">
        <v>702</v>
      </c>
      <c r="DD182" s="14">
        <f>INDEX(属性投放!$BJ$6:$BJ$85,(CT182-2)*20+CX182)</f>
        <v>130</v>
      </c>
      <c r="DE182" s="14">
        <f>SUMIFS(DD$5:DD182,$CR$5:$CR182,"="&amp;$CR182)</f>
        <v>1235</v>
      </c>
      <c r="DF182" s="14" t="s">
        <v>703</v>
      </c>
      <c r="DG182" s="14">
        <f>INDEX(属性投放!$BK$6:$BK$85,(CT182-2)*20+CX182)</f>
        <v>65</v>
      </c>
      <c r="DH182" s="14">
        <f>SUMIFS(DG$5:DG182,$CR$5:$CR182,"="&amp;$CR182)</f>
        <v>621</v>
      </c>
      <c r="DI182" s="14" t="s">
        <v>704</v>
      </c>
      <c r="DJ182" s="14">
        <f>INDEX(属性投放!$BL$6:$BL$85,(CT182-2)*20+CX182)</f>
        <v>1300</v>
      </c>
      <c r="DK182" s="14">
        <f>SUMIFS(DJ$5:DJ182,$CR$5:$CR182,"="&amp;$CR182)</f>
        <v>12350</v>
      </c>
      <c r="DP182" s="14">
        <f t="shared" si="331"/>
        <v>1102009</v>
      </c>
      <c r="DQ182" s="14" t="str">
        <f t="shared" si="332"/>
        <v>徐晃18突</v>
      </c>
      <c r="DR182" s="14">
        <f t="shared" si="333"/>
        <v>4</v>
      </c>
      <c r="DS182" s="14">
        <f t="shared" si="334"/>
        <v>5</v>
      </c>
      <c r="DT182" s="14">
        <f t="shared" si="335"/>
        <v>7</v>
      </c>
      <c r="DU182" s="14">
        <f t="shared" si="336"/>
        <v>3</v>
      </c>
      <c r="DV182" s="14">
        <f t="shared" si="337"/>
        <v>18</v>
      </c>
      <c r="DW182" s="14">
        <f t="shared" si="338"/>
        <v>38</v>
      </c>
      <c r="DX182" s="14">
        <f>INDEX(属性投放!$AW$6:$AW$85,(卡牌属性!DU182-2)*20+卡牌属性!DV182)</f>
        <v>7</v>
      </c>
      <c r="DY182" s="14">
        <f>INDEX(属性投放!BP$6:BP$85,卡牌属性!$DW182)</f>
        <v>1800</v>
      </c>
      <c r="DZ182" s="14">
        <f>INDEX(属性投放!BQ$6:BQ$85,卡牌属性!$DW182)</f>
        <v>900</v>
      </c>
      <c r="EA182" s="14">
        <f>INDEX(属性投放!BR$6:BR$85,卡牌属性!$DW182)</f>
        <v>18000</v>
      </c>
      <c r="EB182" s="14">
        <f t="shared" si="413"/>
        <v>7950</v>
      </c>
      <c r="EC182" s="14">
        <f t="shared" si="414"/>
        <v>8421</v>
      </c>
      <c r="ED182" s="14">
        <f t="shared" si="415"/>
        <v>8679</v>
      </c>
      <c r="EE182" s="14">
        <f t="shared" si="416"/>
        <v>8679</v>
      </c>
      <c r="EF182" s="14">
        <f t="shared" si="417"/>
        <v>9858</v>
      </c>
      <c r="EG182" s="14">
        <f t="shared" si="418"/>
        <v>4189</v>
      </c>
      <c r="EH182" s="14">
        <f t="shared" si="419"/>
        <v>4307</v>
      </c>
      <c r="EI182" s="14">
        <f t="shared" si="420"/>
        <v>4307</v>
      </c>
      <c r="EJ182" s="14">
        <f t="shared" si="421"/>
        <v>4866</v>
      </c>
      <c r="EK182" s="14">
        <f t="shared" si="422"/>
        <v>5145</v>
      </c>
      <c r="EL182" s="14">
        <f t="shared" si="423"/>
        <v>97080</v>
      </c>
      <c r="EM182" s="14">
        <f t="shared" si="424"/>
        <v>102500</v>
      </c>
      <c r="EN182" s="14">
        <f t="shared" si="425"/>
        <v>102500</v>
      </c>
      <c r="EO182" s="14">
        <f t="shared" si="426"/>
        <v>108950</v>
      </c>
      <c r="EP182" s="14">
        <f t="shared" si="427"/>
        <v>125550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</row>
    <row r="183" spans="31:161" ht="16.5" x14ac:dyDescent="0.2">
      <c r="AE183" s="13">
        <v>179</v>
      </c>
      <c r="AF183" s="13">
        <f t="shared" si="354"/>
        <v>9</v>
      </c>
      <c r="AG183" s="13">
        <f t="shared" si="317"/>
        <v>3</v>
      </c>
      <c r="AH183" s="14">
        <f t="shared" si="318"/>
        <v>1101009</v>
      </c>
      <c r="AI183" s="14" t="str">
        <f t="shared" si="319"/>
        <v>北落师门19突</v>
      </c>
      <c r="AJ183" s="25" t="s">
        <v>162</v>
      </c>
      <c r="AK183" s="14">
        <v>1</v>
      </c>
      <c r="AL183" s="14">
        <f t="shared" si="320"/>
        <v>19</v>
      </c>
      <c r="AM183" s="14">
        <f>INDEX(属性投放!$DE$6:$DE$85,(卡牌属性!AG183-2)*20+卡牌属性!AL183)</f>
        <v>24763</v>
      </c>
      <c r="AN183" s="14">
        <f t="shared" si="407"/>
        <v>24763</v>
      </c>
      <c r="AO183" s="14">
        <f t="shared" si="407"/>
        <v>24763</v>
      </c>
      <c r="AP183" s="14">
        <f t="shared" si="407"/>
        <v>24763</v>
      </c>
      <c r="AQ183" s="14">
        <f t="shared" si="407"/>
        <v>24763</v>
      </c>
      <c r="AR183" s="14">
        <f>INDEX(属性投放!$DF$6:$DF$85,(卡牌属性!AG183-2)*20+卡牌属性!AL183)</f>
        <v>12370</v>
      </c>
      <c r="AS183" s="14">
        <f t="shared" si="408"/>
        <v>12370</v>
      </c>
      <c r="AT183" s="14">
        <f t="shared" si="408"/>
        <v>12370</v>
      </c>
      <c r="AU183" s="14">
        <f t="shared" si="408"/>
        <v>12370</v>
      </c>
      <c r="AV183" s="14">
        <f t="shared" si="408"/>
        <v>12370</v>
      </c>
      <c r="AW183" s="14">
        <f>INDEX(属性投放!$DG$6:$DG$85,(卡牌属性!AG183-2)*20+卡牌属性!AL183)</f>
        <v>123715</v>
      </c>
      <c r="AX183" s="14">
        <f t="shared" si="409"/>
        <v>123715</v>
      </c>
      <c r="AY183" s="14">
        <f t="shared" si="409"/>
        <v>123715</v>
      </c>
      <c r="AZ183" s="14">
        <f t="shared" si="409"/>
        <v>123715</v>
      </c>
      <c r="BA183" s="14">
        <f t="shared" si="409"/>
        <v>123715</v>
      </c>
      <c r="BB183" s="14">
        <f>INDEX(属性投放!$DK$6:$DK$85,(卡牌属性!AG183-2)*20+卡牌属性!AL183)</f>
        <v>620</v>
      </c>
      <c r="BC183" s="14">
        <f t="shared" si="410"/>
        <v>620</v>
      </c>
      <c r="BD183" s="14">
        <f t="shared" si="410"/>
        <v>620</v>
      </c>
      <c r="BE183" s="14">
        <f t="shared" si="410"/>
        <v>620</v>
      </c>
      <c r="BF183" s="14">
        <f t="shared" si="410"/>
        <v>620</v>
      </c>
      <c r="BG183" s="14">
        <f>INDEX(属性投放!$DL$6:$DL$85,(卡牌属性!AG183-2)*20+卡牌属性!AL183)</f>
        <v>310</v>
      </c>
      <c r="BH183" s="14">
        <f t="shared" si="411"/>
        <v>310</v>
      </c>
      <c r="BI183" s="14">
        <f t="shared" si="411"/>
        <v>310</v>
      </c>
      <c r="BJ183" s="14">
        <f t="shared" si="411"/>
        <v>310</v>
      </c>
      <c r="BK183" s="14">
        <f t="shared" si="411"/>
        <v>310</v>
      </c>
      <c r="BL183" s="14">
        <f>INDEX(属性投放!$DM$6:$DM$85,(卡牌属性!AG183-2)*20+卡牌属性!AL183)</f>
        <v>3100</v>
      </c>
      <c r="BM183" s="14">
        <f t="shared" si="412"/>
        <v>3100</v>
      </c>
      <c r="BN183" s="14">
        <f t="shared" si="412"/>
        <v>3100</v>
      </c>
      <c r="BO183" s="14">
        <f t="shared" si="412"/>
        <v>3100</v>
      </c>
      <c r="BP183" s="14">
        <f t="shared" si="412"/>
        <v>3100</v>
      </c>
      <c r="BU183" s="13">
        <v>179</v>
      </c>
      <c r="BV183" s="13">
        <f t="shared" si="321"/>
        <v>9</v>
      </c>
      <c r="BW183" s="14">
        <f t="shared" si="322"/>
        <v>3</v>
      </c>
      <c r="BX183" s="14">
        <f t="shared" si="323"/>
        <v>1102009</v>
      </c>
      <c r="BY183" s="14" t="str">
        <f t="shared" si="324"/>
        <v>徐晃19突</v>
      </c>
      <c r="BZ183" s="25" t="s">
        <v>162</v>
      </c>
      <c r="CA183" s="14">
        <v>2</v>
      </c>
      <c r="CB183" s="14">
        <f t="shared" si="325"/>
        <v>19</v>
      </c>
      <c r="CC183" s="14" t="s">
        <v>21</v>
      </c>
      <c r="CD183" s="14">
        <f>INDEX(属性投放!$AY$6:$AY$85,(BW183-2)*20+CB183)</f>
        <v>23491</v>
      </c>
      <c r="CE183" s="14" t="s">
        <v>22</v>
      </c>
      <c r="CF183" s="14">
        <f>INDEX(属性投放!$AZ$6:$AZ$85,(BW183-2)*20+CB183)</f>
        <v>11726</v>
      </c>
      <c r="CG183" s="14" t="s">
        <v>674</v>
      </c>
      <c r="CH183" s="14">
        <f>INDEX(属性投放!$BA$6:$BA$85,(BW183-2)*20+CB183)</f>
        <v>233910</v>
      </c>
      <c r="CI183" s="14" t="s">
        <v>21</v>
      </c>
      <c r="CJ183" s="14">
        <f>INDEX(属性投放!$BB$6:$BB$85,(BW183-2)*20+CB183)</f>
        <v>40</v>
      </c>
      <c r="CK183" s="14" t="s">
        <v>22</v>
      </c>
      <c r="CL183" s="14">
        <f>INDEX(属性投放!$BC$6:$BC$85,(BW183-2)*20+CB183)</f>
        <v>20</v>
      </c>
      <c r="CM183" s="14" t="s">
        <v>674</v>
      </c>
      <c r="CN183" s="14">
        <f>INDEX(属性投放!$BD$6:$BD$85,(BW183-2)*20+CB183)</f>
        <v>400</v>
      </c>
      <c r="CQ183" s="13">
        <v>179</v>
      </c>
      <c r="CR183" s="13">
        <f t="shared" si="326"/>
        <v>4</v>
      </c>
      <c r="CS183" s="13">
        <f t="shared" si="327"/>
        <v>23</v>
      </c>
      <c r="CT183" s="14">
        <f t="shared" si="328"/>
        <v>2</v>
      </c>
      <c r="CU183" s="14">
        <f t="shared" si="329"/>
        <v>1102004</v>
      </c>
      <c r="CV183" s="14" t="str">
        <f>INDEX($O$6:$O$27,CR183)&amp;"-"&amp;INDEX(属性投放!$AB$7:$AB$26,CX183)&amp;"-魂火-"&amp;CZ183</f>
        <v>唐流雨-大叫唤+1-魂火-2</v>
      </c>
      <c r="CW183" s="25" t="s">
        <v>162</v>
      </c>
      <c r="CX183" s="14">
        <f>INDEX(属性投放!$AL$7:$AL$58,CS183)</f>
        <v>11</v>
      </c>
      <c r="CY183" s="14" t="s">
        <v>701</v>
      </c>
      <c r="CZ183" s="14">
        <f>INDEX(属性投放!$AM$7:$AM$58,CS183)</f>
        <v>2</v>
      </c>
      <c r="DA183" s="14">
        <f t="shared" si="330"/>
        <v>23</v>
      </c>
      <c r="DB183" s="14">
        <f>INDEX(属性投放!$AN$7:$AN$58,DA183)</f>
        <v>77</v>
      </c>
      <c r="DC183" s="14" t="s">
        <v>702</v>
      </c>
      <c r="DD183" s="14">
        <f>INDEX(属性投放!$BJ$6:$BJ$85,(CT183-2)*20+CX183)</f>
        <v>130</v>
      </c>
      <c r="DE183" s="14">
        <f>SUMIFS(DD$5:DD183,$CR$5:$CR183,"="&amp;$CR183)</f>
        <v>1365</v>
      </c>
      <c r="DF183" s="14" t="s">
        <v>703</v>
      </c>
      <c r="DG183" s="14">
        <f>INDEX(属性投放!$BK$6:$BK$85,(CT183-2)*20+CX183)</f>
        <v>65</v>
      </c>
      <c r="DH183" s="14">
        <f>SUMIFS(DG$5:DG183,$CR$5:$CR183,"="&amp;$CR183)</f>
        <v>686</v>
      </c>
      <c r="DI183" s="14" t="s">
        <v>704</v>
      </c>
      <c r="DJ183" s="14">
        <f>INDEX(属性投放!$BL$6:$BL$85,(CT183-2)*20+CX183)</f>
        <v>1300</v>
      </c>
      <c r="DK183" s="14">
        <f>SUMIFS(DJ$5:DJ183,$CR$5:$CR183,"="&amp;$CR183)</f>
        <v>13650</v>
      </c>
      <c r="DP183" s="14">
        <f t="shared" si="331"/>
        <v>1102009</v>
      </c>
      <c r="DQ183" s="14" t="str">
        <f t="shared" si="332"/>
        <v>徐晃19突</v>
      </c>
      <c r="DR183" s="14">
        <f t="shared" si="333"/>
        <v>4</v>
      </c>
      <c r="DS183" s="14">
        <f t="shared" si="334"/>
        <v>5</v>
      </c>
      <c r="DT183" s="14">
        <f t="shared" si="335"/>
        <v>7</v>
      </c>
      <c r="DU183" s="14">
        <f t="shared" si="336"/>
        <v>3</v>
      </c>
      <c r="DV183" s="14">
        <f t="shared" si="337"/>
        <v>19</v>
      </c>
      <c r="DW183" s="14">
        <f t="shared" si="338"/>
        <v>39</v>
      </c>
      <c r="DX183" s="14">
        <f>INDEX(属性投放!$AW$6:$AW$85,(卡牌属性!DU183-2)*20+卡牌属性!DV183)</f>
        <v>8</v>
      </c>
      <c r="DY183" s="14">
        <f>INDEX(属性投放!BP$6:BP$85,卡牌属性!$DW183)</f>
        <v>1800</v>
      </c>
      <c r="DZ183" s="14">
        <f>INDEX(属性投放!BQ$6:BQ$85,卡牌属性!$DW183)</f>
        <v>900</v>
      </c>
      <c r="EA183" s="14">
        <f>INDEX(属性投放!BR$6:BR$85,卡牌属性!$DW183)</f>
        <v>18000</v>
      </c>
      <c r="EB183" s="14">
        <f t="shared" si="413"/>
        <v>9925</v>
      </c>
      <c r="EC183" s="14">
        <f t="shared" si="414"/>
        <v>10431</v>
      </c>
      <c r="ED183" s="14">
        <f t="shared" si="415"/>
        <v>10724</v>
      </c>
      <c r="EE183" s="14">
        <f t="shared" si="416"/>
        <v>10724</v>
      </c>
      <c r="EF183" s="14">
        <f t="shared" si="417"/>
        <v>12008</v>
      </c>
      <c r="EG183" s="14">
        <f t="shared" si="418"/>
        <v>5194</v>
      </c>
      <c r="EH183" s="14">
        <f t="shared" si="419"/>
        <v>5333</v>
      </c>
      <c r="EI183" s="14">
        <f t="shared" si="420"/>
        <v>5333</v>
      </c>
      <c r="EJ183" s="14">
        <f t="shared" si="421"/>
        <v>5941</v>
      </c>
      <c r="EK183" s="14">
        <f t="shared" si="422"/>
        <v>6255</v>
      </c>
      <c r="EL183" s="14">
        <f t="shared" si="423"/>
        <v>118580</v>
      </c>
      <c r="EM183" s="14">
        <f t="shared" si="424"/>
        <v>124700</v>
      </c>
      <c r="EN183" s="14">
        <f t="shared" si="425"/>
        <v>124700</v>
      </c>
      <c r="EO183" s="14">
        <f t="shared" si="426"/>
        <v>132200</v>
      </c>
      <c r="EP183" s="14">
        <f t="shared" si="427"/>
        <v>150550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</row>
    <row r="184" spans="31:161" ht="16.5" x14ac:dyDescent="0.2">
      <c r="AE184" s="13">
        <v>180</v>
      </c>
      <c r="AF184" s="13">
        <f t="shared" si="354"/>
        <v>9</v>
      </c>
      <c r="AG184" s="13">
        <f t="shared" si="317"/>
        <v>3</v>
      </c>
      <c r="AH184" s="14">
        <f t="shared" si="318"/>
        <v>1101009</v>
      </c>
      <c r="AI184" s="14" t="str">
        <f t="shared" si="319"/>
        <v>北落师门20突</v>
      </c>
      <c r="AJ184" s="25" t="s">
        <v>162</v>
      </c>
      <c r="AK184" s="14">
        <v>1</v>
      </c>
      <c r="AL184" s="14">
        <f t="shared" si="320"/>
        <v>20</v>
      </c>
      <c r="AM184" s="14">
        <f>INDEX(属性投放!$DE$6:$DE$85,(卡牌属性!AG184-2)*20+卡牌属性!AL184)</f>
        <v>26093</v>
      </c>
      <c r="AN184" s="14">
        <f t="shared" si="407"/>
        <v>26093</v>
      </c>
      <c r="AO184" s="14">
        <f t="shared" si="407"/>
        <v>26093</v>
      </c>
      <c r="AP184" s="14">
        <f t="shared" si="407"/>
        <v>26093</v>
      </c>
      <c r="AQ184" s="14">
        <f t="shared" si="407"/>
        <v>26093</v>
      </c>
      <c r="AR184" s="14">
        <f>INDEX(属性投放!$DF$6:$DF$85,(卡牌属性!AG184-2)*20+卡牌属性!AL184)</f>
        <v>13035</v>
      </c>
      <c r="AS184" s="14">
        <f t="shared" si="408"/>
        <v>13035</v>
      </c>
      <c r="AT184" s="14">
        <f t="shared" si="408"/>
        <v>13035</v>
      </c>
      <c r="AU184" s="14">
        <f t="shared" si="408"/>
        <v>13035</v>
      </c>
      <c r="AV184" s="14">
        <f t="shared" si="408"/>
        <v>13035</v>
      </c>
      <c r="AW184" s="14">
        <f>INDEX(属性投放!$DG$6:$DG$85,(卡牌属性!AG184-2)*20+卡牌属性!AL184)</f>
        <v>130365</v>
      </c>
      <c r="AX184" s="14">
        <f t="shared" si="409"/>
        <v>130365</v>
      </c>
      <c r="AY184" s="14">
        <f t="shared" si="409"/>
        <v>130365</v>
      </c>
      <c r="AZ184" s="14">
        <f t="shared" si="409"/>
        <v>130365</v>
      </c>
      <c r="BA184" s="14">
        <f t="shared" si="409"/>
        <v>130365</v>
      </c>
      <c r="BB184" s="14">
        <f>INDEX(属性投放!$DK$6:$DK$85,(卡牌属性!AG184-2)*20+卡牌属性!AL184)</f>
        <v>620</v>
      </c>
      <c r="BC184" s="14">
        <f t="shared" si="410"/>
        <v>620</v>
      </c>
      <c r="BD184" s="14">
        <f t="shared" si="410"/>
        <v>620</v>
      </c>
      <c r="BE184" s="14">
        <f t="shared" si="410"/>
        <v>620</v>
      </c>
      <c r="BF184" s="14">
        <f t="shared" si="410"/>
        <v>620</v>
      </c>
      <c r="BG184" s="14">
        <f>INDEX(属性投放!$DL$6:$DL$85,(卡牌属性!AG184-2)*20+卡牌属性!AL184)</f>
        <v>310</v>
      </c>
      <c r="BH184" s="14">
        <f t="shared" si="411"/>
        <v>310</v>
      </c>
      <c r="BI184" s="14">
        <f t="shared" si="411"/>
        <v>310</v>
      </c>
      <c r="BJ184" s="14">
        <f t="shared" si="411"/>
        <v>310</v>
      </c>
      <c r="BK184" s="14">
        <f t="shared" si="411"/>
        <v>310</v>
      </c>
      <c r="BL184" s="14">
        <f>INDEX(属性投放!$DM$6:$DM$85,(卡牌属性!AG184-2)*20+卡牌属性!AL184)</f>
        <v>3100</v>
      </c>
      <c r="BM184" s="14">
        <f t="shared" si="412"/>
        <v>3100</v>
      </c>
      <c r="BN184" s="14">
        <f t="shared" si="412"/>
        <v>3100</v>
      </c>
      <c r="BO184" s="14">
        <f t="shared" si="412"/>
        <v>3100</v>
      </c>
      <c r="BP184" s="14">
        <f t="shared" si="412"/>
        <v>3100</v>
      </c>
      <c r="BU184" s="13">
        <v>180</v>
      </c>
      <c r="BV184" s="13">
        <f t="shared" si="321"/>
        <v>9</v>
      </c>
      <c r="BW184" s="14">
        <f t="shared" si="322"/>
        <v>3</v>
      </c>
      <c r="BX184" s="14">
        <f t="shared" si="323"/>
        <v>1102009</v>
      </c>
      <c r="BY184" s="14" t="str">
        <f t="shared" si="324"/>
        <v>徐晃20突</v>
      </c>
      <c r="BZ184" s="25" t="s">
        <v>162</v>
      </c>
      <c r="CA184" s="14">
        <v>2</v>
      </c>
      <c r="CB184" s="14">
        <f t="shared" si="325"/>
        <v>20</v>
      </c>
      <c r="CC184" s="14" t="s">
        <v>21</v>
      </c>
      <c r="CD184" s="14">
        <f>INDEX(属性投放!$AY$6:$AY$85,(BW184-2)*20+CB184)</f>
        <v>28986</v>
      </c>
      <c r="CE184" s="14" t="s">
        <v>22</v>
      </c>
      <c r="CF184" s="14">
        <f>INDEX(属性投放!$AZ$6:$AZ$85,(BW184-2)*20+CB184)</f>
        <v>14475</v>
      </c>
      <c r="CG184" s="14" t="s">
        <v>674</v>
      </c>
      <c r="CH184" s="14">
        <f>INDEX(属性投放!$BA$6:$BA$85,(BW184-2)*20+CB184)</f>
        <v>288860</v>
      </c>
      <c r="CI184" s="14" t="s">
        <v>21</v>
      </c>
      <c r="CJ184" s="14">
        <f>INDEX(属性投放!$BB$6:$BB$85,(BW184-2)*20+CB184)</f>
        <v>40</v>
      </c>
      <c r="CK184" s="14" t="s">
        <v>22</v>
      </c>
      <c r="CL184" s="14">
        <f>INDEX(属性投放!$BC$6:$BC$85,(BW184-2)*20+CB184)</f>
        <v>20</v>
      </c>
      <c r="CM184" s="14" t="s">
        <v>674</v>
      </c>
      <c r="CN184" s="14">
        <f>INDEX(属性投放!$BD$6:$BD$85,(BW184-2)*20+CB184)</f>
        <v>400</v>
      </c>
      <c r="CQ184" s="13">
        <v>180</v>
      </c>
      <c r="CR184" s="13">
        <f t="shared" si="326"/>
        <v>4</v>
      </c>
      <c r="CS184" s="13">
        <f t="shared" si="327"/>
        <v>24</v>
      </c>
      <c r="CT184" s="14">
        <f t="shared" si="328"/>
        <v>2</v>
      </c>
      <c r="CU184" s="14">
        <f t="shared" si="329"/>
        <v>1102004</v>
      </c>
      <c r="CV184" s="14" t="str">
        <f>INDEX($O$6:$O$27,CR184)&amp;"-"&amp;INDEX(属性投放!$AB$7:$AB$26,CX184)&amp;"-魂火-"&amp;CZ184</f>
        <v>唐流雨-大叫唤+1-魂火-3</v>
      </c>
      <c r="CW184" s="25" t="s">
        <v>162</v>
      </c>
      <c r="CX184" s="14">
        <f>INDEX(属性投放!$AL$7:$AL$58,CS184)</f>
        <v>11</v>
      </c>
      <c r="CY184" s="14" t="s">
        <v>701</v>
      </c>
      <c r="CZ184" s="14">
        <f>INDEX(属性投放!$AM$7:$AM$58,CS184)</f>
        <v>3</v>
      </c>
      <c r="DA184" s="14">
        <f t="shared" si="330"/>
        <v>24</v>
      </c>
      <c r="DB184" s="14">
        <f>INDEX(属性投放!$AN$7:$AN$58,DA184)</f>
        <v>80</v>
      </c>
      <c r="DC184" s="14" t="s">
        <v>702</v>
      </c>
      <c r="DD184" s="14">
        <f>INDEX(属性投放!$BJ$6:$BJ$85,(CT184-2)*20+CX184)</f>
        <v>130</v>
      </c>
      <c r="DE184" s="14">
        <f>SUMIFS(DD$5:DD184,$CR$5:$CR184,"="&amp;$CR184)</f>
        <v>1495</v>
      </c>
      <c r="DF184" s="14" t="s">
        <v>703</v>
      </c>
      <c r="DG184" s="14">
        <f>INDEX(属性投放!$BK$6:$BK$85,(CT184-2)*20+CX184)</f>
        <v>65</v>
      </c>
      <c r="DH184" s="14">
        <f>SUMIFS(DG$5:DG184,$CR$5:$CR184,"="&amp;$CR184)</f>
        <v>751</v>
      </c>
      <c r="DI184" s="14" t="s">
        <v>704</v>
      </c>
      <c r="DJ184" s="14">
        <f>INDEX(属性投放!$BL$6:$BL$85,(CT184-2)*20+CX184)</f>
        <v>1300</v>
      </c>
      <c r="DK184" s="14">
        <f>SUMIFS(DJ$5:DJ184,$CR$5:$CR184,"="&amp;$CR184)</f>
        <v>14950</v>
      </c>
      <c r="DP184" s="14">
        <f t="shared" si="331"/>
        <v>1102009</v>
      </c>
      <c r="DQ184" s="14" t="str">
        <f t="shared" si="332"/>
        <v>徐晃20突</v>
      </c>
      <c r="DR184" s="14">
        <f t="shared" si="333"/>
        <v>4</v>
      </c>
      <c r="DS184" s="14">
        <f t="shared" si="334"/>
        <v>5</v>
      </c>
      <c r="DT184" s="14">
        <f t="shared" si="335"/>
        <v>7</v>
      </c>
      <c r="DU184" s="14">
        <f t="shared" si="336"/>
        <v>3</v>
      </c>
      <c r="DV184" s="14">
        <f t="shared" si="337"/>
        <v>20</v>
      </c>
      <c r="DW184" s="14">
        <f t="shared" si="338"/>
        <v>40</v>
      </c>
      <c r="DX184" s="14">
        <f>INDEX(属性投放!$AW$6:$AW$85,(卡牌属性!DU184-2)*20+卡牌属性!DV184)</f>
        <v>10</v>
      </c>
      <c r="DY184" s="14">
        <f>INDEX(属性投放!BP$6:BP$85,卡牌属性!$DW184)</f>
        <v>2000</v>
      </c>
      <c r="DZ184" s="14">
        <f>INDEX(属性投放!BQ$6:BQ$85,卡牌属性!$DW184)</f>
        <v>1000</v>
      </c>
      <c r="EA184" s="14">
        <f>INDEX(属性投放!BR$6:BR$85,卡牌属性!$DW184)</f>
        <v>20000</v>
      </c>
      <c r="EB184" s="14">
        <f t="shared" si="413"/>
        <v>11965</v>
      </c>
      <c r="EC184" s="14">
        <f t="shared" si="414"/>
        <v>12551</v>
      </c>
      <c r="ED184" s="14">
        <f t="shared" si="415"/>
        <v>12884</v>
      </c>
      <c r="EE184" s="14">
        <f t="shared" si="416"/>
        <v>12884</v>
      </c>
      <c r="EF184" s="14">
        <f t="shared" si="417"/>
        <v>14408</v>
      </c>
      <c r="EG184" s="14">
        <f t="shared" si="418"/>
        <v>6254</v>
      </c>
      <c r="EH184" s="14">
        <f t="shared" si="419"/>
        <v>6417</v>
      </c>
      <c r="EI184" s="14">
        <f t="shared" si="420"/>
        <v>6417</v>
      </c>
      <c r="EJ184" s="14">
        <f t="shared" si="421"/>
        <v>7145</v>
      </c>
      <c r="EK184" s="14">
        <f t="shared" si="422"/>
        <v>7475</v>
      </c>
      <c r="EL184" s="14">
        <f t="shared" si="423"/>
        <v>142580</v>
      </c>
      <c r="EM184" s="14">
        <f t="shared" si="424"/>
        <v>149100</v>
      </c>
      <c r="EN184" s="14">
        <f t="shared" si="425"/>
        <v>149100</v>
      </c>
      <c r="EO184" s="14">
        <f t="shared" si="426"/>
        <v>158200</v>
      </c>
      <c r="EP184" s="14">
        <f t="shared" si="427"/>
        <v>180550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</row>
    <row r="185" spans="31:161" ht="16.5" x14ac:dyDescent="0.2">
      <c r="AE185" s="13">
        <v>181</v>
      </c>
      <c r="AF185" s="13">
        <f t="shared" si="354"/>
        <v>10</v>
      </c>
      <c r="AG185" s="13">
        <f t="shared" si="317"/>
        <v>4</v>
      </c>
      <c r="AH185" s="14">
        <f t="shared" si="318"/>
        <v>1101010</v>
      </c>
      <c r="AI185" s="14" t="str">
        <f t="shared" si="319"/>
        <v>盖文1突</v>
      </c>
      <c r="AJ185" s="25" t="s">
        <v>162</v>
      </c>
      <c r="AK185" s="14">
        <v>1</v>
      </c>
      <c r="AL185" s="14">
        <f t="shared" si="320"/>
        <v>1</v>
      </c>
      <c r="AM185" s="14">
        <f>INDEX(属性投放!$DE$6:$DE$85,(卡牌属性!AG185-2)*20+卡牌属性!AL185)</f>
        <v>120</v>
      </c>
      <c r="AN185" s="14">
        <f t="shared" ref="AN185:AQ204" si="428">$AM185</f>
        <v>120</v>
      </c>
      <c r="AO185" s="14">
        <f t="shared" si="428"/>
        <v>120</v>
      </c>
      <c r="AP185" s="14">
        <f t="shared" si="428"/>
        <v>120</v>
      </c>
      <c r="AQ185" s="14">
        <f t="shared" si="428"/>
        <v>120</v>
      </c>
      <c r="AR185" s="14">
        <f>INDEX(属性投放!$DF$6:$DF$85,(卡牌属性!AG185-2)*20+卡牌属性!AL185)</f>
        <v>20</v>
      </c>
      <c r="AS185" s="14">
        <f t="shared" ref="AS185:AV204" si="429">$AR185</f>
        <v>20</v>
      </c>
      <c r="AT185" s="14">
        <f t="shared" si="429"/>
        <v>20</v>
      </c>
      <c r="AU185" s="14">
        <f t="shared" si="429"/>
        <v>20</v>
      </c>
      <c r="AV185" s="14">
        <f t="shared" si="429"/>
        <v>20</v>
      </c>
      <c r="AW185" s="14">
        <f>INDEX(属性投放!$DG$6:$DG$85,(卡牌属性!AG185-2)*20+卡牌属性!AL185)</f>
        <v>500</v>
      </c>
      <c r="AX185" s="14">
        <f t="shared" ref="AX185:BA204" si="430">$AW185</f>
        <v>500</v>
      </c>
      <c r="AY185" s="14">
        <f t="shared" si="430"/>
        <v>500</v>
      </c>
      <c r="AZ185" s="14">
        <f t="shared" si="430"/>
        <v>500</v>
      </c>
      <c r="BA185" s="14">
        <f t="shared" si="430"/>
        <v>500</v>
      </c>
      <c r="BB185" s="14">
        <f>INDEX(属性投放!$DK$6:$DK$85,(卡牌属性!AG185-2)*20+卡牌属性!AL185)</f>
        <v>13</v>
      </c>
      <c r="BC185" s="14">
        <f t="shared" ref="BC185:BF204" si="431">$BB185</f>
        <v>13</v>
      </c>
      <c r="BD185" s="14">
        <f t="shared" si="431"/>
        <v>13</v>
      </c>
      <c r="BE185" s="14">
        <f t="shared" si="431"/>
        <v>13</v>
      </c>
      <c r="BF185" s="14">
        <f t="shared" si="431"/>
        <v>13</v>
      </c>
      <c r="BG185" s="14">
        <f>INDEX(属性投放!$DL$6:$DL$85,(卡牌属性!AG185-2)*20+卡牌属性!AL185)</f>
        <v>6</v>
      </c>
      <c r="BH185" s="14">
        <f t="shared" ref="BH185:BK204" si="432">$BG185</f>
        <v>6</v>
      </c>
      <c r="BI185" s="14">
        <f t="shared" si="432"/>
        <v>6</v>
      </c>
      <c r="BJ185" s="14">
        <f t="shared" si="432"/>
        <v>6</v>
      </c>
      <c r="BK185" s="14">
        <f t="shared" si="432"/>
        <v>6</v>
      </c>
      <c r="BL185" s="14">
        <f>INDEX(属性投放!$DM$6:$DM$85,(卡牌属性!AG185-2)*20+卡牌属性!AL185)</f>
        <v>65</v>
      </c>
      <c r="BM185" s="14">
        <f t="shared" ref="BM185:BP204" si="433">$BL185</f>
        <v>65</v>
      </c>
      <c r="BN185" s="14">
        <f t="shared" si="433"/>
        <v>65</v>
      </c>
      <c r="BO185" s="14">
        <f t="shared" si="433"/>
        <v>65</v>
      </c>
      <c r="BP185" s="14">
        <f t="shared" si="433"/>
        <v>65</v>
      </c>
      <c r="BU185" s="13">
        <v>181</v>
      </c>
      <c r="BV185" s="13">
        <f t="shared" si="321"/>
        <v>10</v>
      </c>
      <c r="BW185" s="14">
        <f t="shared" si="322"/>
        <v>5</v>
      </c>
      <c r="BX185" s="14">
        <f t="shared" si="323"/>
        <v>1102010</v>
      </c>
      <c r="BY185" s="14" t="str">
        <f t="shared" si="324"/>
        <v>张郃1突</v>
      </c>
      <c r="BZ185" s="25" t="s">
        <v>162</v>
      </c>
      <c r="CA185" s="14">
        <v>2</v>
      </c>
      <c r="CB185" s="14">
        <f t="shared" si="325"/>
        <v>1</v>
      </c>
      <c r="CC185" s="14" t="s">
        <v>21</v>
      </c>
      <c r="CD185" s="14">
        <f>INDEX(属性投放!$AY$6:$AY$85,(BW185-2)*20+CB185)</f>
        <v>350</v>
      </c>
      <c r="CE185" s="14" t="s">
        <v>22</v>
      </c>
      <c r="CF185" s="14">
        <f>INDEX(属性投放!$AZ$6:$AZ$85,(BW185-2)*20+CB185)</f>
        <v>50</v>
      </c>
      <c r="CG185" s="14" t="s">
        <v>674</v>
      </c>
      <c r="CH185" s="14">
        <f>INDEX(属性投放!$BA$6:$BA$85,(BW185-2)*20+CB185)</f>
        <v>1500</v>
      </c>
      <c r="CI185" s="14" t="s">
        <v>21</v>
      </c>
      <c r="CJ185" s="14">
        <f>INDEX(属性投放!$BB$6:$BB$85,(BW185-2)*20+CB185)</f>
        <v>15</v>
      </c>
      <c r="CK185" s="14" t="s">
        <v>22</v>
      </c>
      <c r="CL185" s="14">
        <f>INDEX(属性投放!$BC$6:$BC$85,(BW185-2)*20+CB185)</f>
        <v>8</v>
      </c>
      <c r="CM185" s="14" t="s">
        <v>674</v>
      </c>
      <c r="CN185" s="14">
        <f>INDEX(属性投放!$BD$6:$BD$85,(BW185-2)*20+CB185)</f>
        <v>150</v>
      </c>
      <c r="CQ185" s="13">
        <v>181</v>
      </c>
      <c r="CR185" s="13">
        <f t="shared" si="326"/>
        <v>4</v>
      </c>
      <c r="CS185" s="13">
        <f t="shared" si="327"/>
        <v>25</v>
      </c>
      <c r="CT185" s="14">
        <f t="shared" si="328"/>
        <v>2</v>
      </c>
      <c r="CU185" s="14">
        <f t="shared" si="329"/>
        <v>1102004</v>
      </c>
      <c r="CV185" s="14" t="str">
        <f>INDEX($O$6:$O$27,CR185)&amp;"-"&amp;INDEX(属性投放!$AB$7:$AB$26,CX185)&amp;"-魂火-"&amp;CZ185</f>
        <v>唐流雨-大叫唤+2-魂火-1</v>
      </c>
      <c r="CW185" s="25" t="s">
        <v>162</v>
      </c>
      <c r="CX185" s="14">
        <f>INDEX(属性投放!$AL$7:$AL$58,CS185)</f>
        <v>12</v>
      </c>
      <c r="CY185" s="14" t="s">
        <v>701</v>
      </c>
      <c r="CZ185" s="14">
        <f>INDEX(属性投放!$AM$7:$AM$58,CS185)</f>
        <v>1</v>
      </c>
      <c r="DA185" s="14">
        <f t="shared" si="330"/>
        <v>25</v>
      </c>
      <c r="DB185" s="14">
        <f>INDEX(属性投放!$AN$7:$AN$58,DA185)</f>
        <v>82</v>
      </c>
      <c r="DC185" s="14" t="s">
        <v>702</v>
      </c>
      <c r="DD185" s="14">
        <f>INDEX(属性投放!$BJ$6:$BJ$85,(CT185-2)*20+CX185)</f>
        <v>170</v>
      </c>
      <c r="DE185" s="14">
        <f>SUMIFS(DD$5:DD185,$CR$5:$CR185,"="&amp;$CR185)</f>
        <v>1665</v>
      </c>
      <c r="DF185" s="14" t="s">
        <v>703</v>
      </c>
      <c r="DG185" s="14">
        <f>INDEX(属性投放!$BK$6:$BK$85,(CT185-2)*20+CX185)</f>
        <v>85</v>
      </c>
      <c r="DH185" s="14">
        <f>SUMIFS(DG$5:DG185,$CR$5:$CR185,"="&amp;$CR185)</f>
        <v>836</v>
      </c>
      <c r="DI185" s="14" t="s">
        <v>704</v>
      </c>
      <c r="DJ185" s="14">
        <f>INDEX(属性投放!$BL$6:$BL$85,(CT185-2)*20+CX185)</f>
        <v>1700</v>
      </c>
      <c r="DK185" s="14">
        <f>SUMIFS(DJ$5:DJ185,$CR$5:$CR185,"="&amp;$CR185)</f>
        <v>16650</v>
      </c>
      <c r="DP185" s="14">
        <f t="shared" si="331"/>
        <v>1102010</v>
      </c>
      <c r="DQ185" s="14" t="str">
        <f t="shared" si="332"/>
        <v>张郃1突</v>
      </c>
      <c r="DR185" s="14">
        <f t="shared" si="333"/>
        <v>8</v>
      </c>
      <c r="DS185" s="14">
        <f t="shared" si="334"/>
        <v>6</v>
      </c>
      <c r="DT185" s="14">
        <f t="shared" si="335"/>
        <v>5</v>
      </c>
      <c r="DU185" s="14">
        <f t="shared" si="336"/>
        <v>5</v>
      </c>
      <c r="DV185" s="14">
        <f t="shared" si="337"/>
        <v>1</v>
      </c>
      <c r="DW185" s="14">
        <f t="shared" si="338"/>
        <v>61</v>
      </c>
      <c r="DX185" s="14">
        <f>INDEX(属性投放!$AW$6:$AW$85,(卡牌属性!DU185-2)*20+卡牌属性!DV185)</f>
        <v>4</v>
      </c>
      <c r="DY185" s="14">
        <f>INDEX(属性投放!BP$6:BP$85,卡牌属性!$DW185)</f>
        <v>70</v>
      </c>
      <c r="DZ185" s="14">
        <f>INDEX(属性投放!BQ$6:BQ$85,卡牌属性!$DW185)</f>
        <v>35</v>
      </c>
      <c r="EA185" s="14">
        <f>INDEX(属性投放!BR$6:BR$85,卡牌属性!$DW185)</f>
        <v>700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61" ht="16.5" x14ac:dyDescent="0.2">
      <c r="AE186" s="13">
        <v>182</v>
      </c>
      <c r="AF186" s="13">
        <f t="shared" si="354"/>
        <v>10</v>
      </c>
      <c r="AG186" s="13">
        <f t="shared" si="317"/>
        <v>4</v>
      </c>
      <c r="AH186" s="14">
        <f t="shared" si="318"/>
        <v>1101010</v>
      </c>
      <c r="AI186" s="14" t="str">
        <f t="shared" si="319"/>
        <v>盖文2突</v>
      </c>
      <c r="AJ186" s="25" t="s">
        <v>162</v>
      </c>
      <c r="AK186" s="14">
        <v>1</v>
      </c>
      <c r="AL186" s="14">
        <f t="shared" si="320"/>
        <v>2</v>
      </c>
      <c r="AM186" s="14">
        <f>INDEX(属性投放!$DE$6:$DE$85,(卡牌属性!AG186-2)*20+卡牌属性!AL186)</f>
        <v>250</v>
      </c>
      <c r="AN186" s="14">
        <f t="shared" si="428"/>
        <v>250</v>
      </c>
      <c r="AO186" s="14">
        <f t="shared" si="428"/>
        <v>250</v>
      </c>
      <c r="AP186" s="14">
        <f t="shared" si="428"/>
        <v>250</v>
      </c>
      <c r="AQ186" s="14">
        <f t="shared" si="428"/>
        <v>250</v>
      </c>
      <c r="AR186" s="14">
        <f>INDEX(属性投放!$DF$6:$DF$85,(卡牌属性!AG186-2)*20+卡牌属性!AL186)</f>
        <v>80</v>
      </c>
      <c r="AS186" s="14">
        <f t="shared" si="429"/>
        <v>80</v>
      </c>
      <c r="AT186" s="14">
        <f t="shared" si="429"/>
        <v>80</v>
      </c>
      <c r="AU186" s="14">
        <f t="shared" si="429"/>
        <v>80</v>
      </c>
      <c r="AV186" s="14">
        <f t="shared" si="429"/>
        <v>80</v>
      </c>
      <c r="AW186" s="14">
        <f>INDEX(属性投放!$DG$6:$DG$85,(卡牌属性!AG186-2)*20+卡牌属性!AL186)</f>
        <v>1150</v>
      </c>
      <c r="AX186" s="14">
        <f t="shared" si="430"/>
        <v>1150</v>
      </c>
      <c r="AY186" s="14">
        <f t="shared" si="430"/>
        <v>1150</v>
      </c>
      <c r="AZ186" s="14">
        <f t="shared" si="430"/>
        <v>1150</v>
      </c>
      <c r="BA186" s="14">
        <f t="shared" si="430"/>
        <v>1150</v>
      </c>
      <c r="BB186" s="14">
        <f>INDEX(属性投放!$DK$6:$DK$85,(卡牌属性!AG186-2)*20+卡牌属性!AL186)</f>
        <v>26</v>
      </c>
      <c r="BC186" s="14">
        <f t="shared" si="431"/>
        <v>26</v>
      </c>
      <c r="BD186" s="14">
        <f t="shared" si="431"/>
        <v>26</v>
      </c>
      <c r="BE186" s="14">
        <f t="shared" si="431"/>
        <v>26</v>
      </c>
      <c r="BF186" s="14">
        <f t="shared" si="431"/>
        <v>26</v>
      </c>
      <c r="BG186" s="14">
        <f>INDEX(属性投放!$DL$6:$DL$85,(卡牌属性!AG186-2)*20+卡牌属性!AL186)</f>
        <v>14</v>
      </c>
      <c r="BH186" s="14">
        <f t="shared" si="432"/>
        <v>14</v>
      </c>
      <c r="BI186" s="14">
        <f t="shared" si="432"/>
        <v>14</v>
      </c>
      <c r="BJ186" s="14">
        <f t="shared" si="432"/>
        <v>14</v>
      </c>
      <c r="BK186" s="14">
        <f t="shared" si="432"/>
        <v>14</v>
      </c>
      <c r="BL186" s="14">
        <f>INDEX(属性投放!$DM$6:$DM$85,(卡牌属性!AG186-2)*20+卡牌属性!AL186)</f>
        <v>130</v>
      </c>
      <c r="BM186" s="14">
        <f t="shared" si="433"/>
        <v>130</v>
      </c>
      <c r="BN186" s="14">
        <f t="shared" si="433"/>
        <v>130</v>
      </c>
      <c r="BO186" s="14">
        <f t="shared" si="433"/>
        <v>130</v>
      </c>
      <c r="BP186" s="14">
        <f t="shared" si="433"/>
        <v>130</v>
      </c>
      <c r="BU186" s="13">
        <v>182</v>
      </c>
      <c r="BV186" s="13">
        <f t="shared" si="321"/>
        <v>10</v>
      </c>
      <c r="BW186" s="14">
        <f t="shared" si="322"/>
        <v>5</v>
      </c>
      <c r="BX186" s="14">
        <f t="shared" si="323"/>
        <v>1102010</v>
      </c>
      <c r="BY186" s="14" t="str">
        <f t="shared" si="324"/>
        <v>张郃2突</v>
      </c>
      <c r="BZ186" s="25" t="s">
        <v>162</v>
      </c>
      <c r="CA186" s="14">
        <v>2</v>
      </c>
      <c r="CB186" s="14">
        <f t="shared" si="325"/>
        <v>2</v>
      </c>
      <c r="CC186" s="14" t="s">
        <v>21</v>
      </c>
      <c r="CD186" s="14">
        <f>INDEX(属性投放!$AY$6:$AY$85,(BW186-2)*20+CB186)</f>
        <v>525</v>
      </c>
      <c r="CE186" s="14" t="s">
        <v>22</v>
      </c>
      <c r="CF186" s="14">
        <f>INDEX(属性投放!$AZ$6:$AZ$85,(BW186-2)*20+CB186)</f>
        <v>140</v>
      </c>
      <c r="CG186" s="14" t="s">
        <v>674</v>
      </c>
      <c r="CH186" s="14">
        <f>INDEX(属性投放!$BA$6:$BA$85,(BW186-2)*20+CB186)</f>
        <v>3250</v>
      </c>
      <c r="CI186" s="14" t="s">
        <v>21</v>
      </c>
      <c r="CJ186" s="14">
        <f>INDEX(属性投放!$BB$6:$BB$85,(BW186-2)*20+CB186)</f>
        <v>20</v>
      </c>
      <c r="CK186" s="14" t="s">
        <v>22</v>
      </c>
      <c r="CL186" s="14">
        <f>INDEX(属性投放!$BC$6:$BC$85,(BW186-2)*20+CB186)</f>
        <v>10</v>
      </c>
      <c r="CM186" s="14" t="s">
        <v>674</v>
      </c>
      <c r="CN186" s="14">
        <f>INDEX(属性投放!$BD$6:$BD$85,(BW186-2)*20+CB186)</f>
        <v>200</v>
      </c>
      <c r="CQ186" s="13">
        <v>182</v>
      </c>
      <c r="CR186" s="13">
        <f t="shared" si="326"/>
        <v>4</v>
      </c>
      <c r="CS186" s="13">
        <f t="shared" si="327"/>
        <v>26</v>
      </c>
      <c r="CT186" s="14">
        <f t="shared" si="328"/>
        <v>2</v>
      </c>
      <c r="CU186" s="14">
        <f t="shared" si="329"/>
        <v>1102004</v>
      </c>
      <c r="CV186" s="14" t="str">
        <f>INDEX($O$6:$O$27,CR186)&amp;"-"&amp;INDEX(属性投放!$AB$7:$AB$26,CX186)&amp;"-魂火-"&amp;CZ186</f>
        <v>唐流雨-大叫唤+2-魂火-2</v>
      </c>
      <c r="CW186" s="25" t="s">
        <v>162</v>
      </c>
      <c r="CX186" s="14">
        <f>INDEX(属性投放!$AL$7:$AL$58,CS186)</f>
        <v>12</v>
      </c>
      <c r="CY186" s="14" t="s">
        <v>701</v>
      </c>
      <c r="CZ186" s="14">
        <f>INDEX(属性投放!$AM$7:$AM$58,CS186)</f>
        <v>2</v>
      </c>
      <c r="DA186" s="14">
        <f t="shared" si="330"/>
        <v>26</v>
      </c>
      <c r="DB186" s="14">
        <f>INDEX(属性投放!$AN$7:$AN$58,DA186)</f>
        <v>85</v>
      </c>
      <c r="DC186" s="14" t="s">
        <v>702</v>
      </c>
      <c r="DD186" s="14">
        <f>INDEX(属性投放!$BJ$6:$BJ$85,(CT186-2)*20+CX186)</f>
        <v>170</v>
      </c>
      <c r="DE186" s="14">
        <f>SUMIFS(DD$5:DD186,$CR$5:$CR186,"="&amp;$CR186)</f>
        <v>1835</v>
      </c>
      <c r="DF186" s="14" t="s">
        <v>703</v>
      </c>
      <c r="DG186" s="14">
        <f>INDEX(属性投放!$BK$6:$BK$85,(CT186-2)*20+CX186)</f>
        <v>85</v>
      </c>
      <c r="DH186" s="14">
        <f>SUMIFS(DG$5:DG186,$CR$5:$CR186,"="&amp;$CR186)</f>
        <v>921</v>
      </c>
      <c r="DI186" s="14" t="s">
        <v>704</v>
      </c>
      <c r="DJ186" s="14">
        <f>INDEX(属性投放!$BL$6:$BL$85,(CT186-2)*20+CX186)</f>
        <v>1700</v>
      </c>
      <c r="DK186" s="14">
        <f>SUMIFS(DJ$5:DJ186,$CR$5:$CR186,"="&amp;$CR186)</f>
        <v>18350</v>
      </c>
      <c r="DP186" s="14">
        <f t="shared" si="331"/>
        <v>1102010</v>
      </c>
      <c r="DQ186" s="14" t="str">
        <f t="shared" si="332"/>
        <v>张郃2突</v>
      </c>
      <c r="DR186" s="14">
        <f t="shared" si="333"/>
        <v>8</v>
      </c>
      <c r="DS186" s="14">
        <f t="shared" si="334"/>
        <v>6</v>
      </c>
      <c r="DT186" s="14">
        <f t="shared" si="335"/>
        <v>5</v>
      </c>
      <c r="DU186" s="14">
        <f t="shared" si="336"/>
        <v>5</v>
      </c>
      <c r="DV186" s="14">
        <f t="shared" si="337"/>
        <v>2</v>
      </c>
      <c r="DW186" s="14">
        <f t="shared" si="338"/>
        <v>62</v>
      </c>
      <c r="DX186" s="14">
        <f>INDEX(属性投放!$AW$6:$AW$85,(卡牌属性!DU186-2)*20+卡牌属性!DV186)</f>
        <v>10</v>
      </c>
      <c r="DY186" s="14">
        <f>INDEX(属性投放!BP$6:BP$85,卡牌属性!$DW186)</f>
        <v>90</v>
      </c>
      <c r="DZ186" s="14">
        <f>INDEX(属性投放!BQ$6:BQ$85,卡牌属性!$DW186)</f>
        <v>45</v>
      </c>
      <c r="EA186" s="14">
        <f>INDEX(属性投放!BR$6:BR$85,卡牌属性!$DW186)</f>
        <v>900</v>
      </c>
      <c r="EB186" s="14">
        <f t="shared" ref="EB186:EB204" si="434">EB185+$DY185+EQ185*$DX185</f>
        <v>422</v>
      </c>
      <c r="EC186" s="14">
        <f t="shared" ref="EC186:EC204" si="435">EC185+$DY185+ER185*$DX185</f>
        <v>480</v>
      </c>
      <c r="ED186" s="14">
        <f t="shared" ref="ED186:ED204" si="436">ED185+$DY185+ES185*$DX185</f>
        <v>570</v>
      </c>
      <c r="EE186" s="14">
        <f t="shared" ref="EE186:EE204" si="437">EE185+$DY185+ET185*$DX185</f>
        <v>570</v>
      </c>
      <c r="EF186" s="14">
        <f t="shared" ref="EF186:EF204" si="438">EF185+$DY185+EU185*$DX185</f>
        <v>670</v>
      </c>
      <c r="EG186" s="14">
        <f t="shared" ref="EG186:EG204" si="439">EG185+$DZ185+EV185*$DX185</f>
        <v>90</v>
      </c>
      <c r="EH186" s="14">
        <f t="shared" ref="EH186:EH204" si="440">EH185+$DZ185+EW185*$DX185</f>
        <v>99</v>
      </c>
      <c r="EI186" s="14">
        <f t="shared" ref="EI186:EI204" si="441">EI185+$DZ185+EX185*$DX185</f>
        <v>99</v>
      </c>
      <c r="EJ186" s="14">
        <f t="shared" ref="EJ186:EJ204" si="442">EJ185+$DZ185+EY185*$DX185</f>
        <v>108</v>
      </c>
      <c r="EK186" s="14">
        <f t="shared" ref="EK186:EK204" si="443">EK185+$DZ185+EZ185*$DX185</f>
        <v>117</v>
      </c>
      <c r="EL186" s="14">
        <f t="shared" ref="EL186:EL204" si="444">EL185+$EA185+FA185*$DX185</f>
        <v>1420</v>
      </c>
      <c r="EM186" s="14">
        <f t="shared" ref="EM186:EM204" si="445">EM185+$EA185+FB185*$DX185</f>
        <v>1800</v>
      </c>
      <c r="EN186" s="14">
        <f t="shared" ref="EN186:EN204" si="446">EN185+$EA185+FC185*$DX185</f>
        <v>1800</v>
      </c>
      <c r="EO186" s="14">
        <f t="shared" ref="EO186:EO204" si="447">EO185+$EA185+FD185*$DX185</f>
        <v>2180</v>
      </c>
      <c r="EP186" s="14">
        <f t="shared" ref="EP186:EP204" si="448">EP185+$EA185+FE185*$DX185</f>
        <v>2470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61" ht="16.5" x14ac:dyDescent="0.2">
      <c r="AE187" s="13">
        <v>183</v>
      </c>
      <c r="AF187" s="13">
        <f t="shared" si="354"/>
        <v>10</v>
      </c>
      <c r="AG187" s="13">
        <f t="shared" si="317"/>
        <v>4</v>
      </c>
      <c r="AH187" s="14">
        <f t="shared" si="318"/>
        <v>1101010</v>
      </c>
      <c r="AI187" s="14" t="str">
        <f t="shared" si="319"/>
        <v>盖文3突</v>
      </c>
      <c r="AJ187" s="25" t="s">
        <v>162</v>
      </c>
      <c r="AK187" s="14">
        <v>1</v>
      </c>
      <c r="AL187" s="14">
        <f t="shared" si="320"/>
        <v>3</v>
      </c>
      <c r="AM187" s="14">
        <f>INDEX(属性投放!$DE$6:$DE$85,(卡牌属性!AG187-2)*20+卡牌属性!AL187)</f>
        <v>316</v>
      </c>
      <c r="AN187" s="14">
        <f t="shared" si="428"/>
        <v>316</v>
      </c>
      <c r="AO187" s="14">
        <f t="shared" si="428"/>
        <v>316</v>
      </c>
      <c r="AP187" s="14">
        <f t="shared" si="428"/>
        <v>316</v>
      </c>
      <c r="AQ187" s="14">
        <f t="shared" si="428"/>
        <v>316</v>
      </c>
      <c r="AR187" s="14">
        <f>INDEX(属性投放!$DF$6:$DF$85,(卡牌属性!AG187-2)*20+卡牌属性!AL187)</f>
        <v>114</v>
      </c>
      <c r="AS187" s="14">
        <f t="shared" si="429"/>
        <v>114</v>
      </c>
      <c r="AT187" s="14">
        <f t="shared" si="429"/>
        <v>114</v>
      </c>
      <c r="AU187" s="14">
        <f t="shared" si="429"/>
        <v>114</v>
      </c>
      <c r="AV187" s="14">
        <f t="shared" si="429"/>
        <v>114</v>
      </c>
      <c r="AW187" s="14">
        <f>INDEX(属性投放!$DG$6:$DG$85,(卡牌属性!AG187-2)*20+卡牌属性!AL187)</f>
        <v>1480</v>
      </c>
      <c r="AX187" s="14">
        <f t="shared" si="430"/>
        <v>1480</v>
      </c>
      <c r="AY187" s="14">
        <f t="shared" si="430"/>
        <v>1480</v>
      </c>
      <c r="AZ187" s="14">
        <f t="shared" si="430"/>
        <v>1480</v>
      </c>
      <c r="BA187" s="14">
        <f t="shared" si="430"/>
        <v>1480</v>
      </c>
      <c r="BB187" s="14">
        <f>INDEX(属性投放!$DK$6:$DK$85,(卡牌属性!AG187-2)*20+卡牌属性!AL187)</f>
        <v>26</v>
      </c>
      <c r="BC187" s="14">
        <f t="shared" si="431"/>
        <v>26</v>
      </c>
      <c r="BD187" s="14">
        <f t="shared" si="431"/>
        <v>26</v>
      </c>
      <c r="BE187" s="14">
        <f t="shared" si="431"/>
        <v>26</v>
      </c>
      <c r="BF187" s="14">
        <f t="shared" si="431"/>
        <v>26</v>
      </c>
      <c r="BG187" s="14">
        <f>INDEX(属性投放!$DL$6:$DL$85,(卡牌属性!AG187-2)*20+卡牌属性!AL187)</f>
        <v>14</v>
      </c>
      <c r="BH187" s="14">
        <f t="shared" si="432"/>
        <v>14</v>
      </c>
      <c r="BI187" s="14">
        <f t="shared" si="432"/>
        <v>14</v>
      </c>
      <c r="BJ187" s="14">
        <f t="shared" si="432"/>
        <v>14</v>
      </c>
      <c r="BK187" s="14">
        <f t="shared" si="432"/>
        <v>14</v>
      </c>
      <c r="BL187" s="14">
        <f>INDEX(属性投放!$DM$6:$DM$85,(卡牌属性!AG187-2)*20+卡牌属性!AL187)</f>
        <v>130</v>
      </c>
      <c r="BM187" s="14">
        <f t="shared" si="433"/>
        <v>130</v>
      </c>
      <c r="BN187" s="14">
        <f t="shared" si="433"/>
        <v>130</v>
      </c>
      <c r="BO187" s="14">
        <f t="shared" si="433"/>
        <v>130</v>
      </c>
      <c r="BP187" s="14">
        <f t="shared" si="433"/>
        <v>130</v>
      </c>
      <c r="BU187" s="13">
        <v>183</v>
      </c>
      <c r="BV187" s="13">
        <f t="shared" si="321"/>
        <v>10</v>
      </c>
      <c r="BW187" s="14">
        <f t="shared" si="322"/>
        <v>5</v>
      </c>
      <c r="BX187" s="14">
        <f t="shared" si="323"/>
        <v>1102010</v>
      </c>
      <c r="BY187" s="14" t="str">
        <f t="shared" si="324"/>
        <v>张郃3突</v>
      </c>
      <c r="BZ187" s="25" t="s">
        <v>162</v>
      </c>
      <c r="CA187" s="14">
        <v>2</v>
      </c>
      <c r="CB187" s="14">
        <f t="shared" si="325"/>
        <v>3</v>
      </c>
      <c r="CC187" s="14" t="s">
        <v>21</v>
      </c>
      <c r="CD187" s="14">
        <f>INDEX(属性投放!$AY$6:$AY$85,(BW187-2)*20+CB187)</f>
        <v>935</v>
      </c>
      <c r="CE187" s="14" t="s">
        <v>22</v>
      </c>
      <c r="CF187" s="14">
        <f>INDEX(属性投放!$AZ$6:$AZ$85,(BW187-2)*20+CB187)</f>
        <v>345</v>
      </c>
      <c r="CG187" s="14" t="s">
        <v>674</v>
      </c>
      <c r="CH187" s="14">
        <f>INDEX(属性投放!$BA$6:$BA$85,(BW187-2)*20+CB187)</f>
        <v>7350</v>
      </c>
      <c r="CI187" s="14" t="s">
        <v>21</v>
      </c>
      <c r="CJ187" s="14">
        <f>INDEX(属性投放!$BB$6:$BB$85,(BW187-2)*20+CB187)</f>
        <v>20</v>
      </c>
      <c r="CK187" s="14" t="s">
        <v>22</v>
      </c>
      <c r="CL187" s="14">
        <f>INDEX(属性投放!$BC$6:$BC$85,(BW187-2)*20+CB187)</f>
        <v>10</v>
      </c>
      <c r="CM187" s="14" t="s">
        <v>674</v>
      </c>
      <c r="CN187" s="14">
        <f>INDEX(属性投放!$BD$6:$BD$85,(BW187-2)*20+CB187)</f>
        <v>200</v>
      </c>
      <c r="CQ187" s="13">
        <v>183</v>
      </c>
      <c r="CR187" s="13">
        <f t="shared" si="326"/>
        <v>4</v>
      </c>
      <c r="CS187" s="13">
        <f t="shared" si="327"/>
        <v>27</v>
      </c>
      <c r="CT187" s="14">
        <f t="shared" si="328"/>
        <v>2</v>
      </c>
      <c r="CU187" s="14">
        <f t="shared" si="329"/>
        <v>1102004</v>
      </c>
      <c r="CV187" s="14" t="str">
        <f>INDEX($O$6:$O$27,CR187)&amp;"-"&amp;INDEX(属性投放!$AB$7:$AB$26,CX187)&amp;"-魂火-"&amp;CZ187</f>
        <v>唐流雨-大叫唤+2-魂火-3</v>
      </c>
      <c r="CW187" s="25" t="s">
        <v>162</v>
      </c>
      <c r="CX187" s="14">
        <f>INDEX(属性投放!$AL$7:$AL$58,CS187)</f>
        <v>12</v>
      </c>
      <c r="CY187" s="14" t="s">
        <v>701</v>
      </c>
      <c r="CZ187" s="14">
        <f>INDEX(属性投放!$AM$7:$AM$58,CS187)</f>
        <v>3</v>
      </c>
      <c r="DA187" s="14">
        <f t="shared" si="330"/>
        <v>27</v>
      </c>
      <c r="DB187" s="14">
        <f>INDEX(属性投放!$AN$7:$AN$58,DA187)</f>
        <v>87</v>
      </c>
      <c r="DC187" s="14" t="s">
        <v>702</v>
      </c>
      <c r="DD187" s="14">
        <f>INDEX(属性投放!$BJ$6:$BJ$85,(CT187-2)*20+CX187)</f>
        <v>170</v>
      </c>
      <c r="DE187" s="14">
        <f>SUMIFS(DD$5:DD187,$CR$5:$CR187,"="&amp;$CR187)</f>
        <v>2005</v>
      </c>
      <c r="DF187" s="14" t="s">
        <v>703</v>
      </c>
      <c r="DG187" s="14">
        <f>INDEX(属性投放!$BK$6:$BK$85,(CT187-2)*20+CX187)</f>
        <v>85</v>
      </c>
      <c r="DH187" s="14">
        <f>SUMIFS(DG$5:DG187,$CR$5:$CR187,"="&amp;$CR187)</f>
        <v>1006</v>
      </c>
      <c r="DI187" s="14" t="s">
        <v>704</v>
      </c>
      <c r="DJ187" s="14">
        <f>INDEX(属性投放!$BL$6:$BL$85,(CT187-2)*20+CX187)</f>
        <v>1700</v>
      </c>
      <c r="DK187" s="14">
        <f>SUMIFS(DJ$5:DJ187,$CR$5:$CR187,"="&amp;$CR187)</f>
        <v>20050</v>
      </c>
      <c r="DP187" s="14">
        <f t="shared" si="331"/>
        <v>1102010</v>
      </c>
      <c r="DQ187" s="14" t="str">
        <f t="shared" si="332"/>
        <v>张郃3突</v>
      </c>
      <c r="DR187" s="14">
        <f t="shared" si="333"/>
        <v>8</v>
      </c>
      <c r="DS187" s="14">
        <f t="shared" si="334"/>
        <v>6</v>
      </c>
      <c r="DT187" s="14">
        <f t="shared" si="335"/>
        <v>5</v>
      </c>
      <c r="DU187" s="14">
        <f t="shared" si="336"/>
        <v>5</v>
      </c>
      <c r="DV187" s="14">
        <f t="shared" si="337"/>
        <v>3</v>
      </c>
      <c r="DW187" s="14">
        <f t="shared" si="338"/>
        <v>63</v>
      </c>
      <c r="DX187" s="14">
        <f>INDEX(属性投放!$AW$6:$AW$85,(卡牌属性!DU187-2)*20+卡牌属性!DV187)</f>
        <v>10</v>
      </c>
      <c r="DY187" s="14">
        <f>INDEX(属性投放!BP$6:BP$85,卡牌属性!$DW187)</f>
        <v>135</v>
      </c>
      <c r="DZ187" s="14">
        <f>INDEX(属性投放!BQ$6:BQ$85,卡牌属性!$DW187)</f>
        <v>68</v>
      </c>
      <c r="EA187" s="14">
        <f>INDEX(属性投放!BR$6:BR$85,卡牌属性!$DW187)</f>
        <v>1350</v>
      </c>
      <c r="EB187" s="14">
        <f t="shared" si="434"/>
        <v>682</v>
      </c>
      <c r="EC187" s="14">
        <f t="shared" si="435"/>
        <v>770</v>
      </c>
      <c r="ED187" s="14">
        <f t="shared" si="436"/>
        <v>910</v>
      </c>
      <c r="EE187" s="14">
        <f t="shared" si="437"/>
        <v>910</v>
      </c>
      <c r="EF187" s="14">
        <f t="shared" si="438"/>
        <v>1060</v>
      </c>
      <c r="EG187" s="14">
        <f t="shared" si="439"/>
        <v>195</v>
      </c>
      <c r="EH187" s="14">
        <f t="shared" si="440"/>
        <v>224</v>
      </c>
      <c r="EI187" s="14">
        <f t="shared" si="441"/>
        <v>224</v>
      </c>
      <c r="EJ187" s="14">
        <f t="shared" si="442"/>
        <v>243</v>
      </c>
      <c r="EK187" s="14">
        <f t="shared" si="443"/>
        <v>262</v>
      </c>
      <c r="EL187" s="14">
        <f t="shared" si="444"/>
        <v>3320</v>
      </c>
      <c r="EM187" s="14">
        <f t="shared" si="445"/>
        <v>3900</v>
      </c>
      <c r="EN187" s="14">
        <f t="shared" si="446"/>
        <v>3900</v>
      </c>
      <c r="EO187" s="14">
        <f t="shared" si="447"/>
        <v>4580</v>
      </c>
      <c r="EP187" s="14">
        <f t="shared" si="448"/>
        <v>5070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61" ht="16.5" x14ac:dyDescent="0.2">
      <c r="AE188" s="13">
        <v>184</v>
      </c>
      <c r="AF188" s="13">
        <f t="shared" si="354"/>
        <v>10</v>
      </c>
      <c r="AG188" s="13">
        <f t="shared" si="317"/>
        <v>4</v>
      </c>
      <c r="AH188" s="14">
        <f t="shared" si="318"/>
        <v>1101010</v>
      </c>
      <c r="AI188" s="14" t="str">
        <f t="shared" si="319"/>
        <v>盖文4突</v>
      </c>
      <c r="AJ188" s="25" t="s">
        <v>162</v>
      </c>
      <c r="AK188" s="14">
        <v>1</v>
      </c>
      <c r="AL188" s="14">
        <f t="shared" si="320"/>
        <v>4</v>
      </c>
      <c r="AM188" s="14">
        <f>INDEX(属性投放!$DE$6:$DE$85,(卡牌属性!AG188-2)*20+卡牌属性!AL188)</f>
        <v>642</v>
      </c>
      <c r="AN188" s="14">
        <f t="shared" si="428"/>
        <v>642</v>
      </c>
      <c r="AO188" s="14">
        <f t="shared" si="428"/>
        <v>642</v>
      </c>
      <c r="AP188" s="14">
        <f t="shared" si="428"/>
        <v>642</v>
      </c>
      <c r="AQ188" s="14">
        <f t="shared" si="428"/>
        <v>642</v>
      </c>
      <c r="AR188" s="14">
        <f>INDEX(属性投放!$DF$6:$DF$85,(卡牌属性!AG188-2)*20+卡牌属性!AL188)</f>
        <v>288</v>
      </c>
      <c r="AS188" s="14">
        <f t="shared" si="429"/>
        <v>288</v>
      </c>
      <c r="AT188" s="14">
        <f t="shared" si="429"/>
        <v>288</v>
      </c>
      <c r="AU188" s="14">
        <f t="shared" si="429"/>
        <v>288</v>
      </c>
      <c r="AV188" s="14">
        <f t="shared" si="429"/>
        <v>288</v>
      </c>
      <c r="AW188" s="14">
        <f>INDEX(属性投放!$DG$6:$DG$85,(卡牌属性!AG188-2)*20+卡牌属性!AL188)</f>
        <v>3110</v>
      </c>
      <c r="AX188" s="14">
        <f t="shared" si="430"/>
        <v>3110</v>
      </c>
      <c r="AY188" s="14">
        <f t="shared" si="430"/>
        <v>3110</v>
      </c>
      <c r="AZ188" s="14">
        <f t="shared" si="430"/>
        <v>3110</v>
      </c>
      <c r="BA188" s="14">
        <f t="shared" si="430"/>
        <v>3110</v>
      </c>
      <c r="BB188" s="14">
        <f>INDEX(属性投放!$DK$6:$DK$85,(卡牌属性!AG188-2)*20+卡牌属性!AL188)</f>
        <v>47</v>
      </c>
      <c r="BC188" s="14">
        <f t="shared" si="431"/>
        <v>47</v>
      </c>
      <c r="BD188" s="14">
        <f t="shared" si="431"/>
        <v>47</v>
      </c>
      <c r="BE188" s="14">
        <f t="shared" si="431"/>
        <v>47</v>
      </c>
      <c r="BF188" s="14">
        <f t="shared" si="431"/>
        <v>47</v>
      </c>
      <c r="BG188" s="14">
        <f>INDEX(属性投放!$DL$6:$DL$85,(卡牌属性!AG188-2)*20+卡牌属性!AL188)</f>
        <v>24</v>
      </c>
      <c r="BH188" s="14">
        <f t="shared" si="432"/>
        <v>24</v>
      </c>
      <c r="BI188" s="14">
        <f t="shared" si="432"/>
        <v>24</v>
      </c>
      <c r="BJ188" s="14">
        <f t="shared" si="432"/>
        <v>24</v>
      </c>
      <c r="BK188" s="14">
        <f t="shared" si="432"/>
        <v>24</v>
      </c>
      <c r="BL188" s="14">
        <f>INDEX(属性投放!$DM$6:$DM$85,(卡牌属性!AG188-2)*20+卡牌属性!AL188)</f>
        <v>235</v>
      </c>
      <c r="BM188" s="14">
        <f t="shared" si="433"/>
        <v>235</v>
      </c>
      <c r="BN188" s="14">
        <f t="shared" si="433"/>
        <v>235</v>
      </c>
      <c r="BO188" s="14">
        <f t="shared" si="433"/>
        <v>235</v>
      </c>
      <c r="BP188" s="14">
        <f t="shared" si="433"/>
        <v>235</v>
      </c>
      <c r="BU188" s="13">
        <v>184</v>
      </c>
      <c r="BV188" s="13">
        <f t="shared" si="321"/>
        <v>10</v>
      </c>
      <c r="BW188" s="14">
        <f t="shared" si="322"/>
        <v>5</v>
      </c>
      <c r="BX188" s="14">
        <f t="shared" si="323"/>
        <v>1102010</v>
      </c>
      <c r="BY188" s="14" t="str">
        <f t="shared" si="324"/>
        <v>张郃4突</v>
      </c>
      <c r="BZ188" s="25" t="s">
        <v>162</v>
      </c>
      <c r="CA188" s="14">
        <v>2</v>
      </c>
      <c r="CB188" s="14">
        <f t="shared" si="325"/>
        <v>4</v>
      </c>
      <c r="CC188" s="14" t="s">
        <v>21</v>
      </c>
      <c r="CD188" s="14">
        <f>INDEX(属性投放!$AY$6:$AY$85,(BW188-2)*20+CB188)</f>
        <v>1410</v>
      </c>
      <c r="CE188" s="14" t="s">
        <v>22</v>
      </c>
      <c r="CF188" s="14">
        <f>INDEX(属性投放!$AZ$6:$AZ$85,(BW188-2)*20+CB188)</f>
        <v>583</v>
      </c>
      <c r="CG188" s="14" t="s">
        <v>674</v>
      </c>
      <c r="CH188" s="14">
        <f>INDEX(属性投放!$BA$6:$BA$85,(BW188-2)*20+CB188)</f>
        <v>12100</v>
      </c>
      <c r="CI188" s="14" t="s">
        <v>21</v>
      </c>
      <c r="CJ188" s="14">
        <f>INDEX(属性投放!$BB$6:$BB$85,(BW188-2)*20+CB188)</f>
        <v>25</v>
      </c>
      <c r="CK188" s="14" t="s">
        <v>22</v>
      </c>
      <c r="CL188" s="14">
        <f>INDEX(属性投放!$BC$6:$BC$85,(BW188-2)*20+CB188)</f>
        <v>13</v>
      </c>
      <c r="CM188" s="14" t="s">
        <v>674</v>
      </c>
      <c r="CN188" s="14">
        <f>INDEX(属性投放!$BD$6:$BD$85,(BW188-2)*20+CB188)</f>
        <v>250</v>
      </c>
      <c r="CQ188" s="13">
        <v>184</v>
      </c>
      <c r="CR188" s="13">
        <f t="shared" si="326"/>
        <v>4</v>
      </c>
      <c r="CS188" s="13">
        <f t="shared" si="327"/>
        <v>28</v>
      </c>
      <c r="CT188" s="14">
        <f t="shared" si="328"/>
        <v>2</v>
      </c>
      <c r="CU188" s="14">
        <f t="shared" si="329"/>
        <v>1102004</v>
      </c>
      <c r="CV188" s="14" t="str">
        <f>INDEX($O$6:$O$27,CR188)&amp;"-"&amp;INDEX(属性投放!$AB$7:$AB$26,CX188)&amp;"-魂火-"&amp;CZ188</f>
        <v>唐流雨-焦热-魂火-1</v>
      </c>
      <c r="CW188" s="25" t="s">
        <v>162</v>
      </c>
      <c r="CX188" s="14">
        <f>INDEX(属性投放!$AL$7:$AL$58,CS188)</f>
        <v>13</v>
      </c>
      <c r="CY188" s="14" t="s">
        <v>701</v>
      </c>
      <c r="CZ188" s="14">
        <f>INDEX(属性投放!$AM$7:$AM$58,CS188)</f>
        <v>1</v>
      </c>
      <c r="DA188" s="14">
        <f t="shared" si="330"/>
        <v>28</v>
      </c>
      <c r="DB188" s="14">
        <f>INDEX(属性投放!$AN$7:$AN$58,DA188)</f>
        <v>90</v>
      </c>
      <c r="DC188" s="14" t="s">
        <v>702</v>
      </c>
      <c r="DD188" s="14">
        <f>INDEX(属性投放!$BJ$6:$BJ$85,(CT188-2)*20+CX188)</f>
        <v>220</v>
      </c>
      <c r="DE188" s="14">
        <f>SUMIFS(DD$5:DD188,$CR$5:$CR188,"="&amp;$CR188)</f>
        <v>2225</v>
      </c>
      <c r="DF188" s="14" t="s">
        <v>703</v>
      </c>
      <c r="DG188" s="14">
        <f>INDEX(属性投放!$BK$6:$BK$85,(CT188-2)*20+CX188)</f>
        <v>110</v>
      </c>
      <c r="DH188" s="14">
        <f>SUMIFS(DG$5:DG188,$CR$5:$CR188,"="&amp;$CR188)</f>
        <v>1116</v>
      </c>
      <c r="DI188" s="14" t="s">
        <v>704</v>
      </c>
      <c r="DJ188" s="14">
        <f>INDEX(属性投放!$BL$6:$BL$85,(CT188-2)*20+CX188)</f>
        <v>2200</v>
      </c>
      <c r="DK188" s="14">
        <f>SUMIFS(DJ$5:DJ188,$CR$5:$CR188,"="&amp;$CR188)</f>
        <v>22250</v>
      </c>
      <c r="DP188" s="14">
        <f t="shared" si="331"/>
        <v>1102010</v>
      </c>
      <c r="DQ188" s="14" t="str">
        <f t="shared" si="332"/>
        <v>张郃4突</v>
      </c>
      <c r="DR188" s="14">
        <f t="shared" si="333"/>
        <v>8</v>
      </c>
      <c r="DS188" s="14">
        <f t="shared" si="334"/>
        <v>6</v>
      </c>
      <c r="DT188" s="14">
        <f t="shared" si="335"/>
        <v>5</v>
      </c>
      <c r="DU188" s="14">
        <f t="shared" si="336"/>
        <v>5</v>
      </c>
      <c r="DV188" s="14">
        <f t="shared" si="337"/>
        <v>4</v>
      </c>
      <c r="DW188" s="14">
        <f t="shared" si="338"/>
        <v>64</v>
      </c>
      <c r="DX188" s="14">
        <f>INDEX(属性投放!$AW$6:$AW$85,(卡牌属性!DU188-2)*20+卡牌属性!DV188)</f>
        <v>10</v>
      </c>
      <c r="DY188" s="14">
        <f>INDEX(属性投放!BP$6:BP$85,卡牌属性!$DW188)</f>
        <v>170</v>
      </c>
      <c r="DZ188" s="14">
        <f>INDEX(属性投放!BQ$6:BQ$85,卡牌属性!$DW188)</f>
        <v>85</v>
      </c>
      <c r="EA188" s="14">
        <f>INDEX(属性投放!BR$6:BR$85,卡牌属性!$DW188)</f>
        <v>1700</v>
      </c>
      <c r="EB188" s="14">
        <f t="shared" si="434"/>
        <v>987</v>
      </c>
      <c r="EC188" s="14">
        <f t="shared" si="435"/>
        <v>1105</v>
      </c>
      <c r="ED188" s="14">
        <f t="shared" si="436"/>
        <v>1295</v>
      </c>
      <c r="EE188" s="14">
        <f t="shared" si="437"/>
        <v>1295</v>
      </c>
      <c r="EF188" s="14">
        <f t="shared" si="438"/>
        <v>1495</v>
      </c>
      <c r="EG188" s="14">
        <f t="shared" si="439"/>
        <v>323</v>
      </c>
      <c r="EH188" s="14">
        <f t="shared" si="440"/>
        <v>372</v>
      </c>
      <c r="EI188" s="14">
        <f t="shared" si="441"/>
        <v>372</v>
      </c>
      <c r="EJ188" s="14">
        <f t="shared" si="442"/>
        <v>401</v>
      </c>
      <c r="EK188" s="14">
        <f t="shared" si="443"/>
        <v>430</v>
      </c>
      <c r="EL188" s="14">
        <f t="shared" si="444"/>
        <v>5670</v>
      </c>
      <c r="EM188" s="14">
        <f t="shared" si="445"/>
        <v>6450</v>
      </c>
      <c r="EN188" s="14">
        <f t="shared" si="446"/>
        <v>6450</v>
      </c>
      <c r="EO188" s="14">
        <f t="shared" si="447"/>
        <v>7430</v>
      </c>
      <c r="EP188" s="14">
        <f t="shared" si="448"/>
        <v>8120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61" ht="16.5" x14ac:dyDescent="0.2">
      <c r="AE189" s="13">
        <v>185</v>
      </c>
      <c r="AF189" s="13">
        <f t="shared" si="354"/>
        <v>10</v>
      </c>
      <c r="AG189" s="13">
        <f t="shared" si="317"/>
        <v>4</v>
      </c>
      <c r="AH189" s="14">
        <f t="shared" si="318"/>
        <v>1101010</v>
      </c>
      <c r="AI189" s="14" t="str">
        <f t="shared" si="319"/>
        <v>盖文5突</v>
      </c>
      <c r="AJ189" s="25" t="s">
        <v>162</v>
      </c>
      <c r="AK189" s="14">
        <v>1</v>
      </c>
      <c r="AL189" s="14">
        <f t="shared" si="320"/>
        <v>5</v>
      </c>
      <c r="AM189" s="14">
        <f>INDEX(属性投放!$DE$6:$DE$85,(卡牌属性!AG189-2)*20+卡牌属性!AL189)</f>
        <v>778</v>
      </c>
      <c r="AN189" s="14">
        <f t="shared" si="428"/>
        <v>778</v>
      </c>
      <c r="AO189" s="14">
        <f t="shared" si="428"/>
        <v>778</v>
      </c>
      <c r="AP189" s="14">
        <f t="shared" si="428"/>
        <v>778</v>
      </c>
      <c r="AQ189" s="14">
        <f t="shared" si="428"/>
        <v>778</v>
      </c>
      <c r="AR189" s="14">
        <f>INDEX(属性投放!$DF$6:$DF$85,(卡牌属性!AG189-2)*20+卡牌属性!AL189)</f>
        <v>356</v>
      </c>
      <c r="AS189" s="14">
        <f t="shared" si="429"/>
        <v>356</v>
      </c>
      <c r="AT189" s="14">
        <f t="shared" si="429"/>
        <v>356</v>
      </c>
      <c r="AU189" s="14">
        <f t="shared" si="429"/>
        <v>356</v>
      </c>
      <c r="AV189" s="14">
        <f t="shared" si="429"/>
        <v>356</v>
      </c>
      <c r="AW189" s="14">
        <f>INDEX(属性投放!$DG$6:$DG$85,(卡牌属性!AG189-2)*20+卡牌属性!AL189)</f>
        <v>3790</v>
      </c>
      <c r="AX189" s="14">
        <f t="shared" si="430"/>
        <v>3790</v>
      </c>
      <c r="AY189" s="14">
        <f t="shared" si="430"/>
        <v>3790</v>
      </c>
      <c r="AZ189" s="14">
        <f t="shared" si="430"/>
        <v>3790</v>
      </c>
      <c r="BA189" s="14">
        <f t="shared" si="430"/>
        <v>3790</v>
      </c>
      <c r="BB189" s="14">
        <f>INDEX(属性投放!$DK$6:$DK$85,(卡牌属性!AG189-2)*20+卡牌属性!AL189)</f>
        <v>47</v>
      </c>
      <c r="BC189" s="14">
        <f t="shared" si="431"/>
        <v>47</v>
      </c>
      <c r="BD189" s="14">
        <f t="shared" si="431"/>
        <v>47</v>
      </c>
      <c r="BE189" s="14">
        <f t="shared" si="431"/>
        <v>47</v>
      </c>
      <c r="BF189" s="14">
        <f t="shared" si="431"/>
        <v>47</v>
      </c>
      <c r="BG189" s="14">
        <f>INDEX(属性投放!$DL$6:$DL$85,(卡牌属性!AG189-2)*20+卡牌属性!AL189)</f>
        <v>24</v>
      </c>
      <c r="BH189" s="14">
        <f t="shared" si="432"/>
        <v>24</v>
      </c>
      <c r="BI189" s="14">
        <f t="shared" si="432"/>
        <v>24</v>
      </c>
      <c r="BJ189" s="14">
        <f t="shared" si="432"/>
        <v>24</v>
      </c>
      <c r="BK189" s="14">
        <f t="shared" si="432"/>
        <v>24</v>
      </c>
      <c r="BL189" s="14">
        <f>INDEX(属性投放!$DM$6:$DM$85,(卡牌属性!AG189-2)*20+卡牌属性!AL189)</f>
        <v>235</v>
      </c>
      <c r="BM189" s="14">
        <f t="shared" si="433"/>
        <v>235</v>
      </c>
      <c r="BN189" s="14">
        <f t="shared" si="433"/>
        <v>235</v>
      </c>
      <c r="BO189" s="14">
        <f t="shared" si="433"/>
        <v>235</v>
      </c>
      <c r="BP189" s="14">
        <f t="shared" si="433"/>
        <v>235</v>
      </c>
      <c r="BU189" s="13">
        <v>185</v>
      </c>
      <c r="BV189" s="13">
        <f t="shared" si="321"/>
        <v>10</v>
      </c>
      <c r="BW189" s="14">
        <f t="shared" si="322"/>
        <v>5</v>
      </c>
      <c r="BX189" s="14">
        <f t="shared" si="323"/>
        <v>1102010</v>
      </c>
      <c r="BY189" s="14" t="str">
        <f t="shared" si="324"/>
        <v>张郃5突</v>
      </c>
      <c r="BZ189" s="25" t="s">
        <v>162</v>
      </c>
      <c r="CA189" s="14">
        <v>2</v>
      </c>
      <c r="CB189" s="14">
        <f t="shared" si="325"/>
        <v>5</v>
      </c>
      <c r="CC189" s="14" t="s">
        <v>21</v>
      </c>
      <c r="CD189" s="14">
        <f>INDEX(属性投放!$AY$6:$AY$85,(BW189-2)*20+CB189)</f>
        <v>2010</v>
      </c>
      <c r="CE189" s="14" t="s">
        <v>22</v>
      </c>
      <c r="CF189" s="14">
        <f>INDEX(属性投放!$AZ$6:$AZ$85,(BW189-2)*20+CB189)</f>
        <v>888</v>
      </c>
      <c r="CG189" s="14" t="s">
        <v>674</v>
      </c>
      <c r="CH189" s="14">
        <f>INDEX(属性投放!$BA$6:$BA$85,(BW189-2)*20+CB189)</f>
        <v>18100</v>
      </c>
      <c r="CI189" s="14" t="s">
        <v>21</v>
      </c>
      <c r="CJ189" s="14">
        <f>INDEX(属性投放!$BB$6:$BB$85,(BW189-2)*20+CB189)</f>
        <v>25</v>
      </c>
      <c r="CK189" s="14" t="s">
        <v>22</v>
      </c>
      <c r="CL189" s="14">
        <f>INDEX(属性投放!$BC$6:$BC$85,(BW189-2)*20+CB189)</f>
        <v>13</v>
      </c>
      <c r="CM189" s="14" t="s">
        <v>674</v>
      </c>
      <c r="CN189" s="14">
        <f>INDEX(属性投放!$BD$6:$BD$85,(BW189-2)*20+CB189)</f>
        <v>250</v>
      </c>
      <c r="CQ189" s="13">
        <v>185</v>
      </c>
      <c r="CR189" s="13">
        <f t="shared" si="326"/>
        <v>4</v>
      </c>
      <c r="CS189" s="13">
        <f t="shared" si="327"/>
        <v>29</v>
      </c>
      <c r="CT189" s="14">
        <f t="shared" si="328"/>
        <v>2</v>
      </c>
      <c r="CU189" s="14">
        <f t="shared" si="329"/>
        <v>1102004</v>
      </c>
      <c r="CV189" s="14" t="str">
        <f>INDEX($O$6:$O$27,CR189)&amp;"-"&amp;INDEX(属性投放!$AB$7:$AB$26,CX189)&amp;"-魂火-"&amp;CZ189</f>
        <v>唐流雨-焦热-魂火-2</v>
      </c>
      <c r="CW189" s="25" t="s">
        <v>162</v>
      </c>
      <c r="CX189" s="14">
        <f>INDEX(属性投放!$AL$7:$AL$58,CS189)</f>
        <v>13</v>
      </c>
      <c r="CY189" s="14" t="s">
        <v>701</v>
      </c>
      <c r="CZ189" s="14">
        <f>INDEX(属性投放!$AM$7:$AM$58,CS189)</f>
        <v>2</v>
      </c>
      <c r="DA189" s="14">
        <f t="shared" si="330"/>
        <v>29</v>
      </c>
      <c r="DB189" s="14">
        <f>INDEX(属性投放!$AN$7:$AN$58,DA189)</f>
        <v>92</v>
      </c>
      <c r="DC189" s="14" t="s">
        <v>702</v>
      </c>
      <c r="DD189" s="14">
        <f>INDEX(属性投放!$BJ$6:$BJ$85,(CT189-2)*20+CX189)</f>
        <v>220</v>
      </c>
      <c r="DE189" s="14">
        <f>SUMIFS(DD$5:DD189,$CR$5:$CR189,"="&amp;$CR189)</f>
        <v>2445</v>
      </c>
      <c r="DF189" s="14" t="s">
        <v>703</v>
      </c>
      <c r="DG189" s="14">
        <f>INDEX(属性投放!$BK$6:$BK$85,(CT189-2)*20+CX189)</f>
        <v>110</v>
      </c>
      <c r="DH189" s="14">
        <f>SUMIFS(DG$5:DG189,$CR$5:$CR189,"="&amp;$CR189)</f>
        <v>1226</v>
      </c>
      <c r="DI189" s="14" t="s">
        <v>704</v>
      </c>
      <c r="DJ189" s="14">
        <f>INDEX(属性投放!$BL$6:$BL$85,(CT189-2)*20+CX189)</f>
        <v>2200</v>
      </c>
      <c r="DK189" s="14">
        <f>SUMIFS(DJ$5:DJ189,$CR$5:$CR189,"="&amp;$CR189)</f>
        <v>24450</v>
      </c>
      <c r="DP189" s="14">
        <f t="shared" si="331"/>
        <v>1102010</v>
      </c>
      <c r="DQ189" s="14" t="str">
        <f t="shared" si="332"/>
        <v>张郃5突</v>
      </c>
      <c r="DR189" s="14">
        <f t="shared" si="333"/>
        <v>8</v>
      </c>
      <c r="DS189" s="14">
        <f t="shared" si="334"/>
        <v>6</v>
      </c>
      <c r="DT189" s="14">
        <f t="shared" si="335"/>
        <v>5</v>
      </c>
      <c r="DU189" s="14">
        <f t="shared" si="336"/>
        <v>5</v>
      </c>
      <c r="DV189" s="14">
        <f t="shared" si="337"/>
        <v>5</v>
      </c>
      <c r="DW189" s="14">
        <f t="shared" si="338"/>
        <v>65</v>
      </c>
      <c r="DX189" s="14">
        <f>INDEX(属性投放!$AW$6:$AW$85,(卡牌属性!DU189-2)*20+卡牌属性!DV189)</f>
        <v>7</v>
      </c>
      <c r="DY189" s="14">
        <f>INDEX(属性投放!BP$6:BP$85,卡牌属性!$DW189)</f>
        <v>225</v>
      </c>
      <c r="DZ189" s="14">
        <f>INDEX(属性投放!BQ$6:BQ$85,卡牌属性!$DW189)</f>
        <v>113</v>
      </c>
      <c r="EA189" s="14">
        <f>INDEX(属性投放!BR$6:BR$85,卡牌属性!$DW189)</f>
        <v>2250</v>
      </c>
      <c r="EB189" s="14">
        <f t="shared" si="434"/>
        <v>1377</v>
      </c>
      <c r="EC189" s="14">
        <f t="shared" si="435"/>
        <v>1525</v>
      </c>
      <c r="ED189" s="14">
        <f t="shared" si="436"/>
        <v>1765</v>
      </c>
      <c r="EE189" s="14">
        <f t="shared" si="437"/>
        <v>1765</v>
      </c>
      <c r="EF189" s="14">
        <f t="shared" si="438"/>
        <v>2065</v>
      </c>
      <c r="EG189" s="14">
        <f t="shared" si="439"/>
        <v>478</v>
      </c>
      <c r="EH189" s="14">
        <f t="shared" si="440"/>
        <v>557</v>
      </c>
      <c r="EI189" s="14">
        <f t="shared" si="441"/>
        <v>557</v>
      </c>
      <c r="EJ189" s="14">
        <f t="shared" si="442"/>
        <v>596</v>
      </c>
      <c r="EK189" s="14">
        <f t="shared" si="443"/>
        <v>645</v>
      </c>
      <c r="EL189" s="14">
        <f t="shared" si="444"/>
        <v>8570</v>
      </c>
      <c r="EM189" s="14">
        <f t="shared" si="445"/>
        <v>9450</v>
      </c>
      <c r="EN189" s="14">
        <f t="shared" si="446"/>
        <v>9450</v>
      </c>
      <c r="EO189" s="14">
        <f t="shared" si="447"/>
        <v>11130</v>
      </c>
      <c r="EP189" s="14">
        <f t="shared" si="448"/>
        <v>12020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61" ht="16.5" x14ac:dyDescent="0.2">
      <c r="AE190" s="13">
        <v>186</v>
      </c>
      <c r="AF190" s="13">
        <f t="shared" si="354"/>
        <v>10</v>
      </c>
      <c r="AG190" s="13">
        <f t="shared" si="317"/>
        <v>4</v>
      </c>
      <c r="AH190" s="14">
        <f t="shared" si="318"/>
        <v>1101010</v>
      </c>
      <c r="AI190" s="14" t="str">
        <f t="shared" si="319"/>
        <v>盖文6突</v>
      </c>
      <c r="AJ190" s="25" t="s">
        <v>162</v>
      </c>
      <c r="AK190" s="14">
        <v>1</v>
      </c>
      <c r="AL190" s="14">
        <f t="shared" si="320"/>
        <v>6</v>
      </c>
      <c r="AM190" s="14">
        <f>INDEX(属性投放!$DE$6:$DE$85,(卡牌属性!AG190-2)*20+卡牌属性!AL190)</f>
        <v>914</v>
      </c>
      <c r="AN190" s="14">
        <f t="shared" si="428"/>
        <v>914</v>
      </c>
      <c r="AO190" s="14">
        <f t="shared" si="428"/>
        <v>914</v>
      </c>
      <c r="AP190" s="14">
        <f t="shared" si="428"/>
        <v>914</v>
      </c>
      <c r="AQ190" s="14">
        <f t="shared" si="428"/>
        <v>914</v>
      </c>
      <c r="AR190" s="14">
        <f>INDEX(属性投放!$DF$6:$DF$85,(卡牌属性!AG190-2)*20+卡牌属性!AL190)</f>
        <v>424</v>
      </c>
      <c r="AS190" s="14">
        <f t="shared" si="429"/>
        <v>424</v>
      </c>
      <c r="AT190" s="14">
        <f t="shared" si="429"/>
        <v>424</v>
      </c>
      <c r="AU190" s="14">
        <f t="shared" si="429"/>
        <v>424</v>
      </c>
      <c r="AV190" s="14">
        <f t="shared" si="429"/>
        <v>424</v>
      </c>
      <c r="AW190" s="14">
        <f>INDEX(属性投放!$DG$6:$DG$85,(卡牌属性!AG190-2)*20+卡牌属性!AL190)</f>
        <v>4470</v>
      </c>
      <c r="AX190" s="14">
        <f t="shared" si="430"/>
        <v>4470</v>
      </c>
      <c r="AY190" s="14">
        <f t="shared" si="430"/>
        <v>4470</v>
      </c>
      <c r="AZ190" s="14">
        <f t="shared" si="430"/>
        <v>4470</v>
      </c>
      <c r="BA190" s="14">
        <f t="shared" si="430"/>
        <v>4470</v>
      </c>
      <c r="BB190" s="14">
        <f>INDEX(属性投放!$DK$6:$DK$85,(卡牌属性!AG190-2)*20+卡牌属性!AL190)</f>
        <v>47</v>
      </c>
      <c r="BC190" s="14">
        <f t="shared" si="431"/>
        <v>47</v>
      </c>
      <c r="BD190" s="14">
        <f t="shared" si="431"/>
        <v>47</v>
      </c>
      <c r="BE190" s="14">
        <f t="shared" si="431"/>
        <v>47</v>
      </c>
      <c r="BF190" s="14">
        <f t="shared" si="431"/>
        <v>47</v>
      </c>
      <c r="BG190" s="14">
        <f>INDEX(属性投放!$DL$6:$DL$85,(卡牌属性!AG190-2)*20+卡牌属性!AL190)</f>
        <v>24</v>
      </c>
      <c r="BH190" s="14">
        <f t="shared" si="432"/>
        <v>24</v>
      </c>
      <c r="BI190" s="14">
        <f t="shared" si="432"/>
        <v>24</v>
      </c>
      <c r="BJ190" s="14">
        <f t="shared" si="432"/>
        <v>24</v>
      </c>
      <c r="BK190" s="14">
        <f t="shared" si="432"/>
        <v>24</v>
      </c>
      <c r="BL190" s="14">
        <f>INDEX(属性投放!$DM$6:$DM$85,(卡牌属性!AG190-2)*20+卡牌属性!AL190)</f>
        <v>235</v>
      </c>
      <c r="BM190" s="14">
        <f t="shared" si="433"/>
        <v>235</v>
      </c>
      <c r="BN190" s="14">
        <f t="shared" si="433"/>
        <v>235</v>
      </c>
      <c r="BO190" s="14">
        <f t="shared" si="433"/>
        <v>235</v>
      </c>
      <c r="BP190" s="14">
        <f t="shared" si="433"/>
        <v>235</v>
      </c>
      <c r="BU190" s="13">
        <v>186</v>
      </c>
      <c r="BV190" s="13">
        <f t="shared" si="321"/>
        <v>10</v>
      </c>
      <c r="BW190" s="14">
        <f t="shared" si="322"/>
        <v>5</v>
      </c>
      <c r="BX190" s="14">
        <f t="shared" si="323"/>
        <v>1102010</v>
      </c>
      <c r="BY190" s="14" t="str">
        <f t="shared" si="324"/>
        <v>张郃6突</v>
      </c>
      <c r="BZ190" s="25" t="s">
        <v>162</v>
      </c>
      <c r="CA190" s="14">
        <v>2</v>
      </c>
      <c r="CB190" s="14">
        <f t="shared" si="325"/>
        <v>6</v>
      </c>
      <c r="CC190" s="14" t="s">
        <v>21</v>
      </c>
      <c r="CD190" s="14">
        <f>INDEX(属性投放!$AY$6:$AY$85,(BW190-2)*20+CB190)</f>
        <v>2610</v>
      </c>
      <c r="CE190" s="14" t="s">
        <v>22</v>
      </c>
      <c r="CF190" s="14">
        <f>INDEX(属性投放!$AZ$6:$AZ$85,(BW190-2)*20+CB190)</f>
        <v>1192</v>
      </c>
      <c r="CG190" s="14" t="s">
        <v>674</v>
      </c>
      <c r="CH190" s="14">
        <f>INDEX(属性投放!$BA$6:$BA$85,(BW190-2)*20+CB190)</f>
        <v>24100</v>
      </c>
      <c r="CI190" s="14" t="s">
        <v>21</v>
      </c>
      <c r="CJ190" s="14">
        <f>INDEX(属性投放!$BB$6:$BB$85,(BW190-2)*20+CB190)</f>
        <v>25</v>
      </c>
      <c r="CK190" s="14" t="s">
        <v>22</v>
      </c>
      <c r="CL190" s="14">
        <f>INDEX(属性投放!$BC$6:$BC$85,(BW190-2)*20+CB190)</f>
        <v>13</v>
      </c>
      <c r="CM190" s="14" t="s">
        <v>674</v>
      </c>
      <c r="CN190" s="14">
        <f>INDEX(属性投放!$BD$6:$BD$85,(BW190-2)*20+CB190)</f>
        <v>250</v>
      </c>
      <c r="CQ190" s="13">
        <v>186</v>
      </c>
      <c r="CR190" s="13">
        <f t="shared" si="326"/>
        <v>4</v>
      </c>
      <c r="CS190" s="13">
        <f t="shared" si="327"/>
        <v>30</v>
      </c>
      <c r="CT190" s="14">
        <f t="shared" si="328"/>
        <v>2</v>
      </c>
      <c r="CU190" s="14">
        <f t="shared" si="329"/>
        <v>1102004</v>
      </c>
      <c r="CV190" s="14" t="str">
        <f>INDEX($O$6:$O$27,CR190)&amp;"-"&amp;INDEX(属性投放!$AB$7:$AB$26,CX190)&amp;"-魂火-"&amp;CZ190</f>
        <v>唐流雨-焦热-魂火-3</v>
      </c>
      <c r="CW190" s="25" t="s">
        <v>162</v>
      </c>
      <c r="CX190" s="14">
        <f>INDEX(属性投放!$AL$7:$AL$58,CS190)</f>
        <v>13</v>
      </c>
      <c r="CY190" s="14" t="s">
        <v>701</v>
      </c>
      <c r="CZ190" s="14">
        <f>INDEX(属性投放!$AM$7:$AM$58,CS190)</f>
        <v>3</v>
      </c>
      <c r="DA190" s="14">
        <f t="shared" si="330"/>
        <v>30</v>
      </c>
      <c r="DB190" s="14">
        <f>INDEX(属性投放!$AN$7:$AN$58,DA190)</f>
        <v>95</v>
      </c>
      <c r="DC190" s="14" t="s">
        <v>702</v>
      </c>
      <c r="DD190" s="14">
        <f>INDEX(属性投放!$BJ$6:$BJ$85,(CT190-2)*20+CX190)</f>
        <v>220</v>
      </c>
      <c r="DE190" s="14">
        <f>SUMIFS(DD$5:DD190,$CR$5:$CR190,"="&amp;$CR190)</f>
        <v>2665</v>
      </c>
      <c r="DF190" s="14" t="s">
        <v>703</v>
      </c>
      <c r="DG190" s="14">
        <f>INDEX(属性投放!$BK$6:$BK$85,(CT190-2)*20+CX190)</f>
        <v>110</v>
      </c>
      <c r="DH190" s="14">
        <f>SUMIFS(DG$5:DG190,$CR$5:$CR190,"="&amp;$CR190)</f>
        <v>1336</v>
      </c>
      <c r="DI190" s="14" t="s">
        <v>704</v>
      </c>
      <c r="DJ190" s="14">
        <f>INDEX(属性投放!$BL$6:$BL$85,(CT190-2)*20+CX190)</f>
        <v>2200</v>
      </c>
      <c r="DK190" s="14">
        <f>SUMIFS(DJ$5:DJ190,$CR$5:$CR190,"="&amp;$CR190)</f>
        <v>26650</v>
      </c>
      <c r="DP190" s="14">
        <f t="shared" si="331"/>
        <v>1102010</v>
      </c>
      <c r="DQ190" s="14" t="str">
        <f t="shared" si="332"/>
        <v>张郃6突</v>
      </c>
      <c r="DR190" s="14">
        <f t="shared" si="333"/>
        <v>8</v>
      </c>
      <c r="DS190" s="14">
        <f t="shared" si="334"/>
        <v>6</v>
      </c>
      <c r="DT190" s="14">
        <f t="shared" si="335"/>
        <v>5</v>
      </c>
      <c r="DU190" s="14">
        <f t="shared" si="336"/>
        <v>5</v>
      </c>
      <c r="DV190" s="14">
        <f t="shared" si="337"/>
        <v>6</v>
      </c>
      <c r="DW190" s="14">
        <f t="shared" si="338"/>
        <v>66</v>
      </c>
      <c r="DX190" s="14">
        <f>INDEX(属性投放!$AW$6:$AW$85,(卡牌属性!DU190-2)*20+卡牌属性!DV190)</f>
        <v>5</v>
      </c>
      <c r="DY190" s="14">
        <f>INDEX(属性投放!BP$6:BP$85,卡牌属性!$DW190)</f>
        <v>250</v>
      </c>
      <c r="DZ190" s="14">
        <f>INDEX(属性投放!BQ$6:BQ$85,卡牌属性!$DW190)</f>
        <v>125</v>
      </c>
      <c r="EA190" s="14">
        <f>INDEX(属性投放!BR$6:BR$85,卡牌属性!$DW190)</f>
        <v>2500</v>
      </c>
      <c r="EB190" s="14">
        <f t="shared" si="434"/>
        <v>1756</v>
      </c>
      <c r="EC190" s="14">
        <f t="shared" si="435"/>
        <v>1925</v>
      </c>
      <c r="ED190" s="14">
        <f t="shared" si="436"/>
        <v>2200</v>
      </c>
      <c r="EE190" s="14">
        <f t="shared" si="437"/>
        <v>2200</v>
      </c>
      <c r="EF190" s="14">
        <f t="shared" si="438"/>
        <v>2570</v>
      </c>
      <c r="EG190" s="14">
        <f t="shared" si="439"/>
        <v>640</v>
      </c>
      <c r="EH190" s="14">
        <f t="shared" si="440"/>
        <v>740</v>
      </c>
      <c r="EI190" s="14">
        <f t="shared" si="441"/>
        <v>740</v>
      </c>
      <c r="EJ190" s="14">
        <f t="shared" si="442"/>
        <v>786</v>
      </c>
      <c r="EK190" s="14">
        <f t="shared" si="443"/>
        <v>849</v>
      </c>
      <c r="EL190" s="14">
        <f t="shared" si="444"/>
        <v>11660</v>
      </c>
      <c r="EM190" s="14">
        <f t="shared" si="445"/>
        <v>12610</v>
      </c>
      <c r="EN190" s="14">
        <f t="shared" si="446"/>
        <v>12610</v>
      </c>
      <c r="EO190" s="14">
        <f t="shared" si="447"/>
        <v>14780</v>
      </c>
      <c r="EP190" s="14">
        <f t="shared" si="448"/>
        <v>15810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61" ht="16.5" x14ac:dyDescent="0.2">
      <c r="AE191" s="13">
        <v>187</v>
      </c>
      <c r="AF191" s="13">
        <f t="shared" si="354"/>
        <v>10</v>
      </c>
      <c r="AG191" s="13">
        <f t="shared" si="317"/>
        <v>4</v>
      </c>
      <c r="AH191" s="14">
        <f t="shared" si="318"/>
        <v>1101010</v>
      </c>
      <c r="AI191" s="14" t="str">
        <f t="shared" si="319"/>
        <v>盖文7突</v>
      </c>
      <c r="AJ191" s="25" t="s">
        <v>162</v>
      </c>
      <c r="AK191" s="14">
        <v>1</v>
      </c>
      <c r="AL191" s="14">
        <f t="shared" si="320"/>
        <v>7</v>
      </c>
      <c r="AM191" s="14">
        <f>INDEX(属性投放!$DE$6:$DE$85,(卡牌属性!AG191-2)*20+卡牌属性!AL191)</f>
        <v>2225</v>
      </c>
      <c r="AN191" s="14">
        <f t="shared" si="428"/>
        <v>2225</v>
      </c>
      <c r="AO191" s="14">
        <f t="shared" si="428"/>
        <v>2225</v>
      </c>
      <c r="AP191" s="14">
        <f t="shared" si="428"/>
        <v>2225</v>
      </c>
      <c r="AQ191" s="14">
        <f t="shared" si="428"/>
        <v>2225</v>
      </c>
      <c r="AR191" s="14">
        <f>INDEX(属性投放!$DF$6:$DF$85,(卡牌属性!AG191-2)*20+卡牌属性!AL191)</f>
        <v>1092</v>
      </c>
      <c r="AS191" s="14">
        <f t="shared" si="429"/>
        <v>1092</v>
      </c>
      <c r="AT191" s="14">
        <f t="shared" si="429"/>
        <v>1092</v>
      </c>
      <c r="AU191" s="14">
        <f t="shared" si="429"/>
        <v>1092</v>
      </c>
      <c r="AV191" s="14">
        <f t="shared" si="429"/>
        <v>1092</v>
      </c>
      <c r="AW191" s="14">
        <f>INDEX(属性投放!$DG$6:$DG$85,(卡牌属性!AG191-2)*20+卡牌属性!AL191)</f>
        <v>11025</v>
      </c>
      <c r="AX191" s="14">
        <f t="shared" si="430"/>
        <v>11025</v>
      </c>
      <c r="AY191" s="14">
        <f t="shared" si="430"/>
        <v>11025</v>
      </c>
      <c r="AZ191" s="14">
        <f t="shared" si="430"/>
        <v>11025</v>
      </c>
      <c r="BA191" s="14">
        <f t="shared" si="430"/>
        <v>11025</v>
      </c>
      <c r="BB191" s="14">
        <f>INDEX(属性投放!$DK$6:$DK$85,(卡牌属性!AG191-2)*20+卡牌属性!AL191)</f>
        <v>75</v>
      </c>
      <c r="BC191" s="14">
        <f t="shared" si="431"/>
        <v>75</v>
      </c>
      <c r="BD191" s="14">
        <f t="shared" si="431"/>
        <v>75</v>
      </c>
      <c r="BE191" s="14">
        <f t="shared" si="431"/>
        <v>75</v>
      </c>
      <c r="BF191" s="14">
        <f t="shared" si="431"/>
        <v>75</v>
      </c>
      <c r="BG191" s="14">
        <f>INDEX(属性投放!$DL$6:$DL$85,(卡牌属性!AG191-2)*20+卡牌属性!AL191)</f>
        <v>38</v>
      </c>
      <c r="BH191" s="14">
        <f t="shared" si="432"/>
        <v>38</v>
      </c>
      <c r="BI191" s="14">
        <f t="shared" si="432"/>
        <v>38</v>
      </c>
      <c r="BJ191" s="14">
        <f t="shared" si="432"/>
        <v>38</v>
      </c>
      <c r="BK191" s="14">
        <f t="shared" si="432"/>
        <v>38</v>
      </c>
      <c r="BL191" s="14">
        <f>INDEX(属性投放!$DM$6:$DM$85,(卡牌属性!AG191-2)*20+卡牌属性!AL191)</f>
        <v>375</v>
      </c>
      <c r="BM191" s="14">
        <f t="shared" si="433"/>
        <v>375</v>
      </c>
      <c r="BN191" s="14">
        <f t="shared" si="433"/>
        <v>375</v>
      </c>
      <c r="BO191" s="14">
        <f t="shared" si="433"/>
        <v>375</v>
      </c>
      <c r="BP191" s="14">
        <f t="shared" si="433"/>
        <v>375</v>
      </c>
      <c r="BU191" s="13">
        <v>187</v>
      </c>
      <c r="BV191" s="13">
        <f t="shared" si="321"/>
        <v>10</v>
      </c>
      <c r="BW191" s="14">
        <f t="shared" si="322"/>
        <v>5</v>
      </c>
      <c r="BX191" s="14">
        <f t="shared" si="323"/>
        <v>1102010</v>
      </c>
      <c r="BY191" s="14" t="str">
        <f t="shared" si="324"/>
        <v>张郃7突</v>
      </c>
      <c r="BZ191" s="25" t="s">
        <v>162</v>
      </c>
      <c r="CA191" s="14">
        <v>2</v>
      </c>
      <c r="CB191" s="14">
        <f t="shared" si="325"/>
        <v>7</v>
      </c>
      <c r="CC191" s="14" t="s">
        <v>21</v>
      </c>
      <c r="CD191" s="14">
        <f>INDEX(属性投放!$AY$6:$AY$85,(BW191-2)*20+CB191)</f>
        <v>3225</v>
      </c>
      <c r="CE191" s="14" t="s">
        <v>22</v>
      </c>
      <c r="CF191" s="14">
        <f>INDEX(属性投放!$AZ$6:$AZ$85,(BW191-2)*20+CB191)</f>
        <v>1502</v>
      </c>
      <c r="CG191" s="14" t="s">
        <v>674</v>
      </c>
      <c r="CH191" s="14">
        <f>INDEX(属性投放!$BA$6:$BA$85,(BW191-2)*20+CB191)</f>
        <v>30250</v>
      </c>
      <c r="CI191" s="14" t="s">
        <v>21</v>
      </c>
      <c r="CJ191" s="14">
        <f>INDEX(属性投放!$BB$6:$BB$85,(BW191-2)*20+CB191)</f>
        <v>30</v>
      </c>
      <c r="CK191" s="14" t="s">
        <v>22</v>
      </c>
      <c r="CL191" s="14">
        <f>INDEX(属性投放!$BC$6:$BC$85,(BW191-2)*20+CB191)</f>
        <v>15</v>
      </c>
      <c r="CM191" s="14" t="s">
        <v>674</v>
      </c>
      <c r="CN191" s="14">
        <f>INDEX(属性投放!$BD$6:$BD$85,(BW191-2)*20+CB191)</f>
        <v>300</v>
      </c>
      <c r="CQ191" s="13">
        <v>187</v>
      </c>
      <c r="CR191" s="13">
        <f t="shared" si="326"/>
        <v>4</v>
      </c>
      <c r="CS191" s="13">
        <f t="shared" si="327"/>
        <v>31</v>
      </c>
      <c r="CT191" s="14">
        <f t="shared" si="328"/>
        <v>2</v>
      </c>
      <c r="CU191" s="14">
        <f t="shared" si="329"/>
        <v>1102004</v>
      </c>
      <c r="CV191" s="14" t="str">
        <f>INDEX($O$6:$O$27,CR191)&amp;"-"&amp;INDEX(属性投放!$AB$7:$AB$26,CX191)&amp;"-魂火-"&amp;CZ191</f>
        <v>唐流雨-焦热+1-魂火-1</v>
      </c>
      <c r="CW191" s="25" t="s">
        <v>162</v>
      </c>
      <c r="CX191" s="14">
        <f>INDEX(属性投放!$AL$7:$AL$58,CS191)</f>
        <v>14</v>
      </c>
      <c r="CY191" s="14" t="s">
        <v>701</v>
      </c>
      <c r="CZ191" s="14">
        <f>INDEX(属性投放!$AM$7:$AM$58,CS191)</f>
        <v>1</v>
      </c>
      <c r="DA191" s="14">
        <f t="shared" si="330"/>
        <v>31</v>
      </c>
      <c r="DB191" s="14">
        <f>INDEX(属性投放!$AN$7:$AN$58,DA191)</f>
        <v>97</v>
      </c>
      <c r="DC191" s="14" t="s">
        <v>702</v>
      </c>
      <c r="DD191" s="14">
        <f>INDEX(属性投放!$BJ$6:$BJ$85,(CT191-2)*20+CX191)</f>
        <v>270</v>
      </c>
      <c r="DE191" s="14">
        <f>SUMIFS(DD$5:DD191,$CR$5:$CR191,"="&amp;$CR191)</f>
        <v>2935</v>
      </c>
      <c r="DF191" s="14" t="s">
        <v>703</v>
      </c>
      <c r="DG191" s="14">
        <f>INDEX(属性投放!$BK$6:$BK$85,(CT191-2)*20+CX191)</f>
        <v>135</v>
      </c>
      <c r="DH191" s="14">
        <f>SUMIFS(DG$5:DG191,$CR$5:$CR191,"="&amp;$CR191)</f>
        <v>1471</v>
      </c>
      <c r="DI191" s="14" t="s">
        <v>704</v>
      </c>
      <c r="DJ191" s="14">
        <f>INDEX(属性投放!$BL$6:$BL$85,(CT191-2)*20+CX191)</f>
        <v>2700</v>
      </c>
      <c r="DK191" s="14">
        <f>SUMIFS(DJ$5:DJ191,$CR$5:$CR191,"="&amp;$CR191)</f>
        <v>29350</v>
      </c>
      <c r="DP191" s="14">
        <f t="shared" si="331"/>
        <v>1102010</v>
      </c>
      <c r="DQ191" s="14" t="str">
        <f t="shared" si="332"/>
        <v>张郃7突</v>
      </c>
      <c r="DR191" s="14">
        <f t="shared" si="333"/>
        <v>8</v>
      </c>
      <c r="DS191" s="14">
        <f t="shared" si="334"/>
        <v>6</v>
      </c>
      <c r="DT191" s="14">
        <f t="shared" si="335"/>
        <v>5</v>
      </c>
      <c r="DU191" s="14">
        <f t="shared" si="336"/>
        <v>5</v>
      </c>
      <c r="DV191" s="14">
        <f t="shared" si="337"/>
        <v>7</v>
      </c>
      <c r="DW191" s="14">
        <f t="shared" si="338"/>
        <v>67</v>
      </c>
      <c r="DX191" s="14">
        <f>INDEX(属性投放!$AW$6:$AW$85,(卡牌属性!DU191-2)*20+卡牌属性!DV191)</f>
        <v>5</v>
      </c>
      <c r="DY191" s="14">
        <f>INDEX(属性投放!BP$6:BP$85,卡牌属性!$DW191)</f>
        <v>270</v>
      </c>
      <c r="DZ191" s="14">
        <f>INDEX(属性投放!BQ$6:BQ$85,卡牌属性!$DW191)</f>
        <v>135</v>
      </c>
      <c r="EA191" s="14">
        <f>INDEX(属性投放!BR$6:BR$85,卡牌属性!$DW191)</f>
        <v>2700</v>
      </c>
      <c r="EB191" s="14">
        <f t="shared" si="434"/>
        <v>2116</v>
      </c>
      <c r="EC191" s="14">
        <f t="shared" si="435"/>
        <v>2300</v>
      </c>
      <c r="ED191" s="14">
        <f t="shared" si="436"/>
        <v>2600</v>
      </c>
      <c r="EE191" s="14">
        <f t="shared" si="437"/>
        <v>2600</v>
      </c>
      <c r="EF191" s="14">
        <f t="shared" si="438"/>
        <v>3020</v>
      </c>
      <c r="EG191" s="14">
        <f t="shared" si="439"/>
        <v>800</v>
      </c>
      <c r="EH191" s="14">
        <f t="shared" si="440"/>
        <v>915</v>
      </c>
      <c r="EI191" s="14">
        <f t="shared" si="441"/>
        <v>915</v>
      </c>
      <c r="EJ191" s="14">
        <f t="shared" si="442"/>
        <v>966</v>
      </c>
      <c r="EK191" s="14">
        <f t="shared" si="443"/>
        <v>1039</v>
      </c>
      <c r="EL191" s="14">
        <f t="shared" si="444"/>
        <v>14760</v>
      </c>
      <c r="EM191" s="14">
        <f t="shared" si="445"/>
        <v>15760</v>
      </c>
      <c r="EN191" s="14">
        <f t="shared" si="446"/>
        <v>15760</v>
      </c>
      <c r="EO191" s="14">
        <f t="shared" si="447"/>
        <v>18280</v>
      </c>
      <c r="EP191" s="14">
        <f t="shared" si="448"/>
        <v>19410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61" ht="16.5" x14ac:dyDescent="0.2">
      <c r="AE192" s="13">
        <v>188</v>
      </c>
      <c r="AF192" s="13">
        <f t="shared" si="354"/>
        <v>10</v>
      </c>
      <c r="AG192" s="13">
        <f t="shared" si="317"/>
        <v>4</v>
      </c>
      <c r="AH192" s="14">
        <f t="shared" si="318"/>
        <v>1101010</v>
      </c>
      <c r="AI192" s="14" t="str">
        <f t="shared" si="319"/>
        <v>盖文8突</v>
      </c>
      <c r="AJ192" s="25" t="s">
        <v>162</v>
      </c>
      <c r="AK192" s="14">
        <v>1</v>
      </c>
      <c r="AL192" s="14">
        <f t="shared" si="320"/>
        <v>8</v>
      </c>
      <c r="AM192" s="14">
        <f>INDEX(属性投放!$DE$6:$DE$85,(卡牌属性!AG192-2)*20+卡牌属性!AL192)</f>
        <v>2438</v>
      </c>
      <c r="AN192" s="14">
        <f t="shared" si="428"/>
        <v>2438</v>
      </c>
      <c r="AO192" s="14">
        <f t="shared" si="428"/>
        <v>2438</v>
      </c>
      <c r="AP192" s="14">
        <f t="shared" si="428"/>
        <v>2438</v>
      </c>
      <c r="AQ192" s="14">
        <f t="shared" si="428"/>
        <v>2438</v>
      </c>
      <c r="AR192" s="14">
        <f>INDEX(属性投放!$DF$6:$DF$85,(卡牌属性!AG192-2)*20+卡牌属性!AL192)</f>
        <v>1199</v>
      </c>
      <c r="AS192" s="14">
        <f t="shared" si="429"/>
        <v>1199</v>
      </c>
      <c r="AT192" s="14">
        <f t="shared" si="429"/>
        <v>1199</v>
      </c>
      <c r="AU192" s="14">
        <f t="shared" si="429"/>
        <v>1199</v>
      </c>
      <c r="AV192" s="14">
        <f t="shared" si="429"/>
        <v>1199</v>
      </c>
      <c r="AW192" s="14">
        <f>INDEX(属性投放!$DG$6:$DG$85,(卡牌属性!AG192-2)*20+卡牌属性!AL192)</f>
        <v>12090</v>
      </c>
      <c r="AX192" s="14">
        <f t="shared" si="430"/>
        <v>12090</v>
      </c>
      <c r="AY192" s="14">
        <f t="shared" si="430"/>
        <v>12090</v>
      </c>
      <c r="AZ192" s="14">
        <f t="shared" si="430"/>
        <v>12090</v>
      </c>
      <c r="BA192" s="14">
        <f t="shared" si="430"/>
        <v>12090</v>
      </c>
      <c r="BB192" s="14">
        <f>INDEX(属性投放!$DK$6:$DK$85,(卡牌属性!AG192-2)*20+卡牌属性!AL192)</f>
        <v>75</v>
      </c>
      <c r="BC192" s="14">
        <f t="shared" si="431"/>
        <v>75</v>
      </c>
      <c r="BD192" s="14">
        <f t="shared" si="431"/>
        <v>75</v>
      </c>
      <c r="BE192" s="14">
        <f t="shared" si="431"/>
        <v>75</v>
      </c>
      <c r="BF192" s="14">
        <f t="shared" si="431"/>
        <v>75</v>
      </c>
      <c r="BG192" s="14">
        <f>INDEX(属性投放!$DL$6:$DL$85,(卡牌属性!AG192-2)*20+卡牌属性!AL192)</f>
        <v>38</v>
      </c>
      <c r="BH192" s="14">
        <f t="shared" si="432"/>
        <v>38</v>
      </c>
      <c r="BI192" s="14">
        <f t="shared" si="432"/>
        <v>38</v>
      </c>
      <c r="BJ192" s="14">
        <f t="shared" si="432"/>
        <v>38</v>
      </c>
      <c r="BK192" s="14">
        <f t="shared" si="432"/>
        <v>38</v>
      </c>
      <c r="BL192" s="14">
        <f>INDEX(属性投放!$DM$6:$DM$85,(卡牌属性!AG192-2)*20+卡牌属性!AL192)</f>
        <v>375</v>
      </c>
      <c r="BM192" s="14">
        <f t="shared" si="433"/>
        <v>375</v>
      </c>
      <c r="BN192" s="14">
        <f t="shared" si="433"/>
        <v>375</v>
      </c>
      <c r="BO192" s="14">
        <f t="shared" si="433"/>
        <v>375</v>
      </c>
      <c r="BP192" s="14">
        <f t="shared" si="433"/>
        <v>375</v>
      </c>
      <c r="BU192" s="13">
        <v>188</v>
      </c>
      <c r="BV192" s="13">
        <f t="shared" si="321"/>
        <v>10</v>
      </c>
      <c r="BW192" s="14">
        <f t="shared" si="322"/>
        <v>5</v>
      </c>
      <c r="BX192" s="14">
        <f t="shared" si="323"/>
        <v>1102010</v>
      </c>
      <c r="BY192" s="14" t="str">
        <f t="shared" si="324"/>
        <v>张郃8突</v>
      </c>
      <c r="BZ192" s="25" t="s">
        <v>162</v>
      </c>
      <c r="CA192" s="14">
        <v>2</v>
      </c>
      <c r="CB192" s="14">
        <f t="shared" si="325"/>
        <v>8</v>
      </c>
      <c r="CC192" s="14" t="s">
        <v>21</v>
      </c>
      <c r="CD192" s="14">
        <f>INDEX(属性投放!$AY$6:$AY$85,(BW192-2)*20+CB192)</f>
        <v>3945</v>
      </c>
      <c r="CE192" s="14" t="s">
        <v>22</v>
      </c>
      <c r="CF192" s="14">
        <f>INDEX(属性投放!$AZ$6:$AZ$85,(BW192-2)*20+CB192)</f>
        <v>1862</v>
      </c>
      <c r="CG192" s="14" t="s">
        <v>674</v>
      </c>
      <c r="CH192" s="14">
        <f>INDEX(属性投放!$BA$6:$BA$85,(BW192-2)*20+CB192)</f>
        <v>37450</v>
      </c>
      <c r="CI192" s="14" t="s">
        <v>21</v>
      </c>
      <c r="CJ192" s="14">
        <f>INDEX(属性投放!$BB$6:$BB$85,(BW192-2)*20+CB192)</f>
        <v>30</v>
      </c>
      <c r="CK192" s="14" t="s">
        <v>22</v>
      </c>
      <c r="CL192" s="14">
        <f>INDEX(属性投放!$BC$6:$BC$85,(BW192-2)*20+CB192)</f>
        <v>15</v>
      </c>
      <c r="CM192" s="14" t="s">
        <v>674</v>
      </c>
      <c r="CN192" s="14">
        <f>INDEX(属性投放!$BD$6:$BD$85,(BW192-2)*20+CB192)</f>
        <v>300</v>
      </c>
      <c r="CQ192" s="13">
        <v>188</v>
      </c>
      <c r="CR192" s="13">
        <f t="shared" si="326"/>
        <v>4</v>
      </c>
      <c r="CS192" s="13">
        <f t="shared" si="327"/>
        <v>32</v>
      </c>
      <c r="CT192" s="14">
        <f t="shared" si="328"/>
        <v>2</v>
      </c>
      <c r="CU192" s="14">
        <f t="shared" si="329"/>
        <v>1102004</v>
      </c>
      <c r="CV192" s="14" t="str">
        <f>INDEX($O$6:$O$27,CR192)&amp;"-"&amp;INDEX(属性投放!$AB$7:$AB$26,CX192)&amp;"-魂火-"&amp;CZ192</f>
        <v>唐流雨-焦热+1-魂火-2</v>
      </c>
      <c r="CW192" s="25" t="s">
        <v>162</v>
      </c>
      <c r="CX192" s="14">
        <f>INDEX(属性投放!$AL$7:$AL$58,CS192)</f>
        <v>14</v>
      </c>
      <c r="CY192" s="14" t="s">
        <v>701</v>
      </c>
      <c r="CZ192" s="14">
        <f>INDEX(属性投放!$AM$7:$AM$58,CS192)</f>
        <v>2</v>
      </c>
      <c r="DA192" s="14">
        <f t="shared" si="330"/>
        <v>32</v>
      </c>
      <c r="DB192" s="14">
        <f>INDEX(属性投放!$AN$7:$AN$58,DA192)</f>
        <v>100</v>
      </c>
      <c r="DC192" s="14" t="s">
        <v>702</v>
      </c>
      <c r="DD192" s="14">
        <f>INDEX(属性投放!$BJ$6:$BJ$85,(CT192-2)*20+CX192)</f>
        <v>270</v>
      </c>
      <c r="DE192" s="14">
        <f>SUMIFS(DD$5:DD192,$CR$5:$CR192,"="&amp;$CR192)</f>
        <v>3205</v>
      </c>
      <c r="DF192" s="14" t="s">
        <v>703</v>
      </c>
      <c r="DG192" s="14">
        <f>INDEX(属性投放!$BK$6:$BK$85,(CT192-2)*20+CX192)</f>
        <v>135</v>
      </c>
      <c r="DH192" s="14">
        <f>SUMIFS(DG$5:DG192,$CR$5:$CR192,"="&amp;$CR192)</f>
        <v>1606</v>
      </c>
      <c r="DI192" s="14" t="s">
        <v>704</v>
      </c>
      <c r="DJ192" s="14">
        <f>INDEX(属性投放!$BL$6:$BL$85,(CT192-2)*20+CX192)</f>
        <v>2700</v>
      </c>
      <c r="DK192" s="14">
        <f>SUMIFS(DJ$5:DJ192,$CR$5:$CR192,"="&amp;$CR192)</f>
        <v>32050</v>
      </c>
      <c r="DP192" s="14">
        <f t="shared" si="331"/>
        <v>1102010</v>
      </c>
      <c r="DQ192" s="14" t="str">
        <f t="shared" si="332"/>
        <v>张郃8突</v>
      </c>
      <c r="DR192" s="14">
        <f t="shared" si="333"/>
        <v>8</v>
      </c>
      <c r="DS192" s="14">
        <f t="shared" si="334"/>
        <v>6</v>
      </c>
      <c r="DT192" s="14">
        <f t="shared" si="335"/>
        <v>5</v>
      </c>
      <c r="DU192" s="14">
        <f t="shared" si="336"/>
        <v>5</v>
      </c>
      <c r="DV192" s="14">
        <f t="shared" si="337"/>
        <v>8</v>
      </c>
      <c r="DW192" s="14">
        <f t="shared" si="338"/>
        <v>68</v>
      </c>
      <c r="DX192" s="14">
        <f>INDEX(属性投放!$AW$6:$AW$85,(卡牌属性!DU192-2)*20+卡牌属性!DV192)</f>
        <v>5</v>
      </c>
      <c r="DY192" s="14">
        <f>INDEX(属性投放!BP$6:BP$85,卡牌属性!$DW192)</f>
        <v>280</v>
      </c>
      <c r="DZ192" s="14">
        <f>INDEX(属性投放!BQ$6:BQ$85,卡牌属性!$DW192)</f>
        <v>140</v>
      </c>
      <c r="EA192" s="14">
        <f>INDEX(属性投放!BR$6:BR$85,卡牌属性!$DW192)</f>
        <v>2800</v>
      </c>
      <c r="EB192" s="14">
        <f t="shared" si="434"/>
        <v>2526</v>
      </c>
      <c r="EC192" s="14">
        <f t="shared" si="435"/>
        <v>2720</v>
      </c>
      <c r="ED192" s="14">
        <f t="shared" si="436"/>
        <v>3070</v>
      </c>
      <c r="EE192" s="14">
        <f t="shared" si="437"/>
        <v>3070</v>
      </c>
      <c r="EF192" s="14">
        <f t="shared" si="438"/>
        <v>3540</v>
      </c>
      <c r="EG192" s="14">
        <f t="shared" si="439"/>
        <v>975</v>
      </c>
      <c r="EH192" s="14">
        <f t="shared" si="440"/>
        <v>1115</v>
      </c>
      <c r="EI192" s="14">
        <f t="shared" si="441"/>
        <v>1115</v>
      </c>
      <c r="EJ192" s="14">
        <f t="shared" si="442"/>
        <v>1171</v>
      </c>
      <c r="EK192" s="14">
        <f t="shared" si="443"/>
        <v>1249</v>
      </c>
      <c r="EL192" s="14">
        <f t="shared" si="444"/>
        <v>18210</v>
      </c>
      <c r="EM192" s="14">
        <f t="shared" si="445"/>
        <v>19260</v>
      </c>
      <c r="EN192" s="14">
        <f t="shared" si="446"/>
        <v>19260</v>
      </c>
      <c r="EO192" s="14">
        <f t="shared" si="447"/>
        <v>22230</v>
      </c>
      <c r="EP192" s="14">
        <f t="shared" si="448"/>
        <v>23510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354"/>
        <v>10</v>
      </c>
      <c r="AG193" s="13">
        <f t="shared" si="317"/>
        <v>4</v>
      </c>
      <c r="AH193" s="14">
        <f t="shared" si="318"/>
        <v>1101010</v>
      </c>
      <c r="AI193" s="14" t="str">
        <f t="shared" si="319"/>
        <v>盖文9突</v>
      </c>
      <c r="AJ193" s="25" t="s">
        <v>162</v>
      </c>
      <c r="AK193" s="14">
        <v>1</v>
      </c>
      <c r="AL193" s="14">
        <f t="shared" si="320"/>
        <v>9</v>
      </c>
      <c r="AM193" s="14">
        <f>INDEX(属性投放!$DE$6:$DE$85,(卡牌属性!AG193-2)*20+卡牌属性!AL193)</f>
        <v>2651</v>
      </c>
      <c r="AN193" s="14">
        <f t="shared" si="428"/>
        <v>2651</v>
      </c>
      <c r="AO193" s="14">
        <f t="shared" si="428"/>
        <v>2651</v>
      </c>
      <c r="AP193" s="14">
        <f t="shared" si="428"/>
        <v>2651</v>
      </c>
      <c r="AQ193" s="14">
        <f t="shared" si="428"/>
        <v>2651</v>
      </c>
      <c r="AR193" s="14">
        <f>INDEX(属性投放!$DF$6:$DF$85,(卡牌属性!AG193-2)*20+卡牌属性!AL193)</f>
        <v>1306</v>
      </c>
      <c r="AS193" s="14">
        <f t="shared" si="429"/>
        <v>1306</v>
      </c>
      <c r="AT193" s="14">
        <f t="shared" si="429"/>
        <v>1306</v>
      </c>
      <c r="AU193" s="14">
        <f t="shared" si="429"/>
        <v>1306</v>
      </c>
      <c r="AV193" s="14">
        <f t="shared" si="429"/>
        <v>1306</v>
      </c>
      <c r="AW193" s="14">
        <f>INDEX(属性投放!$DG$6:$DG$85,(卡牌属性!AG193-2)*20+卡牌属性!AL193)</f>
        <v>13155</v>
      </c>
      <c r="AX193" s="14">
        <f t="shared" si="430"/>
        <v>13155</v>
      </c>
      <c r="AY193" s="14">
        <f t="shared" si="430"/>
        <v>13155</v>
      </c>
      <c r="AZ193" s="14">
        <f t="shared" si="430"/>
        <v>13155</v>
      </c>
      <c r="BA193" s="14">
        <f t="shared" si="430"/>
        <v>13155</v>
      </c>
      <c r="BB193" s="14">
        <f>INDEX(属性投放!$DK$6:$DK$85,(卡牌属性!AG193-2)*20+卡牌属性!AL193)</f>
        <v>75</v>
      </c>
      <c r="BC193" s="14">
        <f t="shared" si="431"/>
        <v>75</v>
      </c>
      <c r="BD193" s="14">
        <f t="shared" si="431"/>
        <v>75</v>
      </c>
      <c r="BE193" s="14">
        <f t="shared" si="431"/>
        <v>75</v>
      </c>
      <c r="BF193" s="14">
        <f t="shared" si="431"/>
        <v>75</v>
      </c>
      <c r="BG193" s="14">
        <f>INDEX(属性投放!$DL$6:$DL$85,(卡牌属性!AG193-2)*20+卡牌属性!AL193)</f>
        <v>38</v>
      </c>
      <c r="BH193" s="14">
        <f t="shared" si="432"/>
        <v>38</v>
      </c>
      <c r="BI193" s="14">
        <f t="shared" si="432"/>
        <v>38</v>
      </c>
      <c r="BJ193" s="14">
        <f t="shared" si="432"/>
        <v>38</v>
      </c>
      <c r="BK193" s="14">
        <f t="shared" si="432"/>
        <v>38</v>
      </c>
      <c r="BL193" s="14">
        <f>INDEX(属性投放!$DM$6:$DM$85,(卡牌属性!AG193-2)*20+卡牌属性!AL193)</f>
        <v>375</v>
      </c>
      <c r="BM193" s="14">
        <f t="shared" si="433"/>
        <v>375</v>
      </c>
      <c r="BN193" s="14">
        <f t="shared" si="433"/>
        <v>375</v>
      </c>
      <c r="BO193" s="14">
        <f t="shared" si="433"/>
        <v>375</v>
      </c>
      <c r="BP193" s="14">
        <f t="shared" si="433"/>
        <v>375</v>
      </c>
      <c r="BU193" s="13">
        <v>189</v>
      </c>
      <c r="BV193" s="13">
        <f t="shared" si="321"/>
        <v>10</v>
      </c>
      <c r="BW193" s="14">
        <f t="shared" si="322"/>
        <v>5</v>
      </c>
      <c r="BX193" s="14">
        <f t="shared" si="323"/>
        <v>1102010</v>
      </c>
      <c r="BY193" s="14" t="str">
        <f t="shared" si="324"/>
        <v>张郃9突</v>
      </c>
      <c r="BZ193" s="25" t="s">
        <v>162</v>
      </c>
      <c r="CA193" s="14">
        <v>2</v>
      </c>
      <c r="CB193" s="14">
        <f t="shared" si="325"/>
        <v>9</v>
      </c>
      <c r="CC193" s="14" t="s">
        <v>21</v>
      </c>
      <c r="CD193" s="14">
        <f>INDEX(属性投放!$AY$6:$AY$85,(BW193-2)*20+CB193)</f>
        <v>4745</v>
      </c>
      <c r="CE193" s="14" t="s">
        <v>22</v>
      </c>
      <c r="CF193" s="14">
        <f>INDEX(属性投放!$AZ$6:$AZ$85,(BW193-2)*20+CB193)</f>
        <v>2263</v>
      </c>
      <c r="CG193" s="14" t="s">
        <v>674</v>
      </c>
      <c r="CH193" s="14">
        <f>INDEX(属性投放!$BA$6:$BA$85,(BW193-2)*20+CB193)</f>
        <v>45450</v>
      </c>
      <c r="CI193" s="14" t="s">
        <v>21</v>
      </c>
      <c r="CJ193" s="14">
        <f>INDEX(属性投放!$BB$6:$BB$85,(BW193-2)*20+CB193)</f>
        <v>30</v>
      </c>
      <c r="CK193" s="14" t="s">
        <v>22</v>
      </c>
      <c r="CL193" s="14">
        <f>INDEX(属性投放!$BC$6:$BC$85,(BW193-2)*20+CB193)</f>
        <v>15</v>
      </c>
      <c r="CM193" s="14" t="s">
        <v>674</v>
      </c>
      <c r="CN193" s="14">
        <f>INDEX(属性投放!$BD$6:$BD$85,(BW193-2)*20+CB193)</f>
        <v>300</v>
      </c>
      <c r="CQ193" s="13">
        <v>189</v>
      </c>
      <c r="CR193" s="13">
        <f t="shared" si="326"/>
        <v>4</v>
      </c>
      <c r="CS193" s="13">
        <f t="shared" si="327"/>
        <v>33</v>
      </c>
      <c r="CT193" s="14">
        <f t="shared" si="328"/>
        <v>2</v>
      </c>
      <c r="CU193" s="14">
        <f t="shared" si="329"/>
        <v>1102004</v>
      </c>
      <c r="CV193" s="14" t="str">
        <f>INDEX($O$6:$O$27,CR193)&amp;"-"&amp;INDEX(属性投放!$AB$7:$AB$26,CX193)&amp;"-魂火-"&amp;CZ193</f>
        <v>唐流雨-焦热+1-魂火-3</v>
      </c>
      <c r="CW193" s="25" t="s">
        <v>162</v>
      </c>
      <c r="CX193" s="14">
        <f>INDEX(属性投放!$AL$7:$AL$58,CS193)</f>
        <v>14</v>
      </c>
      <c r="CY193" s="14" t="s">
        <v>701</v>
      </c>
      <c r="CZ193" s="14">
        <f>INDEX(属性投放!$AM$7:$AM$58,CS193)</f>
        <v>3</v>
      </c>
      <c r="DA193" s="14">
        <f t="shared" si="330"/>
        <v>33</v>
      </c>
      <c r="DB193" s="14">
        <f>INDEX(属性投放!$AN$7:$AN$58,DA193)</f>
        <v>102</v>
      </c>
      <c r="DC193" s="14" t="s">
        <v>702</v>
      </c>
      <c r="DD193" s="14">
        <f>INDEX(属性投放!$BJ$6:$BJ$85,(CT193-2)*20+CX193)</f>
        <v>270</v>
      </c>
      <c r="DE193" s="14">
        <f>SUMIFS(DD$5:DD193,$CR$5:$CR193,"="&amp;$CR193)</f>
        <v>3475</v>
      </c>
      <c r="DF193" s="14" t="s">
        <v>703</v>
      </c>
      <c r="DG193" s="14">
        <f>INDEX(属性投放!$BK$6:$BK$85,(CT193-2)*20+CX193)</f>
        <v>135</v>
      </c>
      <c r="DH193" s="14">
        <f>SUMIFS(DG$5:DG193,$CR$5:$CR193,"="&amp;$CR193)</f>
        <v>1741</v>
      </c>
      <c r="DI193" s="14" t="s">
        <v>704</v>
      </c>
      <c r="DJ193" s="14">
        <f>INDEX(属性投放!$BL$6:$BL$85,(CT193-2)*20+CX193)</f>
        <v>2700</v>
      </c>
      <c r="DK193" s="14">
        <f>SUMIFS(DJ$5:DJ193,$CR$5:$CR193,"="&amp;$CR193)</f>
        <v>34750</v>
      </c>
      <c r="DP193" s="14">
        <f t="shared" si="331"/>
        <v>1102010</v>
      </c>
      <c r="DQ193" s="14" t="str">
        <f t="shared" si="332"/>
        <v>张郃9突</v>
      </c>
      <c r="DR193" s="14">
        <f t="shared" si="333"/>
        <v>8</v>
      </c>
      <c r="DS193" s="14">
        <f t="shared" si="334"/>
        <v>6</v>
      </c>
      <c r="DT193" s="14">
        <f t="shared" si="335"/>
        <v>5</v>
      </c>
      <c r="DU193" s="14">
        <f t="shared" si="336"/>
        <v>5</v>
      </c>
      <c r="DV193" s="14">
        <f t="shared" si="337"/>
        <v>9</v>
      </c>
      <c r="DW193" s="14">
        <f t="shared" si="338"/>
        <v>69</v>
      </c>
      <c r="DX193" s="14">
        <f>INDEX(属性投放!$AW$6:$AW$85,(卡牌属性!DU193-2)*20+卡牌属性!DV193)</f>
        <v>8</v>
      </c>
      <c r="DY193" s="14">
        <f>INDEX(属性投放!BP$6:BP$85,卡牌属性!$DW193)</f>
        <v>380</v>
      </c>
      <c r="DZ193" s="14">
        <f>INDEX(属性投放!BQ$6:BQ$85,卡牌属性!$DW193)</f>
        <v>190</v>
      </c>
      <c r="EA193" s="14">
        <f>INDEX(属性投放!BR$6:BR$85,卡牌属性!$DW193)</f>
        <v>3800</v>
      </c>
      <c r="EB193" s="14">
        <f t="shared" si="434"/>
        <v>2946</v>
      </c>
      <c r="EC193" s="14">
        <f t="shared" si="435"/>
        <v>3150</v>
      </c>
      <c r="ED193" s="14">
        <f t="shared" si="436"/>
        <v>3550</v>
      </c>
      <c r="EE193" s="14">
        <f t="shared" si="437"/>
        <v>3550</v>
      </c>
      <c r="EF193" s="14">
        <f t="shared" si="438"/>
        <v>4070</v>
      </c>
      <c r="EG193" s="14">
        <f t="shared" si="439"/>
        <v>1155</v>
      </c>
      <c r="EH193" s="14">
        <f t="shared" si="440"/>
        <v>1320</v>
      </c>
      <c r="EI193" s="14">
        <f t="shared" si="441"/>
        <v>1320</v>
      </c>
      <c r="EJ193" s="14">
        <f t="shared" si="442"/>
        <v>1381</v>
      </c>
      <c r="EK193" s="14">
        <f t="shared" si="443"/>
        <v>1464</v>
      </c>
      <c r="EL193" s="14">
        <f t="shared" si="444"/>
        <v>21760</v>
      </c>
      <c r="EM193" s="14">
        <f t="shared" si="445"/>
        <v>22860</v>
      </c>
      <c r="EN193" s="14">
        <f t="shared" si="446"/>
        <v>22860</v>
      </c>
      <c r="EO193" s="14">
        <f t="shared" si="447"/>
        <v>26280</v>
      </c>
      <c r="EP193" s="14">
        <f t="shared" si="448"/>
        <v>27710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354"/>
        <v>10</v>
      </c>
      <c r="AG194" s="13">
        <f t="shared" si="317"/>
        <v>4</v>
      </c>
      <c r="AH194" s="14">
        <f t="shared" si="318"/>
        <v>1101010</v>
      </c>
      <c r="AI194" s="14" t="str">
        <f t="shared" si="319"/>
        <v>盖文10突</v>
      </c>
      <c r="AJ194" s="25" t="s">
        <v>162</v>
      </c>
      <c r="AK194" s="14">
        <v>1</v>
      </c>
      <c r="AL194" s="14">
        <f t="shared" si="320"/>
        <v>10</v>
      </c>
      <c r="AM194" s="14">
        <f>INDEX(属性投放!$DE$6:$DE$85,(卡牌属性!AG194-2)*20+卡牌属性!AL194)</f>
        <v>3989</v>
      </c>
      <c r="AN194" s="14">
        <f t="shared" si="428"/>
        <v>3989</v>
      </c>
      <c r="AO194" s="14">
        <f t="shared" si="428"/>
        <v>3989</v>
      </c>
      <c r="AP194" s="14">
        <f t="shared" si="428"/>
        <v>3989</v>
      </c>
      <c r="AQ194" s="14">
        <f t="shared" si="428"/>
        <v>3989</v>
      </c>
      <c r="AR194" s="14">
        <f>INDEX(属性投放!$DF$6:$DF$85,(卡牌属性!AG194-2)*20+卡牌属性!AL194)</f>
        <v>1983</v>
      </c>
      <c r="AS194" s="14">
        <f t="shared" si="429"/>
        <v>1983</v>
      </c>
      <c r="AT194" s="14">
        <f t="shared" si="429"/>
        <v>1983</v>
      </c>
      <c r="AU194" s="14">
        <f t="shared" si="429"/>
        <v>1983</v>
      </c>
      <c r="AV194" s="14">
        <f t="shared" si="429"/>
        <v>1983</v>
      </c>
      <c r="AW194" s="14">
        <f>INDEX(属性投放!$DG$6:$DG$85,(卡牌属性!AG194-2)*20+卡牌属性!AL194)</f>
        <v>19845</v>
      </c>
      <c r="AX194" s="14">
        <f t="shared" si="430"/>
        <v>19845</v>
      </c>
      <c r="AY194" s="14">
        <f t="shared" si="430"/>
        <v>19845</v>
      </c>
      <c r="AZ194" s="14">
        <f t="shared" si="430"/>
        <v>19845</v>
      </c>
      <c r="BA194" s="14">
        <f t="shared" si="430"/>
        <v>19845</v>
      </c>
      <c r="BB194" s="14">
        <f>INDEX(属性投放!$DK$6:$DK$85,(卡牌属性!AG194-2)*20+卡牌属性!AL194)</f>
        <v>148</v>
      </c>
      <c r="BC194" s="14">
        <f t="shared" si="431"/>
        <v>148</v>
      </c>
      <c r="BD194" s="14">
        <f t="shared" si="431"/>
        <v>148</v>
      </c>
      <c r="BE194" s="14">
        <f t="shared" si="431"/>
        <v>148</v>
      </c>
      <c r="BF194" s="14">
        <f t="shared" si="431"/>
        <v>148</v>
      </c>
      <c r="BG194" s="14">
        <f>INDEX(属性投放!$DL$6:$DL$85,(卡牌属性!AG194-2)*20+卡牌属性!AL194)</f>
        <v>74</v>
      </c>
      <c r="BH194" s="14">
        <f t="shared" si="432"/>
        <v>74</v>
      </c>
      <c r="BI194" s="14">
        <f t="shared" si="432"/>
        <v>74</v>
      </c>
      <c r="BJ194" s="14">
        <f t="shared" si="432"/>
        <v>74</v>
      </c>
      <c r="BK194" s="14">
        <f t="shared" si="432"/>
        <v>74</v>
      </c>
      <c r="BL194" s="14">
        <f>INDEX(属性投放!$DM$6:$DM$85,(卡牌属性!AG194-2)*20+卡牌属性!AL194)</f>
        <v>740</v>
      </c>
      <c r="BM194" s="14">
        <f t="shared" si="433"/>
        <v>740</v>
      </c>
      <c r="BN194" s="14">
        <f t="shared" si="433"/>
        <v>740</v>
      </c>
      <c r="BO194" s="14">
        <f t="shared" si="433"/>
        <v>740</v>
      </c>
      <c r="BP194" s="14">
        <f t="shared" si="433"/>
        <v>740</v>
      </c>
      <c r="BU194" s="13">
        <v>190</v>
      </c>
      <c r="BV194" s="13">
        <f t="shared" si="321"/>
        <v>10</v>
      </c>
      <c r="BW194" s="14">
        <f t="shared" si="322"/>
        <v>5</v>
      </c>
      <c r="BX194" s="14">
        <f t="shared" si="323"/>
        <v>1102010</v>
      </c>
      <c r="BY194" s="14" t="str">
        <f t="shared" si="324"/>
        <v>张郃10突</v>
      </c>
      <c r="BZ194" s="25" t="s">
        <v>162</v>
      </c>
      <c r="CA194" s="14">
        <v>2</v>
      </c>
      <c r="CB194" s="14">
        <f t="shared" si="325"/>
        <v>10</v>
      </c>
      <c r="CC194" s="14" t="s">
        <v>21</v>
      </c>
      <c r="CD194" s="14">
        <f>INDEX(属性投放!$AY$6:$AY$85,(BW194-2)*20+CB194)</f>
        <v>5995</v>
      </c>
      <c r="CE194" s="14" t="s">
        <v>22</v>
      </c>
      <c r="CF194" s="14">
        <f>INDEX(属性投放!$AZ$6:$AZ$85,(BW194-2)*20+CB194)</f>
        <v>2888</v>
      </c>
      <c r="CG194" s="14" t="s">
        <v>674</v>
      </c>
      <c r="CH194" s="14">
        <f>INDEX(属性投放!$BA$6:$BA$85,(BW194-2)*20+CB194)</f>
        <v>57950</v>
      </c>
      <c r="CI194" s="14" t="s">
        <v>21</v>
      </c>
      <c r="CJ194" s="14">
        <f>INDEX(属性投放!$BB$6:$BB$85,(BW194-2)*20+CB194)</f>
        <v>40</v>
      </c>
      <c r="CK194" s="14" t="s">
        <v>22</v>
      </c>
      <c r="CL194" s="14">
        <f>INDEX(属性投放!$BC$6:$BC$85,(BW194-2)*20+CB194)</f>
        <v>20</v>
      </c>
      <c r="CM194" s="14" t="s">
        <v>674</v>
      </c>
      <c r="CN194" s="14">
        <f>INDEX(属性投放!$BD$6:$BD$85,(BW194-2)*20+CB194)</f>
        <v>400</v>
      </c>
      <c r="CQ194" s="13">
        <v>190</v>
      </c>
      <c r="CR194" s="13">
        <f t="shared" si="326"/>
        <v>4</v>
      </c>
      <c r="CS194" s="13">
        <f t="shared" si="327"/>
        <v>34</v>
      </c>
      <c r="CT194" s="14">
        <f t="shared" si="328"/>
        <v>2</v>
      </c>
      <c r="CU194" s="14">
        <f t="shared" si="329"/>
        <v>1102004</v>
      </c>
      <c r="CV194" s="14" t="str">
        <f>INDEX($O$6:$O$27,CR194)&amp;"-"&amp;INDEX(属性投放!$AB$7:$AB$26,CX194)&amp;"-魂火-"&amp;CZ194</f>
        <v>唐流雨-焦热+2-魂火-1</v>
      </c>
      <c r="CW194" s="25" t="s">
        <v>162</v>
      </c>
      <c r="CX194" s="14">
        <f>INDEX(属性投放!$AL$7:$AL$58,CS194)</f>
        <v>15</v>
      </c>
      <c r="CY194" s="14" t="s">
        <v>701</v>
      </c>
      <c r="CZ194" s="14">
        <f>INDEX(属性投放!$AM$7:$AM$58,CS194)</f>
        <v>1</v>
      </c>
      <c r="DA194" s="14">
        <f t="shared" si="330"/>
        <v>34</v>
      </c>
      <c r="DB194" s="14">
        <f>INDEX(属性投放!$AN$7:$AN$58,DA194)</f>
        <v>105</v>
      </c>
      <c r="DC194" s="14" t="s">
        <v>702</v>
      </c>
      <c r="DD194" s="14">
        <f>INDEX(属性投放!$BJ$6:$BJ$85,(CT194-2)*20+CX194)</f>
        <v>350</v>
      </c>
      <c r="DE194" s="14">
        <f>SUMIFS(DD$5:DD194,$CR$5:$CR194,"="&amp;$CR194)</f>
        <v>3825</v>
      </c>
      <c r="DF194" s="14" t="s">
        <v>703</v>
      </c>
      <c r="DG194" s="14">
        <f>INDEX(属性投放!$BK$6:$BK$85,(CT194-2)*20+CX194)</f>
        <v>175</v>
      </c>
      <c r="DH194" s="14">
        <f>SUMIFS(DG$5:DG194,$CR$5:$CR194,"="&amp;$CR194)</f>
        <v>1916</v>
      </c>
      <c r="DI194" s="14" t="s">
        <v>704</v>
      </c>
      <c r="DJ194" s="14">
        <f>INDEX(属性投放!$BL$6:$BL$85,(CT194-2)*20+CX194)</f>
        <v>3500</v>
      </c>
      <c r="DK194" s="14">
        <f>SUMIFS(DJ$5:DJ194,$CR$5:$CR194,"="&amp;$CR194)</f>
        <v>38250</v>
      </c>
      <c r="DP194" s="14">
        <f t="shared" si="331"/>
        <v>1102010</v>
      </c>
      <c r="DQ194" s="14" t="str">
        <f t="shared" si="332"/>
        <v>张郃10突</v>
      </c>
      <c r="DR194" s="14">
        <f t="shared" si="333"/>
        <v>8</v>
      </c>
      <c r="DS194" s="14">
        <f t="shared" si="334"/>
        <v>6</v>
      </c>
      <c r="DT194" s="14">
        <f t="shared" si="335"/>
        <v>5</v>
      </c>
      <c r="DU194" s="14">
        <f t="shared" si="336"/>
        <v>5</v>
      </c>
      <c r="DV194" s="14">
        <f t="shared" si="337"/>
        <v>10</v>
      </c>
      <c r="DW194" s="14">
        <f t="shared" si="338"/>
        <v>70</v>
      </c>
      <c r="DX194" s="14">
        <f>INDEX(属性投放!$AW$6:$AW$85,(卡牌属性!DU194-2)*20+卡牌属性!DV194)</f>
        <v>7</v>
      </c>
      <c r="DY194" s="14">
        <f>INDEX(属性投放!BP$6:BP$85,卡牌属性!$DW194)</f>
        <v>420</v>
      </c>
      <c r="DZ194" s="14">
        <f>INDEX(属性投放!BQ$6:BQ$85,卡牌属性!$DW194)</f>
        <v>210</v>
      </c>
      <c r="EA194" s="14">
        <f>INDEX(属性投放!BR$6:BR$85,卡牌属性!$DW194)</f>
        <v>4200</v>
      </c>
      <c r="EB194" s="14">
        <f t="shared" si="434"/>
        <v>3550</v>
      </c>
      <c r="EC194" s="14">
        <f t="shared" si="435"/>
        <v>3770</v>
      </c>
      <c r="ED194" s="14">
        <f t="shared" si="436"/>
        <v>4250</v>
      </c>
      <c r="EE194" s="14">
        <f t="shared" si="437"/>
        <v>4250</v>
      </c>
      <c r="EF194" s="14">
        <f t="shared" si="438"/>
        <v>4850</v>
      </c>
      <c r="EG194" s="14">
        <f t="shared" si="439"/>
        <v>1409</v>
      </c>
      <c r="EH194" s="14">
        <f t="shared" si="440"/>
        <v>1614</v>
      </c>
      <c r="EI194" s="14">
        <f t="shared" si="441"/>
        <v>1614</v>
      </c>
      <c r="EJ194" s="14">
        <f t="shared" si="442"/>
        <v>1683</v>
      </c>
      <c r="EK194" s="14">
        <f t="shared" si="443"/>
        <v>1774</v>
      </c>
      <c r="EL194" s="14">
        <f t="shared" si="444"/>
        <v>26760</v>
      </c>
      <c r="EM194" s="14">
        <f t="shared" si="445"/>
        <v>27940</v>
      </c>
      <c r="EN194" s="14">
        <f t="shared" si="446"/>
        <v>27940</v>
      </c>
      <c r="EO194" s="14">
        <f t="shared" si="447"/>
        <v>32080</v>
      </c>
      <c r="EP194" s="14">
        <f t="shared" si="448"/>
        <v>33750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354"/>
        <v>10</v>
      </c>
      <c r="AG195" s="13">
        <f t="shared" si="317"/>
        <v>4</v>
      </c>
      <c r="AH195" s="14">
        <f t="shared" si="318"/>
        <v>1101010</v>
      </c>
      <c r="AI195" s="14" t="str">
        <f t="shared" si="319"/>
        <v>盖文11突</v>
      </c>
      <c r="AJ195" s="25" t="s">
        <v>162</v>
      </c>
      <c r="AK195" s="14">
        <v>1</v>
      </c>
      <c r="AL195" s="14">
        <f t="shared" si="320"/>
        <v>11</v>
      </c>
      <c r="AM195" s="14">
        <f>INDEX(属性投放!$DE$6:$DE$85,(卡牌属性!AG195-2)*20+卡牌属性!AL195)</f>
        <v>4411</v>
      </c>
      <c r="AN195" s="14">
        <f t="shared" si="428"/>
        <v>4411</v>
      </c>
      <c r="AO195" s="14">
        <f t="shared" si="428"/>
        <v>4411</v>
      </c>
      <c r="AP195" s="14">
        <f t="shared" si="428"/>
        <v>4411</v>
      </c>
      <c r="AQ195" s="14">
        <f t="shared" si="428"/>
        <v>4411</v>
      </c>
      <c r="AR195" s="14">
        <f>INDEX(属性投放!$DF$6:$DF$85,(卡牌属性!AG195-2)*20+卡牌属性!AL195)</f>
        <v>2194</v>
      </c>
      <c r="AS195" s="14">
        <f t="shared" si="429"/>
        <v>2194</v>
      </c>
      <c r="AT195" s="14">
        <f t="shared" si="429"/>
        <v>2194</v>
      </c>
      <c r="AU195" s="14">
        <f t="shared" si="429"/>
        <v>2194</v>
      </c>
      <c r="AV195" s="14">
        <f t="shared" si="429"/>
        <v>2194</v>
      </c>
      <c r="AW195" s="14">
        <f>INDEX(属性投放!$DG$6:$DG$85,(卡牌属性!AG195-2)*20+卡牌属性!AL195)</f>
        <v>21955</v>
      </c>
      <c r="AX195" s="14">
        <f t="shared" si="430"/>
        <v>21955</v>
      </c>
      <c r="AY195" s="14">
        <f t="shared" si="430"/>
        <v>21955</v>
      </c>
      <c r="AZ195" s="14">
        <f t="shared" si="430"/>
        <v>21955</v>
      </c>
      <c r="BA195" s="14">
        <f t="shared" si="430"/>
        <v>21955</v>
      </c>
      <c r="BB195" s="14">
        <f>INDEX(属性投放!$DK$6:$DK$85,(卡牌属性!AG195-2)*20+卡牌属性!AL195)</f>
        <v>148</v>
      </c>
      <c r="BC195" s="14">
        <f t="shared" si="431"/>
        <v>148</v>
      </c>
      <c r="BD195" s="14">
        <f t="shared" si="431"/>
        <v>148</v>
      </c>
      <c r="BE195" s="14">
        <f t="shared" si="431"/>
        <v>148</v>
      </c>
      <c r="BF195" s="14">
        <f t="shared" si="431"/>
        <v>148</v>
      </c>
      <c r="BG195" s="14">
        <f>INDEX(属性投放!$DL$6:$DL$85,(卡牌属性!AG195-2)*20+卡牌属性!AL195)</f>
        <v>74</v>
      </c>
      <c r="BH195" s="14">
        <f t="shared" si="432"/>
        <v>74</v>
      </c>
      <c r="BI195" s="14">
        <f t="shared" si="432"/>
        <v>74</v>
      </c>
      <c r="BJ195" s="14">
        <f t="shared" si="432"/>
        <v>74</v>
      </c>
      <c r="BK195" s="14">
        <f t="shared" si="432"/>
        <v>74</v>
      </c>
      <c r="BL195" s="14">
        <f>INDEX(属性投放!$DM$6:$DM$85,(卡牌属性!AG195-2)*20+卡牌属性!AL195)</f>
        <v>740</v>
      </c>
      <c r="BM195" s="14">
        <f t="shared" si="433"/>
        <v>740</v>
      </c>
      <c r="BN195" s="14">
        <f t="shared" si="433"/>
        <v>740</v>
      </c>
      <c r="BO195" s="14">
        <f t="shared" si="433"/>
        <v>740</v>
      </c>
      <c r="BP195" s="14">
        <f t="shared" si="433"/>
        <v>740</v>
      </c>
      <c r="BU195" s="13">
        <v>191</v>
      </c>
      <c r="BV195" s="13">
        <f t="shared" si="321"/>
        <v>10</v>
      </c>
      <c r="BW195" s="14">
        <f t="shared" si="322"/>
        <v>5</v>
      </c>
      <c r="BX195" s="14">
        <f t="shared" si="323"/>
        <v>1102010</v>
      </c>
      <c r="BY195" s="14" t="str">
        <f t="shared" si="324"/>
        <v>张郃11突</v>
      </c>
      <c r="BZ195" s="25" t="s">
        <v>162</v>
      </c>
      <c r="CA195" s="14">
        <v>2</v>
      </c>
      <c r="CB195" s="14">
        <f t="shared" si="325"/>
        <v>11</v>
      </c>
      <c r="CC195" s="14" t="s">
        <v>21</v>
      </c>
      <c r="CD195" s="14">
        <f>INDEX(属性投放!$AY$6:$AY$85,(BW195-2)*20+CB195)</f>
        <v>7445</v>
      </c>
      <c r="CE195" s="14" t="s">
        <v>22</v>
      </c>
      <c r="CF195" s="14">
        <f>INDEX(属性投放!$AZ$6:$AZ$85,(BW195-2)*20+CB195)</f>
        <v>3613</v>
      </c>
      <c r="CG195" s="14" t="s">
        <v>674</v>
      </c>
      <c r="CH195" s="14">
        <f>INDEX(属性投放!$BA$6:$BA$85,(BW195-2)*20+CB195)</f>
        <v>72450</v>
      </c>
      <c r="CI195" s="14" t="s">
        <v>21</v>
      </c>
      <c r="CJ195" s="14">
        <f>INDEX(属性投放!$BB$6:$BB$85,(BW195-2)*20+CB195)</f>
        <v>40</v>
      </c>
      <c r="CK195" s="14" t="s">
        <v>22</v>
      </c>
      <c r="CL195" s="14">
        <f>INDEX(属性投放!$BC$6:$BC$85,(BW195-2)*20+CB195)</f>
        <v>20</v>
      </c>
      <c r="CM195" s="14" t="s">
        <v>674</v>
      </c>
      <c r="CN195" s="14">
        <f>INDEX(属性投放!$BD$6:$BD$85,(BW195-2)*20+CB195)</f>
        <v>400</v>
      </c>
      <c r="CQ195" s="13">
        <v>191</v>
      </c>
      <c r="CR195" s="13">
        <f t="shared" si="326"/>
        <v>4</v>
      </c>
      <c r="CS195" s="13">
        <f t="shared" si="327"/>
        <v>35</v>
      </c>
      <c r="CT195" s="14">
        <f t="shared" si="328"/>
        <v>2</v>
      </c>
      <c r="CU195" s="14">
        <f t="shared" si="329"/>
        <v>1102004</v>
      </c>
      <c r="CV195" s="14" t="str">
        <f>INDEX($O$6:$O$27,CR195)&amp;"-"&amp;INDEX(属性投放!$AB$7:$AB$26,CX195)&amp;"-魂火-"&amp;CZ195</f>
        <v>唐流雨-焦热+2-魂火-2</v>
      </c>
      <c r="CW195" s="25" t="s">
        <v>162</v>
      </c>
      <c r="CX195" s="14">
        <f>INDEX(属性投放!$AL$7:$AL$58,CS195)</f>
        <v>15</v>
      </c>
      <c r="CY195" s="14" t="s">
        <v>701</v>
      </c>
      <c r="CZ195" s="14">
        <f>INDEX(属性投放!$AM$7:$AM$58,CS195)</f>
        <v>2</v>
      </c>
      <c r="DA195" s="14">
        <f t="shared" si="330"/>
        <v>35</v>
      </c>
      <c r="DB195" s="14">
        <f>INDEX(属性投放!$AN$7:$AN$58,DA195)</f>
        <v>107</v>
      </c>
      <c r="DC195" s="14" t="s">
        <v>702</v>
      </c>
      <c r="DD195" s="14">
        <f>INDEX(属性投放!$BJ$6:$BJ$85,(CT195-2)*20+CX195)</f>
        <v>350</v>
      </c>
      <c r="DE195" s="14">
        <f>SUMIFS(DD$5:DD195,$CR$5:$CR195,"="&amp;$CR195)</f>
        <v>4175</v>
      </c>
      <c r="DF195" s="14" t="s">
        <v>703</v>
      </c>
      <c r="DG195" s="14">
        <f>INDEX(属性投放!$BK$6:$BK$85,(CT195-2)*20+CX195)</f>
        <v>175</v>
      </c>
      <c r="DH195" s="14">
        <f>SUMIFS(DG$5:DG195,$CR$5:$CR195,"="&amp;$CR195)</f>
        <v>2091</v>
      </c>
      <c r="DI195" s="14" t="s">
        <v>704</v>
      </c>
      <c r="DJ195" s="14">
        <f>INDEX(属性投放!$BL$6:$BL$85,(CT195-2)*20+CX195)</f>
        <v>3500</v>
      </c>
      <c r="DK195" s="14">
        <f>SUMIFS(DJ$5:DJ195,$CR$5:$CR195,"="&amp;$CR195)</f>
        <v>41750</v>
      </c>
      <c r="DP195" s="14">
        <f t="shared" si="331"/>
        <v>1102010</v>
      </c>
      <c r="DQ195" s="14" t="str">
        <f t="shared" si="332"/>
        <v>张郃11突</v>
      </c>
      <c r="DR195" s="14">
        <f t="shared" si="333"/>
        <v>8</v>
      </c>
      <c r="DS195" s="14">
        <f t="shared" si="334"/>
        <v>6</v>
      </c>
      <c r="DT195" s="14">
        <f t="shared" si="335"/>
        <v>5</v>
      </c>
      <c r="DU195" s="14">
        <f t="shared" si="336"/>
        <v>5</v>
      </c>
      <c r="DV195" s="14">
        <f t="shared" si="337"/>
        <v>11</v>
      </c>
      <c r="DW195" s="14">
        <f t="shared" si="338"/>
        <v>71</v>
      </c>
      <c r="DX195" s="14">
        <f>INDEX(属性投放!$AW$6:$AW$85,(卡牌属性!DU195-2)*20+卡牌属性!DV195)</f>
        <v>8</v>
      </c>
      <c r="DY195" s="14">
        <f>INDEX(属性投放!BP$6:BP$85,卡牌属性!$DW195)</f>
        <v>500</v>
      </c>
      <c r="DZ195" s="14">
        <f>INDEX(属性投放!BQ$6:BQ$85,卡牌属性!$DW195)</f>
        <v>250</v>
      </c>
      <c r="EA195" s="14">
        <f>INDEX(属性投放!BR$6:BR$85,卡牌属性!$DW195)</f>
        <v>5000</v>
      </c>
      <c r="EB195" s="14">
        <f t="shared" si="434"/>
        <v>4215</v>
      </c>
      <c r="EC195" s="14">
        <f t="shared" si="435"/>
        <v>4470</v>
      </c>
      <c r="ED195" s="14">
        <f t="shared" si="436"/>
        <v>5020</v>
      </c>
      <c r="EE195" s="14">
        <f t="shared" si="437"/>
        <v>5020</v>
      </c>
      <c r="EF195" s="14">
        <f t="shared" si="438"/>
        <v>5795</v>
      </c>
      <c r="EG195" s="14">
        <f t="shared" si="439"/>
        <v>1696</v>
      </c>
      <c r="EH195" s="14">
        <f t="shared" si="440"/>
        <v>1929</v>
      </c>
      <c r="EI195" s="14">
        <f t="shared" si="441"/>
        <v>1929</v>
      </c>
      <c r="EJ195" s="14">
        <f t="shared" si="442"/>
        <v>2019</v>
      </c>
      <c r="EK195" s="14">
        <f t="shared" si="443"/>
        <v>2124</v>
      </c>
      <c r="EL195" s="14">
        <f t="shared" si="444"/>
        <v>32360</v>
      </c>
      <c r="EM195" s="14">
        <f t="shared" si="445"/>
        <v>33610</v>
      </c>
      <c r="EN195" s="14">
        <f t="shared" si="446"/>
        <v>33610</v>
      </c>
      <c r="EO195" s="14">
        <f t="shared" si="447"/>
        <v>38380</v>
      </c>
      <c r="EP195" s="14">
        <f t="shared" si="448"/>
        <v>40400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354"/>
        <v>10</v>
      </c>
      <c r="AG196" s="13">
        <f t="shared" si="317"/>
        <v>4</v>
      </c>
      <c r="AH196" s="14">
        <f t="shared" si="318"/>
        <v>1101010</v>
      </c>
      <c r="AI196" s="14" t="str">
        <f t="shared" si="319"/>
        <v>盖文12突</v>
      </c>
      <c r="AJ196" s="25" t="s">
        <v>162</v>
      </c>
      <c r="AK196" s="14">
        <v>1</v>
      </c>
      <c r="AL196" s="14">
        <f t="shared" si="320"/>
        <v>12</v>
      </c>
      <c r="AM196" s="14">
        <f>INDEX(属性投放!$DE$6:$DE$85,(卡牌属性!AG196-2)*20+卡牌属性!AL196)</f>
        <v>4833</v>
      </c>
      <c r="AN196" s="14">
        <f t="shared" si="428"/>
        <v>4833</v>
      </c>
      <c r="AO196" s="14">
        <f t="shared" si="428"/>
        <v>4833</v>
      </c>
      <c r="AP196" s="14">
        <f t="shared" si="428"/>
        <v>4833</v>
      </c>
      <c r="AQ196" s="14">
        <f t="shared" si="428"/>
        <v>4833</v>
      </c>
      <c r="AR196" s="14">
        <f>INDEX(属性投放!$DF$6:$DF$85,(卡牌属性!AG196-2)*20+卡牌属性!AL196)</f>
        <v>2405</v>
      </c>
      <c r="AS196" s="14">
        <f t="shared" si="429"/>
        <v>2405</v>
      </c>
      <c r="AT196" s="14">
        <f t="shared" si="429"/>
        <v>2405</v>
      </c>
      <c r="AU196" s="14">
        <f t="shared" si="429"/>
        <v>2405</v>
      </c>
      <c r="AV196" s="14">
        <f t="shared" si="429"/>
        <v>2405</v>
      </c>
      <c r="AW196" s="14">
        <f>INDEX(属性投放!$DG$6:$DG$85,(卡牌属性!AG196-2)*20+卡牌属性!AL196)</f>
        <v>24065</v>
      </c>
      <c r="AX196" s="14">
        <f t="shared" si="430"/>
        <v>24065</v>
      </c>
      <c r="AY196" s="14">
        <f t="shared" si="430"/>
        <v>24065</v>
      </c>
      <c r="AZ196" s="14">
        <f t="shared" si="430"/>
        <v>24065</v>
      </c>
      <c r="BA196" s="14">
        <f t="shared" si="430"/>
        <v>24065</v>
      </c>
      <c r="BB196" s="14">
        <f>INDEX(属性投放!$DK$6:$DK$85,(卡牌属性!AG196-2)*20+卡牌属性!AL196)</f>
        <v>148</v>
      </c>
      <c r="BC196" s="14">
        <f t="shared" si="431"/>
        <v>148</v>
      </c>
      <c r="BD196" s="14">
        <f t="shared" si="431"/>
        <v>148</v>
      </c>
      <c r="BE196" s="14">
        <f t="shared" si="431"/>
        <v>148</v>
      </c>
      <c r="BF196" s="14">
        <f t="shared" si="431"/>
        <v>148</v>
      </c>
      <c r="BG196" s="14">
        <f>INDEX(属性投放!$DL$6:$DL$85,(卡牌属性!AG196-2)*20+卡牌属性!AL196)</f>
        <v>74</v>
      </c>
      <c r="BH196" s="14">
        <f t="shared" si="432"/>
        <v>74</v>
      </c>
      <c r="BI196" s="14">
        <f t="shared" si="432"/>
        <v>74</v>
      </c>
      <c r="BJ196" s="14">
        <f t="shared" si="432"/>
        <v>74</v>
      </c>
      <c r="BK196" s="14">
        <f t="shared" si="432"/>
        <v>74</v>
      </c>
      <c r="BL196" s="14">
        <f>INDEX(属性投放!$DM$6:$DM$85,(卡牌属性!AG196-2)*20+卡牌属性!AL196)</f>
        <v>740</v>
      </c>
      <c r="BM196" s="14">
        <f t="shared" si="433"/>
        <v>740</v>
      </c>
      <c r="BN196" s="14">
        <f t="shared" si="433"/>
        <v>740</v>
      </c>
      <c r="BO196" s="14">
        <f t="shared" si="433"/>
        <v>740</v>
      </c>
      <c r="BP196" s="14">
        <f t="shared" si="433"/>
        <v>740</v>
      </c>
      <c r="BU196" s="13">
        <v>192</v>
      </c>
      <c r="BV196" s="13">
        <f t="shared" si="321"/>
        <v>10</v>
      </c>
      <c r="BW196" s="14">
        <f t="shared" si="322"/>
        <v>5</v>
      </c>
      <c r="BX196" s="14">
        <f t="shared" si="323"/>
        <v>1102010</v>
      </c>
      <c r="BY196" s="14" t="str">
        <f t="shared" si="324"/>
        <v>张郃12突</v>
      </c>
      <c r="BZ196" s="25" t="s">
        <v>162</v>
      </c>
      <c r="CA196" s="14">
        <v>2</v>
      </c>
      <c r="CB196" s="14">
        <f t="shared" si="325"/>
        <v>12</v>
      </c>
      <c r="CC196" s="14" t="s">
        <v>21</v>
      </c>
      <c r="CD196" s="14">
        <f>INDEX(属性投放!$AY$6:$AY$85,(BW196-2)*20+CB196)</f>
        <v>9240</v>
      </c>
      <c r="CE196" s="14" t="s">
        <v>22</v>
      </c>
      <c r="CF196" s="14">
        <f>INDEX(属性投放!$AZ$6:$AZ$85,(BW196-2)*20+CB196)</f>
        <v>4512</v>
      </c>
      <c r="CG196" s="14" t="s">
        <v>674</v>
      </c>
      <c r="CH196" s="14">
        <f>INDEX(属性投放!$BA$6:$BA$85,(BW196-2)*20+CB196)</f>
        <v>90400</v>
      </c>
      <c r="CI196" s="14" t="s">
        <v>21</v>
      </c>
      <c r="CJ196" s="14">
        <f>INDEX(属性投放!$BB$6:$BB$85,(BW196-2)*20+CB196)</f>
        <v>40</v>
      </c>
      <c r="CK196" s="14" t="s">
        <v>22</v>
      </c>
      <c r="CL196" s="14">
        <f>INDEX(属性投放!$BC$6:$BC$85,(BW196-2)*20+CB196)</f>
        <v>20</v>
      </c>
      <c r="CM196" s="14" t="s">
        <v>674</v>
      </c>
      <c r="CN196" s="14">
        <f>INDEX(属性投放!$BD$6:$BD$85,(BW196-2)*20+CB196)</f>
        <v>400</v>
      </c>
      <c r="CQ196" s="13">
        <v>192</v>
      </c>
      <c r="CR196" s="13">
        <f t="shared" si="326"/>
        <v>4</v>
      </c>
      <c r="CS196" s="13">
        <f t="shared" si="327"/>
        <v>36</v>
      </c>
      <c r="CT196" s="14">
        <f t="shared" si="328"/>
        <v>2</v>
      </c>
      <c r="CU196" s="14">
        <f t="shared" si="329"/>
        <v>1102004</v>
      </c>
      <c r="CV196" s="14" t="str">
        <f>INDEX($O$6:$O$27,CR196)&amp;"-"&amp;INDEX(属性投放!$AB$7:$AB$26,CX196)&amp;"-魂火-"&amp;CZ196</f>
        <v>唐流雨-焦热+2-魂火-3</v>
      </c>
      <c r="CW196" s="25" t="s">
        <v>162</v>
      </c>
      <c r="CX196" s="14">
        <f>INDEX(属性投放!$AL$7:$AL$58,CS196)</f>
        <v>15</v>
      </c>
      <c r="CY196" s="14" t="s">
        <v>701</v>
      </c>
      <c r="CZ196" s="14">
        <f>INDEX(属性投放!$AM$7:$AM$58,CS196)</f>
        <v>3</v>
      </c>
      <c r="DA196" s="14">
        <f t="shared" si="330"/>
        <v>36</v>
      </c>
      <c r="DB196" s="14">
        <f>INDEX(属性投放!$AN$7:$AN$58,DA196)</f>
        <v>110</v>
      </c>
      <c r="DC196" s="14" t="s">
        <v>702</v>
      </c>
      <c r="DD196" s="14">
        <f>INDEX(属性投放!$BJ$6:$BJ$85,(CT196-2)*20+CX196)</f>
        <v>350</v>
      </c>
      <c r="DE196" s="14">
        <f>SUMIFS(DD$5:DD196,$CR$5:$CR196,"="&amp;$CR196)</f>
        <v>4525</v>
      </c>
      <c r="DF196" s="14" t="s">
        <v>703</v>
      </c>
      <c r="DG196" s="14">
        <f>INDEX(属性投放!$BK$6:$BK$85,(CT196-2)*20+CX196)</f>
        <v>175</v>
      </c>
      <c r="DH196" s="14">
        <f>SUMIFS(DG$5:DG196,$CR$5:$CR196,"="&amp;$CR196)</f>
        <v>2266</v>
      </c>
      <c r="DI196" s="14" t="s">
        <v>704</v>
      </c>
      <c r="DJ196" s="14">
        <f>INDEX(属性投放!$BL$6:$BL$85,(CT196-2)*20+CX196)</f>
        <v>3500</v>
      </c>
      <c r="DK196" s="14">
        <f>SUMIFS(DJ$5:DJ196,$CR$5:$CR196,"="&amp;$CR196)</f>
        <v>45250</v>
      </c>
      <c r="DP196" s="14">
        <f t="shared" si="331"/>
        <v>1102010</v>
      </c>
      <c r="DQ196" s="14" t="str">
        <f t="shared" si="332"/>
        <v>张郃12突</v>
      </c>
      <c r="DR196" s="14">
        <f t="shared" si="333"/>
        <v>8</v>
      </c>
      <c r="DS196" s="14">
        <f t="shared" si="334"/>
        <v>6</v>
      </c>
      <c r="DT196" s="14">
        <f t="shared" si="335"/>
        <v>5</v>
      </c>
      <c r="DU196" s="14">
        <f t="shared" si="336"/>
        <v>5</v>
      </c>
      <c r="DV196" s="14">
        <f t="shared" si="337"/>
        <v>12</v>
      </c>
      <c r="DW196" s="14">
        <f t="shared" si="338"/>
        <v>72</v>
      </c>
      <c r="DX196" s="14">
        <f>INDEX(属性投放!$AW$6:$AW$85,(卡牌属性!DU196-2)*20+卡牌属性!DV196)</f>
        <v>7</v>
      </c>
      <c r="DY196" s="14">
        <f>INDEX(属性投放!BP$6:BP$85,卡牌属性!$DW196)</f>
        <v>800</v>
      </c>
      <c r="DZ196" s="14">
        <f>INDEX(属性投放!BQ$6:BQ$85,卡牌属性!$DW196)</f>
        <v>400</v>
      </c>
      <c r="EA196" s="14">
        <f>INDEX(属性投放!BR$6:BR$85,卡牌属性!$DW196)</f>
        <v>8000</v>
      </c>
      <c r="EB196" s="14">
        <f t="shared" si="434"/>
        <v>4995</v>
      </c>
      <c r="EC196" s="14">
        <f t="shared" si="435"/>
        <v>5290</v>
      </c>
      <c r="ED196" s="14">
        <f t="shared" si="436"/>
        <v>5920</v>
      </c>
      <c r="EE196" s="14">
        <f t="shared" si="437"/>
        <v>5920</v>
      </c>
      <c r="EF196" s="14">
        <f t="shared" si="438"/>
        <v>6895</v>
      </c>
      <c r="EG196" s="14">
        <f t="shared" si="439"/>
        <v>2034</v>
      </c>
      <c r="EH196" s="14">
        <f t="shared" si="440"/>
        <v>2299</v>
      </c>
      <c r="EI196" s="14">
        <f t="shared" si="441"/>
        <v>2299</v>
      </c>
      <c r="EJ196" s="14">
        <f t="shared" si="442"/>
        <v>2413</v>
      </c>
      <c r="EK196" s="14">
        <f t="shared" si="443"/>
        <v>2534</v>
      </c>
      <c r="EL196" s="14">
        <f t="shared" si="444"/>
        <v>38960</v>
      </c>
      <c r="EM196" s="14">
        <f t="shared" si="445"/>
        <v>40290</v>
      </c>
      <c r="EN196" s="14">
        <f t="shared" si="446"/>
        <v>40290</v>
      </c>
      <c r="EO196" s="14">
        <f t="shared" si="447"/>
        <v>45780</v>
      </c>
      <c r="EP196" s="14">
        <f t="shared" si="448"/>
        <v>48200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354"/>
        <v>10</v>
      </c>
      <c r="AG197" s="13">
        <f t="shared" ref="AG197:AG260" si="449">INDEX($D$6:$D$43,AF197)</f>
        <v>4</v>
      </c>
      <c r="AH197" s="14">
        <f t="shared" ref="AH197:AH260" si="450">INDEX($A$5:$A$43,AF197+1)</f>
        <v>1101010</v>
      </c>
      <c r="AI197" s="14" t="str">
        <f t="shared" ref="AI197:AI260" si="451">INDEX($B$5:$B$43,MATCH(AH197,$A$5:$A$43,0))&amp;AL197&amp;"突"</f>
        <v>盖文13突</v>
      </c>
      <c r="AJ197" s="25" t="s">
        <v>162</v>
      </c>
      <c r="AK197" s="14">
        <v>1</v>
      </c>
      <c r="AL197" s="14">
        <f t="shared" ref="AL197:AL260" si="452">AE197-INDEX($F$5:$F$43,AF197)</f>
        <v>13</v>
      </c>
      <c r="AM197" s="14">
        <f>INDEX(属性投放!$DE$6:$DE$85,(卡牌属性!AG197-2)*20+卡牌属性!AL197)</f>
        <v>8955</v>
      </c>
      <c r="AN197" s="14">
        <f t="shared" si="428"/>
        <v>8955</v>
      </c>
      <c r="AO197" s="14">
        <f t="shared" si="428"/>
        <v>8955</v>
      </c>
      <c r="AP197" s="14">
        <f t="shared" si="428"/>
        <v>8955</v>
      </c>
      <c r="AQ197" s="14">
        <f t="shared" si="428"/>
        <v>8955</v>
      </c>
      <c r="AR197" s="14">
        <f>INDEX(属性投放!$DF$6:$DF$85,(卡牌属性!AG197-2)*20+卡牌属性!AL197)</f>
        <v>4466</v>
      </c>
      <c r="AS197" s="14">
        <f t="shared" si="429"/>
        <v>4466</v>
      </c>
      <c r="AT197" s="14">
        <f t="shared" si="429"/>
        <v>4466</v>
      </c>
      <c r="AU197" s="14">
        <f t="shared" si="429"/>
        <v>4466</v>
      </c>
      <c r="AV197" s="14">
        <f t="shared" si="429"/>
        <v>4466</v>
      </c>
      <c r="AW197" s="14">
        <f>INDEX(属性投放!$DG$6:$DG$85,(卡牌属性!AG197-2)*20+卡牌属性!AL197)</f>
        <v>44675</v>
      </c>
      <c r="AX197" s="14">
        <f t="shared" si="430"/>
        <v>44675</v>
      </c>
      <c r="AY197" s="14">
        <f t="shared" si="430"/>
        <v>44675</v>
      </c>
      <c r="AZ197" s="14">
        <f t="shared" si="430"/>
        <v>44675</v>
      </c>
      <c r="BA197" s="14">
        <f t="shared" si="430"/>
        <v>44675</v>
      </c>
      <c r="BB197" s="14">
        <f>INDEX(属性投放!$DK$6:$DK$85,(卡牌属性!AG197-2)*20+卡牌属性!AL197)</f>
        <v>279</v>
      </c>
      <c r="BC197" s="14">
        <f t="shared" si="431"/>
        <v>279</v>
      </c>
      <c r="BD197" s="14">
        <f t="shared" si="431"/>
        <v>279</v>
      </c>
      <c r="BE197" s="14">
        <f t="shared" si="431"/>
        <v>279</v>
      </c>
      <c r="BF197" s="14">
        <f t="shared" si="431"/>
        <v>279</v>
      </c>
      <c r="BG197" s="14">
        <f>INDEX(属性投放!$DL$6:$DL$85,(卡牌属性!AG197-2)*20+卡牌属性!AL197)</f>
        <v>140</v>
      </c>
      <c r="BH197" s="14">
        <f t="shared" si="432"/>
        <v>140</v>
      </c>
      <c r="BI197" s="14">
        <f t="shared" si="432"/>
        <v>140</v>
      </c>
      <c r="BJ197" s="14">
        <f t="shared" si="432"/>
        <v>140</v>
      </c>
      <c r="BK197" s="14">
        <f t="shared" si="432"/>
        <v>140</v>
      </c>
      <c r="BL197" s="14">
        <f>INDEX(属性投放!$DM$6:$DM$85,(卡牌属性!AG197-2)*20+卡牌属性!AL197)</f>
        <v>1395</v>
      </c>
      <c r="BM197" s="14">
        <f t="shared" si="433"/>
        <v>1395</v>
      </c>
      <c r="BN197" s="14">
        <f t="shared" si="433"/>
        <v>1395</v>
      </c>
      <c r="BO197" s="14">
        <f t="shared" si="433"/>
        <v>1395</v>
      </c>
      <c r="BP197" s="14">
        <f t="shared" si="433"/>
        <v>1395</v>
      </c>
      <c r="BU197" s="13">
        <v>193</v>
      </c>
      <c r="BV197" s="13">
        <f t="shared" ref="BV197:BV260" si="453">MATCH(BU197-1,$S$5:$S$43,1)</f>
        <v>10</v>
      </c>
      <c r="BW197" s="14">
        <f t="shared" ref="BW197:BW260" si="454">INDEX($Q$6:$Q$43,BV197)</f>
        <v>5</v>
      </c>
      <c r="BX197" s="14">
        <f t="shared" ref="BX197:BX260" si="455">INDEX($N$6:$N$33,BV197)</f>
        <v>1102010</v>
      </c>
      <c r="BY197" s="14" t="str">
        <f t="shared" ref="BY197:BY260" si="456">INDEX($O$6:$O$33,BV197)&amp;CB197&amp;"突"</f>
        <v>张郃13突</v>
      </c>
      <c r="BZ197" s="25" t="s">
        <v>162</v>
      </c>
      <c r="CA197" s="14">
        <v>2</v>
      </c>
      <c r="CB197" s="14">
        <f t="shared" ref="CB197:CB260" si="457">BU197-INDEX($S$5:$S$43,BV197)</f>
        <v>13</v>
      </c>
      <c r="CC197" s="14" t="s">
        <v>21</v>
      </c>
      <c r="CD197" s="14">
        <f>INDEX(属性投放!$AY$6:$AY$85,(BW197-2)*20+CB197)</f>
        <v>11580</v>
      </c>
      <c r="CE197" s="14" t="s">
        <v>22</v>
      </c>
      <c r="CF197" s="14">
        <f>INDEX(属性投放!$AZ$6:$AZ$85,(BW197-2)*20+CB197)</f>
        <v>5682</v>
      </c>
      <c r="CG197" s="14" t="s">
        <v>674</v>
      </c>
      <c r="CH197" s="14">
        <f>INDEX(属性投放!$BA$6:$BA$85,(BW197-2)*20+CB197)</f>
        <v>113800</v>
      </c>
      <c r="CI197" s="14" t="s">
        <v>21</v>
      </c>
      <c r="CJ197" s="14">
        <f>INDEX(属性投放!$BB$6:$BB$85,(BW197-2)*20+CB197)</f>
        <v>50</v>
      </c>
      <c r="CK197" s="14" t="s">
        <v>22</v>
      </c>
      <c r="CL197" s="14">
        <f>INDEX(属性投放!$BC$6:$BC$85,(BW197-2)*20+CB197)</f>
        <v>25</v>
      </c>
      <c r="CM197" s="14" t="s">
        <v>674</v>
      </c>
      <c r="CN197" s="14">
        <f>INDEX(属性投放!$BD$6:$BD$85,(BW197-2)*20+CB197)</f>
        <v>500</v>
      </c>
      <c r="CQ197" s="13">
        <v>193</v>
      </c>
      <c r="CR197" s="13">
        <f t="shared" ref="CR197:CR260" si="458">MATCH(CQ197-1,$U$5:$U$27,1)</f>
        <v>4</v>
      </c>
      <c r="CS197" s="13">
        <f t="shared" ref="CS197:CS260" si="459">CQ197-(CR197-1)*52</f>
        <v>37</v>
      </c>
      <c r="CT197" s="14">
        <f t="shared" ref="CT197:CT260" si="460">INDEX($Q$6:$Q$27,CR197)</f>
        <v>2</v>
      </c>
      <c r="CU197" s="14">
        <f t="shared" ref="CU197:CU260" si="461">INDEX($N$6:$N$27,CR197)</f>
        <v>1102004</v>
      </c>
      <c r="CV197" s="14" t="str">
        <f>INDEX($O$6:$O$27,CR197)&amp;"-"&amp;INDEX(属性投放!$AB$7:$AB$26,CX197)&amp;"-魂火-"&amp;CZ197</f>
        <v>唐流雨-大焦热-魂火-1</v>
      </c>
      <c r="CW197" s="25" t="s">
        <v>162</v>
      </c>
      <c r="CX197" s="14">
        <f>INDEX(属性投放!$AL$7:$AL$58,CS197)</f>
        <v>16</v>
      </c>
      <c r="CY197" s="14" t="s">
        <v>701</v>
      </c>
      <c r="CZ197" s="14">
        <f>INDEX(属性投放!$AM$7:$AM$58,CS197)</f>
        <v>1</v>
      </c>
      <c r="DA197" s="14">
        <f t="shared" ref="DA197:DA260" si="462">CS197</f>
        <v>37</v>
      </c>
      <c r="DB197" s="14">
        <f>INDEX(属性投放!$AN$7:$AN$58,DA197)</f>
        <v>112</v>
      </c>
      <c r="DC197" s="14" t="s">
        <v>702</v>
      </c>
      <c r="DD197" s="14">
        <f>INDEX(属性投放!$BJ$6:$BJ$85,(CT197-2)*20+CX197)</f>
        <v>450</v>
      </c>
      <c r="DE197" s="14">
        <f>SUMIFS(DD$5:DD197,$CR$5:$CR197,"="&amp;$CR197)</f>
        <v>4975</v>
      </c>
      <c r="DF197" s="14" t="s">
        <v>703</v>
      </c>
      <c r="DG197" s="14">
        <f>INDEX(属性投放!$BK$6:$BK$85,(CT197-2)*20+CX197)</f>
        <v>225</v>
      </c>
      <c r="DH197" s="14">
        <f>SUMIFS(DG$5:DG197,$CR$5:$CR197,"="&amp;$CR197)</f>
        <v>2491</v>
      </c>
      <c r="DI197" s="14" t="s">
        <v>704</v>
      </c>
      <c r="DJ197" s="14">
        <f>INDEX(属性投放!$BL$6:$BL$85,(CT197-2)*20+CX197)</f>
        <v>4500</v>
      </c>
      <c r="DK197" s="14">
        <f>SUMIFS(DJ$5:DJ197,$CR$5:$CR197,"="&amp;$CR197)</f>
        <v>49750</v>
      </c>
      <c r="DP197" s="14">
        <f t="shared" ref="DP197:DP260" si="463">BX197</f>
        <v>1102010</v>
      </c>
      <c r="DQ197" s="14" t="str">
        <f t="shared" ref="DQ197:DQ260" si="464">BY197</f>
        <v>张郃13突</v>
      </c>
      <c r="DR197" s="14">
        <f t="shared" ref="DR197:DR260" si="465">INDEX(Y$6:Y$27,$BV197)</f>
        <v>8</v>
      </c>
      <c r="DS197" s="14">
        <f t="shared" ref="DS197:DS260" si="466">INDEX(Z$6:Z$27,$BV197)</f>
        <v>6</v>
      </c>
      <c r="DT197" s="14">
        <f t="shared" ref="DT197:DT260" si="467">INDEX(AA$6:AA$27,$BV197)</f>
        <v>5</v>
      </c>
      <c r="DU197" s="14">
        <f t="shared" ref="DU197:DU260" si="468">BW197</f>
        <v>5</v>
      </c>
      <c r="DV197" s="14">
        <f t="shared" ref="DV197:DV260" si="469">CB197</f>
        <v>13</v>
      </c>
      <c r="DW197" s="14">
        <f t="shared" ref="DW197:DW260" si="470">(DU197-2)*20+DV197</f>
        <v>73</v>
      </c>
      <c r="DX197" s="14">
        <f>INDEX(属性投放!$AW$6:$AW$85,(卡牌属性!DU197-2)*20+卡牌属性!DV197)</f>
        <v>8</v>
      </c>
      <c r="DY197" s="14">
        <f>INDEX(属性投放!BP$6:BP$85,卡牌属性!$DW197)</f>
        <v>850</v>
      </c>
      <c r="DZ197" s="14">
        <f>INDEX(属性投放!BQ$6:BQ$85,卡牌属性!$DW197)</f>
        <v>425</v>
      </c>
      <c r="EA197" s="14">
        <f>INDEX(属性投放!BR$6:BR$85,卡牌属性!$DW197)</f>
        <v>8500</v>
      </c>
      <c r="EB197" s="14">
        <f t="shared" si="434"/>
        <v>6040</v>
      </c>
      <c r="EC197" s="14">
        <f t="shared" si="435"/>
        <v>6370</v>
      </c>
      <c r="ED197" s="14">
        <f t="shared" si="436"/>
        <v>7070</v>
      </c>
      <c r="EE197" s="14">
        <f t="shared" si="437"/>
        <v>7070</v>
      </c>
      <c r="EF197" s="14">
        <f t="shared" si="438"/>
        <v>8220</v>
      </c>
      <c r="EG197" s="14">
        <f t="shared" si="439"/>
        <v>2511</v>
      </c>
      <c r="EH197" s="14">
        <f t="shared" si="440"/>
        <v>2804</v>
      </c>
      <c r="EI197" s="14">
        <f t="shared" si="441"/>
        <v>2804</v>
      </c>
      <c r="EJ197" s="14">
        <f t="shared" si="442"/>
        <v>2939</v>
      </c>
      <c r="EK197" s="14">
        <f t="shared" si="443"/>
        <v>3074</v>
      </c>
      <c r="EL197" s="14">
        <f t="shared" si="444"/>
        <v>48360</v>
      </c>
      <c r="EM197" s="14">
        <f t="shared" si="445"/>
        <v>49760</v>
      </c>
      <c r="EN197" s="14">
        <f t="shared" si="446"/>
        <v>49760</v>
      </c>
      <c r="EO197" s="14">
        <f t="shared" si="447"/>
        <v>55880</v>
      </c>
      <c r="EP197" s="14">
        <f t="shared" si="448"/>
        <v>58650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471">MATCH(AE198-1,$F$5:$F$42,1)</f>
        <v>10</v>
      </c>
      <c r="AG198" s="13">
        <f t="shared" si="449"/>
        <v>4</v>
      </c>
      <c r="AH198" s="14">
        <f t="shared" si="450"/>
        <v>1101010</v>
      </c>
      <c r="AI198" s="14" t="str">
        <f t="shared" si="451"/>
        <v>盖文14突</v>
      </c>
      <c r="AJ198" s="25" t="s">
        <v>162</v>
      </c>
      <c r="AK198" s="14">
        <v>1</v>
      </c>
      <c r="AL198" s="14">
        <f t="shared" si="452"/>
        <v>14</v>
      </c>
      <c r="AM198" s="14">
        <f>INDEX(属性投放!$DE$6:$DE$85,(卡牌属性!AG198-2)*20+卡牌属性!AL198)</f>
        <v>9753</v>
      </c>
      <c r="AN198" s="14">
        <f t="shared" si="428"/>
        <v>9753</v>
      </c>
      <c r="AO198" s="14">
        <f t="shared" si="428"/>
        <v>9753</v>
      </c>
      <c r="AP198" s="14">
        <f t="shared" si="428"/>
        <v>9753</v>
      </c>
      <c r="AQ198" s="14">
        <f t="shared" si="428"/>
        <v>9753</v>
      </c>
      <c r="AR198" s="14">
        <f>INDEX(属性投放!$DF$6:$DF$85,(卡牌属性!AG198-2)*20+卡牌属性!AL198)</f>
        <v>4865</v>
      </c>
      <c r="AS198" s="14">
        <f t="shared" si="429"/>
        <v>4865</v>
      </c>
      <c r="AT198" s="14">
        <f t="shared" si="429"/>
        <v>4865</v>
      </c>
      <c r="AU198" s="14">
        <f t="shared" si="429"/>
        <v>4865</v>
      </c>
      <c r="AV198" s="14">
        <f t="shared" si="429"/>
        <v>4865</v>
      </c>
      <c r="AW198" s="14">
        <f>INDEX(属性投放!$DG$6:$DG$85,(卡牌属性!AG198-2)*20+卡牌属性!AL198)</f>
        <v>48665</v>
      </c>
      <c r="AX198" s="14">
        <f t="shared" si="430"/>
        <v>48665</v>
      </c>
      <c r="AY198" s="14">
        <f t="shared" si="430"/>
        <v>48665</v>
      </c>
      <c r="AZ198" s="14">
        <f t="shared" si="430"/>
        <v>48665</v>
      </c>
      <c r="BA198" s="14">
        <f t="shared" si="430"/>
        <v>48665</v>
      </c>
      <c r="BB198" s="14">
        <f>INDEX(属性投放!$DK$6:$DK$85,(卡牌属性!AG198-2)*20+卡牌属性!AL198)</f>
        <v>279</v>
      </c>
      <c r="BC198" s="14">
        <f t="shared" si="431"/>
        <v>279</v>
      </c>
      <c r="BD198" s="14">
        <f t="shared" si="431"/>
        <v>279</v>
      </c>
      <c r="BE198" s="14">
        <f t="shared" si="431"/>
        <v>279</v>
      </c>
      <c r="BF198" s="14">
        <f t="shared" si="431"/>
        <v>279</v>
      </c>
      <c r="BG198" s="14">
        <f>INDEX(属性投放!$DL$6:$DL$85,(卡牌属性!AG198-2)*20+卡牌属性!AL198)</f>
        <v>140</v>
      </c>
      <c r="BH198" s="14">
        <f t="shared" si="432"/>
        <v>140</v>
      </c>
      <c r="BI198" s="14">
        <f t="shared" si="432"/>
        <v>140</v>
      </c>
      <c r="BJ198" s="14">
        <f t="shared" si="432"/>
        <v>140</v>
      </c>
      <c r="BK198" s="14">
        <f t="shared" si="432"/>
        <v>140</v>
      </c>
      <c r="BL198" s="14">
        <f>INDEX(属性投放!$DM$6:$DM$85,(卡牌属性!AG198-2)*20+卡牌属性!AL198)</f>
        <v>1395</v>
      </c>
      <c r="BM198" s="14">
        <f t="shared" si="433"/>
        <v>1395</v>
      </c>
      <c r="BN198" s="14">
        <f t="shared" si="433"/>
        <v>1395</v>
      </c>
      <c r="BO198" s="14">
        <f t="shared" si="433"/>
        <v>1395</v>
      </c>
      <c r="BP198" s="14">
        <f t="shared" si="433"/>
        <v>1395</v>
      </c>
      <c r="BU198" s="13">
        <v>194</v>
      </c>
      <c r="BV198" s="13">
        <f t="shared" si="453"/>
        <v>10</v>
      </c>
      <c r="BW198" s="14">
        <f t="shared" si="454"/>
        <v>5</v>
      </c>
      <c r="BX198" s="14">
        <f t="shared" si="455"/>
        <v>1102010</v>
      </c>
      <c r="BY198" s="14" t="str">
        <f t="shared" si="456"/>
        <v>张郃14突</v>
      </c>
      <c r="BZ198" s="25" t="s">
        <v>162</v>
      </c>
      <c r="CA198" s="14">
        <v>2</v>
      </c>
      <c r="CB198" s="14">
        <f t="shared" si="457"/>
        <v>14</v>
      </c>
      <c r="CC198" s="14" t="s">
        <v>21</v>
      </c>
      <c r="CD198" s="14">
        <f>INDEX(属性投放!$AY$6:$AY$85,(BW198-2)*20+CB198)</f>
        <v>14420</v>
      </c>
      <c r="CE198" s="14" t="s">
        <v>22</v>
      </c>
      <c r="CF198" s="14">
        <f>INDEX(属性投放!$AZ$6:$AZ$85,(BW198-2)*20+CB198)</f>
        <v>7102</v>
      </c>
      <c r="CG198" s="14" t="s">
        <v>674</v>
      </c>
      <c r="CH198" s="14">
        <f>INDEX(属性投放!$BA$6:$BA$85,(BW198-2)*20+CB198)</f>
        <v>142200</v>
      </c>
      <c r="CI198" s="14" t="s">
        <v>21</v>
      </c>
      <c r="CJ198" s="14">
        <f>INDEX(属性投放!$BB$6:$BB$85,(BW198-2)*20+CB198)</f>
        <v>50</v>
      </c>
      <c r="CK198" s="14" t="s">
        <v>22</v>
      </c>
      <c r="CL198" s="14">
        <f>INDEX(属性投放!$BC$6:$BC$85,(BW198-2)*20+CB198)</f>
        <v>25</v>
      </c>
      <c r="CM198" s="14" t="s">
        <v>674</v>
      </c>
      <c r="CN198" s="14">
        <f>INDEX(属性投放!$BD$6:$BD$85,(BW198-2)*20+CB198)</f>
        <v>500</v>
      </c>
      <c r="CQ198" s="13">
        <v>194</v>
      </c>
      <c r="CR198" s="13">
        <f t="shared" si="458"/>
        <v>4</v>
      </c>
      <c r="CS198" s="13">
        <f t="shared" si="459"/>
        <v>38</v>
      </c>
      <c r="CT198" s="14">
        <f t="shared" si="460"/>
        <v>2</v>
      </c>
      <c r="CU198" s="14">
        <f t="shared" si="461"/>
        <v>1102004</v>
      </c>
      <c r="CV198" s="14" t="str">
        <f>INDEX($O$6:$O$27,CR198)&amp;"-"&amp;INDEX(属性投放!$AB$7:$AB$26,CX198)&amp;"-魂火-"&amp;CZ198</f>
        <v>唐流雨-大焦热-魂火-2</v>
      </c>
      <c r="CW198" s="25" t="s">
        <v>162</v>
      </c>
      <c r="CX198" s="14">
        <f>INDEX(属性投放!$AL$7:$AL$58,CS198)</f>
        <v>16</v>
      </c>
      <c r="CY198" s="14" t="s">
        <v>701</v>
      </c>
      <c r="CZ198" s="14">
        <f>INDEX(属性投放!$AM$7:$AM$58,CS198)</f>
        <v>2</v>
      </c>
      <c r="DA198" s="14">
        <f t="shared" si="462"/>
        <v>38</v>
      </c>
      <c r="DB198" s="14">
        <f>INDEX(属性投放!$AN$7:$AN$58,DA198)</f>
        <v>115</v>
      </c>
      <c r="DC198" s="14" t="s">
        <v>702</v>
      </c>
      <c r="DD198" s="14">
        <f>INDEX(属性投放!$BJ$6:$BJ$85,(CT198-2)*20+CX198)</f>
        <v>450</v>
      </c>
      <c r="DE198" s="14">
        <f>SUMIFS(DD$5:DD198,$CR$5:$CR198,"="&amp;$CR198)</f>
        <v>5425</v>
      </c>
      <c r="DF198" s="14" t="s">
        <v>703</v>
      </c>
      <c r="DG198" s="14">
        <f>INDEX(属性投放!$BK$6:$BK$85,(CT198-2)*20+CX198)</f>
        <v>225</v>
      </c>
      <c r="DH198" s="14">
        <f>SUMIFS(DG$5:DG198,$CR$5:$CR198,"="&amp;$CR198)</f>
        <v>2716</v>
      </c>
      <c r="DI198" s="14" t="s">
        <v>704</v>
      </c>
      <c r="DJ198" s="14">
        <f>INDEX(属性投放!$BL$6:$BL$85,(CT198-2)*20+CX198)</f>
        <v>4500</v>
      </c>
      <c r="DK198" s="14">
        <f>SUMIFS(DJ$5:DJ198,$CR$5:$CR198,"="&amp;$CR198)</f>
        <v>54250</v>
      </c>
      <c r="DP198" s="14">
        <f t="shared" si="463"/>
        <v>1102010</v>
      </c>
      <c r="DQ198" s="14" t="str">
        <f t="shared" si="464"/>
        <v>张郃14突</v>
      </c>
      <c r="DR198" s="14">
        <f t="shared" si="465"/>
        <v>8</v>
      </c>
      <c r="DS198" s="14">
        <f t="shared" si="466"/>
        <v>6</v>
      </c>
      <c r="DT198" s="14">
        <f t="shared" si="467"/>
        <v>5</v>
      </c>
      <c r="DU198" s="14">
        <f t="shared" si="468"/>
        <v>5</v>
      </c>
      <c r="DV198" s="14">
        <f t="shared" si="469"/>
        <v>14</v>
      </c>
      <c r="DW198" s="14">
        <f t="shared" si="470"/>
        <v>74</v>
      </c>
      <c r="DX198" s="14">
        <f>INDEX(属性投放!$AW$6:$AW$85,(卡牌属性!DU198-2)*20+卡牌属性!DV198)</f>
        <v>7</v>
      </c>
      <c r="DY198" s="14">
        <f>INDEX(属性投放!BP$6:BP$85,卡牌属性!$DW198)</f>
        <v>950</v>
      </c>
      <c r="DZ198" s="14">
        <f>INDEX(属性投放!BQ$6:BQ$85,卡牌属性!$DW198)</f>
        <v>475</v>
      </c>
      <c r="EA198" s="14">
        <f>INDEX(属性投放!BR$6:BR$85,卡牌属性!$DW198)</f>
        <v>9500</v>
      </c>
      <c r="EB198" s="14">
        <f t="shared" si="434"/>
        <v>7250</v>
      </c>
      <c r="EC198" s="14">
        <f t="shared" si="435"/>
        <v>7620</v>
      </c>
      <c r="ED198" s="14">
        <f t="shared" si="436"/>
        <v>8520</v>
      </c>
      <c r="EE198" s="14">
        <f t="shared" si="437"/>
        <v>8520</v>
      </c>
      <c r="EF198" s="14">
        <f t="shared" si="438"/>
        <v>9870</v>
      </c>
      <c r="EG198" s="14">
        <f t="shared" si="439"/>
        <v>3040</v>
      </c>
      <c r="EH198" s="14">
        <f t="shared" si="440"/>
        <v>3389</v>
      </c>
      <c r="EI198" s="14">
        <f t="shared" si="441"/>
        <v>3389</v>
      </c>
      <c r="EJ198" s="14">
        <f t="shared" si="442"/>
        <v>3548</v>
      </c>
      <c r="EK198" s="14">
        <f t="shared" si="443"/>
        <v>3699</v>
      </c>
      <c r="EL198" s="14">
        <f t="shared" si="444"/>
        <v>58860</v>
      </c>
      <c r="EM198" s="14">
        <f t="shared" si="445"/>
        <v>60340</v>
      </c>
      <c r="EN198" s="14">
        <f t="shared" si="446"/>
        <v>60340</v>
      </c>
      <c r="EO198" s="14">
        <f t="shared" si="447"/>
        <v>67580</v>
      </c>
      <c r="EP198" s="14">
        <f t="shared" si="448"/>
        <v>70750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471"/>
        <v>10</v>
      </c>
      <c r="AG199" s="13">
        <f t="shared" si="449"/>
        <v>4</v>
      </c>
      <c r="AH199" s="14">
        <f t="shared" si="450"/>
        <v>1101010</v>
      </c>
      <c r="AI199" s="14" t="str">
        <f t="shared" si="451"/>
        <v>盖文15突</v>
      </c>
      <c r="AJ199" s="25" t="s">
        <v>162</v>
      </c>
      <c r="AK199" s="14">
        <v>1</v>
      </c>
      <c r="AL199" s="14">
        <f t="shared" si="452"/>
        <v>15</v>
      </c>
      <c r="AM199" s="14">
        <f>INDEX(属性投放!$DE$6:$DE$85,(卡牌属性!AG199-2)*20+卡牌属性!AL199)</f>
        <v>10551</v>
      </c>
      <c r="AN199" s="14">
        <f t="shared" si="428"/>
        <v>10551</v>
      </c>
      <c r="AO199" s="14">
        <f t="shared" si="428"/>
        <v>10551</v>
      </c>
      <c r="AP199" s="14">
        <f t="shared" si="428"/>
        <v>10551</v>
      </c>
      <c r="AQ199" s="14">
        <f t="shared" si="428"/>
        <v>10551</v>
      </c>
      <c r="AR199" s="14">
        <f>INDEX(属性投放!$DF$6:$DF$85,(卡牌属性!AG199-2)*20+卡牌属性!AL199)</f>
        <v>5264</v>
      </c>
      <c r="AS199" s="14">
        <f t="shared" si="429"/>
        <v>5264</v>
      </c>
      <c r="AT199" s="14">
        <f t="shared" si="429"/>
        <v>5264</v>
      </c>
      <c r="AU199" s="14">
        <f t="shared" si="429"/>
        <v>5264</v>
      </c>
      <c r="AV199" s="14">
        <f t="shared" si="429"/>
        <v>5264</v>
      </c>
      <c r="AW199" s="14">
        <f>INDEX(属性投放!$DG$6:$DG$85,(卡牌属性!AG199-2)*20+卡牌属性!AL199)</f>
        <v>52655</v>
      </c>
      <c r="AX199" s="14">
        <f t="shared" si="430"/>
        <v>52655</v>
      </c>
      <c r="AY199" s="14">
        <f t="shared" si="430"/>
        <v>52655</v>
      </c>
      <c r="AZ199" s="14">
        <f t="shared" si="430"/>
        <v>52655</v>
      </c>
      <c r="BA199" s="14">
        <f t="shared" si="430"/>
        <v>52655</v>
      </c>
      <c r="BB199" s="14">
        <f>INDEX(属性投放!$DK$6:$DK$85,(卡牌属性!AG199-2)*20+卡牌属性!AL199)</f>
        <v>279</v>
      </c>
      <c r="BC199" s="14">
        <f t="shared" si="431"/>
        <v>279</v>
      </c>
      <c r="BD199" s="14">
        <f t="shared" si="431"/>
        <v>279</v>
      </c>
      <c r="BE199" s="14">
        <f t="shared" si="431"/>
        <v>279</v>
      </c>
      <c r="BF199" s="14">
        <f t="shared" si="431"/>
        <v>279</v>
      </c>
      <c r="BG199" s="14">
        <f>INDEX(属性投放!$DL$6:$DL$85,(卡牌属性!AG199-2)*20+卡牌属性!AL199)</f>
        <v>140</v>
      </c>
      <c r="BH199" s="14">
        <f t="shared" si="432"/>
        <v>140</v>
      </c>
      <c r="BI199" s="14">
        <f t="shared" si="432"/>
        <v>140</v>
      </c>
      <c r="BJ199" s="14">
        <f t="shared" si="432"/>
        <v>140</v>
      </c>
      <c r="BK199" s="14">
        <f t="shared" si="432"/>
        <v>140</v>
      </c>
      <c r="BL199" s="14">
        <f>INDEX(属性投放!$DM$6:$DM$85,(卡牌属性!AG199-2)*20+卡牌属性!AL199)</f>
        <v>1395</v>
      </c>
      <c r="BM199" s="14">
        <f t="shared" si="433"/>
        <v>1395</v>
      </c>
      <c r="BN199" s="14">
        <f t="shared" si="433"/>
        <v>1395</v>
      </c>
      <c r="BO199" s="14">
        <f t="shared" si="433"/>
        <v>1395</v>
      </c>
      <c r="BP199" s="14">
        <f t="shared" si="433"/>
        <v>1395</v>
      </c>
      <c r="BU199" s="13">
        <v>195</v>
      </c>
      <c r="BV199" s="13">
        <f t="shared" si="453"/>
        <v>10</v>
      </c>
      <c r="BW199" s="14">
        <f t="shared" si="454"/>
        <v>5</v>
      </c>
      <c r="BX199" s="14">
        <f t="shared" si="455"/>
        <v>1102010</v>
      </c>
      <c r="BY199" s="14" t="str">
        <f t="shared" si="456"/>
        <v>张郃15突</v>
      </c>
      <c r="BZ199" s="25" t="s">
        <v>162</v>
      </c>
      <c r="CA199" s="14">
        <v>2</v>
      </c>
      <c r="CB199" s="14">
        <f t="shared" si="457"/>
        <v>15</v>
      </c>
      <c r="CC199" s="14" t="s">
        <v>21</v>
      </c>
      <c r="CD199" s="14">
        <f>INDEX(属性投放!$AY$6:$AY$85,(BW199-2)*20+CB199)</f>
        <v>17670</v>
      </c>
      <c r="CE199" s="14" t="s">
        <v>22</v>
      </c>
      <c r="CF199" s="14">
        <f>INDEX(属性投放!$AZ$6:$AZ$85,(BW199-2)*20+CB199)</f>
        <v>8727</v>
      </c>
      <c r="CG199" s="14" t="s">
        <v>674</v>
      </c>
      <c r="CH199" s="14">
        <f>INDEX(属性投放!$BA$6:$BA$85,(BW199-2)*20+CB199)</f>
        <v>174700</v>
      </c>
      <c r="CI199" s="14" t="s">
        <v>21</v>
      </c>
      <c r="CJ199" s="14">
        <f>INDEX(属性投放!$BB$6:$BB$85,(BW199-2)*20+CB199)</f>
        <v>50</v>
      </c>
      <c r="CK199" s="14" t="s">
        <v>22</v>
      </c>
      <c r="CL199" s="14">
        <f>INDEX(属性投放!$BC$6:$BC$85,(BW199-2)*20+CB199)</f>
        <v>25</v>
      </c>
      <c r="CM199" s="14" t="s">
        <v>674</v>
      </c>
      <c r="CN199" s="14">
        <f>INDEX(属性投放!$BD$6:$BD$85,(BW199-2)*20+CB199)</f>
        <v>500</v>
      </c>
      <c r="CQ199" s="13">
        <v>195</v>
      </c>
      <c r="CR199" s="13">
        <f t="shared" si="458"/>
        <v>4</v>
      </c>
      <c r="CS199" s="13">
        <f t="shared" si="459"/>
        <v>39</v>
      </c>
      <c r="CT199" s="14">
        <f t="shared" si="460"/>
        <v>2</v>
      </c>
      <c r="CU199" s="14">
        <f t="shared" si="461"/>
        <v>1102004</v>
      </c>
      <c r="CV199" s="14" t="str">
        <f>INDEX($O$6:$O$27,CR199)&amp;"-"&amp;INDEX(属性投放!$AB$7:$AB$26,CX199)&amp;"-魂火-"&amp;CZ199</f>
        <v>唐流雨-大焦热-魂火-3</v>
      </c>
      <c r="CW199" s="25" t="s">
        <v>162</v>
      </c>
      <c r="CX199" s="14">
        <f>INDEX(属性投放!$AL$7:$AL$58,CS199)</f>
        <v>16</v>
      </c>
      <c r="CY199" s="14" t="s">
        <v>701</v>
      </c>
      <c r="CZ199" s="14">
        <f>INDEX(属性投放!$AM$7:$AM$58,CS199)</f>
        <v>3</v>
      </c>
      <c r="DA199" s="14">
        <f t="shared" si="462"/>
        <v>39</v>
      </c>
      <c r="DB199" s="14">
        <f>INDEX(属性投放!$AN$7:$AN$58,DA199)</f>
        <v>117</v>
      </c>
      <c r="DC199" s="14" t="s">
        <v>702</v>
      </c>
      <c r="DD199" s="14">
        <f>INDEX(属性投放!$BJ$6:$BJ$85,(CT199-2)*20+CX199)</f>
        <v>450</v>
      </c>
      <c r="DE199" s="14">
        <f>SUMIFS(DD$5:DD199,$CR$5:$CR199,"="&amp;$CR199)</f>
        <v>5875</v>
      </c>
      <c r="DF199" s="14" t="s">
        <v>703</v>
      </c>
      <c r="DG199" s="14">
        <f>INDEX(属性投放!$BK$6:$BK$85,(CT199-2)*20+CX199)</f>
        <v>225</v>
      </c>
      <c r="DH199" s="14">
        <f>SUMIFS(DG$5:DG199,$CR$5:$CR199,"="&amp;$CR199)</f>
        <v>2941</v>
      </c>
      <c r="DI199" s="14" t="s">
        <v>704</v>
      </c>
      <c r="DJ199" s="14">
        <f>INDEX(属性投放!$BL$6:$BL$85,(CT199-2)*20+CX199)</f>
        <v>4500</v>
      </c>
      <c r="DK199" s="14">
        <f>SUMIFS(DJ$5:DJ199,$CR$5:$CR199,"="&amp;$CR199)</f>
        <v>58750</v>
      </c>
      <c r="DP199" s="14">
        <f t="shared" si="463"/>
        <v>1102010</v>
      </c>
      <c r="DQ199" s="14" t="str">
        <f t="shared" si="464"/>
        <v>张郃15突</v>
      </c>
      <c r="DR199" s="14">
        <f t="shared" si="465"/>
        <v>8</v>
      </c>
      <c r="DS199" s="14">
        <f t="shared" si="466"/>
        <v>6</v>
      </c>
      <c r="DT199" s="14">
        <f t="shared" si="467"/>
        <v>5</v>
      </c>
      <c r="DU199" s="14">
        <f t="shared" si="468"/>
        <v>5</v>
      </c>
      <c r="DV199" s="14">
        <f t="shared" si="469"/>
        <v>15</v>
      </c>
      <c r="DW199" s="14">
        <f t="shared" si="470"/>
        <v>75</v>
      </c>
      <c r="DX199" s="14">
        <f>INDEX(属性投放!$AW$6:$AW$85,(卡牌属性!DU199-2)*20+卡牌属性!DV199)</f>
        <v>8</v>
      </c>
      <c r="DY199" s="14">
        <f>INDEX(属性投放!BP$6:BP$85,卡牌属性!$DW199)</f>
        <v>1650</v>
      </c>
      <c r="DZ199" s="14">
        <f>INDEX(属性投放!BQ$6:BQ$85,卡牌属性!$DW199)</f>
        <v>825</v>
      </c>
      <c r="EA199" s="14">
        <f>INDEX(属性投放!BR$6:BR$85,卡牌属性!$DW199)</f>
        <v>16500</v>
      </c>
      <c r="EB199" s="14">
        <f t="shared" si="434"/>
        <v>8515</v>
      </c>
      <c r="EC199" s="14">
        <f t="shared" si="435"/>
        <v>8920</v>
      </c>
      <c r="ED199" s="14">
        <f t="shared" si="436"/>
        <v>9995</v>
      </c>
      <c r="EE199" s="14">
        <f t="shared" si="437"/>
        <v>9995</v>
      </c>
      <c r="EF199" s="14">
        <f t="shared" si="438"/>
        <v>11520</v>
      </c>
      <c r="EG199" s="14">
        <f t="shared" si="439"/>
        <v>3606</v>
      </c>
      <c r="EH199" s="14">
        <f t="shared" si="440"/>
        <v>4004</v>
      </c>
      <c r="EI199" s="14">
        <f t="shared" si="441"/>
        <v>4004</v>
      </c>
      <c r="EJ199" s="14">
        <f t="shared" si="442"/>
        <v>4184</v>
      </c>
      <c r="EK199" s="14">
        <f t="shared" si="443"/>
        <v>4349</v>
      </c>
      <c r="EL199" s="14">
        <f t="shared" si="444"/>
        <v>70110</v>
      </c>
      <c r="EM199" s="14">
        <f t="shared" si="445"/>
        <v>71660</v>
      </c>
      <c r="EN199" s="14">
        <f t="shared" si="446"/>
        <v>71660</v>
      </c>
      <c r="EO199" s="14">
        <f t="shared" si="447"/>
        <v>79880</v>
      </c>
      <c r="EP199" s="14">
        <f t="shared" si="448"/>
        <v>83400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471"/>
        <v>10</v>
      </c>
      <c r="AG200" s="13">
        <f t="shared" si="449"/>
        <v>4</v>
      </c>
      <c r="AH200" s="14">
        <f t="shared" si="450"/>
        <v>1101010</v>
      </c>
      <c r="AI200" s="14" t="str">
        <f t="shared" si="451"/>
        <v>盖文16突</v>
      </c>
      <c r="AJ200" s="25" t="s">
        <v>162</v>
      </c>
      <c r="AK200" s="14">
        <v>1</v>
      </c>
      <c r="AL200" s="14">
        <f t="shared" si="452"/>
        <v>16</v>
      </c>
      <c r="AM200" s="14">
        <f>INDEX(属性投放!$DE$6:$DE$85,(卡牌属性!AG200-2)*20+卡牌属性!AL200)</f>
        <v>18324</v>
      </c>
      <c r="AN200" s="14">
        <f t="shared" si="428"/>
        <v>18324</v>
      </c>
      <c r="AO200" s="14">
        <f t="shared" si="428"/>
        <v>18324</v>
      </c>
      <c r="AP200" s="14">
        <f t="shared" si="428"/>
        <v>18324</v>
      </c>
      <c r="AQ200" s="14">
        <f t="shared" si="428"/>
        <v>18324</v>
      </c>
      <c r="AR200" s="14">
        <f>INDEX(属性投放!$DF$6:$DF$85,(卡牌属性!AG200-2)*20+卡牌属性!AL200)</f>
        <v>9163</v>
      </c>
      <c r="AS200" s="14">
        <f t="shared" si="429"/>
        <v>9163</v>
      </c>
      <c r="AT200" s="14">
        <f t="shared" si="429"/>
        <v>9163</v>
      </c>
      <c r="AU200" s="14">
        <f t="shared" si="429"/>
        <v>9163</v>
      </c>
      <c r="AV200" s="14">
        <f t="shared" si="429"/>
        <v>9163</v>
      </c>
      <c r="AW200" s="14">
        <f>INDEX(属性投放!$DG$6:$DG$85,(卡牌属性!AG200-2)*20+卡牌属性!AL200)</f>
        <v>91520</v>
      </c>
      <c r="AX200" s="14">
        <f t="shared" si="430"/>
        <v>91520</v>
      </c>
      <c r="AY200" s="14">
        <f t="shared" si="430"/>
        <v>91520</v>
      </c>
      <c r="AZ200" s="14">
        <f t="shared" si="430"/>
        <v>91520</v>
      </c>
      <c r="BA200" s="14">
        <f t="shared" si="430"/>
        <v>91520</v>
      </c>
      <c r="BB200" s="14">
        <f>INDEX(属性投放!$DK$6:$DK$85,(卡牌属性!AG200-2)*20+卡牌属性!AL200)</f>
        <v>417</v>
      </c>
      <c r="BC200" s="14">
        <f t="shared" si="431"/>
        <v>417</v>
      </c>
      <c r="BD200" s="14">
        <f t="shared" si="431"/>
        <v>417</v>
      </c>
      <c r="BE200" s="14">
        <f t="shared" si="431"/>
        <v>417</v>
      </c>
      <c r="BF200" s="14">
        <f t="shared" si="431"/>
        <v>417</v>
      </c>
      <c r="BG200" s="14">
        <f>INDEX(属性投放!$DL$6:$DL$85,(卡牌属性!AG200-2)*20+卡牌属性!AL200)</f>
        <v>209</v>
      </c>
      <c r="BH200" s="14">
        <f t="shared" si="432"/>
        <v>209</v>
      </c>
      <c r="BI200" s="14">
        <f t="shared" si="432"/>
        <v>209</v>
      </c>
      <c r="BJ200" s="14">
        <f t="shared" si="432"/>
        <v>209</v>
      </c>
      <c r="BK200" s="14">
        <f t="shared" si="432"/>
        <v>209</v>
      </c>
      <c r="BL200" s="14">
        <f>INDEX(属性投放!$DM$6:$DM$85,(卡牌属性!AG200-2)*20+卡牌属性!AL200)</f>
        <v>2085</v>
      </c>
      <c r="BM200" s="14">
        <f t="shared" si="433"/>
        <v>2085</v>
      </c>
      <c r="BN200" s="14">
        <f t="shared" si="433"/>
        <v>2085</v>
      </c>
      <c r="BO200" s="14">
        <f t="shared" si="433"/>
        <v>2085</v>
      </c>
      <c r="BP200" s="14">
        <f t="shared" si="433"/>
        <v>2085</v>
      </c>
      <c r="BU200" s="13">
        <v>196</v>
      </c>
      <c r="BV200" s="13">
        <f t="shared" si="453"/>
        <v>10</v>
      </c>
      <c r="BW200" s="14">
        <f t="shared" si="454"/>
        <v>5</v>
      </c>
      <c r="BX200" s="14">
        <f t="shared" si="455"/>
        <v>1102010</v>
      </c>
      <c r="BY200" s="14" t="str">
        <f t="shared" si="456"/>
        <v>张郃16突</v>
      </c>
      <c r="BZ200" s="25" t="s">
        <v>162</v>
      </c>
      <c r="CA200" s="14">
        <v>2</v>
      </c>
      <c r="CB200" s="14">
        <f t="shared" si="457"/>
        <v>16</v>
      </c>
      <c r="CC200" s="14" t="s">
        <v>21</v>
      </c>
      <c r="CD200" s="14">
        <f>INDEX(属性投放!$AY$6:$AY$85,(BW200-2)*20+CB200)</f>
        <v>22120</v>
      </c>
      <c r="CE200" s="14" t="s">
        <v>22</v>
      </c>
      <c r="CF200" s="14">
        <f>INDEX(属性投放!$AZ$6:$AZ$85,(BW200-2)*20+CB200)</f>
        <v>10952</v>
      </c>
      <c r="CG200" s="14" t="s">
        <v>674</v>
      </c>
      <c r="CH200" s="14">
        <f>INDEX(属性投放!$BA$6:$BA$85,(BW200-2)*20+CB200)</f>
        <v>219200</v>
      </c>
      <c r="CI200" s="14" t="s">
        <v>21</v>
      </c>
      <c r="CJ200" s="14">
        <f>INDEX(属性投放!$BB$6:$BB$85,(BW200-2)*20+CB200)</f>
        <v>75</v>
      </c>
      <c r="CK200" s="14" t="s">
        <v>22</v>
      </c>
      <c r="CL200" s="14">
        <f>INDEX(属性投放!$BC$6:$BC$85,(BW200-2)*20+CB200)</f>
        <v>38</v>
      </c>
      <c r="CM200" s="14" t="s">
        <v>674</v>
      </c>
      <c r="CN200" s="14">
        <f>INDEX(属性投放!$BD$6:$BD$85,(BW200-2)*20+CB200)</f>
        <v>750</v>
      </c>
      <c r="CQ200" s="13">
        <v>196</v>
      </c>
      <c r="CR200" s="13">
        <f t="shared" si="458"/>
        <v>4</v>
      </c>
      <c r="CS200" s="13">
        <f t="shared" si="459"/>
        <v>40</v>
      </c>
      <c r="CT200" s="14">
        <f t="shared" si="460"/>
        <v>2</v>
      </c>
      <c r="CU200" s="14">
        <f t="shared" si="461"/>
        <v>1102004</v>
      </c>
      <c r="CV200" s="14" t="str">
        <f>INDEX($O$6:$O$27,CR200)&amp;"-"&amp;INDEX(属性投放!$AB$7:$AB$26,CX200)&amp;"-魂火-"&amp;CZ200</f>
        <v>唐流雨-大焦热+1-魂火-1</v>
      </c>
      <c r="CW200" s="25" t="s">
        <v>162</v>
      </c>
      <c r="CX200" s="14">
        <f>INDEX(属性投放!$AL$7:$AL$58,CS200)</f>
        <v>17</v>
      </c>
      <c r="CY200" s="14" t="s">
        <v>701</v>
      </c>
      <c r="CZ200" s="14">
        <f>INDEX(属性投放!$AM$7:$AM$58,CS200)</f>
        <v>1</v>
      </c>
      <c r="DA200" s="14">
        <f t="shared" si="462"/>
        <v>40</v>
      </c>
      <c r="DB200" s="14">
        <f>INDEX(属性投放!$AN$7:$AN$58,DA200)</f>
        <v>120</v>
      </c>
      <c r="DC200" s="14" t="s">
        <v>702</v>
      </c>
      <c r="DD200" s="14">
        <f>INDEX(属性投放!$BJ$6:$BJ$85,(CT200-2)*20+CX200)</f>
        <v>550</v>
      </c>
      <c r="DE200" s="14">
        <f>SUMIFS(DD$5:DD200,$CR$5:$CR200,"="&amp;$CR200)</f>
        <v>6425</v>
      </c>
      <c r="DF200" s="14" t="s">
        <v>703</v>
      </c>
      <c r="DG200" s="14">
        <f>INDEX(属性投放!$BK$6:$BK$85,(CT200-2)*20+CX200)</f>
        <v>275</v>
      </c>
      <c r="DH200" s="14">
        <f>SUMIFS(DG$5:DG200,$CR$5:$CR200,"="&amp;$CR200)</f>
        <v>3216</v>
      </c>
      <c r="DI200" s="14" t="s">
        <v>704</v>
      </c>
      <c r="DJ200" s="14">
        <f>INDEX(属性投放!$BL$6:$BL$85,(CT200-2)*20+CX200)</f>
        <v>5500</v>
      </c>
      <c r="DK200" s="14">
        <f>SUMIFS(DJ$5:DJ200,$CR$5:$CR200,"="&amp;$CR200)</f>
        <v>64250</v>
      </c>
      <c r="DP200" s="14">
        <f t="shared" si="463"/>
        <v>1102010</v>
      </c>
      <c r="DQ200" s="14" t="str">
        <f t="shared" si="464"/>
        <v>张郃16突</v>
      </c>
      <c r="DR200" s="14">
        <f t="shared" si="465"/>
        <v>8</v>
      </c>
      <c r="DS200" s="14">
        <f t="shared" si="466"/>
        <v>6</v>
      </c>
      <c r="DT200" s="14">
        <f t="shared" si="467"/>
        <v>5</v>
      </c>
      <c r="DU200" s="14">
        <f t="shared" si="468"/>
        <v>5</v>
      </c>
      <c r="DV200" s="14">
        <f t="shared" si="469"/>
        <v>16</v>
      </c>
      <c r="DW200" s="14">
        <f t="shared" si="470"/>
        <v>76</v>
      </c>
      <c r="DX200" s="14">
        <f>INDEX(属性投放!$AW$6:$AW$85,(卡牌属性!DU200-2)*20+卡牌属性!DV200)</f>
        <v>7</v>
      </c>
      <c r="DY200" s="14">
        <f>INDEX(属性投放!BP$6:BP$85,卡牌属性!$DW200)</f>
        <v>1650</v>
      </c>
      <c r="DZ200" s="14">
        <f>INDEX(属性投放!BQ$6:BQ$85,卡牌属性!$DW200)</f>
        <v>825</v>
      </c>
      <c r="EA200" s="14">
        <f>INDEX(属性投放!BR$6:BR$85,卡牌属性!$DW200)</f>
        <v>16500</v>
      </c>
      <c r="EB200" s="14">
        <f t="shared" si="434"/>
        <v>10525</v>
      </c>
      <c r="EC200" s="14">
        <f t="shared" si="435"/>
        <v>10970</v>
      </c>
      <c r="ED200" s="14">
        <f t="shared" si="436"/>
        <v>12245</v>
      </c>
      <c r="EE200" s="14">
        <f t="shared" si="437"/>
        <v>12245</v>
      </c>
      <c r="EF200" s="14">
        <f t="shared" si="438"/>
        <v>13970</v>
      </c>
      <c r="EG200" s="14">
        <f t="shared" si="439"/>
        <v>4535</v>
      </c>
      <c r="EH200" s="14">
        <f t="shared" si="440"/>
        <v>4989</v>
      </c>
      <c r="EI200" s="14">
        <f t="shared" si="441"/>
        <v>4989</v>
      </c>
      <c r="EJ200" s="14">
        <f t="shared" si="442"/>
        <v>5193</v>
      </c>
      <c r="EK200" s="14">
        <f t="shared" si="443"/>
        <v>5374</v>
      </c>
      <c r="EL200" s="14">
        <f t="shared" si="444"/>
        <v>88610</v>
      </c>
      <c r="EM200" s="14">
        <f t="shared" si="445"/>
        <v>90240</v>
      </c>
      <c r="EN200" s="14">
        <f t="shared" si="446"/>
        <v>90240</v>
      </c>
      <c r="EO200" s="14">
        <f t="shared" si="447"/>
        <v>99580</v>
      </c>
      <c r="EP200" s="14">
        <f t="shared" si="448"/>
        <v>103500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471"/>
        <v>10</v>
      </c>
      <c r="AG201" s="13">
        <f t="shared" si="449"/>
        <v>4</v>
      </c>
      <c r="AH201" s="14">
        <f t="shared" si="450"/>
        <v>1101010</v>
      </c>
      <c r="AI201" s="14" t="str">
        <f t="shared" si="451"/>
        <v>盖文17突</v>
      </c>
      <c r="AJ201" s="25" t="s">
        <v>162</v>
      </c>
      <c r="AK201" s="14">
        <v>1</v>
      </c>
      <c r="AL201" s="14">
        <f t="shared" si="452"/>
        <v>17</v>
      </c>
      <c r="AM201" s="14">
        <f>INDEX(属性投放!$DE$6:$DE$85,(卡牌属性!AG201-2)*20+卡牌属性!AL201)</f>
        <v>19814</v>
      </c>
      <c r="AN201" s="14">
        <f t="shared" si="428"/>
        <v>19814</v>
      </c>
      <c r="AO201" s="14">
        <f t="shared" si="428"/>
        <v>19814</v>
      </c>
      <c r="AP201" s="14">
        <f t="shared" si="428"/>
        <v>19814</v>
      </c>
      <c r="AQ201" s="14">
        <f t="shared" si="428"/>
        <v>19814</v>
      </c>
      <c r="AR201" s="14">
        <f>INDEX(属性投放!$DF$6:$DF$85,(卡牌属性!AG201-2)*20+卡牌属性!AL201)</f>
        <v>9908</v>
      </c>
      <c r="AS201" s="14">
        <f t="shared" si="429"/>
        <v>9908</v>
      </c>
      <c r="AT201" s="14">
        <f t="shared" si="429"/>
        <v>9908</v>
      </c>
      <c r="AU201" s="14">
        <f t="shared" si="429"/>
        <v>9908</v>
      </c>
      <c r="AV201" s="14">
        <f t="shared" si="429"/>
        <v>9908</v>
      </c>
      <c r="AW201" s="14">
        <f>INDEX(属性投放!$DG$6:$DG$85,(卡牌属性!AG201-2)*20+卡牌属性!AL201)</f>
        <v>98970</v>
      </c>
      <c r="AX201" s="14">
        <f t="shared" si="430"/>
        <v>98970</v>
      </c>
      <c r="AY201" s="14">
        <f t="shared" si="430"/>
        <v>98970</v>
      </c>
      <c r="AZ201" s="14">
        <f t="shared" si="430"/>
        <v>98970</v>
      </c>
      <c r="BA201" s="14">
        <f t="shared" si="430"/>
        <v>98970</v>
      </c>
      <c r="BB201" s="14">
        <f>INDEX(属性投放!$DK$6:$DK$85,(卡牌属性!AG201-2)*20+卡牌属性!AL201)</f>
        <v>417</v>
      </c>
      <c r="BC201" s="14">
        <f t="shared" si="431"/>
        <v>417</v>
      </c>
      <c r="BD201" s="14">
        <f t="shared" si="431"/>
        <v>417</v>
      </c>
      <c r="BE201" s="14">
        <f t="shared" si="431"/>
        <v>417</v>
      </c>
      <c r="BF201" s="14">
        <f t="shared" si="431"/>
        <v>417</v>
      </c>
      <c r="BG201" s="14">
        <f>INDEX(属性投放!$DL$6:$DL$85,(卡牌属性!AG201-2)*20+卡牌属性!AL201)</f>
        <v>209</v>
      </c>
      <c r="BH201" s="14">
        <f t="shared" si="432"/>
        <v>209</v>
      </c>
      <c r="BI201" s="14">
        <f t="shared" si="432"/>
        <v>209</v>
      </c>
      <c r="BJ201" s="14">
        <f t="shared" si="432"/>
        <v>209</v>
      </c>
      <c r="BK201" s="14">
        <f t="shared" si="432"/>
        <v>209</v>
      </c>
      <c r="BL201" s="14">
        <f>INDEX(属性投放!$DM$6:$DM$85,(卡牌属性!AG201-2)*20+卡牌属性!AL201)</f>
        <v>2085</v>
      </c>
      <c r="BM201" s="14">
        <f t="shared" si="433"/>
        <v>2085</v>
      </c>
      <c r="BN201" s="14">
        <f t="shared" si="433"/>
        <v>2085</v>
      </c>
      <c r="BO201" s="14">
        <f t="shared" si="433"/>
        <v>2085</v>
      </c>
      <c r="BP201" s="14">
        <f t="shared" si="433"/>
        <v>2085</v>
      </c>
      <c r="BU201" s="13">
        <v>197</v>
      </c>
      <c r="BV201" s="13">
        <f t="shared" si="453"/>
        <v>10</v>
      </c>
      <c r="BW201" s="14">
        <f t="shared" si="454"/>
        <v>5</v>
      </c>
      <c r="BX201" s="14">
        <f t="shared" si="455"/>
        <v>1102010</v>
      </c>
      <c r="BY201" s="14" t="str">
        <f t="shared" si="456"/>
        <v>张郃17突</v>
      </c>
      <c r="BZ201" s="25" t="s">
        <v>162</v>
      </c>
      <c r="CA201" s="14">
        <v>2</v>
      </c>
      <c r="CB201" s="14">
        <f t="shared" si="457"/>
        <v>17</v>
      </c>
      <c r="CC201" s="14" t="s">
        <v>21</v>
      </c>
      <c r="CD201" s="14">
        <f>INDEX(属性投放!$AY$6:$AY$85,(BW201-2)*20+CB201)</f>
        <v>27295</v>
      </c>
      <c r="CE201" s="14" t="s">
        <v>22</v>
      </c>
      <c r="CF201" s="14">
        <f>INDEX(属性投放!$AZ$6:$AZ$85,(BW201-2)*20+CB201)</f>
        <v>13543</v>
      </c>
      <c r="CG201" s="14" t="s">
        <v>674</v>
      </c>
      <c r="CH201" s="14">
        <f>INDEX(属性投放!$BA$6:$BA$85,(BW201-2)*20+CB201)</f>
        <v>270950</v>
      </c>
      <c r="CI201" s="14" t="s">
        <v>21</v>
      </c>
      <c r="CJ201" s="14">
        <f>INDEX(属性投放!$BB$6:$BB$85,(BW201-2)*20+CB201)</f>
        <v>75</v>
      </c>
      <c r="CK201" s="14" t="s">
        <v>22</v>
      </c>
      <c r="CL201" s="14">
        <f>INDEX(属性投放!$BC$6:$BC$85,(BW201-2)*20+CB201)</f>
        <v>38</v>
      </c>
      <c r="CM201" s="14" t="s">
        <v>674</v>
      </c>
      <c r="CN201" s="14">
        <f>INDEX(属性投放!$BD$6:$BD$85,(BW201-2)*20+CB201)</f>
        <v>750</v>
      </c>
      <c r="CQ201" s="13">
        <v>197</v>
      </c>
      <c r="CR201" s="13">
        <f t="shared" si="458"/>
        <v>4</v>
      </c>
      <c r="CS201" s="13">
        <f t="shared" si="459"/>
        <v>41</v>
      </c>
      <c r="CT201" s="14">
        <f t="shared" si="460"/>
        <v>2</v>
      </c>
      <c r="CU201" s="14">
        <f t="shared" si="461"/>
        <v>1102004</v>
      </c>
      <c r="CV201" s="14" t="str">
        <f>INDEX($O$6:$O$27,CR201)&amp;"-"&amp;INDEX(属性投放!$AB$7:$AB$26,CX201)&amp;"-魂火-"&amp;CZ201</f>
        <v>唐流雨-大焦热+1-魂火-2</v>
      </c>
      <c r="CW201" s="25" t="s">
        <v>162</v>
      </c>
      <c r="CX201" s="14">
        <f>INDEX(属性投放!$AL$7:$AL$58,CS201)</f>
        <v>17</v>
      </c>
      <c r="CY201" s="14" t="s">
        <v>701</v>
      </c>
      <c r="CZ201" s="14">
        <f>INDEX(属性投放!$AM$7:$AM$58,CS201)</f>
        <v>2</v>
      </c>
      <c r="DA201" s="14">
        <f t="shared" si="462"/>
        <v>41</v>
      </c>
      <c r="DB201" s="14">
        <f>INDEX(属性投放!$AN$7:$AN$58,DA201)</f>
        <v>122</v>
      </c>
      <c r="DC201" s="14" t="s">
        <v>702</v>
      </c>
      <c r="DD201" s="14">
        <f>INDEX(属性投放!$BJ$6:$BJ$85,(CT201-2)*20+CX201)</f>
        <v>550</v>
      </c>
      <c r="DE201" s="14">
        <f>SUMIFS(DD$5:DD201,$CR$5:$CR201,"="&amp;$CR201)</f>
        <v>6975</v>
      </c>
      <c r="DF201" s="14" t="s">
        <v>703</v>
      </c>
      <c r="DG201" s="14">
        <f>INDEX(属性投放!$BK$6:$BK$85,(CT201-2)*20+CX201)</f>
        <v>275</v>
      </c>
      <c r="DH201" s="14">
        <f>SUMIFS(DG$5:DG201,$CR$5:$CR201,"="&amp;$CR201)</f>
        <v>3491</v>
      </c>
      <c r="DI201" s="14" t="s">
        <v>704</v>
      </c>
      <c r="DJ201" s="14">
        <f>INDEX(属性投放!$BL$6:$BL$85,(CT201-2)*20+CX201)</f>
        <v>5500</v>
      </c>
      <c r="DK201" s="14">
        <f>SUMIFS(DJ$5:DJ201,$CR$5:$CR201,"="&amp;$CR201)</f>
        <v>69750</v>
      </c>
      <c r="DP201" s="14">
        <f t="shared" si="463"/>
        <v>1102010</v>
      </c>
      <c r="DQ201" s="14" t="str">
        <f t="shared" si="464"/>
        <v>张郃17突</v>
      </c>
      <c r="DR201" s="14">
        <f t="shared" si="465"/>
        <v>8</v>
      </c>
      <c r="DS201" s="14">
        <f t="shared" si="466"/>
        <v>6</v>
      </c>
      <c r="DT201" s="14">
        <f t="shared" si="467"/>
        <v>5</v>
      </c>
      <c r="DU201" s="14">
        <f t="shared" si="468"/>
        <v>5</v>
      </c>
      <c r="DV201" s="14">
        <f t="shared" si="469"/>
        <v>17</v>
      </c>
      <c r="DW201" s="14">
        <f t="shared" si="470"/>
        <v>77</v>
      </c>
      <c r="DX201" s="14">
        <f>INDEX(属性投放!$AW$6:$AW$85,(卡牌属性!DU201-2)*20+卡牌属性!DV201)</f>
        <v>8</v>
      </c>
      <c r="DY201" s="14">
        <f>INDEX(属性投放!BP$6:BP$85,卡牌属性!$DW201)</f>
        <v>1800</v>
      </c>
      <c r="DZ201" s="14">
        <f>INDEX(属性投放!BQ$6:BQ$85,卡牌属性!$DW201)</f>
        <v>900</v>
      </c>
      <c r="EA201" s="14">
        <f>INDEX(属性投放!BR$6:BR$85,卡牌属性!$DW201)</f>
        <v>18000</v>
      </c>
      <c r="EB201" s="14">
        <f t="shared" si="434"/>
        <v>12595</v>
      </c>
      <c r="EC201" s="14">
        <f t="shared" si="435"/>
        <v>13145</v>
      </c>
      <c r="ED201" s="14">
        <f t="shared" si="436"/>
        <v>14595</v>
      </c>
      <c r="EE201" s="14">
        <f t="shared" si="437"/>
        <v>14595</v>
      </c>
      <c r="EF201" s="14">
        <f t="shared" si="438"/>
        <v>16670</v>
      </c>
      <c r="EG201" s="14">
        <f t="shared" si="439"/>
        <v>5486</v>
      </c>
      <c r="EH201" s="14">
        <f t="shared" si="440"/>
        <v>5989</v>
      </c>
      <c r="EI201" s="14">
        <f t="shared" si="441"/>
        <v>5989</v>
      </c>
      <c r="EJ201" s="14">
        <f t="shared" si="442"/>
        <v>6228</v>
      </c>
      <c r="EK201" s="14">
        <f t="shared" si="443"/>
        <v>6465</v>
      </c>
      <c r="EL201" s="14">
        <f t="shared" si="444"/>
        <v>107210</v>
      </c>
      <c r="EM201" s="14">
        <f t="shared" si="445"/>
        <v>109190</v>
      </c>
      <c r="EN201" s="14">
        <f t="shared" si="446"/>
        <v>109190</v>
      </c>
      <c r="EO201" s="14">
        <f t="shared" si="447"/>
        <v>119580</v>
      </c>
      <c r="EP201" s="14">
        <f t="shared" si="448"/>
        <v>124200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471"/>
        <v>10</v>
      </c>
      <c r="AG202" s="13">
        <f t="shared" si="449"/>
        <v>4</v>
      </c>
      <c r="AH202" s="14">
        <f t="shared" si="450"/>
        <v>1101010</v>
      </c>
      <c r="AI202" s="14" t="str">
        <f t="shared" si="451"/>
        <v>盖文18突</v>
      </c>
      <c r="AJ202" s="25" t="s">
        <v>162</v>
      </c>
      <c r="AK202" s="14">
        <v>1</v>
      </c>
      <c r="AL202" s="14">
        <f t="shared" si="452"/>
        <v>18</v>
      </c>
      <c r="AM202" s="14">
        <f>INDEX(属性投放!$DE$6:$DE$85,(卡牌属性!AG202-2)*20+卡牌属性!AL202)</f>
        <v>21304</v>
      </c>
      <c r="AN202" s="14">
        <f t="shared" si="428"/>
        <v>21304</v>
      </c>
      <c r="AO202" s="14">
        <f t="shared" si="428"/>
        <v>21304</v>
      </c>
      <c r="AP202" s="14">
        <f t="shared" si="428"/>
        <v>21304</v>
      </c>
      <c r="AQ202" s="14">
        <f t="shared" si="428"/>
        <v>21304</v>
      </c>
      <c r="AR202" s="14">
        <f>INDEX(属性投放!$DF$6:$DF$85,(卡牌属性!AG202-2)*20+卡牌属性!AL202)</f>
        <v>10653</v>
      </c>
      <c r="AS202" s="14">
        <f t="shared" si="429"/>
        <v>10653</v>
      </c>
      <c r="AT202" s="14">
        <f t="shared" si="429"/>
        <v>10653</v>
      </c>
      <c r="AU202" s="14">
        <f t="shared" si="429"/>
        <v>10653</v>
      </c>
      <c r="AV202" s="14">
        <f t="shared" si="429"/>
        <v>10653</v>
      </c>
      <c r="AW202" s="14">
        <f>INDEX(属性投放!$DG$6:$DG$85,(卡牌属性!AG202-2)*20+卡牌属性!AL202)</f>
        <v>106420</v>
      </c>
      <c r="AX202" s="14">
        <f t="shared" si="430"/>
        <v>106420</v>
      </c>
      <c r="AY202" s="14">
        <f t="shared" si="430"/>
        <v>106420</v>
      </c>
      <c r="AZ202" s="14">
        <f t="shared" si="430"/>
        <v>106420</v>
      </c>
      <c r="BA202" s="14">
        <f t="shared" si="430"/>
        <v>106420</v>
      </c>
      <c r="BB202" s="14">
        <f>INDEX(属性投放!$DK$6:$DK$85,(卡牌属性!AG202-2)*20+卡牌属性!AL202)</f>
        <v>417</v>
      </c>
      <c r="BC202" s="14">
        <f t="shared" si="431"/>
        <v>417</v>
      </c>
      <c r="BD202" s="14">
        <f t="shared" si="431"/>
        <v>417</v>
      </c>
      <c r="BE202" s="14">
        <f t="shared" si="431"/>
        <v>417</v>
      </c>
      <c r="BF202" s="14">
        <f t="shared" si="431"/>
        <v>417</v>
      </c>
      <c r="BG202" s="14">
        <f>INDEX(属性投放!$DL$6:$DL$85,(卡牌属性!AG202-2)*20+卡牌属性!AL202)</f>
        <v>209</v>
      </c>
      <c r="BH202" s="14">
        <f t="shared" si="432"/>
        <v>209</v>
      </c>
      <c r="BI202" s="14">
        <f t="shared" si="432"/>
        <v>209</v>
      </c>
      <c r="BJ202" s="14">
        <f t="shared" si="432"/>
        <v>209</v>
      </c>
      <c r="BK202" s="14">
        <f t="shared" si="432"/>
        <v>209</v>
      </c>
      <c r="BL202" s="14">
        <f>INDEX(属性投放!$DM$6:$DM$85,(卡牌属性!AG202-2)*20+卡牌属性!AL202)</f>
        <v>2085</v>
      </c>
      <c r="BM202" s="14">
        <f t="shared" si="433"/>
        <v>2085</v>
      </c>
      <c r="BN202" s="14">
        <f t="shared" si="433"/>
        <v>2085</v>
      </c>
      <c r="BO202" s="14">
        <f t="shared" si="433"/>
        <v>2085</v>
      </c>
      <c r="BP202" s="14">
        <f t="shared" si="433"/>
        <v>2085</v>
      </c>
      <c r="BU202" s="13">
        <v>198</v>
      </c>
      <c r="BV202" s="13">
        <f t="shared" si="453"/>
        <v>10</v>
      </c>
      <c r="BW202" s="14">
        <f t="shared" si="454"/>
        <v>5</v>
      </c>
      <c r="BX202" s="14">
        <f t="shared" si="455"/>
        <v>1102010</v>
      </c>
      <c r="BY202" s="14" t="str">
        <f t="shared" si="456"/>
        <v>张郃18突</v>
      </c>
      <c r="BZ202" s="25" t="s">
        <v>162</v>
      </c>
      <c r="CA202" s="14">
        <v>2</v>
      </c>
      <c r="CB202" s="14">
        <f t="shared" si="457"/>
        <v>18</v>
      </c>
      <c r="CC202" s="14" t="s">
        <v>21</v>
      </c>
      <c r="CD202" s="14">
        <f>INDEX(属性投放!$AY$6:$AY$85,(BW202-2)*20+CB202)</f>
        <v>33445</v>
      </c>
      <c r="CE202" s="14" t="s">
        <v>22</v>
      </c>
      <c r="CF202" s="14">
        <f>INDEX(属性投放!$AZ$6:$AZ$85,(BW202-2)*20+CB202)</f>
        <v>16622</v>
      </c>
      <c r="CG202" s="14" t="s">
        <v>674</v>
      </c>
      <c r="CH202" s="14">
        <f>INDEX(属性投放!$BA$6:$BA$85,(BW202-2)*20+CB202)</f>
        <v>332450</v>
      </c>
      <c r="CI202" s="14" t="s">
        <v>21</v>
      </c>
      <c r="CJ202" s="14">
        <f>INDEX(属性投放!$BB$6:$BB$85,(BW202-2)*20+CB202)</f>
        <v>75</v>
      </c>
      <c r="CK202" s="14" t="s">
        <v>22</v>
      </c>
      <c r="CL202" s="14">
        <f>INDEX(属性投放!$BC$6:$BC$85,(BW202-2)*20+CB202)</f>
        <v>38</v>
      </c>
      <c r="CM202" s="14" t="s">
        <v>674</v>
      </c>
      <c r="CN202" s="14">
        <f>INDEX(属性投放!$BD$6:$BD$85,(BW202-2)*20+CB202)</f>
        <v>750</v>
      </c>
      <c r="CQ202" s="13">
        <v>198</v>
      </c>
      <c r="CR202" s="13">
        <f t="shared" si="458"/>
        <v>4</v>
      </c>
      <c r="CS202" s="13">
        <f t="shared" si="459"/>
        <v>42</v>
      </c>
      <c r="CT202" s="14">
        <f t="shared" si="460"/>
        <v>2</v>
      </c>
      <c r="CU202" s="14">
        <f t="shared" si="461"/>
        <v>1102004</v>
      </c>
      <c r="CV202" s="14" t="str">
        <f>INDEX($O$6:$O$27,CR202)&amp;"-"&amp;INDEX(属性投放!$AB$7:$AB$26,CX202)&amp;"-魂火-"&amp;CZ202</f>
        <v>唐流雨-大焦热+1-魂火-3</v>
      </c>
      <c r="CW202" s="25" t="s">
        <v>162</v>
      </c>
      <c r="CX202" s="14">
        <f>INDEX(属性投放!$AL$7:$AL$58,CS202)</f>
        <v>17</v>
      </c>
      <c r="CY202" s="14" t="s">
        <v>701</v>
      </c>
      <c r="CZ202" s="14">
        <f>INDEX(属性投放!$AM$7:$AM$58,CS202)</f>
        <v>3</v>
      </c>
      <c r="DA202" s="14">
        <f t="shared" si="462"/>
        <v>42</v>
      </c>
      <c r="DB202" s="14">
        <f>INDEX(属性投放!$AN$7:$AN$58,DA202)</f>
        <v>125</v>
      </c>
      <c r="DC202" s="14" t="s">
        <v>702</v>
      </c>
      <c r="DD202" s="14">
        <f>INDEX(属性投放!$BJ$6:$BJ$85,(CT202-2)*20+CX202)</f>
        <v>550</v>
      </c>
      <c r="DE202" s="14">
        <f>SUMIFS(DD$5:DD202,$CR$5:$CR202,"="&amp;$CR202)</f>
        <v>7525</v>
      </c>
      <c r="DF202" s="14" t="s">
        <v>703</v>
      </c>
      <c r="DG202" s="14">
        <f>INDEX(属性投放!$BK$6:$BK$85,(CT202-2)*20+CX202)</f>
        <v>275</v>
      </c>
      <c r="DH202" s="14">
        <f>SUMIFS(DG$5:DG202,$CR$5:$CR202,"="&amp;$CR202)</f>
        <v>3766</v>
      </c>
      <c r="DI202" s="14" t="s">
        <v>704</v>
      </c>
      <c r="DJ202" s="14">
        <f>INDEX(属性投放!$BL$6:$BL$85,(CT202-2)*20+CX202)</f>
        <v>5500</v>
      </c>
      <c r="DK202" s="14">
        <f>SUMIFS(DJ$5:DJ202,$CR$5:$CR202,"="&amp;$CR202)</f>
        <v>75250</v>
      </c>
      <c r="DP202" s="14">
        <f t="shared" si="463"/>
        <v>1102010</v>
      </c>
      <c r="DQ202" s="14" t="str">
        <f t="shared" si="464"/>
        <v>张郃18突</v>
      </c>
      <c r="DR202" s="14">
        <f t="shared" si="465"/>
        <v>8</v>
      </c>
      <c r="DS202" s="14">
        <f t="shared" si="466"/>
        <v>6</v>
      </c>
      <c r="DT202" s="14">
        <f t="shared" si="467"/>
        <v>5</v>
      </c>
      <c r="DU202" s="14">
        <f t="shared" si="468"/>
        <v>5</v>
      </c>
      <c r="DV202" s="14">
        <f t="shared" si="469"/>
        <v>18</v>
      </c>
      <c r="DW202" s="14">
        <f t="shared" si="470"/>
        <v>78</v>
      </c>
      <c r="DX202" s="14">
        <f>INDEX(属性投放!$AW$6:$AW$85,(卡牌属性!DU202-2)*20+卡牌属性!DV202)</f>
        <v>7</v>
      </c>
      <c r="DY202" s="14">
        <f>INDEX(属性投放!BP$6:BP$85,卡牌属性!$DW202)</f>
        <v>3200</v>
      </c>
      <c r="DZ202" s="14">
        <f>INDEX(属性投放!BQ$6:BQ$85,卡牌属性!$DW202)</f>
        <v>1600</v>
      </c>
      <c r="EA202" s="14">
        <f>INDEX(属性投放!BR$6:BR$85,卡牌属性!$DW202)</f>
        <v>32000</v>
      </c>
      <c r="EB202" s="14">
        <f t="shared" si="434"/>
        <v>14875</v>
      </c>
      <c r="EC202" s="14">
        <f t="shared" si="435"/>
        <v>15545</v>
      </c>
      <c r="ED202" s="14">
        <f t="shared" si="436"/>
        <v>17195</v>
      </c>
      <c r="EE202" s="14">
        <f t="shared" si="437"/>
        <v>17195</v>
      </c>
      <c r="EF202" s="14">
        <f t="shared" si="438"/>
        <v>19670</v>
      </c>
      <c r="EG202" s="14">
        <f t="shared" si="439"/>
        <v>6530</v>
      </c>
      <c r="EH202" s="14">
        <f t="shared" si="440"/>
        <v>7089</v>
      </c>
      <c r="EI202" s="14">
        <f t="shared" si="441"/>
        <v>7089</v>
      </c>
      <c r="EJ202" s="14">
        <f t="shared" si="442"/>
        <v>7368</v>
      </c>
      <c r="EK202" s="14">
        <f t="shared" si="443"/>
        <v>7669</v>
      </c>
      <c r="EL202" s="14">
        <f t="shared" si="444"/>
        <v>127610</v>
      </c>
      <c r="EM202" s="14">
        <f t="shared" si="445"/>
        <v>129990</v>
      </c>
      <c r="EN202" s="14">
        <f t="shared" si="446"/>
        <v>129990</v>
      </c>
      <c r="EO202" s="14">
        <f t="shared" si="447"/>
        <v>141580</v>
      </c>
      <c r="EP202" s="14">
        <f t="shared" si="448"/>
        <v>147000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471"/>
        <v>10</v>
      </c>
      <c r="AG203" s="13">
        <f t="shared" si="449"/>
        <v>4</v>
      </c>
      <c r="AH203" s="14">
        <f t="shared" si="450"/>
        <v>1101010</v>
      </c>
      <c r="AI203" s="14" t="str">
        <f t="shared" si="451"/>
        <v>盖文19突</v>
      </c>
      <c r="AJ203" s="25" t="s">
        <v>162</v>
      </c>
      <c r="AK203" s="14">
        <v>1</v>
      </c>
      <c r="AL203" s="14">
        <f t="shared" si="452"/>
        <v>19</v>
      </c>
      <c r="AM203" s="14">
        <f>INDEX(属性投放!$DE$6:$DE$85,(卡牌属性!AG203-2)*20+卡牌属性!AL203)</f>
        <v>33219</v>
      </c>
      <c r="AN203" s="14">
        <f t="shared" si="428"/>
        <v>33219</v>
      </c>
      <c r="AO203" s="14">
        <f t="shared" si="428"/>
        <v>33219</v>
      </c>
      <c r="AP203" s="14">
        <f t="shared" si="428"/>
        <v>33219</v>
      </c>
      <c r="AQ203" s="14">
        <f t="shared" si="428"/>
        <v>33219</v>
      </c>
      <c r="AR203" s="14">
        <f>INDEX(属性投放!$DF$6:$DF$85,(卡牌属性!AG203-2)*20+卡牌属性!AL203)</f>
        <v>16623</v>
      </c>
      <c r="AS203" s="14">
        <f t="shared" si="429"/>
        <v>16623</v>
      </c>
      <c r="AT203" s="14">
        <f t="shared" si="429"/>
        <v>16623</v>
      </c>
      <c r="AU203" s="14">
        <f t="shared" si="429"/>
        <v>16623</v>
      </c>
      <c r="AV203" s="14">
        <f t="shared" si="429"/>
        <v>16623</v>
      </c>
      <c r="AW203" s="14">
        <f>INDEX(属性投放!$DG$6:$DG$85,(卡牌属性!AG203-2)*20+卡牌属性!AL203)</f>
        <v>165995</v>
      </c>
      <c r="AX203" s="14">
        <f t="shared" si="430"/>
        <v>165995</v>
      </c>
      <c r="AY203" s="14">
        <f t="shared" si="430"/>
        <v>165995</v>
      </c>
      <c r="AZ203" s="14">
        <f t="shared" si="430"/>
        <v>165995</v>
      </c>
      <c r="BA203" s="14">
        <f t="shared" si="430"/>
        <v>165995</v>
      </c>
      <c r="BB203" s="14">
        <f>INDEX(属性投放!$DK$6:$DK$85,(卡牌属性!AG203-2)*20+卡牌属性!AL203)</f>
        <v>826</v>
      </c>
      <c r="BC203" s="14">
        <f t="shared" si="431"/>
        <v>826</v>
      </c>
      <c r="BD203" s="14">
        <f t="shared" si="431"/>
        <v>826</v>
      </c>
      <c r="BE203" s="14">
        <f t="shared" si="431"/>
        <v>826</v>
      </c>
      <c r="BF203" s="14">
        <f t="shared" si="431"/>
        <v>826</v>
      </c>
      <c r="BG203" s="14">
        <f>INDEX(属性投放!$DL$6:$DL$85,(卡牌属性!AG203-2)*20+卡牌属性!AL203)</f>
        <v>413</v>
      </c>
      <c r="BH203" s="14">
        <f t="shared" si="432"/>
        <v>413</v>
      </c>
      <c r="BI203" s="14">
        <f t="shared" si="432"/>
        <v>413</v>
      </c>
      <c r="BJ203" s="14">
        <f t="shared" si="432"/>
        <v>413</v>
      </c>
      <c r="BK203" s="14">
        <f t="shared" si="432"/>
        <v>413</v>
      </c>
      <c r="BL203" s="14">
        <f>INDEX(属性投放!$DM$6:$DM$85,(卡牌属性!AG203-2)*20+卡牌属性!AL203)</f>
        <v>4130</v>
      </c>
      <c r="BM203" s="14">
        <f t="shared" si="433"/>
        <v>4130</v>
      </c>
      <c r="BN203" s="14">
        <f t="shared" si="433"/>
        <v>4130</v>
      </c>
      <c r="BO203" s="14">
        <f t="shared" si="433"/>
        <v>4130</v>
      </c>
      <c r="BP203" s="14">
        <f t="shared" si="433"/>
        <v>4130</v>
      </c>
      <c r="BU203" s="13">
        <v>199</v>
      </c>
      <c r="BV203" s="13">
        <f t="shared" si="453"/>
        <v>10</v>
      </c>
      <c r="BW203" s="14">
        <f t="shared" si="454"/>
        <v>5</v>
      </c>
      <c r="BX203" s="14">
        <f t="shared" si="455"/>
        <v>1102010</v>
      </c>
      <c r="BY203" s="14" t="str">
        <f t="shared" si="456"/>
        <v>张郃19突</v>
      </c>
      <c r="BZ203" s="25" t="s">
        <v>162</v>
      </c>
      <c r="CA203" s="14">
        <v>2</v>
      </c>
      <c r="CB203" s="14">
        <f t="shared" si="457"/>
        <v>19</v>
      </c>
      <c r="CC203" s="14" t="s">
        <v>21</v>
      </c>
      <c r="CD203" s="14">
        <f>INDEX(属性投放!$AY$6:$AY$85,(BW203-2)*20+CB203)</f>
        <v>41670</v>
      </c>
      <c r="CE203" s="14" t="s">
        <v>22</v>
      </c>
      <c r="CF203" s="14">
        <f>INDEX(属性投放!$AZ$6:$AZ$85,(BW203-2)*20+CB203)</f>
        <v>20738</v>
      </c>
      <c r="CG203" s="14" t="s">
        <v>674</v>
      </c>
      <c r="CH203" s="14">
        <f>INDEX(属性投放!$BA$6:$BA$85,(BW203-2)*20+CB203)</f>
        <v>414700</v>
      </c>
      <c r="CI203" s="14" t="s">
        <v>21</v>
      </c>
      <c r="CJ203" s="14">
        <f>INDEX(属性投放!$BB$6:$BB$85,(BW203-2)*20+CB203)</f>
        <v>100</v>
      </c>
      <c r="CK203" s="14" t="s">
        <v>22</v>
      </c>
      <c r="CL203" s="14">
        <f>INDEX(属性投放!$BC$6:$BC$85,(BW203-2)*20+CB203)</f>
        <v>50</v>
      </c>
      <c r="CM203" s="14" t="s">
        <v>674</v>
      </c>
      <c r="CN203" s="14">
        <f>INDEX(属性投放!$BD$6:$BD$85,(BW203-2)*20+CB203)</f>
        <v>1000</v>
      </c>
      <c r="CQ203" s="13">
        <v>199</v>
      </c>
      <c r="CR203" s="13">
        <f t="shared" si="458"/>
        <v>4</v>
      </c>
      <c r="CS203" s="13">
        <f t="shared" si="459"/>
        <v>43</v>
      </c>
      <c r="CT203" s="14">
        <f t="shared" si="460"/>
        <v>2</v>
      </c>
      <c r="CU203" s="14">
        <f t="shared" si="461"/>
        <v>1102004</v>
      </c>
      <c r="CV203" s="14" t="str">
        <f>INDEX($O$6:$O$27,CR203)&amp;"-"&amp;INDEX(属性投放!$AB$7:$AB$26,CX203)&amp;"-魂火-"&amp;CZ203</f>
        <v>唐流雨-大焦热+2-魂火-1</v>
      </c>
      <c r="CW203" s="25" t="s">
        <v>162</v>
      </c>
      <c r="CX203" s="14">
        <f>INDEX(属性投放!$AL$7:$AL$58,CS203)</f>
        <v>18</v>
      </c>
      <c r="CY203" s="14" t="s">
        <v>701</v>
      </c>
      <c r="CZ203" s="14">
        <f>INDEX(属性投放!$AM$7:$AM$58,CS203)</f>
        <v>1</v>
      </c>
      <c r="DA203" s="14">
        <f t="shared" si="462"/>
        <v>43</v>
      </c>
      <c r="DB203" s="14">
        <f>INDEX(属性投放!$AN$7:$AN$58,DA203)</f>
        <v>127</v>
      </c>
      <c r="DC203" s="14" t="s">
        <v>702</v>
      </c>
      <c r="DD203" s="14">
        <f>INDEX(属性投放!$BJ$6:$BJ$85,(CT203-2)*20+CX203)</f>
        <v>680</v>
      </c>
      <c r="DE203" s="14">
        <f>SUMIFS(DD$5:DD203,$CR$5:$CR203,"="&amp;$CR203)</f>
        <v>8205</v>
      </c>
      <c r="DF203" s="14" t="s">
        <v>703</v>
      </c>
      <c r="DG203" s="14">
        <f>INDEX(属性投放!$BK$6:$BK$85,(CT203-2)*20+CX203)</f>
        <v>340</v>
      </c>
      <c r="DH203" s="14">
        <f>SUMIFS(DG$5:DG203,$CR$5:$CR203,"="&amp;$CR203)</f>
        <v>4106</v>
      </c>
      <c r="DI203" s="14" t="s">
        <v>704</v>
      </c>
      <c r="DJ203" s="14">
        <f>INDEX(属性投放!$BL$6:$BL$85,(CT203-2)*20+CX203)</f>
        <v>6800</v>
      </c>
      <c r="DK203" s="14">
        <f>SUMIFS(DJ$5:DJ203,$CR$5:$CR203,"="&amp;$CR203)</f>
        <v>82050</v>
      </c>
      <c r="DP203" s="14">
        <f t="shared" si="463"/>
        <v>1102010</v>
      </c>
      <c r="DQ203" s="14" t="str">
        <f t="shared" si="464"/>
        <v>张郃19突</v>
      </c>
      <c r="DR203" s="14">
        <f t="shared" si="465"/>
        <v>8</v>
      </c>
      <c r="DS203" s="14">
        <f t="shared" si="466"/>
        <v>6</v>
      </c>
      <c r="DT203" s="14">
        <f t="shared" si="467"/>
        <v>5</v>
      </c>
      <c r="DU203" s="14">
        <f t="shared" si="468"/>
        <v>5</v>
      </c>
      <c r="DV203" s="14">
        <f t="shared" si="469"/>
        <v>19</v>
      </c>
      <c r="DW203" s="14">
        <f t="shared" si="470"/>
        <v>79</v>
      </c>
      <c r="DX203" s="14">
        <f>INDEX(属性投放!$AW$6:$AW$85,(卡牌属性!DU203-2)*20+卡牌属性!DV203)</f>
        <v>8</v>
      </c>
      <c r="DY203" s="14">
        <f>INDEX(属性投放!BP$6:BP$85,卡牌属性!$DW203)</f>
        <v>3200</v>
      </c>
      <c r="DZ203" s="14">
        <f>INDEX(属性投放!BQ$6:BQ$85,卡牌属性!$DW203)</f>
        <v>1600</v>
      </c>
      <c r="EA203" s="14">
        <f>INDEX(属性投放!BR$6:BR$85,卡牌属性!$DW203)</f>
        <v>32000</v>
      </c>
      <c r="EB203" s="14">
        <f t="shared" si="434"/>
        <v>18495</v>
      </c>
      <c r="EC203" s="14">
        <f t="shared" si="435"/>
        <v>19270</v>
      </c>
      <c r="ED203" s="14">
        <f t="shared" si="436"/>
        <v>21095</v>
      </c>
      <c r="EE203" s="14">
        <f t="shared" si="437"/>
        <v>21095</v>
      </c>
      <c r="EF203" s="14">
        <f t="shared" si="438"/>
        <v>23920</v>
      </c>
      <c r="EG203" s="14">
        <f t="shared" si="439"/>
        <v>8256</v>
      </c>
      <c r="EH203" s="14">
        <f t="shared" si="440"/>
        <v>8864</v>
      </c>
      <c r="EI203" s="14">
        <f t="shared" si="441"/>
        <v>8864</v>
      </c>
      <c r="EJ203" s="14">
        <f t="shared" si="442"/>
        <v>9178</v>
      </c>
      <c r="EK203" s="14">
        <f t="shared" si="443"/>
        <v>9535</v>
      </c>
      <c r="EL203" s="14">
        <f t="shared" si="444"/>
        <v>161710</v>
      </c>
      <c r="EM203" s="14">
        <f t="shared" si="445"/>
        <v>164440</v>
      </c>
      <c r="EN203" s="14">
        <f t="shared" si="446"/>
        <v>164440</v>
      </c>
      <c r="EO203" s="14">
        <f t="shared" si="447"/>
        <v>177080</v>
      </c>
      <c r="EP203" s="14">
        <f t="shared" si="448"/>
        <v>183200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471"/>
        <v>10</v>
      </c>
      <c r="AG204" s="13">
        <f t="shared" si="449"/>
        <v>4</v>
      </c>
      <c r="AH204" s="14">
        <f t="shared" si="450"/>
        <v>1101010</v>
      </c>
      <c r="AI204" s="14" t="str">
        <f t="shared" si="451"/>
        <v>盖文20突</v>
      </c>
      <c r="AJ204" s="25" t="s">
        <v>162</v>
      </c>
      <c r="AK204" s="14">
        <v>1</v>
      </c>
      <c r="AL204" s="14">
        <f t="shared" si="452"/>
        <v>20</v>
      </c>
      <c r="AM204" s="14">
        <f>INDEX(属性投放!$DE$6:$DE$85,(卡牌属性!AG204-2)*20+卡牌属性!AL204)</f>
        <v>34989</v>
      </c>
      <c r="AN204" s="14">
        <f t="shared" si="428"/>
        <v>34989</v>
      </c>
      <c r="AO204" s="14">
        <f t="shared" si="428"/>
        <v>34989</v>
      </c>
      <c r="AP204" s="14">
        <f t="shared" si="428"/>
        <v>34989</v>
      </c>
      <c r="AQ204" s="14">
        <f t="shared" si="428"/>
        <v>34989</v>
      </c>
      <c r="AR204" s="14">
        <f>INDEX(属性投放!$DF$6:$DF$85,(卡牌属性!AG204-2)*20+卡牌属性!AL204)</f>
        <v>17509</v>
      </c>
      <c r="AS204" s="14">
        <f t="shared" si="429"/>
        <v>17509</v>
      </c>
      <c r="AT204" s="14">
        <f t="shared" si="429"/>
        <v>17509</v>
      </c>
      <c r="AU204" s="14">
        <f t="shared" si="429"/>
        <v>17509</v>
      </c>
      <c r="AV204" s="14">
        <f t="shared" si="429"/>
        <v>17509</v>
      </c>
      <c r="AW204" s="14">
        <f>INDEX(属性投放!$DG$6:$DG$85,(卡牌属性!AG204-2)*20+卡牌属性!AL204)</f>
        <v>174845</v>
      </c>
      <c r="AX204" s="14">
        <f t="shared" si="430"/>
        <v>174845</v>
      </c>
      <c r="AY204" s="14">
        <f t="shared" si="430"/>
        <v>174845</v>
      </c>
      <c r="AZ204" s="14">
        <f t="shared" si="430"/>
        <v>174845</v>
      </c>
      <c r="BA204" s="14">
        <f t="shared" si="430"/>
        <v>174845</v>
      </c>
      <c r="BB204" s="14">
        <f>INDEX(属性投放!$DK$6:$DK$85,(卡牌属性!AG204-2)*20+卡牌属性!AL204)</f>
        <v>826</v>
      </c>
      <c r="BC204" s="14">
        <f t="shared" si="431"/>
        <v>826</v>
      </c>
      <c r="BD204" s="14">
        <f t="shared" si="431"/>
        <v>826</v>
      </c>
      <c r="BE204" s="14">
        <f t="shared" si="431"/>
        <v>826</v>
      </c>
      <c r="BF204" s="14">
        <f t="shared" si="431"/>
        <v>826</v>
      </c>
      <c r="BG204" s="14">
        <f>INDEX(属性投放!$DL$6:$DL$85,(卡牌属性!AG204-2)*20+卡牌属性!AL204)</f>
        <v>413</v>
      </c>
      <c r="BH204" s="14">
        <f t="shared" si="432"/>
        <v>413</v>
      </c>
      <c r="BI204" s="14">
        <f t="shared" si="432"/>
        <v>413</v>
      </c>
      <c r="BJ204" s="14">
        <f t="shared" si="432"/>
        <v>413</v>
      </c>
      <c r="BK204" s="14">
        <f t="shared" si="432"/>
        <v>413</v>
      </c>
      <c r="BL204" s="14">
        <f>INDEX(属性投放!$DM$6:$DM$85,(卡牌属性!AG204-2)*20+卡牌属性!AL204)</f>
        <v>4130</v>
      </c>
      <c r="BM204" s="14">
        <f t="shared" si="433"/>
        <v>4130</v>
      </c>
      <c r="BN204" s="14">
        <f t="shared" si="433"/>
        <v>4130</v>
      </c>
      <c r="BO204" s="14">
        <f t="shared" si="433"/>
        <v>4130</v>
      </c>
      <c r="BP204" s="14">
        <f t="shared" si="433"/>
        <v>4130</v>
      </c>
      <c r="BU204" s="13">
        <v>200</v>
      </c>
      <c r="BV204" s="13">
        <f t="shared" si="453"/>
        <v>10</v>
      </c>
      <c r="BW204" s="14">
        <f t="shared" si="454"/>
        <v>5</v>
      </c>
      <c r="BX204" s="14">
        <f t="shared" si="455"/>
        <v>1102010</v>
      </c>
      <c r="BY204" s="14" t="str">
        <f t="shared" si="456"/>
        <v>张郃20突</v>
      </c>
      <c r="BZ204" s="25" t="s">
        <v>162</v>
      </c>
      <c r="CA204" s="14">
        <v>2</v>
      </c>
      <c r="CB204" s="14">
        <f t="shared" si="457"/>
        <v>20</v>
      </c>
      <c r="CC204" s="14" t="s">
        <v>21</v>
      </c>
      <c r="CD204" s="14">
        <f>INDEX(属性投放!$AY$6:$AY$85,(BW204-2)*20+CB204)</f>
        <v>51070</v>
      </c>
      <c r="CE204" s="14" t="s">
        <v>22</v>
      </c>
      <c r="CF204" s="14">
        <f>INDEX(属性投放!$AZ$6:$AZ$85,(BW204-2)*20+CB204)</f>
        <v>25438</v>
      </c>
      <c r="CG204" s="14" t="s">
        <v>674</v>
      </c>
      <c r="CH204" s="14">
        <f>INDEX(属性投放!$BA$6:$BA$85,(BW204-2)*20+CB204)</f>
        <v>508700</v>
      </c>
      <c r="CI204" s="14" t="s">
        <v>21</v>
      </c>
      <c r="CJ204" s="14">
        <f>INDEX(属性投放!$BB$6:$BB$85,(BW204-2)*20+CB204)</f>
        <v>100</v>
      </c>
      <c r="CK204" s="14" t="s">
        <v>22</v>
      </c>
      <c r="CL204" s="14">
        <f>INDEX(属性投放!$BC$6:$BC$85,(BW204-2)*20+CB204)</f>
        <v>50</v>
      </c>
      <c r="CM204" s="14" t="s">
        <v>674</v>
      </c>
      <c r="CN204" s="14">
        <f>INDEX(属性投放!$BD$6:$BD$85,(BW204-2)*20+CB204)</f>
        <v>1000</v>
      </c>
      <c r="CQ204" s="13">
        <v>200</v>
      </c>
      <c r="CR204" s="13">
        <f t="shared" si="458"/>
        <v>4</v>
      </c>
      <c r="CS204" s="13">
        <f t="shared" si="459"/>
        <v>44</v>
      </c>
      <c r="CT204" s="14">
        <f t="shared" si="460"/>
        <v>2</v>
      </c>
      <c r="CU204" s="14">
        <f t="shared" si="461"/>
        <v>1102004</v>
      </c>
      <c r="CV204" s="14" t="str">
        <f>INDEX($O$6:$O$27,CR204)&amp;"-"&amp;INDEX(属性投放!$AB$7:$AB$26,CX204)&amp;"-魂火-"&amp;CZ204</f>
        <v>唐流雨-大焦热+2-魂火-2</v>
      </c>
      <c r="CW204" s="25" t="s">
        <v>162</v>
      </c>
      <c r="CX204" s="14">
        <f>INDEX(属性投放!$AL$7:$AL$58,CS204)</f>
        <v>18</v>
      </c>
      <c r="CY204" s="14" t="s">
        <v>701</v>
      </c>
      <c r="CZ204" s="14">
        <f>INDEX(属性投放!$AM$7:$AM$58,CS204)</f>
        <v>2</v>
      </c>
      <c r="DA204" s="14">
        <f t="shared" si="462"/>
        <v>44</v>
      </c>
      <c r="DB204" s="14">
        <f>INDEX(属性投放!$AN$7:$AN$58,DA204)</f>
        <v>130</v>
      </c>
      <c r="DC204" s="14" t="s">
        <v>702</v>
      </c>
      <c r="DD204" s="14">
        <f>INDEX(属性投放!$BJ$6:$BJ$85,(CT204-2)*20+CX204)</f>
        <v>680</v>
      </c>
      <c r="DE204" s="14">
        <f>SUMIFS(DD$5:DD204,$CR$5:$CR204,"="&amp;$CR204)</f>
        <v>8885</v>
      </c>
      <c r="DF204" s="14" t="s">
        <v>703</v>
      </c>
      <c r="DG204" s="14">
        <f>INDEX(属性投放!$BK$6:$BK$85,(CT204-2)*20+CX204)</f>
        <v>340</v>
      </c>
      <c r="DH204" s="14">
        <f>SUMIFS(DG$5:DG204,$CR$5:$CR204,"="&amp;$CR204)</f>
        <v>4446</v>
      </c>
      <c r="DI204" s="14" t="s">
        <v>704</v>
      </c>
      <c r="DJ204" s="14">
        <f>INDEX(属性投放!$BL$6:$BL$85,(CT204-2)*20+CX204)</f>
        <v>6800</v>
      </c>
      <c r="DK204" s="14">
        <f>SUMIFS(DJ$5:DJ204,$CR$5:$CR204,"="&amp;$CR204)</f>
        <v>88850</v>
      </c>
      <c r="DP204" s="14">
        <f t="shared" si="463"/>
        <v>1102010</v>
      </c>
      <c r="DQ204" s="14" t="str">
        <f t="shared" si="464"/>
        <v>张郃20突</v>
      </c>
      <c r="DR204" s="14">
        <f t="shared" si="465"/>
        <v>8</v>
      </c>
      <c r="DS204" s="14">
        <f t="shared" si="466"/>
        <v>6</v>
      </c>
      <c r="DT204" s="14">
        <f t="shared" si="467"/>
        <v>5</v>
      </c>
      <c r="DU204" s="14">
        <f t="shared" si="468"/>
        <v>5</v>
      </c>
      <c r="DV204" s="14">
        <f t="shared" si="469"/>
        <v>20</v>
      </c>
      <c r="DW204" s="14">
        <f t="shared" si="470"/>
        <v>80</v>
      </c>
      <c r="DX204" s="14">
        <f>INDEX(属性投放!$AW$6:$AW$85,(卡牌属性!DU204-2)*20+卡牌属性!DV204)</f>
        <v>10</v>
      </c>
      <c r="DY204" s="14">
        <f>INDEX(属性投放!BP$6:BP$85,卡牌属性!$DW204)</f>
        <v>3500</v>
      </c>
      <c r="DZ204" s="14">
        <f>INDEX(属性投放!BQ$6:BQ$85,卡牌属性!$DW204)</f>
        <v>1750</v>
      </c>
      <c r="EA204" s="14">
        <f>INDEX(属性投放!BR$6:BR$85,卡牌属性!$DW204)</f>
        <v>35000</v>
      </c>
      <c r="EB204" s="14">
        <f t="shared" si="434"/>
        <v>22335</v>
      </c>
      <c r="EC204" s="14">
        <f t="shared" si="435"/>
        <v>23270</v>
      </c>
      <c r="ED204" s="14">
        <f t="shared" si="436"/>
        <v>25495</v>
      </c>
      <c r="EE204" s="14">
        <f t="shared" si="437"/>
        <v>25495</v>
      </c>
      <c r="EF204" s="14">
        <f t="shared" si="438"/>
        <v>28720</v>
      </c>
      <c r="EG204" s="14">
        <f t="shared" si="439"/>
        <v>10040</v>
      </c>
      <c r="EH204" s="14">
        <f t="shared" si="440"/>
        <v>10768</v>
      </c>
      <c r="EI204" s="14">
        <f t="shared" si="441"/>
        <v>10768</v>
      </c>
      <c r="EJ204" s="14">
        <f t="shared" si="442"/>
        <v>11098</v>
      </c>
      <c r="EK204" s="14">
        <f t="shared" si="443"/>
        <v>11535</v>
      </c>
      <c r="EL204" s="14">
        <f t="shared" si="444"/>
        <v>196910</v>
      </c>
      <c r="EM204" s="14">
        <f t="shared" si="445"/>
        <v>200040</v>
      </c>
      <c r="EN204" s="14">
        <f t="shared" si="446"/>
        <v>200040</v>
      </c>
      <c r="EO204" s="14">
        <f t="shared" si="447"/>
        <v>215080</v>
      </c>
      <c r="EP204" s="14">
        <f t="shared" si="448"/>
        <v>221600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471"/>
        <v>11</v>
      </c>
      <c r="AG205" s="13">
        <f t="shared" si="449"/>
        <v>3</v>
      </c>
      <c r="AH205" s="14">
        <f t="shared" si="450"/>
        <v>1101011</v>
      </c>
      <c r="AI205" s="14" t="str">
        <f t="shared" si="451"/>
        <v>阎风吒1突</v>
      </c>
      <c r="AJ205" s="25" t="s">
        <v>162</v>
      </c>
      <c r="AK205" s="14">
        <v>1</v>
      </c>
      <c r="AL205" s="14">
        <f t="shared" si="452"/>
        <v>1</v>
      </c>
      <c r="AM205" s="14">
        <f>INDEX(属性投放!$DE$6:$DE$85,(卡牌属性!AG205-2)*20+卡牌属性!AL205)</f>
        <v>80</v>
      </c>
      <c r="AN205" s="14">
        <f t="shared" ref="AN205:AQ224" si="472">$AM205</f>
        <v>80</v>
      </c>
      <c r="AO205" s="14">
        <f t="shared" si="472"/>
        <v>80</v>
      </c>
      <c r="AP205" s="14">
        <f t="shared" si="472"/>
        <v>80</v>
      </c>
      <c r="AQ205" s="14">
        <f t="shared" si="472"/>
        <v>80</v>
      </c>
      <c r="AR205" s="14">
        <f>INDEX(属性投放!$DF$6:$DF$85,(卡牌属性!AG205-2)*20+卡牌属性!AL205)</f>
        <v>0</v>
      </c>
      <c r="AS205" s="14">
        <f t="shared" ref="AS205:AV224" si="473">$AR205</f>
        <v>0</v>
      </c>
      <c r="AT205" s="14">
        <f t="shared" si="473"/>
        <v>0</v>
      </c>
      <c r="AU205" s="14">
        <f t="shared" si="473"/>
        <v>0</v>
      </c>
      <c r="AV205" s="14">
        <f t="shared" si="473"/>
        <v>0</v>
      </c>
      <c r="AW205" s="14">
        <f>INDEX(属性投放!$DG$6:$DG$85,(卡牌属性!AG205-2)*20+卡牌属性!AL205)</f>
        <v>300</v>
      </c>
      <c r="AX205" s="14">
        <f t="shared" ref="AX205:BA224" si="474">$AW205</f>
        <v>300</v>
      </c>
      <c r="AY205" s="14">
        <f t="shared" si="474"/>
        <v>300</v>
      </c>
      <c r="AZ205" s="14">
        <f t="shared" si="474"/>
        <v>300</v>
      </c>
      <c r="BA205" s="14">
        <f t="shared" si="474"/>
        <v>300</v>
      </c>
      <c r="BB205" s="14">
        <f>INDEX(属性投放!$DK$6:$DK$85,(卡牌属性!AG205-2)*20+卡牌属性!AL205)</f>
        <v>9</v>
      </c>
      <c r="BC205" s="14">
        <f t="shared" ref="BC205:BF224" si="475">$BB205</f>
        <v>9</v>
      </c>
      <c r="BD205" s="14">
        <f t="shared" si="475"/>
        <v>9</v>
      </c>
      <c r="BE205" s="14">
        <f t="shared" si="475"/>
        <v>9</v>
      </c>
      <c r="BF205" s="14">
        <f t="shared" si="475"/>
        <v>9</v>
      </c>
      <c r="BG205" s="14">
        <f>INDEX(属性投放!$DL$6:$DL$85,(卡牌属性!AG205-2)*20+卡牌属性!AL205)</f>
        <v>4</v>
      </c>
      <c r="BH205" s="14">
        <f t="shared" ref="BH205:BK224" si="476">$BG205</f>
        <v>4</v>
      </c>
      <c r="BI205" s="14">
        <f t="shared" si="476"/>
        <v>4</v>
      </c>
      <c r="BJ205" s="14">
        <f t="shared" si="476"/>
        <v>4</v>
      </c>
      <c r="BK205" s="14">
        <f t="shared" si="476"/>
        <v>4</v>
      </c>
      <c r="BL205" s="14">
        <f>INDEX(属性投放!$DM$6:$DM$85,(卡牌属性!AG205-2)*20+卡牌属性!AL205)</f>
        <v>45</v>
      </c>
      <c r="BM205" s="14">
        <f t="shared" ref="BM205:BP224" si="477">$BL205</f>
        <v>45</v>
      </c>
      <c r="BN205" s="14">
        <f t="shared" si="477"/>
        <v>45</v>
      </c>
      <c r="BO205" s="14">
        <f t="shared" si="477"/>
        <v>45</v>
      </c>
      <c r="BP205" s="14">
        <f t="shared" si="477"/>
        <v>45</v>
      </c>
      <c r="BU205" s="13">
        <v>201</v>
      </c>
      <c r="BV205" s="13">
        <f t="shared" si="453"/>
        <v>11</v>
      </c>
      <c r="BW205" s="14">
        <f t="shared" si="454"/>
        <v>5</v>
      </c>
      <c r="BX205" s="14">
        <f t="shared" si="455"/>
        <v>1102011</v>
      </c>
      <c r="BY205" s="14" t="str">
        <f t="shared" si="456"/>
        <v>张飞1突</v>
      </c>
      <c r="BZ205" s="25" t="s">
        <v>162</v>
      </c>
      <c r="CA205" s="14">
        <v>2</v>
      </c>
      <c r="CB205" s="14">
        <f t="shared" si="457"/>
        <v>1</v>
      </c>
      <c r="CC205" s="14" t="s">
        <v>21</v>
      </c>
      <c r="CD205" s="14">
        <f>INDEX(属性投放!$AY$6:$AY$85,(BW205-2)*20+CB205)</f>
        <v>350</v>
      </c>
      <c r="CE205" s="14" t="s">
        <v>22</v>
      </c>
      <c r="CF205" s="14">
        <f>INDEX(属性投放!$AZ$6:$AZ$85,(BW205-2)*20+CB205)</f>
        <v>50</v>
      </c>
      <c r="CG205" s="14" t="s">
        <v>674</v>
      </c>
      <c r="CH205" s="14">
        <f>INDEX(属性投放!$BA$6:$BA$85,(BW205-2)*20+CB205)</f>
        <v>1500</v>
      </c>
      <c r="CI205" s="14" t="s">
        <v>21</v>
      </c>
      <c r="CJ205" s="14">
        <f>INDEX(属性投放!$BB$6:$BB$85,(BW205-2)*20+CB205)</f>
        <v>15</v>
      </c>
      <c r="CK205" s="14" t="s">
        <v>22</v>
      </c>
      <c r="CL205" s="14">
        <f>INDEX(属性投放!$BC$6:$BC$85,(BW205-2)*20+CB205)</f>
        <v>8</v>
      </c>
      <c r="CM205" s="14" t="s">
        <v>674</v>
      </c>
      <c r="CN205" s="14">
        <f>INDEX(属性投放!$BD$6:$BD$85,(BW205-2)*20+CB205)</f>
        <v>150</v>
      </c>
      <c r="CQ205" s="13">
        <v>201</v>
      </c>
      <c r="CR205" s="13">
        <f t="shared" si="458"/>
        <v>4</v>
      </c>
      <c r="CS205" s="13">
        <f t="shared" si="459"/>
        <v>45</v>
      </c>
      <c r="CT205" s="14">
        <f t="shared" si="460"/>
        <v>2</v>
      </c>
      <c r="CU205" s="14">
        <f t="shared" si="461"/>
        <v>1102004</v>
      </c>
      <c r="CV205" s="14" t="str">
        <f>INDEX($O$6:$O$27,CR205)&amp;"-"&amp;INDEX(属性投放!$AB$7:$AB$26,CX205)&amp;"-魂火-"&amp;CZ205</f>
        <v>唐流雨-大焦热+2-魂火-3</v>
      </c>
      <c r="CW205" s="25" t="s">
        <v>162</v>
      </c>
      <c r="CX205" s="14">
        <f>INDEX(属性投放!$AL$7:$AL$58,CS205)</f>
        <v>18</v>
      </c>
      <c r="CY205" s="14" t="s">
        <v>701</v>
      </c>
      <c r="CZ205" s="14">
        <f>INDEX(属性投放!$AM$7:$AM$58,CS205)</f>
        <v>3</v>
      </c>
      <c r="DA205" s="14">
        <f t="shared" si="462"/>
        <v>45</v>
      </c>
      <c r="DB205" s="14">
        <f>INDEX(属性投放!$AN$7:$AN$58,DA205)</f>
        <v>132</v>
      </c>
      <c r="DC205" s="14" t="s">
        <v>702</v>
      </c>
      <c r="DD205" s="14">
        <f>INDEX(属性投放!$BJ$6:$BJ$85,(CT205-2)*20+CX205)</f>
        <v>680</v>
      </c>
      <c r="DE205" s="14">
        <f>SUMIFS(DD$5:DD205,$CR$5:$CR205,"="&amp;$CR205)</f>
        <v>9565</v>
      </c>
      <c r="DF205" s="14" t="s">
        <v>703</v>
      </c>
      <c r="DG205" s="14">
        <f>INDEX(属性投放!$BK$6:$BK$85,(CT205-2)*20+CX205)</f>
        <v>340</v>
      </c>
      <c r="DH205" s="14">
        <f>SUMIFS(DG$5:DG205,$CR$5:$CR205,"="&amp;$CR205)</f>
        <v>4786</v>
      </c>
      <c r="DI205" s="14" t="s">
        <v>704</v>
      </c>
      <c r="DJ205" s="14">
        <f>INDEX(属性投放!$BL$6:$BL$85,(CT205-2)*20+CX205)</f>
        <v>6800</v>
      </c>
      <c r="DK205" s="14">
        <f>SUMIFS(DJ$5:DJ205,$CR$5:$CR205,"="&amp;$CR205)</f>
        <v>95650</v>
      </c>
      <c r="DP205" s="14">
        <f t="shared" si="463"/>
        <v>1102011</v>
      </c>
      <c r="DQ205" s="14" t="str">
        <f t="shared" si="464"/>
        <v>张飞1突</v>
      </c>
      <c r="DR205" s="14">
        <f t="shared" si="465"/>
        <v>5</v>
      </c>
      <c r="DS205" s="14">
        <f t="shared" si="466"/>
        <v>6</v>
      </c>
      <c r="DT205" s="14">
        <f t="shared" si="467"/>
        <v>8</v>
      </c>
      <c r="DU205" s="14">
        <f t="shared" si="468"/>
        <v>5</v>
      </c>
      <c r="DV205" s="14">
        <f t="shared" si="469"/>
        <v>1</v>
      </c>
      <c r="DW205" s="14">
        <f t="shared" si="470"/>
        <v>61</v>
      </c>
      <c r="DX205" s="14">
        <f>INDEX(属性投放!$AW$6:$AW$85,(卡牌属性!DU205-2)*20+卡牌属性!DV205)</f>
        <v>4</v>
      </c>
      <c r="DY205" s="14">
        <f>INDEX(属性投放!BP$6:BP$85,卡牌属性!$DW205)</f>
        <v>70</v>
      </c>
      <c r="DZ205" s="14">
        <f>INDEX(属性投放!BQ$6:BQ$85,卡牌属性!$DW205)</f>
        <v>35</v>
      </c>
      <c r="EA205" s="14">
        <f>INDEX(属性投放!BR$6:BR$85,卡牌属性!$DW205)</f>
        <v>700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471"/>
        <v>11</v>
      </c>
      <c r="AG206" s="13">
        <f t="shared" si="449"/>
        <v>3</v>
      </c>
      <c r="AH206" s="14">
        <f t="shared" si="450"/>
        <v>1101011</v>
      </c>
      <c r="AI206" s="14" t="str">
        <f t="shared" si="451"/>
        <v>阎风吒2突</v>
      </c>
      <c r="AJ206" s="25" t="s">
        <v>162</v>
      </c>
      <c r="AK206" s="14">
        <v>1</v>
      </c>
      <c r="AL206" s="14">
        <f t="shared" si="452"/>
        <v>2</v>
      </c>
      <c r="AM206" s="14">
        <f>INDEX(属性投放!$DE$6:$DE$85,(卡牌属性!AG206-2)*20+卡牌属性!AL206)</f>
        <v>170</v>
      </c>
      <c r="AN206" s="14">
        <f t="shared" si="472"/>
        <v>170</v>
      </c>
      <c r="AO206" s="14">
        <f t="shared" si="472"/>
        <v>170</v>
      </c>
      <c r="AP206" s="14">
        <f t="shared" si="472"/>
        <v>170</v>
      </c>
      <c r="AQ206" s="14">
        <f t="shared" si="472"/>
        <v>170</v>
      </c>
      <c r="AR206" s="14">
        <f>INDEX(属性投放!$DF$6:$DF$85,(卡牌属性!AG206-2)*20+卡牌属性!AL206)</f>
        <v>40</v>
      </c>
      <c r="AS206" s="14">
        <f t="shared" si="473"/>
        <v>40</v>
      </c>
      <c r="AT206" s="14">
        <f t="shared" si="473"/>
        <v>40</v>
      </c>
      <c r="AU206" s="14">
        <f t="shared" si="473"/>
        <v>40</v>
      </c>
      <c r="AV206" s="14">
        <f t="shared" si="473"/>
        <v>40</v>
      </c>
      <c r="AW206" s="14">
        <f>INDEX(属性投放!$DG$6:$DG$85,(卡牌属性!AG206-2)*20+卡牌属性!AL206)</f>
        <v>750</v>
      </c>
      <c r="AX206" s="14">
        <f t="shared" si="474"/>
        <v>750</v>
      </c>
      <c r="AY206" s="14">
        <f t="shared" si="474"/>
        <v>750</v>
      </c>
      <c r="AZ206" s="14">
        <f t="shared" si="474"/>
        <v>750</v>
      </c>
      <c r="BA206" s="14">
        <f t="shared" si="474"/>
        <v>750</v>
      </c>
      <c r="BB206" s="14">
        <f>INDEX(属性投放!$DK$6:$DK$85,(卡牌属性!AG206-2)*20+卡牌属性!AL206)</f>
        <v>18</v>
      </c>
      <c r="BC206" s="14">
        <f t="shared" si="475"/>
        <v>18</v>
      </c>
      <c r="BD206" s="14">
        <f t="shared" si="475"/>
        <v>18</v>
      </c>
      <c r="BE206" s="14">
        <f t="shared" si="475"/>
        <v>18</v>
      </c>
      <c r="BF206" s="14">
        <f t="shared" si="475"/>
        <v>18</v>
      </c>
      <c r="BG206" s="14">
        <f>INDEX(属性投放!$DL$6:$DL$85,(卡牌属性!AG206-2)*20+卡牌属性!AL206)</f>
        <v>9</v>
      </c>
      <c r="BH206" s="14">
        <f t="shared" si="476"/>
        <v>9</v>
      </c>
      <c r="BI206" s="14">
        <f t="shared" si="476"/>
        <v>9</v>
      </c>
      <c r="BJ206" s="14">
        <f t="shared" si="476"/>
        <v>9</v>
      </c>
      <c r="BK206" s="14">
        <f t="shared" si="476"/>
        <v>9</v>
      </c>
      <c r="BL206" s="14">
        <f>INDEX(属性投放!$DM$6:$DM$85,(卡牌属性!AG206-2)*20+卡牌属性!AL206)</f>
        <v>90</v>
      </c>
      <c r="BM206" s="14">
        <f t="shared" si="477"/>
        <v>90</v>
      </c>
      <c r="BN206" s="14">
        <f t="shared" si="477"/>
        <v>90</v>
      </c>
      <c r="BO206" s="14">
        <f t="shared" si="477"/>
        <v>90</v>
      </c>
      <c r="BP206" s="14">
        <f t="shared" si="477"/>
        <v>90</v>
      </c>
      <c r="BU206" s="13">
        <v>202</v>
      </c>
      <c r="BV206" s="13">
        <f t="shared" si="453"/>
        <v>11</v>
      </c>
      <c r="BW206" s="14">
        <f t="shared" si="454"/>
        <v>5</v>
      </c>
      <c r="BX206" s="14">
        <f t="shared" si="455"/>
        <v>1102011</v>
      </c>
      <c r="BY206" s="14" t="str">
        <f t="shared" si="456"/>
        <v>张飞2突</v>
      </c>
      <c r="BZ206" s="25" t="s">
        <v>162</v>
      </c>
      <c r="CA206" s="14">
        <v>2</v>
      </c>
      <c r="CB206" s="14">
        <f t="shared" si="457"/>
        <v>2</v>
      </c>
      <c r="CC206" s="14" t="s">
        <v>21</v>
      </c>
      <c r="CD206" s="14">
        <f>INDEX(属性投放!$AY$6:$AY$85,(BW206-2)*20+CB206)</f>
        <v>525</v>
      </c>
      <c r="CE206" s="14" t="s">
        <v>22</v>
      </c>
      <c r="CF206" s="14">
        <f>INDEX(属性投放!$AZ$6:$AZ$85,(BW206-2)*20+CB206)</f>
        <v>140</v>
      </c>
      <c r="CG206" s="14" t="s">
        <v>674</v>
      </c>
      <c r="CH206" s="14">
        <f>INDEX(属性投放!$BA$6:$BA$85,(BW206-2)*20+CB206)</f>
        <v>3250</v>
      </c>
      <c r="CI206" s="14" t="s">
        <v>21</v>
      </c>
      <c r="CJ206" s="14">
        <f>INDEX(属性投放!$BB$6:$BB$85,(BW206-2)*20+CB206)</f>
        <v>20</v>
      </c>
      <c r="CK206" s="14" t="s">
        <v>22</v>
      </c>
      <c r="CL206" s="14">
        <f>INDEX(属性投放!$BC$6:$BC$85,(BW206-2)*20+CB206)</f>
        <v>10</v>
      </c>
      <c r="CM206" s="14" t="s">
        <v>674</v>
      </c>
      <c r="CN206" s="14">
        <f>INDEX(属性投放!$BD$6:$BD$85,(BW206-2)*20+CB206)</f>
        <v>200</v>
      </c>
      <c r="CQ206" s="13">
        <v>202</v>
      </c>
      <c r="CR206" s="13">
        <f t="shared" si="458"/>
        <v>4</v>
      </c>
      <c r="CS206" s="13">
        <f t="shared" si="459"/>
        <v>46</v>
      </c>
      <c r="CT206" s="14">
        <f t="shared" si="460"/>
        <v>2</v>
      </c>
      <c r="CU206" s="14">
        <f t="shared" si="461"/>
        <v>1102004</v>
      </c>
      <c r="CV206" s="14" t="str">
        <f>INDEX($O$6:$O$27,CR206)&amp;"-"&amp;INDEX(属性投放!$AB$7:$AB$26,CX206)&amp;"-魂火-"&amp;CZ206</f>
        <v>唐流雨-无间-魂火-1</v>
      </c>
      <c r="CW206" s="25" t="s">
        <v>162</v>
      </c>
      <c r="CX206" s="14">
        <f>INDEX(属性投放!$AL$7:$AL$58,CS206)</f>
        <v>19</v>
      </c>
      <c r="CY206" s="14" t="s">
        <v>701</v>
      </c>
      <c r="CZ206" s="14">
        <f>INDEX(属性投放!$AM$7:$AM$58,CS206)</f>
        <v>1</v>
      </c>
      <c r="DA206" s="14">
        <f t="shared" si="462"/>
        <v>46</v>
      </c>
      <c r="DB206" s="14">
        <f>INDEX(属性投放!$AN$7:$AN$58,DA206)</f>
        <v>135</v>
      </c>
      <c r="DC206" s="14" t="s">
        <v>702</v>
      </c>
      <c r="DD206" s="14">
        <f>INDEX(属性投放!$BJ$6:$BJ$85,(CT206-2)*20+CX206)</f>
        <v>850</v>
      </c>
      <c r="DE206" s="14">
        <f>SUMIFS(DD$5:DD206,$CR$5:$CR206,"="&amp;$CR206)</f>
        <v>10415</v>
      </c>
      <c r="DF206" s="14" t="s">
        <v>703</v>
      </c>
      <c r="DG206" s="14">
        <f>INDEX(属性投放!$BK$6:$BK$85,(CT206-2)*20+CX206)</f>
        <v>425</v>
      </c>
      <c r="DH206" s="14">
        <f>SUMIFS(DG$5:DG206,$CR$5:$CR206,"="&amp;$CR206)</f>
        <v>5211</v>
      </c>
      <c r="DI206" s="14" t="s">
        <v>704</v>
      </c>
      <c r="DJ206" s="14">
        <f>INDEX(属性投放!$BL$6:$BL$85,(CT206-2)*20+CX206)</f>
        <v>8500</v>
      </c>
      <c r="DK206" s="14">
        <f>SUMIFS(DJ$5:DJ206,$CR$5:$CR206,"="&amp;$CR206)</f>
        <v>104150</v>
      </c>
      <c r="DP206" s="14">
        <f t="shared" si="463"/>
        <v>1102011</v>
      </c>
      <c r="DQ206" s="14" t="str">
        <f t="shared" si="464"/>
        <v>张飞2突</v>
      </c>
      <c r="DR206" s="14">
        <f t="shared" si="465"/>
        <v>5</v>
      </c>
      <c r="DS206" s="14">
        <f t="shared" si="466"/>
        <v>6</v>
      </c>
      <c r="DT206" s="14">
        <f t="shared" si="467"/>
        <v>8</v>
      </c>
      <c r="DU206" s="14">
        <f t="shared" si="468"/>
        <v>5</v>
      </c>
      <c r="DV206" s="14">
        <f t="shared" si="469"/>
        <v>2</v>
      </c>
      <c r="DW206" s="14">
        <f t="shared" si="470"/>
        <v>62</v>
      </c>
      <c r="DX206" s="14">
        <f>INDEX(属性投放!$AW$6:$AW$85,(卡牌属性!DU206-2)*20+卡牌属性!DV206)</f>
        <v>10</v>
      </c>
      <c r="DY206" s="14">
        <f>INDEX(属性投放!BP$6:BP$85,卡牌属性!$DW206)</f>
        <v>90</v>
      </c>
      <c r="DZ206" s="14">
        <f>INDEX(属性投放!BQ$6:BQ$85,卡牌属性!$DW206)</f>
        <v>45</v>
      </c>
      <c r="EA206" s="14">
        <f>INDEX(属性投放!BR$6:BR$85,卡牌属性!$DW206)</f>
        <v>900</v>
      </c>
      <c r="EB206" s="14">
        <f t="shared" ref="EB206:EB224" si="478">EB205+$DY205+EQ205*$DX205</f>
        <v>252</v>
      </c>
      <c r="EC206" s="14">
        <f t="shared" ref="EC206:EC224" si="479">EC205+$DY205+ER205*$DX205</f>
        <v>310</v>
      </c>
      <c r="ED206" s="14">
        <f t="shared" ref="ED206:ED224" si="480">ED205+$DY205+ES205*$DX205</f>
        <v>368</v>
      </c>
      <c r="EE206" s="14">
        <f t="shared" ref="EE206:EE224" si="481">EE205+$DY205+ET205*$DX205</f>
        <v>368</v>
      </c>
      <c r="EF206" s="14">
        <f t="shared" ref="EF206:EF224" si="482">EF205+$DY205+EU205*$DX205</f>
        <v>422</v>
      </c>
      <c r="EG206" s="14">
        <f t="shared" ref="EG206:EG224" si="483">EG205+$DZ205+EV205*$DX205</f>
        <v>90</v>
      </c>
      <c r="EH206" s="14">
        <f t="shared" ref="EH206:EH224" si="484">EH205+$DZ205+EW205*$DX205</f>
        <v>99</v>
      </c>
      <c r="EI206" s="14">
        <f t="shared" ref="EI206:EI224" si="485">EI205+$DZ205+EX205*$DX205</f>
        <v>99</v>
      </c>
      <c r="EJ206" s="14">
        <f t="shared" ref="EJ206:EJ224" si="486">EJ205+$DZ205+EY205*$DX205</f>
        <v>108</v>
      </c>
      <c r="EK206" s="14">
        <f t="shared" ref="EK206:EK224" si="487">EK205+$DZ205+EZ205*$DX205</f>
        <v>117</v>
      </c>
      <c r="EL206" s="14">
        <f t="shared" ref="EL206:EL224" si="488">EL205+$EA205+FA205*$DX205</f>
        <v>2470</v>
      </c>
      <c r="EM206" s="14">
        <f t="shared" ref="EM206:EM224" si="489">EM205+$EA205+FB205*$DX205</f>
        <v>2800</v>
      </c>
      <c r="EN206" s="14">
        <f t="shared" ref="EN206:EN224" si="490">EN205+$EA205+FC205*$DX205</f>
        <v>2800</v>
      </c>
      <c r="EO206" s="14">
        <f t="shared" ref="EO206:EO224" si="491">EO205+$EA205+FD205*$DX205</f>
        <v>3800</v>
      </c>
      <c r="EP206" s="14">
        <f t="shared" ref="EP206:EP224" si="492">EP205+$EA205+FE205*$DX205</f>
        <v>4700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471"/>
        <v>11</v>
      </c>
      <c r="AG207" s="13">
        <f t="shared" si="449"/>
        <v>3</v>
      </c>
      <c r="AH207" s="14">
        <f t="shared" si="450"/>
        <v>1101011</v>
      </c>
      <c r="AI207" s="14" t="str">
        <f t="shared" si="451"/>
        <v>阎风吒3突</v>
      </c>
      <c r="AJ207" s="25" t="s">
        <v>162</v>
      </c>
      <c r="AK207" s="14">
        <v>1</v>
      </c>
      <c r="AL207" s="14">
        <f t="shared" si="452"/>
        <v>3</v>
      </c>
      <c r="AM207" s="14">
        <f>INDEX(属性投放!$DE$6:$DE$85,(卡牌属性!AG207-2)*20+卡牌属性!AL207)</f>
        <v>215</v>
      </c>
      <c r="AN207" s="14">
        <f t="shared" si="472"/>
        <v>215</v>
      </c>
      <c r="AO207" s="14">
        <f t="shared" si="472"/>
        <v>215</v>
      </c>
      <c r="AP207" s="14">
        <f t="shared" si="472"/>
        <v>215</v>
      </c>
      <c r="AQ207" s="14">
        <f t="shared" si="472"/>
        <v>215</v>
      </c>
      <c r="AR207" s="14">
        <f>INDEX(属性投放!$DF$6:$DF$85,(卡牌属性!AG207-2)*20+卡牌属性!AL207)</f>
        <v>63</v>
      </c>
      <c r="AS207" s="14">
        <f t="shared" si="473"/>
        <v>63</v>
      </c>
      <c r="AT207" s="14">
        <f t="shared" si="473"/>
        <v>63</v>
      </c>
      <c r="AU207" s="14">
        <f t="shared" si="473"/>
        <v>63</v>
      </c>
      <c r="AV207" s="14">
        <f t="shared" si="473"/>
        <v>63</v>
      </c>
      <c r="AW207" s="14">
        <f>INDEX(属性投放!$DG$6:$DG$85,(卡牌属性!AG207-2)*20+卡牌属性!AL207)</f>
        <v>975</v>
      </c>
      <c r="AX207" s="14">
        <f t="shared" si="474"/>
        <v>975</v>
      </c>
      <c r="AY207" s="14">
        <f t="shared" si="474"/>
        <v>975</v>
      </c>
      <c r="AZ207" s="14">
        <f t="shared" si="474"/>
        <v>975</v>
      </c>
      <c r="BA207" s="14">
        <f t="shared" si="474"/>
        <v>975</v>
      </c>
      <c r="BB207" s="14">
        <f>INDEX(属性投放!$DK$6:$DK$85,(卡牌属性!AG207-2)*20+卡牌属性!AL207)</f>
        <v>18</v>
      </c>
      <c r="BC207" s="14">
        <f t="shared" si="475"/>
        <v>18</v>
      </c>
      <c r="BD207" s="14">
        <f t="shared" si="475"/>
        <v>18</v>
      </c>
      <c r="BE207" s="14">
        <f t="shared" si="475"/>
        <v>18</v>
      </c>
      <c r="BF207" s="14">
        <f t="shared" si="475"/>
        <v>18</v>
      </c>
      <c r="BG207" s="14">
        <f>INDEX(属性投放!$DL$6:$DL$85,(卡牌属性!AG207-2)*20+卡牌属性!AL207)</f>
        <v>9</v>
      </c>
      <c r="BH207" s="14">
        <f t="shared" si="476"/>
        <v>9</v>
      </c>
      <c r="BI207" s="14">
        <f t="shared" si="476"/>
        <v>9</v>
      </c>
      <c r="BJ207" s="14">
        <f t="shared" si="476"/>
        <v>9</v>
      </c>
      <c r="BK207" s="14">
        <f t="shared" si="476"/>
        <v>9</v>
      </c>
      <c r="BL207" s="14">
        <f>INDEX(属性投放!$DM$6:$DM$85,(卡牌属性!AG207-2)*20+卡牌属性!AL207)</f>
        <v>90</v>
      </c>
      <c r="BM207" s="14">
        <f t="shared" si="477"/>
        <v>90</v>
      </c>
      <c r="BN207" s="14">
        <f t="shared" si="477"/>
        <v>90</v>
      </c>
      <c r="BO207" s="14">
        <f t="shared" si="477"/>
        <v>90</v>
      </c>
      <c r="BP207" s="14">
        <f t="shared" si="477"/>
        <v>90</v>
      </c>
      <c r="BU207" s="13">
        <v>203</v>
      </c>
      <c r="BV207" s="13">
        <f t="shared" si="453"/>
        <v>11</v>
      </c>
      <c r="BW207" s="14">
        <f t="shared" si="454"/>
        <v>5</v>
      </c>
      <c r="BX207" s="14">
        <f t="shared" si="455"/>
        <v>1102011</v>
      </c>
      <c r="BY207" s="14" t="str">
        <f t="shared" si="456"/>
        <v>张飞3突</v>
      </c>
      <c r="BZ207" s="25" t="s">
        <v>162</v>
      </c>
      <c r="CA207" s="14">
        <v>2</v>
      </c>
      <c r="CB207" s="14">
        <f t="shared" si="457"/>
        <v>3</v>
      </c>
      <c r="CC207" s="14" t="s">
        <v>21</v>
      </c>
      <c r="CD207" s="14">
        <f>INDEX(属性投放!$AY$6:$AY$85,(BW207-2)*20+CB207)</f>
        <v>935</v>
      </c>
      <c r="CE207" s="14" t="s">
        <v>22</v>
      </c>
      <c r="CF207" s="14">
        <f>INDEX(属性投放!$AZ$6:$AZ$85,(BW207-2)*20+CB207)</f>
        <v>345</v>
      </c>
      <c r="CG207" s="14" t="s">
        <v>674</v>
      </c>
      <c r="CH207" s="14">
        <f>INDEX(属性投放!$BA$6:$BA$85,(BW207-2)*20+CB207)</f>
        <v>7350</v>
      </c>
      <c r="CI207" s="14" t="s">
        <v>21</v>
      </c>
      <c r="CJ207" s="14">
        <f>INDEX(属性投放!$BB$6:$BB$85,(BW207-2)*20+CB207)</f>
        <v>20</v>
      </c>
      <c r="CK207" s="14" t="s">
        <v>22</v>
      </c>
      <c r="CL207" s="14">
        <f>INDEX(属性投放!$BC$6:$BC$85,(BW207-2)*20+CB207)</f>
        <v>10</v>
      </c>
      <c r="CM207" s="14" t="s">
        <v>674</v>
      </c>
      <c r="CN207" s="14">
        <f>INDEX(属性投放!$BD$6:$BD$85,(BW207-2)*20+CB207)</f>
        <v>200</v>
      </c>
      <c r="CQ207" s="13">
        <v>203</v>
      </c>
      <c r="CR207" s="13">
        <f t="shared" si="458"/>
        <v>4</v>
      </c>
      <c r="CS207" s="13">
        <f t="shared" si="459"/>
        <v>47</v>
      </c>
      <c r="CT207" s="14">
        <f t="shared" si="460"/>
        <v>2</v>
      </c>
      <c r="CU207" s="14">
        <f t="shared" si="461"/>
        <v>1102004</v>
      </c>
      <c r="CV207" s="14" t="str">
        <f>INDEX($O$6:$O$27,CR207)&amp;"-"&amp;INDEX(属性投放!$AB$7:$AB$26,CX207)&amp;"-魂火-"&amp;CZ207</f>
        <v>唐流雨-无间-魂火-2</v>
      </c>
      <c r="CW207" s="25" t="s">
        <v>162</v>
      </c>
      <c r="CX207" s="14">
        <f>INDEX(属性投放!$AL$7:$AL$58,CS207)</f>
        <v>19</v>
      </c>
      <c r="CY207" s="14" t="s">
        <v>701</v>
      </c>
      <c r="CZ207" s="14">
        <f>INDEX(属性投放!$AM$7:$AM$58,CS207)</f>
        <v>2</v>
      </c>
      <c r="DA207" s="14">
        <f t="shared" si="462"/>
        <v>47</v>
      </c>
      <c r="DB207" s="14">
        <f>INDEX(属性投放!$AN$7:$AN$58,DA207)</f>
        <v>137</v>
      </c>
      <c r="DC207" s="14" t="s">
        <v>702</v>
      </c>
      <c r="DD207" s="14">
        <f>INDEX(属性投放!$BJ$6:$BJ$85,(CT207-2)*20+CX207)</f>
        <v>850</v>
      </c>
      <c r="DE207" s="14">
        <f>SUMIFS(DD$5:DD207,$CR$5:$CR207,"="&amp;$CR207)</f>
        <v>11265</v>
      </c>
      <c r="DF207" s="14" t="s">
        <v>703</v>
      </c>
      <c r="DG207" s="14">
        <f>INDEX(属性投放!$BK$6:$BK$85,(CT207-2)*20+CX207)</f>
        <v>425</v>
      </c>
      <c r="DH207" s="14">
        <f>SUMIFS(DG$5:DG207,$CR$5:$CR207,"="&amp;$CR207)</f>
        <v>5636</v>
      </c>
      <c r="DI207" s="14" t="s">
        <v>704</v>
      </c>
      <c r="DJ207" s="14">
        <f>INDEX(属性投放!$BL$6:$BL$85,(CT207-2)*20+CX207)</f>
        <v>8500</v>
      </c>
      <c r="DK207" s="14">
        <f>SUMIFS(DJ$5:DJ207,$CR$5:$CR207,"="&amp;$CR207)</f>
        <v>112650</v>
      </c>
      <c r="DP207" s="14">
        <f t="shared" si="463"/>
        <v>1102011</v>
      </c>
      <c r="DQ207" s="14" t="str">
        <f t="shared" si="464"/>
        <v>张飞3突</v>
      </c>
      <c r="DR207" s="14">
        <f t="shared" si="465"/>
        <v>5</v>
      </c>
      <c r="DS207" s="14">
        <f t="shared" si="466"/>
        <v>6</v>
      </c>
      <c r="DT207" s="14">
        <f t="shared" si="467"/>
        <v>8</v>
      </c>
      <c r="DU207" s="14">
        <f t="shared" si="468"/>
        <v>5</v>
      </c>
      <c r="DV207" s="14">
        <f t="shared" si="469"/>
        <v>3</v>
      </c>
      <c r="DW207" s="14">
        <f t="shared" si="470"/>
        <v>63</v>
      </c>
      <c r="DX207" s="14">
        <f>INDEX(属性投放!$AW$6:$AW$85,(卡牌属性!DU207-2)*20+卡牌属性!DV207)</f>
        <v>10</v>
      </c>
      <c r="DY207" s="14">
        <f>INDEX(属性投放!BP$6:BP$85,卡牌属性!$DW207)</f>
        <v>135</v>
      </c>
      <c r="DZ207" s="14">
        <f>INDEX(属性投放!BQ$6:BQ$85,卡牌属性!$DW207)</f>
        <v>68</v>
      </c>
      <c r="EA207" s="14">
        <f>INDEX(属性投放!BR$6:BR$85,卡牌属性!$DW207)</f>
        <v>1350</v>
      </c>
      <c r="EB207" s="14">
        <f t="shared" si="478"/>
        <v>442</v>
      </c>
      <c r="EC207" s="14">
        <f t="shared" si="479"/>
        <v>520</v>
      </c>
      <c r="ED207" s="14">
        <f t="shared" si="480"/>
        <v>608</v>
      </c>
      <c r="EE207" s="14">
        <f t="shared" si="481"/>
        <v>608</v>
      </c>
      <c r="EF207" s="14">
        <f t="shared" si="482"/>
        <v>682</v>
      </c>
      <c r="EG207" s="14">
        <f t="shared" si="483"/>
        <v>195</v>
      </c>
      <c r="EH207" s="14">
        <f t="shared" si="484"/>
        <v>224</v>
      </c>
      <c r="EI207" s="14">
        <f t="shared" si="485"/>
        <v>224</v>
      </c>
      <c r="EJ207" s="14">
        <f t="shared" si="486"/>
        <v>243</v>
      </c>
      <c r="EK207" s="14">
        <f t="shared" si="487"/>
        <v>262</v>
      </c>
      <c r="EL207" s="14">
        <f t="shared" si="488"/>
        <v>5070</v>
      </c>
      <c r="EM207" s="14">
        <f t="shared" si="489"/>
        <v>5700</v>
      </c>
      <c r="EN207" s="14">
        <f t="shared" si="490"/>
        <v>5700</v>
      </c>
      <c r="EO207" s="14">
        <f t="shared" si="491"/>
        <v>7200</v>
      </c>
      <c r="EP207" s="14">
        <f t="shared" si="492"/>
        <v>8600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471"/>
        <v>11</v>
      </c>
      <c r="AG208" s="13">
        <f t="shared" si="449"/>
        <v>3</v>
      </c>
      <c r="AH208" s="14">
        <f t="shared" si="450"/>
        <v>1101011</v>
      </c>
      <c r="AI208" s="14" t="str">
        <f t="shared" si="451"/>
        <v>阎风吒4突</v>
      </c>
      <c r="AJ208" s="25" t="s">
        <v>162</v>
      </c>
      <c r="AK208" s="14">
        <v>1</v>
      </c>
      <c r="AL208" s="14">
        <f t="shared" si="452"/>
        <v>4</v>
      </c>
      <c r="AM208" s="14">
        <f>INDEX(属性投放!$DE$6:$DE$85,(卡牌属性!AG208-2)*20+卡牌属性!AL208)</f>
        <v>440</v>
      </c>
      <c r="AN208" s="14">
        <f t="shared" si="472"/>
        <v>440</v>
      </c>
      <c r="AO208" s="14">
        <f t="shared" si="472"/>
        <v>440</v>
      </c>
      <c r="AP208" s="14">
        <f t="shared" si="472"/>
        <v>440</v>
      </c>
      <c r="AQ208" s="14">
        <f t="shared" si="472"/>
        <v>440</v>
      </c>
      <c r="AR208" s="14">
        <f>INDEX(属性投放!$DF$6:$DF$85,(卡牌属性!AG208-2)*20+卡牌属性!AL208)</f>
        <v>176</v>
      </c>
      <c r="AS208" s="14">
        <f t="shared" si="473"/>
        <v>176</v>
      </c>
      <c r="AT208" s="14">
        <f t="shared" si="473"/>
        <v>176</v>
      </c>
      <c r="AU208" s="14">
        <f t="shared" si="473"/>
        <v>176</v>
      </c>
      <c r="AV208" s="14">
        <f t="shared" si="473"/>
        <v>176</v>
      </c>
      <c r="AW208" s="14">
        <f>INDEX(属性投放!$DG$6:$DG$85,(卡牌属性!AG208-2)*20+卡牌属性!AL208)</f>
        <v>2100</v>
      </c>
      <c r="AX208" s="14">
        <f t="shared" si="474"/>
        <v>2100</v>
      </c>
      <c r="AY208" s="14">
        <f t="shared" si="474"/>
        <v>2100</v>
      </c>
      <c r="AZ208" s="14">
        <f t="shared" si="474"/>
        <v>2100</v>
      </c>
      <c r="BA208" s="14">
        <f t="shared" si="474"/>
        <v>2100</v>
      </c>
      <c r="BB208" s="14">
        <f>INDEX(属性投放!$DK$6:$DK$85,(卡牌属性!AG208-2)*20+卡牌属性!AL208)</f>
        <v>32</v>
      </c>
      <c r="BC208" s="14">
        <f t="shared" si="475"/>
        <v>32</v>
      </c>
      <c r="BD208" s="14">
        <f t="shared" si="475"/>
        <v>32</v>
      </c>
      <c r="BE208" s="14">
        <f t="shared" si="475"/>
        <v>32</v>
      </c>
      <c r="BF208" s="14">
        <f t="shared" si="475"/>
        <v>32</v>
      </c>
      <c r="BG208" s="14">
        <f>INDEX(属性投放!$DL$6:$DL$85,(卡牌属性!AG208-2)*20+卡牌属性!AL208)</f>
        <v>16</v>
      </c>
      <c r="BH208" s="14">
        <f t="shared" si="476"/>
        <v>16</v>
      </c>
      <c r="BI208" s="14">
        <f t="shared" si="476"/>
        <v>16</v>
      </c>
      <c r="BJ208" s="14">
        <f t="shared" si="476"/>
        <v>16</v>
      </c>
      <c r="BK208" s="14">
        <f t="shared" si="476"/>
        <v>16</v>
      </c>
      <c r="BL208" s="14">
        <f>INDEX(属性投放!$DM$6:$DM$85,(卡牌属性!AG208-2)*20+卡牌属性!AL208)</f>
        <v>160</v>
      </c>
      <c r="BM208" s="14">
        <f t="shared" si="477"/>
        <v>160</v>
      </c>
      <c r="BN208" s="14">
        <f t="shared" si="477"/>
        <v>160</v>
      </c>
      <c r="BO208" s="14">
        <f t="shared" si="477"/>
        <v>160</v>
      </c>
      <c r="BP208" s="14">
        <f t="shared" si="477"/>
        <v>160</v>
      </c>
      <c r="BU208" s="13">
        <v>204</v>
      </c>
      <c r="BV208" s="13">
        <f t="shared" si="453"/>
        <v>11</v>
      </c>
      <c r="BW208" s="14">
        <f t="shared" si="454"/>
        <v>5</v>
      </c>
      <c r="BX208" s="14">
        <f t="shared" si="455"/>
        <v>1102011</v>
      </c>
      <c r="BY208" s="14" t="str">
        <f t="shared" si="456"/>
        <v>张飞4突</v>
      </c>
      <c r="BZ208" s="25" t="s">
        <v>162</v>
      </c>
      <c r="CA208" s="14">
        <v>2</v>
      </c>
      <c r="CB208" s="14">
        <f t="shared" si="457"/>
        <v>4</v>
      </c>
      <c r="CC208" s="14" t="s">
        <v>21</v>
      </c>
      <c r="CD208" s="14">
        <f>INDEX(属性投放!$AY$6:$AY$85,(BW208-2)*20+CB208)</f>
        <v>1410</v>
      </c>
      <c r="CE208" s="14" t="s">
        <v>22</v>
      </c>
      <c r="CF208" s="14">
        <f>INDEX(属性投放!$AZ$6:$AZ$85,(BW208-2)*20+CB208)</f>
        <v>583</v>
      </c>
      <c r="CG208" s="14" t="s">
        <v>674</v>
      </c>
      <c r="CH208" s="14">
        <f>INDEX(属性投放!$BA$6:$BA$85,(BW208-2)*20+CB208)</f>
        <v>12100</v>
      </c>
      <c r="CI208" s="14" t="s">
        <v>21</v>
      </c>
      <c r="CJ208" s="14">
        <f>INDEX(属性投放!$BB$6:$BB$85,(BW208-2)*20+CB208)</f>
        <v>25</v>
      </c>
      <c r="CK208" s="14" t="s">
        <v>22</v>
      </c>
      <c r="CL208" s="14">
        <f>INDEX(属性投放!$BC$6:$BC$85,(BW208-2)*20+CB208)</f>
        <v>13</v>
      </c>
      <c r="CM208" s="14" t="s">
        <v>674</v>
      </c>
      <c r="CN208" s="14">
        <f>INDEX(属性投放!$BD$6:$BD$85,(BW208-2)*20+CB208)</f>
        <v>250</v>
      </c>
      <c r="CQ208" s="13">
        <v>204</v>
      </c>
      <c r="CR208" s="13">
        <f t="shared" si="458"/>
        <v>4</v>
      </c>
      <c r="CS208" s="13">
        <f t="shared" si="459"/>
        <v>48</v>
      </c>
      <c r="CT208" s="14">
        <f t="shared" si="460"/>
        <v>2</v>
      </c>
      <c r="CU208" s="14">
        <f t="shared" si="461"/>
        <v>1102004</v>
      </c>
      <c r="CV208" s="14" t="str">
        <f>INDEX($O$6:$O$27,CR208)&amp;"-"&amp;INDEX(属性投放!$AB$7:$AB$26,CX208)&amp;"-魂火-"&amp;CZ208</f>
        <v>唐流雨-无间-魂火-3</v>
      </c>
      <c r="CW208" s="25" t="s">
        <v>162</v>
      </c>
      <c r="CX208" s="14">
        <f>INDEX(属性投放!$AL$7:$AL$58,CS208)</f>
        <v>19</v>
      </c>
      <c r="CY208" s="14" t="s">
        <v>701</v>
      </c>
      <c r="CZ208" s="14">
        <f>INDEX(属性投放!$AM$7:$AM$58,CS208)</f>
        <v>3</v>
      </c>
      <c r="DA208" s="14">
        <f t="shared" si="462"/>
        <v>48</v>
      </c>
      <c r="DB208" s="14">
        <f>INDEX(属性投放!$AN$7:$AN$58,DA208)</f>
        <v>140</v>
      </c>
      <c r="DC208" s="14" t="s">
        <v>702</v>
      </c>
      <c r="DD208" s="14">
        <f>INDEX(属性投放!$BJ$6:$BJ$85,(CT208-2)*20+CX208)</f>
        <v>850</v>
      </c>
      <c r="DE208" s="14">
        <f>SUMIFS(DD$5:DD208,$CR$5:$CR208,"="&amp;$CR208)</f>
        <v>12115</v>
      </c>
      <c r="DF208" s="14" t="s">
        <v>703</v>
      </c>
      <c r="DG208" s="14">
        <f>INDEX(属性投放!$BK$6:$BK$85,(CT208-2)*20+CX208)</f>
        <v>425</v>
      </c>
      <c r="DH208" s="14">
        <f>SUMIFS(DG$5:DG208,$CR$5:$CR208,"="&amp;$CR208)</f>
        <v>6061</v>
      </c>
      <c r="DI208" s="14" t="s">
        <v>704</v>
      </c>
      <c r="DJ208" s="14">
        <f>INDEX(属性投放!$BL$6:$BL$85,(CT208-2)*20+CX208)</f>
        <v>8500</v>
      </c>
      <c r="DK208" s="14">
        <f>SUMIFS(DJ$5:DJ208,$CR$5:$CR208,"="&amp;$CR208)</f>
        <v>121150</v>
      </c>
      <c r="DP208" s="14">
        <f t="shared" si="463"/>
        <v>1102011</v>
      </c>
      <c r="DQ208" s="14" t="str">
        <f t="shared" si="464"/>
        <v>张飞4突</v>
      </c>
      <c r="DR208" s="14">
        <f t="shared" si="465"/>
        <v>5</v>
      </c>
      <c r="DS208" s="14">
        <f t="shared" si="466"/>
        <v>6</v>
      </c>
      <c r="DT208" s="14">
        <f t="shared" si="467"/>
        <v>8</v>
      </c>
      <c r="DU208" s="14">
        <f t="shared" si="468"/>
        <v>5</v>
      </c>
      <c r="DV208" s="14">
        <f t="shared" si="469"/>
        <v>4</v>
      </c>
      <c r="DW208" s="14">
        <f t="shared" si="470"/>
        <v>64</v>
      </c>
      <c r="DX208" s="14">
        <f>INDEX(属性投放!$AW$6:$AW$85,(卡牌属性!DU208-2)*20+卡牌属性!DV208)</f>
        <v>10</v>
      </c>
      <c r="DY208" s="14">
        <f>INDEX(属性投放!BP$6:BP$85,卡牌属性!$DW208)</f>
        <v>170</v>
      </c>
      <c r="DZ208" s="14">
        <f>INDEX(属性投放!BQ$6:BQ$85,卡牌属性!$DW208)</f>
        <v>85</v>
      </c>
      <c r="EA208" s="14">
        <f>INDEX(属性投放!BR$6:BR$85,卡牌属性!$DW208)</f>
        <v>1700</v>
      </c>
      <c r="EB208" s="14">
        <f t="shared" si="478"/>
        <v>677</v>
      </c>
      <c r="EC208" s="14">
        <f t="shared" si="479"/>
        <v>775</v>
      </c>
      <c r="ED208" s="14">
        <f t="shared" si="480"/>
        <v>893</v>
      </c>
      <c r="EE208" s="14">
        <f t="shared" si="481"/>
        <v>893</v>
      </c>
      <c r="EF208" s="14">
        <f t="shared" si="482"/>
        <v>987</v>
      </c>
      <c r="EG208" s="14">
        <f t="shared" si="483"/>
        <v>323</v>
      </c>
      <c r="EH208" s="14">
        <f t="shared" si="484"/>
        <v>372</v>
      </c>
      <c r="EI208" s="14">
        <f t="shared" si="485"/>
        <v>372</v>
      </c>
      <c r="EJ208" s="14">
        <f t="shared" si="486"/>
        <v>401</v>
      </c>
      <c r="EK208" s="14">
        <f t="shared" si="487"/>
        <v>430</v>
      </c>
      <c r="EL208" s="14">
        <f t="shared" si="488"/>
        <v>8120</v>
      </c>
      <c r="EM208" s="14">
        <f t="shared" si="489"/>
        <v>9050</v>
      </c>
      <c r="EN208" s="14">
        <f t="shared" si="490"/>
        <v>9050</v>
      </c>
      <c r="EO208" s="14">
        <f t="shared" si="491"/>
        <v>11050</v>
      </c>
      <c r="EP208" s="14">
        <f t="shared" si="492"/>
        <v>12950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471"/>
        <v>11</v>
      </c>
      <c r="AG209" s="13">
        <f t="shared" si="449"/>
        <v>3</v>
      </c>
      <c r="AH209" s="14">
        <f t="shared" si="450"/>
        <v>1101011</v>
      </c>
      <c r="AI209" s="14" t="str">
        <f t="shared" si="451"/>
        <v>阎风吒5突</v>
      </c>
      <c r="AJ209" s="25" t="s">
        <v>162</v>
      </c>
      <c r="AK209" s="14">
        <v>1</v>
      </c>
      <c r="AL209" s="14">
        <f t="shared" si="452"/>
        <v>5</v>
      </c>
      <c r="AM209" s="14">
        <f>INDEX(属性投放!$DE$6:$DE$85,(卡牌属性!AG209-2)*20+卡牌属性!AL209)</f>
        <v>531</v>
      </c>
      <c r="AN209" s="14">
        <f t="shared" si="472"/>
        <v>531</v>
      </c>
      <c r="AO209" s="14">
        <f t="shared" si="472"/>
        <v>531</v>
      </c>
      <c r="AP209" s="14">
        <f t="shared" si="472"/>
        <v>531</v>
      </c>
      <c r="AQ209" s="14">
        <f t="shared" si="472"/>
        <v>531</v>
      </c>
      <c r="AR209" s="14">
        <f>INDEX(属性投放!$DF$6:$DF$85,(卡牌属性!AG209-2)*20+卡牌属性!AL209)</f>
        <v>222</v>
      </c>
      <c r="AS209" s="14">
        <f t="shared" si="473"/>
        <v>222</v>
      </c>
      <c r="AT209" s="14">
        <f t="shared" si="473"/>
        <v>222</v>
      </c>
      <c r="AU209" s="14">
        <f t="shared" si="473"/>
        <v>222</v>
      </c>
      <c r="AV209" s="14">
        <f t="shared" si="473"/>
        <v>222</v>
      </c>
      <c r="AW209" s="14">
        <f>INDEX(属性投放!$DG$6:$DG$85,(卡牌属性!AG209-2)*20+卡牌属性!AL209)</f>
        <v>2555</v>
      </c>
      <c r="AX209" s="14">
        <f t="shared" si="474"/>
        <v>2555</v>
      </c>
      <c r="AY209" s="14">
        <f t="shared" si="474"/>
        <v>2555</v>
      </c>
      <c r="AZ209" s="14">
        <f t="shared" si="474"/>
        <v>2555</v>
      </c>
      <c r="BA209" s="14">
        <f t="shared" si="474"/>
        <v>2555</v>
      </c>
      <c r="BB209" s="14">
        <f>INDEX(属性投放!$DK$6:$DK$85,(卡牌属性!AG209-2)*20+卡牌属性!AL209)</f>
        <v>32</v>
      </c>
      <c r="BC209" s="14">
        <f t="shared" si="475"/>
        <v>32</v>
      </c>
      <c r="BD209" s="14">
        <f t="shared" si="475"/>
        <v>32</v>
      </c>
      <c r="BE209" s="14">
        <f t="shared" si="475"/>
        <v>32</v>
      </c>
      <c r="BF209" s="14">
        <f t="shared" si="475"/>
        <v>32</v>
      </c>
      <c r="BG209" s="14">
        <f>INDEX(属性投放!$DL$6:$DL$85,(卡牌属性!AG209-2)*20+卡牌属性!AL209)</f>
        <v>16</v>
      </c>
      <c r="BH209" s="14">
        <f t="shared" si="476"/>
        <v>16</v>
      </c>
      <c r="BI209" s="14">
        <f t="shared" si="476"/>
        <v>16</v>
      </c>
      <c r="BJ209" s="14">
        <f t="shared" si="476"/>
        <v>16</v>
      </c>
      <c r="BK209" s="14">
        <f t="shared" si="476"/>
        <v>16</v>
      </c>
      <c r="BL209" s="14">
        <f>INDEX(属性投放!$DM$6:$DM$85,(卡牌属性!AG209-2)*20+卡牌属性!AL209)</f>
        <v>160</v>
      </c>
      <c r="BM209" s="14">
        <f t="shared" si="477"/>
        <v>160</v>
      </c>
      <c r="BN209" s="14">
        <f t="shared" si="477"/>
        <v>160</v>
      </c>
      <c r="BO209" s="14">
        <f t="shared" si="477"/>
        <v>160</v>
      </c>
      <c r="BP209" s="14">
        <f t="shared" si="477"/>
        <v>160</v>
      </c>
      <c r="BU209" s="13">
        <v>205</v>
      </c>
      <c r="BV209" s="13">
        <f t="shared" si="453"/>
        <v>11</v>
      </c>
      <c r="BW209" s="14">
        <f t="shared" si="454"/>
        <v>5</v>
      </c>
      <c r="BX209" s="14">
        <f t="shared" si="455"/>
        <v>1102011</v>
      </c>
      <c r="BY209" s="14" t="str">
        <f t="shared" si="456"/>
        <v>张飞5突</v>
      </c>
      <c r="BZ209" s="25" t="s">
        <v>162</v>
      </c>
      <c r="CA209" s="14">
        <v>2</v>
      </c>
      <c r="CB209" s="14">
        <f t="shared" si="457"/>
        <v>5</v>
      </c>
      <c r="CC209" s="14" t="s">
        <v>21</v>
      </c>
      <c r="CD209" s="14">
        <f>INDEX(属性投放!$AY$6:$AY$85,(BW209-2)*20+CB209)</f>
        <v>2010</v>
      </c>
      <c r="CE209" s="14" t="s">
        <v>22</v>
      </c>
      <c r="CF209" s="14">
        <f>INDEX(属性投放!$AZ$6:$AZ$85,(BW209-2)*20+CB209)</f>
        <v>888</v>
      </c>
      <c r="CG209" s="14" t="s">
        <v>674</v>
      </c>
      <c r="CH209" s="14">
        <f>INDEX(属性投放!$BA$6:$BA$85,(BW209-2)*20+CB209)</f>
        <v>18100</v>
      </c>
      <c r="CI209" s="14" t="s">
        <v>21</v>
      </c>
      <c r="CJ209" s="14">
        <f>INDEX(属性投放!$BB$6:$BB$85,(BW209-2)*20+CB209)</f>
        <v>25</v>
      </c>
      <c r="CK209" s="14" t="s">
        <v>22</v>
      </c>
      <c r="CL209" s="14">
        <f>INDEX(属性投放!$BC$6:$BC$85,(BW209-2)*20+CB209)</f>
        <v>13</v>
      </c>
      <c r="CM209" s="14" t="s">
        <v>674</v>
      </c>
      <c r="CN209" s="14">
        <f>INDEX(属性投放!$BD$6:$BD$85,(BW209-2)*20+CB209)</f>
        <v>250</v>
      </c>
      <c r="CQ209" s="13">
        <v>205</v>
      </c>
      <c r="CR209" s="13">
        <f t="shared" si="458"/>
        <v>4</v>
      </c>
      <c r="CS209" s="13">
        <f t="shared" si="459"/>
        <v>49</v>
      </c>
      <c r="CT209" s="14">
        <f t="shared" si="460"/>
        <v>2</v>
      </c>
      <c r="CU209" s="14">
        <f t="shared" si="461"/>
        <v>1102004</v>
      </c>
      <c r="CV209" s="14" t="str">
        <f>INDEX($O$6:$O$27,CR209)&amp;"-"&amp;INDEX(属性投放!$AB$7:$AB$26,CX209)&amp;"-魂火-"&amp;CZ209</f>
        <v>唐流雨-无间+1-魂火-1</v>
      </c>
      <c r="CW209" s="25" t="s">
        <v>162</v>
      </c>
      <c r="CX209" s="14">
        <f>INDEX(属性投放!$AL$7:$AL$58,CS209)</f>
        <v>20</v>
      </c>
      <c r="CY209" s="14" t="s">
        <v>701</v>
      </c>
      <c r="CZ209" s="14">
        <f>INDEX(属性投放!$AM$7:$AM$58,CS209)</f>
        <v>1</v>
      </c>
      <c r="DA209" s="14">
        <f t="shared" si="462"/>
        <v>49</v>
      </c>
      <c r="DB209" s="14">
        <f>INDEX(属性投放!$AN$7:$AN$58,DA209)</f>
        <v>142</v>
      </c>
      <c r="DC209" s="14" t="s">
        <v>702</v>
      </c>
      <c r="DD209" s="14">
        <f>INDEX(属性投放!$BJ$6:$BJ$85,(CT209-2)*20+CX209)</f>
        <v>1000</v>
      </c>
      <c r="DE209" s="14">
        <f>SUMIFS(DD$5:DD209,$CR$5:$CR209,"="&amp;$CR209)</f>
        <v>13115</v>
      </c>
      <c r="DF209" s="14" t="s">
        <v>703</v>
      </c>
      <c r="DG209" s="14">
        <f>INDEX(属性投放!$BK$6:$BK$85,(CT209-2)*20+CX209)</f>
        <v>500</v>
      </c>
      <c r="DH209" s="14">
        <f>SUMIFS(DG$5:DG209,$CR$5:$CR209,"="&amp;$CR209)</f>
        <v>6561</v>
      </c>
      <c r="DI209" s="14" t="s">
        <v>704</v>
      </c>
      <c r="DJ209" s="14">
        <f>INDEX(属性投放!$BL$6:$BL$85,(CT209-2)*20+CX209)</f>
        <v>10000</v>
      </c>
      <c r="DK209" s="14">
        <f>SUMIFS(DJ$5:DJ209,$CR$5:$CR209,"="&amp;$CR209)</f>
        <v>131150</v>
      </c>
      <c r="DP209" s="14">
        <f t="shared" si="463"/>
        <v>1102011</v>
      </c>
      <c r="DQ209" s="14" t="str">
        <f t="shared" si="464"/>
        <v>张飞5突</v>
      </c>
      <c r="DR209" s="14">
        <f t="shared" si="465"/>
        <v>5</v>
      </c>
      <c r="DS209" s="14">
        <f t="shared" si="466"/>
        <v>6</v>
      </c>
      <c r="DT209" s="14">
        <f t="shared" si="467"/>
        <v>8</v>
      </c>
      <c r="DU209" s="14">
        <f t="shared" si="468"/>
        <v>5</v>
      </c>
      <c r="DV209" s="14">
        <f t="shared" si="469"/>
        <v>5</v>
      </c>
      <c r="DW209" s="14">
        <f t="shared" si="470"/>
        <v>65</v>
      </c>
      <c r="DX209" s="14">
        <f>INDEX(属性投放!$AW$6:$AW$85,(卡牌属性!DU209-2)*20+卡牌属性!DV209)</f>
        <v>7</v>
      </c>
      <c r="DY209" s="14">
        <f>INDEX(属性投放!BP$6:BP$85,卡牌属性!$DW209)</f>
        <v>225</v>
      </c>
      <c r="DZ209" s="14">
        <f>INDEX(属性投放!BQ$6:BQ$85,卡牌属性!$DW209)</f>
        <v>113</v>
      </c>
      <c r="EA209" s="14">
        <f>INDEX(属性投放!BR$6:BR$85,卡牌属性!$DW209)</f>
        <v>2250</v>
      </c>
      <c r="EB209" s="14">
        <f t="shared" si="478"/>
        <v>967</v>
      </c>
      <c r="EC209" s="14">
        <f t="shared" si="479"/>
        <v>1075</v>
      </c>
      <c r="ED209" s="14">
        <f t="shared" si="480"/>
        <v>1263</v>
      </c>
      <c r="EE209" s="14">
        <f t="shared" si="481"/>
        <v>1263</v>
      </c>
      <c r="EF209" s="14">
        <f t="shared" si="482"/>
        <v>1377</v>
      </c>
      <c r="EG209" s="14">
        <f t="shared" si="483"/>
        <v>478</v>
      </c>
      <c r="EH209" s="14">
        <f t="shared" si="484"/>
        <v>557</v>
      </c>
      <c r="EI209" s="14">
        <f t="shared" si="485"/>
        <v>557</v>
      </c>
      <c r="EJ209" s="14">
        <f t="shared" si="486"/>
        <v>596</v>
      </c>
      <c r="EK209" s="14">
        <f t="shared" si="487"/>
        <v>645</v>
      </c>
      <c r="EL209" s="14">
        <f t="shared" si="488"/>
        <v>12020</v>
      </c>
      <c r="EM209" s="14">
        <f t="shared" si="489"/>
        <v>13250</v>
      </c>
      <c r="EN209" s="14">
        <f t="shared" si="490"/>
        <v>13250</v>
      </c>
      <c r="EO209" s="14">
        <f t="shared" si="491"/>
        <v>15750</v>
      </c>
      <c r="EP209" s="14">
        <f t="shared" si="492"/>
        <v>18650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471"/>
        <v>11</v>
      </c>
      <c r="AG210" s="13">
        <f t="shared" si="449"/>
        <v>3</v>
      </c>
      <c r="AH210" s="14">
        <f t="shared" si="450"/>
        <v>1101011</v>
      </c>
      <c r="AI210" s="14" t="str">
        <f t="shared" si="451"/>
        <v>阎风吒6突</v>
      </c>
      <c r="AJ210" s="25" t="s">
        <v>162</v>
      </c>
      <c r="AK210" s="14">
        <v>1</v>
      </c>
      <c r="AL210" s="14">
        <f t="shared" si="452"/>
        <v>6</v>
      </c>
      <c r="AM210" s="14">
        <f>INDEX(属性投放!$DE$6:$DE$85,(卡牌属性!AG210-2)*20+卡牌属性!AL210)</f>
        <v>622</v>
      </c>
      <c r="AN210" s="14">
        <f t="shared" si="472"/>
        <v>622</v>
      </c>
      <c r="AO210" s="14">
        <f t="shared" si="472"/>
        <v>622</v>
      </c>
      <c r="AP210" s="14">
        <f t="shared" si="472"/>
        <v>622</v>
      </c>
      <c r="AQ210" s="14">
        <f t="shared" si="472"/>
        <v>622</v>
      </c>
      <c r="AR210" s="14">
        <f>INDEX(属性投放!$DF$6:$DF$85,(卡牌属性!AG210-2)*20+卡牌属性!AL210)</f>
        <v>268</v>
      </c>
      <c r="AS210" s="14">
        <f t="shared" si="473"/>
        <v>268</v>
      </c>
      <c r="AT210" s="14">
        <f t="shared" si="473"/>
        <v>268</v>
      </c>
      <c r="AU210" s="14">
        <f t="shared" si="473"/>
        <v>268</v>
      </c>
      <c r="AV210" s="14">
        <f t="shared" si="473"/>
        <v>268</v>
      </c>
      <c r="AW210" s="14">
        <f>INDEX(属性投放!$DG$6:$DG$85,(卡牌属性!AG210-2)*20+卡牌属性!AL210)</f>
        <v>3010</v>
      </c>
      <c r="AX210" s="14">
        <f t="shared" si="474"/>
        <v>3010</v>
      </c>
      <c r="AY210" s="14">
        <f t="shared" si="474"/>
        <v>3010</v>
      </c>
      <c r="AZ210" s="14">
        <f t="shared" si="474"/>
        <v>3010</v>
      </c>
      <c r="BA210" s="14">
        <f t="shared" si="474"/>
        <v>3010</v>
      </c>
      <c r="BB210" s="14">
        <f>INDEX(属性投放!$DK$6:$DK$85,(卡牌属性!AG210-2)*20+卡牌属性!AL210)</f>
        <v>32</v>
      </c>
      <c r="BC210" s="14">
        <f t="shared" si="475"/>
        <v>32</v>
      </c>
      <c r="BD210" s="14">
        <f t="shared" si="475"/>
        <v>32</v>
      </c>
      <c r="BE210" s="14">
        <f t="shared" si="475"/>
        <v>32</v>
      </c>
      <c r="BF210" s="14">
        <f t="shared" si="475"/>
        <v>32</v>
      </c>
      <c r="BG210" s="14">
        <f>INDEX(属性投放!$DL$6:$DL$85,(卡牌属性!AG210-2)*20+卡牌属性!AL210)</f>
        <v>16</v>
      </c>
      <c r="BH210" s="14">
        <f t="shared" si="476"/>
        <v>16</v>
      </c>
      <c r="BI210" s="14">
        <f t="shared" si="476"/>
        <v>16</v>
      </c>
      <c r="BJ210" s="14">
        <f t="shared" si="476"/>
        <v>16</v>
      </c>
      <c r="BK210" s="14">
        <f t="shared" si="476"/>
        <v>16</v>
      </c>
      <c r="BL210" s="14">
        <f>INDEX(属性投放!$DM$6:$DM$85,(卡牌属性!AG210-2)*20+卡牌属性!AL210)</f>
        <v>160</v>
      </c>
      <c r="BM210" s="14">
        <f t="shared" si="477"/>
        <v>160</v>
      </c>
      <c r="BN210" s="14">
        <f t="shared" si="477"/>
        <v>160</v>
      </c>
      <c r="BO210" s="14">
        <f t="shared" si="477"/>
        <v>160</v>
      </c>
      <c r="BP210" s="14">
        <f t="shared" si="477"/>
        <v>160</v>
      </c>
      <c r="BU210" s="13">
        <v>206</v>
      </c>
      <c r="BV210" s="13">
        <f t="shared" si="453"/>
        <v>11</v>
      </c>
      <c r="BW210" s="14">
        <f t="shared" si="454"/>
        <v>5</v>
      </c>
      <c r="BX210" s="14">
        <f t="shared" si="455"/>
        <v>1102011</v>
      </c>
      <c r="BY210" s="14" t="str">
        <f t="shared" si="456"/>
        <v>张飞6突</v>
      </c>
      <c r="BZ210" s="25" t="s">
        <v>162</v>
      </c>
      <c r="CA210" s="14">
        <v>2</v>
      </c>
      <c r="CB210" s="14">
        <f t="shared" si="457"/>
        <v>6</v>
      </c>
      <c r="CC210" s="14" t="s">
        <v>21</v>
      </c>
      <c r="CD210" s="14">
        <f>INDEX(属性投放!$AY$6:$AY$85,(BW210-2)*20+CB210)</f>
        <v>2610</v>
      </c>
      <c r="CE210" s="14" t="s">
        <v>22</v>
      </c>
      <c r="CF210" s="14">
        <f>INDEX(属性投放!$AZ$6:$AZ$85,(BW210-2)*20+CB210)</f>
        <v>1192</v>
      </c>
      <c r="CG210" s="14" t="s">
        <v>674</v>
      </c>
      <c r="CH210" s="14">
        <f>INDEX(属性投放!$BA$6:$BA$85,(BW210-2)*20+CB210)</f>
        <v>24100</v>
      </c>
      <c r="CI210" s="14" t="s">
        <v>21</v>
      </c>
      <c r="CJ210" s="14">
        <f>INDEX(属性投放!$BB$6:$BB$85,(BW210-2)*20+CB210)</f>
        <v>25</v>
      </c>
      <c r="CK210" s="14" t="s">
        <v>22</v>
      </c>
      <c r="CL210" s="14">
        <f>INDEX(属性投放!$BC$6:$BC$85,(BW210-2)*20+CB210)</f>
        <v>13</v>
      </c>
      <c r="CM210" s="14" t="s">
        <v>674</v>
      </c>
      <c r="CN210" s="14">
        <f>INDEX(属性投放!$BD$6:$BD$85,(BW210-2)*20+CB210)</f>
        <v>250</v>
      </c>
      <c r="CQ210" s="13">
        <v>206</v>
      </c>
      <c r="CR210" s="13">
        <f t="shared" si="458"/>
        <v>4</v>
      </c>
      <c r="CS210" s="13">
        <f t="shared" si="459"/>
        <v>50</v>
      </c>
      <c r="CT210" s="14">
        <f t="shared" si="460"/>
        <v>2</v>
      </c>
      <c r="CU210" s="14">
        <f t="shared" si="461"/>
        <v>1102004</v>
      </c>
      <c r="CV210" s="14" t="str">
        <f>INDEX($O$6:$O$27,CR210)&amp;"-"&amp;INDEX(属性投放!$AB$7:$AB$26,CX210)&amp;"-魂火-"&amp;CZ210</f>
        <v>唐流雨-无间+1-魂火-2</v>
      </c>
      <c r="CW210" s="25" t="s">
        <v>162</v>
      </c>
      <c r="CX210" s="14">
        <f>INDEX(属性投放!$AL$7:$AL$58,CS210)</f>
        <v>20</v>
      </c>
      <c r="CY210" s="14" t="s">
        <v>701</v>
      </c>
      <c r="CZ210" s="14">
        <f>INDEX(属性投放!$AM$7:$AM$58,CS210)</f>
        <v>2</v>
      </c>
      <c r="DA210" s="14">
        <f t="shared" si="462"/>
        <v>50</v>
      </c>
      <c r="DB210" s="14">
        <f>INDEX(属性投放!$AN$7:$AN$58,DA210)</f>
        <v>145</v>
      </c>
      <c r="DC210" s="14" t="s">
        <v>702</v>
      </c>
      <c r="DD210" s="14">
        <f>INDEX(属性投放!$BJ$6:$BJ$85,(CT210-2)*20+CX210)</f>
        <v>1000</v>
      </c>
      <c r="DE210" s="14">
        <f>SUMIFS(DD$5:DD210,$CR$5:$CR210,"="&amp;$CR210)</f>
        <v>14115</v>
      </c>
      <c r="DF210" s="14" t="s">
        <v>703</v>
      </c>
      <c r="DG210" s="14">
        <f>INDEX(属性投放!$BK$6:$BK$85,(CT210-2)*20+CX210)</f>
        <v>500</v>
      </c>
      <c r="DH210" s="14">
        <f>SUMIFS(DG$5:DG210,$CR$5:$CR210,"="&amp;$CR210)</f>
        <v>7061</v>
      </c>
      <c r="DI210" s="14" t="s">
        <v>704</v>
      </c>
      <c r="DJ210" s="14">
        <f>INDEX(属性投放!$BL$6:$BL$85,(CT210-2)*20+CX210)</f>
        <v>10000</v>
      </c>
      <c r="DK210" s="14">
        <f>SUMIFS(DJ$5:DJ210,$CR$5:$CR210,"="&amp;$CR210)</f>
        <v>141150</v>
      </c>
      <c r="DP210" s="14">
        <f t="shared" si="463"/>
        <v>1102011</v>
      </c>
      <c r="DQ210" s="14" t="str">
        <f t="shared" si="464"/>
        <v>张飞6突</v>
      </c>
      <c r="DR210" s="14">
        <f t="shared" si="465"/>
        <v>5</v>
      </c>
      <c r="DS210" s="14">
        <f t="shared" si="466"/>
        <v>6</v>
      </c>
      <c r="DT210" s="14">
        <f t="shared" si="467"/>
        <v>8</v>
      </c>
      <c r="DU210" s="14">
        <f t="shared" si="468"/>
        <v>5</v>
      </c>
      <c r="DV210" s="14">
        <f t="shared" si="469"/>
        <v>6</v>
      </c>
      <c r="DW210" s="14">
        <f t="shared" si="470"/>
        <v>66</v>
      </c>
      <c r="DX210" s="14">
        <f>INDEX(属性投放!$AW$6:$AW$85,(卡牌属性!DU210-2)*20+卡牌属性!DV210)</f>
        <v>5</v>
      </c>
      <c r="DY210" s="14">
        <f>INDEX(属性投放!BP$6:BP$85,卡牌属性!$DW210)</f>
        <v>250</v>
      </c>
      <c r="DZ210" s="14">
        <f>INDEX(属性投放!BQ$6:BQ$85,卡牌属性!$DW210)</f>
        <v>125</v>
      </c>
      <c r="EA210" s="14">
        <f>INDEX(属性投放!BR$6:BR$85,卡牌属性!$DW210)</f>
        <v>2500</v>
      </c>
      <c r="EB210" s="14">
        <f t="shared" si="478"/>
        <v>1276</v>
      </c>
      <c r="EC210" s="14">
        <f t="shared" si="479"/>
        <v>1391</v>
      </c>
      <c r="ED210" s="14">
        <f t="shared" si="480"/>
        <v>1628</v>
      </c>
      <c r="EE210" s="14">
        <f t="shared" si="481"/>
        <v>1628</v>
      </c>
      <c r="EF210" s="14">
        <f t="shared" si="482"/>
        <v>1756</v>
      </c>
      <c r="EG210" s="14">
        <f t="shared" si="483"/>
        <v>640</v>
      </c>
      <c r="EH210" s="14">
        <f t="shared" si="484"/>
        <v>740</v>
      </c>
      <c r="EI210" s="14">
        <f t="shared" si="485"/>
        <v>740</v>
      </c>
      <c r="EJ210" s="14">
        <f t="shared" si="486"/>
        <v>786</v>
      </c>
      <c r="EK210" s="14">
        <f t="shared" si="487"/>
        <v>849</v>
      </c>
      <c r="EL210" s="14">
        <f t="shared" si="488"/>
        <v>15810</v>
      </c>
      <c r="EM210" s="14">
        <f t="shared" si="489"/>
        <v>17250</v>
      </c>
      <c r="EN210" s="14">
        <f t="shared" si="490"/>
        <v>17250</v>
      </c>
      <c r="EO210" s="14">
        <f t="shared" si="491"/>
        <v>20100</v>
      </c>
      <c r="EP210" s="14">
        <f t="shared" si="492"/>
        <v>23700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471"/>
        <v>11</v>
      </c>
      <c r="AG211" s="13">
        <f t="shared" si="449"/>
        <v>3</v>
      </c>
      <c r="AH211" s="14">
        <f t="shared" si="450"/>
        <v>1101011</v>
      </c>
      <c r="AI211" s="14" t="str">
        <f t="shared" si="451"/>
        <v>阎风吒7突</v>
      </c>
      <c r="AJ211" s="25" t="s">
        <v>162</v>
      </c>
      <c r="AK211" s="14">
        <v>1</v>
      </c>
      <c r="AL211" s="14">
        <f t="shared" si="452"/>
        <v>7</v>
      </c>
      <c r="AM211" s="14">
        <f>INDEX(属性投放!$DE$6:$DE$85,(卡牌属性!AG211-2)*20+卡牌属性!AL211)</f>
        <v>1513</v>
      </c>
      <c r="AN211" s="14">
        <f t="shared" si="472"/>
        <v>1513</v>
      </c>
      <c r="AO211" s="14">
        <f t="shared" si="472"/>
        <v>1513</v>
      </c>
      <c r="AP211" s="14">
        <f t="shared" si="472"/>
        <v>1513</v>
      </c>
      <c r="AQ211" s="14">
        <f t="shared" si="472"/>
        <v>1513</v>
      </c>
      <c r="AR211" s="14">
        <f>INDEX(属性投放!$DF$6:$DF$85,(卡牌属性!AG211-2)*20+卡牌属性!AL211)</f>
        <v>714</v>
      </c>
      <c r="AS211" s="14">
        <f t="shared" si="473"/>
        <v>714</v>
      </c>
      <c r="AT211" s="14">
        <f t="shared" si="473"/>
        <v>714</v>
      </c>
      <c r="AU211" s="14">
        <f t="shared" si="473"/>
        <v>714</v>
      </c>
      <c r="AV211" s="14">
        <f t="shared" si="473"/>
        <v>714</v>
      </c>
      <c r="AW211" s="14">
        <f>INDEX(属性投放!$DG$6:$DG$85,(卡牌属性!AG211-2)*20+卡牌属性!AL211)</f>
        <v>7465</v>
      </c>
      <c r="AX211" s="14">
        <f t="shared" si="474"/>
        <v>7465</v>
      </c>
      <c r="AY211" s="14">
        <f t="shared" si="474"/>
        <v>7465</v>
      </c>
      <c r="AZ211" s="14">
        <f t="shared" si="474"/>
        <v>7465</v>
      </c>
      <c r="BA211" s="14">
        <f t="shared" si="474"/>
        <v>7465</v>
      </c>
      <c r="BB211" s="14">
        <f>INDEX(属性投放!$DK$6:$DK$85,(卡牌属性!AG211-2)*20+卡牌属性!AL211)</f>
        <v>52</v>
      </c>
      <c r="BC211" s="14">
        <f t="shared" si="475"/>
        <v>52</v>
      </c>
      <c r="BD211" s="14">
        <f t="shared" si="475"/>
        <v>52</v>
      </c>
      <c r="BE211" s="14">
        <f t="shared" si="475"/>
        <v>52</v>
      </c>
      <c r="BF211" s="14">
        <f t="shared" si="475"/>
        <v>52</v>
      </c>
      <c r="BG211" s="14">
        <f>INDEX(属性投放!$DL$6:$DL$85,(卡牌属性!AG211-2)*20+卡牌属性!AL211)</f>
        <v>26</v>
      </c>
      <c r="BH211" s="14">
        <f t="shared" si="476"/>
        <v>26</v>
      </c>
      <c r="BI211" s="14">
        <f t="shared" si="476"/>
        <v>26</v>
      </c>
      <c r="BJ211" s="14">
        <f t="shared" si="476"/>
        <v>26</v>
      </c>
      <c r="BK211" s="14">
        <f t="shared" si="476"/>
        <v>26</v>
      </c>
      <c r="BL211" s="14">
        <f>INDEX(属性投放!$DM$6:$DM$85,(卡牌属性!AG211-2)*20+卡牌属性!AL211)</f>
        <v>260</v>
      </c>
      <c r="BM211" s="14">
        <f t="shared" si="477"/>
        <v>260</v>
      </c>
      <c r="BN211" s="14">
        <f t="shared" si="477"/>
        <v>260</v>
      </c>
      <c r="BO211" s="14">
        <f t="shared" si="477"/>
        <v>260</v>
      </c>
      <c r="BP211" s="14">
        <f t="shared" si="477"/>
        <v>260</v>
      </c>
      <c r="BU211" s="13">
        <v>207</v>
      </c>
      <c r="BV211" s="13">
        <f t="shared" si="453"/>
        <v>11</v>
      </c>
      <c r="BW211" s="14">
        <f t="shared" si="454"/>
        <v>5</v>
      </c>
      <c r="BX211" s="14">
        <f t="shared" si="455"/>
        <v>1102011</v>
      </c>
      <c r="BY211" s="14" t="str">
        <f t="shared" si="456"/>
        <v>张飞7突</v>
      </c>
      <c r="BZ211" s="25" t="s">
        <v>162</v>
      </c>
      <c r="CA211" s="14">
        <v>2</v>
      </c>
      <c r="CB211" s="14">
        <f t="shared" si="457"/>
        <v>7</v>
      </c>
      <c r="CC211" s="14" t="s">
        <v>21</v>
      </c>
      <c r="CD211" s="14">
        <f>INDEX(属性投放!$AY$6:$AY$85,(BW211-2)*20+CB211)</f>
        <v>3225</v>
      </c>
      <c r="CE211" s="14" t="s">
        <v>22</v>
      </c>
      <c r="CF211" s="14">
        <f>INDEX(属性投放!$AZ$6:$AZ$85,(BW211-2)*20+CB211)</f>
        <v>1502</v>
      </c>
      <c r="CG211" s="14" t="s">
        <v>674</v>
      </c>
      <c r="CH211" s="14">
        <f>INDEX(属性投放!$BA$6:$BA$85,(BW211-2)*20+CB211)</f>
        <v>30250</v>
      </c>
      <c r="CI211" s="14" t="s">
        <v>21</v>
      </c>
      <c r="CJ211" s="14">
        <f>INDEX(属性投放!$BB$6:$BB$85,(BW211-2)*20+CB211)</f>
        <v>30</v>
      </c>
      <c r="CK211" s="14" t="s">
        <v>22</v>
      </c>
      <c r="CL211" s="14">
        <f>INDEX(属性投放!$BC$6:$BC$85,(BW211-2)*20+CB211)</f>
        <v>15</v>
      </c>
      <c r="CM211" s="14" t="s">
        <v>674</v>
      </c>
      <c r="CN211" s="14">
        <f>INDEX(属性投放!$BD$6:$BD$85,(BW211-2)*20+CB211)</f>
        <v>300</v>
      </c>
      <c r="CQ211" s="13">
        <v>207</v>
      </c>
      <c r="CR211" s="13">
        <f t="shared" si="458"/>
        <v>4</v>
      </c>
      <c r="CS211" s="13">
        <f t="shared" si="459"/>
        <v>51</v>
      </c>
      <c r="CT211" s="14">
        <f t="shared" si="460"/>
        <v>2</v>
      </c>
      <c r="CU211" s="14">
        <f t="shared" si="461"/>
        <v>1102004</v>
      </c>
      <c r="CV211" s="14" t="str">
        <f>INDEX($O$6:$O$27,CR211)&amp;"-"&amp;INDEX(属性投放!$AB$7:$AB$26,CX211)&amp;"-魂火-"&amp;CZ211</f>
        <v>唐流雨-无间+1-魂火-3</v>
      </c>
      <c r="CW211" s="25" t="s">
        <v>162</v>
      </c>
      <c r="CX211" s="14">
        <f>INDEX(属性投放!$AL$7:$AL$58,CS211)</f>
        <v>20</v>
      </c>
      <c r="CY211" s="14" t="s">
        <v>701</v>
      </c>
      <c r="CZ211" s="14">
        <f>INDEX(属性投放!$AM$7:$AM$58,CS211)</f>
        <v>3</v>
      </c>
      <c r="DA211" s="14">
        <f t="shared" si="462"/>
        <v>51</v>
      </c>
      <c r="DB211" s="14">
        <f>INDEX(属性投放!$AN$7:$AN$58,DA211)</f>
        <v>147</v>
      </c>
      <c r="DC211" s="14" t="s">
        <v>702</v>
      </c>
      <c r="DD211" s="14">
        <f>INDEX(属性投放!$BJ$6:$BJ$85,(CT211-2)*20+CX211)</f>
        <v>1000</v>
      </c>
      <c r="DE211" s="14">
        <f>SUMIFS(DD$5:DD211,$CR$5:$CR211,"="&amp;$CR211)</f>
        <v>15115</v>
      </c>
      <c r="DF211" s="14" t="s">
        <v>703</v>
      </c>
      <c r="DG211" s="14">
        <f>INDEX(属性投放!$BK$6:$BK$85,(CT211-2)*20+CX211)</f>
        <v>500</v>
      </c>
      <c r="DH211" s="14">
        <f>SUMIFS(DG$5:DG211,$CR$5:$CR211,"="&amp;$CR211)</f>
        <v>7561</v>
      </c>
      <c r="DI211" s="14" t="s">
        <v>704</v>
      </c>
      <c r="DJ211" s="14">
        <f>INDEX(属性投放!$BL$6:$BL$85,(CT211-2)*20+CX211)</f>
        <v>10000</v>
      </c>
      <c r="DK211" s="14">
        <f>SUMIFS(DJ$5:DJ211,$CR$5:$CR211,"="&amp;$CR211)</f>
        <v>151150</v>
      </c>
      <c r="DP211" s="14">
        <f t="shared" si="463"/>
        <v>1102011</v>
      </c>
      <c r="DQ211" s="14" t="str">
        <f t="shared" si="464"/>
        <v>张飞7突</v>
      </c>
      <c r="DR211" s="14">
        <f t="shared" si="465"/>
        <v>5</v>
      </c>
      <c r="DS211" s="14">
        <f t="shared" si="466"/>
        <v>6</v>
      </c>
      <c r="DT211" s="14">
        <f t="shared" si="467"/>
        <v>8</v>
      </c>
      <c r="DU211" s="14">
        <f t="shared" si="468"/>
        <v>5</v>
      </c>
      <c r="DV211" s="14">
        <f t="shared" si="469"/>
        <v>7</v>
      </c>
      <c r="DW211" s="14">
        <f t="shared" si="470"/>
        <v>67</v>
      </c>
      <c r="DX211" s="14">
        <f>INDEX(属性投放!$AW$6:$AW$85,(卡牌属性!DU211-2)*20+卡牌属性!DV211)</f>
        <v>5</v>
      </c>
      <c r="DY211" s="14">
        <f>INDEX(属性投放!BP$6:BP$85,卡牌属性!$DW211)</f>
        <v>270</v>
      </c>
      <c r="DZ211" s="14">
        <f>INDEX(属性投放!BQ$6:BQ$85,卡牌属性!$DW211)</f>
        <v>135</v>
      </c>
      <c r="EA211" s="14">
        <f>INDEX(属性投放!BR$6:BR$85,卡牌属性!$DW211)</f>
        <v>2700</v>
      </c>
      <c r="EB211" s="14">
        <f t="shared" si="478"/>
        <v>1586</v>
      </c>
      <c r="EC211" s="14">
        <f t="shared" si="479"/>
        <v>1706</v>
      </c>
      <c r="ED211" s="14">
        <f t="shared" si="480"/>
        <v>1978</v>
      </c>
      <c r="EE211" s="14">
        <f t="shared" si="481"/>
        <v>1978</v>
      </c>
      <c r="EF211" s="14">
        <f t="shared" si="482"/>
        <v>2116</v>
      </c>
      <c r="EG211" s="14">
        <f t="shared" si="483"/>
        <v>800</v>
      </c>
      <c r="EH211" s="14">
        <f t="shared" si="484"/>
        <v>915</v>
      </c>
      <c r="EI211" s="14">
        <f t="shared" si="485"/>
        <v>915</v>
      </c>
      <c r="EJ211" s="14">
        <f t="shared" si="486"/>
        <v>966</v>
      </c>
      <c r="EK211" s="14">
        <f t="shared" si="487"/>
        <v>1039</v>
      </c>
      <c r="EL211" s="14">
        <f t="shared" si="488"/>
        <v>19410</v>
      </c>
      <c r="EM211" s="14">
        <f t="shared" si="489"/>
        <v>21000</v>
      </c>
      <c r="EN211" s="14">
        <f t="shared" si="490"/>
        <v>21000</v>
      </c>
      <c r="EO211" s="14">
        <f t="shared" si="491"/>
        <v>24100</v>
      </c>
      <c r="EP211" s="14">
        <f t="shared" si="492"/>
        <v>28200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471"/>
        <v>11</v>
      </c>
      <c r="AG212" s="13">
        <f t="shared" si="449"/>
        <v>3</v>
      </c>
      <c r="AH212" s="14">
        <f t="shared" si="450"/>
        <v>1101011</v>
      </c>
      <c r="AI212" s="14" t="str">
        <f t="shared" si="451"/>
        <v>阎风吒8突</v>
      </c>
      <c r="AJ212" s="25" t="s">
        <v>162</v>
      </c>
      <c r="AK212" s="14">
        <v>1</v>
      </c>
      <c r="AL212" s="14">
        <f t="shared" si="452"/>
        <v>8</v>
      </c>
      <c r="AM212" s="14">
        <f>INDEX(属性投放!$DE$6:$DE$85,(卡牌属性!AG212-2)*20+卡牌属性!AL212)</f>
        <v>1661</v>
      </c>
      <c r="AN212" s="14">
        <f t="shared" si="472"/>
        <v>1661</v>
      </c>
      <c r="AO212" s="14">
        <f t="shared" si="472"/>
        <v>1661</v>
      </c>
      <c r="AP212" s="14">
        <f t="shared" si="472"/>
        <v>1661</v>
      </c>
      <c r="AQ212" s="14">
        <f t="shared" si="472"/>
        <v>1661</v>
      </c>
      <c r="AR212" s="14">
        <f>INDEX(属性投放!$DF$6:$DF$85,(卡牌属性!AG212-2)*20+卡牌属性!AL212)</f>
        <v>789</v>
      </c>
      <c r="AS212" s="14">
        <f t="shared" si="473"/>
        <v>789</v>
      </c>
      <c r="AT212" s="14">
        <f t="shared" si="473"/>
        <v>789</v>
      </c>
      <c r="AU212" s="14">
        <f t="shared" si="473"/>
        <v>789</v>
      </c>
      <c r="AV212" s="14">
        <f t="shared" si="473"/>
        <v>789</v>
      </c>
      <c r="AW212" s="14">
        <f>INDEX(属性投放!$DG$6:$DG$85,(卡牌属性!AG212-2)*20+卡牌属性!AL212)</f>
        <v>8205</v>
      </c>
      <c r="AX212" s="14">
        <f t="shared" si="474"/>
        <v>8205</v>
      </c>
      <c r="AY212" s="14">
        <f t="shared" si="474"/>
        <v>8205</v>
      </c>
      <c r="AZ212" s="14">
        <f t="shared" si="474"/>
        <v>8205</v>
      </c>
      <c r="BA212" s="14">
        <f t="shared" si="474"/>
        <v>8205</v>
      </c>
      <c r="BB212" s="14">
        <f>INDEX(属性投放!$DK$6:$DK$85,(卡牌属性!AG212-2)*20+卡牌属性!AL212)</f>
        <v>52</v>
      </c>
      <c r="BC212" s="14">
        <f t="shared" si="475"/>
        <v>52</v>
      </c>
      <c r="BD212" s="14">
        <f t="shared" si="475"/>
        <v>52</v>
      </c>
      <c r="BE212" s="14">
        <f t="shared" si="475"/>
        <v>52</v>
      </c>
      <c r="BF212" s="14">
        <f t="shared" si="475"/>
        <v>52</v>
      </c>
      <c r="BG212" s="14">
        <f>INDEX(属性投放!$DL$6:$DL$85,(卡牌属性!AG212-2)*20+卡牌属性!AL212)</f>
        <v>26</v>
      </c>
      <c r="BH212" s="14">
        <f t="shared" si="476"/>
        <v>26</v>
      </c>
      <c r="BI212" s="14">
        <f t="shared" si="476"/>
        <v>26</v>
      </c>
      <c r="BJ212" s="14">
        <f t="shared" si="476"/>
        <v>26</v>
      </c>
      <c r="BK212" s="14">
        <f t="shared" si="476"/>
        <v>26</v>
      </c>
      <c r="BL212" s="14">
        <f>INDEX(属性投放!$DM$6:$DM$85,(卡牌属性!AG212-2)*20+卡牌属性!AL212)</f>
        <v>260</v>
      </c>
      <c r="BM212" s="14">
        <f t="shared" si="477"/>
        <v>260</v>
      </c>
      <c r="BN212" s="14">
        <f t="shared" si="477"/>
        <v>260</v>
      </c>
      <c r="BO212" s="14">
        <f t="shared" si="477"/>
        <v>260</v>
      </c>
      <c r="BP212" s="14">
        <f t="shared" si="477"/>
        <v>260</v>
      </c>
      <c r="BU212" s="13">
        <v>208</v>
      </c>
      <c r="BV212" s="13">
        <f t="shared" si="453"/>
        <v>11</v>
      </c>
      <c r="BW212" s="14">
        <f t="shared" si="454"/>
        <v>5</v>
      </c>
      <c r="BX212" s="14">
        <f t="shared" si="455"/>
        <v>1102011</v>
      </c>
      <c r="BY212" s="14" t="str">
        <f t="shared" si="456"/>
        <v>张飞8突</v>
      </c>
      <c r="BZ212" s="25" t="s">
        <v>162</v>
      </c>
      <c r="CA212" s="14">
        <v>2</v>
      </c>
      <c r="CB212" s="14">
        <f t="shared" si="457"/>
        <v>8</v>
      </c>
      <c r="CC212" s="14" t="s">
        <v>21</v>
      </c>
      <c r="CD212" s="14">
        <f>INDEX(属性投放!$AY$6:$AY$85,(BW212-2)*20+CB212)</f>
        <v>3945</v>
      </c>
      <c r="CE212" s="14" t="s">
        <v>22</v>
      </c>
      <c r="CF212" s="14">
        <f>INDEX(属性投放!$AZ$6:$AZ$85,(BW212-2)*20+CB212)</f>
        <v>1862</v>
      </c>
      <c r="CG212" s="14" t="s">
        <v>674</v>
      </c>
      <c r="CH212" s="14">
        <f>INDEX(属性投放!$BA$6:$BA$85,(BW212-2)*20+CB212)</f>
        <v>37450</v>
      </c>
      <c r="CI212" s="14" t="s">
        <v>21</v>
      </c>
      <c r="CJ212" s="14">
        <f>INDEX(属性投放!$BB$6:$BB$85,(BW212-2)*20+CB212)</f>
        <v>30</v>
      </c>
      <c r="CK212" s="14" t="s">
        <v>22</v>
      </c>
      <c r="CL212" s="14">
        <f>INDEX(属性投放!$BC$6:$BC$85,(BW212-2)*20+CB212)</f>
        <v>15</v>
      </c>
      <c r="CM212" s="14" t="s">
        <v>674</v>
      </c>
      <c r="CN212" s="14">
        <f>INDEX(属性投放!$BD$6:$BD$85,(BW212-2)*20+CB212)</f>
        <v>300</v>
      </c>
      <c r="CQ212" s="13">
        <v>208</v>
      </c>
      <c r="CR212" s="13">
        <f t="shared" si="458"/>
        <v>4</v>
      </c>
      <c r="CS212" s="13">
        <f t="shared" si="459"/>
        <v>52</v>
      </c>
      <c r="CT212" s="14">
        <f t="shared" si="460"/>
        <v>2</v>
      </c>
      <c r="CU212" s="14">
        <f t="shared" si="461"/>
        <v>1102004</v>
      </c>
      <c r="CV212" s="14" t="str">
        <f>INDEX($O$6:$O$27,CR212)&amp;"-"&amp;INDEX(属性投放!$AB$7:$AB$26,CX212)&amp;"-魂火-"&amp;CZ212</f>
        <v>唐流雨-无间+1-魂火-4</v>
      </c>
      <c r="CW212" s="25" t="s">
        <v>162</v>
      </c>
      <c r="CX212" s="14">
        <f>INDEX(属性投放!$AL$7:$AL$58,CS212)</f>
        <v>20</v>
      </c>
      <c r="CY212" s="14" t="s">
        <v>701</v>
      </c>
      <c r="CZ212" s="14">
        <f>INDEX(属性投放!$AM$7:$AM$58,CS212)</f>
        <v>4</v>
      </c>
      <c r="DA212" s="14">
        <f t="shared" si="462"/>
        <v>52</v>
      </c>
      <c r="DB212" s="14">
        <f>INDEX(属性投放!$AN$7:$AN$58,DA212)</f>
        <v>150</v>
      </c>
      <c r="DC212" s="14" t="s">
        <v>702</v>
      </c>
      <c r="DD212" s="14">
        <f>INDEX(属性投放!$BJ$6:$BJ$85,(CT212-2)*20+CX212)</f>
        <v>1000</v>
      </c>
      <c r="DE212" s="14">
        <f>SUMIFS(DD$5:DD212,$CR$5:$CR212,"="&amp;$CR212)</f>
        <v>16115</v>
      </c>
      <c r="DF212" s="14" t="s">
        <v>703</v>
      </c>
      <c r="DG212" s="14">
        <f>INDEX(属性投放!$BK$6:$BK$85,(CT212-2)*20+CX212)</f>
        <v>500</v>
      </c>
      <c r="DH212" s="14">
        <f>SUMIFS(DG$5:DG212,$CR$5:$CR212,"="&amp;$CR212)</f>
        <v>8061</v>
      </c>
      <c r="DI212" s="14" t="s">
        <v>704</v>
      </c>
      <c r="DJ212" s="14">
        <f>INDEX(属性投放!$BL$6:$BL$85,(CT212-2)*20+CX212)</f>
        <v>10000</v>
      </c>
      <c r="DK212" s="14">
        <f>SUMIFS(DJ$5:DJ212,$CR$5:$CR212,"="&amp;$CR212)</f>
        <v>161150</v>
      </c>
      <c r="DP212" s="14">
        <f t="shared" si="463"/>
        <v>1102011</v>
      </c>
      <c r="DQ212" s="14" t="str">
        <f t="shared" si="464"/>
        <v>张飞8突</v>
      </c>
      <c r="DR212" s="14">
        <f t="shared" si="465"/>
        <v>5</v>
      </c>
      <c r="DS212" s="14">
        <f t="shared" si="466"/>
        <v>6</v>
      </c>
      <c r="DT212" s="14">
        <f t="shared" si="467"/>
        <v>8</v>
      </c>
      <c r="DU212" s="14">
        <f t="shared" si="468"/>
        <v>5</v>
      </c>
      <c r="DV212" s="14">
        <f t="shared" si="469"/>
        <v>8</v>
      </c>
      <c r="DW212" s="14">
        <f t="shared" si="470"/>
        <v>68</v>
      </c>
      <c r="DX212" s="14">
        <f>INDEX(属性投放!$AW$6:$AW$85,(卡牌属性!DU212-2)*20+卡牌属性!DV212)</f>
        <v>5</v>
      </c>
      <c r="DY212" s="14">
        <f>INDEX(属性投放!BP$6:BP$85,卡牌属性!$DW212)</f>
        <v>280</v>
      </c>
      <c r="DZ212" s="14">
        <f>INDEX(属性投放!BQ$6:BQ$85,卡牌属性!$DW212)</f>
        <v>140</v>
      </c>
      <c r="EA212" s="14">
        <f>INDEX(属性投放!BR$6:BR$85,卡牌属性!$DW212)</f>
        <v>2800</v>
      </c>
      <c r="EB212" s="14">
        <f t="shared" si="478"/>
        <v>1931</v>
      </c>
      <c r="EC212" s="14">
        <f t="shared" si="479"/>
        <v>2056</v>
      </c>
      <c r="ED212" s="14">
        <f t="shared" si="480"/>
        <v>2373</v>
      </c>
      <c r="EE212" s="14">
        <f t="shared" si="481"/>
        <v>2373</v>
      </c>
      <c r="EF212" s="14">
        <f t="shared" si="482"/>
        <v>2526</v>
      </c>
      <c r="EG212" s="14">
        <f t="shared" si="483"/>
        <v>975</v>
      </c>
      <c r="EH212" s="14">
        <f t="shared" si="484"/>
        <v>1115</v>
      </c>
      <c r="EI212" s="14">
        <f t="shared" si="485"/>
        <v>1115</v>
      </c>
      <c r="EJ212" s="14">
        <f t="shared" si="486"/>
        <v>1171</v>
      </c>
      <c r="EK212" s="14">
        <f t="shared" si="487"/>
        <v>1249</v>
      </c>
      <c r="EL212" s="14">
        <f t="shared" si="488"/>
        <v>23510</v>
      </c>
      <c r="EM212" s="14">
        <f t="shared" si="489"/>
        <v>25200</v>
      </c>
      <c r="EN212" s="14">
        <f t="shared" si="490"/>
        <v>25200</v>
      </c>
      <c r="EO212" s="14">
        <f t="shared" si="491"/>
        <v>28800</v>
      </c>
      <c r="EP212" s="14">
        <f t="shared" si="492"/>
        <v>33400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471"/>
        <v>11</v>
      </c>
      <c r="AG213" s="13">
        <f t="shared" si="449"/>
        <v>3</v>
      </c>
      <c r="AH213" s="14">
        <f t="shared" si="450"/>
        <v>1101011</v>
      </c>
      <c r="AI213" s="14" t="str">
        <f t="shared" si="451"/>
        <v>阎风吒9突</v>
      </c>
      <c r="AJ213" s="25" t="s">
        <v>162</v>
      </c>
      <c r="AK213" s="14">
        <v>1</v>
      </c>
      <c r="AL213" s="14">
        <f t="shared" si="452"/>
        <v>9</v>
      </c>
      <c r="AM213" s="14">
        <f>INDEX(属性投放!$DE$6:$DE$85,(卡牌属性!AG213-2)*20+卡牌属性!AL213)</f>
        <v>1809</v>
      </c>
      <c r="AN213" s="14">
        <f t="shared" si="472"/>
        <v>1809</v>
      </c>
      <c r="AO213" s="14">
        <f t="shared" si="472"/>
        <v>1809</v>
      </c>
      <c r="AP213" s="14">
        <f t="shared" si="472"/>
        <v>1809</v>
      </c>
      <c r="AQ213" s="14">
        <f t="shared" si="472"/>
        <v>1809</v>
      </c>
      <c r="AR213" s="14">
        <f>INDEX(属性投放!$DF$6:$DF$85,(卡牌属性!AG213-2)*20+卡牌属性!AL213)</f>
        <v>864</v>
      </c>
      <c r="AS213" s="14">
        <f t="shared" si="473"/>
        <v>864</v>
      </c>
      <c r="AT213" s="14">
        <f t="shared" si="473"/>
        <v>864</v>
      </c>
      <c r="AU213" s="14">
        <f t="shared" si="473"/>
        <v>864</v>
      </c>
      <c r="AV213" s="14">
        <f t="shared" si="473"/>
        <v>864</v>
      </c>
      <c r="AW213" s="14">
        <f>INDEX(属性投放!$DG$6:$DG$85,(卡牌属性!AG213-2)*20+卡牌属性!AL213)</f>
        <v>8945</v>
      </c>
      <c r="AX213" s="14">
        <f t="shared" si="474"/>
        <v>8945</v>
      </c>
      <c r="AY213" s="14">
        <f t="shared" si="474"/>
        <v>8945</v>
      </c>
      <c r="AZ213" s="14">
        <f t="shared" si="474"/>
        <v>8945</v>
      </c>
      <c r="BA213" s="14">
        <f t="shared" si="474"/>
        <v>8945</v>
      </c>
      <c r="BB213" s="14">
        <f>INDEX(属性投放!$DK$6:$DK$85,(卡牌属性!AG213-2)*20+卡牌属性!AL213)</f>
        <v>52</v>
      </c>
      <c r="BC213" s="14">
        <f t="shared" si="475"/>
        <v>52</v>
      </c>
      <c r="BD213" s="14">
        <f t="shared" si="475"/>
        <v>52</v>
      </c>
      <c r="BE213" s="14">
        <f t="shared" si="475"/>
        <v>52</v>
      </c>
      <c r="BF213" s="14">
        <f t="shared" si="475"/>
        <v>52</v>
      </c>
      <c r="BG213" s="14">
        <f>INDEX(属性投放!$DL$6:$DL$85,(卡牌属性!AG213-2)*20+卡牌属性!AL213)</f>
        <v>26</v>
      </c>
      <c r="BH213" s="14">
        <f t="shared" si="476"/>
        <v>26</v>
      </c>
      <c r="BI213" s="14">
        <f t="shared" si="476"/>
        <v>26</v>
      </c>
      <c r="BJ213" s="14">
        <f t="shared" si="476"/>
        <v>26</v>
      </c>
      <c r="BK213" s="14">
        <f t="shared" si="476"/>
        <v>26</v>
      </c>
      <c r="BL213" s="14">
        <f>INDEX(属性投放!$DM$6:$DM$85,(卡牌属性!AG213-2)*20+卡牌属性!AL213)</f>
        <v>260</v>
      </c>
      <c r="BM213" s="14">
        <f t="shared" si="477"/>
        <v>260</v>
      </c>
      <c r="BN213" s="14">
        <f t="shared" si="477"/>
        <v>260</v>
      </c>
      <c r="BO213" s="14">
        <f t="shared" si="477"/>
        <v>260</v>
      </c>
      <c r="BP213" s="14">
        <f t="shared" si="477"/>
        <v>260</v>
      </c>
      <c r="BU213" s="13">
        <v>209</v>
      </c>
      <c r="BV213" s="13">
        <f t="shared" si="453"/>
        <v>11</v>
      </c>
      <c r="BW213" s="14">
        <f t="shared" si="454"/>
        <v>5</v>
      </c>
      <c r="BX213" s="14">
        <f t="shared" si="455"/>
        <v>1102011</v>
      </c>
      <c r="BY213" s="14" t="str">
        <f t="shared" si="456"/>
        <v>张飞9突</v>
      </c>
      <c r="BZ213" s="25" t="s">
        <v>162</v>
      </c>
      <c r="CA213" s="14">
        <v>2</v>
      </c>
      <c r="CB213" s="14">
        <f t="shared" si="457"/>
        <v>9</v>
      </c>
      <c r="CC213" s="14" t="s">
        <v>21</v>
      </c>
      <c r="CD213" s="14">
        <f>INDEX(属性投放!$AY$6:$AY$85,(BW213-2)*20+CB213)</f>
        <v>4745</v>
      </c>
      <c r="CE213" s="14" t="s">
        <v>22</v>
      </c>
      <c r="CF213" s="14">
        <f>INDEX(属性投放!$AZ$6:$AZ$85,(BW213-2)*20+CB213)</f>
        <v>2263</v>
      </c>
      <c r="CG213" s="14" t="s">
        <v>674</v>
      </c>
      <c r="CH213" s="14">
        <f>INDEX(属性投放!$BA$6:$BA$85,(BW213-2)*20+CB213)</f>
        <v>45450</v>
      </c>
      <c r="CI213" s="14" t="s">
        <v>21</v>
      </c>
      <c r="CJ213" s="14">
        <f>INDEX(属性投放!$BB$6:$BB$85,(BW213-2)*20+CB213)</f>
        <v>30</v>
      </c>
      <c r="CK213" s="14" t="s">
        <v>22</v>
      </c>
      <c r="CL213" s="14">
        <f>INDEX(属性投放!$BC$6:$BC$85,(BW213-2)*20+CB213)</f>
        <v>15</v>
      </c>
      <c r="CM213" s="14" t="s">
        <v>674</v>
      </c>
      <c r="CN213" s="14">
        <f>INDEX(属性投放!$BD$6:$BD$85,(BW213-2)*20+CB213)</f>
        <v>300</v>
      </c>
      <c r="CQ213" s="13">
        <v>209</v>
      </c>
      <c r="CR213" s="13">
        <f t="shared" si="458"/>
        <v>5</v>
      </c>
      <c r="CS213" s="13">
        <f t="shared" si="459"/>
        <v>1</v>
      </c>
      <c r="CT213" s="14">
        <f t="shared" si="460"/>
        <v>3</v>
      </c>
      <c r="CU213" s="14">
        <f t="shared" si="461"/>
        <v>1102005</v>
      </c>
      <c r="CV213" s="14" t="str">
        <f>INDEX($O$6:$O$27,CR213)&amp;"-"&amp;INDEX(属性投放!$AB$7:$AB$26,CX213)&amp;"-魂火-"&amp;CZ213</f>
        <v>李轩辕-等活-魂火-1</v>
      </c>
      <c r="CW213" s="25" t="s">
        <v>162</v>
      </c>
      <c r="CX213" s="14">
        <f>INDEX(属性投放!$AL$7:$AL$58,CS213)</f>
        <v>1</v>
      </c>
      <c r="CY213" s="14" t="s">
        <v>701</v>
      </c>
      <c r="CZ213" s="14">
        <f>INDEX(属性投放!$AM$7:$AM$58,CS213)</f>
        <v>1</v>
      </c>
      <c r="DA213" s="14">
        <f t="shared" si="462"/>
        <v>1</v>
      </c>
      <c r="DB213" s="14">
        <f>INDEX(属性投放!$AN$7:$AN$58,DA213)</f>
        <v>5</v>
      </c>
      <c r="DC213" s="14" t="s">
        <v>702</v>
      </c>
      <c r="DD213" s="14">
        <f>INDEX(属性投放!$BJ$6:$BJ$85,(CT213-2)*20+CX213)</f>
        <v>20</v>
      </c>
      <c r="DE213" s="14">
        <f>SUMIFS(DD$5:DD213,$CR$5:$CR213,"="&amp;$CR213)</f>
        <v>20</v>
      </c>
      <c r="DF213" s="14" t="s">
        <v>703</v>
      </c>
      <c r="DG213" s="14">
        <f>INDEX(属性投放!$BK$6:$BK$85,(CT213-2)*20+CX213)</f>
        <v>10</v>
      </c>
      <c r="DH213" s="14">
        <f>SUMIFS(DG$5:DG213,$CR$5:$CR213,"="&amp;$CR213)</f>
        <v>10</v>
      </c>
      <c r="DI213" s="14" t="s">
        <v>704</v>
      </c>
      <c r="DJ213" s="14">
        <f>INDEX(属性投放!$BL$6:$BL$85,(CT213-2)*20+CX213)</f>
        <v>200</v>
      </c>
      <c r="DK213" s="14">
        <f>SUMIFS(DJ$5:DJ213,$CR$5:$CR213,"="&amp;$CR213)</f>
        <v>200</v>
      </c>
      <c r="DP213" s="14">
        <f t="shared" si="463"/>
        <v>1102011</v>
      </c>
      <c r="DQ213" s="14" t="str">
        <f t="shared" si="464"/>
        <v>张飞9突</v>
      </c>
      <c r="DR213" s="14">
        <f t="shared" si="465"/>
        <v>5</v>
      </c>
      <c r="DS213" s="14">
        <f t="shared" si="466"/>
        <v>6</v>
      </c>
      <c r="DT213" s="14">
        <f t="shared" si="467"/>
        <v>8</v>
      </c>
      <c r="DU213" s="14">
        <f t="shared" si="468"/>
        <v>5</v>
      </c>
      <c r="DV213" s="14">
        <f t="shared" si="469"/>
        <v>9</v>
      </c>
      <c r="DW213" s="14">
        <f t="shared" si="470"/>
        <v>69</v>
      </c>
      <c r="DX213" s="14">
        <f>INDEX(属性投放!$AW$6:$AW$85,(卡牌属性!DU213-2)*20+卡牌属性!DV213)</f>
        <v>8</v>
      </c>
      <c r="DY213" s="14">
        <f>INDEX(属性投放!BP$6:BP$85,卡牌属性!$DW213)</f>
        <v>380</v>
      </c>
      <c r="DZ213" s="14">
        <f>INDEX(属性投放!BQ$6:BQ$85,卡牌属性!$DW213)</f>
        <v>190</v>
      </c>
      <c r="EA213" s="14">
        <f>INDEX(属性投放!BR$6:BR$85,卡牌属性!$DW213)</f>
        <v>3800</v>
      </c>
      <c r="EB213" s="14">
        <f t="shared" si="478"/>
        <v>2286</v>
      </c>
      <c r="EC213" s="14">
        <f t="shared" si="479"/>
        <v>2416</v>
      </c>
      <c r="ED213" s="14">
        <f t="shared" si="480"/>
        <v>2778</v>
      </c>
      <c r="EE213" s="14">
        <f t="shared" si="481"/>
        <v>2778</v>
      </c>
      <c r="EF213" s="14">
        <f t="shared" si="482"/>
        <v>2946</v>
      </c>
      <c r="EG213" s="14">
        <f t="shared" si="483"/>
        <v>1155</v>
      </c>
      <c r="EH213" s="14">
        <f t="shared" si="484"/>
        <v>1320</v>
      </c>
      <c r="EI213" s="14">
        <f t="shared" si="485"/>
        <v>1320</v>
      </c>
      <c r="EJ213" s="14">
        <f t="shared" si="486"/>
        <v>1381</v>
      </c>
      <c r="EK213" s="14">
        <f t="shared" si="487"/>
        <v>1464</v>
      </c>
      <c r="EL213" s="14">
        <f t="shared" si="488"/>
        <v>27710</v>
      </c>
      <c r="EM213" s="14">
        <f t="shared" si="489"/>
        <v>29500</v>
      </c>
      <c r="EN213" s="14">
        <f t="shared" si="490"/>
        <v>29500</v>
      </c>
      <c r="EO213" s="14">
        <f t="shared" si="491"/>
        <v>33600</v>
      </c>
      <c r="EP213" s="14">
        <f t="shared" si="492"/>
        <v>38700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471"/>
        <v>11</v>
      </c>
      <c r="AG214" s="13">
        <f t="shared" si="449"/>
        <v>3</v>
      </c>
      <c r="AH214" s="14">
        <f t="shared" si="450"/>
        <v>1101011</v>
      </c>
      <c r="AI214" s="14" t="str">
        <f t="shared" si="451"/>
        <v>阎风吒10突</v>
      </c>
      <c r="AJ214" s="25" t="s">
        <v>162</v>
      </c>
      <c r="AK214" s="14">
        <v>1</v>
      </c>
      <c r="AL214" s="14">
        <f t="shared" si="452"/>
        <v>10</v>
      </c>
      <c r="AM214" s="14">
        <f>INDEX(属性投放!$DE$6:$DE$85,(卡牌属性!AG214-2)*20+卡牌属性!AL214)</f>
        <v>2737</v>
      </c>
      <c r="AN214" s="14">
        <f t="shared" si="472"/>
        <v>2737</v>
      </c>
      <c r="AO214" s="14">
        <f t="shared" si="472"/>
        <v>2737</v>
      </c>
      <c r="AP214" s="14">
        <f t="shared" si="472"/>
        <v>2737</v>
      </c>
      <c r="AQ214" s="14">
        <f t="shared" si="472"/>
        <v>2737</v>
      </c>
      <c r="AR214" s="14">
        <f>INDEX(属性投放!$DF$6:$DF$85,(卡牌属性!AG214-2)*20+卡牌属性!AL214)</f>
        <v>1329</v>
      </c>
      <c r="AS214" s="14">
        <f t="shared" si="473"/>
        <v>1329</v>
      </c>
      <c r="AT214" s="14">
        <f t="shared" si="473"/>
        <v>1329</v>
      </c>
      <c r="AU214" s="14">
        <f t="shared" si="473"/>
        <v>1329</v>
      </c>
      <c r="AV214" s="14">
        <f t="shared" si="473"/>
        <v>1329</v>
      </c>
      <c r="AW214" s="14">
        <f>INDEX(属性投放!$DG$6:$DG$85,(卡牌属性!AG214-2)*20+卡牌属性!AL214)</f>
        <v>13585</v>
      </c>
      <c r="AX214" s="14">
        <f t="shared" si="474"/>
        <v>13585</v>
      </c>
      <c r="AY214" s="14">
        <f t="shared" si="474"/>
        <v>13585</v>
      </c>
      <c r="AZ214" s="14">
        <f t="shared" si="474"/>
        <v>13585</v>
      </c>
      <c r="BA214" s="14">
        <f t="shared" si="474"/>
        <v>13585</v>
      </c>
      <c r="BB214" s="14">
        <f>INDEX(属性投放!$DK$6:$DK$85,(卡牌属性!AG214-2)*20+卡牌属性!AL214)</f>
        <v>111</v>
      </c>
      <c r="BC214" s="14">
        <f t="shared" si="475"/>
        <v>111</v>
      </c>
      <c r="BD214" s="14">
        <f t="shared" si="475"/>
        <v>111</v>
      </c>
      <c r="BE214" s="14">
        <f t="shared" si="475"/>
        <v>111</v>
      </c>
      <c r="BF214" s="14">
        <f t="shared" si="475"/>
        <v>111</v>
      </c>
      <c r="BG214" s="14">
        <f>INDEX(属性投放!$DL$6:$DL$85,(卡牌属性!AG214-2)*20+卡牌属性!AL214)</f>
        <v>56</v>
      </c>
      <c r="BH214" s="14">
        <f t="shared" si="476"/>
        <v>56</v>
      </c>
      <c r="BI214" s="14">
        <f t="shared" si="476"/>
        <v>56</v>
      </c>
      <c r="BJ214" s="14">
        <f t="shared" si="476"/>
        <v>56</v>
      </c>
      <c r="BK214" s="14">
        <f t="shared" si="476"/>
        <v>56</v>
      </c>
      <c r="BL214" s="14">
        <f>INDEX(属性投放!$DM$6:$DM$85,(卡牌属性!AG214-2)*20+卡牌属性!AL214)</f>
        <v>555</v>
      </c>
      <c r="BM214" s="14">
        <f t="shared" si="477"/>
        <v>555</v>
      </c>
      <c r="BN214" s="14">
        <f t="shared" si="477"/>
        <v>555</v>
      </c>
      <c r="BO214" s="14">
        <f t="shared" si="477"/>
        <v>555</v>
      </c>
      <c r="BP214" s="14">
        <f t="shared" si="477"/>
        <v>555</v>
      </c>
      <c r="BU214" s="13">
        <v>210</v>
      </c>
      <c r="BV214" s="13">
        <f t="shared" si="453"/>
        <v>11</v>
      </c>
      <c r="BW214" s="14">
        <f t="shared" si="454"/>
        <v>5</v>
      </c>
      <c r="BX214" s="14">
        <f t="shared" si="455"/>
        <v>1102011</v>
      </c>
      <c r="BY214" s="14" t="str">
        <f t="shared" si="456"/>
        <v>张飞10突</v>
      </c>
      <c r="BZ214" s="25" t="s">
        <v>162</v>
      </c>
      <c r="CA214" s="14">
        <v>2</v>
      </c>
      <c r="CB214" s="14">
        <f t="shared" si="457"/>
        <v>10</v>
      </c>
      <c r="CC214" s="14" t="s">
        <v>21</v>
      </c>
      <c r="CD214" s="14">
        <f>INDEX(属性投放!$AY$6:$AY$85,(BW214-2)*20+CB214)</f>
        <v>5995</v>
      </c>
      <c r="CE214" s="14" t="s">
        <v>22</v>
      </c>
      <c r="CF214" s="14">
        <f>INDEX(属性投放!$AZ$6:$AZ$85,(BW214-2)*20+CB214)</f>
        <v>2888</v>
      </c>
      <c r="CG214" s="14" t="s">
        <v>674</v>
      </c>
      <c r="CH214" s="14">
        <f>INDEX(属性投放!$BA$6:$BA$85,(BW214-2)*20+CB214)</f>
        <v>57950</v>
      </c>
      <c r="CI214" s="14" t="s">
        <v>21</v>
      </c>
      <c r="CJ214" s="14">
        <f>INDEX(属性投放!$BB$6:$BB$85,(BW214-2)*20+CB214)</f>
        <v>40</v>
      </c>
      <c r="CK214" s="14" t="s">
        <v>22</v>
      </c>
      <c r="CL214" s="14">
        <f>INDEX(属性投放!$BC$6:$BC$85,(BW214-2)*20+CB214)</f>
        <v>20</v>
      </c>
      <c r="CM214" s="14" t="s">
        <v>674</v>
      </c>
      <c r="CN214" s="14">
        <f>INDEX(属性投放!$BD$6:$BD$85,(BW214-2)*20+CB214)</f>
        <v>400</v>
      </c>
      <c r="CQ214" s="13">
        <v>210</v>
      </c>
      <c r="CR214" s="13">
        <f t="shared" si="458"/>
        <v>5</v>
      </c>
      <c r="CS214" s="13">
        <f t="shared" si="459"/>
        <v>2</v>
      </c>
      <c r="CT214" s="14">
        <f t="shared" si="460"/>
        <v>3</v>
      </c>
      <c r="CU214" s="14">
        <f t="shared" si="461"/>
        <v>1102005</v>
      </c>
      <c r="CV214" s="14" t="str">
        <f>INDEX($O$6:$O$27,CR214)&amp;"-"&amp;INDEX(属性投放!$AB$7:$AB$26,CX214)&amp;"-魂火-"&amp;CZ214</f>
        <v>李轩辕-黑绳-魂火-1</v>
      </c>
      <c r="CW214" s="25" t="s">
        <v>162</v>
      </c>
      <c r="CX214" s="14">
        <f>INDEX(属性投放!$AL$7:$AL$58,CS214)</f>
        <v>2</v>
      </c>
      <c r="CY214" s="14" t="s">
        <v>701</v>
      </c>
      <c r="CZ214" s="14">
        <f>INDEX(属性投放!$AM$7:$AM$58,CS214)</f>
        <v>1</v>
      </c>
      <c r="DA214" s="14">
        <f t="shared" si="462"/>
        <v>2</v>
      </c>
      <c r="DB214" s="14">
        <f>INDEX(属性投放!$AN$7:$AN$58,DA214)</f>
        <v>10</v>
      </c>
      <c r="DC214" s="14" t="s">
        <v>702</v>
      </c>
      <c r="DD214" s="14">
        <f>INDEX(属性投放!$BJ$6:$BJ$85,(CT214-2)*20+CX214)</f>
        <v>30</v>
      </c>
      <c r="DE214" s="14">
        <f>SUMIFS(DD$5:DD214,$CR$5:$CR214,"="&amp;$CR214)</f>
        <v>50</v>
      </c>
      <c r="DF214" s="14" t="s">
        <v>703</v>
      </c>
      <c r="DG214" s="14">
        <f>INDEX(属性投放!$BK$6:$BK$85,(CT214-2)*20+CX214)</f>
        <v>15</v>
      </c>
      <c r="DH214" s="14">
        <f>SUMIFS(DG$5:DG214,$CR$5:$CR214,"="&amp;$CR214)</f>
        <v>25</v>
      </c>
      <c r="DI214" s="14" t="s">
        <v>704</v>
      </c>
      <c r="DJ214" s="14">
        <f>INDEX(属性投放!$BL$6:$BL$85,(CT214-2)*20+CX214)</f>
        <v>300</v>
      </c>
      <c r="DK214" s="14">
        <f>SUMIFS(DJ$5:DJ214,$CR$5:$CR214,"="&amp;$CR214)</f>
        <v>500</v>
      </c>
      <c r="DP214" s="14">
        <f t="shared" si="463"/>
        <v>1102011</v>
      </c>
      <c r="DQ214" s="14" t="str">
        <f t="shared" si="464"/>
        <v>张飞10突</v>
      </c>
      <c r="DR214" s="14">
        <f t="shared" si="465"/>
        <v>5</v>
      </c>
      <c r="DS214" s="14">
        <f t="shared" si="466"/>
        <v>6</v>
      </c>
      <c r="DT214" s="14">
        <f t="shared" si="467"/>
        <v>8</v>
      </c>
      <c r="DU214" s="14">
        <f t="shared" si="468"/>
        <v>5</v>
      </c>
      <c r="DV214" s="14">
        <f t="shared" si="469"/>
        <v>10</v>
      </c>
      <c r="DW214" s="14">
        <f t="shared" si="470"/>
        <v>70</v>
      </c>
      <c r="DX214" s="14">
        <f>INDEX(属性投放!$AW$6:$AW$85,(卡牌属性!DU214-2)*20+卡牌属性!DV214)</f>
        <v>7</v>
      </c>
      <c r="DY214" s="14">
        <f>INDEX(属性投放!BP$6:BP$85,卡牌属性!$DW214)</f>
        <v>420</v>
      </c>
      <c r="DZ214" s="14">
        <f>INDEX(属性投放!BQ$6:BQ$85,卡牌属性!$DW214)</f>
        <v>210</v>
      </c>
      <c r="EA214" s="14">
        <f>INDEX(属性投放!BR$6:BR$85,卡牌属性!$DW214)</f>
        <v>4200</v>
      </c>
      <c r="EB214" s="14">
        <f t="shared" si="478"/>
        <v>2786</v>
      </c>
      <c r="EC214" s="14">
        <f t="shared" si="479"/>
        <v>2924</v>
      </c>
      <c r="ED214" s="14">
        <f t="shared" si="480"/>
        <v>3358</v>
      </c>
      <c r="EE214" s="14">
        <f t="shared" si="481"/>
        <v>3358</v>
      </c>
      <c r="EF214" s="14">
        <f t="shared" si="482"/>
        <v>3550</v>
      </c>
      <c r="EG214" s="14">
        <f t="shared" si="483"/>
        <v>1409</v>
      </c>
      <c r="EH214" s="14">
        <f t="shared" si="484"/>
        <v>1614</v>
      </c>
      <c r="EI214" s="14">
        <f t="shared" si="485"/>
        <v>1614</v>
      </c>
      <c r="EJ214" s="14">
        <f t="shared" si="486"/>
        <v>1683</v>
      </c>
      <c r="EK214" s="14">
        <f t="shared" si="487"/>
        <v>1774</v>
      </c>
      <c r="EL214" s="14">
        <f t="shared" si="488"/>
        <v>33750</v>
      </c>
      <c r="EM214" s="14">
        <f t="shared" si="489"/>
        <v>35700</v>
      </c>
      <c r="EN214" s="14">
        <f t="shared" si="490"/>
        <v>35700</v>
      </c>
      <c r="EO214" s="14">
        <f t="shared" si="491"/>
        <v>40600</v>
      </c>
      <c r="EP214" s="14">
        <f t="shared" si="492"/>
        <v>46500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471"/>
        <v>11</v>
      </c>
      <c r="AG215" s="13">
        <f t="shared" si="449"/>
        <v>3</v>
      </c>
      <c r="AH215" s="14">
        <f t="shared" si="450"/>
        <v>1101011</v>
      </c>
      <c r="AI215" s="14" t="str">
        <f t="shared" si="451"/>
        <v>阎风吒11突</v>
      </c>
      <c r="AJ215" s="25" t="s">
        <v>162</v>
      </c>
      <c r="AK215" s="14">
        <v>1</v>
      </c>
      <c r="AL215" s="14">
        <f t="shared" si="452"/>
        <v>11</v>
      </c>
      <c r="AM215" s="14">
        <f>INDEX(属性投放!$DE$6:$DE$85,(卡牌属性!AG215-2)*20+卡牌属性!AL215)</f>
        <v>3056</v>
      </c>
      <c r="AN215" s="14">
        <f t="shared" si="472"/>
        <v>3056</v>
      </c>
      <c r="AO215" s="14">
        <f t="shared" si="472"/>
        <v>3056</v>
      </c>
      <c r="AP215" s="14">
        <f t="shared" si="472"/>
        <v>3056</v>
      </c>
      <c r="AQ215" s="14">
        <f t="shared" si="472"/>
        <v>3056</v>
      </c>
      <c r="AR215" s="14">
        <f>INDEX(属性投放!$DF$6:$DF$85,(卡牌属性!AG215-2)*20+卡牌属性!AL215)</f>
        <v>1488</v>
      </c>
      <c r="AS215" s="14">
        <f t="shared" si="473"/>
        <v>1488</v>
      </c>
      <c r="AT215" s="14">
        <f t="shared" si="473"/>
        <v>1488</v>
      </c>
      <c r="AU215" s="14">
        <f t="shared" si="473"/>
        <v>1488</v>
      </c>
      <c r="AV215" s="14">
        <f t="shared" si="473"/>
        <v>1488</v>
      </c>
      <c r="AW215" s="14">
        <f>INDEX(属性投放!$DG$6:$DG$85,(卡牌属性!AG215-2)*20+卡牌属性!AL215)</f>
        <v>15180</v>
      </c>
      <c r="AX215" s="14">
        <f t="shared" si="474"/>
        <v>15180</v>
      </c>
      <c r="AY215" s="14">
        <f t="shared" si="474"/>
        <v>15180</v>
      </c>
      <c r="AZ215" s="14">
        <f t="shared" si="474"/>
        <v>15180</v>
      </c>
      <c r="BA215" s="14">
        <f t="shared" si="474"/>
        <v>15180</v>
      </c>
      <c r="BB215" s="14">
        <f>INDEX(属性投放!$DK$6:$DK$85,(卡牌属性!AG215-2)*20+卡牌属性!AL215)</f>
        <v>111</v>
      </c>
      <c r="BC215" s="14">
        <f t="shared" si="475"/>
        <v>111</v>
      </c>
      <c r="BD215" s="14">
        <f t="shared" si="475"/>
        <v>111</v>
      </c>
      <c r="BE215" s="14">
        <f t="shared" si="475"/>
        <v>111</v>
      </c>
      <c r="BF215" s="14">
        <f t="shared" si="475"/>
        <v>111</v>
      </c>
      <c r="BG215" s="14">
        <f>INDEX(属性投放!$DL$6:$DL$85,(卡牌属性!AG215-2)*20+卡牌属性!AL215)</f>
        <v>56</v>
      </c>
      <c r="BH215" s="14">
        <f t="shared" si="476"/>
        <v>56</v>
      </c>
      <c r="BI215" s="14">
        <f t="shared" si="476"/>
        <v>56</v>
      </c>
      <c r="BJ215" s="14">
        <f t="shared" si="476"/>
        <v>56</v>
      </c>
      <c r="BK215" s="14">
        <f t="shared" si="476"/>
        <v>56</v>
      </c>
      <c r="BL215" s="14">
        <f>INDEX(属性投放!$DM$6:$DM$85,(卡牌属性!AG215-2)*20+卡牌属性!AL215)</f>
        <v>555</v>
      </c>
      <c r="BM215" s="14">
        <f t="shared" si="477"/>
        <v>555</v>
      </c>
      <c r="BN215" s="14">
        <f t="shared" si="477"/>
        <v>555</v>
      </c>
      <c r="BO215" s="14">
        <f t="shared" si="477"/>
        <v>555</v>
      </c>
      <c r="BP215" s="14">
        <f t="shared" si="477"/>
        <v>555</v>
      </c>
      <c r="BU215" s="13">
        <v>211</v>
      </c>
      <c r="BV215" s="13">
        <f t="shared" si="453"/>
        <v>11</v>
      </c>
      <c r="BW215" s="14">
        <f t="shared" si="454"/>
        <v>5</v>
      </c>
      <c r="BX215" s="14">
        <f t="shared" si="455"/>
        <v>1102011</v>
      </c>
      <c r="BY215" s="14" t="str">
        <f t="shared" si="456"/>
        <v>张飞11突</v>
      </c>
      <c r="BZ215" s="25" t="s">
        <v>162</v>
      </c>
      <c r="CA215" s="14">
        <v>2</v>
      </c>
      <c r="CB215" s="14">
        <f t="shared" si="457"/>
        <v>11</v>
      </c>
      <c r="CC215" s="14" t="s">
        <v>21</v>
      </c>
      <c r="CD215" s="14">
        <f>INDEX(属性投放!$AY$6:$AY$85,(BW215-2)*20+CB215)</f>
        <v>7445</v>
      </c>
      <c r="CE215" s="14" t="s">
        <v>22</v>
      </c>
      <c r="CF215" s="14">
        <f>INDEX(属性投放!$AZ$6:$AZ$85,(BW215-2)*20+CB215)</f>
        <v>3613</v>
      </c>
      <c r="CG215" s="14" t="s">
        <v>674</v>
      </c>
      <c r="CH215" s="14">
        <f>INDEX(属性投放!$BA$6:$BA$85,(BW215-2)*20+CB215)</f>
        <v>72450</v>
      </c>
      <c r="CI215" s="14" t="s">
        <v>21</v>
      </c>
      <c r="CJ215" s="14">
        <f>INDEX(属性投放!$BB$6:$BB$85,(BW215-2)*20+CB215)</f>
        <v>40</v>
      </c>
      <c r="CK215" s="14" t="s">
        <v>22</v>
      </c>
      <c r="CL215" s="14">
        <f>INDEX(属性投放!$BC$6:$BC$85,(BW215-2)*20+CB215)</f>
        <v>20</v>
      </c>
      <c r="CM215" s="14" t="s">
        <v>674</v>
      </c>
      <c r="CN215" s="14">
        <f>INDEX(属性投放!$BD$6:$BD$85,(BW215-2)*20+CB215)</f>
        <v>400</v>
      </c>
      <c r="CQ215" s="13">
        <v>211</v>
      </c>
      <c r="CR215" s="13">
        <f t="shared" si="458"/>
        <v>5</v>
      </c>
      <c r="CS215" s="13">
        <f t="shared" si="459"/>
        <v>3</v>
      </c>
      <c r="CT215" s="14">
        <f t="shared" si="460"/>
        <v>3</v>
      </c>
      <c r="CU215" s="14">
        <f t="shared" si="461"/>
        <v>1102005</v>
      </c>
      <c r="CV215" s="14" t="str">
        <f>INDEX($O$6:$O$27,CR215)&amp;"-"&amp;INDEX(属性投放!$AB$7:$AB$26,CX215)&amp;"-魂火-"&amp;CZ215</f>
        <v>李轩辕-黑绳-魂火-2</v>
      </c>
      <c r="CW215" s="25" t="s">
        <v>162</v>
      </c>
      <c r="CX215" s="14">
        <f>INDEX(属性投放!$AL$7:$AL$58,CS215)</f>
        <v>2</v>
      </c>
      <c r="CY215" s="14" t="s">
        <v>701</v>
      </c>
      <c r="CZ215" s="14">
        <f>INDEX(属性投放!$AM$7:$AM$58,CS215)</f>
        <v>2</v>
      </c>
      <c r="DA215" s="14">
        <f t="shared" si="462"/>
        <v>3</v>
      </c>
      <c r="DB215" s="14">
        <f>INDEX(属性投放!$AN$7:$AN$58,DA215)</f>
        <v>15</v>
      </c>
      <c r="DC215" s="14" t="s">
        <v>702</v>
      </c>
      <c r="DD215" s="14">
        <f>INDEX(属性投放!$BJ$6:$BJ$85,(CT215-2)*20+CX215)</f>
        <v>30</v>
      </c>
      <c r="DE215" s="14">
        <f>SUMIFS(DD$5:DD215,$CR$5:$CR215,"="&amp;$CR215)</f>
        <v>80</v>
      </c>
      <c r="DF215" s="14" t="s">
        <v>703</v>
      </c>
      <c r="DG215" s="14">
        <f>INDEX(属性投放!$BK$6:$BK$85,(CT215-2)*20+CX215)</f>
        <v>15</v>
      </c>
      <c r="DH215" s="14">
        <f>SUMIFS(DG$5:DG215,$CR$5:$CR215,"="&amp;$CR215)</f>
        <v>40</v>
      </c>
      <c r="DI215" s="14" t="s">
        <v>704</v>
      </c>
      <c r="DJ215" s="14">
        <f>INDEX(属性投放!$BL$6:$BL$85,(CT215-2)*20+CX215)</f>
        <v>300</v>
      </c>
      <c r="DK215" s="14">
        <f>SUMIFS(DJ$5:DJ215,$CR$5:$CR215,"="&amp;$CR215)</f>
        <v>800</v>
      </c>
      <c r="DP215" s="14">
        <f t="shared" si="463"/>
        <v>1102011</v>
      </c>
      <c r="DQ215" s="14" t="str">
        <f t="shared" si="464"/>
        <v>张飞11突</v>
      </c>
      <c r="DR215" s="14">
        <f t="shared" si="465"/>
        <v>5</v>
      </c>
      <c r="DS215" s="14">
        <f t="shared" si="466"/>
        <v>6</v>
      </c>
      <c r="DT215" s="14">
        <f t="shared" si="467"/>
        <v>8</v>
      </c>
      <c r="DU215" s="14">
        <f t="shared" si="468"/>
        <v>5</v>
      </c>
      <c r="DV215" s="14">
        <f t="shared" si="469"/>
        <v>11</v>
      </c>
      <c r="DW215" s="14">
        <f t="shared" si="470"/>
        <v>71</v>
      </c>
      <c r="DX215" s="14">
        <f>INDEX(属性投放!$AW$6:$AW$85,(卡牌属性!DU215-2)*20+卡牌属性!DV215)</f>
        <v>8</v>
      </c>
      <c r="DY215" s="14">
        <f>INDEX(属性投放!BP$6:BP$85,卡牌属性!$DW215)</f>
        <v>500</v>
      </c>
      <c r="DZ215" s="14">
        <f>INDEX(属性投放!BQ$6:BQ$85,卡牌属性!$DW215)</f>
        <v>250</v>
      </c>
      <c r="EA215" s="14">
        <f>INDEX(属性投放!BR$6:BR$85,卡牌属性!$DW215)</f>
        <v>5000</v>
      </c>
      <c r="EB215" s="14">
        <f t="shared" si="478"/>
        <v>3346</v>
      </c>
      <c r="EC215" s="14">
        <f t="shared" si="479"/>
        <v>3491</v>
      </c>
      <c r="ED215" s="14">
        <f t="shared" si="480"/>
        <v>3988</v>
      </c>
      <c r="EE215" s="14">
        <f t="shared" si="481"/>
        <v>3988</v>
      </c>
      <c r="EF215" s="14">
        <f t="shared" si="482"/>
        <v>4215</v>
      </c>
      <c r="EG215" s="14">
        <f t="shared" si="483"/>
        <v>1696</v>
      </c>
      <c r="EH215" s="14">
        <f t="shared" si="484"/>
        <v>1929</v>
      </c>
      <c r="EI215" s="14">
        <f t="shared" si="485"/>
        <v>1929</v>
      </c>
      <c r="EJ215" s="14">
        <f t="shared" si="486"/>
        <v>2019</v>
      </c>
      <c r="EK215" s="14">
        <f t="shared" si="487"/>
        <v>2124</v>
      </c>
      <c r="EL215" s="14">
        <f t="shared" si="488"/>
        <v>40400</v>
      </c>
      <c r="EM215" s="14">
        <f t="shared" si="489"/>
        <v>42700</v>
      </c>
      <c r="EN215" s="14">
        <f t="shared" si="490"/>
        <v>42700</v>
      </c>
      <c r="EO215" s="14">
        <f t="shared" si="491"/>
        <v>48300</v>
      </c>
      <c r="EP215" s="14">
        <f t="shared" si="492"/>
        <v>55950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471"/>
        <v>11</v>
      </c>
      <c r="AG216" s="13">
        <f t="shared" si="449"/>
        <v>3</v>
      </c>
      <c r="AH216" s="14">
        <f t="shared" si="450"/>
        <v>1101011</v>
      </c>
      <c r="AI216" s="14" t="str">
        <f t="shared" si="451"/>
        <v>阎风吒12突</v>
      </c>
      <c r="AJ216" s="25" t="s">
        <v>162</v>
      </c>
      <c r="AK216" s="14">
        <v>1</v>
      </c>
      <c r="AL216" s="14">
        <f t="shared" si="452"/>
        <v>12</v>
      </c>
      <c r="AM216" s="14">
        <f>INDEX(属性投放!$DE$6:$DE$85,(卡牌属性!AG216-2)*20+卡牌属性!AL216)</f>
        <v>3375</v>
      </c>
      <c r="AN216" s="14">
        <f t="shared" si="472"/>
        <v>3375</v>
      </c>
      <c r="AO216" s="14">
        <f t="shared" si="472"/>
        <v>3375</v>
      </c>
      <c r="AP216" s="14">
        <f t="shared" si="472"/>
        <v>3375</v>
      </c>
      <c r="AQ216" s="14">
        <f t="shared" si="472"/>
        <v>3375</v>
      </c>
      <c r="AR216" s="14">
        <f>INDEX(属性投放!$DF$6:$DF$85,(卡牌属性!AG216-2)*20+卡牌属性!AL216)</f>
        <v>1647</v>
      </c>
      <c r="AS216" s="14">
        <f t="shared" si="473"/>
        <v>1647</v>
      </c>
      <c r="AT216" s="14">
        <f t="shared" si="473"/>
        <v>1647</v>
      </c>
      <c r="AU216" s="14">
        <f t="shared" si="473"/>
        <v>1647</v>
      </c>
      <c r="AV216" s="14">
        <f t="shared" si="473"/>
        <v>1647</v>
      </c>
      <c r="AW216" s="14">
        <f>INDEX(属性投放!$DG$6:$DG$85,(卡牌属性!AG216-2)*20+卡牌属性!AL216)</f>
        <v>16775</v>
      </c>
      <c r="AX216" s="14">
        <f t="shared" si="474"/>
        <v>16775</v>
      </c>
      <c r="AY216" s="14">
        <f t="shared" si="474"/>
        <v>16775</v>
      </c>
      <c r="AZ216" s="14">
        <f t="shared" si="474"/>
        <v>16775</v>
      </c>
      <c r="BA216" s="14">
        <f t="shared" si="474"/>
        <v>16775</v>
      </c>
      <c r="BB216" s="14">
        <f>INDEX(属性投放!$DK$6:$DK$85,(卡牌属性!AG216-2)*20+卡牌属性!AL216)</f>
        <v>111</v>
      </c>
      <c r="BC216" s="14">
        <f t="shared" si="475"/>
        <v>111</v>
      </c>
      <c r="BD216" s="14">
        <f t="shared" si="475"/>
        <v>111</v>
      </c>
      <c r="BE216" s="14">
        <f t="shared" si="475"/>
        <v>111</v>
      </c>
      <c r="BF216" s="14">
        <f t="shared" si="475"/>
        <v>111</v>
      </c>
      <c r="BG216" s="14">
        <f>INDEX(属性投放!$DL$6:$DL$85,(卡牌属性!AG216-2)*20+卡牌属性!AL216)</f>
        <v>56</v>
      </c>
      <c r="BH216" s="14">
        <f t="shared" si="476"/>
        <v>56</v>
      </c>
      <c r="BI216" s="14">
        <f t="shared" si="476"/>
        <v>56</v>
      </c>
      <c r="BJ216" s="14">
        <f t="shared" si="476"/>
        <v>56</v>
      </c>
      <c r="BK216" s="14">
        <f t="shared" si="476"/>
        <v>56</v>
      </c>
      <c r="BL216" s="14">
        <f>INDEX(属性投放!$DM$6:$DM$85,(卡牌属性!AG216-2)*20+卡牌属性!AL216)</f>
        <v>555</v>
      </c>
      <c r="BM216" s="14">
        <f t="shared" si="477"/>
        <v>555</v>
      </c>
      <c r="BN216" s="14">
        <f t="shared" si="477"/>
        <v>555</v>
      </c>
      <c r="BO216" s="14">
        <f t="shared" si="477"/>
        <v>555</v>
      </c>
      <c r="BP216" s="14">
        <f t="shared" si="477"/>
        <v>555</v>
      </c>
      <c r="BU216" s="13">
        <v>212</v>
      </c>
      <c r="BV216" s="13">
        <f t="shared" si="453"/>
        <v>11</v>
      </c>
      <c r="BW216" s="14">
        <f t="shared" si="454"/>
        <v>5</v>
      </c>
      <c r="BX216" s="14">
        <f t="shared" si="455"/>
        <v>1102011</v>
      </c>
      <c r="BY216" s="14" t="str">
        <f t="shared" si="456"/>
        <v>张飞12突</v>
      </c>
      <c r="BZ216" s="25" t="s">
        <v>162</v>
      </c>
      <c r="CA216" s="14">
        <v>2</v>
      </c>
      <c r="CB216" s="14">
        <f t="shared" si="457"/>
        <v>12</v>
      </c>
      <c r="CC216" s="14" t="s">
        <v>21</v>
      </c>
      <c r="CD216" s="14">
        <f>INDEX(属性投放!$AY$6:$AY$85,(BW216-2)*20+CB216)</f>
        <v>9240</v>
      </c>
      <c r="CE216" s="14" t="s">
        <v>22</v>
      </c>
      <c r="CF216" s="14">
        <f>INDEX(属性投放!$AZ$6:$AZ$85,(BW216-2)*20+CB216)</f>
        <v>4512</v>
      </c>
      <c r="CG216" s="14" t="s">
        <v>674</v>
      </c>
      <c r="CH216" s="14">
        <f>INDEX(属性投放!$BA$6:$BA$85,(BW216-2)*20+CB216)</f>
        <v>90400</v>
      </c>
      <c r="CI216" s="14" t="s">
        <v>21</v>
      </c>
      <c r="CJ216" s="14">
        <f>INDEX(属性投放!$BB$6:$BB$85,(BW216-2)*20+CB216)</f>
        <v>40</v>
      </c>
      <c r="CK216" s="14" t="s">
        <v>22</v>
      </c>
      <c r="CL216" s="14">
        <f>INDEX(属性投放!$BC$6:$BC$85,(BW216-2)*20+CB216)</f>
        <v>20</v>
      </c>
      <c r="CM216" s="14" t="s">
        <v>674</v>
      </c>
      <c r="CN216" s="14">
        <f>INDEX(属性投放!$BD$6:$BD$85,(BW216-2)*20+CB216)</f>
        <v>400</v>
      </c>
      <c r="CQ216" s="13">
        <v>212</v>
      </c>
      <c r="CR216" s="13">
        <f t="shared" si="458"/>
        <v>5</v>
      </c>
      <c r="CS216" s="13">
        <f t="shared" si="459"/>
        <v>4</v>
      </c>
      <c r="CT216" s="14">
        <f t="shared" si="460"/>
        <v>3</v>
      </c>
      <c r="CU216" s="14">
        <f t="shared" si="461"/>
        <v>1102005</v>
      </c>
      <c r="CV216" s="14" t="str">
        <f>INDEX($O$6:$O$27,CR216)&amp;"-"&amp;INDEX(属性投放!$AB$7:$AB$26,CX216)&amp;"-魂火-"&amp;CZ216</f>
        <v>李轩辕-黑绳+1-魂火-1</v>
      </c>
      <c r="CW216" s="25" t="s">
        <v>162</v>
      </c>
      <c r="CX216" s="14">
        <f>INDEX(属性投放!$AL$7:$AL$58,CS216)</f>
        <v>3</v>
      </c>
      <c r="CY216" s="14" t="s">
        <v>701</v>
      </c>
      <c r="CZ216" s="14">
        <f>INDEX(属性投放!$AM$7:$AM$58,CS216)</f>
        <v>1</v>
      </c>
      <c r="DA216" s="14">
        <f t="shared" si="462"/>
        <v>4</v>
      </c>
      <c r="DB216" s="14">
        <f>INDEX(属性投放!$AN$7:$AN$58,DA216)</f>
        <v>20</v>
      </c>
      <c r="DC216" s="14" t="s">
        <v>702</v>
      </c>
      <c r="DD216" s="14">
        <f>INDEX(属性投放!$BJ$6:$BJ$85,(CT216-2)*20+CX216)</f>
        <v>35</v>
      </c>
      <c r="DE216" s="14">
        <f>SUMIFS(DD$5:DD216,$CR$5:$CR216,"="&amp;$CR216)</f>
        <v>115</v>
      </c>
      <c r="DF216" s="14" t="s">
        <v>703</v>
      </c>
      <c r="DG216" s="14">
        <f>INDEX(属性投放!$BK$6:$BK$85,(CT216-2)*20+CX216)</f>
        <v>18</v>
      </c>
      <c r="DH216" s="14">
        <f>SUMIFS(DG$5:DG216,$CR$5:$CR216,"="&amp;$CR216)</f>
        <v>58</v>
      </c>
      <c r="DI216" s="14" t="s">
        <v>704</v>
      </c>
      <c r="DJ216" s="14">
        <f>INDEX(属性投放!$BL$6:$BL$85,(CT216-2)*20+CX216)</f>
        <v>350</v>
      </c>
      <c r="DK216" s="14">
        <f>SUMIFS(DJ$5:DJ216,$CR$5:$CR216,"="&amp;$CR216)</f>
        <v>1150</v>
      </c>
      <c r="DP216" s="14">
        <f t="shared" si="463"/>
        <v>1102011</v>
      </c>
      <c r="DQ216" s="14" t="str">
        <f t="shared" si="464"/>
        <v>张飞12突</v>
      </c>
      <c r="DR216" s="14">
        <f t="shared" si="465"/>
        <v>5</v>
      </c>
      <c r="DS216" s="14">
        <f t="shared" si="466"/>
        <v>6</v>
      </c>
      <c r="DT216" s="14">
        <f t="shared" si="467"/>
        <v>8</v>
      </c>
      <c r="DU216" s="14">
        <f t="shared" si="468"/>
        <v>5</v>
      </c>
      <c r="DV216" s="14">
        <f t="shared" si="469"/>
        <v>12</v>
      </c>
      <c r="DW216" s="14">
        <f t="shared" si="470"/>
        <v>72</v>
      </c>
      <c r="DX216" s="14">
        <f>INDEX(属性投放!$AW$6:$AW$85,(卡牌属性!DU216-2)*20+卡牌属性!DV216)</f>
        <v>7</v>
      </c>
      <c r="DY216" s="14">
        <f>INDEX(属性投放!BP$6:BP$85,卡牌属性!$DW216)</f>
        <v>800</v>
      </c>
      <c r="DZ216" s="14">
        <f>INDEX(属性投放!BQ$6:BQ$85,卡牌属性!$DW216)</f>
        <v>400</v>
      </c>
      <c r="EA216" s="14">
        <f>INDEX(属性投放!BR$6:BR$85,卡牌属性!$DW216)</f>
        <v>8000</v>
      </c>
      <c r="EB216" s="14">
        <f t="shared" si="478"/>
        <v>4006</v>
      </c>
      <c r="EC216" s="14">
        <f t="shared" si="479"/>
        <v>4159</v>
      </c>
      <c r="ED216" s="14">
        <f t="shared" si="480"/>
        <v>4728</v>
      </c>
      <c r="EE216" s="14">
        <f t="shared" si="481"/>
        <v>4728</v>
      </c>
      <c r="EF216" s="14">
        <f t="shared" si="482"/>
        <v>4995</v>
      </c>
      <c r="EG216" s="14">
        <f t="shared" si="483"/>
        <v>2034</v>
      </c>
      <c r="EH216" s="14">
        <f t="shared" si="484"/>
        <v>2299</v>
      </c>
      <c r="EI216" s="14">
        <f t="shared" si="485"/>
        <v>2299</v>
      </c>
      <c r="EJ216" s="14">
        <f t="shared" si="486"/>
        <v>2413</v>
      </c>
      <c r="EK216" s="14">
        <f t="shared" si="487"/>
        <v>2534</v>
      </c>
      <c r="EL216" s="14">
        <f t="shared" si="488"/>
        <v>48200</v>
      </c>
      <c r="EM216" s="14">
        <f t="shared" si="489"/>
        <v>50900</v>
      </c>
      <c r="EN216" s="14">
        <f t="shared" si="490"/>
        <v>50900</v>
      </c>
      <c r="EO216" s="14">
        <f t="shared" si="491"/>
        <v>57300</v>
      </c>
      <c r="EP216" s="14">
        <f t="shared" si="492"/>
        <v>66950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471"/>
        <v>11</v>
      </c>
      <c r="AG217" s="13">
        <f t="shared" si="449"/>
        <v>3</v>
      </c>
      <c r="AH217" s="14">
        <f t="shared" si="450"/>
        <v>1101011</v>
      </c>
      <c r="AI217" s="14" t="str">
        <f t="shared" si="451"/>
        <v>阎风吒13突</v>
      </c>
      <c r="AJ217" s="25" t="s">
        <v>162</v>
      </c>
      <c r="AK217" s="14">
        <v>1</v>
      </c>
      <c r="AL217" s="14">
        <f t="shared" si="452"/>
        <v>13</v>
      </c>
      <c r="AM217" s="14">
        <f>INDEX(属性投放!$DE$6:$DE$85,(卡牌属性!AG217-2)*20+卡牌属性!AL217)</f>
        <v>6469</v>
      </c>
      <c r="AN217" s="14">
        <f t="shared" si="472"/>
        <v>6469</v>
      </c>
      <c r="AO217" s="14">
        <f t="shared" si="472"/>
        <v>6469</v>
      </c>
      <c r="AP217" s="14">
        <f t="shared" si="472"/>
        <v>6469</v>
      </c>
      <c r="AQ217" s="14">
        <f t="shared" si="472"/>
        <v>6469</v>
      </c>
      <c r="AR217" s="14">
        <f>INDEX(属性投放!$DF$6:$DF$85,(卡牌属性!AG217-2)*20+卡牌属性!AL217)</f>
        <v>3206</v>
      </c>
      <c r="AS217" s="14">
        <f t="shared" si="473"/>
        <v>3206</v>
      </c>
      <c r="AT217" s="14">
        <f t="shared" si="473"/>
        <v>3206</v>
      </c>
      <c r="AU217" s="14">
        <f t="shared" si="473"/>
        <v>3206</v>
      </c>
      <c r="AV217" s="14">
        <f t="shared" si="473"/>
        <v>3206</v>
      </c>
      <c r="AW217" s="14">
        <f>INDEX(属性投放!$DG$6:$DG$85,(卡牌属性!AG217-2)*20+卡牌属性!AL217)</f>
        <v>32245</v>
      </c>
      <c r="AX217" s="14">
        <f t="shared" si="474"/>
        <v>32245</v>
      </c>
      <c r="AY217" s="14">
        <f t="shared" si="474"/>
        <v>32245</v>
      </c>
      <c r="AZ217" s="14">
        <f t="shared" si="474"/>
        <v>32245</v>
      </c>
      <c r="BA217" s="14">
        <f t="shared" si="474"/>
        <v>32245</v>
      </c>
      <c r="BB217" s="14">
        <f>INDEX(属性投放!$DK$6:$DK$85,(卡牌属性!AG217-2)*20+卡牌属性!AL217)</f>
        <v>211</v>
      </c>
      <c r="BC217" s="14">
        <f t="shared" si="475"/>
        <v>211</v>
      </c>
      <c r="BD217" s="14">
        <f t="shared" si="475"/>
        <v>211</v>
      </c>
      <c r="BE217" s="14">
        <f t="shared" si="475"/>
        <v>211</v>
      </c>
      <c r="BF217" s="14">
        <f t="shared" si="475"/>
        <v>211</v>
      </c>
      <c r="BG217" s="14">
        <f>INDEX(属性投放!$DL$6:$DL$85,(卡牌属性!AG217-2)*20+卡牌属性!AL217)</f>
        <v>106</v>
      </c>
      <c r="BH217" s="14">
        <f t="shared" si="476"/>
        <v>106</v>
      </c>
      <c r="BI217" s="14">
        <f t="shared" si="476"/>
        <v>106</v>
      </c>
      <c r="BJ217" s="14">
        <f t="shared" si="476"/>
        <v>106</v>
      </c>
      <c r="BK217" s="14">
        <f t="shared" si="476"/>
        <v>106</v>
      </c>
      <c r="BL217" s="14">
        <f>INDEX(属性投放!$DM$6:$DM$85,(卡牌属性!AG217-2)*20+卡牌属性!AL217)</f>
        <v>1055</v>
      </c>
      <c r="BM217" s="14">
        <f t="shared" si="477"/>
        <v>1055</v>
      </c>
      <c r="BN217" s="14">
        <f t="shared" si="477"/>
        <v>1055</v>
      </c>
      <c r="BO217" s="14">
        <f t="shared" si="477"/>
        <v>1055</v>
      </c>
      <c r="BP217" s="14">
        <f t="shared" si="477"/>
        <v>1055</v>
      </c>
      <c r="BU217" s="13">
        <v>213</v>
      </c>
      <c r="BV217" s="13">
        <f t="shared" si="453"/>
        <v>11</v>
      </c>
      <c r="BW217" s="14">
        <f t="shared" si="454"/>
        <v>5</v>
      </c>
      <c r="BX217" s="14">
        <f t="shared" si="455"/>
        <v>1102011</v>
      </c>
      <c r="BY217" s="14" t="str">
        <f t="shared" si="456"/>
        <v>张飞13突</v>
      </c>
      <c r="BZ217" s="25" t="s">
        <v>162</v>
      </c>
      <c r="CA217" s="14">
        <v>2</v>
      </c>
      <c r="CB217" s="14">
        <f t="shared" si="457"/>
        <v>13</v>
      </c>
      <c r="CC217" s="14" t="s">
        <v>21</v>
      </c>
      <c r="CD217" s="14">
        <f>INDEX(属性投放!$AY$6:$AY$85,(BW217-2)*20+CB217)</f>
        <v>11580</v>
      </c>
      <c r="CE217" s="14" t="s">
        <v>22</v>
      </c>
      <c r="CF217" s="14">
        <f>INDEX(属性投放!$AZ$6:$AZ$85,(BW217-2)*20+CB217)</f>
        <v>5682</v>
      </c>
      <c r="CG217" s="14" t="s">
        <v>674</v>
      </c>
      <c r="CH217" s="14">
        <f>INDEX(属性投放!$BA$6:$BA$85,(BW217-2)*20+CB217)</f>
        <v>113800</v>
      </c>
      <c r="CI217" s="14" t="s">
        <v>21</v>
      </c>
      <c r="CJ217" s="14">
        <f>INDEX(属性投放!$BB$6:$BB$85,(BW217-2)*20+CB217)</f>
        <v>50</v>
      </c>
      <c r="CK217" s="14" t="s">
        <v>22</v>
      </c>
      <c r="CL217" s="14">
        <f>INDEX(属性投放!$BC$6:$BC$85,(BW217-2)*20+CB217)</f>
        <v>25</v>
      </c>
      <c r="CM217" s="14" t="s">
        <v>674</v>
      </c>
      <c r="CN217" s="14">
        <f>INDEX(属性投放!$BD$6:$BD$85,(BW217-2)*20+CB217)</f>
        <v>500</v>
      </c>
      <c r="CQ217" s="13">
        <v>213</v>
      </c>
      <c r="CR217" s="13">
        <f t="shared" si="458"/>
        <v>5</v>
      </c>
      <c r="CS217" s="13">
        <f t="shared" si="459"/>
        <v>5</v>
      </c>
      <c r="CT217" s="14">
        <f t="shared" si="460"/>
        <v>3</v>
      </c>
      <c r="CU217" s="14">
        <f t="shared" si="461"/>
        <v>1102005</v>
      </c>
      <c r="CV217" s="14" t="str">
        <f>INDEX($O$6:$O$27,CR217)&amp;"-"&amp;INDEX(属性投放!$AB$7:$AB$26,CX217)&amp;"-魂火-"&amp;CZ217</f>
        <v>李轩辕-黑绳+1-魂火-2</v>
      </c>
      <c r="CW217" s="25" t="s">
        <v>162</v>
      </c>
      <c r="CX217" s="14">
        <f>INDEX(属性投放!$AL$7:$AL$58,CS217)</f>
        <v>3</v>
      </c>
      <c r="CY217" s="14" t="s">
        <v>701</v>
      </c>
      <c r="CZ217" s="14">
        <f>INDEX(属性投放!$AM$7:$AM$58,CS217)</f>
        <v>2</v>
      </c>
      <c r="DA217" s="14">
        <f t="shared" si="462"/>
        <v>5</v>
      </c>
      <c r="DB217" s="14">
        <f>INDEX(属性投放!$AN$7:$AN$58,DA217)</f>
        <v>25</v>
      </c>
      <c r="DC217" s="14" t="s">
        <v>702</v>
      </c>
      <c r="DD217" s="14">
        <f>INDEX(属性投放!$BJ$6:$BJ$85,(CT217-2)*20+CX217)</f>
        <v>35</v>
      </c>
      <c r="DE217" s="14">
        <f>SUMIFS(DD$5:DD217,$CR$5:$CR217,"="&amp;$CR217)</f>
        <v>150</v>
      </c>
      <c r="DF217" s="14" t="s">
        <v>703</v>
      </c>
      <c r="DG217" s="14">
        <f>INDEX(属性投放!$BK$6:$BK$85,(CT217-2)*20+CX217)</f>
        <v>18</v>
      </c>
      <c r="DH217" s="14">
        <f>SUMIFS(DG$5:DG217,$CR$5:$CR217,"="&amp;$CR217)</f>
        <v>76</v>
      </c>
      <c r="DI217" s="14" t="s">
        <v>704</v>
      </c>
      <c r="DJ217" s="14">
        <f>INDEX(属性投放!$BL$6:$BL$85,(CT217-2)*20+CX217)</f>
        <v>350</v>
      </c>
      <c r="DK217" s="14">
        <f>SUMIFS(DJ$5:DJ217,$CR$5:$CR217,"="&amp;$CR217)</f>
        <v>1500</v>
      </c>
      <c r="DP217" s="14">
        <f t="shared" si="463"/>
        <v>1102011</v>
      </c>
      <c r="DQ217" s="14" t="str">
        <f t="shared" si="464"/>
        <v>张飞13突</v>
      </c>
      <c r="DR217" s="14">
        <f t="shared" si="465"/>
        <v>5</v>
      </c>
      <c r="DS217" s="14">
        <f t="shared" si="466"/>
        <v>6</v>
      </c>
      <c r="DT217" s="14">
        <f t="shared" si="467"/>
        <v>8</v>
      </c>
      <c r="DU217" s="14">
        <f t="shared" si="468"/>
        <v>5</v>
      </c>
      <c r="DV217" s="14">
        <f t="shared" si="469"/>
        <v>13</v>
      </c>
      <c r="DW217" s="14">
        <f t="shared" si="470"/>
        <v>73</v>
      </c>
      <c r="DX217" s="14">
        <f>INDEX(属性投放!$AW$6:$AW$85,(卡牌属性!DU217-2)*20+卡牌属性!DV217)</f>
        <v>8</v>
      </c>
      <c r="DY217" s="14">
        <f>INDEX(属性投放!BP$6:BP$85,卡牌属性!$DW217)</f>
        <v>850</v>
      </c>
      <c r="DZ217" s="14">
        <f>INDEX(属性投放!BQ$6:BQ$85,卡牌属性!$DW217)</f>
        <v>425</v>
      </c>
      <c r="EA217" s="14">
        <f>INDEX(属性投放!BR$6:BR$85,卡牌属性!$DW217)</f>
        <v>8500</v>
      </c>
      <c r="EB217" s="14">
        <f t="shared" si="478"/>
        <v>4946</v>
      </c>
      <c r="EC217" s="14">
        <f t="shared" si="479"/>
        <v>5106</v>
      </c>
      <c r="ED217" s="14">
        <f t="shared" si="480"/>
        <v>5738</v>
      </c>
      <c r="EE217" s="14">
        <f t="shared" si="481"/>
        <v>5738</v>
      </c>
      <c r="EF217" s="14">
        <f t="shared" si="482"/>
        <v>6040</v>
      </c>
      <c r="EG217" s="14">
        <f t="shared" si="483"/>
        <v>2511</v>
      </c>
      <c r="EH217" s="14">
        <f t="shared" si="484"/>
        <v>2804</v>
      </c>
      <c r="EI217" s="14">
        <f t="shared" si="485"/>
        <v>2804</v>
      </c>
      <c r="EJ217" s="14">
        <f t="shared" si="486"/>
        <v>2939</v>
      </c>
      <c r="EK217" s="14">
        <f t="shared" si="487"/>
        <v>3074</v>
      </c>
      <c r="EL217" s="14">
        <f t="shared" si="488"/>
        <v>58650</v>
      </c>
      <c r="EM217" s="14">
        <f t="shared" si="489"/>
        <v>61700</v>
      </c>
      <c r="EN217" s="14">
        <f t="shared" si="490"/>
        <v>61700</v>
      </c>
      <c r="EO217" s="14">
        <f t="shared" si="491"/>
        <v>68800</v>
      </c>
      <c r="EP217" s="14">
        <f t="shared" si="492"/>
        <v>80200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471"/>
        <v>11</v>
      </c>
      <c r="AG218" s="13">
        <f t="shared" si="449"/>
        <v>3</v>
      </c>
      <c r="AH218" s="14">
        <f t="shared" si="450"/>
        <v>1101011</v>
      </c>
      <c r="AI218" s="14" t="str">
        <f t="shared" si="451"/>
        <v>阎风吒14突</v>
      </c>
      <c r="AJ218" s="25" t="s">
        <v>162</v>
      </c>
      <c r="AK218" s="14">
        <v>1</v>
      </c>
      <c r="AL218" s="14">
        <f t="shared" si="452"/>
        <v>14</v>
      </c>
      <c r="AM218" s="14">
        <f>INDEX(属性投放!$DE$6:$DE$85,(卡牌属性!AG218-2)*20+卡牌属性!AL218)</f>
        <v>7071</v>
      </c>
      <c r="AN218" s="14">
        <f t="shared" si="472"/>
        <v>7071</v>
      </c>
      <c r="AO218" s="14">
        <f t="shared" si="472"/>
        <v>7071</v>
      </c>
      <c r="AP218" s="14">
        <f t="shared" si="472"/>
        <v>7071</v>
      </c>
      <c r="AQ218" s="14">
        <f t="shared" si="472"/>
        <v>7071</v>
      </c>
      <c r="AR218" s="14">
        <f>INDEX(属性投放!$DF$6:$DF$85,(卡牌属性!AG218-2)*20+卡牌属性!AL218)</f>
        <v>3508</v>
      </c>
      <c r="AS218" s="14">
        <f t="shared" si="473"/>
        <v>3508</v>
      </c>
      <c r="AT218" s="14">
        <f t="shared" si="473"/>
        <v>3508</v>
      </c>
      <c r="AU218" s="14">
        <f t="shared" si="473"/>
        <v>3508</v>
      </c>
      <c r="AV218" s="14">
        <f t="shared" si="473"/>
        <v>3508</v>
      </c>
      <c r="AW218" s="14">
        <f>INDEX(属性投放!$DG$6:$DG$85,(卡牌属性!AG218-2)*20+卡牌属性!AL218)</f>
        <v>35255</v>
      </c>
      <c r="AX218" s="14">
        <f t="shared" si="474"/>
        <v>35255</v>
      </c>
      <c r="AY218" s="14">
        <f t="shared" si="474"/>
        <v>35255</v>
      </c>
      <c r="AZ218" s="14">
        <f t="shared" si="474"/>
        <v>35255</v>
      </c>
      <c r="BA218" s="14">
        <f t="shared" si="474"/>
        <v>35255</v>
      </c>
      <c r="BB218" s="14">
        <f>INDEX(属性投放!$DK$6:$DK$85,(卡牌属性!AG218-2)*20+卡牌属性!AL218)</f>
        <v>211</v>
      </c>
      <c r="BC218" s="14">
        <f t="shared" si="475"/>
        <v>211</v>
      </c>
      <c r="BD218" s="14">
        <f t="shared" si="475"/>
        <v>211</v>
      </c>
      <c r="BE218" s="14">
        <f t="shared" si="475"/>
        <v>211</v>
      </c>
      <c r="BF218" s="14">
        <f t="shared" si="475"/>
        <v>211</v>
      </c>
      <c r="BG218" s="14">
        <f>INDEX(属性投放!$DL$6:$DL$85,(卡牌属性!AG218-2)*20+卡牌属性!AL218)</f>
        <v>106</v>
      </c>
      <c r="BH218" s="14">
        <f t="shared" si="476"/>
        <v>106</v>
      </c>
      <c r="BI218" s="14">
        <f t="shared" si="476"/>
        <v>106</v>
      </c>
      <c r="BJ218" s="14">
        <f t="shared" si="476"/>
        <v>106</v>
      </c>
      <c r="BK218" s="14">
        <f t="shared" si="476"/>
        <v>106</v>
      </c>
      <c r="BL218" s="14">
        <f>INDEX(属性投放!$DM$6:$DM$85,(卡牌属性!AG218-2)*20+卡牌属性!AL218)</f>
        <v>1055</v>
      </c>
      <c r="BM218" s="14">
        <f t="shared" si="477"/>
        <v>1055</v>
      </c>
      <c r="BN218" s="14">
        <f t="shared" si="477"/>
        <v>1055</v>
      </c>
      <c r="BO218" s="14">
        <f t="shared" si="477"/>
        <v>1055</v>
      </c>
      <c r="BP218" s="14">
        <f t="shared" si="477"/>
        <v>1055</v>
      </c>
      <c r="BU218" s="13">
        <v>214</v>
      </c>
      <c r="BV218" s="13">
        <f t="shared" si="453"/>
        <v>11</v>
      </c>
      <c r="BW218" s="14">
        <f t="shared" si="454"/>
        <v>5</v>
      </c>
      <c r="BX218" s="14">
        <f t="shared" si="455"/>
        <v>1102011</v>
      </c>
      <c r="BY218" s="14" t="str">
        <f t="shared" si="456"/>
        <v>张飞14突</v>
      </c>
      <c r="BZ218" s="25" t="s">
        <v>162</v>
      </c>
      <c r="CA218" s="14">
        <v>2</v>
      </c>
      <c r="CB218" s="14">
        <f t="shared" si="457"/>
        <v>14</v>
      </c>
      <c r="CC218" s="14" t="s">
        <v>21</v>
      </c>
      <c r="CD218" s="14">
        <f>INDEX(属性投放!$AY$6:$AY$85,(BW218-2)*20+CB218)</f>
        <v>14420</v>
      </c>
      <c r="CE218" s="14" t="s">
        <v>22</v>
      </c>
      <c r="CF218" s="14">
        <f>INDEX(属性投放!$AZ$6:$AZ$85,(BW218-2)*20+CB218)</f>
        <v>7102</v>
      </c>
      <c r="CG218" s="14" t="s">
        <v>674</v>
      </c>
      <c r="CH218" s="14">
        <f>INDEX(属性投放!$BA$6:$BA$85,(BW218-2)*20+CB218)</f>
        <v>142200</v>
      </c>
      <c r="CI218" s="14" t="s">
        <v>21</v>
      </c>
      <c r="CJ218" s="14">
        <f>INDEX(属性投放!$BB$6:$BB$85,(BW218-2)*20+CB218)</f>
        <v>50</v>
      </c>
      <c r="CK218" s="14" t="s">
        <v>22</v>
      </c>
      <c r="CL218" s="14">
        <f>INDEX(属性投放!$BC$6:$BC$85,(BW218-2)*20+CB218)</f>
        <v>25</v>
      </c>
      <c r="CM218" s="14" t="s">
        <v>674</v>
      </c>
      <c r="CN218" s="14">
        <f>INDEX(属性投放!$BD$6:$BD$85,(BW218-2)*20+CB218)</f>
        <v>500</v>
      </c>
      <c r="CQ218" s="13">
        <v>214</v>
      </c>
      <c r="CR218" s="13">
        <f t="shared" si="458"/>
        <v>5</v>
      </c>
      <c r="CS218" s="13">
        <f t="shared" si="459"/>
        <v>6</v>
      </c>
      <c r="CT218" s="14">
        <f t="shared" si="460"/>
        <v>3</v>
      </c>
      <c r="CU218" s="14">
        <f t="shared" si="461"/>
        <v>1102005</v>
      </c>
      <c r="CV218" s="14" t="str">
        <f>INDEX($O$6:$O$27,CR218)&amp;"-"&amp;INDEX(属性投放!$AB$7:$AB$26,CX218)&amp;"-魂火-"&amp;CZ218</f>
        <v>李轩辕-众合-魂火-1</v>
      </c>
      <c r="CW218" s="25" t="s">
        <v>162</v>
      </c>
      <c r="CX218" s="14">
        <f>INDEX(属性投放!$AL$7:$AL$58,CS218)</f>
        <v>4</v>
      </c>
      <c r="CY218" s="14" t="s">
        <v>701</v>
      </c>
      <c r="CZ218" s="14">
        <f>INDEX(属性投放!$AM$7:$AM$58,CS218)</f>
        <v>1</v>
      </c>
      <c r="DA218" s="14">
        <f t="shared" si="462"/>
        <v>6</v>
      </c>
      <c r="DB218" s="14">
        <f>INDEX(属性投放!$AN$7:$AN$58,DA218)</f>
        <v>30</v>
      </c>
      <c r="DC218" s="14" t="s">
        <v>702</v>
      </c>
      <c r="DD218" s="14">
        <f>INDEX(属性投放!$BJ$6:$BJ$85,(CT218-2)*20+CX218)</f>
        <v>45</v>
      </c>
      <c r="DE218" s="14">
        <f>SUMIFS(DD$5:DD218,$CR$5:$CR218,"="&amp;$CR218)</f>
        <v>195</v>
      </c>
      <c r="DF218" s="14" t="s">
        <v>703</v>
      </c>
      <c r="DG218" s="14">
        <f>INDEX(属性投放!$BK$6:$BK$85,(CT218-2)*20+CX218)</f>
        <v>23</v>
      </c>
      <c r="DH218" s="14">
        <f>SUMIFS(DG$5:DG218,$CR$5:$CR218,"="&amp;$CR218)</f>
        <v>99</v>
      </c>
      <c r="DI218" s="14" t="s">
        <v>704</v>
      </c>
      <c r="DJ218" s="14">
        <f>INDEX(属性投放!$BL$6:$BL$85,(CT218-2)*20+CX218)</f>
        <v>450</v>
      </c>
      <c r="DK218" s="14">
        <f>SUMIFS(DJ$5:DJ218,$CR$5:$CR218,"="&amp;$CR218)</f>
        <v>1950</v>
      </c>
      <c r="DP218" s="14">
        <f t="shared" si="463"/>
        <v>1102011</v>
      </c>
      <c r="DQ218" s="14" t="str">
        <f t="shared" si="464"/>
        <v>张飞14突</v>
      </c>
      <c r="DR218" s="14">
        <f t="shared" si="465"/>
        <v>5</v>
      </c>
      <c r="DS218" s="14">
        <f t="shared" si="466"/>
        <v>6</v>
      </c>
      <c r="DT218" s="14">
        <f t="shared" si="467"/>
        <v>8</v>
      </c>
      <c r="DU218" s="14">
        <f t="shared" si="468"/>
        <v>5</v>
      </c>
      <c r="DV218" s="14">
        <f t="shared" si="469"/>
        <v>14</v>
      </c>
      <c r="DW218" s="14">
        <f t="shared" si="470"/>
        <v>74</v>
      </c>
      <c r="DX218" s="14">
        <f>INDEX(属性投放!$AW$6:$AW$85,(卡牌属性!DU218-2)*20+卡牌属性!DV218)</f>
        <v>7</v>
      </c>
      <c r="DY218" s="14">
        <f>INDEX(属性投放!BP$6:BP$85,卡牌属性!$DW218)</f>
        <v>950</v>
      </c>
      <c r="DZ218" s="14">
        <f>INDEX(属性投放!BQ$6:BQ$85,卡牌属性!$DW218)</f>
        <v>475</v>
      </c>
      <c r="EA218" s="14">
        <f>INDEX(属性投放!BR$6:BR$85,卡牌属性!$DW218)</f>
        <v>9500</v>
      </c>
      <c r="EB218" s="14">
        <f t="shared" si="478"/>
        <v>5996</v>
      </c>
      <c r="EC218" s="14">
        <f t="shared" si="479"/>
        <v>6164</v>
      </c>
      <c r="ED218" s="14">
        <f t="shared" si="480"/>
        <v>6908</v>
      </c>
      <c r="EE218" s="14">
        <f t="shared" si="481"/>
        <v>6908</v>
      </c>
      <c r="EF218" s="14">
        <f t="shared" si="482"/>
        <v>7250</v>
      </c>
      <c r="EG218" s="14">
        <f t="shared" si="483"/>
        <v>3040</v>
      </c>
      <c r="EH218" s="14">
        <f t="shared" si="484"/>
        <v>3389</v>
      </c>
      <c r="EI218" s="14">
        <f t="shared" si="485"/>
        <v>3389</v>
      </c>
      <c r="EJ218" s="14">
        <f t="shared" si="486"/>
        <v>3548</v>
      </c>
      <c r="EK218" s="14">
        <f t="shared" si="487"/>
        <v>3699</v>
      </c>
      <c r="EL218" s="14">
        <f t="shared" si="488"/>
        <v>70750</v>
      </c>
      <c r="EM218" s="14">
        <f t="shared" si="489"/>
        <v>74200</v>
      </c>
      <c r="EN218" s="14">
        <f t="shared" si="490"/>
        <v>74200</v>
      </c>
      <c r="EO218" s="14">
        <f t="shared" si="491"/>
        <v>83300</v>
      </c>
      <c r="EP218" s="14">
        <f t="shared" si="492"/>
        <v>96700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471"/>
        <v>11</v>
      </c>
      <c r="AG219" s="13">
        <f t="shared" si="449"/>
        <v>3</v>
      </c>
      <c r="AH219" s="14">
        <f t="shared" si="450"/>
        <v>1101011</v>
      </c>
      <c r="AI219" s="14" t="str">
        <f t="shared" si="451"/>
        <v>阎风吒15突</v>
      </c>
      <c r="AJ219" s="25" t="s">
        <v>162</v>
      </c>
      <c r="AK219" s="14">
        <v>1</v>
      </c>
      <c r="AL219" s="14">
        <f t="shared" si="452"/>
        <v>15</v>
      </c>
      <c r="AM219" s="14">
        <f>INDEX(属性投放!$DE$6:$DE$85,(卡牌属性!AG219-2)*20+卡牌属性!AL219)</f>
        <v>7673</v>
      </c>
      <c r="AN219" s="14">
        <f t="shared" si="472"/>
        <v>7673</v>
      </c>
      <c r="AO219" s="14">
        <f t="shared" si="472"/>
        <v>7673</v>
      </c>
      <c r="AP219" s="14">
        <f t="shared" si="472"/>
        <v>7673</v>
      </c>
      <c r="AQ219" s="14">
        <f t="shared" si="472"/>
        <v>7673</v>
      </c>
      <c r="AR219" s="14">
        <f>INDEX(属性投放!$DF$6:$DF$85,(卡牌属性!AG219-2)*20+卡牌属性!AL219)</f>
        <v>3810</v>
      </c>
      <c r="AS219" s="14">
        <f t="shared" si="473"/>
        <v>3810</v>
      </c>
      <c r="AT219" s="14">
        <f t="shared" si="473"/>
        <v>3810</v>
      </c>
      <c r="AU219" s="14">
        <f t="shared" si="473"/>
        <v>3810</v>
      </c>
      <c r="AV219" s="14">
        <f t="shared" si="473"/>
        <v>3810</v>
      </c>
      <c r="AW219" s="14">
        <f>INDEX(属性投放!$DG$6:$DG$85,(卡牌属性!AG219-2)*20+卡牌属性!AL219)</f>
        <v>38265</v>
      </c>
      <c r="AX219" s="14">
        <f t="shared" si="474"/>
        <v>38265</v>
      </c>
      <c r="AY219" s="14">
        <f t="shared" si="474"/>
        <v>38265</v>
      </c>
      <c r="AZ219" s="14">
        <f t="shared" si="474"/>
        <v>38265</v>
      </c>
      <c r="BA219" s="14">
        <f t="shared" si="474"/>
        <v>38265</v>
      </c>
      <c r="BB219" s="14">
        <f>INDEX(属性投放!$DK$6:$DK$85,(卡牌属性!AG219-2)*20+卡牌属性!AL219)</f>
        <v>211</v>
      </c>
      <c r="BC219" s="14">
        <f t="shared" si="475"/>
        <v>211</v>
      </c>
      <c r="BD219" s="14">
        <f t="shared" si="475"/>
        <v>211</v>
      </c>
      <c r="BE219" s="14">
        <f t="shared" si="475"/>
        <v>211</v>
      </c>
      <c r="BF219" s="14">
        <f t="shared" si="475"/>
        <v>211</v>
      </c>
      <c r="BG219" s="14">
        <f>INDEX(属性投放!$DL$6:$DL$85,(卡牌属性!AG219-2)*20+卡牌属性!AL219)</f>
        <v>106</v>
      </c>
      <c r="BH219" s="14">
        <f t="shared" si="476"/>
        <v>106</v>
      </c>
      <c r="BI219" s="14">
        <f t="shared" si="476"/>
        <v>106</v>
      </c>
      <c r="BJ219" s="14">
        <f t="shared" si="476"/>
        <v>106</v>
      </c>
      <c r="BK219" s="14">
        <f t="shared" si="476"/>
        <v>106</v>
      </c>
      <c r="BL219" s="14">
        <f>INDEX(属性投放!$DM$6:$DM$85,(卡牌属性!AG219-2)*20+卡牌属性!AL219)</f>
        <v>1055</v>
      </c>
      <c r="BM219" s="14">
        <f t="shared" si="477"/>
        <v>1055</v>
      </c>
      <c r="BN219" s="14">
        <f t="shared" si="477"/>
        <v>1055</v>
      </c>
      <c r="BO219" s="14">
        <f t="shared" si="477"/>
        <v>1055</v>
      </c>
      <c r="BP219" s="14">
        <f t="shared" si="477"/>
        <v>1055</v>
      </c>
      <c r="BU219" s="13">
        <v>215</v>
      </c>
      <c r="BV219" s="13">
        <f t="shared" si="453"/>
        <v>11</v>
      </c>
      <c r="BW219" s="14">
        <f t="shared" si="454"/>
        <v>5</v>
      </c>
      <c r="BX219" s="14">
        <f t="shared" si="455"/>
        <v>1102011</v>
      </c>
      <c r="BY219" s="14" t="str">
        <f t="shared" si="456"/>
        <v>张飞15突</v>
      </c>
      <c r="BZ219" s="25" t="s">
        <v>162</v>
      </c>
      <c r="CA219" s="14">
        <v>2</v>
      </c>
      <c r="CB219" s="14">
        <f t="shared" si="457"/>
        <v>15</v>
      </c>
      <c r="CC219" s="14" t="s">
        <v>21</v>
      </c>
      <c r="CD219" s="14">
        <f>INDEX(属性投放!$AY$6:$AY$85,(BW219-2)*20+CB219)</f>
        <v>17670</v>
      </c>
      <c r="CE219" s="14" t="s">
        <v>22</v>
      </c>
      <c r="CF219" s="14">
        <f>INDEX(属性投放!$AZ$6:$AZ$85,(BW219-2)*20+CB219)</f>
        <v>8727</v>
      </c>
      <c r="CG219" s="14" t="s">
        <v>674</v>
      </c>
      <c r="CH219" s="14">
        <f>INDEX(属性投放!$BA$6:$BA$85,(BW219-2)*20+CB219)</f>
        <v>174700</v>
      </c>
      <c r="CI219" s="14" t="s">
        <v>21</v>
      </c>
      <c r="CJ219" s="14">
        <f>INDEX(属性投放!$BB$6:$BB$85,(BW219-2)*20+CB219)</f>
        <v>50</v>
      </c>
      <c r="CK219" s="14" t="s">
        <v>22</v>
      </c>
      <c r="CL219" s="14">
        <f>INDEX(属性投放!$BC$6:$BC$85,(BW219-2)*20+CB219)</f>
        <v>25</v>
      </c>
      <c r="CM219" s="14" t="s">
        <v>674</v>
      </c>
      <c r="CN219" s="14">
        <f>INDEX(属性投放!$BD$6:$BD$85,(BW219-2)*20+CB219)</f>
        <v>500</v>
      </c>
      <c r="CQ219" s="13">
        <v>215</v>
      </c>
      <c r="CR219" s="13">
        <f t="shared" si="458"/>
        <v>5</v>
      </c>
      <c r="CS219" s="13">
        <f t="shared" si="459"/>
        <v>7</v>
      </c>
      <c r="CT219" s="14">
        <f t="shared" si="460"/>
        <v>3</v>
      </c>
      <c r="CU219" s="14">
        <f t="shared" si="461"/>
        <v>1102005</v>
      </c>
      <c r="CV219" s="14" t="str">
        <f>INDEX($O$6:$O$27,CR219)&amp;"-"&amp;INDEX(属性投放!$AB$7:$AB$26,CX219)&amp;"-魂火-"&amp;CZ219</f>
        <v>李轩辕-众合-魂火-2</v>
      </c>
      <c r="CW219" s="25" t="s">
        <v>162</v>
      </c>
      <c r="CX219" s="14">
        <f>INDEX(属性投放!$AL$7:$AL$58,CS219)</f>
        <v>4</v>
      </c>
      <c r="CY219" s="14" t="s">
        <v>701</v>
      </c>
      <c r="CZ219" s="14">
        <f>INDEX(属性投放!$AM$7:$AM$58,CS219)</f>
        <v>2</v>
      </c>
      <c r="DA219" s="14">
        <f t="shared" si="462"/>
        <v>7</v>
      </c>
      <c r="DB219" s="14">
        <f>INDEX(属性投放!$AN$7:$AN$58,DA219)</f>
        <v>35</v>
      </c>
      <c r="DC219" s="14" t="s">
        <v>702</v>
      </c>
      <c r="DD219" s="14">
        <f>INDEX(属性投放!$BJ$6:$BJ$85,(CT219-2)*20+CX219)</f>
        <v>45</v>
      </c>
      <c r="DE219" s="14">
        <f>SUMIFS(DD$5:DD219,$CR$5:$CR219,"="&amp;$CR219)</f>
        <v>240</v>
      </c>
      <c r="DF219" s="14" t="s">
        <v>703</v>
      </c>
      <c r="DG219" s="14">
        <f>INDEX(属性投放!$BK$6:$BK$85,(CT219-2)*20+CX219)</f>
        <v>23</v>
      </c>
      <c r="DH219" s="14">
        <f>SUMIFS(DG$5:DG219,$CR$5:$CR219,"="&amp;$CR219)</f>
        <v>122</v>
      </c>
      <c r="DI219" s="14" t="s">
        <v>704</v>
      </c>
      <c r="DJ219" s="14">
        <f>INDEX(属性投放!$BL$6:$BL$85,(CT219-2)*20+CX219)</f>
        <v>450</v>
      </c>
      <c r="DK219" s="14">
        <f>SUMIFS(DJ$5:DJ219,$CR$5:$CR219,"="&amp;$CR219)</f>
        <v>2400</v>
      </c>
      <c r="DP219" s="14">
        <f t="shared" si="463"/>
        <v>1102011</v>
      </c>
      <c r="DQ219" s="14" t="str">
        <f t="shared" si="464"/>
        <v>张飞15突</v>
      </c>
      <c r="DR219" s="14">
        <f t="shared" si="465"/>
        <v>5</v>
      </c>
      <c r="DS219" s="14">
        <f t="shared" si="466"/>
        <v>6</v>
      </c>
      <c r="DT219" s="14">
        <f t="shared" si="467"/>
        <v>8</v>
      </c>
      <c r="DU219" s="14">
        <f t="shared" si="468"/>
        <v>5</v>
      </c>
      <c r="DV219" s="14">
        <f t="shared" si="469"/>
        <v>15</v>
      </c>
      <c r="DW219" s="14">
        <f t="shared" si="470"/>
        <v>75</v>
      </c>
      <c r="DX219" s="14">
        <f>INDEX(属性投放!$AW$6:$AW$85,(卡牌属性!DU219-2)*20+卡牌属性!DV219)</f>
        <v>8</v>
      </c>
      <c r="DY219" s="14">
        <f>INDEX(属性投放!BP$6:BP$85,卡牌属性!$DW219)</f>
        <v>1650</v>
      </c>
      <c r="DZ219" s="14">
        <f>INDEX(属性投放!BQ$6:BQ$85,卡牌属性!$DW219)</f>
        <v>825</v>
      </c>
      <c r="EA219" s="14">
        <f>INDEX(属性投放!BR$6:BR$85,卡牌属性!$DW219)</f>
        <v>16500</v>
      </c>
      <c r="EB219" s="14">
        <f t="shared" si="478"/>
        <v>7121</v>
      </c>
      <c r="EC219" s="14">
        <f t="shared" si="479"/>
        <v>7296</v>
      </c>
      <c r="ED219" s="14">
        <f t="shared" si="480"/>
        <v>8138</v>
      </c>
      <c r="EE219" s="14">
        <f t="shared" si="481"/>
        <v>8138</v>
      </c>
      <c r="EF219" s="14">
        <f t="shared" si="482"/>
        <v>8515</v>
      </c>
      <c r="EG219" s="14">
        <f t="shared" si="483"/>
        <v>3606</v>
      </c>
      <c r="EH219" s="14">
        <f t="shared" si="484"/>
        <v>4004</v>
      </c>
      <c r="EI219" s="14">
        <f t="shared" si="485"/>
        <v>4004</v>
      </c>
      <c r="EJ219" s="14">
        <f t="shared" si="486"/>
        <v>4184</v>
      </c>
      <c r="EK219" s="14">
        <f t="shared" si="487"/>
        <v>4349</v>
      </c>
      <c r="EL219" s="14">
        <f t="shared" si="488"/>
        <v>83400</v>
      </c>
      <c r="EM219" s="14">
        <f t="shared" si="489"/>
        <v>87200</v>
      </c>
      <c r="EN219" s="14">
        <f t="shared" si="490"/>
        <v>87200</v>
      </c>
      <c r="EO219" s="14">
        <f t="shared" si="491"/>
        <v>98050</v>
      </c>
      <c r="EP219" s="14">
        <f t="shared" si="492"/>
        <v>113200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471"/>
        <v>11</v>
      </c>
      <c r="AG220" s="13">
        <f t="shared" si="449"/>
        <v>3</v>
      </c>
      <c r="AH220" s="14">
        <f t="shared" si="450"/>
        <v>1101011</v>
      </c>
      <c r="AI220" s="14" t="str">
        <f t="shared" si="451"/>
        <v>阎风吒16突</v>
      </c>
      <c r="AJ220" s="25" t="s">
        <v>162</v>
      </c>
      <c r="AK220" s="14">
        <v>1</v>
      </c>
      <c r="AL220" s="14">
        <f t="shared" si="452"/>
        <v>16</v>
      </c>
      <c r="AM220" s="14">
        <f>INDEX(属性投放!$DE$6:$DE$85,(卡牌属性!AG220-2)*20+卡牌属性!AL220)</f>
        <v>13550</v>
      </c>
      <c r="AN220" s="14">
        <f t="shared" si="472"/>
        <v>13550</v>
      </c>
      <c r="AO220" s="14">
        <f t="shared" si="472"/>
        <v>13550</v>
      </c>
      <c r="AP220" s="14">
        <f t="shared" si="472"/>
        <v>13550</v>
      </c>
      <c r="AQ220" s="14">
        <f t="shared" si="472"/>
        <v>13550</v>
      </c>
      <c r="AR220" s="14">
        <f>INDEX(属性投放!$DF$6:$DF$85,(卡牌属性!AG220-2)*20+卡牌属性!AL220)</f>
        <v>6762</v>
      </c>
      <c r="AS220" s="14">
        <f t="shared" si="473"/>
        <v>6762</v>
      </c>
      <c r="AT220" s="14">
        <f t="shared" si="473"/>
        <v>6762</v>
      </c>
      <c r="AU220" s="14">
        <f t="shared" si="473"/>
        <v>6762</v>
      </c>
      <c r="AV220" s="14">
        <f t="shared" si="473"/>
        <v>6762</v>
      </c>
      <c r="AW220" s="14">
        <f>INDEX(属性投放!$DG$6:$DG$85,(卡牌属性!AG220-2)*20+卡牌属性!AL220)</f>
        <v>67650</v>
      </c>
      <c r="AX220" s="14">
        <f t="shared" si="474"/>
        <v>67650</v>
      </c>
      <c r="AY220" s="14">
        <f t="shared" si="474"/>
        <v>67650</v>
      </c>
      <c r="AZ220" s="14">
        <f t="shared" si="474"/>
        <v>67650</v>
      </c>
      <c r="BA220" s="14">
        <f t="shared" si="474"/>
        <v>67650</v>
      </c>
      <c r="BB220" s="14">
        <f>INDEX(属性投放!$DK$6:$DK$85,(卡牌属性!AG220-2)*20+卡牌属性!AL220)</f>
        <v>314</v>
      </c>
      <c r="BC220" s="14">
        <f t="shared" si="475"/>
        <v>314</v>
      </c>
      <c r="BD220" s="14">
        <f t="shared" si="475"/>
        <v>314</v>
      </c>
      <c r="BE220" s="14">
        <f t="shared" si="475"/>
        <v>314</v>
      </c>
      <c r="BF220" s="14">
        <f t="shared" si="475"/>
        <v>314</v>
      </c>
      <c r="BG220" s="14">
        <f>INDEX(属性投放!$DL$6:$DL$85,(卡牌属性!AG220-2)*20+卡牌属性!AL220)</f>
        <v>157</v>
      </c>
      <c r="BH220" s="14">
        <f t="shared" si="476"/>
        <v>157</v>
      </c>
      <c r="BI220" s="14">
        <f t="shared" si="476"/>
        <v>157</v>
      </c>
      <c r="BJ220" s="14">
        <f t="shared" si="476"/>
        <v>157</v>
      </c>
      <c r="BK220" s="14">
        <f t="shared" si="476"/>
        <v>157</v>
      </c>
      <c r="BL220" s="14">
        <f>INDEX(属性投放!$DM$6:$DM$85,(卡牌属性!AG220-2)*20+卡牌属性!AL220)</f>
        <v>1570</v>
      </c>
      <c r="BM220" s="14">
        <f t="shared" si="477"/>
        <v>1570</v>
      </c>
      <c r="BN220" s="14">
        <f t="shared" si="477"/>
        <v>1570</v>
      </c>
      <c r="BO220" s="14">
        <f t="shared" si="477"/>
        <v>1570</v>
      </c>
      <c r="BP220" s="14">
        <f t="shared" si="477"/>
        <v>1570</v>
      </c>
      <c r="BU220" s="13">
        <v>216</v>
      </c>
      <c r="BV220" s="13">
        <f t="shared" si="453"/>
        <v>11</v>
      </c>
      <c r="BW220" s="14">
        <f t="shared" si="454"/>
        <v>5</v>
      </c>
      <c r="BX220" s="14">
        <f t="shared" si="455"/>
        <v>1102011</v>
      </c>
      <c r="BY220" s="14" t="str">
        <f t="shared" si="456"/>
        <v>张飞16突</v>
      </c>
      <c r="BZ220" s="25" t="s">
        <v>162</v>
      </c>
      <c r="CA220" s="14">
        <v>2</v>
      </c>
      <c r="CB220" s="14">
        <f t="shared" si="457"/>
        <v>16</v>
      </c>
      <c r="CC220" s="14" t="s">
        <v>21</v>
      </c>
      <c r="CD220" s="14">
        <f>INDEX(属性投放!$AY$6:$AY$85,(BW220-2)*20+CB220)</f>
        <v>22120</v>
      </c>
      <c r="CE220" s="14" t="s">
        <v>22</v>
      </c>
      <c r="CF220" s="14">
        <f>INDEX(属性投放!$AZ$6:$AZ$85,(BW220-2)*20+CB220)</f>
        <v>10952</v>
      </c>
      <c r="CG220" s="14" t="s">
        <v>674</v>
      </c>
      <c r="CH220" s="14">
        <f>INDEX(属性投放!$BA$6:$BA$85,(BW220-2)*20+CB220)</f>
        <v>219200</v>
      </c>
      <c r="CI220" s="14" t="s">
        <v>21</v>
      </c>
      <c r="CJ220" s="14">
        <f>INDEX(属性投放!$BB$6:$BB$85,(BW220-2)*20+CB220)</f>
        <v>75</v>
      </c>
      <c r="CK220" s="14" t="s">
        <v>22</v>
      </c>
      <c r="CL220" s="14">
        <f>INDEX(属性投放!$BC$6:$BC$85,(BW220-2)*20+CB220)</f>
        <v>38</v>
      </c>
      <c r="CM220" s="14" t="s">
        <v>674</v>
      </c>
      <c r="CN220" s="14">
        <f>INDEX(属性投放!$BD$6:$BD$85,(BW220-2)*20+CB220)</f>
        <v>750</v>
      </c>
      <c r="CQ220" s="13">
        <v>216</v>
      </c>
      <c r="CR220" s="13">
        <f t="shared" si="458"/>
        <v>5</v>
      </c>
      <c r="CS220" s="13">
        <f t="shared" si="459"/>
        <v>8</v>
      </c>
      <c r="CT220" s="14">
        <f t="shared" si="460"/>
        <v>3</v>
      </c>
      <c r="CU220" s="14">
        <f t="shared" si="461"/>
        <v>1102005</v>
      </c>
      <c r="CV220" s="14" t="str">
        <f>INDEX($O$6:$O$27,CR220)&amp;"-"&amp;INDEX(属性投放!$AB$7:$AB$26,CX220)&amp;"-魂火-"&amp;CZ220</f>
        <v>李轩辕-众合+1-魂火-1</v>
      </c>
      <c r="CW220" s="25" t="s">
        <v>162</v>
      </c>
      <c r="CX220" s="14">
        <f>INDEX(属性投放!$AL$7:$AL$58,CS220)</f>
        <v>5</v>
      </c>
      <c r="CY220" s="14" t="s">
        <v>701</v>
      </c>
      <c r="CZ220" s="14">
        <f>INDEX(属性投放!$AM$7:$AM$58,CS220)</f>
        <v>1</v>
      </c>
      <c r="DA220" s="14">
        <f t="shared" si="462"/>
        <v>8</v>
      </c>
      <c r="DB220" s="14">
        <f>INDEX(属性投放!$AN$7:$AN$58,DA220)</f>
        <v>40</v>
      </c>
      <c r="DC220" s="14" t="s">
        <v>702</v>
      </c>
      <c r="DD220" s="14">
        <f>INDEX(属性投放!$BJ$6:$BJ$85,(CT220-2)*20+CX220)</f>
        <v>50</v>
      </c>
      <c r="DE220" s="14">
        <f>SUMIFS(DD$5:DD220,$CR$5:$CR220,"="&amp;$CR220)</f>
        <v>290</v>
      </c>
      <c r="DF220" s="14" t="s">
        <v>703</v>
      </c>
      <c r="DG220" s="14">
        <f>INDEX(属性投放!$BK$6:$BK$85,(CT220-2)*20+CX220)</f>
        <v>25</v>
      </c>
      <c r="DH220" s="14">
        <f>SUMIFS(DG$5:DG220,$CR$5:$CR220,"="&amp;$CR220)</f>
        <v>147</v>
      </c>
      <c r="DI220" s="14" t="s">
        <v>704</v>
      </c>
      <c r="DJ220" s="14">
        <f>INDEX(属性投放!$BL$6:$BL$85,(CT220-2)*20+CX220)</f>
        <v>500</v>
      </c>
      <c r="DK220" s="14">
        <f>SUMIFS(DJ$5:DJ220,$CR$5:$CR220,"="&amp;$CR220)</f>
        <v>2900</v>
      </c>
      <c r="DP220" s="14">
        <f t="shared" si="463"/>
        <v>1102011</v>
      </c>
      <c r="DQ220" s="14" t="str">
        <f t="shared" si="464"/>
        <v>张飞16突</v>
      </c>
      <c r="DR220" s="14">
        <f t="shared" si="465"/>
        <v>5</v>
      </c>
      <c r="DS220" s="14">
        <f t="shared" si="466"/>
        <v>6</v>
      </c>
      <c r="DT220" s="14">
        <f t="shared" si="467"/>
        <v>8</v>
      </c>
      <c r="DU220" s="14">
        <f t="shared" si="468"/>
        <v>5</v>
      </c>
      <c r="DV220" s="14">
        <f t="shared" si="469"/>
        <v>16</v>
      </c>
      <c r="DW220" s="14">
        <f t="shared" si="470"/>
        <v>76</v>
      </c>
      <c r="DX220" s="14">
        <f>INDEX(属性投放!$AW$6:$AW$85,(卡牌属性!DU220-2)*20+卡牌属性!DV220)</f>
        <v>7</v>
      </c>
      <c r="DY220" s="14">
        <f>INDEX(属性投放!BP$6:BP$85,卡牌属性!$DW220)</f>
        <v>1650</v>
      </c>
      <c r="DZ220" s="14">
        <f>INDEX(属性投放!BQ$6:BQ$85,卡牌属性!$DW220)</f>
        <v>825</v>
      </c>
      <c r="EA220" s="14">
        <f>INDEX(属性投放!BR$6:BR$85,卡牌属性!$DW220)</f>
        <v>16500</v>
      </c>
      <c r="EB220" s="14">
        <f t="shared" si="478"/>
        <v>8971</v>
      </c>
      <c r="EC220" s="14">
        <f t="shared" si="479"/>
        <v>9154</v>
      </c>
      <c r="ED220" s="14">
        <f t="shared" si="480"/>
        <v>10108</v>
      </c>
      <c r="EE220" s="14">
        <f t="shared" si="481"/>
        <v>10108</v>
      </c>
      <c r="EF220" s="14">
        <f t="shared" si="482"/>
        <v>10525</v>
      </c>
      <c r="EG220" s="14">
        <f t="shared" si="483"/>
        <v>4535</v>
      </c>
      <c r="EH220" s="14">
        <f t="shared" si="484"/>
        <v>4989</v>
      </c>
      <c r="EI220" s="14">
        <f t="shared" si="485"/>
        <v>4989</v>
      </c>
      <c r="EJ220" s="14">
        <f t="shared" si="486"/>
        <v>5193</v>
      </c>
      <c r="EK220" s="14">
        <f t="shared" si="487"/>
        <v>5374</v>
      </c>
      <c r="EL220" s="14">
        <f t="shared" si="488"/>
        <v>103500</v>
      </c>
      <c r="EM220" s="14">
        <f t="shared" si="489"/>
        <v>107700</v>
      </c>
      <c r="EN220" s="14">
        <f t="shared" si="490"/>
        <v>107700</v>
      </c>
      <c r="EO220" s="14">
        <f t="shared" si="491"/>
        <v>120550</v>
      </c>
      <c r="EP220" s="14">
        <f t="shared" si="492"/>
        <v>137700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471"/>
        <v>11</v>
      </c>
      <c r="AG221" s="13">
        <f t="shared" si="449"/>
        <v>3</v>
      </c>
      <c r="AH221" s="14">
        <f t="shared" si="450"/>
        <v>1101011</v>
      </c>
      <c r="AI221" s="14" t="str">
        <f t="shared" si="451"/>
        <v>阎风吒17突</v>
      </c>
      <c r="AJ221" s="25" t="s">
        <v>162</v>
      </c>
      <c r="AK221" s="14">
        <v>1</v>
      </c>
      <c r="AL221" s="14">
        <f t="shared" si="452"/>
        <v>17</v>
      </c>
      <c r="AM221" s="14">
        <f>INDEX(属性投放!$DE$6:$DE$85,(卡牌属性!AG221-2)*20+卡牌属性!AL221)</f>
        <v>14671</v>
      </c>
      <c r="AN221" s="14">
        <f t="shared" si="472"/>
        <v>14671</v>
      </c>
      <c r="AO221" s="14">
        <f t="shared" si="472"/>
        <v>14671</v>
      </c>
      <c r="AP221" s="14">
        <f t="shared" si="472"/>
        <v>14671</v>
      </c>
      <c r="AQ221" s="14">
        <f t="shared" si="472"/>
        <v>14671</v>
      </c>
      <c r="AR221" s="14">
        <f>INDEX(属性投放!$DF$6:$DF$85,(卡牌属性!AG221-2)*20+卡牌属性!AL221)</f>
        <v>7323</v>
      </c>
      <c r="AS221" s="14">
        <f t="shared" si="473"/>
        <v>7323</v>
      </c>
      <c r="AT221" s="14">
        <f t="shared" si="473"/>
        <v>7323</v>
      </c>
      <c r="AU221" s="14">
        <f t="shared" si="473"/>
        <v>7323</v>
      </c>
      <c r="AV221" s="14">
        <f t="shared" si="473"/>
        <v>7323</v>
      </c>
      <c r="AW221" s="14">
        <f>INDEX(属性投放!$DG$6:$DG$85,(卡牌属性!AG221-2)*20+卡牌属性!AL221)</f>
        <v>73255</v>
      </c>
      <c r="AX221" s="14">
        <f t="shared" si="474"/>
        <v>73255</v>
      </c>
      <c r="AY221" s="14">
        <f t="shared" si="474"/>
        <v>73255</v>
      </c>
      <c r="AZ221" s="14">
        <f t="shared" si="474"/>
        <v>73255</v>
      </c>
      <c r="BA221" s="14">
        <f t="shared" si="474"/>
        <v>73255</v>
      </c>
      <c r="BB221" s="14">
        <f>INDEX(属性投放!$DK$6:$DK$85,(卡牌属性!AG221-2)*20+卡牌属性!AL221)</f>
        <v>314</v>
      </c>
      <c r="BC221" s="14">
        <f t="shared" si="475"/>
        <v>314</v>
      </c>
      <c r="BD221" s="14">
        <f t="shared" si="475"/>
        <v>314</v>
      </c>
      <c r="BE221" s="14">
        <f t="shared" si="475"/>
        <v>314</v>
      </c>
      <c r="BF221" s="14">
        <f t="shared" si="475"/>
        <v>314</v>
      </c>
      <c r="BG221" s="14">
        <f>INDEX(属性投放!$DL$6:$DL$85,(卡牌属性!AG221-2)*20+卡牌属性!AL221)</f>
        <v>157</v>
      </c>
      <c r="BH221" s="14">
        <f t="shared" si="476"/>
        <v>157</v>
      </c>
      <c r="BI221" s="14">
        <f t="shared" si="476"/>
        <v>157</v>
      </c>
      <c r="BJ221" s="14">
        <f t="shared" si="476"/>
        <v>157</v>
      </c>
      <c r="BK221" s="14">
        <f t="shared" si="476"/>
        <v>157</v>
      </c>
      <c r="BL221" s="14">
        <f>INDEX(属性投放!$DM$6:$DM$85,(卡牌属性!AG221-2)*20+卡牌属性!AL221)</f>
        <v>1570</v>
      </c>
      <c r="BM221" s="14">
        <f t="shared" si="477"/>
        <v>1570</v>
      </c>
      <c r="BN221" s="14">
        <f t="shared" si="477"/>
        <v>1570</v>
      </c>
      <c r="BO221" s="14">
        <f t="shared" si="477"/>
        <v>1570</v>
      </c>
      <c r="BP221" s="14">
        <f t="shared" si="477"/>
        <v>1570</v>
      </c>
      <c r="BU221" s="13">
        <v>217</v>
      </c>
      <c r="BV221" s="13">
        <f t="shared" si="453"/>
        <v>11</v>
      </c>
      <c r="BW221" s="14">
        <f t="shared" si="454"/>
        <v>5</v>
      </c>
      <c r="BX221" s="14">
        <f t="shared" si="455"/>
        <v>1102011</v>
      </c>
      <c r="BY221" s="14" t="str">
        <f t="shared" si="456"/>
        <v>张飞17突</v>
      </c>
      <c r="BZ221" s="25" t="s">
        <v>162</v>
      </c>
      <c r="CA221" s="14">
        <v>2</v>
      </c>
      <c r="CB221" s="14">
        <f t="shared" si="457"/>
        <v>17</v>
      </c>
      <c r="CC221" s="14" t="s">
        <v>21</v>
      </c>
      <c r="CD221" s="14">
        <f>INDEX(属性投放!$AY$6:$AY$85,(BW221-2)*20+CB221)</f>
        <v>27295</v>
      </c>
      <c r="CE221" s="14" t="s">
        <v>22</v>
      </c>
      <c r="CF221" s="14">
        <f>INDEX(属性投放!$AZ$6:$AZ$85,(BW221-2)*20+CB221)</f>
        <v>13543</v>
      </c>
      <c r="CG221" s="14" t="s">
        <v>674</v>
      </c>
      <c r="CH221" s="14">
        <f>INDEX(属性投放!$BA$6:$BA$85,(BW221-2)*20+CB221)</f>
        <v>270950</v>
      </c>
      <c r="CI221" s="14" t="s">
        <v>21</v>
      </c>
      <c r="CJ221" s="14">
        <f>INDEX(属性投放!$BB$6:$BB$85,(BW221-2)*20+CB221)</f>
        <v>75</v>
      </c>
      <c r="CK221" s="14" t="s">
        <v>22</v>
      </c>
      <c r="CL221" s="14">
        <f>INDEX(属性投放!$BC$6:$BC$85,(BW221-2)*20+CB221)</f>
        <v>38</v>
      </c>
      <c r="CM221" s="14" t="s">
        <v>674</v>
      </c>
      <c r="CN221" s="14">
        <f>INDEX(属性投放!$BD$6:$BD$85,(BW221-2)*20+CB221)</f>
        <v>750</v>
      </c>
      <c r="CQ221" s="13">
        <v>217</v>
      </c>
      <c r="CR221" s="13">
        <f t="shared" si="458"/>
        <v>5</v>
      </c>
      <c r="CS221" s="13">
        <f t="shared" si="459"/>
        <v>9</v>
      </c>
      <c r="CT221" s="14">
        <f t="shared" si="460"/>
        <v>3</v>
      </c>
      <c r="CU221" s="14">
        <f t="shared" si="461"/>
        <v>1102005</v>
      </c>
      <c r="CV221" s="14" t="str">
        <f>INDEX($O$6:$O$27,CR221)&amp;"-"&amp;INDEX(属性投放!$AB$7:$AB$26,CX221)&amp;"-魂火-"&amp;CZ221</f>
        <v>李轩辕-众合+1-魂火-2</v>
      </c>
      <c r="CW221" s="25" t="s">
        <v>162</v>
      </c>
      <c r="CX221" s="14">
        <f>INDEX(属性投放!$AL$7:$AL$58,CS221)</f>
        <v>5</v>
      </c>
      <c r="CY221" s="14" t="s">
        <v>701</v>
      </c>
      <c r="CZ221" s="14">
        <f>INDEX(属性投放!$AM$7:$AM$58,CS221)</f>
        <v>2</v>
      </c>
      <c r="DA221" s="14">
        <f t="shared" si="462"/>
        <v>9</v>
      </c>
      <c r="DB221" s="14">
        <f>INDEX(属性投放!$AN$7:$AN$58,DA221)</f>
        <v>42</v>
      </c>
      <c r="DC221" s="14" t="s">
        <v>702</v>
      </c>
      <c r="DD221" s="14">
        <f>INDEX(属性投放!$BJ$6:$BJ$85,(CT221-2)*20+CX221)</f>
        <v>50</v>
      </c>
      <c r="DE221" s="14">
        <f>SUMIFS(DD$5:DD221,$CR$5:$CR221,"="&amp;$CR221)</f>
        <v>340</v>
      </c>
      <c r="DF221" s="14" t="s">
        <v>703</v>
      </c>
      <c r="DG221" s="14">
        <f>INDEX(属性投放!$BK$6:$BK$85,(CT221-2)*20+CX221)</f>
        <v>25</v>
      </c>
      <c r="DH221" s="14">
        <f>SUMIFS(DG$5:DG221,$CR$5:$CR221,"="&amp;$CR221)</f>
        <v>172</v>
      </c>
      <c r="DI221" s="14" t="s">
        <v>704</v>
      </c>
      <c r="DJ221" s="14">
        <f>INDEX(属性投放!$BL$6:$BL$85,(CT221-2)*20+CX221)</f>
        <v>500</v>
      </c>
      <c r="DK221" s="14">
        <f>SUMIFS(DJ$5:DJ221,$CR$5:$CR221,"="&amp;$CR221)</f>
        <v>3400</v>
      </c>
      <c r="DP221" s="14">
        <f t="shared" si="463"/>
        <v>1102011</v>
      </c>
      <c r="DQ221" s="14" t="str">
        <f t="shared" si="464"/>
        <v>张飞17突</v>
      </c>
      <c r="DR221" s="14">
        <f t="shared" si="465"/>
        <v>5</v>
      </c>
      <c r="DS221" s="14">
        <f t="shared" si="466"/>
        <v>6</v>
      </c>
      <c r="DT221" s="14">
        <f t="shared" si="467"/>
        <v>8</v>
      </c>
      <c r="DU221" s="14">
        <f t="shared" si="468"/>
        <v>5</v>
      </c>
      <c r="DV221" s="14">
        <f t="shared" si="469"/>
        <v>17</v>
      </c>
      <c r="DW221" s="14">
        <f t="shared" si="470"/>
        <v>77</v>
      </c>
      <c r="DX221" s="14">
        <f>INDEX(属性投放!$AW$6:$AW$85,(卡牌属性!DU221-2)*20+卡牌属性!DV221)</f>
        <v>8</v>
      </c>
      <c r="DY221" s="14">
        <f>INDEX(属性投放!BP$6:BP$85,卡牌属性!$DW221)</f>
        <v>1800</v>
      </c>
      <c r="DZ221" s="14">
        <f>INDEX(属性投放!BQ$6:BQ$85,卡牌属性!$DW221)</f>
        <v>900</v>
      </c>
      <c r="EA221" s="14">
        <f>INDEX(属性投放!BR$6:BR$85,卡牌属性!$DW221)</f>
        <v>18000</v>
      </c>
      <c r="EB221" s="14">
        <f t="shared" si="478"/>
        <v>10831</v>
      </c>
      <c r="EC221" s="14">
        <f t="shared" si="479"/>
        <v>11049</v>
      </c>
      <c r="ED221" s="14">
        <f t="shared" si="480"/>
        <v>12108</v>
      </c>
      <c r="EE221" s="14">
        <f t="shared" si="481"/>
        <v>12108</v>
      </c>
      <c r="EF221" s="14">
        <f t="shared" si="482"/>
        <v>12595</v>
      </c>
      <c r="EG221" s="14">
        <f t="shared" si="483"/>
        <v>5486</v>
      </c>
      <c r="EH221" s="14">
        <f t="shared" si="484"/>
        <v>5989</v>
      </c>
      <c r="EI221" s="14">
        <f t="shared" si="485"/>
        <v>5989</v>
      </c>
      <c r="EJ221" s="14">
        <f t="shared" si="486"/>
        <v>6228</v>
      </c>
      <c r="EK221" s="14">
        <f t="shared" si="487"/>
        <v>6465</v>
      </c>
      <c r="EL221" s="14">
        <f t="shared" si="488"/>
        <v>124200</v>
      </c>
      <c r="EM221" s="14">
        <f t="shared" si="489"/>
        <v>129450</v>
      </c>
      <c r="EN221" s="14">
        <f t="shared" si="490"/>
        <v>129450</v>
      </c>
      <c r="EO221" s="14">
        <f t="shared" si="491"/>
        <v>144050</v>
      </c>
      <c r="EP221" s="14">
        <f t="shared" si="492"/>
        <v>164700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471"/>
        <v>11</v>
      </c>
      <c r="AG222" s="13">
        <f t="shared" si="449"/>
        <v>3</v>
      </c>
      <c r="AH222" s="14">
        <f t="shared" si="450"/>
        <v>1101011</v>
      </c>
      <c r="AI222" s="14" t="str">
        <f t="shared" si="451"/>
        <v>阎风吒18突</v>
      </c>
      <c r="AJ222" s="25" t="s">
        <v>162</v>
      </c>
      <c r="AK222" s="14">
        <v>1</v>
      </c>
      <c r="AL222" s="14">
        <f t="shared" si="452"/>
        <v>18</v>
      </c>
      <c r="AM222" s="14">
        <f>INDEX(属性投放!$DE$6:$DE$85,(卡牌属性!AG222-2)*20+卡牌属性!AL222)</f>
        <v>15792</v>
      </c>
      <c r="AN222" s="14">
        <f t="shared" si="472"/>
        <v>15792</v>
      </c>
      <c r="AO222" s="14">
        <f t="shared" si="472"/>
        <v>15792</v>
      </c>
      <c r="AP222" s="14">
        <f t="shared" si="472"/>
        <v>15792</v>
      </c>
      <c r="AQ222" s="14">
        <f t="shared" si="472"/>
        <v>15792</v>
      </c>
      <c r="AR222" s="14">
        <f>INDEX(属性投放!$DF$6:$DF$85,(卡牌属性!AG222-2)*20+卡牌属性!AL222)</f>
        <v>7884</v>
      </c>
      <c r="AS222" s="14">
        <f t="shared" si="473"/>
        <v>7884</v>
      </c>
      <c r="AT222" s="14">
        <f t="shared" si="473"/>
        <v>7884</v>
      </c>
      <c r="AU222" s="14">
        <f t="shared" si="473"/>
        <v>7884</v>
      </c>
      <c r="AV222" s="14">
        <f t="shared" si="473"/>
        <v>7884</v>
      </c>
      <c r="AW222" s="14">
        <f>INDEX(属性投放!$DG$6:$DG$85,(卡牌属性!AG222-2)*20+卡牌属性!AL222)</f>
        <v>78860</v>
      </c>
      <c r="AX222" s="14">
        <f t="shared" si="474"/>
        <v>78860</v>
      </c>
      <c r="AY222" s="14">
        <f t="shared" si="474"/>
        <v>78860</v>
      </c>
      <c r="AZ222" s="14">
        <f t="shared" si="474"/>
        <v>78860</v>
      </c>
      <c r="BA222" s="14">
        <f t="shared" si="474"/>
        <v>78860</v>
      </c>
      <c r="BB222" s="14">
        <f>INDEX(属性投放!$DK$6:$DK$85,(卡牌属性!AG222-2)*20+卡牌属性!AL222)</f>
        <v>314</v>
      </c>
      <c r="BC222" s="14">
        <f t="shared" si="475"/>
        <v>314</v>
      </c>
      <c r="BD222" s="14">
        <f t="shared" si="475"/>
        <v>314</v>
      </c>
      <c r="BE222" s="14">
        <f t="shared" si="475"/>
        <v>314</v>
      </c>
      <c r="BF222" s="14">
        <f t="shared" si="475"/>
        <v>314</v>
      </c>
      <c r="BG222" s="14">
        <f>INDEX(属性投放!$DL$6:$DL$85,(卡牌属性!AG222-2)*20+卡牌属性!AL222)</f>
        <v>157</v>
      </c>
      <c r="BH222" s="14">
        <f t="shared" si="476"/>
        <v>157</v>
      </c>
      <c r="BI222" s="14">
        <f t="shared" si="476"/>
        <v>157</v>
      </c>
      <c r="BJ222" s="14">
        <f t="shared" si="476"/>
        <v>157</v>
      </c>
      <c r="BK222" s="14">
        <f t="shared" si="476"/>
        <v>157</v>
      </c>
      <c r="BL222" s="14">
        <f>INDEX(属性投放!$DM$6:$DM$85,(卡牌属性!AG222-2)*20+卡牌属性!AL222)</f>
        <v>1570</v>
      </c>
      <c r="BM222" s="14">
        <f t="shared" si="477"/>
        <v>1570</v>
      </c>
      <c r="BN222" s="14">
        <f t="shared" si="477"/>
        <v>1570</v>
      </c>
      <c r="BO222" s="14">
        <f t="shared" si="477"/>
        <v>1570</v>
      </c>
      <c r="BP222" s="14">
        <f t="shared" si="477"/>
        <v>1570</v>
      </c>
      <c r="BU222" s="13">
        <v>218</v>
      </c>
      <c r="BV222" s="13">
        <f t="shared" si="453"/>
        <v>11</v>
      </c>
      <c r="BW222" s="14">
        <f t="shared" si="454"/>
        <v>5</v>
      </c>
      <c r="BX222" s="14">
        <f t="shared" si="455"/>
        <v>1102011</v>
      </c>
      <c r="BY222" s="14" t="str">
        <f t="shared" si="456"/>
        <v>张飞18突</v>
      </c>
      <c r="BZ222" s="25" t="s">
        <v>162</v>
      </c>
      <c r="CA222" s="14">
        <v>2</v>
      </c>
      <c r="CB222" s="14">
        <f t="shared" si="457"/>
        <v>18</v>
      </c>
      <c r="CC222" s="14" t="s">
        <v>21</v>
      </c>
      <c r="CD222" s="14">
        <f>INDEX(属性投放!$AY$6:$AY$85,(BW222-2)*20+CB222)</f>
        <v>33445</v>
      </c>
      <c r="CE222" s="14" t="s">
        <v>22</v>
      </c>
      <c r="CF222" s="14">
        <f>INDEX(属性投放!$AZ$6:$AZ$85,(BW222-2)*20+CB222)</f>
        <v>16622</v>
      </c>
      <c r="CG222" s="14" t="s">
        <v>674</v>
      </c>
      <c r="CH222" s="14">
        <f>INDEX(属性投放!$BA$6:$BA$85,(BW222-2)*20+CB222)</f>
        <v>332450</v>
      </c>
      <c r="CI222" s="14" t="s">
        <v>21</v>
      </c>
      <c r="CJ222" s="14">
        <f>INDEX(属性投放!$BB$6:$BB$85,(BW222-2)*20+CB222)</f>
        <v>75</v>
      </c>
      <c r="CK222" s="14" t="s">
        <v>22</v>
      </c>
      <c r="CL222" s="14">
        <f>INDEX(属性投放!$BC$6:$BC$85,(BW222-2)*20+CB222)</f>
        <v>38</v>
      </c>
      <c r="CM222" s="14" t="s">
        <v>674</v>
      </c>
      <c r="CN222" s="14">
        <f>INDEX(属性投放!$BD$6:$BD$85,(BW222-2)*20+CB222)</f>
        <v>750</v>
      </c>
      <c r="CQ222" s="13">
        <v>218</v>
      </c>
      <c r="CR222" s="13">
        <f t="shared" si="458"/>
        <v>5</v>
      </c>
      <c r="CS222" s="13">
        <f t="shared" si="459"/>
        <v>10</v>
      </c>
      <c r="CT222" s="14">
        <f t="shared" si="460"/>
        <v>3</v>
      </c>
      <c r="CU222" s="14">
        <f t="shared" si="461"/>
        <v>1102005</v>
      </c>
      <c r="CV222" s="14" t="str">
        <f>INDEX($O$6:$O$27,CR222)&amp;"-"&amp;INDEX(属性投放!$AB$7:$AB$26,CX222)&amp;"-魂火-"&amp;CZ222</f>
        <v>李轩辕-众合+2-魂火-1</v>
      </c>
      <c r="CW222" s="25" t="s">
        <v>162</v>
      </c>
      <c r="CX222" s="14">
        <f>INDEX(属性投放!$AL$7:$AL$58,CS222)</f>
        <v>6</v>
      </c>
      <c r="CY222" s="14" t="s">
        <v>701</v>
      </c>
      <c r="CZ222" s="14">
        <f>INDEX(属性投放!$AM$7:$AM$58,CS222)</f>
        <v>1</v>
      </c>
      <c r="DA222" s="14">
        <f t="shared" si="462"/>
        <v>10</v>
      </c>
      <c r="DB222" s="14">
        <f>INDEX(属性投放!$AN$7:$AN$58,DA222)</f>
        <v>45</v>
      </c>
      <c r="DC222" s="14" t="s">
        <v>702</v>
      </c>
      <c r="DD222" s="14">
        <f>INDEX(属性投放!$BJ$6:$BJ$85,(CT222-2)*20+CX222)</f>
        <v>60</v>
      </c>
      <c r="DE222" s="14">
        <f>SUMIFS(DD$5:DD222,$CR$5:$CR222,"="&amp;$CR222)</f>
        <v>400</v>
      </c>
      <c r="DF222" s="14" t="s">
        <v>703</v>
      </c>
      <c r="DG222" s="14">
        <f>INDEX(属性投放!$BK$6:$BK$85,(CT222-2)*20+CX222)</f>
        <v>30</v>
      </c>
      <c r="DH222" s="14">
        <f>SUMIFS(DG$5:DG222,$CR$5:$CR222,"="&amp;$CR222)</f>
        <v>202</v>
      </c>
      <c r="DI222" s="14" t="s">
        <v>704</v>
      </c>
      <c r="DJ222" s="14">
        <f>INDEX(属性投放!$BL$6:$BL$85,(CT222-2)*20+CX222)</f>
        <v>600</v>
      </c>
      <c r="DK222" s="14">
        <f>SUMIFS(DJ$5:DJ222,$CR$5:$CR222,"="&amp;$CR222)</f>
        <v>4000</v>
      </c>
      <c r="DP222" s="14">
        <f t="shared" si="463"/>
        <v>1102011</v>
      </c>
      <c r="DQ222" s="14" t="str">
        <f t="shared" si="464"/>
        <v>张飞18突</v>
      </c>
      <c r="DR222" s="14">
        <f t="shared" si="465"/>
        <v>5</v>
      </c>
      <c r="DS222" s="14">
        <f t="shared" si="466"/>
        <v>6</v>
      </c>
      <c r="DT222" s="14">
        <f t="shared" si="467"/>
        <v>8</v>
      </c>
      <c r="DU222" s="14">
        <f t="shared" si="468"/>
        <v>5</v>
      </c>
      <c r="DV222" s="14">
        <f t="shared" si="469"/>
        <v>18</v>
      </c>
      <c r="DW222" s="14">
        <f t="shared" si="470"/>
        <v>78</v>
      </c>
      <c r="DX222" s="14">
        <f>INDEX(属性投放!$AW$6:$AW$85,(卡牌属性!DU222-2)*20+卡牌属性!DV222)</f>
        <v>7</v>
      </c>
      <c r="DY222" s="14">
        <f>INDEX(属性投放!BP$6:BP$85,卡牌属性!$DW222)</f>
        <v>3200</v>
      </c>
      <c r="DZ222" s="14">
        <f>INDEX(属性投放!BQ$6:BQ$85,卡牌属性!$DW222)</f>
        <v>1600</v>
      </c>
      <c r="EA222" s="14">
        <f>INDEX(属性投放!BR$6:BR$85,卡牌属性!$DW222)</f>
        <v>32000</v>
      </c>
      <c r="EB222" s="14">
        <f t="shared" si="478"/>
        <v>12871</v>
      </c>
      <c r="EC222" s="14">
        <f t="shared" si="479"/>
        <v>13129</v>
      </c>
      <c r="ED222" s="14">
        <f t="shared" si="480"/>
        <v>14308</v>
      </c>
      <c r="EE222" s="14">
        <f t="shared" si="481"/>
        <v>14308</v>
      </c>
      <c r="EF222" s="14">
        <f t="shared" si="482"/>
        <v>14875</v>
      </c>
      <c r="EG222" s="14">
        <f t="shared" si="483"/>
        <v>6530</v>
      </c>
      <c r="EH222" s="14">
        <f t="shared" si="484"/>
        <v>7089</v>
      </c>
      <c r="EI222" s="14">
        <f t="shared" si="485"/>
        <v>7089</v>
      </c>
      <c r="EJ222" s="14">
        <f t="shared" si="486"/>
        <v>7368</v>
      </c>
      <c r="EK222" s="14">
        <f t="shared" si="487"/>
        <v>7669</v>
      </c>
      <c r="EL222" s="14">
        <f t="shared" si="488"/>
        <v>147000</v>
      </c>
      <c r="EM222" s="14">
        <f t="shared" si="489"/>
        <v>153450</v>
      </c>
      <c r="EN222" s="14">
        <f t="shared" si="490"/>
        <v>153450</v>
      </c>
      <c r="EO222" s="14">
        <f t="shared" si="491"/>
        <v>170050</v>
      </c>
      <c r="EP222" s="14">
        <f t="shared" si="492"/>
        <v>194700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471"/>
        <v>11</v>
      </c>
      <c r="AG223" s="13">
        <f t="shared" si="449"/>
        <v>3</v>
      </c>
      <c r="AH223" s="14">
        <f t="shared" si="450"/>
        <v>1101011</v>
      </c>
      <c r="AI223" s="14" t="str">
        <f t="shared" si="451"/>
        <v>阎风吒19突</v>
      </c>
      <c r="AJ223" s="25" t="s">
        <v>162</v>
      </c>
      <c r="AK223" s="14">
        <v>1</v>
      </c>
      <c r="AL223" s="14">
        <f t="shared" si="452"/>
        <v>19</v>
      </c>
      <c r="AM223" s="14">
        <f>INDEX(属性投放!$DE$6:$DE$85,(卡牌属性!AG223-2)*20+卡牌属性!AL223)</f>
        <v>24763</v>
      </c>
      <c r="AN223" s="14">
        <f t="shared" si="472"/>
        <v>24763</v>
      </c>
      <c r="AO223" s="14">
        <f t="shared" si="472"/>
        <v>24763</v>
      </c>
      <c r="AP223" s="14">
        <f t="shared" si="472"/>
        <v>24763</v>
      </c>
      <c r="AQ223" s="14">
        <f t="shared" si="472"/>
        <v>24763</v>
      </c>
      <c r="AR223" s="14">
        <f>INDEX(属性投放!$DF$6:$DF$85,(卡牌属性!AG223-2)*20+卡牌属性!AL223)</f>
        <v>12370</v>
      </c>
      <c r="AS223" s="14">
        <f t="shared" si="473"/>
        <v>12370</v>
      </c>
      <c r="AT223" s="14">
        <f t="shared" si="473"/>
        <v>12370</v>
      </c>
      <c r="AU223" s="14">
        <f t="shared" si="473"/>
        <v>12370</v>
      </c>
      <c r="AV223" s="14">
        <f t="shared" si="473"/>
        <v>12370</v>
      </c>
      <c r="AW223" s="14">
        <f>INDEX(属性投放!$DG$6:$DG$85,(卡牌属性!AG223-2)*20+卡牌属性!AL223)</f>
        <v>123715</v>
      </c>
      <c r="AX223" s="14">
        <f t="shared" si="474"/>
        <v>123715</v>
      </c>
      <c r="AY223" s="14">
        <f t="shared" si="474"/>
        <v>123715</v>
      </c>
      <c r="AZ223" s="14">
        <f t="shared" si="474"/>
        <v>123715</v>
      </c>
      <c r="BA223" s="14">
        <f t="shared" si="474"/>
        <v>123715</v>
      </c>
      <c r="BB223" s="14">
        <f>INDEX(属性投放!$DK$6:$DK$85,(卡牌属性!AG223-2)*20+卡牌属性!AL223)</f>
        <v>620</v>
      </c>
      <c r="BC223" s="14">
        <f t="shared" si="475"/>
        <v>620</v>
      </c>
      <c r="BD223" s="14">
        <f t="shared" si="475"/>
        <v>620</v>
      </c>
      <c r="BE223" s="14">
        <f t="shared" si="475"/>
        <v>620</v>
      </c>
      <c r="BF223" s="14">
        <f t="shared" si="475"/>
        <v>620</v>
      </c>
      <c r="BG223" s="14">
        <f>INDEX(属性投放!$DL$6:$DL$85,(卡牌属性!AG223-2)*20+卡牌属性!AL223)</f>
        <v>310</v>
      </c>
      <c r="BH223" s="14">
        <f t="shared" si="476"/>
        <v>310</v>
      </c>
      <c r="BI223" s="14">
        <f t="shared" si="476"/>
        <v>310</v>
      </c>
      <c r="BJ223" s="14">
        <f t="shared" si="476"/>
        <v>310</v>
      </c>
      <c r="BK223" s="14">
        <f t="shared" si="476"/>
        <v>310</v>
      </c>
      <c r="BL223" s="14">
        <f>INDEX(属性投放!$DM$6:$DM$85,(卡牌属性!AG223-2)*20+卡牌属性!AL223)</f>
        <v>3100</v>
      </c>
      <c r="BM223" s="14">
        <f t="shared" si="477"/>
        <v>3100</v>
      </c>
      <c r="BN223" s="14">
        <f t="shared" si="477"/>
        <v>3100</v>
      </c>
      <c r="BO223" s="14">
        <f t="shared" si="477"/>
        <v>3100</v>
      </c>
      <c r="BP223" s="14">
        <f t="shared" si="477"/>
        <v>3100</v>
      </c>
      <c r="BU223" s="13">
        <v>219</v>
      </c>
      <c r="BV223" s="13">
        <f t="shared" si="453"/>
        <v>11</v>
      </c>
      <c r="BW223" s="14">
        <f t="shared" si="454"/>
        <v>5</v>
      </c>
      <c r="BX223" s="14">
        <f t="shared" si="455"/>
        <v>1102011</v>
      </c>
      <c r="BY223" s="14" t="str">
        <f t="shared" si="456"/>
        <v>张飞19突</v>
      </c>
      <c r="BZ223" s="25" t="s">
        <v>162</v>
      </c>
      <c r="CA223" s="14">
        <v>2</v>
      </c>
      <c r="CB223" s="14">
        <f t="shared" si="457"/>
        <v>19</v>
      </c>
      <c r="CC223" s="14" t="s">
        <v>21</v>
      </c>
      <c r="CD223" s="14">
        <f>INDEX(属性投放!$AY$6:$AY$85,(BW223-2)*20+CB223)</f>
        <v>41670</v>
      </c>
      <c r="CE223" s="14" t="s">
        <v>22</v>
      </c>
      <c r="CF223" s="14">
        <f>INDEX(属性投放!$AZ$6:$AZ$85,(BW223-2)*20+CB223)</f>
        <v>20738</v>
      </c>
      <c r="CG223" s="14" t="s">
        <v>674</v>
      </c>
      <c r="CH223" s="14">
        <f>INDEX(属性投放!$BA$6:$BA$85,(BW223-2)*20+CB223)</f>
        <v>414700</v>
      </c>
      <c r="CI223" s="14" t="s">
        <v>21</v>
      </c>
      <c r="CJ223" s="14">
        <f>INDEX(属性投放!$BB$6:$BB$85,(BW223-2)*20+CB223)</f>
        <v>100</v>
      </c>
      <c r="CK223" s="14" t="s">
        <v>22</v>
      </c>
      <c r="CL223" s="14">
        <f>INDEX(属性投放!$BC$6:$BC$85,(BW223-2)*20+CB223)</f>
        <v>50</v>
      </c>
      <c r="CM223" s="14" t="s">
        <v>674</v>
      </c>
      <c r="CN223" s="14">
        <f>INDEX(属性投放!$BD$6:$BD$85,(BW223-2)*20+CB223)</f>
        <v>1000</v>
      </c>
      <c r="CQ223" s="13">
        <v>219</v>
      </c>
      <c r="CR223" s="13">
        <f t="shared" si="458"/>
        <v>5</v>
      </c>
      <c r="CS223" s="13">
        <f t="shared" si="459"/>
        <v>11</v>
      </c>
      <c r="CT223" s="14">
        <f t="shared" si="460"/>
        <v>3</v>
      </c>
      <c r="CU223" s="14">
        <f t="shared" si="461"/>
        <v>1102005</v>
      </c>
      <c r="CV223" s="14" t="str">
        <f>INDEX($O$6:$O$27,CR223)&amp;"-"&amp;INDEX(属性投放!$AB$7:$AB$26,CX223)&amp;"-魂火-"&amp;CZ223</f>
        <v>李轩辕-众合+2-魂火-2</v>
      </c>
      <c r="CW223" s="25" t="s">
        <v>162</v>
      </c>
      <c r="CX223" s="14">
        <f>INDEX(属性投放!$AL$7:$AL$58,CS223)</f>
        <v>6</v>
      </c>
      <c r="CY223" s="14" t="s">
        <v>701</v>
      </c>
      <c r="CZ223" s="14">
        <f>INDEX(属性投放!$AM$7:$AM$58,CS223)</f>
        <v>2</v>
      </c>
      <c r="DA223" s="14">
        <f t="shared" si="462"/>
        <v>11</v>
      </c>
      <c r="DB223" s="14">
        <f>INDEX(属性投放!$AN$7:$AN$58,DA223)</f>
        <v>47</v>
      </c>
      <c r="DC223" s="14" t="s">
        <v>702</v>
      </c>
      <c r="DD223" s="14">
        <f>INDEX(属性投放!$BJ$6:$BJ$85,(CT223-2)*20+CX223)</f>
        <v>60</v>
      </c>
      <c r="DE223" s="14">
        <f>SUMIFS(DD$5:DD223,$CR$5:$CR223,"="&amp;$CR223)</f>
        <v>460</v>
      </c>
      <c r="DF223" s="14" t="s">
        <v>703</v>
      </c>
      <c r="DG223" s="14">
        <f>INDEX(属性投放!$BK$6:$BK$85,(CT223-2)*20+CX223)</f>
        <v>30</v>
      </c>
      <c r="DH223" s="14">
        <f>SUMIFS(DG$5:DG223,$CR$5:$CR223,"="&amp;$CR223)</f>
        <v>232</v>
      </c>
      <c r="DI223" s="14" t="s">
        <v>704</v>
      </c>
      <c r="DJ223" s="14">
        <f>INDEX(属性投放!$BL$6:$BL$85,(CT223-2)*20+CX223)</f>
        <v>600</v>
      </c>
      <c r="DK223" s="14">
        <f>SUMIFS(DJ$5:DJ223,$CR$5:$CR223,"="&amp;$CR223)</f>
        <v>4600</v>
      </c>
      <c r="DP223" s="14">
        <f t="shared" si="463"/>
        <v>1102011</v>
      </c>
      <c r="DQ223" s="14" t="str">
        <f t="shared" si="464"/>
        <v>张飞19突</v>
      </c>
      <c r="DR223" s="14">
        <f t="shared" si="465"/>
        <v>5</v>
      </c>
      <c r="DS223" s="14">
        <f t="shared" si="466"/>
        <v>6</v>
      </c>
      <c r="DT223" s="14">
        <f t="shared" si="467"/>
        <v>8</v>
      </c>
      <c r="DU223" s="14">
        <f t="shared" si="468"/>
        <v>5</v>
      </c>
      <c r="DV223" s="14">
        <f t="shared" si="469"/>
        <v>19</v>
      </c>
      <c r="DW223" s="14">
        <f t="shared" si="470"/>
        <v>79</v>
      </c>
      <c r="DX223" s="14">
        <f>INDEX(属性投放!$AW$6:$AW$85,(卡牌属性!DU223-2)*20+卡牌属性!DV223)</f>
        <v>8</v>
      </c>
      <c r="DY223" s="14">
        <f>INDEX(属性投放!BP$6:BP$85,卡牌属性!$DW223)</f>
        <v>3200</v>
      </c>
      <c r="DZ223" s="14">
        <f>INDEX(属性投放!BQ$6:BQ$85,卡牌属性!$DW223)</f>
        <v>1600</v>
      </c>
      <c r="EA223" s="14">
        <f>INDEX(属性投放!BR$6:BR$85,卡牌属性!$DW223)</f>
        <v>32000</v>
      </c>
      <c r="EB223" s="14">
        <f t="shared" si="478"/>
        <v>16281</v>
      </c>
      <c r="EC223" s="14">
        <f t="shared" si="479"/>
        <v>16574</v>
      </c>
      <c r="ED223" s="14">
        <f t="shared" si="480"/>
        <v>17858</v>
      </c>
      <c r="EE223" s="14">
        <f t="shared" si="481"/>
        <v>17858</v>
      </c>
      <c r="EF223" s="14">
        <f t="shared" si="482"/>
        <v>18495</v>
      </c>
      <c r="EG223" s="14">
        <f t="shared" si="483"/>
        <v>8256</v>
      </c>
      <c r="EH223" s="14">
        <f t="shared" si="484"/>
        <v>8864</v>
      </c>
      <c r="EI223" s="14">
        <f t="shared" si="485"/>
        <v>8864</v>
      </c>
      <c r="EJ223" s="14">
        <f t="shared" si="486"/>
        <v>9178</v>
      </c>
      <c r="EK223" s="14">
        <f t="shared" si="487"/>
        <v>9535</v>
      </c>
      <c r="EL223" s="14">
        <f t="shared" si="488"/>
        <v>183200</v>
      </c>
      <c r="EM223" s="14">
        <f t="shared" si="489"/>
        <v>190700</v>
      </c>
      <c r="EN223" s="14">
        <f t="shared" si="490"/>
        <v>190700</v>
      </c>
      <c r="EO223" s="14">
        <f t="shared" si="491"/>
        <v>209050</v>
      </c>
      <c r="EP223" s="14">
        <f t="shared" si="492"/>
        <v>237200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471"/>
        <v>11</v>
      </c>
      <c r="AG224" s="13">
        <f t="shared" si="449"/>
        <v>3</v>
      </c>
      <c r="AH224" s="14">
        <f t="shared" si="450"/>
        <v>1101011</v>
      </c>
      <c r="AI224" s="14" t="str">
        <f t="shared" si="451"/>
        <v>阎风吒20突</v>
      </c>
      <c r="AJ224" s="25" t="s">
        <v>162</v>
      </c>
      <c r="AK224" s="14">
        <v>1</v>
      </c>
      <c r="AL224" s="14">
        <f t="shared" si="452"/>
        <v>20</v>
      </c>
      <c r="AM224" s="14">
        <f>INDEX(属性投放!$DE$6:$DE$85,(卡牌属性!AG224-2)*20+卡牌属性!AL224)</f>
        <v>26093</v>
      </c>
      <c r="AN224" s="14">
        <f t="shared" si="472"/>
        <v>26093</v>
      </c>
      <c r="AO224" s="14">
        <f t="shared" si="472"/>
        <v>26093</v>
      </c>
      <c r="AP224" s="14">
        <f t="shared" si="472"/>
        <v>26093</v>
      </c>
      <c r="AQ224" s="14">
        <f t="shared" si="472"/>
        <v>26093</v>
      </c>
      <c r="AR224" s="14">
        <f>INDEX(属性投放!$DF$6:$DF$85,(卡牌属性!AG224-2)*20+卡牌属性!AL224)</f>
        <v>13035</v>
      </c>
      <c r="AS224" s="14">
        <f t="shared" si="473"/>
        <v>13035</v>
      </c>
      <c r="AT224" s="14">
        <f t="shared" si="473"/>
        <v>13035</v>
      </c>
      <c r="AU224" s="14">
        <f t="shared" si="473"/>
        <v>13035</v>
      </c>
      <c r="AV224" s="14">
        <f t="shared" si="473"/>
        <v>13035</v>
      </c>
      <c r="AW224" s="14">
        <f>INDEX(属性投放!$DG$6:$DG$85,(卡牌属性!AG224-2)*20+卡牌属性!AL224)</f>
        <v>130365</v>
      </c>
      <c r="AX224" s="14">
        <f t="shared" si="474"/>
        <v>130365</v>
      </c>
      <c r="AY224" s="14">
        <f t="shared" si="474"/>
        <v>130365</v>
      </c>
      <c r="AZ224" s="14">
        <f t="shared" si="474"/>
        <v>130365</v>
      </c>
      <c r="BA224" s="14">
        <f t="shared" si="474"/>
        <v>130365</v>
      </c>
      <c r="BB224" s="14">
        <f>INDEX(属性投放!$DK$6:$DK$85,(卡牌属性!AG224-2)*20+卡牌属性!AL224)</f>
        <v>620</v>
      </c>
      <c r="BC224" s="14">
        <f t="shared" si="475"/>
        <v>620</v>
      </c>
      <c r="BD224" s="14">
        <f t="shared" si="475"/>
        <v>620</v>
      </c>
      <c r="BE224" s="14">
        <f t="shared" si="475"/>
        <v>620</v>
      </c>
      <c r="BF224" s="14">
        <f t="shared" si="475"/>
        <v>620</v>
      </c>
      <c r="BG224" s="14">
        <f>INDEX(属性投放!$DL$6:$DL$85,(卡牌属性!AG224-2)*20+卡牌属性!AL224)</f>
        <v>310</v>
      </c>
      <c r="BH224" s="14">
        <f t="shared" si="476"/>
        <v>310</v>
      </c>
      <c r="BI224" s="14">
        <f t="shared" si="476"/>
        <v>310</v>
      </c>
      <c r="BJ224" s="14">
        <f t="shared" si="476"/>
        <v>310</v>
      </c>
      <c r="BK224" s="14">
        <f t="shared" si="476"/>
        <v>310</v>
      </c>
      <c r="BL224" s="14">
        <f>INDEX(属性投放!$DM$6:$DM$85,(卡牌属性!AG224-2)*20+卡牌属性!AL224)</f>
        <v>3100</v>
      </c>
      <c r="BM224" s="14">
        <f t="shared" si="477"/>
        <v>3100</v>
      </c>
      <c r="BN224" s="14">
        <f t="shared" si="477"/>
        <v>3100</v>
      </c>
      <c r="BO224" s="14">
        <f t="shared" si="477"/>
        <v>3100</v>
      </c>
      <c r="BP224" s="14">
        <f t="shared" si="477"/>
        <v>3100</v>
      </c>
      <c r="BU224" s="13">
        <v>220</v>
      </c>
      <c r="BV224" s="13">
        <f t="shared" si="453"/>
        <v>11</v>
      </c>
      <c r="BW224" s="14">
        <f t="shared" si="454"/>
        <v>5</v>
      </c>
      <c r="BX224" s="14">
        <f t="shared" si="455"/>
        <v>1102011</v>
      </c>
      <c r="BY224" s="14" t="str">
        <f t="shared" si="456"/>
        <v>张飞20突</v>
      </c>
      <c r="BZ224" s="25" t="s">
        <v>162</v>
      </c>
      <c r="CA224" s="14">
        <v>2</v>
      </c>
      <c r="CB224" s="14">
        <f t="shared" si="457"/>
        <v>20</v>
      </c>
      <c r="CC224" s="14" t="s">
        <v>21</v>
      </c>
      <c r="CD224" s="14">
        <f>INDEX(属性投放!$AY$6:$AY$85,(BW224-2)*20+CB224)</f>
        <v>51070</v>
      </c>
      <c r="CE224" s="14" t="s">
        <v>22</v>
      </c>
      <c r="CF224" s="14">
        <f>INDEX(属性投放!$AZ$6:$AZ$85,(BW224-2)*20+CB224)</f>
        <v>25438</v>
      </c>
      <c r="CG224" s="14" t="s">
        <v>674</v>
      </c>
      <c r="CH224" s="14">
        <f>INDEX(属性投放!$BA$6:$BA$85,(BW224-2)*20+CB224)</f>
        <v>508700</v>
      </c>
      <c r="CI224" s="14" t="s">
        <v>21</v>
      </c>
      <c r="CJ224" s="14">
        <f>INDEX(属性投放!$BB$6:$BB$85,(BW224-2)*20+CB224)</f>
        <v>100</v>
      </c>
      <c r="CK224" s="14" t="s">
        <v>22</v>
      </c>
      <c r="CL224" s="14">
        <f>INDEX(属性投放!$BC$6:$BC$85,(BW224-2)*20+CB224)</f>
        <v>50</v>
      </c>
      <c r="CM224" s="14" t="s">
        <v>674</v>
      </c>
      <c r="CN224" s="14">
        <f>INDEX(属性投放!$BD$6:$BD$85,(BW224-2)*20+CB224)</f>
        <v>1000</v>
      </c>
      <c r="CQ224" s="13">
        <v>220</v>
      </c>
      <c r="CR224" s="13">
        <f t="shared" si="458"/>
        <v>5</v>
      </c>
      <c r="CS224" s="13">
        <f t="shared" si="459"/>
        <v>12</v>
      </c>
      <c r="CT224" s="14">
        <f t="shared" si="460"/>
        <v>3</v>
      </c>
      <c r="CU224" s="14">
        <f t="shared" si="461"/>
        <v>1102005</v>
      </c>
      <c r="CV224" s="14" t="str">
        <f>INDEX($O$6:$O$27,CR224)&amp;"-"&amp;INDEX(属性投放!$AB$7:$AB$26,CX224)&amp;"-魂火-"&amp;CZ224</f>
        <v>李轩辕-叫唤-魂火-1</v>
      </c>
      <c r="CW224" s="25" t="s">
        <v>162</v>
      </c>
      <c r="CX224" s="14">
        <f>INDEX(属性投放!$AL$7:$AL$58,CS224)</f>
        <v>7</v>
      </c>
      <c r="CY224" s="14" t="s">
        <v>701</v>
      </c>
      <c r="CZ224" s="14">
        <f>INDEX(属性投放!$AM$7:$AM$58,CS224)</f>
        <v>1</v>
      </c>
      <c r="DA224" s="14">
        <f t="shared" si="462"/>
        <v>12</v>
      </c>
      <c r="DB224" s="14">
        <f>INDEX(属性投放!$AN$7:$AN$58,DA224)</f>
        <v>50</v>
      </c>
      <c r="DC224" s="14" t="s">
        <v>702</v>
      </c>
      <c r="DD224" s="14">
        <f>INDEX(属性投放!$BJ$6:$BJ$85,(CT224-2)*20+CX224)</f>
        <v>80</v>
      </c>
      <c r="DE224" s="14">
        <f>SUMIFS(DD$5:DD224,$CR$5:$CR224,"="&amp;$CR224)</f>
        <v>540</v>
      </c>
      <c r="DF224" s="14" t="s">
        <v>703</v>
      </c>
      <c r="DG224" s="14">
        <f>INDEX(属性投放!$BK$6:$BK$85,(CT224-2)*20+CX224)</f>
        <v>40</v>
      </c>
      <c r="DH224" s="14">
        <f>SUMIFS(DG$5:DG224,$CR$5:$CR224,"="&amp;$CR224)</f>
        <v>272</v>
      </c>
      <c r="DI224" s="14" t="s">
        <v>704</v>
      </c>
      <c r="DJ224" s="14">
        <f>INDEX(属性投放!$BL$6:$BL$85,(CT224-2)*20+CX224)</f>
        <v>800</v>
      </c>
      <c r="DK224" s="14">
        <f>SUMIFS(DJ$5:DJ224,$CR$5:$CR224,"="&amp;$CR224)</f>
        <v>5400</v>
      </c>
      <c r="DP224" s="14">
        <f t="shared" si="463"/>
        <v>1102011</v>
      </c>
      <c r="DQ224" s="14" t="str">
        <f t="shared" si="464"/>
        <v>张飞20突</v>
      </c>
      <c r="DR224" s="14">
        <f t="shared" si="465"/>
        <v>5</v>
      </c>
      <c r="DS224" s="14">
        <f t="shared" si="466"/>
        <v>6</v>
      </c>
      <c r="DT224" s="14">
        <f t="shared" si="467"/>
        <v>8</v>
      </c>
      <c r="DU224" s="14">
        <f t="shared" si="468"/>
        <v>5</v>
      </c>
      <c r="DV224" s="14">
        <f t="shared" si="469"/>
        <v>20</v>
      </c>
      <c r="DW224" s="14">
        <f t="shared" si="470"/>
        <v>80</v>
      </c>
      <c r="DX224" s="14">
        <f>INDEX(属性投放!$AW$6:$AW$85,(卡牌属性!DU224-2)*20+卡牌属性!DV224)</f>
        <v>10</v>
      </c>
      <c r="DY224" s="14">
        <f>INDEX(属性投放!BP$6:BP$85,卡牌属性!$DW224)</f>
        <v>3500</v>
      </c>
      <c r="DZ224" s="14">
        <f>INDEX(属性投放!BQ$6:BQ$85,卡牌属性!$DW224)</f>
        <v>1750</v>
      </c>
      <c r="EA224" s="14">
        <f>INDEX(属性投放!BR$6:BR$85,卡牌属性!$DW224)</f>
        <v>35000</v>
      </c>
      <c r="EB224" s="14">
        <f t="shared" si="478"/>
        <v>19801</v>
      </c>
      <c r="EC224" s="14">
        <f t="shared" si="479"/>
        <v>20134</v>
      </c>
      <c r="ED224" s="14">
        <f t="shared" si="480"/>
        <v>21658</v>
      </c>
      <c r="EE224" s="14">
        <f t="shared" si="481"/>
        <v>21658</v>
      </c>
      <c r="EF224" s="14">
        <f t="shared" si="482"/>
        <v>22335</v>
      </c>
      <c r="EG224" s="14">
        <f t="shared" si="483"/>
        <v>10040</v>
      </c>
      <c r="EH224" s="14">
        <f t="shared" si="484"/>
        <v>10768</v>
      </c>
      <c r="EI224" s="14">
        <f t="shared" si="485"/>
        <v>10768</v>
      </c>
      <c r="EJ224" s="14">
        <f t="shared" si="486"/>
        <v>11098</v>
      </c>
      <c r="EK224" s="14">
        <f t="shared" si="487"/>
        <v>11535</v>
      </c>
      <c r="EL224" s="14">
        <f t="shared" si="488"/>
        <v>221600</v>
      </c>
      <c r="EM224" s="14">
        <f t="shared" si="489"/>
        <v>230700</v>
      </c>
      <c r="EN224" s="14">
        <f t="shared" si="490"/>
        <v>230700</v>
      </c>
      <c r="EO224" s="14">
        <f t="shared" si="491"/>
        <v>253050</v>
      </c>
      <c r="EP224" s="14">
        <f t="shared" si="492"/>
        <v>285200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471"/>
        <v>12</v>
      </c>
      <c r="AG225" s="13">
        <f t="shared" si="449"/>
        <v>2</v>
      </c>
      <c r="AH225" s="14">
        <f t="shared" si="450"/>
        <v>1101012</v>
      </c>
      <c r="AI225" s="14" t="str">
        <f t="shared" si="451"/>
        <v>南御夫1突</v>
      </c>
      <c r="AJ225" s="25" t="s">
        <v>162</v>
      </c>
      <c r="AK225" s="14">
        <v>1</v>
      </c>
      <c r="AL225" s="14">
        <f t="shared" si="452"/>
        <v>1</v>
      </c>
      <c r="AM225" s="14">
        <f>INDEX(属性投放!$DE$6:$DE$85,(卡牌属性!AG225-2)*20+卡牌属性!AL225)</f>
        <v>50</v>
      </c>
      <c r="AN225" s="14">
        <f t="shared" ref="AN225:AQ244" si="493">$AM225</f>
        <v>50</v>
      </c>
      <c r="AO225" s="14">
        <f t="shared" si="493"/>
        <v>50</v>
      </c>
      <c r="AP225" s="14">
        <f t="shared" si="493"/>
        <v>50</v>
      </c>
      <c r="AQ225" s="14">
        <f t="shared" si="493"/>
        <v>50</v>
      </c>
      <c r="AR225" s="14">
        <f>INDEX(属性投放!$DF$6:$DF$85,(卡牌属性!AG225-2)*20+卡牌属性!AL225)</f>
        <v>0</v>
      </c>
      <c r="AS225" s="14">
        <f t="shared" ref="AS225:AV244" si="494">$AR225</f>
        <v>0</v>
      </c>
      <c r="AT225" s="14">
        <f t="shared" si="494"/>
        <v>0</v>
      </c>
      <c r="AU225" s="14">
        <f t="shared" si="494"/>
        <v>0</v>
      </c>
      <c r="AV225" s="14">
        <f t="shared" si="494"/>
        <v>0</v>
      </c>
      <c r="AW225" s="14">
        <f>INDEX(属性投放!$DG$6:$DG$85,(卡牌属性!AG225-2)*20+卡牌属性!AL225)</f>
        <v>200</v>
      </c>
      <c r="AX225" s="14">
        <f t="shared" ref="AX225:BA244" si="495">$AW225</f>
        <v>200</v>
      </c>
      <c r="AY225" s="14">
        <f t="shared" si="495"/>
        <v>200</v>
      </c>
      <c r="AZ225" s="14">
        <f t="shared" si="495"/>
        <v>200</v>
      </c>
      <c r="BA225" s="14">
        <f t="shared" si="495"/>
        <v>200</v>
      </c>
      <c r="BB225" s="14">
        <f>INDEX(属性投放!$DK$6:$DK$85,(卡牌属性!AG225-2)*20+卡牌属性!AL225)</f>
        <v>6</v>
      </c>
      <c r="BC225" s="14">
        <f t="shared" ref="BC225:BF244" si="496">$BB225</f>
        <v>6</v>
      </c>
      <c r="BD225" s="14">
        <f t="shared" si="496"/>
        <v>6</v>
      </c>
      <c r="BE225" s="14">
        <f t="shared" si="496"/>
        <v>6</v>
      </c>
      <c r="BF225" s="14">
        <f t="shared" si="496"/>
        <v>6</v>
      </c>
      <c r="BG225" s="14">
        <f>INDEX(属性投放!$DL$6:$DL$85,(卡牌属性!AG225-2)*20+卡牌属性!AL225)</f>
        <v>3</v>
      </c>
      <c r="BH225" s="14">
        <f t="shared" ref="BH225:BK244" si="497">$BG225</f>
        <v>3</v>
      </c>
      <c r="BI225" s="14">
        <f t="shared" si="497"/>
        <v>3</v>
      </c>
      <c r="BJ225" s="14">
        <f t="shared" si="497"/>
        <v>3</v>
      </c>
      <c r="BK225" s="14">
        <f t="shared" si="497"/>
        <v>3</v>
      </c>
      <c r="BL225" s="14">
        <f>INDEX(属性投放!$DM$6:$DM$85,(卡牌属性!AG225-2)*20+卡牌属性!AL225)</f>
        <v>30</v>
      </c>
      <c r="BM225" s="14">
        <f t="shared" ref="BM225:BP244" si="498">$BL225</f>
        <v>30</v>
      </c>
      <c r="BN225" s="14">
        <f t="shared" si="498"/>
        <v>30</v>
      </c>
      <c r="BO225" s="14">
        <f t="shared" si="498"/>
        <v>30</v>
      </c>
      <c r="BP225" s="14">
        <f t="shared" si="498"/>
        <v>30</v>
      </c>
      <c r="BU225" s="13">
        <v>221</v>
      </c>
      <c r="BV225" s="13">
        <f t="shared" si="453"/>
        <v>12</v>
      </c>
      <c r="BW225" s="14">
        <f t="shared" si="454"/>
        <v>5</v>
      </c>
      <c r="BX225" s="14">
        <f t="shared" si="455"/>
        <v>1102012</v>
      </c>
      <c r="BY225" s="14" t="str">
        <f t="shared" si="456"/>
        <v>夏侯惇1突</v>
      </c>
      <c r="BZ225" s="25" t="s">
        <v>162</v>
      </c>
      <c r="CA225" s="14">
        <v>2</v>
      </c>
      <c r="CB225" s="14">
        <f t="shared" si="457"/>
        <v>1</v>
      </c>
      <c r="CC225" s="14" t="s">
        <v>21</v>
      </c>
      <c r="CD225" s="14">
        <f>INDEX(属性投放!$AY$6:$AY$85,(BW225-2)*20+CB225)</f>
        <v>350</v>
      </c>
      <c r="CE225" s="14" t="s">
        <v>22</v>
      </c>
      <c r="CF225" s="14">
        <f>INDEX(属性投放!$AZ$6:$AZ$85,(BW225-2)*20+CB225)</f>
        <v>50</v>
      </c>
      <c r="CG225" s="14" t="s">
        <v>674</v>
      </c>
      <c r="CH225" s="14">
        <f>INDEX(属性投放!$BA$6:$BA$85,(BW225-2)*20+CB225)</f>
        <v>1500</v>
      </c>
      <c r="CI225" s="14" t="s">
        <v>21</v>
      </c>
      <c r="CJ225" s="14">
        <f>INDEX(属性投放!$BB$6:$BB$85,(BW225-2)*20+CB225)</f>
        <v>15</v>
      </c>
      <c r="CK225" s="14" t="s">
        <v>22</v>
      </c>
      <c r="CL225" s="14">
        <f>INDEX(属性投放!$BC$6:$BC$85,(BW225-2)*20+CB225)</f>
        <v>8</v>
      </c>
      <c r="CM225" s="14" t="s">
        <v>674</v>
      </c>
      <c r="CN225" s="14">
        <f>INDEX(属性投放!$BD$6:$BD$85,(BW225-2)*20+CB225)</f>
        <v>150</v>
      </c>
      <c r="CQ225" s="13">
        <v>221</v>
      </c>
      <c r="CR225" s="13">
        <f t="shared" si="458"/>
        <v>5</v>
      </c>
      <c r="CS225" s="13">
        <f t="shared" si="459"/>
        <v>13</v>
      </c>
      <c r="CT225" s="14">
        <f t="shared" si="460"/>
        <v>3</v>
      </c>
      <c r="CU225" s="14">
        <f t="shared" si="461"/>
        <v>1102005</v>
      </c>
      <c r="CV225" s="14" t="str">
        <f>INDEX($O$6:$O$27,CR225)&amp;"-"&amp;INDEX(属性投放!$AB$7:$AB$26,CX225)&amp;"-魂火-"&amp;CZ225</f>
        <v>李轩辕-叫唤-魂火-2</v>
      </c>
      <c r="CW225" s="25" t="s">
        <v>162</v>
      </c>
      <c r="CX225" s="14">
        <f>INDEX(属性投放!$AL$7:$AL$58,CS225)</f>
        <v>7</v>
      </c>
      <c r="CY225" s="14" t="s">
        <v>701</v>
      </c>
      <c r="CZ225" s="14">
        <f>INDEX(属性投放!$AM$7:$AM$58,CS225)</f>
        <v>2</v>
      </c>
      <c r="DA225" s="14">
        <f t="shared" si="462"/>
        <v>13</v>
      </c>
      <c r="DB225" s="14">
        <f>INDEX(属性投放!$AN$7:$AN$58,DA225)</f>
        <v>52</v>
      </c>
      <c r="DC225" s="14" t="s">
        <v>702</v>
      </c>
      <c r="DD225" s="14">
        <f>INDEX(属性投放!$BJ$6:$BJ$85,(CT225-2)*20+CX225)</f>
        <v>80</v>
      </c>
      <c r="DE225" s="14">
        <f>SUMIFS(DD$5:DD225,$CR$5:$CR225,"="&amp;$CR225)</f>
        <v>620</v>
      </c>
      <c r="DF225" s="14" t="s">
        <v>703</v>
      </c>
      <c r="DG225" s="14">
        <f>INDEX(属性投放!$BK$6:$BK$85,(CT225-2)*20+CX225)</f>
        <v>40</v>
      </c>
      <c r="DH225" s="14">
        <f>SUMIFS(DG$5:DG225,$CR$5:$CR225,"="&amp;$CR225)</f>
        <v>312</v>
      </c>
      <c r="DI225" s="14" t="s">
        <v>704</v>
      </c>
      <c r="DJ225" s="14">
        <f>INDEX(属性投放!$BL$6:$BL$85,(CT225-2)*20+CX225)</f>
        <v>800</v>
      </c>
      <c r="DK225" s="14">
        <f>SUMIFS(DJ$5:DJ225,$CR$5:$CR225,"="&amp;$CR225)</f>
        <v>6200</v>
      </c>
      <c r="DP225" s="14">
        <f t="shared" si="463"/>
        <v>1102012</v>
      </c>
      <c r="DQ225" s="14" t="str">
        <f t="shared" si="464"/>
        <v>夏侯惇1突</v>
      </c>
      <c r="DR225" s="14">
        <f t="shared" si="465"/>
        <v>7</v>
      </c>
      <c r="DS225" s="14">
        <f t="shared" si="466"/>
        <v>7</v>
      </c>
      <c r="DT225" s="14">
        <f t="shared" si="467"/>
        <v>9</v>
      </c>
      <c r="DU225" s="14">
        <f t="shared" si="468"/>
        <v>5</v>
      </c>
      <c r="DV225" s="14">
        <f t="shared" si="469"/>
        <v>1</v>
      </c>
      <c r="DW225" s="14">
        <f t="shared" si="470"/>
        <v>61</v>
      </c>
      <c r="DX225" s="14">
        <f>INDEX(属性投放!$AW$6:$AW$85,(卡牌属性!DU225-2)*20+卡牌属性!DV225)</f>
        <v>4</v>
      </c>
      <c r="DY225" s="14">
        <f>INDEX(属性投放!BP$6:BP$85,卡牌属性!$DW225)</f>
        <v>70</v>
      </c>
      <c r="DZ225" s="14">
        <f>INDEX(属性投放!BQ$6:BQ$85,卡牌属性!$DW225)</f>
        <v>35</v>
      </c>
      <c r="EA225" s="14">
        <f>INDEX(属性投放!BR$6:BR$85,卡牌属性!$DW225)</f>
        <v>700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471"/>
        <v>12</v>
      </c>
      <c r="AG226" s="13">
        <f t="shared" si="449"/>
        <v>2</v>
      </c>
      <c r="AH226" s="14">
        <f t="shared" si="450"/>
        <v>1101012</v>
      </c>
      <c r="AI226" s="14" t="str">
        <f t="shared" si="451"/>
        <v>南御夫2突</v>
      </c>
      <c r="AJ226" s="25" t="s">
        <v>162</v>
      </c>
      <c r="AK226" s="14">
        <v>1</v>
      </c>
      <c r="AL226" s="14">
        <f t="shared" si="452"/>
        <v>2</v>
      </c>
      <c r="AM226" s="14">
        <f>INDEX(属性投放!$DE$6:$DE$85,(卡牌属性!AG226-2)*20+卡牌属性!AL226)</f>
        <v>110</v>
      </c>
      <c r="AN226" s="14">
        <f t="shared" si="493"/>
        <v>110</v>
      </c>
      <c r="AO226" s="14">
        <f t="shared" si="493"/>
        <v>110</v>
      </c>
      <c r="AP226" s="14">
        <f t="shared" si="493"/>
        <v>110</v>
      </c>
      <c r="AQ226" s="14">
        <f t="shared" si="493"/>
        <v>110</v>
      </c>
      <c r="AR226" s="14">
        <f>INDEX(属性投放!$DF$6:$DF$85,(卡牌属性!AG226-2)*20+卡牌属性!AL226)</f>
        <v>30</v>
      </c>
      <c r="AS226" s="14">
        <f t="shared" si="494"/>
        <v>30</v>
      </c>
      <c r="AT226" s="14">
        <f t="shared" si="494"/>
        <v>30</v>
      </c>
      <c r="AU226" s="14">
        <f t="shared" si="494"/>
        <v>30</v>
      </c>
      <c r="AV226" s="14">
        <f t="shared" si="494"/>
        <v>30</v>
      </c>
      <c r="AW226" s="14">
        <f>INDEX(属性投放!$DG$6:$DG$85,(卡牌属性!AG226-2)*20+卡牌属性!AL226)</f>
        <v>500</v>
      </c>
      <c r="AX226" s="14">
        <f t="shared" si="495"/>
        <v>500</v>
      </c>
      <c r="AY226" s="14">
        <f t="shared" si="495"/>
        <v>500</v>
      </c>
      <c r="AZ226" s="14">
        <f t="shared" si="495"/>
        <v>500</v>
      </c>
      <c r="BA226" s="14">
        <f t="shared" si="495"/>
        <v>500</v>
      </c>
      <c r="BB226" s="14">
        <f>INDEX(属性投放!$DK$6:$DK$85,(卡牌属性!AG226-2)*20+卡牌属性!AL226)</f>
        <v>12</v>
      </c>
      <c r="BC226" s="14">
        <f t="shared" si="496"/>
        <v>12</v>
      </c>
      <c r="BD226" s="14">
        <f t="shared" si="496"/>
        <v>12</v>
      </c>
      <c r="BE226" s="14">
        <f t="shared" si="496"/>
        <v>12</v>
      </c>
      <c r="BF226" s="14">
        <f t="shared" si="496"/>
        <v>12</v>
      </c>
      <c r="BG226" s="14">
        <f>INDEX(属性投放!$DL$6:$DL$85,(卡牌属性!AG226-2)*20+卡牌属性!AL226)</f>
        <v>6</v>
      </c>
      <c r="BH226" s="14">
        <f t="shared" si="497"/>
        <v>6</v>
      </c>
      <c r="BI226" s="14">
        <f t="shared" si="497"/>
        <v>6</v>
      </c>
      <c r="BJ226" s="14">
        <f t="shared" si="497"/>
        <v>6</v>
      </c>
      <c r="BK226" s="14">
        <f t="shared" si="497"/>
        <v>6</v>
      </c>
      <c r="BL226" s="14">
        <f>INDEX(属性投放!$DM$6:$DM$85,(卡牌属性!AG226-2)*20+卡牌属性!AL226)</f>
        <v>60</v>
      </c>
      <c r="BM226" s="14">
        <f t="shared" si="498"/>
        <v>60</v>
      </c>
      <c r="BN226" s="14">
        <f t="shared" si="498"/>
        <v>60</v>
      </c>
      <c r="BO226" s="14">
        <f t="shared" si="498"/>
        <v>60</v>
      </c>
      <c r="BP226" s="14">
        <f t="shared" si="498"/>
        <v>60</v>
      </c>
      <c r="BU226" s="13">
        <v>222</v>
      </c>
      <c r="BV226" s="13">
        <f t="shared" si="453"/>
        <v>12</v>
      </c>
      <c r="BW226" s="14">
        <f t="shared" si="454"/>
        <v>5</v>
      </c>
      <c r="BX226" s="14">
        <f t="shared" si="455"/>
        <v>1102012</v>
      </c>
      <c r="BY226" s="14" t="str">
        <f t="shared" si="456"/>
        <v>夏侯惇2突</v>
      </c>
      <c r="BZ226" s="25" t="s">
        <v>162</v>
      </c>
      <c r="CA226" s="14">
        <v>2</v>
      </c>
      <c r="CB226" s="14">
        <f t="shared" si="457"/>
        <v>2</v>
      </c>
      <c r="CC226" s="14" t="s">
        <v>21</v>
      </c>
      <c r="CD226" s="14">
        <f>INDEX(属性投放!$AY$6:$AY$85,(BW226-2)*20+CB226)</f>
        <v>525</v>
      </c>
      <c r="CE226" s="14" t="s">
        <v>22</v>
      </c>
      <c r="CF226" s="14">
        <f>INDEX(属性投放!$AZ$6:$AZ$85,(BW226-2)*20+CB226)</f>
        <v>140</v>
      </c>
      <c r="CG226" s="14" t="s">
        <v>674</v>
      </c>
      <c r="CH226" s="14">
        <f>INDEX(属性投放!$BA$6:$BA$85,(BW226-2)*20+CB226)</f>
        <v>3250</v>
      </c>
      <c r="CI226" s="14" t="s">
        <v>21</v>
      </c>
      <c r="CJ226" s="14">
        <f>INDEX(属性投放!$BB$6:$BB$85,(BW226-2)*20+CB226)</f>
        <v>20</v>
      </c>
      <c r="CK226" s="14" t="s">
        <v>22</v>
      </c>
      <c r="CL226" s="14">
        <f>INDEX(属性投放!$BC$6:$BC$85,(BW226-2)*20+CB226)</f>
        <v>10</v>
      </c>
      <c r="CM226" s="14" t="s">
        <v>674</v>
      </c>
      <c r="CN226" s="14">
        <f>INDEX(属性投放!$BD$6:$BD$85,(BW226-2)*20+CB226)</f>
        <v>200</v>
      </c>
      <c r="CQ226" s="13">
        <v>222</v>
      </c>
      <c r="CR226" s="13">
        <f t="shared" si="458"/>
        <v>5</v>
      </c>
      <c r="CS226" s="13">
        <f t="shared" si="459"/>
        <v>14</v>
      </c>
      <c r="CT226" s="14">
        <f t="shared" si="460"/>
        <v>3</v>
      </c>
      <c r="CU226" s="14">
        <f t="shared" si="461"/>
        <v>1102005</v>
      </c>
      <c r="CV226" s="14" t="str">
        <f>INDEX($O$6:$O$27,CR226)&amp;"-"&amp;INDEX(属性投放!$AB$7:$AB$26,CX226)&amp;"-魂火-"&amp;CZ226</f>
        <v>李轩辕-叫唤+1-魂火-1</v>
      </c>
      <c r="CW226" s="25" t="s">
        <v>162</v>
      </c>
      <c r="CX226" s="14">
        <f>INDEX(属性投放!$AL$7:$AL$58,CS226)</f>
        <v>8</v>
      </c>
      <c r="CY226" s="14" t="s">
        <v>701</v>
      </c>
      <c r="CZ226" s="14">
        <f>INDEX(属性投放!$AM$7:$AM$58,CS226)</f>
        <v>1</v>
      </c>
      <c r="DA226" s="14">
        <f t="shared" si="462"/>
        <v>14</v>
      </c>
      <c r="DB226" s="14">
        <f>INDEX(属性投放!$AN$7:$AN$58,DA226)</f>
        <v>55</v>
      </c>
      <c r="DC226" s="14" t="s">
        <v>702</v>
      </c>
      <c r="DD226" s="14">
        <f>INDEX(属性投放!$BJ$6:$BJ$85,(CT226-2)*20+CX226)</f>
        <v>100</v>
      </c>
      <c r="DE226" s="14">
        <f>SUMIFS(DD$5:DD226,$CR$5:$CR226,"="&amp;$CR226)</f>
        <v>720</v>
      </c>
      <c r="DF226" s="14" t="s">
        <v>703</v>
      </c>
      <c r="DG226" s="14">
        <f>INDEX(属性投放!$BK$6:$BK$85,(CT226-2)*20+CX226)</f>
        <v>50</v>
      </c>
      <c r="DH226" s="14">
        <f>SUMIFS(DG$5:DG226,$CR$5:$CR226,"="&amp;$CR226)</f>
        <v>362</v>
      </c>
      <c r="DI226" s="14" t="s">
        <v>704</v>
      </c>
      <c r="DJ226" s="14">
        <f>INDEX(属性投放!$BL$6:$BL$85,(CT226-2)*20+CX226)</f>
        <v>1000</v>
      </c>
      <c r="DK226" s="14">
        <f>SUMIFS(DJ$5:DJ226,$CR$5:$CR226,"="&amp;$CR226)</f>
        <v>7200</v>
      </c>
      <c r="DP226" s="14">
        <f t="shared" si="463"/>
        <v>1102012</v>
      </c>
      <c r="DQ226" s="14" t="str">
        <f t="shared" si="464"/>
        <v>夏侯惇2突</v>
      </c>
      <c r="DR226" s="14">
        <f t="shared" si="465"/>
        <v>7</v>
      </c>
      <c r="DS226" s="14">
        <f t="shared" si="466"/>
        <v>7</v>
      </c>
      <c r="DT226" s="14">
        <f t="shared" si="467"/>
        <v>9</v>
      </c>
      <c r="DU226" s="14">
        <f t="shared" si="468"/>
        <v>5</v>
      </c>
      <c r="DV226" s="14">
        <f t="shared" si="469"/>
        <v>2</v>
      </c>
      <c r="DW226" s="14">
        <f t="shared" si="470"/>
        <v>62</v>
      </c>
      <c r="DX226" s="14">
        <f>INDEX(属性投放!$AW$6:$AW$85,(卡牌属性!DU226-2)*20+卡牌属性!DV226)</f>
        <v>10</v>
      </c>
      <c r="DY226" s="14">
        <f>INDEX(属性投放!BP$6:BP$85,卡牌属性!$DW226)</f>
        <v>90</v>
      </c>
      <c r="DZ226" s="14">
        <f>INDEX(属性投放!BQ$6:BQ$85,卡牌属性!$DW226)</f>
        <v>45</v>
      </c>
      <c r="EA226" s="14">
        <f>INDEX(属性投放!BR$6:BR$85,卡牌属性!$DW226)</f>
        <v>900</v>
      </c>
      <c r="EB226" s="14">
        <f t="shared" ref="EB226:EB244" si="499">EB225+$DY225+EQ225*$DX225</f>
        <v>368</v>
      </c>
      <c r="EC226" s="14">
        <f t="shared" ref="EC226:EC244" si="500">EC225+$DY225+ER225*$DX225</f>
        <v>422</v>
      </c>
      <c r="ED226" s="14">
        <f t="shared" ref="ED226:ED244" si="501">ED225+$DY225+ES225*$DX225</f>
        <v>480</v>
      </c>
      <c r="EE226" s="14">
        <f t="shared" ref="EE226:EE244" si="502">EE225+$DY225+ET225*$DX225</f>
        <v>480</v>
      </c>
      <c r="EF226" s="14">
        <f t="shared" ref="EF226:EF244" si="503">EF225+$DY225+EU225*$DX225</f>
        <v>570</v>
      </c>
      <c r="EG226" s="14">
        <f t="shared" ref="EG226:EG244" si="504">EG225+$DZ225+EV225*$DX225</f>
        <v>99</v>
      </c>
      <c r="EH226" s="14">
        <f t="shared" ref="EH226:EH244" si="505">EH225+$DZ225+EW225*$DX225</f>
        <v>108</v>
      </c>
      <c r="EI226" s="14">
        <f t="shared" ref="EI226:EI244" si="506">EI225+$DZ225+EX225*$DX225</f>
        <v>108</v>
      </c>
      <c r="EJ226" s="14">
        <f t="shared" ref="EJ226:EJ244" si="507">EJ225+$DZ225+EY225*$DX225</f>
        <v>117</v>
      </c>
      <c r="EK226" s="14">
        <f t="shared" ref="EK226:EK244" si="508">EK225+$DZ225+EZ225*$DX225</f>
        <v>150</v>
      </c>
      <c r="EL226" s="14">
        <f t="shared" ref="EL226:EL244" si="509">EL225+$EA225+FA225*$DX225</f>
        <v>2800</v>
      </c>
      <c r="EM226" s="14">
        <f t="shared" ref="EM226:EM244" si="510">EM225+$EA225+FB225*$DX225</f>
        <v>3800</v>
      </c>
      <c r="EN226" s="14">
        <f t="shared" ref="EN226:EN244" si="511">EN225+$EA225+FC225*$DX225</f>
        <v>3800</v>
      </c>
      <c r="EO226" s="14">
        <f t="shared" ref="EO226:EO244" si="512">EO225+$EA225+FD225*$DX225</f>
        <v>4700</v>
      </c>
      <c r="EP226" s="14">
        <f t="shared" ref="EP226:EP244" si="513">EP225+$EA225+FE225*$DX225</f>
        <v>5400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471"/>
        <v>12</v>
      </c>
      <c r="AG227" s="13">
        <f t="shared" si="449"/>
        <v>2</v>
      </c>
      <c r="AH227" s="14">
        <f t="shared" si="450"/>
        <v>1101012</v>
      </c>
      <c r="AI227" s="14" t="str">
        <f t="shared" si="451"/>
        <v>南御夫3突</v>
      </c>
      <c r="AJ227" s="25" t="s">
        <v>162</v>
      </c>
      <c r="AK227" s="14">
        <v>1</v>
      </c>
      <c r="AL227" s="14">
        <f t="shared" si="452"/>
        <v>3</v>
      </c>
      <c r="AM227" s="14">
        <f>INDEX(属性投放!$DE$6:$DE$85,(卡牌属性!AG227-2)*20+卡牌属性!AL227)</f>
        <v>139</v>
      </c>
      <c r="AN227" s="14">
        <f t="shared" si="493"/>
        <v>139</v>
      </c>
      <c r="AO227" s="14">
        <f t="shared" si="493"/>
        <v>139</v>
      </c>
      <c r="AP227" s="14">
        <f t="shared" si="493"/>
        <v>139</v>
      </c>
      <c r="AQ227" s="14">
        <f t="shared" si="493"/>
        <v>139</v>
      </c>
      <c r="AR227" s="14">
        <f>INDEX(属性投放!$DF$6:$DF$85,(卡牌属性!AG227-2)*20+卡牌属性!AL227)</f>
        <v>45</v>
      </c>
      <c r="AS227" s="14">
        <f t="shared" si="494"/>
        <v>45</v>
      </c>
      <c r="AT227" s="14">
        <f t="shared" si="494"/>
        <v>45</v>
      </c>
      <c r="AU227" s="14">
        <f t="shared" si="494"/>
        <v>45</v>
      </c>
      <c r="AV227" s="14">
        <f t="shared" si="494"/>
        <v>45</v>
      </c>
      <c r="AW227" s="14">
        <f>INDEX(属性投放!$DG$6:$DG$85,(卡牌属性!AG227-2)*20+卡牌属性!AL227)</f>
        <v>645</v>
      </c>
      <c r="AX227" s="14">
        <f t="shared" si="495"/>
        <v>645</v>
      </c>
      <c r="AY227" s="14">
        <f t="shared" si="495"/>
        <v>645</v>
      </c>
      <c r="AZ227" s="14">
        <f t="shared" si="495"/>
        <v>645</v>
      </c>
      <c r="BA227" s="14">
        <f t="shared" si="495"/>
        <v>645</v>
      </c>
      <c r="BB227" s="14">
        <f>INDEX(属性投放!$DK$6:$DK$85,(卡牌属性!AG227-2)*20+卡牌属性!AL227)</f>
        <v>12</v>
      </c>
      <c r="BC227" s="14">
        <f t="shared" si="496"/>
        <v>12</v>
      </c>
      <c r="BD227" s="14">
        <f t="shared" si="496"/>
        <v>12</v>
      </c>
      <c r="BE227" s="14">
        <f t="shared" si="496"/>
        <v>12</v>
      </c>
      <c r="BF227" s="14">
        <f t="shared" si="496"/>
        <v>12</v>
      </c>
      <c r="BG227" s="14">
        <f>INDEX(属性投放!$DL$6:$DL$85,(卡牌属性!AG227-2)*20+卡牌属性!AL227)</f>
        <v>6</v>
      </c>
      <c r="BH227" s="14">
        <f t="shared" si="497"/>
        <v>6</v>
      </c>
      <c r="BI227" s="14">
        <f t="shared" si="497"/>
        <v>6</v>
      </c>
      <c r="BJ227" s="14">
        <f t="shared" si="497"/>
        <v>6</v>
      </c>
      <c r="BK227" s="14">
        <f t="shared" si="497"/>
        <v>6</v>
      </c>
      <c r="BL227" s="14">
        <f>INDEX(属性投放!$DM$6:$DM$85,(卡牌属性!AG227-2)*20+卡牌属性!AL227)</f>
        <v>60</v>
      </c>
      <c r="BM227" s="14">
        <f t="shared" si="498"/>
        <v>60</v>
      </c>
      <c r="BN227" s="14">
        <f t="shared" si="498"/>
        <v>60</v>
      </c>
      <c r="BO227" s="14">
        <f t="shared" si="498"/>
        <v>60</v>
      </c>
      <c r="BP227" s="14">
        <f t="shared" si="498"/>
        <v>60</v>
      </c>
      <c r="BU227" s="13">
        <v>223</v>
      </c>
      <c r="BV227" s="13">
        <f t="shared" si="453"/>
        <v>12</v>
      </c>
      <c r="BW227" s="14">
        <f t="shared" si="454"/>
        <v>5</v>
      </c>
      <c r="BX227" s="14">
        <f t="shared" si="455"/>
        <v>1102012</v>
      </c>
      <c r="BY227" s="14" t="str">
        <f t="shared" si="456"/>
        <v>夏侯惇3突</v>
      </c>
      <c r="BZ227" s="25" t="s">
        <v>162</v>
      </c>
      <c r="CA227" s="14">
        <v>2</v>
      </c>
      <c r="CB227" s="14">
        <f t="shared" si="457"/>
        <v>3</v>
      </c>
      <c r="CC227" s="14" t="s">
        <v>21</v>
      </c>
      <c r="CD227" s="14">
        <f>INDEX(属性投放!$AY$6:$AY$85,(BW227-2)*20+CB227)</f>
        <v>935</v>
      </c>
      <c r="CE227" s="14" t="s">
        <v>22</v>
      </c>
      <c r="CF227" s="14">
        <f>INDEX(属性投放!$AZ$6:$AZ$85,(BW227-2)*20+CB227)</f>
        <v>345</v>
      </c>
      <c r="CG227" s="14" t="s">
        <v>674</v>
      </c>
      <c r="CH227" s="14">
        <f>INDEX(属性投放!$BA$6:$BA$85,(BW227-2)*20+CB227)</f>
        <v>7350</v>
      </c>
      <c r="CI227" s="14" t="s">
        <v>21</v>
      </c>
      <c r="CJ227" s="14">
        <f>INDEX(属性投放!$BB$6:$BB$85,(BW227-2)*20+CB227)</f>
        <v>20</v>
      </c>
      <c r="CK227" s="14" t="s">
        <v>22</v>
      </c>
      <c r="CL227" s="14">
        <f>INDEX(属性投放!$BC$6:$BC$85,(BW227-2)*20+CB227)</f>
        <v>10</v>
      </c>
      <c r="CM227" s="14" t="s">
        <v>674</v>
      </c>
      <c r="CN227" s="14">
        <f>INDEX(属性投放!$BD$6:$BD$85,(BW227-2)*20+CB227)</f>
        <v>200</v>
      </c>
      <c r="CQ227" s="13">
        <v>223</v>
      </c>
      <c r="CR227" s="13">
        <f t="shared" si="458"/>
        <v>5</v>
      </c>
      <c r="CS227" s="13">
        <f t="shared" si="459"/>
        <v>15</v>
      </c>
      <c r="CT227" s="14">
        <f t="shared" si="460"/>
        <v>3</v>
      </c>
      <c r="CU227" s="14">
        <f t="shared" si="461"/>
        <v>1102005</v>
      </c>
      <c r="CV227" s="14" t="str">
        <f>INDEX($O$6:$O$27,CR227)&amp;"-"&amp;INDEX(属性投放!$AB$7:$AB$26,CX227)&amp;"-魂火-"&amp;CZ227</f>
        <v>李轩辕-叫唤+1-魂火-2</v>
      </c>
      <c r="CW227" s="25" t="s">
        <v>162</v>
      </c>
      <c r="CX227" s="14">
        <f>INDEX(属性投放!$AL$7:$AL$58,CS227)</f>
        <v>8</v>
      </c>
      <c r="CY227" s="14" t="s">
        <v>701</v>
      </c>
      <c r="CZ227" s="14">
        <f>INDEX(属性投放!$AM$7:$AM$58,CS227)</f>
        <v>2</v>
      </c>
      <c r="DA227" s="14">
        <f t="shared" si="462"/>
        <v>15</v>
      </c>
      <c r="DB227" s="14">
        <f>INDEX(属性投放!$AN$7:$AN$58,DA227)</f>
        <v>57</v>
      </c>
      <c r="DC227" s="14" t="s">
        <v>702</v>
      </c>
      <c r="DD227" s="14">
        <f>INDEX(属性投放!$BJ$6:$BJ$85,(CT227-2)*20+CX227)</f>
        <v>100</v>
      </c>
      <c r="DE227" s="14">
        <f>SUMIFS(DD$5:DD227,$CR$5:$CR227,"="&amp;$CR227)</f>
        <v>820</v>
      </c>
      <c r="DF227" s="14" t="s">
        <v>703</v>
      </c>
      <c r="DG227" s="14">
        <f>INDEX(属性投放!$BK$6:$BK$85,(CT227-2)*20+CX227)</f>
        <v>50</v>
      </c>
      <c r="DH227" s="14">
        <f>SUMIFS(DG$5:DG227,$CR$5:$CR227,"="&amp;$CR227)</f>
        <v>412</v>
      </c>
      <c r="DI227" s="14" t="s">
        <v>704</v>
      </c>
      <c r="DJ227" s="14">
        <f>INDEX(属性投放!$BL$6:$BL$85,(CT227-2)*20+CX227)</f>
        <v>1000</v>
      </c>
      <c r="DK227" s="14">
        <f>SUMIFS(DJ$5:DJ227,$CR$5:$CR227,"="&amp;$CR227)</f>
        <v>8200</v>
      </c>
      <c r="DP227" s="14">
        <f t="shared" si="463"/>
        <v>1102012</v>
      </c>
      <c r="DQ227" s="14" t="str">
        <f t="shared" si="464"/>
        <v>夏侯惇3突</v>
      </c>
      <c r="DR227" s="14">
        <f t="shared" si="465"/>
        <v>7</v>
      </c>
      <c r="DS227" s="14">
        <f t="shared" si="466"/>
        <v>7</v>
      </c>
      <c r="DT227" s="14">
        <f t="shared" si="467"/>
        <v>9</v>
      </c>
      <c r="DU227" s="14">
        <f t="shared" si="468"/>
        <v>5</v>
      </c>
      <c r="DV227" s="14">
        <f t="shared" si="469"/>
        <v>3</v>
      </c>
      <c r="DW227" s="14">
        <f t="shared" si="470"/>
        <v>63</v>
      </c>
      <c r="DX227" s="14">
        <f>INDEX(属性投放!$AW$6:$AW$85,(卡牌属性!DU227-2)*20+卡牌属性!DV227)</f>
        <v>10</v>
      </c>
      <c r="DY227" s="14">
        <f>INDEX(属性投放!BP$6:BP$85,卡牌属性!$DW227)</f>
        <v>135</v>
      </c>
      <c r="DZ227" s="14">
        <f>INDEX(属性投放!BQ$6:BQ$85,卡牌属性!$DW227)</f>
        <v>68</v>
      </c>
      <c r="EA227" s="14">
        <f>INDEX(属性投放!BR$6:BR$85,卡牌属性!$DW227)</f>
        <v>1350</v>
      </c>
      <c r="EB227" s="14">
        <f t="shared" si="499"/>
        <v>608</v>
      </c>
      <c r="EC227" s="14">
        <f t="shared" si="500"/>
        <v>682</v>
      </c>
      <c r="ED227" s="14">
        <f t="shared" si="501"/>
        <v>770</v>
      </c>
      <c r="EE227" s="14">
        <f t="shared" si="502"/>
        <v>770</v>
      </c>
      <c r="EF227" s="14">
        <f t="shared" si="503"/>
        <v>910</v>
      </c>
      <c r="EG227" s="14">
        <f t="shared" si="504"/>
        <v>224</v>
      </c>
      <c r="EH227" s="14">
        <f t="shared" si="505"/>
        <v>243</v>
      </c>
      <c r="EI227" s="14">
        <f t="shared" si="506"/>
        <v>243</v>
      </c>
      <c r="EJ227" s="14">
        <f t="shared" si="507"/>
        <v>262</v>
      </c>
      <c r="EK227" s="14">
        <f t="shared" si="508"/>
        <v>325</v>
      </c>
      <c r="EL227" s="14">
        <f t="shared" si="509"/>
        <v>5700</v>
      </c>
      <c r="EM227" s="14">
        <f t="shared" si="510"/>
        <v>7200</v>
      </c>
      <c r="EN227" s="14">
        <f t="shared" si="511"/>
        <v>7200</v>
      </c>
      <c r="EO227" s="14">
        <f t="shared" si="512"/>
        <v>8600</v>
      </c>
      <c r="EP227" s="14">
        <f t="shared" si="513"/>
        <v>10300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471"/>
        <v>12</v>
      </c>
      <c r="AG228" s="13">
        <f t="shared" si="449"/>
        <v>2</v>
      </c>
      <c r="AH228" s="14">
        <f t="shared" si="450"/>
        <v>1101012</v>
      </c>
      <c r="AI228" s="14" t="str">
        <f t="shared" si="451"/>
        <v>南御夫4突</v>
      </c>
      <c r="AJ228" s="25" t="s">
        <v>162</v>
      </c>
      <c r="AK228" s="14">
        <v>1</v>
      </c>
      <c r="AL228" s="14">
        <f t="shared" si="452"/>
        <v>4</v>
      </c>
      <c r="AM228" s="14">
        <f>INDEX(属性投放!$DE$6:$DE$85,(卡牌属性!AG228-2)*20+卡牌属性!AL228)</f>
        <v>288</v>
      </c>
      <c r="AN228" s="14">
        <f t="shared" si="493"/>
        <v>288</v>
      </c>
      <c r="AO228" s="14">
        <f t="shared" si="493"/>
        <v>288</v>
      </c>
      <c r="AP228" s="14">
        <f t="shared" si="493"/>
        <v>288</v>
      </c>
      <c r="AQ228" s="14">
        <f t="shared" si="493"/>
        <v>288</v>
      </c>
      <c r="AR228" s="14">
        <f>INDEX(属性投放!$DF$6:$DF$85,(卡牌属性!AG228-2)*20+卡牌属性!AL228)</f>
        <v>120</v>
      </c>
      <c r="AS228" s="14">
        <f t="shared" si="494"/>
        <v>120</v>
      </c>
      <c r="AT228" s="14">
        <f t="shared" si="494"/>
        <v>120</v>
      </c>
      <c r="AU228" s="14">
        <f t="shared" si="494"/>
        <v>120</v>
      </c>
      <c r="AV228" s="14">
        <f t="shared" si="494"/>
        <v>120</v>
      </c>
      <c r="AW228" s="14">
        <f>INDEX(属性投放!$DG$6:$DG$85,(卡牌属性!AG228-2)*20+卡牌属性!AL228)</f>
        <v>1390</v>
      </c>
      <c r="AX228" s="14">
        <f t="shared" si="495"/>
        <v>1390</v>
      </c>
      <c r="AY228" s="14">
        <f t="shared" si="495"/>
        <v>1390</v>
      </c>
      <c r="AZ228" s="14">
        <f t="shared" si="495"/>
        <v>1390</v>
      </c>
      <c r="BA228" s="14">
        <f t="shared" si="495"/>
        <v>1390</v>
      </c>
      <c r="BB228" s="14">
        <f>INDEX(属性投放!$DK$6:$DK$85,(卡牌属性!AG228-2)*20+卡牌属性!AL228)</f>
        <v>22</v>
      </c>
      <c r="BC228" s="14">
        <f t="shared" si="496"/>
        <v>22</v>
      </c>
      <c r="BD228" s="14">
        <f t="shared" si="496"/>
        <v>22</v>
      </c>
      <c r="BE228" s="14">
        <f t="shared" si="496"/>
        <v>22</v>
      </c>
      <c r="BF228" s="14">
        <f t="shared" si="496"/>
        <v>22</v>
      </c>
      <c r="BG228" s="14">
        <f>INDEX(属性投放!$DL$6:$DL$85,(卡牌属性!AG228-2)*20+卡牌属性!AL228)</f>
        <v>11</v>
      </c>
      <c r="BH228" s="14">
        <f t="shared" si="497"/>
        <v>11</v>
      </c>
      <c r="BI228" s="14">
        <f t="shared" si="497"/>
        <v>11</v>
      </c>
      <c r="BJ228" s="14">
        <f t="shared" si="497"/>
        <v>11</v>
      </c>
      <c r="BK228" s="14">
        <f t="shared" si="497"/>
        <v>11</v>
      </c>
      <c r="BL228" s="14">
        <f>INDEX(属性投放!$DM$6:$DM$85,(卡牌属性!AG228-2)*20+卡牌属性!AL228)</f>
        <v>110</v>
      </c>
      <c r="BM228" s="14">
        <f t="shared" si="498"/>
        <v>110</v>
      </c>
      <c r="BN228" s="14">
        <f t="shared" si="498"/>
        <v>110</v>
      </c>
      <c r="BO228" s="14">
        <f t="shared" si="498"/>
        <v>110</v>
      </c>
      <c r="BP228" s="14">
        <f t="shared" si="498"/>
        <v>110</v>
      </c>
      <c r="BU228" s="13">
        <v>224</v>
      </c>
      <c r="BV228" s="13">
        <f t="shared" si="453"/>
        <v>12</v>
      </c>
      <c r="BW228" s="14">
        <f t="shared" si="454"/>
        <v>5</v>
      </c>
      <c r="BX228" s="14">
        <f t="shared" si="455"/>
        <v>1102012</v>
      </c>
      <c r="BY228" s="14" t="str">
        <f t="shared" si="456"/>
        <v>夏侯惇4突</v>
      </c>
      <c r="BZ228" s="25" t="s">
        <v>162</v>
      </c>
      <c r="CA228" s="14">
        <v>2</v>
      </c>
      <c r="CB228" s="14">
        <f t="shared" si="457"/>
        <v>4</v>
      </c>
      <c r="CC228" s="14" t="s">
        <v>21</v>
      </c>
      <c r="CD228" s="14">
        <f>INDEX(属性投放!$AY$6:$AY$85,(BW228-2)*20+CB228)</f>
        <v>1410</v>
      </c>
      <c r="CE228" s="14" t="s">
        <v>22</v>
      </c>
      <c r="CF228" s="14">
        <f>INDEX(属性投放!$AZ$6:$AZ$85,(BW228-2)*20+CB228)</f>
        <v>583</v>
      </c>
      <c r="CG228" s="14" t="s">
        <v>674</v>
      </c>
      <c r="CH228" s="14">
        <f>INDEX(属性投放!$BA$6:$BA$85,(BW228-2)*20+CB228)</f>
        <v>12100</v>
      </c>
      <c r="CI228" s="14" t="s">
        <v>21</v>
      </c>
      <c r="CJ228" s="14">
        <f>INDEX(属性投放!$BB$6:$BB$85,(BW228-2)*20+CB228)</f>
        <v>25</v>
      </c>
      <c r="CK228" s="14" t="s">
        <v>22</v>
      </c>
      <c r="CL228" s="14">
        <f>INDEX(属性投放!$BC$6:$BC$85,(BW228-2)*20+CB228)</f>
        <v>13</v>
      </c>
      <c r="CM228" s="14" t="s">
        <v>674</v>
      </c>
      <c r="CN228" s="14">
        <f>INDEX(属性投放!$BD$6:$BD$85,(BW228-2)*20+CB228)</f>
        <v>250</v>
      </c>
      <c r="CQ228" s="13">
        <v>224</v>
      </c>
      <c r="CR228" s="13">
        <f t="shared" si="458"/>
        <v>5</v>
      </c>
      <c r="CS228" s="13">
        <f t="shared" si="459"/>
        <v>16</v>
      </c>
      <c r="CT228" s="14">
        <f t="shared" si="460"/>
        <v>3</v>
      </c>
      <c r="CU228" s="14">
        <f t="shared" si="461"/>
        <v>1102005</v>
      </c>
      <c r="CV228" s="14" t="str">
        <f>INDEX($O$6:$O$27,CR228)&amp;"-"&amp;INDEX(属性投放!$AB$7:$AB$26,CX228)&amp;"-魂火-"&amp;CZ228</f>
        <v>李轩辕-叫唤+2-魂火-1</v>
      </c>
      <c r="CW228" s="25" t="s">
        <v>162</v>
      </c>
      <c r="CX228" s="14">
        <f>INDEX(属性投放!$AL$7:$AL$58,CS228)</f>
        <v>9</v>
      </c>
      <c r="CY228" s="14" t="s">
        <v>701</v>
      </c>
      <c r="CZ228" s="14">
        <f>INDEX(属性投放!$AM$7:$AM$58,CS228)</f>
        <v>1</v>
      </c>
      <c r="DA228" s="14">
        <f t="shared" si="462"/>
        <v>16</v>
      </c>
      <c r="DB228" s="14">
        <f>INDEX(属性投放!$AN$7:$AN$58,DA228)</f>
        <v>60</v>
      </c>
      <c r="DC228" s="14" t="s">
        <v>702</v>
      </c>
      <c r="DD228" s="14">
        <f>INDEX(属性投放!$BJ$6:$BJ$85,(CT228-2)*20+CX228)</f>
        <v>120</v>
      </c>
      <c r="DE228" s="14">
        <f>SUMIFS(DD$5:DD228,$CR$5:$CR228,"="&amp;$CR228)</f>
        <v>940</v>
      </c>
      <c r="DF228" s="14" t="s">
        <v>703</v>
      </c>
      <c r="DG228" s="14">
        <f>INDEX(属性投放!$BK$6:$BK$85,(CT228-2)*20+CX228)</f>
        <v>60</v>
      </c>
      <c r="DH228" s="14">
        <f>SUMIFS(DG$5:DG228,$CR$5:$CR228,"="&amp;$CR228)</f>
        <v>472</v>
      </c>
      <c r="DI228" s="14" t="s">
        <v>704</v>
      </c>
      <c r="DJ228" s="14">
        <f>INDEX(属性投放!$BL$6:$BL$85,(CT228-2)*20+CX228)</f>
        <v>1200</v>
      </c>
      <c r="DK228" s="14">
        <f>SUMIFS(DJ$5:DJ228,$CR$5:$CR228,"="&amp;$CR228)</f>
        <v>9400</v>
      </c>
      <c r="DP228" s="14">
        <f t="shared" si="463"/>
        <v>1102012</v>
      </c>
      <c r="DQ228" s="14" t="str">
        <f t="shared" si="464"/>
        <v>夏侯惇4突</v>
      </c>
      <c r="DR228" s="14">
        <f t="shared" si="465"/>
        <v>7</v>
      </c>
      <c r="DS228" s="14">
        <f t="shared" si="466"/>
        <v>7</v>
      </c>
      <c r="DT228" s="14">
        <f t="shared" si="467"/>
        <v>9</v>
      </c>
      <c r="DU228" s="14">
        <f t="shared" si="468"/>
        <v>5</v>
      </c>
      <c r="DV228" s="14">
        <f t="shared" si="469"/>
        <v>4</v>
      </c>
      <c r="DW228" s="14">
        <f t="shared" si="470"/>
        <v>64</v>
      </c>
      <c r="DX228" s="14">
        <f>INDEX(属性投放!$AW$6:$AW$85,(卡牌属性!DU228-2)*20+卡牌属性!DV228)</f>
        <v>10</v>
      </c>
      <c r="DY228" s="14">
        <f>INDEX(属性投放!BP$6:BP$85,卡牌属性!$DW228)</f>
        <v>170</v>
      </c>
      <c r="DZ228" s="14">
        <f>INDEX(属性投放!BQ$6:BQ$85,卡牌属性!$DW228)</f>
        <v>85</v>
      </c>
      <c r="EA228" s="14">
        <f>INDEX(属性投放!BR$6:BR$85,卡牌属性!$DW228)</f>
        <v>1700</v>
      </c>
      <c r="EB228" s="14">
        <f t="shared" si="499"/>
        <v>893</v>
      </c>
      <c r="EC228" s="14">
        <f t="shared" si="500"/>
        <v>987</v>
      </c>
      <c r="ED228" s="14">
        <f t="shared" si="501"/>
        <v>1105</v>
      </c>
      <c r="EE228" s="14">
        <f t="shared" si="502"/>
        <v>1105</v>
      </c>
      <c r="EF228" s="14">
        <f t="shared" si="503"/>
        <v>1295</v>
      </c>
      <c r="EG228" s="14">
        <f t="shared" si="504"/>
        <v>372</v>
      </c>
      <c r="EH228" s="14">
        <f t="shared" si="505"/>
        <v>401</v>
      </c>
      <c r="EI228" s="14">
        <f t="shared" si="506"/>
        <v>401</v>
      </c>
      <c r="EJ228" s="14">
        <f t="shared" si="507"/>
        <v>430</v>
      </c>
      <c r="EK228" s="14">
        <f t="shared" si="508"/>
        <v>523</v>
      </c>
      <c r="EL228" s="14">
        <f t="shared" si="509"/>
        <v>9050</v>
      </c>
      <c r="EM228" s="14">
        <f t="shared" si="510"/>
        <v>11050</v>
      </c>
      <c r="EN228" s="14">
        <f t="shared" si="511"/>
        <v>11050</v>
      </c>
      <c r="EO228" s="14">
        <f t="shared" si="512"/>
        <v>12950</v>
      </c>
      <c r="EP228" s="14">
        <f t="shared" si="513"/>
        <v>15650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471"/>
        <v>12</v>
      </c>
      <c r="AG229" s="13">
        <f t="shared" si="449"/>
        <v>2</v>
      </c>
      <c r="AH229" s="14">
        <f t="shared" si="450"/>
        <v>1101012</v>
      </c>
      <c r="AI229" s="14" t="str">
        <f t="shared" si="451"/>
        <v>南御夫5突</v>
      </c>
      <c r="AJ229" s="25" t="s">
        <v>162</v>
      </c>
      <c r="AK229" s="14">
        <v>1</v>
      </c>
      <c r="AL229" s="14">
        <f t="shared" si="452"/>
        <v>5</v>
      </c>
      <c r="AM229" s="14">
        <f>INDEX(属性投放!$DE$6:$DE$85,(卡牌属性!AG229-2)*20+卡牌属性!AL229)</f>
        <v>351</v>
      </c>
      <c r="AN229" s="14">
        <f t="shared" si="493"/>
        <v>351</v>
      </c>
      <c r="AO229" s="14">
        <f t="shared" si="493"/>
        <v>351</v>
      </c>
      <c r="AP229" s="14">
        <f t="shared" si="493"/>
        <v>351</v>
      </c>
      <c r="AQ229" s="14">
        <f t="shared" si="493"/>
        <v>351</v>
      </c>
      <c r="AR229" s="14">
        <f>INDEX(属性投放!$DF$6:$DF$85,(卡牌属性!AG229-2)*20+卡牌属性!AL229)</f>
        <v>151</v>
      </c>
      <c r="AS229" s="14">
        <f t="shared" si="494"/>
        <v>151</v>
      </c>
      <c r="AT229" s="14">
        <f t="shared" si="494"/>
        <v>151</v>
      </c>
      <c r="AU229" s="14">
        <f t="shared" si="494"/>
        <v>151</v>
      </c>
      <c r="AV229" s="14">
        <f t="shared" si="494"/>
        <v>151</v>
      </c>
      <c r="AW229" s="14">
        <f>INDEX(属性投放!$DG$6:$DG$85,(卡牌属性!AG229-2)*20+卡牌属性!AL229)</f>
        <v>1705</v>
      </c>
      <c r="AX229" s="14">
        <f t="shared" si="495"/>
        <v>1705</v>
      </c>
      <c r="AY229" s="14">
        <f t="shared" si="495"/>
        <v>1705</v>
      </c>
      <c r="AZ229" s="14">
        <f t="shared" si="495"/>
        <v>1705</v>
      </c>
      <c r="BA229" s="14">
        <f t="shared" si="495"/>
        <v>1705</v>
      </c>
      <c r="BB229" s="14">
        <f>INDEX(属性投放!$DK$6:$DK$85,(卡牌属性!AG229-2)*20+卡牌属性!AL229)</f>
        <v>22</v>
      </c>
      <c r="BC229" s="14">
        <f t="shared" si="496"/>
        <v>22</v>
      </c>
      <c r="BD229" s="14">
        <f t="shared" si="496"/>
        <v>22</v>
      </c>
      <c r="BE229" s="14">
        <f t="shared" si="496"/>
        <v>22</v>
      </c>
      <c r="BF229" s="14">
        <f t="shared" si="496"/>
        <v>22</v>
      </c>
      <c r="BG229" s="14">
        <f>INDEX(属性投放!$DL$6:$DL$85,(卡牌属性!AG229-2)*20+卡牌属性!AL229)</f>
        <v>11</v>
      </c>
      <c r="BH229" s="14">
        <f t="shared" si="497"/>
        <v>11</v>
      </c>
      <c r="BI229" s="14">
        <f t="shared" si="497"/>
        <v>11</v>
      </c>
      <c r="BJ229" s="14">
        <f t="shared" si="497"/>
        <v>11</v>
      </c>
      <c r="BK229" s="14">
        <f t="shared" si="497"/>
        <v>11</v>
      </c>
      <c r="BL229" s="14">
        <f>INDEX(属性投放!$DM$6:$DM$85,(卡牌属性!AG229-2)*20+卡牌属性!AL229)</f>
        <v>110</v>
      </c>
      <c r="BM229" s="14">
        <f t="shared" si="498"/>
        <v>110</v>
      </c>
      <c r="BN229" s="14">
        <f t="shared" si="498"/>
        <v>110</v>
      </c>
      <c r="BO229" s="14">
        <f t="shared" si="498"/>
        <v>110</v>
      </c>
      <c r="BP229" s="14">
        <f t="shared" si="498"/>
        <v>110</v>
      </c>
      <c r="BU229" s="13">
        <v>225</v>
      </c>
      <c r="BV229" s="13">
        <f t="shared" si="453"/>
        <v>12</v>
      </c>
      <c r="BW229" s="14">
        <f t="shared" si="454"/>
        <v>5</v>
      </c>
      <c r="BX229" s="14">
        <f t="shared" si="455"/>
        <v>1102012</v>
      </c>
      <c r="BY229" s="14" t="str">
        <f t="shared" si="456"/>
        <v>夏侯惇5突</v>
      </c>
      <c r="BZ229" s="25" t="s">
        <v>162</v>
      </c>
      <c r="CA229" s="14">
        <v>2</v>
      </c>
      <c r="CB229" s="14">
        <f t="shared" si="457"/>
        <v>5</v>
      </c>
      <c r="CC229" s="14" t="s">
        <v>21</v>
      </c>
      <c r="CD229" s="14">
        <f>INDEX(属性投放!$AY$6:$AY$85,(BW229-2)*20+CB229)</f>
        <v>2010</v>
      </c>
      <c r="CE229" s="14" t="s">
        <v>22</v>
      </c>
      <c r="CF229" s="14">
        <f>INDEX(属性投放!$AZ$6:$AZ$85,(BW229-2)*20+CB229)</f>
        <v>888</v>
      </c>
      <c r="CG229" s="14" t="s">
        <v>674</v>
      </c>
      <c r="CH229" s="14">
        <f>INDEX(属性投放!$BA$6:$BA$85,(BW229-2)*20+CB229)</f>
        <v>18100</v>
      </c>
      <c r="CI229" s="14" t="s">
        <v>21</v>
      </c>
      <c r="CJ229" s="14">
        <f>INDEX(属性投放!$BB$6:$BB$85,(BW229-2)*20+CB229)</f>
        <v>25</v>
      </c>
      <c r="CK229" s="14" t="s">
        <v>22</v>
      </c>
      <c r="CL229" s="14">
        <f>INDEX(属性投放!$BC$6:$BC$85,(BW229-2)*20+CB229)</f>
        <v>13</v>
      </c>
      <c r="CM229" s="14" t="s">
        <v>674</v>
      </c>
      <c r="CN229" s="14">
        <f>INDEX(属性投放!$BD$6:$BD$85,(BW229-2)*20+CB229)</f>
        <v>250</v>
      </c>
      <c r="CQ229" s="13">
        <v>225</v>
      </c>
      <c r="CR229" s="13">
        <f t="shared" si="458"/>
        <v>5</v>
      </c>
      <c r="CS229" s="13">
        <f t="shared" si="459"/>
        <v>17</v>
      </c>
      <c r="CT229" s="14">
        <f t="shared" si="460"/>
        <v>3</v>
      </c>
      <c r="CU229" s="14">
        <f t="shared" si="461"/>
        <v>1102005</v>
      </c>
      <c r="CV229" s="14" t="str">
        <f>INDEX($O$6:$O$27,CR229)&amp;"-"&amp;INDEX(属性投放!$AB$7:$AB$26,CX229)&amp;"-魂火-"&amp;CZ229</f>
        <v>李轩辕-叫唤+2-魂火-2</v>
      </c>
      <c r="CW229" s="25" t="s">
        <v>162</v>
      </c>
      <c r="CX229" s="14">
        <f>INDEX(属性投放!$AL$7:$AL$58,CS229)</f>
        <v>9</v>
      </c>
      <c r="CY229" s="14" t="s">
        <v>701</v>
      </c>
      <c r="CZ229" s="14">
        <f>INDEX(属性投放!$AM$7:$AM$58,CS229)</f>
        <v>2</v>
      </c>
      <c r="DA229" s="14">
        <f t="shared" si="462"/>
        <v>17</v>
      </c>
      <c r="DB229" s="14">
        <f>INDEX(属性投放!$AN$7:$AN$58,DA229)</f>
        <v>62</v>
      </c>
      <c r="DC229" s="14" t="s">
        <v>702</v>
      </c>
      <c r="DD229" s="14">
        <f>INDEX(属性投放!$BJ$6:$BJ$85,(CT229-2)*20+CX229)</f>
        <v>120</v>
      </c>
      <c r="DE229" s="14">
        <f>SUMIFS(DD$5:DD229,$CR$5:$CR229,"="&amp;$CR229)</f>
        <v>1060</v>
      </c>
      <c r="DF229" s="14" t="s">
        <v>703</v>
      </c>
      <c r="DG229" s="14">
        <f>INDEX(属性投放!$BK$6:$BK$85,(CT229-2)*20+CX229)</f>
        <v>60</v>
      </c>
      <c r="DH229" s="14">
        <f>SUMIFS(DG$5:DG229,$CR$5:$CR229,"="&amp;$CR229)</f>
        <v>532</v>
      </c>
      <c r="DI229" s="14" t="s">
        <v>704</v>
      </c>
      <c r="DJ229" s="14">
        <f>INDEX(属性投放!$BL$6:$BL$85,(CT229-2)*20+CX229)</f>
        <v>1200</v>
      </c>
      <c r="DK229" s="14">
        <f>SUMIFS(DJ$5:DJ229,$CR$5:$CR229,"="&amp;$CR229)</f>
        <v>10600</v>
      </c>
      <c r="DP229" s="14">
        <f t="shared" si="463"/>
        <v>1102012</v>
      </c>
      <c r="DQ229" s="14" t="str">
        <f t="shared" si="464"/>
        <v>夏侯惇5突</v>
      </c>
      <c r="DR229" s="14">
        <f t="shared" si="465"/>
        <v>7</v>
      </c>
      <c r="DS229" s="14">
        <f t="shared" si="466"/>
        <v>7</v>
      </c>
      <c r="DT229" s="14">
        <f t="shared" si="467"/>
        <v>9</v>
      </c>
      <c r="DU229" s="14">
        <f t="shared" si="468"/>
        <v>5</v>
      </c>
      <c r="DV229" s="14">
        <f t="shared" si="469"/>
        <v>5</v>
      </c>
      <c r="DW229" s="14">
        <f t="shared" si="470"/>
        <v>65</v>
      </c>
      <c r="DX229" s="14">
        <f>INDEX(属性投放!$AW$6:$AW$85,(卡牌属性!DU229-2)*20+卡牌属性!DV229)</f>
        <v>7</v>
      </c>
      <c r="DY229" s="14">
        <f>INDEX(属性投放!BP$6:BP$85,卡牌属性!$DW229)</f>
        <v>225</v>
      </c>
      <c r="DZ229" s="14">
        <f>INDEX(属性投放!BQ$6:BQ$85,卡牌属性!$DW229)</f>
        <v>113</v>
      </c>
      <c r="EA229" s="14">
        <f>INDEX(属性投放!BR$6:BR$85,卡牌属性!$DW229)</f>
        <v>2250</v>
      </c>
      <c r="EB229" s="14">
        <f t="shared" si="499"/>
        <v>1263</v>
      </c>
      <c r="EC229" s="14">
        <f t="shared" si="500"/>
        <v>1377</v>
      </c>
      <c r="ED229" s="14">
        <f t="shared" si="501"/>
        <v>1525</v>
      </c>
      <c r="EE229" s="14">
        <f t="shared" si="502"/>
        <v>1525</v>
      </c>
      <c r="EF229" s="14">
        <f t="shared" si="503"/>
        <v>1765</v>
      </c>
      <c r="EG229" s="14">
        <f t="shared" si="504"/>
        <v>557</v>
      </c>
      <c r="EH229" s="14">
        <f t="shared" si="505"/>
        <v>596</v>
      </c>
      <c r="EI229" s="14">
        <f t="shared" si="506"/>
        <v>596</v>
      </c>
      <c r="EJ229" s="14">
        <f t="shared" si="507"/>
        <v>645</v>
      </c>
      <c r="EK229" s="14">
        <f t="shared" si="508"/>
        <v>758</v>
      </c>
      <c r="EL229" s="14">
        <f t="shared" si="509"/>
        <v>13250</v>
      </c>
      <c r="EM229" s="14">
        <f t="shared" si="510"/>
        <v>15750</v>
      </c>
      <c r="EN229" s="14">
        <f t="shared" si="511"/>
        <v>15750</v>
      </c>
      <c r="EO229" s="14">
        <f t="shared" si="512"/>
        <v>18650</v>
      </c>
      <c r="EP229" s="14">
        <f t="shared" si="513"/>
        <v>22350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471"/>
        <v>12</v>
      </c>
      <c r="AG230" s="13">
        <f t="shared" si="449"/>
        <v>2</v>
      </c>
      <c r="AH230" s="14">
        <f t="shared" si="450"/>
        <v>1101012</v>
      </c>
      <c r="AI230" s="14" t="str">
        <f t="shared" si="451"/>
        <v>南御夫6突</v>
      </c>
      <c r="AJ230" s="25" t="s">
        <v>162</v>
      </c>
      <c r="AK230" s="14">
        <v>1</v>
      </c>
      <c r="AL230" s="14">
        <f t="shared" si="452"/>
        <v>6</v>
      </c>
      <c r="AM230" s="14">
        <f>INDEX(属性投放!$DE$6:$DE$85,(卡牌属性!AG230-2)*20+卡牌属性!AL230)</f>
        <v>414</v>
      </c>
      <c r="AN230" s="14">
        <f t="shared" si="493"/>
        <v>414</v>
      </c>
      <c r="AO230" s="14">
        <f t="shared" si="493"/>
        <v>414</v>
      </c>
      <c r="AP230" s="14">
        <f t="shared" si="493"/>
        <v>414</v>
      </c>
      <c r="AQ230" s="14">
        <f t="shared" si="493"/>
        <v>414</v>
      </c>
      <c r="AR230" s="14">
        <f>INDEX(属性投放!$DF$6:$DF$85,(卡牌属性!AG230-2)*20+卡牌属性!AL230)</f>
        <v>182</v>
      </c>
      <c r="AS230" s="14">
        <f t="shared" si="494"/>
        <v>182</v>
      </c>
      <c r="AT230" s="14">
        <f t="shared" si="494"/>
        <v>182</v>
      </c>
      <c r="AU230" s="14">
        <f t="shared" si="494"/>
        <v>182</v>
      </c>
      <c r="AV230" s="14">
        <f t="shared" si="494"/>
        <v>182</v>
      </c>
      <c r="AW230" s="14">
        <f>INDEX(属性投放!$DG$6:$DG$85,(卡牌属性!AG230-2)*20+卡牌属性!AL230)</f>
        <v>2020</v>
      </c>
      <c r="AX230" s="14">
        <f t="shared" si="495"/>
        <v>2020</v>
      </c>
      <c r="AY230" s="14">
        <f t="shared" si="495"/>
        <v>2020</v>
      </c>
      <c r="AZ230" s="14">
        <f t="shared" si="495"/>
        <v>2020</v>
      </c>
      <c r="BA230" s="14">
        <f t="shared" si="495"/>
        <v>2020</v>
      </c>
      <c r="BB230" s="14">
        <f>INDEX(属性投放!$DK$6:$DK$85,(卡牌属性!AG230-2)*20+卡牌属性!AL230)</f>
        <v>22</v>
      </c>
      <c r="BC230" s="14">
        <f t="shared" si="496"/>
        <v>22</v>
      </c>
      <c r="BD230" s="14">
        <f t="shared" si="496"/>
        <v>22</v>
      </c>
      <c r="BE230" s="14">
        <f t="shared" si="496"/>
        <v>22</v>
      </c>
      <c r="BF230" s="14">
        <f t="shared" si="496"/>
        <v>22</v>
      </c>
      <c r="BG230" s="14">
        <f>INDEX(属性投放!$DL$6:$DL$85,(卡牌属性!AG230-2)*20+卡牌属性!AL230)</f>
        <v>11</v>
      </c>
      <c r="BH230" s="14">
        <f t="shared" si="497"/>
        <v>11</v>
      </c>
      <c r="BI230" s="14">
        <f t="shared" si="497"/>
        <v>11</v>
      </c>
      <c r="BJ230" s="14">
        <f t="shared" si="497"/>
        <v>11</v>
      </c>
      <c r="BK230" s="14">
        <f t="shared" si="497"/>
        <v>11</v>
      </c>
      <c r="BL230" s="14">
        <f>INDEX(属性投放!$DM$6:$DM$85,(卡牌属性!AG230-2)*20+卡牌属性!AL230)</f>
        <v>110</v>
      </c>
      <c r="BM230" s="14">
        <f t="shared" si="498"/>
        <v>110</v>
      </c>
      <c r="BN230" s="14">
        <f t="shared" si="498"/>
        <v>110</v>
      </c>
      <c r="BO230" s="14">
        <f t="shared" si="498"/>
        <v>110</v>
      </c>
      <c r="BP230" s="14">
        <f t="shared" si="498"/>
        <v>110</v>
      </c>
      <c r="BU230" s="13">
        <v>226</v>
      </c>
      <c r="BV230" s="13">
        <f t="shared" si="453"/>
        <v>12</v>
      </c>
      <c r="BW230" s="14">
        <f t="shared" si="454"/>
        <v>5</v>
      </c>
      <c r="BX230" s="14">
        <f t="shared" si="455"/>
        <v>1102012</v>
      </c>
      <c r="BY230" s="14" t="str">
        <f t="shared" si="456"/>
        <v>夏侯惇6突</v>
      </c>
      <c r="BZ230" s="25" t="s">
        <v>162</v>
      </c>
      <c r="CA230" s="14">
        <v>2</v>
      </c>
      <c r="CB230" s="14">
        <f t="shared" si="457"/>
        <v>6</v>
      </c>
      <c r="CC230" s="14" t="s">
        <v>21</v>
      </c>
      <c r="CD230" s="14">
        <f>INDEX(属性投放!$AY$6:$AY$85,(BW230-2)*20+CB230)</f>
        <v>2610</v>
      </c>
      <c r="CE230" s="14" t="s">
        <v>22</v>
      </c>
      <c r="CF230" s="14">
        <f>INDEX(属性投放!$AZ$6:$AZ$85,(BW230-2)*20+CB230)</f>
        <v>1192</v>
      </c>
      <c r="CG230" s="14" t="s">
        <v>674</v>
      </c>
      <c r="CH230" s="14">
        <f>INDEX(属性投放!$BA$6:$BA$85,(BW230-2)*20+CB230)</f>
        <v>24100</v>
      </c>
      <c r="CI230" s="14" t="s">
        <v>21</v>
      </c>
      <c r="CJ230" s="14">
        <f>INDEX(属性投放!$BB$6:$BB$85,(BW230-2)*20+CB230)</f>
        <v>25</v>
      </c>
      <c r="CK230" s="14" t="s">
        <v>22</v>
      </c>
      <c r="CL230" s="14">
        <f>INDEX(属性投放!$BC$6:$BC$85,(BW230-2)*20+CB230)</f>
        <v>13</v>
      </c>
      <c r="CM230" s="14" t="s">
        <v>674</v>
      </c>
      <c r="CN230" s="14">
        <f>INDEX(属性投放!$BD$6:$BD$85,(BW230-2)*20+CB230)</f>
        <v>250</v>
      </c>
      <c r="CQ230" s="13">
        <v>226</v>
      </c>
      <c r="CR230" s="13">
        <f t="shared" si="458"/>
        <v>5</v>
      </c>
      <c r="CS230" s="13">
        <f t="shared" si="459"/>
        <v>18</v>
      </c>
      <c r="CT230" s="14">
        <f t="shared" si="460"/>
        <v>3</v>
      </c>
      <c r="CU230" s="14">
        <f t="shared" si="461"/>
        <v>1102005</v>
      </c>
      <c r="CV230" s="14" t="str">
        <f>INDEX($O$6:$O$27,CR230)&amp;"-"&amp;INDEX(属性投放!$AB$7:$AB$26,CX230)&amp;"-魂火-"&amp;CZ230</f>
        <v>李轩辕-叫唤+2-魂火-3</v>
      </c>
      <c r="CW230" s="25" t="s">
        <v>162</v>
      </c>
      <c r="CX230" s="14">
        <f>INDEX(属性投放!$AL$7:$AL$58,CS230)</f>
        <v>9</v>
      </c>
      <c r="CY230" s="14" t="s">
        <v>701</v>
      </c>
      <c r="CZ230" s="14">
        <f>INDEX(属性投放!$AM$7:$AM$58,CS230)</f>
        <v>3</v>
      </c>
      <c r="DA230" s="14">
        <f t="shared" si="462"/>
        <v>18</v>
      </c>
      <c r="DB230" s="14">
        <f>INDEX(属性投放!$AN$7:$AN$58,DA230)</f>
        <v>65</v>
      </c>
      <c r="DC230" s="14" t="s">
        <v>702</v>
      </c>
      <c r="DD230" s="14">
        <f>INDEX(属性投放!$BJ$6:$BJ$85,(CT230-2)*20+CX230)</f>
        <v>120</v>
      </c>
      <c r="DE230" s="14">
        <f>SUMIFS(DD$5:DD230,$CR$5:$CR230,"="&amp;$CR230)</f>
        <v>1180</v>
      </c>
      <c r="DF230" s="14" t="s">
        <v>703</v>
      </c>
      <c r="DG230" s="14">
        <f>INDEX(属性投放!$BK$6:$BK$85,(CT230-2)*20+CX230)</f>
        <v>60</v>
      </c>
      <c r="DH230" s="14">
        <f>SUMIFS(DG$5:DG230,$CR$5:$CR230,"="&amp;$CR230)</f>
        <v>592</v>
      </c>
      <c r="DI230" s="14" t="s">
        <v>704</v>
      </c>
      <c r="DJ230" s="14">
        <f>INDEX(属性投放!$BL$6:$BL$85,(CT230-2)*20+CX230)</f>
        <v>1200</v>
      </c>
      <c r="DK230" s="14">
        <f>SUMIFS(DJ$5:DJ230,$CR$5:$CR230,"="&amp;$CR230)</f>
        <v>11800</v>
      </c>
      <c r="DP230" s="14">
        <f t="shared" si="463"/>
        <v>1102012</v>
      </c>
      <c r="DQ230" s="14" t="str">
        <f t="shared" si="464"/>
        <v>夏侯惇6突</v>
      </c>
      <c r="DR230" s="14">
        <f t="shared" si="465"/>
        <v>7</v>
      </c>
      <c r="DS230" s="14">
        <f t="shared" si="466"/>
        <v>7</v>
      </c>
      <c r="DT230" s="14">
        <f t="shared" si="467"/>
        <v>9</v>
      </c>
      <c r="DU230" s="14">
        <f t="shared" si="468"/>
        <v>5</v>
      </c>
      <c r="DV230" s="14">
        <f t="shared" si="469"/>
        <v>6</v>
      </c>
      <c r="DW230" s="14">
        <f t="shared" si="470"/>
        <v>66</v>
      </c>
      <c r="DX230" s="14">
        <f>INDEX(属性投放!$AW$6:$AW$85,(卡牌属性!DU230-2)*20+卡牌属性!DV230)</f>
        <v>5</v>
      </c>
      <c r="DY230" s="14">
        <f>INDEX(属性投放!BP$6:BP$85,卡牌属性!$DW230)</f>
        <v>250</v>
      </c>
      <c r="DZ230" s="14">
        <f>INDEX(属性投放!BQ$6:BQ$85,卡牌属性!$DW230)</f>
        <v>125</v>
      </c>
      <c r="EA230" s="14">
        <f>INDEX(属性投放!BR$6:BR$85,卡牌属性!$DW230)</f>
        <v>2500</v>
      </c>
      <c r="EB230" s="14">
        <f t="shared" si="499"/>
        <v>1628</v>
      </c>
      <c r="EC230" s="14">
        <f t="shared" si="500"/>
        <v>1756</v>
      </c>
      <c r="ED230" s="14">
        <f t="shared" si="501"/>
        <v>1925</v>
      </c>
      <c r="EE230" s="14">
        <f t="shared" si="502"/>
        <v>1925</v>
      </c>
      <c r="EF230" s="14">
        <f t="shared" si="503"/>
        <v>2200</v>
      </c>
      <c r="EG230" s="14">
        <f t="shared" si="504"/>
        <v>740</v>
      </c>
      <c r="EH230" s="14">
        <f t="shared" si="505"/>
        <v>786</v>
      </c>
      <c r="EI230" s="14">
        <f t="shared" si="506"/>
        <v>786</v>
      </c>
      <c r="EJ230" s="14">
        <f t="shared" si="507"/>
        <v>849</v>
      </c>
      <c r="EK230" s="14">
        <f t="shared" si="508"/>
        <v>976</v>
      </c>
      <c r="EL230" s="14">
        <f t="shared" si="509"/>
        <v>17250</v>
      </c>
      <c r="EM230" s="14">
        <f t="shared" si="510"/>
        <v>20100</v>
      </c>
      <c r="EN230" s="14">
        <f t="shared" si="511"/>
        <v>20100</v>
      </c>
      <c r="EO230" s="14">
        <f t="shared" si="512"/>
        <v>23700</v>
      </c>
      <c r="EP230" s="14">
        <f t="shared" si="513"/>
        <v>28100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471"/>
        <v>12</v>
      </c>
      <c r="AG231" s="13">
        <f t="shared" si="449"/>
        <v>2</v>
      </c>
      <c r="AH231" s="14">
        <f t="shared" si="450"/>
        <v>1101012</v>
      </c>
      <c r="AI231" s="14" t="str">
        <f t="shared" si="451"/>
        <v>南御夫7突</v>
      </c>
      <c r="AJ231" s="25" t="s">
        <v>162</v>
      </c>
      <c r="AK231" s="14">
        <v>1</v>
      </c>
      <c r="AL231" s="14">
        <f t="shared" si="452"/>
        <v>7</v>
      </c>
      <c r="AM231" s="14">
        <f>INDEX(属性投放!$DE$6:$DE$85,(卡牌属性!AG231-2)*20+卡牌属性!AL231)</f>
        <v>1027</v>
      </c>
      <c r="AN231" s="14">
        <f t="shared" si="493"/>
        <v>1027</v>
      </c>
      <c r="AO231" s="14">
        <f t="shared" si="493"/>
        <v>1027</v>
      </c>
      <c r="AP231" s="14">
        <f t="shared" si="493"/>
        <v>1027</v>
      </c>
      <c r="AQ231" s="14">
        <f t="shared" si="493"/>
        <v>1027</v>
      </c>
      <c r="AR231" s="14">
        <f>INDEX(属性投放!$DF$6:$DF$85,(卡牌属性!AG231-2)*20+卡牌属性!AL231)</f>
        <v>488</v>
      </c>
      <c r="AS231" s="14">
        <f t="shared" si="494"/>
        <v>488</v>
      </c>
      <c r="AT231" s="14">
        <f t="shared" si="494"/>
        <v>488</v>
      </c>
      <c r="AU231" s="14">
        <f t="shared" si="494"/>
        <v>488</v>
      </c>
      <c r="AV231" s="14">
        <f t="shared" si="494"/>
        <v>488</v>
      </c>
      <c r="AW231" s="14">
        <f>INDEX(属性投放!$DG$6:$DG$85,(卡牌属性!AG231-2)*20+卡牌属性!AL231)</f>
        <v>5085</v>
      </c>
      <c r="AX231" s="14">
        <f t="shared" si="495"/>
        <v>5085</v>
      </c>
      <c r="AY231" s="14">
        <f t="shared" si="495"/>
        <v>5085</v>
      </c>
      <c r="AZ231" s="14">
        <f t="shared" si="495"/>
        <v>5085</v>
      </c>
      <c r="BA231" s="14">
        <f t="shared" si="495"/>
        <v>5085</v>
      </c>
      <c r="BB231" s="14">
        <f>INDEX(属性投放!$DK$6:$DK$85,(卡牌属性!AG231-2)*20+卡牌属性!AL231)</f>
        <v>36</v>
      </c>
      <c r="BC231" s="14">
        <f t="shared" si="496"/>
        <v>36</v>
      </c>
      <c r="BD231" s="14">
        <f t="shared" si="496"/>
        <v>36</v>
      </c>
      <c r="BE231" s="14">
        <f t="shared" si="496"/>
        <v>36</v>
      </c>
      <c r="BF231" s="14">
        <f t="shared" si="496"/>
        <v>36</v>
      </c>
      <c r="BG231" s="14">
        <f>INDEX(属性投放!$DL$6:$DL$85,(卡牌属性!AG231-2)*20+卡牌属性!AL231)</f>
        <v>18</v>
      </c>
      <c r="BH231" s="14">
        <f t="shared" si="497"/>
        <v>18</v>
      </c>
      <c r="BI231" s="14">
        <f t="shared" si="497"/>
        <v>18</v>
      </c>
      <c r="BJ231" s="14">
        <f t="shared" si="497"/>
        <v>18</v>
      </c>
      <c r="BK231" s="14">
        <f t="shared" si="497"/>
        <v>18</v>
      </c>
      <c r="BL231" s="14">
        <f>INDEX(属性投放!$DM$6:$DM$85,(卡牌属性!AG231-2)*20+卡牌属性!AL231)</f>
        <v>180</v>
      </c>
      <c r="BM231" s="14">
        <f t="shared" si="498"/>
        <v>180</v>
      </c>
      <c r="BN231" s="14">
        <f t="shared" si="498"/>
        <v>180</v>
      </c>
      <c r="BO231" s="14">
        <f t="shared" si="498"/>
        <v>180</v>
      </c>
      <c r="BP231" s="14">
        <f t="shared" si="498"/>
        <v>180</v>
      </c>
      <c r="BU231" s="13">
        <v>227</v>
      </c>
      <c r="BV231" s="13">
        <f t="shared" si="453"/>
        <v>12</v>
      </c>
      <c r="BW231" s="14">
        <f t="shared" si="454"/>
        <v>5</v>
      </c>
      <c r="BX231" s="14">
        <f t="shared" si="455"/>
        <v>1102012</v>
      </c>
      <c r="BY231" s="14" t="str">
        <f t="shared" si="456"/>
        <v>夏侯惇7突</v>
      </c>
      <c r="BZ231" s="25" t="s">
        <v>162</v>
      </c>
      <c r="CA231" s="14">
        <v>2</v>
      </c>
      <c r="CB231" s="14">
        <f t="shared" si="457"/>
        <v>7</v>
      </c>
      <c r="CC231" s="14" t="s">
        <v>21</v>
      </c>
      <c r="CD231" s="14">
        <f>INDEX(属性投放!$AY$6:$AY$85,(BW231-2)*20+CB231)</f>
        <v>3225</v>
      </c>
      <c r="CE231" s="14" t="s">
        <v>22</v>
      </c>
      <c r="CF231" s="14">
        <f>INDEX(属性投放!$AZ$6:$AZ$85,(BW231-2)*20+CB231)</f>
        <v>1502</v>
      </c>
      <c r="CG231" s="14" t="s">
        <v>674</v>
      </c>
      <c r="CH231" s="14">
        <f>INDEX(属性投放!$BA$6:$BA$85,(BW231-2)*20+CB231)</f>
        <v>30250</v>
      </c>
      <c r="CI231" s="14" t="s">
        <v>21</v>
      </c>
      <c r="CJ231" s="14">
        <f>INDEX(属性投放!$BB$6:$BB$85,(BW231-2)*20+CB231)</f>
        <v>30</v>
      </c>
      <c r="CK231" s="14" t="s">
        <v>22</v>
      </c>
      <c r="CL231" s="14">
        <f>INDEX(属性投放!$BC$6:$BC$85,(BW231-2)*20+CB231)</f>
        <v>15</v>
      </c>
      <c r="CM231" s="14" t="s">
        <v>674</v>
      </c>
      <c r="CN231" s="14">
        <f>INDEX(属性投放!$BD$6:$BD$85,(BW231-2)*20+CB231)</f>
        <v>300</v>
      </c>
      <c r="CQ231" s="13">
        <v>227</v>
      </c>
      <c r="CR231" s="13">
        <f t="shared" si="458"/>
        <v>5</v>
      </c>
      <c r="CS231" s="13">
        <f t="shared" si="459"/>
        <v>19</v>
      </c>
      <c r="CT231" s="14">
        <f t="shared" si="460"/>
        <v>3</v>
      </c>
      <c r="CU231" s="14">
        <f t="shared" si="461"/>
        <v>1102005</v>
      </c>
      <c r="CV231" s="14" t="str">
        <f>INDEX($O$6:$O$27,CR231)&amp;"-"&amp;INDEX(属性投放!$AB$7:$AB$26,CX231)&amp;"-魂火-"&amp;CZ231</f>
        <v>李轩辕-大叫唤-魂火-1</v>
      </c>
      <c r="CW231" s="25" t="s">
        <v>162</v>
      </c>
      <c r="CX231" s="14">
        <f>INDEX(属性投放!$AL$7:$AL$58,CS231)</f>
        <v>10</v>
      </c>
      <c r="CY231" s="14" t="s">
        <v>701</v>
      </c>
      <c r="CZ231" s="14">
        <f>INDEX(属性投放!$AM$7:$AM$58,CS231)</f>
        <v>1</v>
      </c>
      <c r="DA231" s="14">
        <f t="shared" si="462"/>
        <v>19</v>
      </c>
      <c r="DB231" s="14">
        <f>INDEX(属性投放!$AN$7:$AN$58,DA231)</f>
        <v>67</v>
      </c>
      <c r="DC231" s="14" t="s">
        <v>702</v>
      </c>
      <c r="DD231" s="14">
        <f>INDEX(属性投放!$BJ$6:$BJ$85,(CT231-2)*20+CX231)</f>
        <v>150</v>
      </c>
      <c r="DE231" s="14">
        <f>SUMIFS(DD$5:DD231,$CR$5:$CR231,"="&amp;$CR231)</f>
        <v>1330</v>
      </c>
      <c r="DF231" s="14" t="s">
        <v>703</v>
      </c>
      <c r="DG231" s="14">
        <f>INDEX(属性投放!$BK$6:$BK$85,(CT231-2)*20+CX231)</f>
        <v>75</v>
      </c>
      <c r="DH231" s="14">
        <f>SUMIFS(DG$5:DG231,$CR$5:$CR231,"="&amp;$CR231)</f>
        <v>667</v>
      </c>
      <c r="DI231" s="14" t="s">
        <v>704</v>
      </c>
      <c r="DJ231" s="14">
        <f>INDEX(属性投放!$BL$6:$BL$85,(CT231-2)*20+CX231)</f>
        <v>1500</v>
      </c>
      <c r="DK231" s="14">
        <f>SUMIFS(DJ$5:DJ231,$CR$5:$CR231,"="&amp;$CR231)</f>
        <v>13300</v>
      </c>
      <c r="DP231" s="14">
        <f t="shared" si="463"/>
        <v>1102012</v>
      </c>
      <c r="DQ231" s="14" t="str">
        <f t="shared" si="464"/>
        <v>夏侯惇7突</v>
      </c>
      <c r="DR231" s="14">
        <f t="shared" si="465"/>
        <v>7</v>
      </c>
      <c r="DS231" s="14">
        <f t="shared" si="466"/>
        <v>7</v>
      </c>
      <c r="DT231" s="14">
        <f t="shared" si="467"/>
        <v>9</v>
      </c>
      <c r="DU231" s="14">
        <f t="shared" si="468"/>
        <v>5</v>
      </c>
      <c r="DV231" s="14">
        <f t="shared" si="469"/>
        <v>7</v>
      </c>
      <c r="DW231" s="14">
        <f t="shared" si="470"/>
        <v>67</v>
      </c>
      <c r="DX231" s="14">
        <f>INDEX(属性投放!$AW$6:$AW$85,(卡牌属性!DU231-2)*20+卡牌属性!DV231)</f>
        <v>5</v>
      </c>
      <c r="DY231" s="14">
        <f>INDEX(属性投放!BP$6:BP$85,卡牌属性!$DW231)</f>
        <v>270</v>
      </c>
      <c r="DZ231" s="14">
        <f>INDEX(属性投放!BQ$6:BQ$85,卡牌属性!$DW231)</f>
        <v>135</v>
      </c>
      <c r="EA231" s="14">
        <f>INDEX(属性投放!BR$6:BR$85,卡牌属性!$DW231)</f>
        <v>2700</v>
      </c>
      <c r="EB231" s="14">
        <f t="shared" si="499"/>
        <v>1978</v>
      </c>
      <c r="EC231" s="14">
        <f t="shared" si="500"/>
        <v>2116</v>
      </c>
      <c r="ED231" s="14">
        <f t="shared" si="501"/>
        <v>2300</v>
      </c>
      <c r="EE231" s="14">
        <f t="shared" si="502"/>
        <v>2300</v>
      </c>
      <c r="EF231" s="14">
        <f t="shared" si="503"/>
        <v>2600</v>
      </c>
      <c r="EG231" s="14">
        <f t="shared" si="504"/>
        <v>915</v>
      </c>
      <c r="EH231" s="14">
        <f t="shared" si="505"/>
        <v>966</v>
      </c>
      <c r="EI231" s="14">
        <f t="shared" si="506"/>
        <v>966</v>
      </c>
      <c r="EJ231" s="14">
        <f t="shared" si="507"/>
        <v>1039</v>
      </c>
      <c r="EK231" s="14">
        <f t="shared" si="508"/>
        <v>1176</v>
      </c>
      <c r="EL231" s="14">
        <f t="shared" si="509"/>
        <v>21000</v>
      </c>
      <c r="EM231" s="14">
        <f t="shared" si="510"/>
        <v>24100</v>
      </c>
      <c r="EN231" s="14">
        <f t="shared" si="511"/>
        <v>24100</v>
      </c>
      <c r="EO231" s="14">
        <f t="shared" si="512"/>
        <v>28200</v>
      </c>
      <c r="EP231" s="14">
        <f t="shared" si="513"/>
        <v>33100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471"/>
        <v>12</v>
      </c>
      <c r="AG232" s="13">
        <f t="shared" si="449"/>
        <v>2</v>
      </c>
      <c r="AH232" s="14">
        <f t="shared" si="450"/>
        <v>1101012</v>
      </c>
      <c r="AI232" s="14" t="str">
        <f t="shared" si="451"/>
        <v>南御夫8突</v>
      </c>
      <c r="AJ232" s="25" t="s">
        <v>162</v>
      </c>
      <c r="AK232" s="14">
        <v>1</v>
      </c>
      <c r="AL232" s="14">
        <f t="shared" si="452"/>
        <v>8</v>
      </c>
      <c r="AM232" s="14">
        <f>INDEX(属性投放!$DE$6:$DE$85,(卡牌属性!AG232-2)*20+卡牌属性!AL232)</f>
        <v>1129</v>
      </c>
      <c r="AN232" s="14">
        <f t="shared" si="493"/>
        <v>1129</v>
      </c>
      <c r="AO232" s="14">
        <f t="shared" si="493"/>
        <v>1129</v>
      </c>
      <c r="AP232" s="14">
        <f t="shared" si="493"/>
        <v>1129</v>
      </c>
      <c r="AQ232" s="14">
        <f t="shared" si="493"/>
        <v>1129</v>
      </c>
      <c r="AR232" s="14">
        <f>INDEX(属性投放!$DF$6:$DF$85,(卡牌属性!AG232-2)*20+卡牌属性!AL232)</f>
        <v>539</v>
      </c>
      <c r="AS232" s="14">
        <f t="shared" si="494"/>
        <v>539</v>
      </c>
      <c r="AT232" s="14">
        <f t="shared" si="494"/>
        <v>539</v>
      </c>
      <c r="AU232" s="14">
        <f t="shared" si="494"/>
        <v>539</v>
      </c>
      <c r="AV232" s="14">
        <f t="shared" si="494"/>
        <v>539</v>
      </c>
      <c r="AW232" s="14">
        <f>INDEX(属性投放!$DG$6:$DG$85,(卡牌属性!AG232-2)*20+卡牌属性!AL232)</f>
        <v>5595</v>
      </c>
      <c r="AX232" s="14">
        <f t="shared" si="495"/>
        <v>5595</v>
      </c>
      <c r="AY232" s="14">
        <f t="shared" si="495"/>
        <v>5595</v>
      </c>
      <c r="AZ232" s="14">
        <f t="shared" si="495"/>
        <v>5595</v>
      </c>
      <c r="BA232" s="14">
        <f t="shared" si="495"/>
        <v>5595</v>
      </c>
      <c r="BB232" s="14">
        <f>INDEX(属性投放!$DK$6:$DK$85,(卡牌属性!AG232-2)*20+卡牌属性!AL232)</f>
        <v>36</v>
      </c>
      <c r="BC232" s="14">
        <f t="shared" si="496"/>
        <v>36</v>
      </c>
      <c r="BD232" s="14">
        <f t="shared" si="496"/>
        <v>36</v>
      </c>
      <c r="BE232" s="14">
        <f t="shared" si="496"/>
        <v>36</v>
      </c>
      <c r="BF232" s="14">
        <f t="shared" si="496"/>
        <v>36</v>
      </c>
      <c r="BG232" s="14">
        <f>INDEX(属性投放!$DL$6:$DL$85,(卡牌属性!AG232-2)*20+卡牌属性!AL232)</f>
        <v>18</v>
      </c>
      <c r="BH232" s="14">
        <f t="shared" si="497"/>
        <v>18</v>
      </c>
      <c r="BI232" s="14">
        <f t="shared" si="497"/>
        <v>18</v>
      </c>
      <c r="BJ232" s="14">
        <f t="shared" si="497"/>
        <v>18</v>
      </c>
      <c r="BK232" s="14">
        <f t="shared" si="497"/>
        <v>18</v>
      </c>
      <c r="BL232" s="14">
        <f>INDEX(属性投放!$DM$6:$DM$85,(卡牌属性!AG232-2)*20+卡牌属性!AL232)</f>
        <v>180</v>
      </c>
      <c r="BM232" s="14">
        <f t="shared" si="498"/>
        <v>180</v>
      </c>
      <c r="BN232" s="14">
        <f t="shared" si="498"/>
        <v>180</v>
      </c>
      <c r="BO232" s="14">
        <f t="shared" si="498"/>
        <v>180</v>
      </c>
      <c r="BP232" s="14">
        <f t="shared" si="498"/>
        <v>180</v>
      </c>
      <c r="BU232" s="13">
        <v>228</v>
      </c>
      <c r="BV232" s="13">
        <f t="shared" si="453"/>
        <v>12</v>
      </c>
      <c r="BW232" s="14">
        <f t="shared" si="454"/>
        <v>5</v>
      </c>
      <c r="BX232" s="14">
        <f t="shared" si="455"/>
        <v>1102012</v>
      </c>
      <c r="BY232" s="14" t="str">
        <f t="shared" si="456"/>
        <v>夏侯惇8突</v>
      </c>
      <c r="BZ232" s="25" t="s">
        <v>162</v>
      </c>
      <c r="CA232" s="14">
        <v>2</v>
      </c>
      <c r="CB232" s="14">
        <f t="shared" si="457"/>
        <v>8</v>
      </c>
      <c r="CC232" s="14" t="s">
        <v>21</v>
      </c>
      <c r="CD232" s="14">
        <f>INDEX(属性投放!$AY$6:$AY$85,(BW232-2)*20+CB232)</f>
        <v>3945</v>
      </c>
      <c r="CE232" s="14" t="s">
        <v>22</v>
      </c>
      <c r="CF232" s="14">
        <f>INDEX(属性投放!$AZ$6:$AZ$85,(BW232-2)*20+CB232)</f>
        <v>1862</v>
      </c>
      <c r="CG232" s="14" t="s">
        <v>674</v>
      </c>
      <c r="CH232" s="14">
        <f>INDEX(属性投放!$BA$6:$BA$85,(BW232-2)*20+CB232)</f>
        <v>37450</v>
      </c>
      <c r="CI232" s="14" t="s">
        <v>21</v>
      </c>
      <c r="CJ232" s="14">
        <f>INDEX(属性投放!$BB$6:$BB$85,(BW232-2)*20+CB232)</f>
        <v>30</v>
      </c>
      <c r="CK232" s="14" t="s">
        <v>22</v>
      </c>
      <c r="CL232" s="14">
        <f>INDEX(属性投放!$BC$6:$BC$85,(BW232-2)*20+CB232)</f>
        <v>15</v>
      </c>
      <c r="CM232" s="14" t="s">
        <v>674</v>
      </c>
      <c r="CN232" s="14">
        <f>INDEX(属性投放!$BD$6:$BD$85,(BW232-2)*20+CB232)</f>
        <v>300</v>
      </c>
      <c r="CQ232" s="13">
        <v>228</v>
      </c>
      <c r="CR232" s="13">
        <f t="shared" si="458"/>
        <v>5</v>
      </c>
      <c r="CS232" s="13">
        <f t="shared" si="459"/>
        <v>20</v>
      </c>
      <c r="CT232" s="14">
        <f t="shared" si="460"/>
        <v>3</v>
      </c>
      <c r="CU232" s="14">
        <f t="shared" si="461"/>
        <v>1102005</v>
      </c>
      <c r="CV232" s="14" t="str">
        <f>INDEX($O$6:$O$27,CR232)&amp;"-"&amp;INDEX(属性投放!$AB$7:$AB$26,CX232)&amp;"-魂火-"&amp;CZ232</f>
        <v>李轩辕-大叫唤-魂火-2</v>
      </c>
      <c r="CW232" s="25" t="s">
        <v>162</v>
      </c>
      <c r="CX232" s="14">
        <f>INDEX(属性投放!$AL$7:$AL$58,CS232)</f>
        <v>10</v>
      </c>
      <c r="CY232" s="14" t="s">
        <v>701</v>
      </c>
      <c r="CZ232" s="14">
        <f>INDEX(属性投放!$AM$7:$AM$58,CS232)</f>
        <v>2</v>
      </c>
      <c r="DA232" s="14">
        <f t="shared" si="462"/>
        <v>20</v>
      </c>
      <c r="DB232" s="14">
        <f>INDEX(属性投放!$AN$7:$AN$58,DA232)</f>
        <v>70</v>
      </c>
      <c r="DC232" s="14" t="s">
        <v>702</v>
      </c>
      <c r="DD232" s="14">
        <f>INDEX(属性投放!$BJ$6:$BJ$85,(CT232-2)*20+CX232)</f>
        <v>150</v>
      </c>
      <c r="DE232" s="14">
        <f>SUMIFS(DD$5:DD232,$CR$5:$CR232,"="&amp;$CR232)</f>
        <v>1480</v>
      </c>
      <c r="DF232" s="14" t="s">
        <v>703</v>
      </c>
      <c r="DG232" s="14">
        <f>INDEX(属性投放!$BK$6:$BK$85,(CT232-2)*20+CX232)</f>
        <v>75</v>
      </c>
      <c r="DH232" s="14">
        <f>SUMIFS(DG$5:DG232,$CR$5:$CR232,"="&amp;$CR232)</f>
        <v>742</v>
      </c>
      <c r="DI232" s="14" t="s">
        <v>704</v>
      </c>
      <c r="DJ232" s="14">
        <f>INDEX(属性投放!$BL$6:$BL$85,(CT232-2)*20+CX232)</f>
        <v>1500</v>
      </c>
      <c r="DK232" s="14">
        <f>SUMIFS(DJ$5:DJ232,$CR$5:$CR232,"="&amp;$CR232)</f>
        <v>14800</v>
      </c>
      <c r="DP232" s="14">
        <f t="shared" si="463"/>
        <v>1102012</v>
      </c>
      <c r="DQ232" s="14" t="str">
        <f t="shared" si="464"/>
        <v>夏侯惇8突</v>
      </c>
      <c r="DR232" s="14">
        <f t="shared" si="465"/>
        <v>7</v>
      </c>
      <c r="DS232" s="14">
        <f t="shared" si="466"/>
        <v>7</v>
      </c>
      <c r="DT232" s="14">
        <f t="shared" si="467"/>
        <v>9</v>
      </c>
      <c r="DU232" s="14">
        <f t="shared" si="468"/>
        <v>5</v>
      </c>
      <c r="DV232" s="14">
        <f t="shared" si="469"/>
        <v>8</v>
      </c>
      <c r="DW232" s="14">
        <f t="shared" si="470"/>
        <v>68</v>
      </c>
      <c r="DX232" s="14">
        <f>INDEX(属性投放!$AW$6:$AW$85,(卡牌属性!DU232-2)*20+卡牌属性!DV232)</f>
        <v>5</v>
      </c>
      <c r="DY232" s="14">
        <f>INDEX(属性投放!BP$6:BP$85,卡牌属性!$DW232)</f>
        <v>280</v>
      </c>
      <c r="DZ232" s="14">
        <f>INDEX(属性投放!BQ$6:BQ$85,卡牌属性!$DW232)</f>
        <v>140</v>
      </c>
      <c r="EA232" s="14">
        <f>INDEX(属性投放!BR$6:BR$85,卡牌属性!$DW232)</f>
        <v>2800</v>
      </c>
      <c r="EB232" s="14">
        <f t="shared" si="499"/>
        <v>2373</v>
      </c>
      <c r="EC232" s="14">
        <f t="shared" si="500"/>
        <v>2526</v>
      </c>
      <c r="ED232" s="14">
        <f t="shared" si="501"/>
        <v>2720</v>
      </c>
      <c r="EE232" s="14">
        <f t="shared" si="502"/>
        <v>2720</v>
      </c>
      <c r="EF232" s="14">
        <f t="shared" si="503"/>
        <v>3070</v>
      </c>
      <c r="EG232" s="14">
        <f t="shared" si="504"/>
        <v>1115</v>
      </c>
      <c r="EH232" s="14">
        <f t="shared" si="505"/>
        <v>1171</v>
      </c>
      <c r="EI232" s="14">
        <f t="shared" si="506"/>
        <v>1171</v>
      </c>
      <c r="EJ232" s="14">
        <f t="shared" si="507"/>
        <v>1249</v>
      </c>
      <c r="EK232" s="14">
        <f t="shared" si="508"/>
        <v>1411</v>
      </c>
      <c r="EL232" s="14">
        <f t="shared" si="509"/>
        <v>25200</v>
      </c>
      <c r="EM232" s="14">
        <f t="shared" si="510"/>
        <v>28800</v>
      </c>
      <c r="EN232" s="14">
        <f t="shared" si="511"/>
        <v>28800</v>
      </c>
      <c r="EO232" s="14">
        <f t="shared" si="512"/>
        <v>33400</v>
      </c>
      <c r="EP232" s="14">
        <f t="shared" si="513"/>
        <v>39550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471"/>
        <v>12</v>
      </c>
      <c r="AG233" s="13">
        <f t="shared" si="449"/>
        <v>2</v>
      </c>
      <c r="AH233" s="14">
        <f t="shared" si="450"/>
        <v>1101012</v>
      </c>
      <c r="AI233" s="14" t="str">
        <f t="shared" si="451"/>
        <v>南御夫9突</v>
      </c>
      <c r="AJ233" s="25" t="s">
        <v>162</v>
      </c>
      <c r="AK233" s="14">
        <v>1</v>
      </c>
      <c r="AL233" s="14">
        <f t="shared" si="452"/>
        <v>9</v>
      </c>
      <c r="AM233" s="14">
        <f>INDEX(属性投放!$DE$6:$DE$85,(卡牌属性!AG233-2)*20+卡牌属性!AL233)</f>
        <v>1231</v>
      </c>
      <c r="AN233" s="14">
        <f t="shared" si="493"/>
        <v>1231</v>
      </c>
      <c r="AO233" s="14">
        <f t="shared" si="493"/>
        <v>1231</v>
      </c>
      <c r="AP233" s="14">
        <f t="shared" si="493"/>
        <v>1231</v>
      </c>
      <c r="AQ233" s="14">
        <f t="shared" si="493"/>
        <v>1231</v>
      </c>
      <c r="AR233" s="14">
        <f>INDEX(属性投放!$DF$6:$DF$85,(卡牌属性!AG233-2)*20+卡牌属性!AL233)</f>
        <v>590</v>
      </c>
      <c r="AS233" s="14">
        <f t="shared" si="494"/>
        <v>590</v>
      </c>
      <c r="AT233" s="14">
        <f t="shared" si="494"/>
        <v>590</v>
      </c>
      <c r="AU233" s="14">
        <f t="shared" si="494"/>
        <v>590</v>
      </c>
      <c r="AV233" s="14">
        <f t="shared" si="494"/>
        <v>590</v>
      </c>
      <c r="AW233" s="14">
        <f>INDEX(属性投放!$DG$6:$DG$85,(卡牌属性!AG233-2)*20+卡牌属性!AL233)</f>
        <v>6105</v>
      </c>
      <c r="AX233" s="14">
        <f t="shared" si="495"/>
        <v>6105</v>
      </c>
      <c r="AY233" s="14">
        <f t="shared" si="495"/>
        <v>6105</v>
      </c>
      <c r="AZ233" s="14">
        <f t="shared" si="495"/>
        <v>6105</v>
      </c>
      <c r="BA233" s="14">
        <f t="shared" si="495"/>
        <v>6105</v>
      </c>
      <c r="BB233" s="14">
        <f>INDEX(属性投放!$DK$6:$DK$85,(卡牌属性!AG233-2)*20+卡牌属性!AL233)</f>
        <v>36</v>
      </c>
      <c r="BC233" s="14">
        <f t="shared" si="496"/>
        <v>36</v>
      </c>
      <c r="BD233" s="14">
        <f t="shared" si="496"/>
        <v>36</v>
      </c>
      <c r="BE233" s="14">
        <f t="shared" si="496"/>
        <v>36</v>
      </c>
      <c r="BF233" s="14">
        <f t="shared" si="496"/>
        <v>36</v>
      </c>
      <c r="BG233" s="14">
        <f>INDEX(属性投放!$DL$6:$DL$85,(卡牌属性!AG233-2)*20+卡牌属性!AL233)</f>
        <v>18</v>
      </c>
      <c r="BH233" s="14">
        <f t="shared" si="497"/>
        <v>18</v>
      </c>
      <c r="BI233" s="14">
        <f t="shared" si="497"/>
        <v>18</v>
      </c>
      <c r="BJ233" s="14">
        <f t="shared" si="497"/>
        <v>18</v>
      </c>
      <c r="BK233" s="14">
        <f t="shared" si="497"/>
        <v>18</v>
      </c>
      <c r="BL233" s="14">
        <f>INDEX(属性投放!$DM$6:$DM$85,(卡牌属性!AG233-2)*20+卡牌属性!AL233)</f>
        <v>180</v>
      </c>
      <c r="BM233" s="14">
        <f t="shared" si="498"/>
        <v>180</v>
      </c>
      <c r="BN233" s="14">
        <f t="shared" si="498"/>
        <v>180</v>
      </c>
      <c r="BO233" s="14">
        <f t="shared" si="498"/>
        <v>180</v>
      </c>
      <c r="BP233" s="14">
        <f t="shared" si="498"/>
        <v>180</v>
      </c>
      <c r="BU233" s="13">
        <v>229</v>
      </c>
      <c r="BV233" s="13">
        <f t="shared" si="453"/>
        <v>12</v>
      </c>
      <c r="BW233" s="14">
        <f t="shared" si="454"/>
        <v>5</v>
      </c>
      <c r="BX233" s="14">
        <f t="shared" si="455"/>
        <v>1102012</v>
      </c>
      <c r="BY233" s="14" t="str">
        <f t="shared" si="456"/>
        <v>夏侯惇9突</v>
      </c>
      <c r="BZ233" s="25" t="s">
        <v>162</v>
      </c>
      <c r="CA233" s="14">
        <v>2</v>
      </c>
      <c r="CB233" s="14">
        <f t="shared" si="457"/>
        <v>9</v>
      </c>
      <c r="CC233" s="14" t="s">
        <v>21</v>
      </c>
      <c r="CD233" s="14">
        <f>INDEX(属性投放!$AY$6:$AY$85,(BW233-2)*20+CB233)</f>
        <v>4745</v>
      </c>
      <c r="CE233" s="14" t="s">
        <v>22</v>
      </c>
      <c r="CF233" s="14">
        <f>INDEX(属性投放!$AZ$6:$AZ$85,(BW233-2)*20+CB233)</f>
        <v>2263</v>
      </c>
      <c r="CG233" s="14" t="s">
        <v>674</v>
      </c>
      <c r="CH233" s="14">
        <f>INDEX(属性投放!$BA$6:$BA$85,(BW233-2)*20+CB233)</f>
        <v>45450</v>
      </c>
      <c r="CI233" s="14" t="s">
        <v>21</v>
      </c>
      <c r="CJ233" s="14">
        <f>INDEX(属性投放!$BB$6:$BB$85,(BW233-2)*20+CB233)</f>
        <v>30</v>
      </c>
      <c r="CK233" s="14" t="s">
        <v>22</v>
      </c>
      <c r="CL233" s="14">
        <f>INDEX(属性投放!$BC$6:$BC$85,(BW233-2)*20+CB233)</f>
        <v>15</v>
      </c>
      <c r="CM233" s="14" t="s">
        <v>674</v>
      </c>
      <c r="CN233" s="14">
        <f>INDEX(属性投放!$BD$6:$BD$85,(BW233-2)*20+CB233)</f>
        <v>300</v>
      </c>
      <c r="CQ233" s="13">
        <v>229</v>
      </c>
      <c r="CR233" s="13">
        <f t="shared" si="458"/>
        <v>5</v>
      </c>
      <c r="CS233" s="13">
        <f t="shared" si="459"/>
        <v>21</v>
      </c>
      <c r="CT233" s="14">
        <f t="shared" si="460"/>
        <v>3</v>
      </c>
      <c r="CU233" s="14">
        <f t="shared" si="461"/>
        <v>1102005</v>
      </c>
      <c r="CV233" s="14" t="str">
        <f>INDEX($O$6:$O$27,CR233)&amp;"-"&amp;INDEX(属性投放!$AB$7:$AB$26,CX233)&amp;"-魂火-"&amp;CZ233</f>
        <v>李轩辕-大叫唤-魂火-3</v>
      </c>
      <c r="CW233" s="25" t="s">
        <v>162</v>
      </c>
      <c r="CX233" s="14">
        <f>INDEX(属性投放!$AL$7:$AL$58,CS233)</f>
        <v>10</v>
      </c>
      <c r="CY233" s="14" t="s">
        <v>701</v>
      </c>
      <c r="CZ233" s="14">
        <f>INDEX(属性投放!$AM$7:$AM$58,CS233)</f>
        <v>3</v>
      </c>
      <c r="DA233" s="14">
        <f t="shared" si="462"/>
        <v>21</v>
      </c>
      <c r="DB233" s="14">
        <f>INDEX(属性投放!$AN$7:$AN$58,DA233)</f>
        <v>72</v>
      </c>
      <c r="DC233" s="14" t="s">
        <v>702</v>
      </c>
      <c r="DD233" s="14">
        <f>INDEX(属性投放!$BJ$6:$BJ$85,(CT233-2)*20+CX233)</f>
        <v>150</v>
      </c>
      <c r="DE233" s="14">
        <f>SUMIFS(DD$5:DD233,$CR$5:$CR233,"="&amp;$CR233)</f>
        <v>1630</v>
      </c>
      <c r="DF233" s="14" t="s">
        <v>703</v>
      </c>
      <c r="DG233" s="14">
        <f>INDEX(属性投放!$BK$6:$BK$85,(CT233-2)*20+CX233)</f>
        <v>75</v>
      </c>
      <c r="DH233" s="14">
        <f>SUMIFS(DG$5:DG233,$CR$5:$CR233,"="&amp;$CR233)</f>
        <v>817</v>
      </c>
      <c r="DI233" s="14" t="s">
        <v>704</v>
      </c>
      <c r="DJ233" s="14">
        <f>INDEX(属性投放!$BL$6:$BL$85,(CT233-2)*20+CX233)</f>
        <v>1500</v>
      </c>
      <c r="DK233" s="14">
        <f>SUMIFS(DJ$5:DJ233,$CR$5:$CR233,"="&amp;$CR233)</f>
        <v>16300</v>
      </c>
      <c r="DP233" s="14">
        <f t="shared" si="463"/>
        <v>1102012</v>
      </c>
      <c r="DQ233" s="14" t="str">
        <f t="shared" si="464"/>
        <v>夏侯惇9突</v>
      </c>
      <c r="DR233" s="14">
        <f t="shared" si="465"/>
        <v>7</v>
      </c>
      <c r="DS233" s="14">
        <f t="shared" si="466"/>
        <v>7</v>
      </c>
      <c r="DT233" s="14">
        <f t="shared" si="467"/>
        <v>9</v>
      </c>
      <c r="DU233" s="14">
        <f t="shared" si="468"/>
        <v>5</v>
      </c>
      <c r="DV233" s="14">
        <f t="shared" si="469"/>
        <v>9</v>
      </c>
      <c r="DW233" s="14">
        <f t="shared" si="470"/>
        <v>69</v>
      </c>
      <c r="DX233" s="14">
        <f>INDEX(属性投放!$AW$6:$AW$85,(卡牌属性!DU233-2)*20+卡牌属性!DV233)</f>
        <v>8</v>
      </c>
      <c r="DY233" s="14">
        <f>INDEX(属性投放!BP$6:BP$85,卡牌属性!$DW233)</f>
        <v>380</v>
      </c>
      <c r="DZ233" s="14">
        <f>INDEX(属性投放!BQ$6:BQ$85,卡牌属性!$DW233)</f>
        <v>190</v>
      </c>
      <c r="EA233" s="14">
        <f>INDEX(属性投放!BR$6:BR$85,卡牌属性!$DW233)</f>
        <v>3800</v>
      </c>
      <c r="EB233" s="14">
        <f t="shared" si="499"/>
        <v>2778</v>
      </c>
      <c r="EC233" s="14">
        <f t="shared" si="500"/>
        <v>2946</v>
      </c>
      <c r="ED233" s="14">
        <f t="shared" si="501"/>
        <v>3150</v>
      </c>
      <c r="EE233" s="14">
        <f t="shared" si="502"/>
        <v>3150</v>
      </c>
      <c r="EF233" s="14">
        <f t="shared" si="503"/>
        <v>3550</v>
      </c>
      <c r="EG233" s="14">
        <f t="shared" si="504"/>
        <v>1320</v>
      </c>
      <c r="EH233" s="14">
        <f t="shared" si="505"/>
        <v>1381</v>
      </c>
      <c r="EI233" s="14">
        <f t="shared" si="506"/>
        <v>1381</v>
      </c>
      <c r="EJ233" s="14">
        <f t="shared" si="507"/>
        <v>1464</v>
      </c>
      <c r="EK233" s="14">
        <f t="shared" si="508"/>
        <v>1651</v>
      </c>
      <c r="EL233" s="14">
        <f t="shared" si="509"/>
        <v>29500</v>
      </c>
      <c r="EM233" s="14">
        <f t="shared" si="510"/>
        <v>33600</v>
      </c>
      <c r="EN233" s="14">
        <f t="shared" si="511"/>
        <v>33600</v>
      </c>
      <c r="EO233" s="14">
        <f t="shared" si="512"/>
        <v>38700</v>
      </c>
      <c r="EP233" s="14">
        <f t="shared" si="513"/>
        <v>46100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471"/>
        <v>12</v>
      </c>
      <c r="AG234" s="13">
        <f t="shared" si="449"/>
        <v>2</v>
      </c>
      <c r="AH234" s="14">
        <f t="shared" si="450"/>
        <v>1101012</v>
      </c>
      <c r="AI234" s="14" t="str">
        <f t="shared" si="451"/>
        <v>南御夫10突</v>
      </c>
      <c r="AJ234" s="25" t="s">
        <v>162</v>
      </c>
      <c r="AK234" s="14">
        <v>1</v>
      </c>
      <c r="AL234" s="14">
        <f t="shared" si="452"/>
        <v>10</v>
      </c>
      <c r="AM234" s="14">
        <f>INDEX(属性投放!$DE$6:$DE$85,(卡牌属性!AG234-2)*20+卡牌属性!AL234)</f>
        <v>1873</v>
      </c>
      <c r="AN234" s="14">
        <f t="shared" si="493"/>
        <v>1873</v>
      </c>
      <c r="AO234" s="14">
        <f t="shared" si="493"/>
        <v>1873</v>
      </c>
      <c r="AP234" s="14">
        <f t="shared" si="493"/>
        <v>1873</v>
      </c>
      <c r="AQ234" s="14">
        <f t="shared" si="493"/>
        <v>1873</v>
      </c>
      <c r="AR234" s="14">
        <f>INDEX(属性投放!$DF$6:$DF$85,(卡牌属性!AG234-2)*20+卡牌属性!AL234)</f>
        <v>911</v>
      </c>
      <c r="AS234" s="14">
        <f t="shared" si="494"/>
        <v>911</v>
      </c>
      <c r="AT234" s="14">
        <f t="shared" si="494"/>
        <v>911</v>
      </c>
      <c r="AU234" s="14">
        <f t="shared" si="494"/>
        <v>911</v>
      </c>
      <c r="AV234" s="14">
        <f t="shared" si="494"/>
        <v>911</v>
      </c>
      <c r="AW234" s="14">
        <f>INDEX(属性投放!$DG$6:$DG$85,(卡牌属性!AG234-2)*20+卡牌属性!AL234)</f>
        <v>9315</v>
      </c>
      <c r="AX234" s="14">
        <f t="shared" si="495"/>
        <v>9315</v>
      </c>
      <c r="AY234" s="14">
        <f t="shared" si="495"/>
        <v>9315</v>
      </c>
      <c r="AZ234" s="14">
        <f t="shared" si="495"/>
        <v>9315</v>
      </c>
      <c r="BA234" s="14">
        <f t="shared" si="495"/>
        <v>9315</v>
      </c>
      <c r="BB234" s="14">
        <f>INDEX(属性投放!$DK$6:$DK$85,(卡牌属性!AG234-2)*20+卡牌属性!AL234)</f>
        <v>76</v>
      </c>
      <c r="BC234" s="14">
        <f t="shared" si="496"/>
        <v>76</v>
      </c>
      <c r="BD234" s="14">
        <f t="shared" si="496"/>
        <v>76</v>
      </c>
      <c r="BE234" s="14">
        <f t="shared" si="496"/>
        <v>76</v>
      </c>
      <c r="BF234" s="14">
        <f t="shared" si="496"/>
        <v>76</v>
      </c>
      <c r="BG234" s="14">
        <f>INDEX(属性投放!$DL$6:$DL$85,(卡牌属性!AG234-2)*20+卡牌属性!AL234)</f>
        <v>38</v>
      </c>
      <c r="BH234" s="14">
        <f t="shared" si="497"/>
        <v>38</v>
      </c>
      <c r="BI234" s="14">
        <f t="shared" si="497"/>
        <v>38</v>
      </c>
      <c r="BJ234" s="14">
        <f t="shared" si="497"/>
        <v>38</v>
      </c>
      <c r="BK234" s="14">
        <f t="shared" si="497"/>
        <v>38</v>
      </c>
      <c r="BL234" s="14">
        <f>INDEX(属性投放!$DM$6:$DM$85,(卡牌属性!AG234-2)*20+卡牌属性!AL234)</f>
        <v>380</v>
      </c>
      <c r="BM234" s="14">
        <f t="shared" si="498"/>
        <v>380</v>
      </c>
      <c r="BN234" s="14">
        <f t="shared" si="498"/>
        <v>380</v>
      </c>
      <c r="BO234" s="14">
        <f t="shared" si="498"/>
        <v>380</v>
      </c>
      <c r="BP234" s="14">
        <f t="shared" si="498"/>
        <v>380</v>
      </c>
      <c r="BU234" s="13">
        <v>230</v>
      </c>
      <c r="BV234" s="13">
        <f t="shared" si="453"/>
        <v>12</v>
      </c>
      <c r="BW234" s="14">
        <f t="shared" si="454"/>
        <v>5</v>
      </c>
      <c r="BX234" s="14">
        <f t="shared" si="455"/>
        <v>1102012</v>
      </c>
      <c r="BY234" s="14" t="str">
        <f t="shared" si="456"/>
        <v>夏侯惇10突</v>
      </c>
      <c r="BZ234" s="25" t="s">
        <v>162</v>
      </c>
      <c r="CA234" s="14">
        <v>2</v>
      </c>
      <c r="CB234" s="14">
        <f t="shared" si="457"/>
        <v>10</v>
      </c>
      <c r="CC234" s="14" t="s">
        <v>21</v>
      </c>
      <c r="CD234" s="14">
        <f>INDEX(属性投放!$AY$6:$AY$85,(BW234-2)*20+CB234)</f>
        <v>5995</v>
      </c>
      <c r="CE234" s="14" t="s">
        <v>22</v>
      </c>
      <c r="CF234" s="14">
        <f>INDEX(属性投放!$AZ$6:$AZ$85,(BW234-2)*20+CB234)</f>
        <v>2888</v>
      </c>
      <c r="CG234" s="14" t="s">
        <v>674</v>
      </c>
      <c r="CH234" s="14">
        <f>INDEX(属性投放!$BA$6:$BA$85,(BW234-2)*20+CB234)</f>
        <v>57950</v>
      </c>
      <c r="CI234" s="14" t="s">
        <v>21</v>
      </c>
      <c r="CJ234" s="14">
        <f>INDEX(属性投放!$BB$6:$BB$85,(BW234-2)*20+CB234)</f>
        <v>40</v>
      </c>
      <c r="CK234" s="14" t="s">
        <v>22</v>
      </c>
      <c r="CL234" s="14">
        <f>INDEX(属性投放!$BC$6:$BC$85,(BW234-2)*20+CB234)</f>
        <v>20</v>
      </c>
      <c r="CM234" s="14" t="s">
        <v>674</v>
      </c>
      <c r="CN234" s="14">
        <f>INDEX(属性投放!$BD$6:$BD$85,(BW234-2)*20+CB234)</f>
        <v>400</v>
      </c>
      <c r="CQ234" s="13">
        <v>230</v>
      </c>
      <c r="CR234" s="13">
        <f t="shared" si="458"/>
        <v>5</v>
      </c>
      <c r="CS234" s="13">
        <f t="shared" si="459"/>
        <v>22</v>
      </c>
      <c r="CT234" s="14">
        <f t="shared" si="460"/>
        <v>3</v>
      </c>
      <c r="CU234" s="14">
        <f t="shared" si="461"/>
        <v>1102005</v>
      </c>
      <c r="CV234" s="14" t="str">
        <f>INDEX($O$6:$O$27,CR234)&amp;"-"&amp;INDEX(属性投放!$AB$7:$AB$26,CX234)&amp;"-魂火-"&amp;CZ234</f>
        <v>李轩辕-大叫唤+1-魂火-1</v>
      </c>
      <c r="CW234" s="25" t="s">
        <v>162</v>
      </c>
      <c r="CX234" s="14">
        <f>INDEX(属性投放!$AL$7:$AL$58,CS234)</f>
        <v>11</v>
      </c>
      <c r="CY234" s="14" t="s">
        <v>701</v>
      </c>
      <c r="CZ234" s="14">
        <f>INDEX(属性投放!$AM$7:$AM$58,CS234)</f>
        <v>1</v>
      </c>
      <c r="DA234" s="14">
        <f t="shared" si="462"/>
        <v>22</v>
      </c>
      <c r="DB234" s="14">
        <f>INDEX(属性投放!$AN$7:$AN$58,DA234)</f>
        <v>75</v>
      </c>
      <c r="DC234" s="14" t="s">
        <v>702</v>
      </c>
      <c r="DD234" s="14">
        <f>INDEX(属性投放!$BJ$6:$BJ$85,(CT234-2)*20+CX234)</f>
        <v>180</v>
      </c>
      <c r="DE234" s="14">
        <f>SUMIFS(DD$5:DD234,$CR$5:$CR234,"="&amp;$CR234)</f>
        <v>1810</v>
      </c>
      <c r="DF234" s="14" t="s">
        <v>703</v>
      </c>
      <c r="DG234" s="14">
        <f>INDEX(属性投放!$BK$6:$BK$85,(CT234-2)*20+CX234)</f>
        <v>90</v>
      </c>
      <c r="DH234" s="14">
        <f>SUMIFS(DG$5:DG234,$CR$5:$CR234,"="&amp;$CR234)</f>
        <v>907</v>
      </c>
      <c r="DI234" s="14" t="s">
        <v>704</v>
      </c>
      <c r="DJ234" s="14">
        <f>INDEX(属性投放!$BL$6:$BL$85,(CT234-2)*20+CX234)</f>
        <v>1800</v>
      </c>
      <c r="DK234" s="14">
        <f>SUMIFS(DJ$5:DJ234,$CR$5:$CR234,"="&amp;$CR234)</f>
        <v>18100</v>
      </c>
      <c r="DP234" s="14">
        <f t="shared" si="463"/>
        <v>1102012</v>
      </c>
      <c r="DQ234" s="14" t="str">
        <f t="shared" si="464"/>
        <v>夏侯惇10突</v>
      </c>
      <c r="DR234" s="14">
        <f t="shared" si="465"/>
        <v>7</v>
      </c>
      <c r="DS234" s="14">
        <f t="shared" si="466"/>
        <v>7</v>
      </c>
      <c r="DT234" s="14">
        <f t="shared" si="467"/>
        <v>9</v>
      </c>
      <c r="DU234" s="14">
        <f t="shared" si="468"/>
        <v>5</v>
      </c>
      <c r="DV234" s="14">
        <f t="shared" si="469"/>
        <v>10</v>
      </c>
      <c r="DW234" s="14">
        <f t="shared" si="470"/>
        <v>70</v>
      </c>
      <c r="DX234" s="14">
        <f>INDEX(属性投放!$AW$6:$AW$85,(卡牌属性!DU234-2)*20+卡牌属性!DV234)</f>
        <v>7</v>
      </c>
      <c r="DY234" s="14">
        <f>INDEX(属性投放!BP$6:BP$85,卡牌属性!$DW234)</f>
        <v>420</v>
      </c>
      <c r="DZ234" s="14">
        <f>INDEX(属性投放!BQ$6:BQ$85,卡牌属性!$DW234)</f>
        <v>210</v>
      </c>
      <c r="EA234" s="14">
        <f>INDEX(属性投放!BR$6:BR$85,卡牌属性!$DW234)</f>
        <v>4200</v>
      </c>
      <c r="EB234" s="14">
        <f t="shared" si="499"/>
        <v>3358</v>
      </c>
      <c r="EC234" s="14">
        <f t="shared" si="500"/>
        <v>3550</v>
      </c>
      <c r="ED234" s="14">
        <f t="shared" si="501"/>
        <v>3770</v>
      </c>
      <c r="EE234" s="14">
        <f t="shared" si="502"/>
        <v>3770</v>
      </c>
      <c r="EF234" s="14">
        <f t="shared" si="503"/>
        <v>4250</v>
      </c>
      <c r="EG234" s="14">
        <f t="shared" si="504"/>
        <v>1614</v>
      </c>
      <c r="EH234" s="14">
        <f t="shared" si="505"/>
        <v>1683</v>
      </c>
      <c r="EI234" s="14">
        <f t="shared" si="506"/>
        <v>1683</v>
      </c>
      <c r="EJ234" s="14">
        <f t="shared" si="507"/>
        <v>1774</v>
      </c>
      <c r="EK234" s="14">
        <f t="shared" si="508"/>
        <v>2001</v>
      </c>
      <c r="EL234" s="14">
        <f t="shared" si="509"/>
        <v>35700</v>
      </c>
      <c r="EM234" s="14">
        <f t="shared" si="510"/>
        <v>40600</v>
      </c>
      <c r="EN234" s="14">
        <f t="shared" si="511"/>
        <v>40600</v>
      </c>
      <c r="EO234" s="14">
        <f t="shared" si="512"/>
        <v>46500</v>
      </c>
      <c r="EP234" s="14">
        <f t="shared" si="513"/>
        <v>55900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471"/>
        <v>12</v>
      </c>
      <c r="AG235" s="13">
        <f t="shared" si="449"/>
        <v>2</v>
      </c>
      <c r="AH235" s="14">
        <f t="shared" si="450"/>
        <v>1101012</v>
      </c>
      <c r="AI235" s="14" t="str">
        <f t="shared" si="451"/>
        <v>南御夫11突</v>
      </c>
      <c r="AJ235" s="25" t="s">
        <v>162</v>
      </c>
      <c r="AK235" s="14">
        <v>1</v>
      </c>
      <c r="AL235" s="14">
        <f t="shared" si="452"/>
        <v>11</v>
      </c>
      <c r="AM235" s="14">
        <f>INDEX(属性投放!$DE$6:$DE$85,(卡牌属性!AG235-2)*20+卡牌属性!AL235)</f>
        <v>2090</v>
      </c>
      <c r="AN235" s="14">
        <f t="shared" si="493"/>
        <v>2090</v>
      </c>
      <c r="AO235" s="14">
        <f t="shared" si="493"/>
        <v>2090</v>
      </c>
      <c r="AP235" s="14">
        <f t="shared" si="493"/>
        <v>2090</v>
      </c>
      <c r="AQ235" s="14">
        <f t="shared" si="493"/>
        <v>2090</v>
      </c>
      <c r="AR235" s="14">
        <f>INDEX(属性投放!$DF$6:$DF$85,(卡牌属性!AG235-2)*20+卡牌属性!AL235)</f>
        <v>1020</v>
      </c>
      <c r="AS235" s="14">
        <f t="shared" si="494"/>
        <v>1020</v>
      </c>
      <c r="AT235" s="14">
        <f t="shared" si="494"/>
        <v>1020</v>
      </c>
      <c r="AU235" s="14">
        <f t="shared" si="494"/>
        <v>1020</v>
      </c>
      <c r="AV235" s="14">
        <f t="shared" si="494"/>
        <v>1020</v>
      </c>
      <c r="AW235" s="14">
        <f>INDEX(属性投放!$DG$6:$DG$85,(卡牌属性!AG235-2)*20+卡牌属性!AL235)</f>
        <v>10400</v>
      </c>
      <c r="AX235" s="14">
        <f t="shared" si="495"/>
        <v>10400</v>
      </c>
      <c r="AY235" s="14">
        <f t="shared" si="495"/>
        <v>10400</v>
      </c>
      <c r="AZ235" s="14">
        <f t="shared" si="495"/>
        <v>10400</v>
      </c>
      <c r="BA235" s="14">
        <f t="shared" si="495"/>
        <v>10400</v>
      </c>
      <c r="BB235" s="14">
        <f>INDEX(属性投放!$DK$6:$DK$85,(卡牌属性!AG235-2)*20+卡牌属性!AL235)</f>
        <v>76</v>
      </c>
      <c r="BC235" s="14">
        <f t="shared" si="496"/>
        <v>76</v>
      </c>
      <c r="BD235" s="14">
        <f t="shared" si="496"/>
        <v>76</v>
      </c>
      <c r="BE235" s="14">
        <f t="shared" si="496"/>
        <v>76</v>
      </c>
      <c r="BF235" s="14">
        <f t="shared" si="496"/>
        <v>76</v>
      </c>
      <c r="BG235" s="14">
        <f>INDEX(属性投放!$DL$6:$DL$85,(卡牌属性!AG235-2)*20+卡牌属性!AL235)</f>
        <v>38</v>
      </c>
      <c r="BH235" s="14">
        <f t="shared" si="497"/>
        <v>38</v>
      </c>
      <c r="BI235" s="14">
        <f t="shared" si="497"/>
        <v>38</v>
      </c>
      <c r="BJ235" s="14">
        <f t="shared" si="497"/>
        <v>38</v>
      </c>
      <c r="BK235" s="14">
        <f t="shared" si="497"/>
        <v>38</v>
      </c>
      <c r="BL235" s="14">
        <f>INDEX(属性投放!$DM$6:$DM$85,(卡牌属性!AG235-2)*20+卡牌属性!AL235)</f>
        <v>380</v>
      </c>
      <c r="BM235" s="14">
        <f t="shared" si="498"/>
        <v>380</v>
      </c>
      <c r="BN235" s="14">
        <f t="shared" si="498"/>
        <v>380</v>
      </c>
      <c r="BO235" s="14">
        <f t="shared" si="498"/>
        <v>380</v>
      </c>
      <c r="BP235" s="14">
        <f t="shared" si="498"/>
        <v>380</v>
      </c>
      <c r="BU235" s="13">
        <v>231</v>
      </c>
      <c r="BV235" s="13">
        <f t="shared" si="453"/>
        <v>12</v>
      </c>
      <c r="BW235" s="14">
        <f t="shared" si="454"/>
        <v>5</v>
      </c>
      <c r="BX235" s="14">
        <f t="shared" si="455"/>
        <v>1102012</v>
      </c>
      <c r="BY235" s="14" t="str">
        <f t="shared" si="456"/>
        <v>夏侯惇11突</v>
      </c>
      <c r="BZ235" s="25" t="s">
        <v>162</v>
      </c>
      <c r="CA235" s="14">
        <v>2</v>
      </c>
      <c r="CB235" s="14">
        <f t="shared" si="457"/>
        <v>11</v>
      </c>
      <c r="CC235" s="14" t="s">
        <v>21</v>
      </c>
      <c r="CD235" s="14">
        <f>INDEX(属性投放!$AY$6:$AY$85,(BW235-2)*20+CB235)</f>
        <v>7445</v>
      </c>
      <c r="CE235" s="14" t="s">
        <v>22</v>
      </c>
      <c r="CF235" s="14">
        <f>INDEX(属性投放!$AZ$6:$AZ$85,(BW235-2)*20+CB235)</f>
        <v>3613</v>
      </c>
      <c r="CG235" s="14" t="s">
        <v>674</v>
      </c>
      <c r="CH235" s="14">
        <f>INDEX(属性投放!$BA$6:$BA$85,(BW235-2)*20+CB235)</f>
        <v>72450</v>
      </c>
      <c r="CI235" s="14" t="s">
        <v>21</v>
      </c>
      <c r="CJ235" s="14">
        <f>INDEX(属性投放!$BB$6:$BB$85,(BW235-2)*20+CB235)</f>
        <v>40</v>
      </c>
      <c r="CK235" s="14" t="s">
        <v>22</v>
      </c>
      <c r="CL235" s="14">
        <f>INDEX(属性投放!$BC$6:$BC$85,(BW235-2)*20+CB235)</f>
        <v>20</v>
      </c>
      <c r="CM235" s="14" t="s">
        <v>674</v>
      </c>
      <c r="CN235" s="14">
        <f>INDEX(属性投放!$BD$6:$BD$85,(BW235-2)*20+CB235)</f>
        <v>400</v>
      </c>
      <c r="CQ235" s="13">
        <v>231</v>
      </c>
      <c r="CR235" s="13">
        <f t="shared" si="458"/>
        <v>5</v>
      </c>
      <c r="CS235" s="13">
        <f t="shared" si="459"/>
        <v>23</v>
      </c>
      <c r="CT235" s="14">
        <f t="shared" si="460"/>
        <v>3</v>
      </c>
      <c r="CU235" s="14">
        <f t="shared" si="461"/>
        <v>1102005</v>
      </c>
      <c r="CV235" s="14" t="str">
        <f>INDEX($O$6:$O$27,CR235)&amp;"-"&amp;INDEX(属性投放!$AB$7:$AB$26,CX235)&amp;"-魂火-"&amp;CZ235</f>
        <v>李轩辕-大叫唤+1-魂火-2</v>
      </c>
      <c r="CW235" s="25" t="s">
        <v>162</v>
      </c>
      <c r="CX235" s="14">
        <f>INDEX(属性投放!$AL$7:$AL$58,CS235)</f>
        <v>11</v>
      </c>
      <c r="CY235" s="14" t="s">
        <v>701</v>
      </c>
      <c r="CZ235" s="14">
        <f>INDEX(属性投放!$AM$7:$AM$58,CS235)</f>
        <v>2</v>
      </c>
      <c r="DA235" s="14">
        <f t="shared" si="462"/>
        <v>23</v>
      </c>
      <c r="DB235" s="14">
        <f>INDEX(属性投放!$AN$7:$AN$58,DA235)</f>
        <v>77</v>
      </c>
      <c r="DC235" s="14" t="s">
        <v>702</v>
      </c>
      <c r="DD235" s="14">
        <f>INDEX(属性投放!$BJ$6:$BJ$85,(CT235-2)*20+CX235)</f>
        <v>180</v>
      </c>
      <c r="DE235" s="14">
        <f>SUMIFS(DD$5:DD235,$CR$5:$CR235,"="&amp;$CR235)</f>
        <v>1990</v>
      </c>
      <c r="DF235" s="14" t="s">
        <v>703</v>
      </c>
      <c r="DG235" s="14">
        <f>INDEX(属性投放!$BK$6:$BK$85,(CT235-2)*20+CX235)</f>
        <v>90</v>
      </c>
      <c r="DH235" s="14">
        <f>SUMIFS(DG$5:DG235,$CR$5:$CR235,"="&amp;$CR235)</f>
        <v>997</v>
      </c>
      <c r="DI235" s="14" t="s">
        <v>704</v>
      </c>
      <c r="DJ235" s="14">
        <f>INDEX(属性投放!$BL$6:$BL$85,(CT235-2)*20+CX235)</f>
        <v>1800</v>
      </c>
      <c r="DK235" s="14">
        <f>SUMIFS(DJ$5:DJ235,$CR$5:$CR235,"="&amp;$CR235)</f>
        <v>19900</v>
      </c>
      <c r="DP235" s="14">
        <f t="shared" si="463"/>
        <v>1102012</v>
      </c>
      <c r="DQ235" s="14" t="str">
        <f t="shared" si="464"/>
        <v>夏侯惇11突</v>
      </c>
      <c r="DR235" s="14">
        <f t="shared" si="465"/>
        <v>7</v>
      </c>
      <c r="DS235" s="14">
        <f t="shared" si="466"/>
        <v>7</v>
      </c>
      <c r="DT235" s="14">
        <f t="shared" si="467"/>
        <v>9</v>
      </c>
      <c r="DU235" s="14">
        <f t="shared" si="468"/>
        <v>5</v>
      </c>
      <c r="DV235" s="14">
        <f t="shared" si="469"/>
        <v>11</v>
      </c>
      <c r="DW235" s="14">
        <f t="shared" si="470"/>
        <v>71</v>
      </c>
      <c r="DX235" s="14">
        <f>INDEX(属性投放!$AW$6:$AW$85,(卡牌属性!DU235-2)*20+卡牌属性!DV235)</f>
        <v>8</v>
      </c>
      <c r="DY235" s="14">
        <f>INDEX(属性投放!BP$6:BP$85,卡牌属性!$DW235)</f>
        <v>500</v>
      </c>
      <c r="DZ235" s="14">
        <f>INDEX(属性投放!BQ$6:BQ$85,卡牌属性!$DW235)</f>
        <v>250</v>
      </c>
      <c r="EA235" s="14">
        <f>INDEX(属性投放!BR$6:BR$85,卡牌属性!$DW235)</f>
        <v>5000</v>
      </c>
      <c r="EB235" s="14">
        <f t="shared" si="499"/>
        <v>3988</v>
      </c>
      <c r="EC235" s="14">
        <f t="shared" si="500"/>
        <v>4215</v>
      </c>
      <c r="ED235" s="14">
        <f t="shared" si="501"/>
        <v>4470</v>
      </c>
      <c r="EE235" s="14">
        <f t="shared" si="502"/>
        <v>4470</v>
      </c>
      <c r="EF235" s="14">
        <f t="shared" si="503"/>
        <v>5020</v>
      </c>
      <c r="EG235" s="14">
        <f t="shared" si="504"/>
        <v>1929</v>
      </c>
      <c r="EH235" s="14">
        <f t="shared" si="505"/>
        <v>2019</v>
      </c>
      <c r="EI235" s="14">
        <f t="shared" si="506"/>
        <v>2019</v>
      </c>
      <c r="EJ235" s="14">
        <f t="shared" si="507"/>
        <v>2124</v>
      </c>
      <c r="EK235" s="14">
        <f t="shared" si="508"/>
        <v>2386</v>
      </c>
      <c r="EL235" s="14">
        <f t="shared" si="509"/>
        <v>42700</v>
      </c>
      <c r="EM235" s="14">
        <f t="shared" si="510"/>
        <v>48300</v>
      </c>
      <c r="EN235" s="14">
        <f t="shared" si="511"/>
        <v>48300</v>
      </c>
      <c r="EO235" s="14">
        <f t="shared" si="512"/>
        <v>55950</v>
      </c>
      <c r="EP235" s="14">
        <f t="shared" si="513"/>
        <v>67100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471"/>
        <v>12</v>
      </c>
      <c r="AG236" s="13">
        <f t="shared" si="449"/>
        <v>2</v>
      </c>
      <c r="AH236" s="14">
        <f t="shared" si="450"/>
        <v>1101012</v>
      </c>
      <c r="AI236" s="14" t="str">
        <f t="shared" si="451"/>
        <v>南御夫12突</v>
      </c>
      <c r="AJ236" s="25" t="s">
        <v>162</v>
      </c>
      <c r="AK236" s="14">
        <v>1</v>
      </c>
      <c r="AL236" s="14">
        <f t="shared" si="452"/>
        <v>12</v>
      </c>
      <c r="AM236" s="14">
        <f>INDEX(属性投放!$DE$6:$DE$85,(卡牌属性!AG236-2)*20+卡牌属性!AL236)</f>
        <v>2307</v>
      </c>
      <c r="AN236" s="14">
        <f t="shared" si="493"/>
        <v>2307</v>
      </c>
      <c r="AO236" s="14">
        <f t="shared" si="493"/>
        <v>2307</v>
      </c>
      <c r="AP236" s="14">
        <f t="shared" si="493"/>
        <v>2307</v>
      </c>
      <c r="AQ236" s="14">
        <f t="shared" si="493"/>
        <v>2307</v>
      </c>
      <c r="AR236" s="14">
        <f>INDEX(属性投放!$DF$6:$DF$85,(卡牌属性!AG236-2)*20+卡牌属性!AL236)</f>
        <v>1129</v>
      </c>
      <c r="AS236" s="14">
        <f t="shared" si="494"/>
        <v>1129</v>
      </c>
      <c r="AT236" s="14">
        <f t="shared" si="494"/>
        <v>1129</v>
      </c>
      <c r="AU236" s="14">
        <f t="shared" si="494"/>
        <v>1129</v>
      </c>
      <c r="AV236" s="14">
        <f t="shared" si="494"/>
        <v>1129</v>
      </c>
      <c r="AW236" s="14">
        <f>INDEX(属性投放!$DG$6:$DG$85,(卡牌属性!AG236-2)*20+卡牌属性!AL236)</f>
        <v>11485</v>
      </c>
      <c r="AX236" s="14">
        <f t="shared" si="495"/>
        <v>11485</v>
      </c>
      <c r="AY236" s="14">
        <f t="shared" si="495"/>
        <v>11485</v>
      </c>
      <c r="AZ236" s="14">
        <f t="shared" si="495"/>
        <v>11485</v>
      </c>
      <c r="BA236" s="14">
        <f t="shared" si="495"/>
        <v>11485</v>
      </c>
      <c r="BB236" s="14">
        <f>INDEX(属性投放!$DK$6:$DK$85,(卡牌属性!AG236-2)*20+卡牌属性!AL236)</f>
        <v>76</v>
      </c>
      <c r="BC236" s="14">
        <f t="shared" si="496"/>
        <v>76</v>
      </c>
      <c r="BD236" s="14">
        <f t="shared" si="496"/>
        <v>76</v>
      </c>
      <c r="BE236" s="14">
        <f t="shared" si="496"/>
        <v>76</v>
      </c>
      <c r="BF236" s="14">
        <f t="shared" si="496"/>
        <v>76</v>
      </c>
      <c r="BG236" s="14">
        <f>INDEX(属性投放!$DL$6:$DL$85,(卡牌属性!AG236-2)*20+卡牌属性!AL236)</f>
        <v>38</v>
      </c>
      <c r="BH236" s="14">
        <f t="shared" si="497"/>
        <v>38</v>
      </c>
      <c r="BI236" s="14">
        <f t="shared" si="497"/>
        <v>38</v>
      </c>
      <c r="BJ236" s="14">
        <f t="shared" si="497"/>
        <v>38</v>
      </c>
      <c r="BK236" s="14">
        <f t="shared" si="497"/>
        <v>38</v>
      </c>
      <c r="BL236" s="14">
        <f>INDEX(属性投放!$DM$6:$DM$85,(卡牌属性!AG236-2)*20+卡牌属性!AL236)</f>
        <v>380</v>
      </c>
      <c r="BM236" s="14">
        <f t="shared" si="498"/>
        <v>380</v>
      </c>
      <c r="BN236" s="14">
        <f t="shared" si="498"/>
        <v>380</v>
      </c>
      <c r="BO236" s="14">
        <f t="shared" si="498"/>
        <v>380</v>
      </c>
      <c r="BP236" s="14">
        <f t="shared" si="498"/>
        <v>380</v>
      </c>
      <c r="BU236" s="13">
        <v>232</v>
      </c>
      <c r="BV236" s="13">
        <f t="shared" si="453"/>
        <v>12</v>
      </c>
      <c r="BW236" s="14">
        <f t="shared" si="454"/>
        <v>5</v>
      </c>
      <c r="BX236" s="14">
        <f t="shared" si="455"/>
        <v>1102012</v>
      </c>
      <c r="BY236" s="14" t="str">
        <f t="shared" si="456"/>
        <v>夏侯惇12突</v>
      </c>
      <c r="BZ236" s="25" t="s">
        <v>162</v>
      </c>
      <c r="CA236" s="14">
        <v>2</v>
      </c>
      <c r="CB236" s="14">
        <f t="shared" si="457"/>
        <v>12</v>
      </c>
      <c r="CC236" s="14" t="s">
        <v>21</v>
      </c>
      <c r="CD236" s="14">
        <f>INDEX(属性投放!$AY$6:$AY$85,(BW236-2)*20+CB236)</f>
        <v>9240</v>
      </c>
      <c r="CE236" s="14" t="s">
        <v>22</v>
      </c>
      <c r="CF236" s="14">
        <f>INDEX(属性投放!$AZ$6:$AZ$85,(BW236-2)*20+CB236)</f>
        <v>4512</v>
      </c>
      <c r="CG236" s="14" t="s">
        <v>674</v>
      </c>
      <c r="CH236" s="14">
        <f>INDEX(属性投放!$BA$6:$BA$85,(BW236-2)*20+CB236)</f>
        <v>90400</v>
      </c>
      <c r="CI236" s="14" t="s">
        <v>21</v>
      </c>
      <c r="CJ236" s="14">
        <f>INDEX(属性投放!$BB$6:$BB$85,(BW236-2)*20+CB236)</f>
        <v>40</v>
      </c>
      <c r="CK236" s="14" t="s">
        <v>22</v>
      </c>
      <c r="CL236" s="14">
        <f>INDEX(属性投放!$BC$6:$BC$85,(BW236-2)*20+CB236)</f>
        <v>20</v>
      </c>
      <c r="CM236" s="14" t="s">
        <v>674</v>
      </c>
      <c r="CN236" s="14">
        <f>INDEX(属性投放!$BD$6:$BD$85,(BW236-2)*20+CB236)</f>
        <v>400</v>
      </c>
      <c r="CQ236" s="13">
        <v>232</v>
      </c>
      <c r="CR236" s="13">
        <f t="shared" si="458"/>
        <v>5</v>
      </c>
      <c r="CS236" s="13">
        <f t="shared" si="459"/>
        <v>24</v>
      </c>
      <c r="CT236" s="14">
        <f t="shared" si="460"/>
        <v>3</v>
      </c>
      <c r="CU236" s="14">
        <f t="shared" si="461"/>
        <v>1102005</v>
      </c>
      <c r="CV236" s="14" t="str">
        <f>INDEX($O$6:$O$27,CR236)&amp;"-"&amp;INDEX(属性投放!$AB$7:$AB$26,CX236)&amp;"-魂火-"&amp;CZ236</f>
        <v>李轩辕-大叫唤+1-魂火-3</v>
      </c>
      <c r="CW236" s="25" t="s">
        <v>162</v>
      </c>
      <c r="CX236" s="14">
        <f>INDEX(属性投放!$AL$7:$AL$58,CS236)</f>
        <v>11</v>
      </c>
      <c r="CY236" s="14" t="s">
        <v>701</v>
      </c>
      <c r="CZ236" s="14">
        <f>INDEX(属性投放!$AM$7:$AM$58,CS236)</f>
        <v>3</v>
      </c>
      <c r="DA236" s="14">
        <f t="shared" si="462"/>
        <v>24</v>
      </c>
      <c r="DB236" s="14">
        <f>INDEX(属性投放!$AN$7:$AN$58,DA236)</f>
        <v>80</v>
      </c>
      <c r="DC236" s="14" t="s">
        <v>702</v>
      </c>
      <c r="DD236" s="14">
        <f>INDEX(属性投放!$BJ$6:$BJ$85,(CT236-2)*20+CX236)</f>
        <v>180</v>
      </c>
      <c r="DE236" s="14">
        <f>SUMIFS(DD$5:DD236,$CR$5:$CR236,"="&amp;$CR236)</f>
        <v>2170</v>
      </c>
      <c r="DF236" s="14" t="s">
        <v>703</v>
      </c>
      <c r="DG236" s="14">
        <f>INDEX(属性投放!$BK$6:$BK$85,(CT236-2)*20+CX236)</f>
        <v>90</v>
      </c>
      <c r="DH236" s="14">
        <f>SUMIFS(DG$5:DG236,$CR$5:$CR236,"="&amp;$CR236)</f>
        <v>1087</v>
      </c>
      <c r="DI236" s="14" t="s">
        <v>704</v>
      </c>
      <c r="DJ236" s="14">
        <f>INDEX(属性投放!$BL$6:$BL$85,(CT236-2)*20+CX236)</f>
        <v>1800</v>
      </c>
      <c r="DK236" s="14">
        <f>SUMIFS(DJ$5:DJ236,$CR$5:$CR236,"="&amp;$CR236)</f>
        <v>21700</v>
      </c>
      <c r="DP236" s="14">
        <f t="shared" si="463"/>
        <v>1102012</v>
      </c>
      <c r="DQ236" s="14" t="str">
        <f t="shared" si="464"/>
        <v>夏侯惇12突</v>
      </c>
      <c r="DR236" s="14">
        <f t="shared" si="465"/>
        <v>7</v>
      </c>
      <c r="DS236" s="14">
        <f t="shared" si="466"/>
        <v>7</v>
      </c>
      <c r="DT236" s="14">
        <f t="shared" si="467"/>
        <v>9</v>
      </c>
      <c r="DU236" s="14">
        <f t="shared" si="468"/>
        <v>5</v>
      </c>
      <c r="DV236" s="14">
        <f t="shared" si="469"/>
        <v>12</v>
      </c>
      <c r="DW236" s="14">
        <f t="shared" si="470"/>
        <v>72</v>
      </c>
      <c r="DX236" s="14">
        <f>INDEX(属性投放!$AW$6:$AW$85,(卡牌属性!DU236-2)*20+卡牌属性!DV236)</f>
        <v>7</v>
      </c>
      <c r="DY236" s="14">
        <f>INDEX(属性投放!BP$6:BP$85,卡牌属性!$DW236)</f>
        <v>800</v>
      </c>
      <c r="DZ236" s="14">
        <f>INDEX(属性投放!BQ$6:BQ$85,卡牌属性!$DW236)</f>
        <v>400</v>
      </c>
      <c r="EA236" s="14">
        <f>INDEX(属性投放!BR$6:BR$85,卡牌属性!$DW236)</f>
        <v>8000</v>
      </c>
      <c r="EB236" s="14">
        <f t="shared" si="499"/>
        <v>4728</v>
      </c>
      <c r="EC236" s="14">
        <f t="shared" si="500"/>
        <v>4995</v>
      </c>
      <c r="ED236" s="14">
        <f t="shared" si="501"/>
        <v>5290</v>
      </c>
      <c r="EE236" s="14">
        <f t="shared" si="502"/>
        <v>5290</v>
      </c>
      <c r="EF236" s="14">
        <f t="shared" si="503"/>
        <v>5920</v>
      </c>
      <c r="EG236" s="14">
        <f t="shared" si="504"/>
        <v>2299</v>
      </c>
      <c r="EH236" s="14">
        <f t="shared" si="505"/>
        <v>2413</v>
      </c>
      <c r="EI236" s="14">
        <f t="shared" si="506"/>
        <v>2413</v>
      </c>
      <c r="EJ236" s="14">
        <f t="shared" si="507"/>
        <v>2534</v>
      </c>
      <c r="EK236" s="14">
        <f t="shared" si="508"/>
        <v>2836</v>
      </c>
      <c r="EL236" s="14">
        <f t="shared" si="509"/>
        <v>50900</v>
      </c>
      <c r="EM236" s="14">
        <f t="shared" si="510"/>
        <v>57300</v>
      </c>
      <c r="EN236" s="14">
        <f t="shared" si="511"/>
        <v>57300</v>
      </c>
      <c r="EO236" s="14">
        <f t="shared" si="512"/>
        <v>66950</v>
      </c>
      <c r="EP236" s="14">
        <f t="shared" si="513"/>
        <v>80100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471"/>
        <v>12</v>
      </c>
      <c r="AG237" s="13">
        <f t="shared" si="449"/>
        <v>2</v>
      </c>
      <c r="AH237" s="14">
        <f t="shared" si="450"/>
        <v>1101012</v>
      </c>
      <c r="AI237" s="14" t="str">
        <f t="shared" si="451"/>
        <v>南御夫13突</v>
      </c>
      <c r="AJ237" s="25" t="s">
        <v>162</v>
      </c>
      <c r="AK237" s="14">
        <v>1</v>
      </c>
      <c r="AL237" s="14">
        <f t="shared" si="452"/>
        <v>13</v>
      </c>
      <c r="AM237" s="14">
        <f>INDEX(属性投放!$DE$6:$DE$85,(卡牌属性!AG237-2)*20+卡牌属性!AL237)</f>
        <v>4424</v>
      </c>
      <c r="AN237" s="14">
        <f t="shared" si="493"/>
        <v>4424</v>
      </c>
      <c r="AO237" s="14">
        <f t="shared" si="493"/>
        <v>4424</v>
      </c>
      <c r="AP237" s="14">
        <f t="shared" si="493"/>
        <v>4424</v>
      </c>
      <c r="AQ237" s="14">
        <f t="shared" si="493"/>
        <v>4424</v>
      </c>
      <c r="AR237" s="14">
        <f>INDEX(属性投放!$DF$6:$DF$85,(卡牌属性!AG237-2)*20+卡牌属性!AL237)</f>
        <v>2188</v>
      </c>
      <c r="AS237" s="14">
        <f t="shared" si="494"/>
        <v>2188</v>
      </c>
      <c r="AT237" s="14">
        <f t="shared" si="494"/>
        <v>2188</v>
      </c>
      <c r="AU237" s="14">
        <f t="shared" si="494"/>
        <v>2188</v>
      </c>
      <c r="AV237" s="14">
        <f t="shared" si="494"/>
        <v>2188</v>
      </c>
      <c r="AW237" s="14">
        <f>INDEX(属性投放!$DG$6:$DG$85,(卡牌属性!AG237-2)*20+卡牌属性!AL237)</f>
        <v>22070</v>
      </c>
      <c r="AX237" s="14">
        <f t="shared" si="495"/>
        <v>22070</v>
      </c>
      <c r="AY237" s="14">
        <f t="shared" si="495"/>
        <v>22070</v>
      </c>
      <c r="AZ237" s="14">
        <f t="shared" si="495"/>
        <v>22070</v>
      </c>
      <c r="BA237" s="14">
        <f t="shared" si="495"/>
        <v>22070</v>
      </c>
      <c r="BB237" s="14">
        <f>INDEX(属性投放!$DK$6:$DK$85,(卡牌属性!AG237-2)*20+卡牌属性!AL237)</f>
        <v>151</v>
      </c>
      <c r="BC237" s="14">
        <f t="shared" si="496"/>
        <v>151</v>
      </c>
      <c r="BD237" s="14">
        <f t="shared" si="496"/>
        <v>151</v>
      </c>
      <c r="BE237" s="14">
        <f t="shared" si="496"/>
        <v>151</v>
      </c>
      <c r="BF237" s="14">
        <f t="shared" si="496"/>
        <v>151</v>
      </c>
      <c r="BG237" s="14">
        <f>INDEX(属性投放!$DL$6:$DL$85,(卡牌属性!AG237-2)*20+卡牌属性!AL237)</f>
        <v>76</v>
      </c>
      <c r="BH237" s="14">
        <f t="shared" si="497"/>
        <v>76</v>
      </c>
      <c r="BI237" s="14">
        <f t="shared" si="497"/>
        <v>76</v>
      </c>
      <c r="BJ237" s="14">
        <f t="shared" si="497"/>
        <v>76</v>
      </c>
      <c r="BK237" s="14">
        <f t="shared" si="497"/>
        <v>76</v>
      </c>
      <c r="BL237" s="14">
        <f>INDEX(属性投放!$DM$6:$DM$85,(卡牌属性!AG237-2)*20+卡牌属性!AL237)</f>
        <v>755</v>
      </c>
      <c r="BM237" s="14">
        <f t="shared" si="498"/>
        <v>755</v>
      </c>
      <c r="BN237" s="14">
        <f t="shared" si="498"/>
        <v>755</v>
      </c>
      <c r="BO237" s="14">
        <f t="shared" si="498"/>
        <v>755</v>
      </c>
      <c r="BP237" s="14">
        <f t="shared" si="498"/>
        <v>755</v>
      </c>
      <c r="BU237" s="13">
        <v>233</v>
      </c>
      <c r="BV237" s="13">
        <f t="shared" si="453"/>
        <v>12</v>
      </c>
      <c r="BW237" s="14">
        <f t="shared" si="454"/>
        <v>5</v>
      </c>
      <c r="BX237" s="14">
        <f t="shared" si="455"/>
        <v>1102012</v>
      </c>
      <c r="BY237" s="14" t="str">
        <f t="shared" si="456"/>
        <v>夏侯惇13突</v>
      </c>
      <c r="BZ237" s="25" t="s">
        <v>162</v>
      </c>
      <c r="CA237" s="14">
        <v>2</v>
      </c>
      <c r="CB237" s="14">
        <f t="shared" si="457"/>
        <v>13</v>
      </c>
      <c r="CC237" s="14" t="s">
        <v>21</v>
      </c>
      <c r="CD237" s="14">
        <f>INDEX(属性投放!$AY$6:$AY$85,(BW237-2)*20+CB237)</f>
        <v>11580</v>
      </c>
      <c r="CE237" s="14" t="s">
        <v>22</v>
      </c>
      <c r="CF237" s="14">
        <f>INDEX(属性投放!$AZ$6:$AZ$85,(BW237-2)*20+CB237)</f>
        <v>5682</v>
      </c>
      <c r="CG237" s="14" t="s">
        <v>674</v>
      </c>
      <c r="CH237" s="14">
        <f>INDEX(属性投放!$BA$6:$BA$85,(BW237-2)*20+CB237)</f>
        <v>113800</v>
      </c>
      <c r="CI237" s="14" t="s">
        <v>21</v>
      </c>
      <c r="CJ237" s="14">
        <f>INDEX(属性投放!$BB$6:$BB$85,(BW237-2)*20+CB237)</f>
        <v>50</v>
      </c>
      <c r="CK237" s="14" t="s">
        <v>22</v>
      </c>
      <c r="CL237" s="14">
        <f>INDEX(属性投放!$BC$6:$BC$85,(BW237-2)*20+CB237)</f>
        <v>25</v>
      </c>
      <c r="CM237" s="14" t="s">
        <v>674</v>
      </c>
      <c r="CN237" s="14">
        <f>INDEX(属性投放!$BD$6:$BD$85,(BW237-2)*20+CB237)</f>
        <v>500</v>
      </c>
      <c r="CQ237" s="13">
        <v>233</v>
      </c>
      <c r="CR237" s="13">
        <f t="shared" si="458"/>
        <v>5</v>
      </c>
      <c r="CS237" s="13">
        <f t="shared" si="459"/>
        <v>25</v>
      </c>
      <c r="CT237" s="14">
        <f t="shared" si="460"/>
        <v>3</v>
      </c>
      <c r="CU237" s="14">
        <f t="shared" si="461"/>
        <v>1102005</v>
      </c>
      <c r="CV237" s="14" t="str">
        <f>INDEX($O$6:$O$27,CR237)&amp;"-"&amp;INDEX(属性投放!$AB$7:$AB$26,CX237)&amp;"-魂火-"&amp;CZ237</f>
        <v>李轩辕-大叫唤+2-魂火-1</v>
      </c>
      <c r="CW237" s="25" t="s">
        <v>162</v>
      </c>
      <c r="CX237" s="14">
        <f>INDEX(属性投放!$AL$7:$AL$58,CS237)</f>
        <v>12</v>
      </c>
      <c r="CY237" s="14" t="s">
        <v>701</v>
      </c>
      <c r="CZ237" s="14">
        <f>INDEX(属性投放!$AM$7:$AM$58,CS237)</f>
        <v>1</v>
      </c>
      <c r="DA237" s="14">
        <f t="shared" si="462"/>
        <v>25</v>
      </c>
      <c r="DB237" s="14">
        <f>INDEX(属性投放!$AN$7:$AN$58,DA237)</f>
        <v>82</v>
      </c>
      <c r="DC237" s="14" t="s">
        <v>702</v>
      </c>
      <c r="DD237" s="14">
        <f>INDEX(属性投放!$BJ$6:$BJ$85,(CT237-2)*20+CX237)</f>
        <v>250</v>
      </c>
      <c r="DE237" s="14">
        <f>SUMIFS(DD$5:DD237,$CR$5:$CR237,"="&amp;$CR237)</f>
        <v>2420</v>
      </c>
      <c r="DF237" s="14" t="s">
        <v>703</v>
      </c>
      <c r="DG237" s="14">
        <f>INDEX(属性投放!$BK$6:$BK$85,(CT237-2)*20+CX237)</f>
        <v>125</v>
      </c>
      <c r="DH237" s="14">
        <f>SUMIFS(DG$5:DG237,$CR$5:$CR237,"="&amp;$CR237)</f>
        <v>1212</v>
      </c>
      <c r="DI237" s="14" t="s">
        <v>704</v>
      </c>
      <c r="DJ237" s="14">
        <f>INDEX(属性投放!$BL$6:$BL$85,(CT237-2)*20+CX237)</f>
        <v>2500</v>
      </c>
      <c r="DK237" s="14">
        <f>SUMIFS(DJ$5:DJ237,$CR$5:$CR237,"="&amp;$CR237)</f>
        <v>24200</v>
      </c>
      <c r="DP237" s="14">
        <f t="shared" si="463"/>
        <v>1102012</v>
      </c>
      <c r="DQ237" s="14" t="str">
        <f t="shared" si="464"/>
        <v>夏侯惇13突</v>
      </c>
      <c r="DR237" s="14">
        <f t="shared" si="465"/>
        <v>7</v>
      </c>
      <c r="DS237" s="14">
        <f t="shared" si="466"/>
        <v>7</v>
      </c>
      <c r="DT237" s="14">
        <f t="shared" si="467"/>
        <v>9</v>
      </c>
      <c r="DU237" s="14">
        <f t="shared" si="468"/>
        <v>5</v>
      </c>
      <c r="DV237" s="14">
        <f t="shared" si="469"/>
        <v>13</v>
      </c>
      <c r="DW237" s="14">
        <f t="shared" si="470"/>
        <v>73</v>
      </c>
      <c r="DX237" s="14">
        <f>INDEX(属性投放!$AW$6:$AW$85,(卡牌属性!DU237-2)*20+卡牌属性!DV237)</f>
        <v>8</v>
      </c>
      <c r="DY237" s="14">
        <f>INDEX(属性投放!BP$6:BP$85,卡牌属性!$DW237)</f>
        <v>850</v>
      </c>
      <c r="DZ237" s="14">
        <f>INDEX(属性投放!BQ$6:BQ$85,卡牌属性!$DW237)</f>
        <v>425</v>
      </c>
      <c r="EA237" s="14">
        <f>INDEX(属性投放!BR$6:BR$85,卡牌属性!$DW237)</f>
        <v>8500</v>
      </c>
      <c r="EB237" s="14">
        <f t="shared" si="499"/>
        <v>5738</v>
      </c>
      <c r="EC237" s="14">
        <f t="shared" si="500"/>
        <v>6040</v>
      </c>
      <c r="ED237" s="14">
        <f t="shared" si="501"/>
        <v>6370</v>
      </c>
      <c r="EE237" s="14">
        <f t="shared" si="502"/>
        <v>6370</v>
      </c>
      <c r="EF237" s="14">
        <f t="shared" si="503"/>
        <v>7070</v>
      </c>
      <c r="EG237" s="14">
        <f t="shared" si="504"/>
        <v>2804</v>
      </c>
      <c r="EH237" s="14">
        <f t="shared" si="505"/>
        <v>2939</v>
      </c>
      <c r="EI237" s="14">
        <f t="shared" si="506"/>
        <v>2939</v>
      </c>
      <c r="EJ237" s="14">
        <f t="shared" si="507"/>
        <v>3074</v>
      </c>
      <c r="EK237" s="14">
        <f t="shared" si="508"/>
        <v>3411</v>
      </c>
      <c r="EL237" s="14">
        <f t="shared" si="509"/>
        <v>61700</v>
      </c>
      <c r="EM237" s="14">
        <f t="shared" si="510"/>
        <v>68800</v>
      </c>
      <c r="EN237" s="14">
        <f t="shared" si="511"/>
        <v>68800</v>
      </c>
      <c r="EO237" s="14">
        <f t="shared" si="512"/>
        <v>80200</v>
      </c>
      <c r="EP237" s="14">
        <f t="shared" si="513"/>
        <v>95100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471"/>
        <v>12</v>
      </c>
      <c r="AG238" s="13">
        <f t="shared" si="449"/>
        <v>2</v>
      </c>
      <c r="AH238" s="14">
        <f t="shared" si="450"/>
        <v>1101012</v>
      </c>
      <c r="AI238" s="14" t="str">
        <f t="shared" si="451"/>
        <v>南御夫14突</v>
      </c>
      <c r="AJ238" s="25" t="s">
        <v>162</v>
      </c>
      <c r="AK238" s="14">
        <v>1</v>
      </c>
      <c r="AL238" s="14">
        <f t="shared" si="452"/>
        <v>14</v>
      </c>
      <c r="AM238" s="14">
        <f>INDEX(属性投放!$DE$6:$DE$85,(卡牌属性!AG238-2)*20+卡牌属性!AL238)</f>
        <v>4856</v>
      </c>
      <c r="AN238" s="14">
        <f t="shared" si="493"/>
        <v>4856</v>
      </c>
      <c r="AO238" s="14">
        <f t="shared" si="493"/>
        <v>4856</v>
      </c>
      <c r="AP238" s="14">
        <f t="shared" si="493"/>
        <v>4856</v>
      </c>
      <c r="AQ238" s="14">
        <f t="shared" si="493"/>
        <v>4856</v>
      </c>
      <c r="AR238" s="14">
        <f>INDEX(属性投放!$DF$6:$DF$85,(卡牌属性!AG238-2)*20+卡牌属性!AL238)</f>
        <v>2405</v>
      </c>
      <c r="AS238" s="14">
        <f t="shared" si="494"/>
        <v>2405</v>
      </c>
      <c r="AT238" s="14">
        <f t="shared" si="494"/>
        <v>2405</v>
      </c>
      <c r="AU238" s="14">
        <f t="shared" si="494"/>
        <v>2405</v>
      </c>
      <c r="AV238" s="14">
        <f t="shared" si="494"/>
        <v>2405</v>
      </c>
      <c r="AW238" s="14">
        <f>INDEX(属性投放!$DG$6:$DG$85,(卡牌属性!AG238-2)*20+卡牌属性!AL238)</f>
        <v>24230</v>
      </c>
      <c r="AX238" s="14">
        <f t="shared" si="495"/>
        <v>24230</v>
      </c>
      <c r="AY238" s="14">
        <f t="shared" si="495"/>
        <v>24230</v>
      </c>
      <c r="AZ238" s="14">
        <f t="shared" si="495"/>
        <v>24230</v>
      </c>
      <c r="BA238" s="14">
        <f t="shared" si="495"/>
        <v>24230</v>
      </c>
      <c r="BB238" s="14">
        <f>INDEX(属性投放!$DK$6:$DK$85,(卡牌属性!AG238-2)*20+卡牌属性!AL238)</f>
        <v>151</v>
      </c>
      <c r="BC238" s="14">
        <f t="shared" si="496"/>
        <v>151</v>
      </c>
      <c r="BD238" s="14">
        <f t="shared" si="496"/>
        <v>151</v>
      </c>
      <c r="BE238" s="14">
        <f t="shared" si="496"/>
        <v>151</v>
      </c>
      <c r="BF238" s="14">
        <f t="shared" si="496"/>
        <v>151</v>
      </c>
      <c r="BG238" s="14">
        <f>INDEX(属性投放!$DL$6:$DL$85,(卡牌属性!AG238-2)*20+卡牌属性!AL238)</f>
        <v>76</v>
      </c>
      <c r="BH238" s="14">
        <f t="shared" si="497"/>
        <v>76</v>
      </c>
      <c r="BI238" s="14">
        <f t="shared" si="497"/>
        <v>76</v>
      </c>
      <c r="BJ238" s="14">
        <f t="shared" si="497"/>
        <v>76</v>
      </c>
      <c r="BK238" s="14">
        <f t="shared" si="497"/>
        <v>76</v>
      </c>
      <c r="BL238" s="14">
        <f>INDEX(属性投放!$DM$6:$DM$85,(卡牌属性!AG238-2)*20+卡牌属性!AL238)</f>
        <v>755</v>
      </c>
      <c r="BM238" s="14">
        <f t="shared" si="498"/>
        <v>755</v>
      </c>
      <c r="BN238" s="14">
        <f t="shared" si="498"/>
        <v>755</v>
      </c>
      <c r="BO238" s="14">
        <f t="shared" si="498"/>
        <v>755</v>
      </c>
      <c r="BP238" s="14">
        <f t="shared" si="498"/>
        <v>755</v>
      </c>
      <c r="BU238" s="13">
        <v>234</v>
      </c>
      <c r="BV238" s="13">
        <f t="shared" si="453"/>
        <v>12</v>
      </c>
      <c r="BW238" s="14">
        <f t="shared" si="454"/>
        <v>5</v>
      </c>
      <c r="BX238" s="14">
        <f t="shared" si="455"/>
        <v>1102012</v>
      </c>
      <c r="BY238" s="14" t="str">
        <f t="shared" si="456"/>
        <v>夏侯惇14突</v>
      </c>
      <c r="BZ238" s="25" t="s">
        <v>162</v>
      </c>
      <c r="CA238" s="14">
        <v>2</v>
      </c>
      <c r="CB238" s="14">
        <f t="shared" si="457"/>
        <v>14</v>
      </c>
      <c r="CC238" s="14" t="s">
        <v>21</v>
      </c>
      <c r="CD238" s="14">
        <f>INDEX(属性投放!$AY$6:$AY$85,(BW238-2)*20+CB238)</f>
        <v>14420</v>
      </c>
      <c r="CE238" s="14" t="s">
        <v>22</v>
      </c>
      <c r="CF238" s="14">
        <f>INDEX(属性投放!$AZ$6:$AZ$85,(BW238-2)*20+CB238)</f>
        <v>7102</v>
      </c>
      <c r="CG238" s="14" t="s">
        <v>674</v>
      </c>
      <c r="CH238" s="14">
        <f>INDEX(属性投放!$BA$6:$BA$85,(BW238-2)*20+CB238)</f>
        <v>142200</v>
      </c>
      <c r="CI238" s="14" t="s">
        <v>21</v>
      </c>
      <c r="CJ238" s="14">
        <f>INDEX(属性投放!$BB$6:$BB$85,(BW238-2)*20+CB238)</f>
        <v>50</v>
      </c>
      <c r="CK238" s="14" t="s">
        <v>22</v>
      </c>
      <c r="CL238" s="14">
        <f>INDEX(属性投放!$BC$6:$BC$85,(BW238-2)*20+CB238)</f>
        <v>25</v>
      </c>
      <c r="CM238" s="14" t="s">
        <v>674</v>
      </c>
      <c r="CN238" s="14">
        <f>INDEX(属性投放!$BD$6:$BD$85,(BW238-2)*20+CB238)</f>
        <v>500</v>
      </c>
      <c r="CQ238" s="13">
        <v>234</v>
      </c>
      <c r="CR238" s="13">
        <f t="shared" si="458"/>
        <v>5</v>
      </c>
      <c r="CS238" s="13">
        <f t="shared" si="459"/>
        <v>26</v>
      </c>
      <c r="CT238" s="14">
        <f t="shared" si="460"/>
        <v>3</v>
      </c>
      <c r="CU238" s="14">
        <f t="shared" si="461"/>
        <v>1102005</v>
      </c>
      <c r="CV238" s="14" t="str">
        <f>INDEX($O$6:$O$27,CR238)&amp;"-"&amp;INDEX(属性投放!$AB$7:$AB$26,CX238)&amp;"-魂火-"&amp;CZ238</f>
        <v>李轩辕-大叫唤+2-魂火-2</v>
      </c>
      <c r="CW238" s="25" t="s">
        <v>162</v>
      </c>
      <c r="CX238" s="14">
        <f>INDEX(属性投放!$AL$7:$AL$58,CS238)</f>
        <v>12</v>
      </c>
      <c r="CY238" s="14" t="s">
        <v>701</v>
      </c>
      <c r="CZ238" s="14">
        <f>INDEX(属性投放!$AM$7:$AM$58,CS238)</f>
        <v>2</v>
      </c>
      <c r="DA238" s="14">
        <f t="shared" si="462"/>
        <v>26</v>
      </c>
      <c r="DB238" s="14">
        <f>INDEX(属性投放!$AN$7:$AN$58,DA238)</f>
        <v>85</v>
      </c>
      <c r="DC238" s="14" t="s">
        <v>702</v>
      </c>
      <c r="DD238" s="14">
        <f>INDEX(属性投放!$BJ$6:$BJ$85,(CT238-2)*20+CX238)</f>
        <v>250</v>
      </c>
      <c r="DE238" s="14">
        <f>SUMIFS(DD$5:DD238,$CR$5:$CR238,"="&amp;$CR238)</f>
        <v>2670</v>
      </c>
      <c r="DF238" s="14" t="s">
        <v>703</v>
      </c>
      <c r="DG238" s="14">
        <f>INDEX(属性投放!$BK$6:$BK$85,(CT238-2)*20+CX238)</f>
        <v>125</v>
      </c>
      <c r="DH238" s="14">
        <f>SUMIFS(DG$5:DG238,$CR$5:$CR238,"="&amp;$CR238)</f>
        <v>1337</v>
      </c>
      <c r="DI238" s="14" t="s">
        <v>704</v>
      </c>
      <c r="DJ238" s="14">
        <f>INDEX(属性投放!$BL$6:$BL$85,(CT238-2)*20+CX238)</f>
        <v>2500</v>
      </c>
      <c r="DK238" s="14">
        <f>SUMIFS(DJ$5:DJ238,$CR$5:$CR238,"="&amp;$CR238)</f>
        <v>26700</v>
      </c>
      <c r="DP238" s="14">
        <f t="shared" si="463"/>
        <v>1102012</v>
      </c>
      <c r="DQ238" s="14" t="str">
        <f t="shared" si="464"/>
        <v>夏侯惇14突</v>
      </c>
      <c r="DR238" s="14">
        <f t="shared" si="465"/>
        <v>7</v>
      </c>
      <c r="DS238" s="14">
        <f t="shared" si="466"/>
        <v>7</v>
      </c>
      <c r="DT238" s="14">
        <f t="shared" si="467"/>
        <v>9</v>
      </c>
      <c r="DU238" s="14">
        <f t="shared" si="468"/>
        <v>5</v>
      </c>
      <c r="DV238" s="14">
        <f t="shared" si="469"/>
        <v>14</v>
      </c>
      <c r="DW238" s="14">
        <f t="shared" si="470"/>
        <v>74</v>
      </c>
      <c r="DX238" s="14">
        <f>INDEX(属性投放!$AW$6:$AW$85,(卡牌属性!DU238-2)*20+卡牌属性!DV238)</f>
        <v>7</v>
      </c>
      <c r="DY238" s="14">
        <f>INDEX(属性投放!BP$6:BP$85,卡牌属性!$DW238)</f>
        <v>950</v>
      </c>
      <c r="DZ238" s="14">
        <f>INDEX(属性投放!BQ$6:BQ$85,卡牌属性!$DW238)</f>
        <v>475</v>
      </c>
      <c r="EA238" s="14">
        <f>INDEX(属性投放!BR$6:BR$85,卡牌属性!$DW238)</f>
        <v>9500</v>
      </c>
      <c r="EB238" s="14">
        <f t="shared" si="499"/>
        <v>6908</v>
      </c>
      <c r="EC238" s="14">
        <f t="shared" si="500"/>
        <v>7250</v>
      </c>
      <c r="ED238" s="14">
        <f t="shared" si="501"/>
        <v>7620</v>
      </c>
      <c r="EE238" s="14">
        <f t="shared" si="502"/>
        <v>7620</v>
      </c>
      <c r="EF238" s="14">
        <f t="shared" si="503"/>
        <v>8520</v>
      </c>
      <c r="EG238" s="14">
        <f t="shared" si="504"/>
        <v>3389</v>
      </c>
      <c r="EH238" s="14">
        <f t="shared" si="505"/>
        <v>3548</v>
      </c>
      <c r="EI238" s="14">
        <f t="shared" si="506"/>
        <v>3548</v>
      </c>
      <c r="EJ238" s="14">
        <f t="shared" si="507"/>
        <v>3699</v>
      </c>
      <c r="EK238" s="14">
        <f t="shared" si="508"/>
        <v>4140</v>
      </c>
      <c r="EL238" s="14">
        <f t="shared" si="509"/>
        <v>74200</v>
      </c>
      <c r="EM238" s="14">
        <f t="shared" si="510"/>
        <v>83300</v>
      </c>
      <c r="EN238" s="14">
        <f t="shared" si="511"/>
        <v>83300</v>
      </c>
      <c r="EO238" s="14">
        <f t="shared" si="512"/>
        <v>96700</v>
      </c>
      <c r="EP238" s="14">
        <f t="shared" si="513"/>
        <v>115600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471"/>
        <v>12</v>
      </c>
      <c r="AG239" s="13">
        <f t="shared" si="449"/>
        <v>2</v>
      </c>
      <c r="AH239" s="14">
        <f t="shared" si="450"/>
        <v>1101012</v>
      </c>
      <c r="AI239" s="14" t="str">
        <f t="shared" si="451"/>
        <v>南御夫15突</v>
      </c>
      <c r="AJ239" s="25" t="s">
        <v>162</v>
      </c>
      <c r="AK239" s="14">
        <v>1</v>
      </c>
      <c r="AL239" s="14">
        <f t="shared" si="452"/>
        <v>15</v>
      </c>
      <c r="AM239" s="14">
        <f>INDEX(属性投放!$DE$6:$DE$85,(卡牌属性!AG239-2)*20+卡牌属性!AL239)</f>
        <v>5288</v>
      </c>
      <c r="AN239" s="14">
        <f t="shared" si="493"/>
        <v>5288</v>
      </c>
      <c r="AO239" s="14">
        <f t="shared" si="493"/>
        <v>5288</v>
      </c>
      <c r="AP239" s="14">
        <f t="shared" si="493"/>
        <v>5288</v>
      </c>
      <c r="AQ239" s="14">
        <f t="shared" si="493"/>
        <v>5288</v>
      </c>
      <c r="AR239" s="14">
        <f>INDEX(属性投放!$DF$6:$DF$85,(卡牌属性!AG239-2)*20+卡牌属性!AL239)</f>
        <v>2622</v>
      </c>
      <c r="AS239" s="14">
        <f t="shared" si="494"/>
        <v>2622</v>
      </c>
      <c r="AT239" s="14">
        <f t="shared" si="494"/>
        <v>2622</v>
      </c>
      <c r="AU239" s="14">
        <f t="shared" si="494"/>
        <v>2622</v>
      </c>
      <c r="AV239" s="14">
        <f t="shared" si="494"/>
        <v>2622</v>
      </c>
      <c r="AW239" s="14">
        <f>INDEX(属性投放!$DG$6:$DG$85,(卡牌属性!AG239-2)*20+卡牌属性!AL239)</f>
        <v>26390</v>
      </c>
      <c r="AX239" s="14">
        <f t="shared" si="495"/>
        <v>26390</v>
      </c>
      <c r="AY239" s="14">
        <f t="shared" si="495"/>
        <v>26390</v>
      </c>
      <c r="AZ239" s="14">
        <f t="shared" si="495"/>
        <v>26390</v>
      </c>
      <c r="BA239" s="14">
        <f t="shared" si="495"/>
        <v>26390</v>
      </c>
      <c r="BB239" s="14">
        <f>INDEX(属性投放!$DK$6:$DK$85,(卡牌属性!AG239-2)*20+卡牌属性!AL239)</f>
        <v>151</v>
      </c>
      <c r="BC239" s="14">
        <f t="shared" si="496"/>
        <v>151</v>
      </c>
      <c r="BD239" s="14">
        <f t="shared" si="496"/>
        <v>151</v>
      </c>
      <c r="BE239" s="14">
        <f t="shared" si="496"/>
        <v>151</v>
      </c>
      <c r="BF239" s="14">
        <f t="shared" si="496"/>
        <v>151</v>
      </c>
      <c r="BG239" s="14">
        <f>INDEX(属性投放!$DL$6:$DL$85,(卡牌属性!AG239-2)*20+卡牌属性!AL239)</f>
        <v>76</v>
      </c>
      <c r="BH239" s="14">
        <f t="shared" si="497"/>
        <v>76</v>
      </c>
      <c r="BI239" s="14">
        <f t="shared" si="497"/>
        <v>76</v>
      </c>
      <c r="BJ239" s="14">
        <f t="shared" si="497"/>
        <v>76</v>
      </c>
      <c r="BK239" s="14">
        <f t="shared" si="497"/>
        <v>76</v>
      </c>
      <c r="BL239" s="14">
        <f>INDEX(属性投放!$DM$6:$DM$85,(卡牌属性!AG239-2)*20+卡牌属性!AL239)</f>
        <v>755</v>
      </c>
      <c r="BM239" s="14">
        <f t="shared" si="498"/>
        <v>755</v>
      </c>
      <c r="BN239" s="14">
        <f t="shared" si="498"/>
        <v>755</v>
      </c>
      <c r="BO239" s="14">
        <f t="shared" si="498"/>
        <v>755</v>
      </c>
      <c r="BP239" s="14">
        <f t="shared" si="498"/>
        <v>755</v>
      </c>
      <c r="BU239" s="13">
        <v>235</v>
      </c>
      <c r="BV239" s="13">
        <f t="shared" si="453"/>
        <v>12</v>
      </c>
      <c r="BW239" s="14">
        <f t="shared" si="454"/>
        <v>5</v>
      </c>
      <c r="BX239" s="14">
        <f t="shared" si="455"/>
        <v>1102012</v>
      </c>
      <c r="BY239" s="14" t="str">
        <f t="shared" si="456"/>
        <v>夏侯惇15突</v>
      </c>
      <c r="BZ239" s="25" t="s">
        <v>162</v>
      </c>
      <c r="CA239" s="14">
        <v>2</v>
      </c>
      <c r="CB239" s="14">
        <f t="shared" si="457"/>
        <v>15</v>
      </c>
      <c r="CC239" s="14" t="s">
        <v>21</v>
      </c>
      <c r="CD239" s="14">
        <f>INDEX(属性投放!$AY$6:$AY$85,(BW239-2)*20+CB239)</f>
        <v>17670</v>
      </c>
      <c r="CE239" s="14" t="s">
        <v>22</v>
      </c>
      <c r="CF239" s="14">
        <f>INDEX(属性投放!$AZ$6:$AZ$85,(BW239-2)*20+CB239)</f>
        <v>8727</v>
      </c>
      <c r="CG239" s="14" t="s">
        <v>674</v>
      </c>
      <c r="CH239" s="14">
        <f>INDEX(属性投放!$BA$6:$BA$85,(BW239-2)*20+CB239)</f>
        <v>174700</v>
      </c>
      <c r="CI239" s="14" t="s">
        <v>21</v>
      </c>
      <c r="CJ239" s="14">
        <f>INDEX(属性投放!$BB$6:$BB$85,(BW239-2)*20+CB239)</f>
        <v>50</v>
      </c>
      <c r="CK239" s="14" t="s">
        <v>22</v>
      </c>
      <c r="CL239" s="14">
        <f>INDEX(属性投放!$BC$6:$BC$85,(BW239-2)*20+CB239)</f>
        <v>25</v>
      </c>
      <c r="CM239" s="14" t="s">
        <v>674</v>
      </c>
      <c r="CN239" s="14">
        <f>INDEX(属性投放!$BD$6:$BD$85,(BW239-2)*20+CB239)</f>
        <v>500</v>
      </c>
      <c r="CQ239" s="13">
        <v>235</v>
      </c>
      <c r="CR239" s="13">
        <f t="shared" si="458"/>
        <v>5</v>
      </c>
      <c r="CS239" s="13">
        <f t="shared" si="459"/>
        <v>27</v>
      </c>
      <c r="CT239" s="14">
        <f t="shared" si="460"/>
        <v>3</v>
      </c>
      <c r="CU239" s="14">
        <f t="shared" si="461"/>
        <v>1102005</v>
      </c>
      <c r="CV239" s="14" t="str">
        <f>INDEX($O$6:$O$27,CR239)&amp;"-"&amp;INDEX(属性投放!$AB$7:$AB$26,CX239)&amp;"-魂火-"&amp;CZ239</f>
        <v>李轩辕-大叫唤+2-魂火-3</v>
      </c>
      <c r="CW239" s="25" t="s">
        <v>162</v>
      </c>
      <c r="CX239" s="14">
        <f>INDEX(属性投放!$AL$7:$AL$58,CS239)</f>
        <v>12</v>
      </c>
      <c r="CY239" s="14" t="s">
        <v>701</v>
      </c>
      <c r="CZ239" s="14">
        <f>INDEX(属性投放!$AM$7:$AM$58,CS239)</f>
        <v>3</v>
      </c>
      <c r="DA239" s="14">
        <f t="shared" si="462"/>
        <v>27</v>
      </c>
      <c r="DB239" s="14">
        <f>INDEX(属性投放!$AN$7:$AN$58,DA239)</f>
        <v>87</v>
      </c>
      <c r="DC239" s="14" t="s">
        <v>702</v>
      </c>
      <c r="DD239" s="14">
        <f>INDEX(属性投放!$BJ$6:$BJ$85,(CT239-2)*20+CX239)</f>
        <v>250</v>
      </c>
      <c r="DE239" s="14">
        <f>SUMIFS(DD$5:DD239,$CR$5:$CR239,"="&amp;$CR239)</f>
        <v>2920</v>
      </c>
      <c r="DF239" s="14" t="s">
        <v>703</v>
      </c>
      <c r="DG239" s="14">
        <f>INDEX(属性投放!$BK$6:$BK$85,(CT239-2)*20+CX239)</f>
        <v>125</v>
      </c>
      <c r="DH239" s="14">
        <f>SUMIFS(DG$5:DG239,$CR$5:$CR239,"="&amp;$CR239)</f>
        <v>1462</v>
      </c>
      <c r="DI239" s="14" t="s">
        <v>704</v>
      </c>
      <c r="DJ239" s="14">
        <f>INDEX(属性投放!$BL$6:$BL$85,(CT239-2)*20+CX239)</f>
        <v>2500</v>
      </c>
      <c r="DK239" s="14">
        <f>SUMIFS(DJ$5:DJ239,$CR$5:$CR239,"="&amp;$CR239)</f>
        <v>29200</v>
      </c>
      <c r="DP239" s="14">
        <f t="shared" si="463"/>
        <v>1102012</v>
      </c>
      <c r="DQ239" s="14" t="str">
        <f t="shared" si="464"/>
        <v>夏侯惇15突</v>
      </c>
      <c r="DR239" s="14">
        <f t="shared" si="465"/>
        <v>7</v>
      </c>
      <c r="DS239" s="14">
        <f t="shared" si="466"/>
        <v>7</v>
      </c>
      <c r="DT239" s="14">
        <f t="shared" si="467"/>
        <v>9</v>
      </c>
      <c r="DU239" s="14">
        <f t="shared" si="468"/>
        <v>5</v>
      </c>
      <c r="DV239" s="14">
        <f t="shared" si="469"/>
        <v>15</v>
      </c>
      <c r="DW239" s="14">
        <f t="shared" si="470"/>
        <v>75</v>
      </c>
      <c r="DX239" s="14">
        <f>INDEX(属性投放!$AW$6:$AW$85,(卡牌属性!DU239-2)*20+卡牌属性!DV239)</f>
        <v>8</v>
      </c>
      <c r="DY239" s="14">
        <f>INDEX(属性投放!BP$6:BP$85,卡牌属性!$DW239)</f>
        <v>1650</v>
      </c>
      <c r="DZ239" s="14">
        <f>INDEX(属性投放!BQ$6:BQ$85,卡牌属性!$DW239)</f>
        <v>825</v>
      </c>
      <c r="EA239" s="14">
        <f>INDEX(属性投放!BR$6:BR$85,卡牌属性!$DW239)</f>
        <v>16500</v>
      </c>
      <c r="EB239" s="14">
        <f t="shared" si="499"/>
        <v>8138</v>
      </c>
      <c r="EC239" s="14">
        <f t="shared" si="500"/>
        <v>8515</v>
      </c>
      <c r="ED239" s="14">
        <f t="shared" si="501"/>
        <v>8920</v>
      </c>
      <c r="EE239" s="14">
        <f t="shared" si="502"/>
        <v>8920</v>
      </c>
      <c r="EF239" s="14">
        <f t="shared" si="503"/>
        <v>9995</v>
      </c>
      <c r="EG239" s="14">
        <f t="shared" si="504"/>
        <v>4004</v>
      </c>
      <c r="EH239" s="14">
        <f t="shared" si="505"/>
        <v>4184</v>
      </c>
      <c r="EI239" s="14">
        <f t="shared" si="506"/>
        <v>4184</v>
      </c>
      <c r="EJ239" s="14">
        <f t="shared" si="507"/>
        <v>4349</v>
      </c>
      <c r="EK239" s="14">
        <f t="shared" si="508"/>
        <v>4881</v>
      </c>
      <c r="EL239" s="14">
        <f t="shared" si="509"/>
        <v>87200</v>
      </c>
      <c r="EM239" s="14">
        <f t="shared" si="510"/>
        <v>98050</v>
      </c>
      <c r="EN239" s="14">
        <f t="shared" si="511"/>
        <v>98050</v>
      </c>
      <c r="EO239" s="14">
        <f t="shared" si="512"/>
        <v>113200</v>
      </c>
      <c r="EP239" s="14">
        <f t="shared" si="513"/>
        <v>135600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471"/>
        <v>12</v>
      </c>
      <c r="AG240" s="13">
        <f t="shared" si="449"/>
        <v>2</v>
      </c>
      <c r="AH240" s="14">
        <f t="shared" si="450"/>
        <v>1101012</v>
      </c>
      <c r="AI240" s="14" t="str">
        <f t="shared" si="451"/>
        <v>南御夫16突</v>
      </c>
      <c r="AJ240" s="25" t="s">
        <v>162</v>
      </c>
      <c r="AK240" s="14">
        <v>1</v>
      </c>
      <c r="AL240" s="14">
        <f t="shared" si="452"/>
        <v>16</v>
      </c>
      <c r="AM240" s="14">
        <f>INDEX(属性投放!$DE$6:$DE$85,(卡牌属性!AG240-2)*20+卡牌属性!AL240)</f>
        <v>9495</v>
      </c>
      <c r="AN240" s="14">
        <f t="shared" si="493"/>
        <v>9495</v>
      </c>
      <c r="AO240" s="14">
        <f t="shared" si="493"/>
        <v>9495</v>
      </c>
      <c r="AP240" s="14">
        <f t="shared" si="493"/>
        <v>9495</v>
      </c>
      <c r="AQ240" s="14">
        <f t="shared" si="493"/>
        <v>9495</v>
      </c>
      <c r="AR240" s="14">
        <f>INDEX(属性投放!$DF$6:$DF$85,(卡牌属性!AG240-2)*20+卡牌属性!AL240)</f>
        <v>4739</v>
      </c>
      <c r="AS240" s="14">
        <f t="shared" si="494"/>
        <v>4739</v>
      </c>
      <c r="AT240" s="14">
        <f t="shared" si="494"/>
        <v>4739</v>
      </c>
      <c r="AU240" s="14">
        <f t="shared" si="494"/>
        <v>4739</v>
      </c>
      <c r="AV240" s="14">
        <f t="shared" si="494"/>
        <v>4739</v>
      </c>
      <c r="AW240" s="14">
        <f>INDEX(属性投放!$DG$6:$DG$85,(卡牌属性!AG240-2)*20+卡牌属性!AL240)</f>
        <v>47425</v>
      </c>
      <c r="AX240" s="14">
        <f t="shared" si="495"/>
        <v>47425</v>
      </c>
      <c r="AY240" s="14">
        <f t="shared" si="495"/>
        <v>47425</v>
      </c>
      <c r="AZ240" s="14">
        <f t="shared" si="495"/>
        <v>47425</v>
      </c>
      <c r="BA240" s="14">
        <f t="shared" si="495"/>
        <v>47425</v>
      </c>
      <c r="BB240" s="14">
        <f>INDEX(属性投放!$DK$6:$DK$85,(卡牌属性!AG240-2)*20+卡牌属性!AL240)</f>
        <v>235</v>
      </c>
      <c r="BC240" s="14">
        <f t="shared" si="496"/>
        <v>235</v>
      </c>
      <c r="BD240" s="14">
        <f t="shared" si="496"/>
        <v>235</v>
      </c>
      <c r="BE240" s="14">
        <f t="shared" si="496"/>
        <v>235</v>
      </c>
      <c r="BF240" s="14">
        <f t="shared" si="496"/>
        <v>235</v>
      </c>
      <c r="BG240" s="14">
        <f>INDEX(属性投放!$DL$6:$DL$85,(卡牌属性!AG240-2)*20+卡牌属性!AL240)</f>
        <v>117</v>
      </c>
      <c r="BH240" s="14">
        <f t="shared" si="497"/>
        <v>117</v>
      </c>
      <c r="BI240" s="14">
        <f t="shared" si="497"/>
        <v>117</v>
      </c>
      <c r="BJ240" s="14">
        <f t="shared" si="497"/>
        <v>117</v>
      </c>
      <c r="BK240" s="14">
        <f t="shared" si="497"/>
        <v>117</v>
      </c>
      <c r="BL240" s="14">
        <f>INDEX(属性投放!$DM$6:$DM$85,(卡牌属性!AG240-2)*20+卡牌属性!AL240)</f>
        <v>1175</v>
      </c>
      <c r="BM240" s="14">
        <f t="shared" si="498"/>
        <v>1175</v>
      </c>
      <c r="BN240" s="14">
        <f t="shared" si="498"/>
        <v>1175</v>
      </c>
      <c r="BO240" s="14">
        <f t="shared" si="498"/>
        <v>1175</v>
      </c>
      <c r="BP240" s="14">
        <f t="shared" si="498"/>
        <v>1175</v>
      </c>
      <c r="BU240" s="13">
        <v>236</v>
      </c>
      <c r="BV240" s="13">
        <f t="shared" si="453"/>
        <v>12</v>
      </c>
      <c r="BW240" s="14">
        <f t="shared" si="454"/>
        <v>5</v>
      </c>
      <c r="BX240" s="14">
        <f t="shared" si="455"/>
        <v>1102012</v>
      </c>
      <c r="BY240" s="14" t="str">
        <f t="shared" si="456"/>
        <v>夏侯惇16突</v>
      </c>
      <c r="BZ240" s="25" t="s">
        <v>162</v>
      </c>
      <c r="CA240" s="14">
        <v>2</v>
      </c>
      <c r="CB240" s="14">
        <f t="shared" si="457"/>
        <v>16</v>
      </c>
      <c r="CC240" s="14" t="s">
        <v>21</v>
      </c>
      <c r="CD240" s="14">
        <f>INDEX(属性投放!$AY$6:$AY$85,(BW240-2)*20+CB240)</f>
        <v>22120</v>
      </c>
      <c r="CE240" s="14" t="s">
        <v>22</v>
      </c>
      <c r="CF240" s="14">
        <f>INDEX(属性投放!$AZ$6:$AZ$85,(BW240-2)*20+CB240)</f>
        <v>10952</v>
      </c>
      <c r="CG240" s="14" t="s">
        <v>674</v>
      </c>
      <c r="CH240" s="14">
        <f>INDEX(属性投放!$BA$6:$BA$85,(BW240-2)*20+CB240)</f>
        <v>219200</v>
      </c>
      <c r="CI240" s="14" t="s">
        <v>21</v>
      </c>
      <c r="CJ240" s="14">
        <f>INDEX(属性投放!$BB$6:$BB$85,(BW240-2)*20+CB240)</f>
        <v>75</v>
      </c>
      <c r="CK240" s="14" t="s">
        <v>22</v>
      </c>
      <c r="CL240" s="14">
        <f>INDEX(属性投放!$BC$6:$BC$85,(BW240-2)*20+CB240)</f>
        <v>38</v>
      </c>
      <c r="CM240" s="14" t="s">
        <v>674</v>
      </c>
      <c r="CN240" s="14">
        <f>INDEX(属性投放!$BD$6:$BD$85,(BW240-2)*20+CB240)</f>
        <v>750</v>
      </c>
      <c r="CQ240" s="13">
        <v>236</v>
      </c>
      <c r="CR240" s="13">
        <f t="shared" si="458"/>
        <v>5</v>
      </c>
      <c r="CS240" s="13">
        <f t="shared" si="459"/>
        <v>28</v>
      </c>
      <c r="CT240" s="14">
        <f t="shared" si="460"/>
        <v>3</v>
      </c>
      <c r="CU240" s="14">
        <f t="shared" si="461"/>
        <v>1102005</v>
      </c>
      <c r="CV240" s="14" t="str">
        <f>INDEX($O$6:$O$27,CR240)&amp;"-"&amp;INDEX(属性投放!$AB$7:$AB$26,CX240)&amp;"-魂火-"&amp;CZ240</f>
        <v>李轩辕-焦热-魂火-1</v>
      </c>
      <c r="CW240" s="25" t="s">
        <v>162</v>
      </c>
      <c r="CX240" s="14">
        <f>INDEX(属性投放!$AL$7:$AL$58,CS240)</f>
        <v>13</v>
      </c>
      <c r="CY240" s="14" t="s">
        <v>701</v>
      </c>
      <c r="CZ240" s="14">
        <f>INDEX(属性投放!$AM$7:$AM$58,CS240)</f>
        <v>1</v>
      </c>
      <c r="DA240" s="14">
        <f t="shared" si="462"/>
        <v>28</v>
      </c>
      <c r="DB240" s="14">
        <f>INDEX(属性投放!$AN$7:$AN$58,DA240)</f>
        <v>90</v>
      </c>
      <c r="DC240" s="14" t="s">
        <v>702</v>
      </c>
      <c r="DD240" s="14">
        <f>INDEX(属性投放!$BJ$6:$BJ$85,(CT240-2)*20+CX240)</f>
        <v>300</v>
      </c>
      <c r="DE240" s="14">
        <f>SUMIFS(DD$5:DD240,$CR$5:$CR240,"="&amp;$CR240)</f>
        <v>3220</v>
      </c>
      <c r="DF240" s="14" t="s">
        <v>703</v>
      </c>
      <c r="DG240" s="14">
        <f>INDEX(属性投放!$BK$6:$BK$85,(CT240-2)*20+CX240)</f>
        <v>150</v>
      </c>
      <c r="DH240" s="14">
        <f>SUMIFS(DG$5:DG240,$CR$5:$CR240,"="&amp;$CR240)</f>
        <v>1612</v>
      </c>
      <c r="DI240" s="14" t="s">
        <v>704</v>
      </c>
      <c r="DJ240" s="14">
        <f>INDEX(属性投放!$BL$6:$BL$85,(CT240-2)*20+CX240)</f>
        <v>3000</v>
      </c>
      <c r="DK240" s="14">
        <f>SUMIFS(DJ$5:DJ240,$CR$5:$CR240,"="&amp;$CR240)</f>
        <v>32200</v>
      </c>
      <c r="DP240" s="14">
        <f t="shared" si="463"/>
        <v>1102012</v>
      </c>
      <c r="DQ240" s="14" t="str">
        <f t="shared" si="464"/>
        <v>夏侯惇16突</v>
      </c>
      <c r="DR240" s="14">
        <f t="shared" si="465"/>
        <v>7</v>
      </c>
      <c r="DS240" s="14">
        <f t="shared" si="466"/>
        <v>7</v>
      </c>
      <c r="DT240" s="14">
        <f t="shared" si="467"/>
        <v>9</v>
      </c>
      <c r="DU240" s="14">
        <f t="shared" si="468"/>
        <v>5</v>
      </c>
      <c r="DV240" s="14">
        <f t="shared" si="469"/>
        <v>16</v>
      </c>
      <c r="DW240" s="14">
        <f t="shared" si="470"/>
        <v>76</v>
      </c>
      <c r="DX240" s="14">
        <f>INDEX(属性投放!$AW$6:$AW$85,(卡牌属性!DU240-2)*20+卡牌属性!DV240)</f>
        <v>7</v>
      </c>
      <c r="DY240" s="14">
        <f>INDEX(属性投放!BP$6:BP$85,卡牌属性!$DW240)</f>
        <v>1650</v>
      </c>
      <c r="DZ240" s="14">
        <f>INDEX(属性投放!BQ$6:BQ$85,卡牌属性!$DW240)</f>
        <v>825</v>
      </c>
      <c r="EA240" s="14">
        <f>INDEX(属性投放!BR$6:BR$85,卡牌属性!$DW240)</f>
        <v>16500</v>
      </c>
      <c r="EB240" s="14">
        <f t="shared" si="499"/>
        <v>10108</v>
      </c>
      <c r="EC240" s="14">
        <f t="shared" si="500"/>
        <v>10525</v>
      </c>
      <c r="ED240" s="14">
        <f t="shared" si="501"/>
        <v>10970</v>
      </c>
      <c r="EE240" s="14">
        <f t="shared" si="502"/>
        <v>10970</v>
      </c>
      <c r="EF240" s="14">
        <f t="shared" si="503"/>
        <v>12245</v>
      </c>
      <c r="EG240" s="14">
        <f t="shared" si="504"/>
        <v>4989</v>
      </c>
      <c r="EH240" s="14">
        <f t="shared" si="505"/>
        <v>5193</v>
      </c>
      <c r="EI240" s="14">
        <f t="shared" si="506"/>
        <v>5193</v>
      </c>
      <c r="EJ240" s="14">
        <f t="shared" si="507"/>
        <v>5374</v>
      </c>
      <c r="EK240" s="14">
        <f t="shared" si="508"/>
        <v>6010</v>
      </c>
      <c r="EL240" s="14">
        <f t="shared" si="509"/>
        <v>107700</v>
      </c>
      <c r="EM240" s="14">
        <f t="shared" si="510"/>
        <v>120550</v>
      </c>
      <c r="EN240" s="14">
        <f t="shared" si="511"/>
        <v>120550</v>
      </c>
      <c r="EO240" s="14">
        <f t="shared" si="512"/>
        <v>137700</v>
      </c>
      <c r="EP240" s="14">
        <f t="shared" si="513"/>
        <v>164100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471"/>
        <v>12</v>
      </c>
      <c r="AG241" s="13">
        <f t="shared" si="449"/>
        <v>2</v>
      </c>
      <c r="AH241" s="14">
        <f t="shared" si="450"/>
        <v>1101012</v>
      </c>
      <c r="AI241" s="14" t="str">
        <f t="shared" si="451"/>
        <v>南御夫17突</v>
      </c>
      <c r="AJ241" s="25" t="s">
        <v>162</v>
      </c>
      <c r="AK241" s="14">
        <v>1</v>
      </c>
      <c r="AL241" s="14">
        <f t="shared" si="452"/>
        <v>17</v>
      </c>
      <c r="AM241" s="14">
        <f>INDEX(属性投放!$DE$6:$DE$85,(卡牌属性!AG241-2)*20+卡牌属性!AL241)</f>
        <v>10333</v>
      </c>
      <c r="AN241" s="14">
        <f t="shared" si="493"/>
        <v>10333</v>
      </c>
      <c r="AO241" s="14">
        <f t="shared" si="493"/>
        <v>10333</v>
      </c>
      <c r="AP241" s="14">
        <f t="shared" si="493"/>
        <v>10333</v>
      </c>
      <c r="AQ241" s="14">
        <f t="shared" si="493"/>
        <v>10333</v>
      </c>
      <c r="AR241" s="14">
        <f>INDEX(属性投放!$DF$6:$DF$85,(卡牌属性!AG241-2)*20+卡牌属性!AL241)</f>
        <v>5158</v>
      </c>
      <c r="AS241" s="14">
        <f t="shared" si="494"/>
        <v>5158</v>
      </c>
      <c r="AT241" s="14">
        <f t="shared" si="494"/>
        <v>5158</v>
      </c>
      <c r="AU241" s="14">
        <f t="shared" si="494"/>
        <v>5158</v>
      </c>
      <c r="AV241" s="14">
        <f t="shared" si="494"/>
        <v>5158</v>
      </c>
      <c r="AW241" s="14">
        <f>INDEX(属性投放!$DG$6:$DG$85,(卡牌属性!AG241-2)*20+卡牌属性!AL241)</f>
        <v>51615</v>
      </c>
      <c r="AX241" s="14">
        <f t="shared" si="495"/>
        <v>51615</v>
      </c>
      <c r="AY241" s="14">
        <f t="shared" si="495"/>
        <v>51615</v>
      </c>
      <c r="AZ241" s="14">
        <f t="shared" si="495"/>
        <v>51615</v>
      </c>
      <c r="BA241" s="14">
        <f t="shared" si="495"/>
        <v>51615</v>
      </c>
      <c r="BB241" s="14">
        <f>INDEX(属性投放!$DK$6:$DK$85,(卡牌属性!AG241-2)*20+卡牌属性!AL241)</f>
        <v>235</v>
      </c>
      <c r="BC241" s="14">
        <f t="shared" si="496"/>
        <v>235</v>
      </c>
      <c r="BD241" s="14">
        <f t="shared" si="496"/>
        <v>235</v>
      </c>
      <c r="BE241" s="14">
        <f t="shared" si="496"/>
        <v>235</v>
      </c>
      <c r="BF241" s="14">
        <f t="shared" si="496"/>
        <v>235</v>
      </c>
      <c r="BG241" s="14">
        <f>INDEX(属性投放!$DL$6:$DL$85,(卡牌属性!AG241-2)*20+卡牌属性!AL241)</f>
        <v>117</v>
      </c>
      <c r="BH241" s="14">
        <f t="shared" si="497"/>
        <v>117</v>
      </c>
      <c r="BI241" s="14">
        <f t="shared" si="497"/>
        <v>117</v>
      </c>
      <c r="BJ241" s="14">
        <f t="shared" si="497"/>
        <v>117</v>
      </c>
      <c r="BK241" s="14">
        <f t="shared" si="497"/>
        <v>117</v>
      </c>
      <c r="BL241" s="14">
        <f>INDEX(属性投放!$DM$6:$DM$85,(卡牌属性!AG241-2)*20+卡牌属性!AL241)</f>
        <v>1175</v>
      </c>
      <c r="BM241" s="14">
        <f t="shared" si="498"/>
        <v>1175</v>
      </c>
      <c r="BN241" s="14">
        <f t="shared" si="498"/>
        <v>1175</v>
      </c>
      <c r="BO241" s="14">
        <f t="shared" si="498"/>
        <v>1175</v>
      </c>
      <c r="BP241" s="14">
        <f t="shared" si="498"/>
        <v>1175</v>
      </c>
      <c r="BU241" s="13">
        <v>237</v>
      </c>
      <c r="BV241" s="13">
        <f t="shared" si="453"/>
        <v>12</v>
      </c>
      <c r="BW241" s="14">
        <f t="shared" si="454"/>
        <v>5</v>
      </c>
      <c r="BX241" s="14">
        <f t="shared" si="455"/>
        <v>1102012</v>
      </c>
      <c r="BY241" s="14" t="str">
        <f t="shared" si="456"/>
        <v>夏侯惇17突</v>
      </c>
      <c r="BZ241" s="25" t="s">
        <v>162</v>
      </c>
      <c r="CA241" s="14">
        <v>2</v>
      </c>
      <c r="CB241" s="14">
        <f t="shared" si="457"/>
        <v>17</v>
      </c>
      <c r="CC241" s="14" t="s">
        <v>21</v>
      </c>
      <c r="CD241" s="14">
        <f>INDEX(属性投放!$AY$6:$AY$85,(BW241-2)*20+CB241)</f>
        <v>27295</v>
      </c>
      <c r="CE241" s="14" t="s">
        <v>22</v>
      </c>
      <c r="CF241" s="14">
        <f>INDEX(属性投放!$AZ$6:$AZ$85,(BW241-2)*20+CB241)</f>
        <v>13543</v>
      </c>
      <c r="CG241" s="14" t="s">
        <v>674</v>
      </c>
      <c r="CH241" s="14">
        <f>INDEX(属性投放!$BA$6:$BA$85,(BW241-2)*20+CB241)</f>
        <v>270950</v>
      </c>
      <c r="CI241" s="14" t="s">
        <v>21</v>
      </c>
      <c r="CJ241" s="14">
        <f>INDEX(属性投放!$BB$6:$BB$85,(BW241-2)*20+CB241)</f>
        <v>75</v>
      </c>
      <c r="CK241" s="14" t="s">
        <v>22</v>
      </c>
      <c r="CL241" s="14">
        <f>INDEX(属性投放!$BC$6:$BC$85,(BW241-2)*20+CB241)</f>
        <v>38</v>
      </c>
      <c r="CM241" s="14" t="s">
        <v>674</v>
      </c>
      <c r="CN241" s="14">
        <f>INDEX(属性投放!$BD$6:$BD$85,(BW241-2)*20+CB241)</f>
        <v>750</v>
      </c>
      <c r="CQ241" s="13">
        <v>237</v>
      </c>
      <c r="CR241" s="13">
        <f t="shared" si="458"/>
        <v>5</v>
      </c>
      <c r="CS241" s="13">
        <f t="shared" si="459"/>
        <v>29</v>
      </c>
      <c r="CT241" s="14">
        <f t="shared" si="460"/>
        <v>3</v>
      </c>
      <c r="CU241" s="14">
        <f t="shared" si="461"/>
        <v>1102005</v>
      </c>
      <c r="CV241" s="14" t="str">
        <f>INDEX($O$6:$O$27,CR241)&amp;"-"&amp;INDEX(属性投放!$AB$7:$AB$26,CX241)&amp;"-魂火-"&amp;CZ241</f>
        <v>李轩辕-焦热-魂火-2</v>
      </c>
      <c r="CW241" s="25" t="s">
        <v>162</v>
      </c>
      <c r="CX241" s="14">
        <f>INDEX(属性投放!$AL$7:$AL$58,CS241)</f>
        <v>13</v>
      </c>
      <c r="CY241" s="14" t="s">
        <v>701</v>
      </c>
      <c r="CZ241" s="14">
        <f>INDEX(属性投放!$AM$7:$AM$58,CS241)</f>
        <v>2</v>
      </c>
      <c r="DA241" s="14">
        <f t="shared" si="462"/>
        <v>29</v>
      </c>
      <c r="DB241" s="14">
        <f>INDEX(属性投放!$AN$7:$AN$58,DA241)</f>
        <v>92</v>
      </c>
      <c r="DC241" s="14" t="s">
        <v>702</v>
      </c>
      <c r="DD241" s="14">
        <f>INDEX(属性投放!$BJ$6:$BJ$85,(CT241-2)*20+CX241)</f>
        <v>300</v>
      </c>
      <c r="DE241" s="14">
        <f>SUMIFS(DD$5:DD241,$CR$5:$CR241,"="&amp;$CR241)</f>
        <v>3520</v>
      </c>
      <c r="DF241" s="14" t="s">
        <v>703</v>
      </c>
      <c r="DG241" s="14">
        <f>INDEX(属性投放!$BK$6:$BK$85,(CT241-2)*20+CX241)</f>
        <v>150</v>
      </c>
      <c r="DH241" s="14">
        <f>SUMIFS(DG$5:DG241,$CR$5:$CR241,"="&amp;$CR241)</f>
        <v>1762</v>
      </c>
      <c r="DI241" s="14" t="s">
        <v>704</v>
      </c>
      <c r="DJ241" s="14">
        <f>INDEX(属性投放!$BL$6:$BL$85,(CT241-2)*20+CX241)</f>
        <v>3000</v>
      </c>
      <c r="DK241" s="14">
        <f>SUMIFS(DJ$5:DJ241,$CR$5:$CR241,"="&amp;$CR241)</f>
        <v>35200</v>
      </c>
      <c r="DP241" s="14">
        <f t="shared" si="463"/>
        <v>1102012</v>
      </c>
      <c r="DQ241" s="14" t="str">
        <f t="shared" si="464"/>
        <v>夏侯惇17突</v>
      </c>
      <c r="DR241" s="14">
        <f t="shared" si="465"/>
        <v>7</v>
      </c>
      <c r="DS241" s="14">
        <f t="shared" si="466"/>
        <v>7</v>
      </c>
      <c r="DT241" s="14">
        <f t="shared" si="467"/>
        <v>9</v>
      </c>
      <c r="DU241" s="14">
        <f t="shared" si="468"/>
        <v>5</v>
      </c>
      <c r="DV241" s="14">
        <f t="shared" si="469"/>
        <v>17</v>
      </c>
      <c r="DW241" s="14">
        <f t="shared" si="470"/>
        <v>77</v>
      </c>
      <c r="DX241" s="14">
        <f>INDEX(属性投放!$AW$6:$AW$85,(卡牌属性!DU241-2)*20+卡牌属性!DV241)</f>
        <v>8</v>
      </c>
      <c r="DY241" s="14">
        <f>INDEX(属性投放!BP$6:BP$85,卡牌属性!$DW241)</f>
        <v>1800</v>
      </c>
      <c r="DZ241" s="14">
        <f>INDEX(属性投放!BQ$6:BQ$85,卡牌属性!$DW241)</f>
        <v>900</v>
      </c>
      <c r="EA241" s="14">
        <f>INDEX(属性投放!BR$6:BR$85,卡牌属性!$DW241)</f>
        <v>18000</v>
      </c>
      <c r="EB241" s="14">
        <f t="shared" si="499"/>
        <v>12108</v>
      </c>
      <c r="EC241" s="14">
        <f t="shared" si="500"/>
        <v>12595</v>
      </c>
      <c r="ED241" s="14">
        <f t="shared" si="501"/>
        <v>13145</v>
      </c>
      <c r="EE241" s="14">
        <f t="shared" si="502"/>
        <v>13145</v>
      </c>
      <c r="EF241" s="14">
        <f t="shared" si="503"/>
        <v>14595</v>
      </c>
      <c r="EG241" s="14">
        <f t="shared" si="504"/>
        <v>5989</v>
      </c>
      <c r="EH241" s="14">
        <f t="shared" si="505"/>
        <v>6228</v>
      </c>
      <c r="EI241" s="14">
        <f t="shared" si="506"/>
        <v>6228</v>
      </c>
      <c r="EJ241" s="14">
        <f t="shared" si="507"/>
        <v>6465</v>
      </c>
      <c r="EK241" s="14">
        <f t="shared" si="508"/>
        <v>7185</v>
      </c>
      <c r="EL241" s="14">
        <f t="shared" si="509"/>
        <v>129450</v>
      </c>
      <c r="EM241" s="14">
        <f t="shared" si="510"/>
        <v>144050</v>
      </c>
      <c r="EN241" s="14">
        <f t="shared" si="511"/>
        <v>144050</v>
      </c>
      <c r="EO241" s="14">
        <f t="shared" si="512"/>
        <v>164700</v>
      </c>
      <c r="EP241" s="14">
        <f t="shared" si="513"/>
        <v>194600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471"/>
        <v>12</v>
      </c>
      <c r="AG242" s="13">
        <f t="shared" si="449"/>
        <v>2</v>
      </c>
      <c r="AH242" s="14">
        <f t="shared" si="450"/>
        <v>1101012</v>
      </c>
      <c r="AI242" s="14" t="str">
        <f t="shared" si="451"/>
        <v>南御夫18突</v>
      </c>
      <c r="AJ242" s="25" t="s">
        <v>162</v>
      </c>
      <c r="AK242" s="14">
        <v>1</v>
      </c>
      <c r="AL242" s="14">
        <f t="shared" si="452"/>
        <v>18</v>
      </c>
      <c r="AM242" s="14">
        <f>INDEX(属性投放!$DE$6:$DE$85,(卡牌属性!AG242-2)*20+卡牌属性!AL242)</f>
        <v>11171</v>
      </c>
      <c r="AN242" s="14">
        <f t="shared" si="493"/>
        <v>11171</v>
      </c>
      <c r="AO242" s="14">
        <f t="shared" si="493"/>
        <v>11171</v>
      </c>
      <c r="AP242" s="14">
        <f t="shared" si="493"/>
        <v>11171</v>
      </c>
      <c r="AQ242" s="14">
        <f t="shared" si="493"/>
        <v>11171</v>
      </c>
      <c r="AR242" s="14">
        <f>INDEX(属性投放!$DF$6:$DF$85,(卡牌属性!AG242-2)*20+卡牌属性!AL242)</f>
        <v>5577</v>
      </c>
      <c r="AS242" s="14">
        <f t="shared" si="494"/>
        <v>5577</v>
      </c>
      <c r="AT242" s="14">
        <f t="shared" si="494"/>
        <v>5577</v>
      </c>
      <c r="AU242" s="14">
        <f t="shared" si="494"/>
        <v>5577</v>
      </c>
      <c r="AV242" s="14">
        <f t="shared" si="494"/>
        <v>5577</v>
      </c>
      <c r="AW242" s="14">
        <f>INDEX(属性投放!$DG$6:$DG$85,(卡牌属性!AG242-2)*20+卡牌属性!AL242)</f>
        <v>55805</v>
      </c>
      <c r="AX242" s="14">
        <f t="shared" si="495"/>
        <v>55805</v>
      </c>
      <c r="AY242" s="14">
        <f t="shared" si="495"/>
        <v>55805</v>
      </c>
      <c r="AZ242" s="14">
        <f t="shared" si="495"/>
        <v>55805</v>
      </c>
      <c r="BA242" s="14">
        <f t="shared" si="495"/>
        <v>55805</v>
      </c>
      <c r="BB242" s="14">
        <f>INDEX(属性投放!$DK$6:$DK$85,(卡牌属性!AG242-2)*20+卡牌属性!AL242)</f>
        <v>235</v>
      </c>
      <c r="BC242" s="14">
        <f t="shared" si="496"/>
        <v>235</v>
      </c>
      <c r="BD242" s="14">
        <f t="shared" si="496"/>
        <v>235</v>
      </c>
      <c r="BE242" s="14">
        <f t="shared" si="496"/>
        <v>235</v>
      </c>
      <c r="BF242" s="14">
        <f t="shared" si="496"/>
        <v>235</v>
      </c>
      <c r="BG242" s="14">
        <f>INDEX(属性投放!$DL$6:$DL$85,(卡牌属性!AG242-2)*20+卡牌属性!AL242)</f>
        <v>117</v>
      </c>
      <c r="BH242" s="14">
        <f t="shared" si="497"/>
        <v>117</v>
      </c>
      <c r="BI242" s="14">
        <f t="shared" si="497"/>
        <v>117</v>
      </c>
      <c r="BJ242" s="14">
        <f t="shared" si="497"/>
        <v>117</v>
      </c>
      <c r="BK242" s="14">
        <f t="shared" si="497"/>
        <v>117</v>
      </c>
      <c r="BL242" s="14">
        <f>INDEX(属性投放!$DM$6:$DM$85,(卡牌属性!AG242-2)*20+卡牌属性!AL242)</f>
        <v>1175</v>
      </c>
      <c r="BM242" s="14">
        <f t="shared" si="498"/>
        <v>1175</v>
      </c>
      <c r="BN242" s="14">
        <f t="shared" si="498"/>
        <v>1175</v>
      </c>
      <c r="BO242" s="14">
        <f t="shared" si="498"/>
        <v>1175</v>
      </c>
      <c r="BP242" s="14">
        <f t="shared" si="498"/>
        <v>1175</v>
      </c>
      <c r="BU242" s="13">
        <v>238</v>
      </c>
      <c r="BV242" s="13">
        <f t="shared" si="453"/>
        <v>12</v>
      </c>
      <c r="BW242" s="14">
        <f t="shared" si="454"/>
        <v>5</v>
      </c>
      <c r="BX242" s="14">
        <f t="shared" si="455"/>
        <v>1102012</v>
      </c>
      <c r="BY242" s="14" t="str">
        <f t="shared" si="456"/>
        <v>夏侯惇18突</v>
      </c>
      <c r="BZ242" s="25" t="s">
        <v>162</v>
      </c>
      <c r="CA242" s="14">
        <v>2</v>
      </c>
      <c r="CB242" s="14">
        <f t="shared" si="457"/>
        <v>18</v>
      </c>
      <c r="CC242" s="14" t="s">
        <v>21</v>
      </c>
      <c r="CD242" s="14">
        <f>INDEX(属性投放!$AY$6:$AY$85,(BW242-2)*20+CB242)</f>
        <v>33445</v>
      </c>
      <c r="CE242" s="14" t="s">
        <v>22</v>
      </c>
      <c r="CF242" s="14">
        <f>INDEX(属性投放!$AZ$6:$AZ$85,(BW242-2)*20+CB242)</f>
        <v>16622</v>
      </c>
      <c r="CG242" s="14" t="s">
        <v>674</v>
      </c>
      <c r="CH242" s="14">
        <f>INDEX(属性投放!$BA$6:$BA$85,(BW242-2)*20+CB242)</f>
        <v>332450</v>
      </c>
      <c r="CI242" s="14" t="s">
        <v>21</v>
      </c>
      <c r="CJ242" s="14">
        <f>INDEX(属性投放!$BB$6:$BB$85,(BW242-2)*20+CB242)</f>
        <v>75</v>
      </c>
      <c r="CK242" s="14" t="s">
        <v>22</v>
      </c>
      <c r="CL242" s="14">
        <f>INDEX(属性投放!$BC$6:$BC$85,(BW242-2)*20+CB242)</f>
        <v>38</v>
      </c>
      <c r="CM242" s="14" t="s">
        <v>674</v>
      </c>
      <c r="CN242" s="14">
        <f>INDEX(属性投放!$BD$6:$BD$85,(BW242-2)*20+CB242)</f>
        <v>750</v>
      </c>
      <c r="CQ242" s="13">
        <v>238</v>
      </c>
      <c r="CR242" s="13">
        <f t="shared" si="458"/>
        <v>5</v>
      </c>
      <c r="CS242" s="13">
        <f t="shared" si="459"/>
        <v>30</v>
      </c>
      <c r="CT242" s="14">
        <f t="shared" si="460"/>
        <v>3</v>
      </c>
      <c r="CU242" s="14">
        <f t="shared" si="461"/>
        <v>1102005</v>
      </c>
      <c r="CV242" s="14" t="str">
        <f>INDEX($O$6:$O$27,CR242)&amp;"-"&amp;INDEX(属性投放!$AB$7:$AB$26,CX242)&amp;"-魂火-"&amp;CZ242</f>
        <v>李轩辕-焦热-魂火-3</v>
      </c>
      <c r="CW242" s="25" t="s">
        <v>162</v>
      </c>
      <c r="CX242" s="14">
        <f>INDEX(属性投放!$AL$7:$AL$58,CS242)</f>
        <v>13</v>
      </c>
      <c r="CY242" s="14" t="s">
        <v>701</v>
      </c>
      <c r="CZ242" s="14">
        <f>INDEX(属性投放!$AM$7:$AM$58,CS242)</f>
        <v>3</v>
      </c>
      <c r="DA242" s="14">
        <f t="shared" si="462"/>
        <v>30</v>
      </c>
      <c r="DB242" s="14">
        <f>INDEX(属性投放!$AN$7:$AN$58,DA242)</f>
        <v>95</v>
      </c>
      <c r="DC242" s="14" t="s">
        <v>702</v>
      </c>
      <c r="DD242" s="14">
        <f>INDEX(属性投放!$BJ$6:$BJ$85,(CT242-2)*20+CX242)</f>
        <v>300</v>
      </c>
      <c r="DE242" s="14">
        <f>SUMIFS(DD$5:DD242,$CR$5:$CR242,"="&amp;$CR242)</f>
        <v>3820</v>
      </c>
      <c r="DF242" s="14" t="s">
        <v>703</v>
      </c>
      <c r="DG242" s="14">
        <f>INDEX(属性投放!$BK$6:$BK$85,(CT242-2)*20+CX242)</f>
        <v>150</v>
      </c>
      <c r="DH242" s="14">
        <f>SUMIFS(DG$5:DG242,$CR$5:$CR242,"="&amp;$CR242)</f>
        <v>1912</v>
      </c>
      <c r="DI242" s="14" t="s">
        <v>704</v>
      </c>
      <c r="DJ242" s="14">
        <f>INDEX(属性投放!$BL$6:$BL$85,(CT242-2)*20+CX242)</f>
        <v>3000</v>
      </c>
      <c r="DK242" s="14">
        <f>SUMIFS(DJ$5:DJ242,$CR$5:$CR242,"="&amp;$CR242)</f>
        <v>38200</v>
      </c>
      <c r="DP242" s="14">
        <f t="shared" si="463"/>
        <v>1102012</v>
      </c>
      <c r="DQ242" s="14" t="str">
        <f t="shared" si="464"/>
        <v>夏侯惇18突</v>
      </c>
      <c r="DR242" s="14">
        <f t="shared" si="465"/>
        <v>7</v>
      </c>
      <c r="DS242" s="14">
        <f t="shared" si="466"/>
        <v>7</v>
      </c>
      <c r="DT242" s="14">
        <f t="shared" si="467"/>
        <v>9</v>
      </c>
      <c r="DU242" s="14">
        <f t="shared" si="468"/>
        <v>5</v>
      </c>
      <c r="DV242" s="14">
        <f t="shared" si="469"/>
        <v>18</v>
      </c>
      <c r="DW242" s="14">
        <f t="shared" si="470"/>
        <v>78</v>
      </c>
      <c r="DX242" s="14">
        <f>INDEX(属性投放!$AW$6:$AW$85,(卡牌属性!DU242-2)*20+卡牌属性!DV242)</f>
        <v>7</v>
      </c>
      <c r="DY242" s="14">
        <f>INDEX(属性投放!BP$6:BP$85,卡牌属性!$DW242)</f>
        <v>3200</v>
      </c>
      <c r="DZ242" s="14">
        <f>INDEX(属性投放!BQ$6:BQ$85,卡牌属性!$DW242)</f>
        <v>1600</v>
      </c>
      <c r="EA242" s="14">
        <f>INDEX(属性投放!BR$6:BR$85,卡牌属性!$DW242)</f>
        <v>32000</v>
      </c>
      <c r="EB242" s="14">
        <f t="shared" si="499"/>
        <v>14308</v>
      </c>
      <c r="EC242" s="14">
        <f t="shared" si="500"/>
        <v>14875</v>
      </c>
      <c r="ED242" s="14">
        <f t="shared" si="501"/>
        <v>15545</v>
      </c>
      <c r="EE242" s="14">
        <f t="shared" si="502"/>
        <v>15545</v>
      </c>
      <c r="EF242" s="14">
        <f t="shared" si="503"/>
        <v>17195</v>
      </c>
      <c r="EG242" s="14">
        <f t="shared" si="504"/>
        <v>7089</v>
      </c>
      <c r="EH242" s="14">
        <f t="shared" si="505"/>
        <v>7368</v>
      </c>
      <c r="EI242" s="14">
        <f t="shared" si="506"/>
        <v>7368</v>
      </c>
      <c r="EJ242" s="14">
        <f t="shared" si="507"/>
        <v>7669</v>
      </c>
      <c r="EK242" s="14">
        <f t="shared" si="508"/>
        <v>8485</v>
      </c>
      <c r="EL242" s="14">
        <f t="shared" si="509"/>
        <v>153450</v>
      </c>
      <c r="EM242" s="14">
        <f t="shared" si="510"/>
        <v>170050</v>
      </c>
      <c r="EN242" s="14">
        <f t="shared" si="511"/>
        <v>170050</v>
      </c>
      <c r="EO242" s="14">
        <f t="shared" si="512"/>
        <v>194700</v>
      </c>
      <c r="EP242" s="14">
        <f t="shared" si="513"/>
        <v>228600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471"/>
        <v>12</v>
      </c>
      <c r="AG243" s="13">
        <f t="shared" si="449"/>
        <v>2</v>
      </c>
      <c r="AH243" s="14">
        <f t="shared" si="450"/>
        <v>1101012</v>
      </c>
      <c r="AI243" s="14" t="str">
        <f t="shared" si="451"/>
        <v>南御夫19突</v>
      </c>
      <c r="AJ243" s="25" t="s">
        <v>162</v>
      </c>
      <c r="AK243" s="14">
        <v>1</v>
      </c>
      <c r="AL243" s="14">
        <f t="shared" si="452"/>
        <v>19</v>
      </c>
      <c r="AM243" s="14">
        <f>INDEX(属性投放!$DE$6:$DE$85,(卡牌属性!AG243-2)*20+卡牌属性!AL243)</f>
        <v>17884</v>
      </c>
      <c r="AN243" s="14">
        <f t="shared" si="493"/>
        <v>17884</v>
      </c>
      <c r="AO243" s="14">
        <f t="shared" si="493"/>
        <v>17884</v>
      </c>
      <c r="AP243" s="14">
        <f t="shared" si="493"/>
        <v>17884</v>
      </c>
      <c r="AQ243" s="14">
        <f t="shared" si="493"/>
        <v>17884</v>
      </c>
      <c r="AR243" s="14">
        <f>INDEX(属性投放!$DF$6:$DF$85,(卡牌属性!AG243-2)*20+卡牌属性!AL243)</f>
        <v>8921</v>
      </c>
      <c r="AS243" s="14">
        <f t="shared" si="494"/>
        <v>8921</v>
      </c>
      <c r="AT243" s="14">
        <f t="shared" si="494"/>
        <v>8921</v>
      </c>
      <c r="AU243" s="14">
        <f t="shared" si="494"/>
        <v>8921</v>
      </c>
      <c r="AV243" s="14">
        <f t="shared" si="494"/>
        <v>8921</v>
      </c>
      <c r="AW243" s="14">
        <f>INDEX(属性投放!$DG$6:$DG$85,(卡牌属性!AG243-2)*20+卡牌属性!AL243)</f>
        <v>89370</v>
      </c>
      <c r="AX243" s="14">
        <f t="shared" si="495"/>
        <v>89370</v>
      </c>
      <c r="AY243" s="14">
        <f t="shared" si="495"/>
        <v>89370</v>
      </c>
      <c r="AZ243" s="14">
        <f t="shared" si="495"/>
        <v>89370</v>
      </c>
      <c r="BA243" s="14">
        <f t="shared" si="495"/>
        <v>89370</v>
      </c>
      <c r="BB243" s="14">
        <f>INDEX(属性投放!$DK$6:$DK$85,(卡牌属性!AG243-2)*20+卡牌属性!AL243)</f>
        <v>462</v>
      </c>
      <c r="BC243" s="14">
        <f t="shared" si="496"/>
        <v>462</v>
      </c>
      <c r="BD243" s="14">
        <f t="shared" si="496"/>
        <v>462</v>
      </c>
      <c r="BE243" s="14">
        <f t="shared" si="496"/>
        <v>462</v>
      </c>
      <c r="BF243" s="14">
        <f t="shared" si="496"/>
        <v>462</v>
      </c>
      <c r="BG243" s="14">
        <f>INDEX(属性投放!$DL$6:$DL$85,(卡牌属性!AG243-2)*20+卡牌属性!AL243)</f>
        <v>231</v>
      </c>
      <c r="BH243" s="14">
        <f t="shared" si="497"/>
        <v>231</v>
      </c>
      <c r="BI243" s="14">
        <f t="shared" si="497"/>
        <v>231</v>
      </c>
      <c r="BJ243" s="14">
        <f t="shared" si="497"/>
        <v>231</v>
      </c>
      <c r="BK243" s="14">
        <f t="shared" si="497"/>
        <v>231</v>
      </c>
      <c r="BL243" s="14">
        <f>INDEX(属性投放!$DM$6:$DM$85,(卡牌属性!AG243-2)*20+卡牌属性!AL243)</f>
        <v>2310</v>
      </c>
      <c r="BM243" s="14">
        <f t="shared" si="498"/>
        <v>2310</v>
      </c>
      <c r="BN243" s="14">
        <f t="shared" si="498"/>
        <v>2310</v>
      </c>
      <c r="BO243" s="14">
        <f t="shared" si="498"/>
        <v>2310</v>
      </c>
      <c r="BP243" s="14">
        <f t="shared" si="498"/>
        <v>2310</v>
      </c>
      <c r="BU243" s="13">
        <v>239</v>
      </c>
      <c r="BV243" s="13">
        <f t="shared" si="453"/>
        <v>12</v>
      </c>
      <c r="BW243" s="14">
        <f t="shared" si="454"/>
        <v>5</v>
      </c>
      <c r="BX243" s="14">
        <f t="shared" si="455"/>
        <v>1102012</v>
      </c>
      <c r="BY243" s="14" t="str">
        <f t="shared" si="456"/>
        <v>夏侯惇19突</v>
      </c>
      <c r="BZ243" s="25" t="s">
        <v>162</v>
      </c>
      <c r="CA243" s="14">
        <v>2</v>
      </c>
      <c r="CB243" s="14">
        <f t="shared" si="457"/>
        <v>19</v>
      </c>
      <c r="CC243" s="14" t="s">
        <v>21</v>
      </c>
      <c r="CD243" s="14">
        <f>INDEX(属性投放!$AY$6:$AY$85,(BW243-2)*20+CB243)</f>
        <v>41670</v>
      </c>
      <c r="CE243" s="14" t="s">
        <v>22</v>
      </c>
      <c r="CF243" s="14">
        <f>INDEX(属性投放!$AZ$6:$AZ$85,(BW243-2)*20+CB243)</f>
        <v>20738</v>
      </c>
      <c r="CG243" s="14" t="s">
        <v>674</v>
      </c>
      <c r="CH243" s="14">
        <f>INDEX(属性投放!$BA$6:$BA$85,(BW243-2)*20+CB243)</f>
        <v>414700</v>
      </c>
      <c r="CI243" s="14" t="s">
        <v>21</v>
      </c>
      <c r="CJ243" s="14">
        <f>INDEX(属性投放!$BB$6:$BB$85,(BW243-2)*20+CB243)</f>
        <v>100</v>
      </c>
      <c r="CK243" s="14" t="s">
        <v>22</v>
      </c>
      <c r="CL243" s="14">
        <f>INDEX(属性投放!$BC$6:$BC$85,(BW243-2)*20+CB243)</f>
        <v>50</v>
      </c>
      <c r="CM243" s="14" t="s">
        <v>674</v>
      </c>
      <c r="CN243" s="14">
        <f>INDEX(属性投放!$BD$6:$BD$85,(BW243-2)*20+CB243)</f>
        <v>1000</v>
      </c>
      <c r="CQ243" s="13">
        <v>239</v>
      </c>
      <c r="CR243" s="13">
        <f t="shared" si="458"/>
        <v>5</v>
      </c>
      <c r="CS243" s="13">
        <f t="shared" si="459"/>
        <v>31</v>
      </c>
      <c r="CT243" s="14">
        <f t="shared" si="460"/>
        <v>3</v>
      </c>
      <c r="CU243" s="14">
        <f t="shared" si="461"/>
        <v>1102005</v>
      </c>
      <c r="CV243" s="14" t="str">
        <f>INDEX($O$6:$O$27,CR243)&amp;"-"&amp;INDEX(属性投放!$AB$7:$AB$26,CX243)&amp;"-魂火-"&amp;CZ243</f>
        <v>李轩辕-焦热+1-魂火-1</v>
      </c>
      <c r="CW243" s="25" t="s">
        <v>162</v>
      </c>
      <c r="CX243" s="14">
        <f>INDEX(属性投放!$AL$7:$AL$58,CS243)</f>
        <v>14</v>
      </c>
      <c r="CY243" s="14" t="s">
        <v>701</v>
      </c>
      <c r="CZ243" s="14">
        <f>INDEX(属性投放!$AM$7:$AM$58,CS243)</f>
        <v>1</v>
      </c>
      <c r="DA243" s="14">
        <f t="shared" si="462"/>
        <v>31</v>
      </c>
      <c r="DB243" s="14">
        <f>INDEX(属性投放!$AN$7:$AN$58,DA243)</f>
        <v>97</v>
      </c>
      <c r="DC243" s="14" t="s">
        <v>702</v>
      </c>
      <c r="DD243" s="14">
        <f>INDEX(属性投放!$BJ$6:$BJ$85,(CT243-2)*20+CX243)</f>
        <v>350</v>
      </c>
      <c r="DE243" s="14">
        <f>SUMIFS(DD$5:DD243,$CR$5:$CR243,"="&amp;$CR243)</f>
        <v>4170</v>
      </c>
      <c r="DF243" s="14" t="s">
        <v>703</v>
      </c>
      <c r="DG243" s="14">
        <f>INDEX(属性投放!$BK$6:$BK$85,(CT243-2)*20+CX243)</f>
        <v>175</v>
      </c>
      <c r="DH243" s="14">
        <f>SUMIFS(DG$5:DG243,$CR$5:$CR243,"="&amp;$CR243)</f>
        <v>2087</v>
      </c>
      <c r="DI243" s="14" t="s">
        <v>704</v>
      </c>
      <c r="DJ243" s="14">
        <f>INDEX(属性投放!$BL$6:$BL$85,(CT243-2)*20+CX243)</f>
        <v>3500</v>
      </c>
      <c r="DK243" s="14">
        <f>SUMIFS(DJ$5:DJ243,$CR$5:$CR243,"="&amp;$CR243)</f>
        <v>41700</v>
      </c>
      <c r="DP243" s="14">
        <f t="shared" si="463"/>
        <v>1102012</v>
      </c>
      <c r="DQ243" s="14" t="str">
        <f t="shared" si="464"/>
        <v>夏侯惇19突</v>
      </c>
      <c r="DR243" s="14">
        <f t="shared" si="465"/>
        <v>7</v>
      </c>
      <c r="DS243" s="14">
        <f t="shared" si="466"/>
        <v>7</v>
      </c>
      <c r="DT243" s="14">
        <f t="shared" si="467"/>
        <v>9</v>
      </c>
      <c r="DU243" s="14">
        <f t="shared" si="468"/>
        <v>5</v>
      </c>
      <c r="DV243" s="14">
        <f t="shared" si="469"/>
        <v>19</v>
      </c>
      <c r="DW243" s="14">
        <f t="shared" si="470"/>
        <v>79</v>
      </c>
      <c r="DX243" s="14">
        <f>INDEX(属性投放!$AW$6:$AW$85,(卡牌属性!DU243-2)*20+卡牌属性!DV243)</f>
        <v>8</v>
      </c>
      <c r="DY243" s="14">
        <f>INDEX(属性投放!BP$6:BP$85,卡牌属性!$DW243)</f>
        <v>3200</v>
      </c>
      <c r="DZ243" s="14">
        <f>INDEX(属性投放!BQ$6:BQ$85,卡牌属性!$DW243)</f>
        <v>1600</v>
      </c>
      <c r="EA243" s="14">
        <f>INDEX(属性投放!BR$6:BR$85,卡牌属性!$DW243)</f>
        <v>32000</v>
      </c>
      <c r="EB243" s="14">
        <f t="shared" si="499"/>
        <v>17858</v>
      </c>
      <c r="EC243" s="14">
        <f t="shared" si="500"/>
        <v>18495</v>
      </c>
      <c r="ED243" s="14">
        <f t="shared" si="501"/>
        <v>19270</v>
      </c>
      <c r="EE243" s="14">
        <f t="shared" si="502"/>
        <v>19270</v>
      </c>
      <c r="EF243" s="14">
        <f t="shared" si="503"/>
        <v>21095</v>
      </c>
      <c r="EG243" s="14">
        <f t="shared" si="504"/>
        <v>8864</v>
      </c>
      <c r="EH243" s="14">
        <f t="shared" si="505"/>
        <v>9178</v>
      </c>
      <c r="EI243" s="14">
        <f t="shared" si="506"/>
        <v>9178</v>
      </c>
      <c r="EJ243" s="14">
        <f t="shared" si="507"/>
        <v>9535</v>
      </c>
      <c r="EK243" s="14">
        <f t="shared" si="508"/>
        <v>10435</v>
      </c>
      <c r="EL243" s="14">
        <f t="shared" si="509"/>
        <v>190700</v>
      </c>
      <c r="EM243" s="14">
        <f t="shared" si="510"/>
        <v>209050</v>
      </c>
      <c r="EN243" s="14">
        <f t="shared" si="511"/>
        <v>209050</v>
      </c>
      <c r="EO243" s="14">
        <f t="shared" si="512"/>
        <v>237200</v>
      </c>
      <c r="EP243" s="14">
        <f t="shared" si="513"/>
        <v>274600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471"/>
        <v>12</v>
      </c>
      <c r="AG244" s="13">
        <f t="shared" si="449"/>
        <v>2</v>
      </c>
      <c r="AH244" s="14">
        <f t="shared" si="450"/>
        <v>1101012</v>
      </c>
      <c r="AI244" s="14" t="str">
        <f t="shared" si="451"/>
        <v>南御夫20突</v>
      </c>
      <c r="AJ244" s="25" t="s">
        <v>162</v>
      </c>
      <c r="AK244" s="14">
        <v>1</v>
      </c>
      <c r="AL244" s="14">
        <f t="shared" si="452"/>
        <v>20</v>
      </c>
      <c r="AM244" s="14">
        <f>INDEX(属性投放!$DE$6:$DE$85,(卡牌属性!AG244-2)*20+卡牌属性!AL244)</f>
        <v>18874</v>
      </c>
      <c r="AN244" s="14">
        <f t="shared" si="493"/>
        <v>18874</v>
      </c>
      <c r="AO244" s="14">
        <f t="shared" si="493"/>
        <v>18874</v>
      </c>
      <c r="AP244" s="14">
        <f t="shared" si="493"/>
        <v>18874</v>
      </c>
      <c r="AQ244" s="14">
        <f t="shared" si="493"/>
        <v>18874</v>
      </c>
      <c r="AR244" s="14">
        <f>INDEX(属性投放!$DF$6:$DF$85,(卡牌属性!AG244-2)*20+卡牌属性!AL244)</f>
        <v>9417</v>
      </c>
      <c r="AS244" s="14">
        <f t="shared" si="494"/>
        <v>9417</v>
      </c>
      <c r="AT244" s="14">
        <f t="shared" si="494"/>
        <v>9417</v>
      </c>
      <c r="AU244" s="14">
        <f t="shared" si="494"/>
        <v>9417</v>
      </c>
      <c r="AV244" s="14">
        <f t="shared" si="494"/>
        <v>9417</v>
      </c>
      <c r="AW244" s="14">
        <f>INDEX(属性投放!$DG$6:$DG$85,(卡牌属性!AG244-2)*20+卡牌属性!AL244)</f>
        <v>94320</v>
      </c>
      <c r="AX244" s="14">
        <f t="shared" si="495"/>
        <v>94320</v>
      </c>
      <c r="AY244" s="14">
        <f t="shared" si="495"/>
        <v>94320</v>
      </c>
      <c r="AZ244" s="14">
        <f t="shared" si="495"/>
        <v>94320</v>
      </c>
      <c r="BA244" s="14">
        <f t="shared" si="495"/>
        <v>94320</v>
      </c>
      <c r="BB244" s="14">
        <f>INDEX(属性投放!$DK$6:$DK$85,(卡牌属性!AG244-2)*20+卡牌属性!AL244)</f>
        <v>462</v>
      </c>
      <c r="BC244" s="14">
        <f t="shared" si="496"/>
        <v>462</v>
      </c>
      <c r="BD244" s="14">
        <f t="shared" si="496"/>
        <v>462</v>
      </c>
      <c r="BE244" s="14">
        <f t="shared" si="496"/>
        <v>462</v>
      </c>
      <c r="BF244" s="14">
        <f t="shared" si="496"/>
        <v>462</v>
      </c>
      <c r="BG244" s="14">
        <f>INDEX(属性投放!$DL$6:$DL$85,(卡牌属性!AG244-2)*20+卡牌属性!AL244)</f>
        <v>231</v>
      </c>
      <c r="BH244" s="14">
        <f t="shared" si="497"/>
        <v>231</v>
      </c>
      <c r="BI244" s="14">
        <f t="shared" si="497"/>
        <v>231</v>
      </c>
      <c r="BJ244" s="14">
        <f t="shared" si="497"/>
        <v>231</v>
      </c>
      <c r="BK244" s="14">
        <f t="shared" si="497"/>
        <v>231</v>
      </c>
      <c r="BL244" s="14">
        <f>INDEX(属性投放!$DM$6:$DM$85,(卡牌属性!AG244-2)*20+卡牌属性!AL244)</f>
        <v>2310</v>
      </c>
      <c r="BM244" s="14">
        <f t="shared" si="498"/>
        <v>2310</v>
      </c>
      <c r="BN244" s="14">
        <f t="shared" si="498"/>
        <v>2310</v>
      </c>
      <c r="BO244" s="14">
        <f t="shared" si="498"/>
        <v>2310</v>
      </c>
      <c r="BP244" s="14">
        <f t="shared" si="498"/>
        <v>2310</v>
      </c>
      <c r="BU244" s="13">
        <v>240</v>
      </c>
      <c r="BV244" s="13">
        <f t="shared" si="453"/>
        <v>12</v>
      </c>
      <c r="BW244" s="14">
        <f t="shared" si="454"/>
        <v>5</v>
      </c>
      <c r="BX244" s="14">
        <f t="shared" si="455"/>
        <v>1102012</v>
      </c>
      <c r="BY244" s="14" t="str">
        <f t="shared" si="456"/>
        <v>夏侯惇20突</v>
      </c>
      <c r="BZ244" s="25" t="s">
        <v>162</v>
      </c>
      <c r="CA244" s="14">
        <v>2</v>
      </c>
      <c r="CB244" s="14">
        <f t="shared" si="457"/>
        <v>20</v>
      </c>
      <c r="CC244" s="14" t="s">
        <v>21</v>
      </c>
      <c r="CD244" s="14">
        <f>INDEX(属性投放!$AY$6:$AY$85,(BW244-2)*20+CB244)</f>
        <v>51070</v>
      </c>
      <c r="CE244" s="14" t="s">
        <v>22</v>
      </c>
      <c r="CF244" s="14">
        <f>INDEX(属性投放!$AZ$6:$AZ$85,(BW244-2)*20+CB244)</f>
        <v>25438</v>
      </c>
      <c r="CG244" s="14" t="s">
        <v>674</v>
      </c>
      <c r="CH244" s="14">
        <f>INDEX(属性投放!$BA$6:$BA$85,(BW244-2)*20+CB244)</f>
        <v>508700</v>
      </c>
      <c r="CI244" s="14" t="s">
        <v>21</v>
      </c>
      <c r="CJ244" s="14">
        <f>INDEX(属性投放!$BB$6:$BB$85,(BW244-2)*20+CB244)</f>
        <v>100</v>
      </c>
      <c r="CK244" s="14" t="s">
        <v>22</v>
      </c>
      <c r="CL244" s="14">
        <f>INDEX(属性投放!$BC$6:$BC$85,(BW244-2)*20+CB244)</f>
        <v>50</v>
      </c>
      <c r="CM244" s="14" t="s">
        <v>674</v>
      </c>
      <c r="CN244" s="14">
        <f>INDEX(属性投放!$BD$6:$BD$85,(BW244-2)*20+CB244)</f>
        <v>1000</v>
      </c>
      <c r="CQ244" s="13">
        <v>240</v>
      </c>
      <c r="CR244" s="13">
        <f t="shared" si="458"/>
        <v>5</v>
      </c>
      <c r="CS244" s="13">
        <f t="shared" si="459"/>
        <v>32</v>
      </c>
      <c r="CT244" s="14">
        <f t="shared" si="460"/>
        <v>3</v>
      </c>
      <c r="CU244" s="14">
        <f t="shared" si="461"/>
        <v>1102005</v>
      </c>
      <c r="CV244" s="14" t="str">
        <f>INDEX($O$6:$O$27,CR244)&amp;"-"&amp;INDEX(属性投放!$AB$7:$AB$26,CX244)&amp;"-魂火-"&amp;CZ244</f>
        <v>李轩辕-焦热+1-魂火-2</v>
      </c>
      <c r="CW244" s="25" t="s">
        <v>162</v>
      </c>
      <c r="CX244" s="14">
        <f>INDEX(属性投放!$AL$7:$AL$58,CS244)</f>
        <v>14</v>
      </c>
      <c r="CY244" s="14" t="s">
        <v>701</v>
      </c>
      <c r="CZ244" s="14">
        <f>INDEX(属性投放!$AM$7:$AM$58,CS244)</f>
        <v>2</v>
      </c>
      <c r="DA244" s="14">
        <f t="shared" si="462"/>
        <v>32</v>
      </c>
      <c r="DB244" s="14">
        <f>INDEX(属性投放!$AN$7:$AN$58,DA244)</f>
        <v>100</v>
      </c>
      <c r="DC244" s="14" t="s">
        <v>702</v>
      </c>
      <c r="DD244" s="14">
        <f>INDEX(属性投放!$BJ$6:$BJ$85,(CT244-2)*20+CX244)</f>
        <v>350</v>
      </c>
      <c r="DE244" s="14">
        <f>SUMIFS(DD$5:DD244,$CR$5:$CR244,"="&amp;$CR244)</f>
        <v>4520</v>
      </c>
      <c r="DF244" s="14" t="s">
        <v>703</v>
      </c>
      <c r="DG244" s="14">
        <f>INDEX(属性投放!$BK$6:$BK$85,(CT244-2)*20+CX244)</f>
        <v>175</v>
      </c>
      <c r="DH244" s="14">
        <f>SUMIFS(DG$5:DG244,$CR$5:$CR244,"="&amp;$CR244)</f>
        <v>2262</v>
      </c>
      <c r="DI244" s="14" t="s">
        <v>704</v>
      </c>
      <c r="DJ244" s="14">
        <f>INDEX(属性投放!$BL$6:$BL$85,(CT244-2)*20+CX244)</f>
        <v>3500</v>
      </c>
      <c r="DK244" s="14">
        <f>SUMIFS(DJ$5:DJ244,$CR$5:$CR244,"="&amp;$CR244)</f>
        <v>45200</v>
      </c>
      <c r="DP244" s="14">
        <f t="shared" si="463"/>
        <v>1102012</v>
      </c>
      <c r="DQ244" s="14" t="str">
        <f t="shared" si="464"/>
        <v>夏侯惇20突</v>
      </c>
      <c r="DR244" s="14">
        <f t="shared" si="465"/>
        <v>7</v>
      </c>
      <c r="DS244" s="14">
        <f t="shared" si="466"/>
        <v>7</v>
      </c>
      <c r="DT244" s="14">
        <f t="shared" si="467"/>
        <v>9</v>
      </c>
      <c r="DU244" s="14">
        <f t="shared" si="468"/>
        <v>5</v>
      </c>
      <c r="DV244" s="14">
        <f t="shared" si="469"/>
        <v>20</v>
      </c>
      <c r="DW244" s="14">
        <f t="shared" si="470"/>
        <v>80</v>
      </c>
      <c r="DX244" s="14">
        <f>INDEX(属性投放!$AW$6:$AW$85,(卡牌属性!DU244-2)*20+卡牌属性!DV244)</f>
        <v>10</v>
      </c>
      <c r="DY244" s="14">
        <f>INDEX(属性投放!BP$6:BP$85,卡牌属性!$DW244)</f>
        <v>3500</v>
      </c>
      <c r="DZ244" s="14">
        <f>INDEX(属性投放!BQ$6:BQ$85,卡牌属性!$DW244)</f>
        <v>1750</v>
      </c>
      <c r="EA244" s="14">
        <f>INDEX(属性投放!BR$6:BR$85,卡牌属性!$DW244)</f>
        <v>35000</v>
      </c>
      <c r="EB244" s="14">
        <f t="shared" si="499"/>
        <v>21658</v>
      </c>
      <c r="EC244" s="14">
        <f t="shared" si="500"/>
        <v>22335</v>
      </c>
      <c r="ED244" s="14">
        <f t="shared" si="501"/>
        <v>23270</v>
      </c>
      <c r="EE244" s="14">
        <f t="shared" si="502"/>
        <v>23270</v>
      </c>
      <c r="EF244" s="14">
        <f t="shared" si="503"/>
        <v>25495</v>
      </c>
      <c r="EG244" s="14">
        <f t="shared" si="504"/>
        <v>10768</v>
      </c>
      <c r="EH244" s="14">
        <f t="shared" si="505"/>
        <v>11098</v>
      </c>
      <c r="EI244" s="14">
        <f t="shared" si="506"/>
        <v>11098</v>
      </c>
      <c r="EJ244" s="14">
        <f t="shared" si="507"/>
        <v>11535</v>
      </c>
      <c r="EK244" s="14">
        <f t="shared" si="508"/>
        <v>12635</v>
      </c>
      <c r="EL244" s="14">
        <f t="shared" si="509"/>
        <v>230700</v>
      </c>
      <c r="EM244" s="14">
        <f t="shared" si="510"/>
        <v>253050</v>
      </c>
      <c r="EN244" s="14">
        <f t="shared" si="511"/>
        <v>253050</v>
      </c>
      <c r="EO244" s="14">
        <f t="shared" si="512"/>
        <v>285200</v>
      </c>
      <c r="EP244" s="14">
        <f t="shared" si="513"/>
        <v>330600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471"/>
        <v>13</v>
      </c>
      <c r="AG245" s="13">
        <f t="shared" si="449"/>
        <v>2</v>
      </c>
      <c r="AH245" s="14">
        <f t="shared" si="450"/>
        <v>1101013</v>
      </c>
      <c r="AI245" s="14" t="str">
        <f t="shared" si="451"/>
        <v>吉拉1突</v>
      </c>
      <c r="AJ245" s="25" t="s">
        <v>162</v>
      </c>
      <c r="AK245" s="14">
        <v>1</v>
      </c>
      <c r="AL245" s="14">
        <f t="shared" si="452"/>
        <v>1</v>
      </c>
      <c r="AM245" s="14">
        <f>INDEX(属性投放!$DE$6:$DE$85,(卡牌属性!AG245-2)*20+卡牌属性!AL245)</f>
        <v>50</v>
      </c>
      <c r="AN245" s="14">
        <f t="shared" ref="AN245:AQ264" si="514">$AM245</f>
        <v>50</v>
      </c>
      <c r="AO245" s="14">
        <f t="shared" si="514"/>
        <v>50</v>
      </c>
      <c r="AP245" s="14">
        <f t="shared" si="514"/>
        <v>50</v>
      </c>
      <c r="AQ245" s="14">
        <f t="shared" si="514"/>
        <v>50</v>
      </c>
      <c r="AR245" s="14">
        <f>INDEX(属性投放!$DF$6:$DF$85,(卡牌属性!AG245-2)*20+卡牌属性!AL245)</f>
        <v>0</v>
      </c>
      <c r="AS245" s="14">
        <f t="shared" ref="AS245:AV264" si="515">$AR245</f>
        <v>0</v>
      </c>
      <c r="AT245" s="14">
        <f t="shared" si="515"/>
        <v>0</v>
      </c>
      <c r="AU245" s="14">
        <f t="shared" si="515"/>
        <v>0</v>
      </c>
      <c r="AV245" s="14">
        <f t="shared" si="515"/>
        <v>0</v>
      </c>
      <c r="AW245" s="14">
        <f>INDEX(属性投放!$DG$6:$DG$85,(卡牌属性!AG245-2)*20+卡牌属性!AL245)</f>
        <v>200</v>
      </c>
      <c r="AX245" s="14">
        <f t="shared" ref="AX245:BA264" si="516">$AW245</f>
        <v>200</v>
      </c>
      <c r="AY245" s="14">
        <f t="shared" si="516"/>
        <v>200</v>
      </c>
      <c r="AZ245" s="14">
        <f t="shared" si="516"/>
        <v>200</v>
      </c>
      <c r="BA245" s="14">
        <f t="shared" si="516"/>
        <v>200</v>
      </c>
      <c r="BB245" s="14">
        <f>INDEX(属性投放!$DK$6:$DK$85,(卡牌属性!AG245-2)*20+卡牌属性!AL245)</f>
        <v>6</v>
      </c>
      <c r="BC245" s="14">
        <f t="shared" ref="BC245:BF264" si="517">$BB245</f>
        <v>6</v>
      </c>
      <c r="BD245" s="14">
        <f t="shared" si="517"/>
        <v>6</v>
      </c>
      <c r="BE245" s="14">
        <f t="shared" si="517"/>
        <v>6</v>
      </c>
      <c r="BF245" s="14">
        <f t="shared" si="517"/>
        <v>6</v>
      </c>
      <c r="BG245" s="14">
        <f>INDEX(属性投放!$DL$6:$DL$85,(卡牌属性!AG245-2)*20+卡牌属性!AL245)</f>
        <v>3</v>
      </c>
      <c r="BH245" s="14">
        <f t="shared" ref="BH245:BK264" si="518">$BG245</f>
        <v>3</v>
      </c>
      <c r="BI245" s="14">
        <f t="shared" si="518"/>
        <v>3</v>
      </c>
      <c r="BJ245" s="14">
        <f t="shared" si="518"/>
        <v>3</v>
      </c>
      <c r="BK245" s="14">
        <f t="shared" si="518"/>
        <v>3</v>
      </c>
      <c r="BL245" s="14">
        <f>INDEX(属性投放!$DM$6:$DM$85,(卡牌属性!AG245-2)*20+卡牌属性!AL245)</f>
        <v>30</v>
      </c>
      <c r="BM245" s="14">
        <f t="shared" ref="BM245:BP264" si="519">$BL245</f>
        <v>30</v>
      </c>
      <c r="BN245" s="14">
        <f t="shared" si="519"/>
        <v>30</v>
      </c>
      <c r="BO245" s="14">
        <f t="shared" si="519"/>
        <v>30</v>
      </c>
      <c r="BP245" s="14">
        <f t="shared" si="519"/>
        <v>30</v>
      </c>
      <c r="BU245" s="13">
        <v>241</v>
      </c>
      <c r="BV245" s="13">
        <f t="shared" si="453"/>
        <v>13</v>
      </c>
      <c r="BW245" s="14">
        <f t="shared" si="454"/>
        <v>2</v>
      </c>
      <c r="BX245" s="14">
        <f t="shared" si="455"/>
        <v>1102013</v>
      </c>
      <c r="BY245" s="14" t="str">
        <f t="shared" si="456"/>
        <v>塞伯罗斯1突</v>
      </c>
      <c r="BZ245" s="25" t="s">
        <v>162</v>
      </c>
      <c r="CA245" s="14">
        <v>2</v>
      </c>
      <c r="CB245" s="14">
        <f t="shared" si="457"/>
        <v>1</v>
      </c>
      <c r="CC245" s="14" t="s">
        <v>21</v>
      </c>
      <c r="CD245" s="14">
        <f>INDEX(属性投放!$AY$6:$AY$85,(BW245-2)*20+CB245)</f>
        <v>100</v>
      </c>
      <c r="CE245" s="14" t="s">
        <v>22</v>
      </c>
      <c r="CF245" s="14">
        <f>INDEX(属性投放!$AZ$6:$AZ$85,(BW245-2)*20+CB245)</f>
        <v>20</v>
      </c>
      <c r="CG245" s="14" t="s">
        <v>674</v>
      </c>
      <c r="CH245" s="14">
        <f>INDEX(属性投放!$BA$6:$BA$85,(BW245-2)*20+CB245)</f>
        <v>300</v>
      </c>
      <c r="CI245" s="14" t="s">
        <v>21</v>
      </c>
      <c r="CJ245" s="14">
        <f>INDEX(属性投放!$BB$6:$BB$85,(BW245-2)*20+CB245)</f>
        <v>5</v>
      </c>
      <c r="CK245" s="14" t="s">
        <v>22</v>
      </c>
      <c r="CL245" s="14">
        <f>INDEX(属性投放!$BC$6:$BC$85,(BW245-2)*20+CB245)</f>
        <v>3</v>
      </c>
      <c r="CM245" s="14" t="s">
        <v>674</v>
      </c>
      <c r="CN245" s="14">
        <f>INDEX(属性投放!$BD$6:$BD$85,(BW245-2)*20+CB245)</f>
        <v>50</v>
      </c>
      <c r="CQ245" s="13">
        <v>241</v>
      </c>
      <c r="CR245" s="13">
        <f t="shared" si="458"/>
        <v>5</v>
      </c>
      <c r="CS245" s="13">
        <f t="shared" si="459"/>
        <v>33</v>
      </c>
      <c r="CT245" s="14">
        <f t="shared" si="460"/>
        <v>3</v>
      </c>
      <c r="CU245" s="14">
        <f t="shared" si="461"/>
        <v>1102005</v>
      </c>
      <c r="CV245" s="14" t="str">
        <f>INDEX($O$6:$O$27,CR245)&amp;"-"&amp;INDEX(属性投放!$AB$7:$AB$26,CX245)&amp;"-魂火-"&amp;CZ245</f>
        <v>李轩辕-焦热+1-魂火-3</v>
      </c>
      <c r="CW245" s="25" t="s">
        <v>162</v>
      </c>
      <c r="CX245" s="14">
        <f>INDEX(属性投放!$AL$7:$AL$58,CS245)</f>
        <v>14</v>
      </c>
      <c r="CY245" s="14" t="s">
        <v>701</v>
      </c>
      <c r="CZ245" s="14">
        <f>INDEX(属性投放!$AM$7:$AM$58,CS245)</f>
        <v>3</v>
      </c>
      <c r="DA245" s="14">
        <f t="shared" si="462"/>
        <v>33</v>
      </c>
      <c r="DB245" s="14">
        <f>INDEX(属性投放!$AN$7:$AN$58,DA245)</f>
        <v>102</v>
      </c>
      <c r="DC245" s="14" t="s">
        <v>702</v>
      </c>
      <c r="DD245" s="14">
        <f>INDEX(属性投放!$BJ$6:$BJ$85,(CT245-2)*20+CX245)</f>
        <v>350</v>
      </c>
      <c r="DE245" s="14">
        <f>SUMIFS(DD$5:DD245,$CR$5:$CR245,"="&amp;$CR245)</f>
        <v>4870</v>
      </c>
      <c r="DF245" s="14" t="s">
        <v>703</v>
      </c>
      <c r="DG245" s="14">
        <f>INDEX(属性投放!$BK$6:$BK$85,(CT245-2)*20+CX245)</f>
        <v>175</v>
      </c>
      <c r="DH245" s="14">
        <f>SUMIFS(DG$5:DG245,$CR$5:$CR245,"="&amp;$CR245)</f>
        <v>2437</v>
      </c>
      <c r="DI245" s="14" t="s">
        <v>704</v>
      </c>
      <c r="DJ245" s="14">
        <f>INDEX(属性投放!$BL$6:$BL$85,(CT245-2)*20+CX245)</f>
        <v>3500</v>
      </c>
      <c r="DK245" s="14">
        <f>SUMIFS(DJ$5:DJ245,$CR$5:$CR245,"="&amp;$CR245)</f>
        <v>48700</v>
      </c>
      <c r="DP245" s="14">
        <f t="shared" si="463"/>
        <v>1102013</v>
      </c>
      <c r="DQ245" s="14" t="str">
        <f t="shared" si="464"/>
        <v>塞伯罗斯1突</v>
      </c>
      <c r="DR245" s="14">
        <f t="shared" si="465"/>
        <v>3</v>
      </c>
      <c r="DS245" s="14">
        <f t="shared" si="466"/>
        <v>3</v>
      </c>
      <c r="DT245" s="14">
        <f t="shared" si="467"/>
        <v>3</v>
      </c>
      <c r="DU245" s="14">
        <f t="shared" si="468"/>
        <v>2</v>
      </c>
      <c r="DV245" s="14">
        <f t="shared" si="469"/>
        <v>1</v>
      </c>
      <c r="DW245" s="14">
        <f t="shared" si="470"/>
        <v>1</v>
      </c>
      <c r="DX245" s="14">
        <f>INDEX(属性投放!$AW$6:$AW$85,(卡牌属性!DU245-2)*20+卡牌属性!DV245)</f>
        <v>4</v>
      </c>
      <c r="DY245" s="14">
        <f>INDEX(属性投放!BP$6:BP$85,卡牌属性!$DW245)</f>
        <v>25</v>
      </c>
      <c r="DZ245" s="14">
        <f>INDEX(属性投放!BQ$6:BQ$85,卡牌属性!$DW245)</f>
        <v>13</v>
      </c>
      <c r="EA245" s="14">
        <f>INDEX(属性投放!BR$6:BR$85,卡牌属性!$DW245)</f>
        <v>250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471"/>
        <v>13</v>
      </c>
      <c r="AG246" s="13">
        <f t="shared" si="449"/>
        <v>2</v>
      </c>
      <c r="AH246" s="14">
        <f t="shared" si="450"/>
        <v>1101013</v>
      </c>
      <c r="AI246" s="14" t="str">
        <f t="shared" si="451"/>
        <v>吉拉2突</v>
      </c>
      <c r="AJ246" s="25" t="s">
        <v>162</v>
      </c>
      <c r="AK246" s="14">
        <v>1</v>
      </c>
      <c r="AL246" s="14">
        <f t="shared" si="452"/>
        <v>2</v>
      </c>
      <c r="AM246" s="14">
        <f>INDEX(属性投放!$DE$6:$DE$85,(卡牌属性!AG246-2)*20+卡牌属性!AL246)</f>
        <v>110</v>
      </c>
      <c r="AN246" s="14">
        <f t="shared" si="514"/>
        <v>110</v>
      </c>
      <c r="AO246" s="14">
        <f t="shared" si="514"/>
        <v>110</v>
      </c>
      <c r="AP246" s="14">
        <f t="shared" si="514"/>
        <v>110</v>
      </c>
      <c r="AQ246" s="14">
        <f t="shared" si="514"/>
        <v>110</v>
      </c>
      <c r="AR246" s="14">
        <f>INDEX(属性投放!$DF$6:$DF$85,(卡牌属性!AG246-2)*20+卡牌属性!AL246)</f>
        <v>30</v>
      </c>
      <c r="AS246" s="14">
        <f t="shared" si="515"/>
        <v>30</v>
      </c>
      <c r="AT246" s="14">
        <f t="shared" si="515"/>
        <v>30</v>
      </c>
      <c r="AU246" s="14">
        <f t="shared" si="515"/>
        <v>30</v>
      </c>
      <c r="AV246" s="14">
        <f t="shared" si="515"/>
        <v>30</v>
      </c>
      <c r="AW246" s="14">
        <f>INDEX(属性投放!$DG$6:$DG$85,(卡牌属性!AG246-2)*20+卡牌属性!AL246)</f>
        <v>500</v>
      </c>
      <c r="AX246" s="14">
        <f t="shared" si="516"/>
        <v>500</v>
      </c>
      <c r="AY246" s="14">
        <f t="shared" si="516"/>
        <v>500</v>
      </c>
      <c r="AZ246" s="14">
        <f t="shared" si="516"/>
        <v>500</v>
      </c>
      <c r="BA246" s="14">
        <f t="shared" si="516"/>
        <v>500</v>
      </c>
      <c r="BB246" s="14">
        <f>INDEX(属性投放!$DK$6:$DK$85,(卡牌属性!AG246-2)*20+卡牌属性!AL246)</f>
        <v>12</v>
      </c>
      <c r="BC246" s="14">
        <f t="shared" si="517"/>
        <v>12</v>
      </c>
      <c r="BD246" s="14">
        <f t="shared" si="517"/>
        <v>12</v>
      </c>
      <c r="BE246" s="14">
        <f t="shared" si="517"/>
        <v>12</v>
      </c>
      <c r="BF246" s="14">
        <f t="shared" si="517"/>
        <v>12</v>
      </c>
      <c r="BG246" s="14">
        <f>INDEX(属性投放!$DL$6:$DL$85,(卡牌属性!AG246-2)*20+卡牌属性!AL246)</f>
        <v>6</v>
      </c>
      <c r="BH246" s="14">
        <f t="shared" si="518"/>
        <v>6</v>
      </c>
      <c r="BI246" s="14">
        <f t="shared" si="518"/>
        <v>6</v>
      </c>
      <c r="BJ246" s="14">
        <f t="shared" si="518"/>
        <v>6</v>
      </c>
      <c r="BK246" s="14">
        <f t="shared" si="518"/>
        <v>6</v>
      </c>
      <c r="BL246" s="14">
        <f>INDEX(属性投放!$DM$6:$DM$85,(卡牌属性!AG246-2)*20+卡牌属性!AL246)</f>
        <v>60</v>
      </c>
      <c r="BM246" s="14">
        <f t="shared" si="519"/>
        <v>60</v>
      </c>
      <c r="BN246" s="14">
        <f t="shared" si="519"/>
        <v>60</v>
      </c>
      <c r="BO246" s="14">
        <f t="shared" si="519"/>
        <v>60</v>
      </c>
      <c r="BP246" s="14">
        <f t="shared" si="519"/>
        <v>60</v>
      </c>
      <c r="BU246" s="13">
        <v>242</v>
      </c>
      <c r="BV246" s="13">
        <f t="shared" si="453"/>
        <v>13</v>
      </c>
      <c r="BW246" s="14">
        <f t="shared" si="454"/>
        <v>2</v>
      </c>
      <c r="BX246" s="14">
        <f t="shared" si="455"/>
        <v>1102013</v>
      </c>
      <c r="BY246" s="14" t="str">
        <f t="shared" si="456"/>
        <v>塞伯罗斯2突</v>
      </c>
      <c r="BZ246" s="25" t="s">
        <v>162</v>
      </c>
      <c r="CA246" s="14">
        <v>2</v>
      </c>
      <c r="CB246" s="14">
        <f t="shared" si="457"/>
        <v>2</v>
      </c>
      <c r="CC246" s="14" t="s">
        <v>21</v>
      </c>
      <c r="CD246" s="14">
        <f>INDEX(属性投放!$AY$6:$AY$85,(BW246-2)*20+CB246)</f>
        <v>160</v>
      </c>
      <c r="CE246" s="14" t="s">
        <v>22</v>
      </c>
      <c r="CF246" s="14">
        <f>INDEX(属性投放!$AZ$6:$AZ$85,(BW246-2)*20+CB246)</f>
        <v>53</v>
      </c>
      <c r="CG246" s="14" t="s">
        <v>674</v>
      </c>
      <c r="CH246" s="14">
        <f>INDEX(属性投放!$BA$6:$BA$85,(BW246-2)*20+CB246)</f>
        <v>900</v>
      </c>
      <c r="CI246" s="14" t="s">
        <v>21</v>
      </c>
      <c r="CJ246" s="14">
        <f>INDEX(属性投放!$BB$6:$BB$85,(BW246-2)*20+CB246)</f>
        <v>6</v>
      </c>
      <c r="CK246" s="14" t="s">
        <v>22</v>
      </c>
      <c r="CL246" s="14">
        <f>INDEX(属性投放!$BC$6:$BC$85,(BW246-2)*20+CB246)</f>
        <v>3</v>
      </c>
      <c r="CM246" s="14" t="s">
        <v>674</v>
      </c>
      <c r="CN246" s="14">
        <f>INDEX(属性投放!$BD$6:$BD$85,(BW246-2)*20+CB246)</f>
        <v>60</v>
      </c>
      <c r="CQ246" s="13">
        <v>242</v>
      </c>
      <c r="CR246" s="13">
        <f t="shared" si="458"/>
        <v>5</v>
      </c>
      <c r="CS246" s="13">
        <f t="shared" si="459"/>
        <v>34</v>
      </c>
      <c r="CT246" s="14">
        <f t="shared" si="460"/>
        <v>3</v>
      </c>
      <c r="CU246" s="14">
        <f t="shared" si="461"/>
        <v>1102005</v>
      </c>
      <c r="CV246" s="14" t="str">
        <f>INDEX($O$6:$O$27,CR246)&amp;"-"&amp;INDEX(属性投放!$AB$7:$AB$26,CX246)&amp;"-魂火-"&amp;CZ246</f>
        <v>李轩辕-焦热+2-魂火-1</v>
      </c>
      <c r="CW246" s="25" t="s">
        <v>162</v>
      </c>
      <c r="CX246" s="14">
        <f>INDEX(属性投放!$AL$7:$AL$58,CS246)</f>
        <v>15</v>
      </c>
      <c r="CY246" s="14" t="s">
        <v>701</v>
      </c>
      <c r="CZ246" s="14">
        <f>INDEX(属性投放!$AM$7:$AM$58,CS246)</f>
        <v>1</v>
      </c>
      <c r="DA246" s="14">
        <f t="shared" si="462"/>
        <v>34</v>
      </c>
      <c r="DB246" s="14">
        <f>INDEX(属性投放!$AN$7:$AN$58,DA246)</f>
        <v>105</v>
      </c>
      <c r="DC246" s="14" t="s">
        <v>702</v>
      </c>
      <c r="DD246" s="14">
        <f>INDEX(属性投放!$BJ$6:$BJ$85,(CT246-2)*20+CX246)</f>
        <v>480</v>
      </c>
      <c r="DE246" s="14">
        <f>SUMIFS(DD$5:DD246,$CR$5:$CR246,"="&amp;$CR246)</f>
        <v>5350</v>
      </c>
      <c r="DF246" s="14" t="s">
        <v>703</v>
      </c>
      <c r="DG246" s="14">
        <f>INDEX(属性投放!$BK$6:$BK$85,(CT246-2)*20+CX246)</f>
        <v>240</v>
      </c>
      <c r="DH246" s="14">
        <f>SUMIFS(DG$5:DG246,$CR$5:$CR246,"="&amp;$CR246)</f>
        <v>2677</v>
      </c>
      <c r="DI246" s="14" t="s">
        <v>704</v>
      </c>
      <c r="DJ246" s="14">
        <f>INDEX(属性投放!$BL$6:$BL$85,(CT246-2)*20+CX246)</f>
        <v>4800</v>
      </c>
      <c r="DK246" s="14">
        <f>SUMIFS(DJ$5:DJ246,$CR$5:$CR246,"="&amp;$CR246)</f>
        <v>53500</v>
      </c>
      <c r="DP246" s="14">
        <f t="shared" si="463"/>
        <v>1102013</v>
      </c>
      <c r="DQ246" s="14" t="str">
        <f t="shared" si="464"/>
        <v>塞伯罗斯2突</v>
      </c>
      <c r="DR246" s="14">
        <f t="shared" si="465"/>
        <v>3</v>
      </c>
      <c r="DS246" s="14">
        <f t="shared" si="466"/>
        <v>3</v>
      </c>
      <c r="DT246" s="14">
        <f t="shared" si="467"/>
        <v>3</v>
      </c>
      <c r="DU246" s="14">
        <f t="shared" si="468"/>
        <v>2</v>
      </c>
      <c r="DV246" s="14">
        <f t="shared" si="469"/>
        <v>2</v>
      </c>
      <c r="DW246" s="14">
        <f t="shared" si="470"/>
        <v>2</v>
      </c>
      <c r="DX246" s="14">
        <f>INDEX(属性投放!$AW$6:$AW$85,(卡牌属性!DU246-2)*20+卡牌属性!DV246)</f>
        <v>10</v>
      </c>
      <c r="DY246" s="14">
        <f>INDEX(属性投放!BP$6:BP$85,卡牌属性!$DW246)</f>
        <v>30</v>
      </c>
      <c r="DZ246" s="14">
        <f>INDEX(属性投放!BQ$6:BQ$85,卡牌属性!$DW246)</f>
        <v>15</v>
      </c>
      <c r="EA246" s="14">
        <f>INDEX(属性投放!BR$6:BR$85,卡牌属性!$DW246)</f>
        <v>300</v>
      </c>
      <c r="EB246" s="14">
        <f t="shared" ref="EB246:EB264" si="520">EB245+$DY245+EQ245*$DX245</f>
        <v>145</v>
      </c>
      <c r="EC246" s="14">
        <f t="shared" ref="EC246:EC264" si="521">EC245+$DY245+ER245*$DX245</f>
        <v>174</v>
      </c>
      <c r="ED246" s="14">
        <f t="shared" ref="ED246:ED264" si="522">ED245+$DY245+ES245*$DX245</f>
        <v>207</v>
      </c>
      <c r="EE246" s="14">
        <f t="shared" ref="EE246:EE264" si="523">EE245+$DY245+ET245*$DX245</f>
        <v>207</v>
      </c>
      <c r="EF246" s="14">
        <f t="shared" ref="EF246:EF264" si="524">EF245+$DY245+EU245*$DX245</f>
        <v>265</v>
      </c>
      <c r="EG246" s="14">
        <f t="shared" ref="EG246:EG264" si="525">EG245+$DZ245+EV245*$DX245</f>
        <v>45</v>
      </c>
      <c r="EH246" s="14">
        <f t="shared" ref="EH246:EH264" si="526">EH245+$DZ245+EW245*$DX245</f>
        <v>50</v>
      </c>
      <c r="EI246" s="14">
        <f t="shared" ref="EI246:EI264" si="527">EI245+$DZ245+EX245*$DX245</f>
        <v>50</v>
      </c>
      <c r="EJ246" s="14">
        <f t="shared" ref="EJ246:EJ264" si="528">EJ245+$DZ245+EY245*$DX245</f>
        <v>59</v>
      </c>
      <c r="EK246" s="14">
        <f t="shared" ref="EK246:EK264" si="529">EK245+$DZ245+EZ245*$DX245</f>
        <v>68</v>
      </c>
      <c r="EL246" s="14">
        <f t="shared" ref="EL246:EL264" si="530">EL245+$EA245+FA245*$DX245</f>
        <v>750</v>
      </c>
      <c r="EM246" s="14">
        <f t="shared" ref="EM246:EM264" si="531">EM245+$EA245+FB245*$DX245</f>
        <v>840</v>
      </c>
      <c r="EN246" s="14">
        <f t="shared" ref="EN246:EN264" si="532">EN245+$EA245+FC245*$DX245</f>
        <v>840</v>
      </c>
      <c r="EO246" s="14">
        <f t="shared" ref="EO246:EO264" si="533">EO245+$EA245+FD245*$DX245</f>
        <v>970</v>
      </c>
      <c r="EP246" s="14">
        <f t="shared" ref="EP246:EP264" si="534">EP245+$EA245+FE245*$DX245</f>
        <v>1350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471"/>
        <v>13</v>
      </c>
      <c r="AG247" s="13">
        <f t="shared" si="449"/>
        <v>2</v>
      </c>
      <c r="AH247" s="14">
        <f t="shared" si="450"/>
        <v>1101013</v>
      </c>
      <c r="AI247" s="14" t="str">
        <f t="shared" si="451"/>
        <v>吉拉3突</v>
      </c>
      <c r="AJ247" s="25" t="s">
        <v>162</v>
      </c>
      <c r="AK247" s="14">
        <v>1</v>
      </c>
      <c r="AL247" s="14">
        <f t="shared" si="452"/>
        <v>3</v>
      </c>
      <c r="AM247" s="14">
        <f>INDEX(属性投放!$DE$6:$DE$85,(卡牌属性!AG247-2)*20+卡牌属性!AL247)</f>
        <v>139</v>
      </c>
      <c r="AN247" s="14">
        <f t="shared" si="514"/>
        <v>139</v>
      </c>
      <c r="AO247" s="14">
        <f t="shared" si="514"/>
        <v>139</v>
      </c>
      <c r="AP247" s="14">
        <f t="shared" si="514"/>
        <v>139</v>
      </c>
      <c r="AQ247" s="14">
        <f t="shared" si="514"/>
        <v>139</v>
      </c>
      <c r="AR247" s="14">
        <f>INDEX(属性投放!$DF$6:$DF$85,(卡牌属性!AG247-2)*20+卡牌属性!AL247)</f>
        <v>45</v>
      </c>
      <c r="AS247" s="14">
        <f t="shared" si="515"/>
        <v>45</v>
      </c>
      <c r="AT247" s="14">
        <f t="shared" si="515"/>
        <v>45</v>
      </c>
      <c r="AU247" s="14">
        <f t="shared" si="515"/>
        <v>45</v>
      </c>
      <c r="AV247" s="14">
        <f t="shared" si="515"/>
        <v>45</v>
      </c>
      <c r="AW247" s="14">
        <f>INDEX(属性投放!$DG$6:$DG$85,(卡牌属性!AG247-2)*20+卡牌属性!AL247)</f>
        <v>645</v>
      </c>
      <c r="AX247" s="14">
        <f t="shared" si="516"/>
        <v>645</v>
      </c>
      <c r="AY247" s="14">
        <f t="shared" si="516"/>
        <v>645</v>
      </c>
      <c r="AZ247" s="14">
        <f t="shared" si="516"/>
        <v>645</v>
      </c>
      <c r="BA247" s="14">
        <f t="shared" si="516"/>
        <v>645</v>
      </c>
      <c r="BB247" s="14">
        <f>INDEX(属性投放!$DK$6:$DK$85,(卡牌属性!AG247-2)*20+卡牌属性!AL247)</f>
        <v>12</v>
      </c>
      <c r="BC247" s="14">
        <f t="shared" si="517"/>
        <v>12</v>
      </c>
      <c r="BD247" s="14">
        <f t="shared" si="517"/>
        <v>12</v>
      </c>
      <c r="BE247" s="14">
        <f t="shared" si="517"/>
        <v>12</v>
      </c>
      <c r="BF247" s="14">
        <f t="shared" si="517"/>
        <v>12</v>
      </c>
      <c r="BG247" s="14">
        <f>INDEX(属性投放!$DL$6:$DL$85,(卡牌属性!AG247-2)*20+卡牌属性!AL247)</f>
        <v>6</v>
      </c>
      <c r="BH247" s="14">
        <f t="shared" si="518"/>
        <v>6</v>
      </c>
      <c r="BI247" s="14">
        <f t="shared" si="518"/>
        <v>6</v>
      </c>
      <c r="BJ247" s="14">
        <f t="shared" si="518"/>
        <v>6</v>
      </c>
      <c r="BK247" s="14">
        <f t="shared" si="518"/>
        <v>6</v>
      </c>
      <c r="BL247" s="14">
        <f>INDEX(属性投放!$DM$6:$DM$85,(卡牌属性!AG247-2)*20+卡牌属性!AL247)</f>
        <v>60</v>
      </c>
      <c r="BM247" s="14">
        <f t="shared" si="519"/>
        <v>60</v>
      </c>
      <c r="BN247" s="14">
        <f t="shared" si="519"/>
        <v>60</v>
      </c>
      <c r="BO247" s="14">
        <f t="shared" si="519"/>
        <v>60</v>
      </c>
      <c r="BP247" s="14">
        <f t="shared" si="519"/>
        <v>60</v>
      </c>
      <c r="BU247" s="13">
        <v>243</v>
      </c>
      <c r="BV247" s="13">
        <f t="shared" si="453"/>
        <v>13</v>
      </c>
      <c r="BW247" s="14">
        <f t="shared" si="454"/>
        <v>2</v>
      </c>
      <c r="BX247" s="14">
        <f t="shared" si="455"/>
        <v>1102013</v>
      </c>
      <c r="BY247" s="14" t="str">
        <f t="shared" si="456"/>
        <v>塞伯罗斯3突</v>
      </c>
      <c r="BZ247" s="25" t="s">
        <v>162</v>
      </c>
      <c r="CA247" s="14">
        <v>2</v>
      </c>
      <c r="CB247" s="14">
        <f t="shared" si="457"/>
        <v>3</v>
      </c>
      <c r="CC247" s="14" t="s">
        <v>21</v>
      </c>
      <c r="CD247" s="14">
        <f>INDEX(属性投放!$AY$6:$AY$85,(BW247-2)*20+CB247)</f>
        <v>290</v>
      </c>
      <c r="CE247" s="14" t="s">
        <v>22</v>
      </c>
      <c r="CF247" s="14">
        <f>INDEX(属性投放!$AZ$6:$AZ$85,(BW247-2)*20+CB247)</f>
        <v>118</v>
      </c>
      <c r="CG247" s="14" t="s">
        <v>674</v>
      </c>
      <c r="CH247" s="14">
        <f>INDEX(属性投放!$BA$6:$BA$85,(BW247-2)*20+CB247)</f>
        <v>2200</v>
      </c>
      <c r="CI247" s="14" t="s">
        <v>21</v>
      </c>
      <c r="CJ247" s="14">
        <f>INDEX(属性投放!$BB$6:$BB$85,(BW247-2)*20+CB247)</f>
        <v>6</v>
      </c>
      <c r="CK247" s="14" t="s">
        <v>22</v>
      </c>
      <c r="CL247" s="14">
        <f>INDEX(属性投放!$BC$6:$BC$85,(BW247-2)*20+CB247)</f>
        <v>3</v>
      </c>
      <c r="CM247" s="14" t="s">
        <v>674</v>
      </c>
      <c r="CN247" s="14">
        <f>INDEX(属性投放!$BD$6:$BD$85,(BW247-2)*20+CB247)</f>
        <v>60</v>
      </c>
      <c r="CQ247" s="13">
        <v>243</v>
      </c>
      <c r="CR247" s="13">
        <f t="shared" si="458"/>
        <v>5</v>
      </c>
      <c r="CS247" s="13">
        <f t="shared" si="459"/>
        <v>35</v>
      </c>
      <c r="CT247" s="14">
        <f t="shared" si="460"/>
        <v>3</v>
      </c>
      <c r="CU247" s="14">
        <f t="shared" si="461"/>
        <v>1102005</v>
      </c>
      <c r="CV247" s="14" t="str">
        <f>INDEX($O$6:$O$27,CR247)&amp;"-"&amp;INDEX(属性投放!$AB$7:$AB$26,CX247)&amp;"-魂火-"&amp;CZ247</f>
        <v>李轩辕-焦热+2-魂火-2</v>
      </c>
      <c r="CW247" s="25" t="s">
        <v>162</v>
      </c>
      <c r="CX247" s="14">
        <f>INDEX(属性投放!$AL$7:$AL$58,CS247)</f>
        <v>15</v>
      </c>
      <c r="CY247" s="14" t="s">
        <v>701</v>
      </c>
      <c r="CZ247" s="14">
        <f>INDEX(属性投放!$AM$7:$AM$58,CS247)</f>
        <v>2</v>
      </c>
      <c r="DA247" s="14">
        <f t="shared" si="462"/>
        <v>35</v>
      </c>
      <c r="DB247" s="14">
        <f>INDEX(属性投放!$AN$7:$AN$58,DA247)</f>
        <v>107</v>
      </c>
      <c r="DC247" s="14" t="s">
        <v>702</v>
      </c>
      <c r="DD247" s="14">
        <f>INDEX(属性投放!$BJ$6:$BJ$85,(CT247-2)*20+CX247)</f>
        <v>480</v>
      </c>
      <c r="DE247" s="14">
        <f>SUMIFS(DD$5:DD247,$CR$5:$CR247,"="&amp;$CR247)</f>
        <v>5830</v>
      </c>
      <c r="DF247" s="14" t="s">
        <v>703</v>
      </c>
      <c r="DG247" s="14">
        <f>INDEX(属性投放!$BK$6:$BK$85,(CT247-2)*20+CX247)</f>
        <v>240</v>
      </c>
      <c r="DH247" s="14">
        <f>SUMIFS(DG$5:DG247,$CR$5:$CR247,"="&amp;$CR247)</f>
        <v>2917</v>
      </c>
      <c r="DI247" s="14" t="s">
        <v>704</v>
      </c>
      <c r="DJ247" s="14">
        <f>INDEX(属性投放!$BL$6:$BL$85,(CT247-2)*20+CX247)</f>
        <v>4800</v>
      </c>
      <c r="DK247" s="14">
        <f>SUMIFS(DJ$5:DJ247,$CR$5:$CR247,"="&amp;$CR247)</f>
        <v>58300</v>
      </c>
      <c r="DP247" s="14">
        <f t="shared" si="463"/>
        <v>1102013</v>
      </c>
      <c r="DQ247" s="14" t="str">
        <f t="shared" si="464"/>
        <v>塞伯罗斯3突</v>
      </c>
      <c r="DR247" s="14">
        <f t="shared" si="465"/>
        <v>3</v>
      </c>
      <c r="DS247" s="14">
        <f t="shared" si="466"/>
        <v>3</v>
      </c>
      <c r="DT247" s="14">
        <f t="shared" si="467"/>
        <v>3</v>
      </c>
      <c r="DU247" s="14">
        <f t="shared" si="468"/>
        <v>2</v>
      </c>
      <c r="DV247" s="14">
        <f t="shared" si="469"/>
        <v>3</v>
      </c>
      <c r="DW247" s="14">
        <f t="shared" si="470"/>
        <v>3</v>
      </c>
      <c r="DX247" s="14">
        <f>INDEX(属性投放!$AW$6:$AW$85,(卡牌属性!DU247-2)*20+卡牌属性!DV247)</f>
        <v>10</v>
      </c>
      <c r="DY247" s="14">
        <f>INDEX(属性投放!BP$6:BP$85,卡牌属性!$DW247)</f>
        <v>50</v>
      </c>
      <c r="DZ247" s="14">
        <f>INDEX(属性投放!BQ$6:BQ$85,卡牌属性!$DW247)</f>
        <v>25</v>
      </c>
      <c r="EA247" s="14">
        <f>INDEX(属性投放!BR$6:BR$85,卡牌属性!$DW247)</f>
        <v>500</v>
      </c>
      <c r="EB247" s="14">
        <f t="shared" si="520"/>
        <v>235</v>
      </c>
      <c r="EC247" s="14">
        <f t="shared" si="521"/>
        <v>284</v>
      </c>
      <c r="ED247" s="14">
        <f t="shared" si="522"/>
        <v>337</v>
      </c>
      <c r="EE247" s="14">
        <f t="shared" si="523"/>
        <v>337</v>
      </c>
      <c r="EF247" s="14">
        <f t="shared" si="524"/>
        <v>415</v>
      </c>
      <c r="EG247" s="14">
        <f t="shared" si="525"/>
        <v>90</v>
      </c>
      <c r="EH247" s="14">
        <f t="shared" si="526"/>
        <v>105</v>
      </c>
      <c r="EI247" s="14">
        <f t="shared" si="527"/>
        <v>105</v>
      </c>
      <c r="EJ247" s="14">
        <f t="shared" si="528"/>
        <v>124</v>
      </c>
      <c r="EK247" s="14">
        <f t="shared" si="529"/>
        <v>143</v>
      </c>
      <c r="EL247" s="14">
        <f t="shared" si="530"/>
        <v>1650</v>
      </c>
      <c r="EM247" s="14">
        <f t="shared" si="531"/>
        <v>1940</v>
      </c>
      <c r="EN247" s="14">
        <f t="shared" si="532"/>
        <v>1940</v>
      </c>
      <c r="EO247" s="14">
        <f t="shared" si="533"/>
        <v>2270</v>
      </c>
      <c r="EP247" s="14">
        <f t="shared" si="534"/>
        <v>2850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471"/>
        <v>13</v>
      </c>
      <c r="AG248" s="13">
        <f t="shared" si="449"/>
        <v>2</v>
      </c>
      <c r="AH248" s="14">
        <f t="shared" si="450"/>
        <v>1101013</v>
      </c>
      <c r="AI248" s="14" t="str">
        <f t="shared" si="451"/>
        <v>吉拉4突</v>
      </c>
      <c r="AJ248" s="25" t="s">
        <v>162</v>
      </c>
      <c r="AK248" s="14">
        <v>1</v>
      </c>
      <c r="AL248" s="14">
        <f t="shared" si="452"/>
        <v>4</v>
      </c>
      <c r="AM248" s="14">
        <f>INDEX(属性投放!$DE$6:$DE$85,(卡牌属性!AG248-2)*20+卡牌属性!AL248)</f>
        <v>288</v>
      </c>
      <c r="AN248" s="14">
        <f t="shared" si="514"/>
        <v>288</v>
      </c>
      <c r="AO248" s="14">
        <f t="shared" si="514"/>
        <v>288</v>
      </c>
      <c r="AP248" s="14">
        <f t="shared" si="514"/>
        <v>288</v>
      </c>
      <c r="AQ248" s="14">
        <f t="shared" si="514"/>
        <v>288</v>
      </c>
      <c r="AR248" s="14">
        <f>INDEX(属性投放!$DF$6:$DF$85,(卡牌属性!AG248-2)*20+卡牌属性!AL248)</f>
        <v>120</v>
      </c>
      <c r="AS248" s="14">
        <f t="shared" si="515"/>
        <v>120</v>
      </c>
      <c r="AT248" s="14">
        <f t="shared" si="515"/>
        <v>120</v>
      </c>
      <c r="AU248" s="14">
        <f t="shared" si="515"/>
        <v>120</v>
      </c>
      <c r="AV248" s="14">
        <f t="shared" si="515"/>
        <v>120</v>
      </c>
      <c r="AW248" s="14">
        <f>INDEX(属性投放!$DG$6:$DG$85,(卡牌属性!AG248-2)*20+卡牌属性!AL248)</f>
        <v>1390</v>
      </c>
      <c r="AX248" s="14">
        <f t="shared" si="516"/>
        <v>1390</v>
      </c>
      <c r="AY248" s="14">
        <f t="shared" si="516"/>
        <v>1390</v>
      </c>
      <c r="AZ248" s="14">
        <f t="shared" si="516"/>
        <v>1390</v>
      </c>
      <c r="BA248" s="14">
        <f t="shared" si="516"/>
        <v>1390</v>
      </c>
      <c r="BB248" s="14">
        <f>INDEX(属性投放!$DK$6:$DK$85,(卡牌属性!AG248-2)*20+卡牌属性!AL248)</f>
        <v>22</v>
      </c>
      <c r="BC248" s="14">
        <f t="shared" si="517"/>
        <v>22</v>
      </c>
      <c r="BD248" s="14">
        <f t="shared" si="517"/>
        <v>22</v>
      </c>
      <c r="BE248" s="14">
        <f t="shared" si="517"/>
        <v>22</v>
      </c>
      <c r="BF248" s="14">
        <f t="shared" si="517"/>
        <v>22</v>
      </c>
      <c r="BG248" s="14">
        <f>INDEX(属性投放!$DL$6:$DL$85,(卡牌属性!AG248-2)*20+卡牌属性!AL248)</f>
        <v>11</v>
      </c>
      <c r="BH248" s="14">
        <f t="shared" si="518"/>
        <v>11</v>
      </c>
      <c r="BI248" s="14">
        <f t="shared" si="518"/>
        <v>11</v>
      </c>
      <c r="BJ248" s="14">
        <f t="shared" si="518"/>
        <v>11</v>
      </c>
      <c r="BK248" s="14">
        <f t="shared" si="518"/>
        <v>11</v>
      </c>
      <c r="BL248" s="14">
        <f>INDEX(属性投放!$DM$6:$DM$85,(卡牌属性!AG248-2)*20+卡牌属性!AL248)</f>
        <v>110</v>
      </c>
      <c r="BM248" s="14">
        <f t="shared" si="519"/>
        <v>110</v>
      </c>
      <c r="BN248" s="14">
        <f t="shared" si="519"/>
        <v>110</v>
      </c>
      <c r="BO248" s="14">
        <f t="shared" si="519"/>
        <v>110</v>
      </c>
      <c r="BP248" s="14">
        <f t="shared" si="519"/>
        <v>110</v>
      </c>
      <c r="BU248" s="13">
        <v>244</v>
      </c>
      <c r="BV248" s="13">
        <f t="shared" si="453"/>
        <v>13</v>
      </c>
      <c r="BW248" s="14">
        <f t="shared" si="454"/>
        <v>2</v>
      </c>
      <c r="BX248" s="14">
        <f t="shared" si="455"/>
        <v>1102013</v>
      </c>
      <c r="BY248" s="14" t="str">
        <f t="shared" si="456"/>
        <v>塞伯罗斯4突</v>
      </c>
      <c r="BZ248" s="25" t="s">
        <v>162</v>
      </c>
      <c r="CA248" s="14">
        <v>2</v>
      </c>
      <c r="CB248" s="14">
        <f t="shared" si="457"/>
        <v>4</v>
      </c>
      <c r="CC248" s="14" t="s">
        <v>21</v>
      </c>
      <c r="CD248" s="14">
        <f>INDEX(属性投放!$AY$6:$AY$85,(BW248-2)*20+CB248)</f>
        <v>450</v>
      </c>
      <c r="CE248" s="14" t="s">
        <v>22</v>
      </c>
      <c r="CF248" s="14">
        <f>INDEX(属性投放!$AZ$6:$AZ$85,(BW248-2)*20+CB248)</f>
        <v>199</v>
      </c>
      <c r="CG248" s="14" t="s">
        <v>674</v>
      </c>
      <c r="CH248" s="14">
        <f>INDEX(属性投放!$BA$6:$BA$85,(BW248-2)*20+CB248)</f>
        <v>3800</v>
      </c>
      <c r="CI248" s="14" t="s">
        <v>21</v>
      </c>
      <c r="CJ248" s="14">
        <f>INDEX(属性投放!$BB$6:$BB$85,(BW248-2)*20+CB248)</f>
        <v>8</v>
      </c>
      <c r="CK248" s="14" t="s">
        <v>22</v>
      </c>
      <c r="CL248" s="14">
        <f>INDEX(属性投放!$BC$6:$BC$85,(BW248-2)*20+CB248)</f>
        <v>4</v>
      </c>
      <c r="CM248" s="14" t="s">
        <v>674</v>
      </c>
      <c r="CN248" s="14">
        <f>INDEX(属性投放!$BD$6:$BD$85,(BW248-2)*20+CB248)</f>
        <v>80</v>
      </c>
      <c r="CQ248" s="13">
        <v>244</v>
      </c>
      <c r="CR248" s="13">
        <f t="shared" si="458"/>
        <v>5</v>
      </c>
      <c r="CS248" s="13">
        <f t="shared" si="459"/>
        <v>36</v>
      </c>
      <c r="CT248" s="14">
        <f t="shared" si="460"/>
        <v>3</v>
      </c>
      <c r="CU248" s="14">
        <f t="shared" si="461"/>
        <v>1102005</v>
      </c>
      <c r="CV248" s="14" t="str">
        <f>INDEX($O$6:$O$27,CR248)&amp;"-"&amp;INDEX(属性投放!$AB$7:$AB$26,CX248)&amp;"-魂火-"&amp;CZ248</f>
        <v>李轩辕-焦热+2-魂火-3</v>
      </c>
      <c r="CW248" s="25" t="s">
        <v>162</v>
      </c>
      <c r="CX248" s="14">
        <f>INDEX(属性投放!$AL$7:$AL$58,CS248)</f>
        <v>15</v>
      </c>
      <c r="CY248" s="14" t="s">
        <v>701</v>
      </c>
      <c r="CZ248" s="14">
        <f>INDEX(属性投放!$AM$7:$AM$58,CS248)</f>
        <v>3</v>
      </c>
      <c r="DA248" s="14">
        <f t="shared" si="462"/>
        <v>36</v>
      </c>
      <c r="DB248" s="14">
        <f>INDEX(属性投放!$AN$7:$AN$58,DA248)</f>
        <v>110</v>
      </c>
      <c r="DC248" s="14" t="s">
        <v>702</v>
      </c>
      <c r="DD248" s="14">
        <f>INDEX(属性投放!$BJ$6:$BJ$85,(CT248-2)*20+CX248)</f>
        <v>480</v>
      </c>
      <c r="DE248" s="14">
        <f>SUMIFS(DD$5:DD248,$CR$5:$CR248,"="&amp;$CR248)</f>
        <v>6310</v>
      </c>
      <c r="DF248" s="14" t="s">
        <v>703</v>
      </c>
      <c r="DG248" s="14">
        <f>INDEX(属性投放!$BK$6:$BK$85,(CT248-2)*20+CX248)</f>
        <v>240</v>
      </c>
      <c r="DH248" s="14">
        <f>SUMIFS(DG$5:DG248,$CR$5:$CR248,"="&amp;$CR248)</f>
        <v>3157</v>
      </c>
      <c r="DI248" s="14" t="s">
        <v>704</v>
      </c>
      <c r="DJ248" s="14">
        <f>INDEX(属性投放!$BL$6:$BL$85,(CT248-2)*20+CX248)</f>
        <v>4800</v>
      </c>
      <c r="DK248" s="14">
        <f>SUMIFS(DJ$5:DJ248,$CR$5:$CR248,"="&amp;$CR248)</f>
        <v>63100</v>
      </c>
      <c r="DP248" s="14">
        <f t="shared" si="463"/>
        <v>1102013</v>
      </c>
      <c r="DQ248" s="14" t="str">
        <f t="shared" si="464"/>
        <v>塞伯罗斯4突</v>
      </c>
      <c r="DR248" s="14">
        <f t="shared" si="465"/>
        <v>3</v>
      </c>
      <c r="DS248" s="14">
        <f t="shared" si="466"/>
        <v>3</v>
      </c>
      <c r="DT248" s="14">
        <f t="shared" si="467"/>
        <v>3</v>
      </c>
      <c r="DU248" s="14">
        <f t="shared" si="468"/>
        <v>2</v>
      </c>
      <c r="DV248" s="14">
        <f t="shared" si="469"/>
        <v>4</v>
      </c>
      <c r="DW248" s="14">
        <f t="shared" si="470"/>
        <v>4</v>
      </c>
      <c r="DX248" s="14">
        <f>INDEX(属性投放!$AW$6:$AW$85,(卡牌属性!DU248-2)*20+卡牌属性!DV248)</f>
        <v>10</v>
      </c>
      <c r="DY248" s="14">
        <f>INDEX(属性投放!BP$6:BP$85,卡牌属性!$DW248)</f>
        <v>60</v>
      </c>
      <c r="DZ248" s="14">
        <f>INDEX(属性投放!BQ$6:BQ$85,卡牌属性!$DW248)</f>
        <v>30</v>
      </c>
      <c r="EA248" s="14">
        <f>INDEX(属性投放!BR$6:BR$85,卡牌属性!$DW248)</f>
        <v>600</v>
      </c>
      <c r="EB248" s="14">
        <f t="shared" si="520"/>
        <v>345</v>
      </c>
      <c r="EC248" s="14">
        <f t="shared" si="521"/>
        <v>414</v>
      </c>
      <c r="ED248" s="14">
        <f t="shared" si="522"/>
        <v>487</v>
      </c>
      <c r="EE248" s="14">
        <f t="shared" si="523"/>
        <v>487</v>
      </c>
      <c r="EF248" s="14">
        <f t="shared" si="524"/>
        <v>585</v>
      </c>
      <c r="EG248" s="14">
        <f t="shared" si="525"/>
        <v>145</v>
      </c>
      <c r="EH248" s="14">
        <f t="shared" si="526"/>
        <v>170</v>
      </c>
      <c r="EI248" s="14">
        <f t="shared" si="527"/>
        <v>170</v>
      </c>
      <c r="EJ248" s="14">
        <f t="shared" si="528"/>
        <v>199</v>
      </c>
      <c r="EK248" s="14">
        <f t="shared" si="529"/>
        <v>228</v>
      </c>
      <c r="EL248" s="14">
        <f t="shared" si="530"/>
        <v>2750</v>
      </c>
      <c r="EM248" s="14">
        <f t="shared" si="531"/>
        <v>3240</v>
      </c>
      <c r="EN248" s="14">
        <f t="shared" si="532"/>
        <v>3240</v>
      </c>
      <c r="EO248" s="14">
        <f t="shared" si="533"/>
        <v>3770</v>
      </c>
      <c r="EP248" s="14">
        <f t="shared" si="534"/>
        <v>4550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471"/>
        <v>13</v>
      </c>
      <c r="AG249" s="13">
        <f t="shared" si="449"/>
        <v>2</v>
      </c>
      <c r="AH249" s="14">
        <f t="shared" si="450"/>
        <v>1101013</v>
      </c>
      <c r="AI249" s="14" t="str">
        <f t="shared" si="451"/>
        <v>吉拉5突</v>
      </c>
      <c r="AJ249" s="25" t="s">
        <v>162</v>
      </c>
      <c r="AK249" s="14">
        <v>1</v>
      </c>
      <c r="AL249" s="14">
        <f t="shared" si="452"/>
        <v>5</v>
      </c>
      <c r="AM249" s="14">
        <f>INDEX(属性投放!$DE$6:$DE$85,(卡牌属性!AG249-2)*20+卡牌属性!AL249)</f>
        <v>351</v>
      </c>
      <c r="AN249" s="14">
        <f t="shared" si="514"/>
        <v>351</v>
      </c>
      <c r="AO249" s="14">
        <f t="shared" si="514"/>
        <v>351</v>
      </c>
      <c r="AP249" s="14">
        <f t="shared" si="514"/>
        <v>351</v>
      </c>
      <c r="AQ249" s="14">
        <f t="shared" si="514"/>
        <v>351</v>
      </c>
      <c r="AR249" s="14">
        <f>INDEX(属性投放!$DF$6:$DF$85,(卡牌属性!AG249-2)*20+卡牌属性!AL249)</f>
        <v>151</v>
      </c>
      <c r="AS249" s="14">
        <f t="shared" si="515"/>
        <v>151</v>
      </c>
      <c r="AT249" s="14">
        <f t="shared" si="515"/>
        <v>151</v>
      </c>
      <c r="AU249" s="14">
        <f t="shared" si="515"/>
        <v>151</v>
      </c>
      <c r="AV249" s="14">
        <f t="shared" si="515"/>
        <v>151</v>
      </c>
      <c r="AW249" s="14">
        <f>INDEX(属性投放!$DG$6:$DG$85,(卡牌属性!AG249-2)*20+卡牌属性!AL249)</f>
        <v>1705</v>
      </c>
      <c r="AX249" s="14">
        <f t="shared" si="516"/>
        <v>1705</v>
      </c>
      <c r="AY249" s="14">
        <f t="shared" si="516"/>
        <v>1705</v>
      </c>
      <c r="AZ249" s="14">
        <f t="shared" si="516"/>
        <v>1705</v>
      </c>
      <c r="BA249" s="14">
        <f t="shared" si="516"/>
        <v>1705</v>
      </c>
      <c r="BB249" s="14">
        <f>INDEX(属性投放!$DK$6:$DK$85,(卡牌属性!AG249-2)*20+卡牌属性!AL249)</f>
        <v>22</v>
      </c>
      <c r="BC249" s="14">
        <f t="shared" si="517"/>
        <v>22</v>
      </c>
      <c r="BD249" s="14">
        <f t="shared" si="517"/>
        <v>22</v>
      </c>
      <c r="BE249" s="14">
        <f t="shared" si="517"/>
        <v>22</v>
      </c>
      <c r="BF249" s="14">
        <f t="shared" si="517"/>
        <v>22</v>
      </c>
      <c r="BG249" s="14">
        <f>INDEX(属性投放!$DL$6:$DL$85,(卡牌属性!AG249-2)*20+卡牌属性!AL249)</f>
        <v>11</v>
      </c>
      <c r="BH249" s="14">
        <f t="shared" si="518"/>
        <v>11</v>
      </c>
      <c r="BI249" s="14">
        <f t="shared" si="518"/>
        <v>11</v>
      </c>
      <c r="BJ249" s="14">
        <f t="shared" si="518"/>
        <v>11</v>
      </c>
      <c r="BK249" s="14">
        <f t="shared" si="518"/>
        <v>11</v>
      </c>
      <c r="BL249" s="14">
        <f>INDEX(属性投放!$DM$6:$DM$85,(卡牌属性!AG249-2)*20+卡牌属性!AL249)</f>
        <v>110</v>
      </c>
      <c r="BM249" s="14">
        <f t="shared" si="519"/>
        <v>110</v>
      </c>
      <c r="BN249" s="14">
        <f t="shared" si="519"/>
        <v>110</v>
      </c>
      <c r="BO249" s="14">
        <f t="shared" si="519"/>
        <v>110</v>
      </c>
      <c r="BP249" s="14">
        <f t="shared" si="519"/>
        <v>110</v>
      </c>
      <c r="BU249" s="13">
        <v>245</v>
      </c>
      <c r="BV249" s="13">
        <f t="shared" si="453"/>
        <v>13</v>
      </c>
      <c r="BW249" s="14">
        <f t="shared" si="454"/>
        <v>2</v>
      </c>
      <c r="BX249" s="14">
        <f t="shared" si="455"/>
        <v>1102013</v>
      </c>
      <c r="BY249" s="14" t="str">
        <f t="shared" si="456"/>
        <v>塞伯罗斯5突</v>
      </c>
      <c r="BZ249" s="25" t="s">
        <v>162</v>
      </c>
      <c r="CA249" s="14">
        <v>2</v>
      </c>
      <c r="CB249" s="14">
        <f t="shared" si="457"/>
        <v>5</v>
      </c>
      <c r="CC249" s="14" t="s">
        <v>21</v>
      </c>
      <c r="CD249" s="14">
        <f>INDEX(属性投放!$AY$6:$AY$85,(BW249-2)*20+CB249)</f>
        <v>650</v>
      </c>
      <c r="CE249" s="14" t="s">
        <v>22</v>
      </c>
      <c r="CF249" s="14">
        <f>INDEX(属性投放!$AZ$6:$AZ$85,(BW249-2)*20+CB249)</f>
        <v>299</v>
      </c>
      <c r="CG249" s="14" t="s">
        <v>674</v>
      </c>
      <c r="CH249" s="14">
        <f>INDEX(属性投放!$BA$6:$BA$85,(BW249-2)*20+CB249)</f>
        <v>5800</v>
      </c>
      <c r="CI249" s="14" t="s">
        <v>21</v>
      </c>
      <c r="CJ249" s="14">
        <f>INDEX(属性投放!$BB$6:$BB$85,(BW249-2)*20+CB249)</f>
        <v>8</v>
      </c>
      <c r="CK249" s="14" t="s">
        <v>22</v>
      </c>
      <c r="CL249" s="14">
        <f>INDEX(属性投放!$BC$6:$BC$85,(BW249-2)*20+CB249)</f>
        <v>4</v>
      </c>
      <c r="CM249" s="14" t="s">
        <v>674</v>
      </c>
      <c r="CN249" s="14">
        <f>INDEX(属性投放!$BD$6:$BD$85,(BW249-2)*20+CB249)</f>
        <v>80</v>
      </c>
      <c r="CQ249" s="13">
        <v>245</v>
      </c>
      <c r="CR249" s="13">
        <f t="shared" si="458"/>
        <v>5</v>
      </c>
      <c r="CS249" s="13">
        <f t="shared" si="459"/>
        <v>37</v>
      </c>
      <c r="CT249" s="14">
        <f t="shared" si="460"/>
        <v>3</v>
      </c>
      <c r="CU249" s="14">
        <f t="shared" si="461"/>
        <v>1102005</v>
      </c>
      <c r="CV249" s="14" t="str">
        <f>INDEX($O$6:$O$27,CR249)&amp;"-"&amp;INDEX(属性投放!$AB$7:$AB$26,CX249)&amp;"-魂火-"&amp;CZ249</f>
        <v>李轩辕-大焦热-魂火-1</v>
      </c>
      <c r="CW249" s="25" t="s">
        <v>162</v>
      </c>
      <c r="CX249" s="14">
        <f>INDEX(属性投放!$AL$7:$AL$58,CS249)</f>
        <v>16</v>
      </c>
      <c r="CY249" s="14" t="s">
        <v>701</v>
      </c>
      <c r="CZ249" s="14">
        <f>INDEX(属性投放!$AM$7:$AM$58,CS249)</f>
        <v>1</v>
      </c>
      <c r="DA249" s="14">
        <f t="shared" si="462"/>
        <v>37</v>
      </c>
      <c r="DB249" s="14">
        <f>INDEX(属性投放!$AN$7:$AN$58,DA249)</f>
        <v>112</v>
      </c>
      <c r="DC249" s="14" t="s">
        <v>702</v>
      </c>
      <c r="DD249" s="14">
        <f>INDEX(属性投放!$BJ$6:$BJ$85,(CT249-2)*20+CX249)</f>
        <v>600</v>
      </c>
      <c r="DE249" s="14">
        <f>SUMIFS(DD$5:DD249,$CR$5:$CR249,"="&amp;$CR249)</f>
        <v>6910</v>
      </c>
      <c r="DF249" s="14" t="s">
        <v>703</v>
      </c>
      <c r="DG249" s="14">
        <f>INDEX(属性投放!$BK$6:$BK$85,(CT249-2)*20+CX249)</f>
        <v>300</v>
      </c>
      <c r="DH249" s="14">
        <f>SUMIFS(DG$5:DG249,$CR$5:$CR249,"="&amp;$CR249)</f>
        <v>3457</v>
      </c>
      <c r="DI249" s="14" t="s">
        <v>704</v>
      </c>
      <c r="DJ249" s="14">
        <f>INDEX(属性投放!$BL$6:$BL$85,(CT249-2)*20+CX249)</f>
        <v>6000</v>
      </c>
      <c r="DK249" s="14">
        <f>SUMIFS(DJ$5:DJ249,$CR$5:$CR249,"="&amp;$CR249)</f>
        <v>69100</v>
      </c>
      <c r="DP249" s="14">
        <f t="shared" si="463"/>
        <v>1102013</v>
      </c>
      <c r="DQ249" s="14" t="str">
        <f t="shared" si="464"/>
        <v>塞伯罗斯5突</v>
      </c>
      <c r="DR249" s="14">
        <f t="shared" si="465"/>
        <v>3</v>
      </c>
      <c r="DS249" s="14">
        <f t="shared" si="466"/>
        <v>3</v>
      </c>
      <c r="DT249" s="14">
        <f t="shared" si="467"/>
        <v>3</v>
      </c>
      <c r="DU249" s="14">
        <f t="shared" si="468"/>
        <v>2</v>
      </c>
      <c r="DV249" s="14">
        <f t="shared" si="469"/>
        <v>5</v>
      </c>
      <c r="DW249" s="14">
        <f t="shared" si="470"/>
        <v>5</v>
      </c>
      <c r="DX249" s="14">
        <f>INDEX(属性投放!$AW$6:$AW$85,(卡牌属性!DU249-2)*20+卡牌属性!DV249)</f>
        <v>7</v>
      </c>
      <c r="DY249" s="14">
        <f>INDEX(属性投放!BP$6:BP$85,卡牌属性!$DW249)</f>
        <v>80</v>
      </c>
      <c r="DZ249" s="14">
        <f>INDEX(属性投放!BQ$6:BQ$85,卡牌属性!$DW249)</f>
        <v>40</v>
      </c>
      <c r="EA249" s="14">
        <f>INDEX(属性投放!BR$6:BR$85,卡牌属性!$DW249)</f>
        <v>800</v>
      </c>
      <c r="EB249" s="14">
        <f t="shared" si="520"/>
        <v>485</v>
      </c>
      <c r="EC249" s="14">
        <f t="shared" si="521"/>
        <v>574</v>
      </c>
      <c r="ED249" s="14">
        <f t="shared" si="522"/>
        <v>667</v>
      </c>
      <c r="EE249" s="14">
        <f t="shared" si="523"/>
        <v>667</v>
      </c>
      <c r="EF249" s="14">
        <f t="shared" si="524"/>
        <v>775</v>
      </c>
      <c r="EG249" s="14">
        <f t="shared" si="525"/>
        <v>215</v>
      </c>
      <c r="EH249" s="14">
        <f t="shared" si="526"/>
        <v>250</v>
      </c>
      <c r="EI249" s="14">
        <f t="shared" si="527"/>
        <v>250</v>
      </c>
      <c r="EJ249" s="14">
        <f t="shared" si="528"/>
        <v>289</v>
      </c>
      <c r="EK249" s="14">
        <f t="shared" si="529"/>
        <v>328</v>
      </c>
      <c r="EL249" s="14">
        <f t="shared" si="530"/>
        <v>4150</v>
      </c>
      <c r="EM249" s="14">
        <f t="shared" si="531"/>
        <v>4840</v>
      </c>
      <c r="EN249" s="14">
        <f t="shared" si="532"/>
        <v>4840</v>
      </c>
      <c r="EO249" s="14">
        <f t="shared" si="533"/>
        <v>5570</v>
      </c>
      <c r="EP249" s="14">
        <f t="shared" si="534"/>
        <v>6450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471"/>
        <v>13</v>
      </c>
      <c r="AG250" s="13">
        <f t="shared" si="449"/>
        <v>2</v>
      </c>
      <c r="AH250" s="14">
        <f t="shared" si="450"/>
        <v>1101013</v>
      </c>
      <c r="AI250" s="14" t="str">
        <f t="shared" si="451"/>
        <v>吉拉6突</v>
      </c>
      <c r="AJ250" s="25" t="s">
        <v>162</v>
      </c>
      <c r="AK250" s="14">
        <v>1</v>
      </c>
      <c r="AL250" s="14">
        <f t="shared" si="452"/>
        <v>6</v>
      </c>
      <c r="AM250" s="14">
        <f>INDEX(属性投放!$DE$6:$DE$85,(卡牌属性!AG250-2)*20+卡牌属性!AL250)</f>
        <v>414</v>
      </c>
      <c r="AN250" s="14">
        <f t="shared" si="514"/>
        <v>414</v>
      </c>
      <c r="AO250" s="14">
        <f t="shared" si="514"/>
        <v>414</v>
      </c>
      <c r="AP250" s="14">
        <f t="shared" si="514"/>
        <v>414</v>
      </c>
      <c r="AQ250" s="14">
        <f t="shared" si="514"/>
        <v>414</v>
      </c>
      <c r="AR250" s="14">
        <f>INDEX(属性投放!$DF$6:$DF$85,(卡牌属性!AG250-2)*20+卡牌属性!AL250)</f>
        <v>182</v>
      </c>
      <c r="AS250" s="14">
        <f t="shared" si="515"/>
        <v>182</v>
      </c>
      <c r="AT250" s="14">
        <f t="shared" si="515"/>
        <v>182</v>
      </c>
      <c r="AU250" s="14">
        <f t="shared" si="515"/>
        <v>182</v>
      </c>
      <c r="AV250" s="14">
        <f t="shared" si="515"/>
        <v>182</v>
      </c>
      <c r="AW250" s="14">
        <f>INDEX(属性投放!$DG$6:$DG$85,(卡牌属性!AG250-2)*20+卡牌属性!AL250)</f>
        <v>2020</v>
      </c>
      <c r="AX250" s="14">
        <f t="shared" si="516"/>
        <v>2020</v>
      </c>
      <c r="AY250" s="14">
        <f t="shared" si="516"/>
        <v>2020</v>
      </c>
      <c r="AZ250" s="14">
        <f t="shared" si="516"/>
        <v>2020</v>
      </c>
      <c r="BA250" s="14">
        <f t="shared" si="516"/>
        <v>2020</v>
      </c>
      <c r="BB250" s="14">
        <f>INDEX(属性投放!$DK$6:$DK$85,(卡牌属性!AG250-2)*20+卡牌属性!AL250)</f>
        <v>22</v>
      </c>
      <c r="BC250" s="14">
        <f t="shared" si="517"/>
        <v>22</v>
      </c>
      <c r="BD250" s="14">
        <f t="shared" si="517"/>
        <v>22</v>
      </c>
      <c r="BE250" s="14">
        <f t="shared" si="517"/>
        <v>22</v>
      </c>
      <c r="BF250" s="14">
        <f t="shared" si="517"/>
        <v>22</v>
      </c>
      <c r="BG250" s="14">
        <f>INDEX(属性投放!$DL$6:$DL$85,(卡牌属性!AG250-2)*20+卡牌属性!AL250)</f>
        <v>11</v>
      </c>
      <c r="BH250" s="14">
        <f t="shared" si="518"/>
        <v>11</v>
      </c>
      <c r="BI250" s="14">
        <f t="shared" si="518"/>
        <v>11</v>
      </c>
      <c r="BJ250" s="14">
        <f t="shared" si="518"/>
        <v>11</v>
      </c>
      <c r="BK250" s="14">
        <f t="shared" si="518"/>
        <v>11</v>
      </c>
      <c r="BL250" s="14">
        <f>INDEX(属性投放!$DM$6:$DM$85,(卡牌属性!AG250-2)*20+卡牌属性!AL250)</f>
        <v>110</v>
      </c>
      <c r="BM250" s="14">
        <f t="shared" si="519"/>
        <v>110</v>
      </c>
      <c r="BN250" s="14">
        <f t="shared" si="519"/>
        <v>110</v>
      </c>
      <c r="BO250" s="14">
        <f t="shared" si="519"/>
        <v>110</v>
      </c>
      <c r="BP250" s="14">
        <f t="shared" si="519"/>
        <v>110</v>
      </c>
      <c r="BU250" s="13">
        <v>246</v>
      </c>
      <c r="BV250" s="13">
        <f t="shared" si="453"/>
        <v>13</v>
      </c>
      <c r="BW250" s="14">
        <f t="shared" si="454"/>
        <v>2</v>
      </c>
      <c r="BX250" s="14">
        <f t="shared" si="455"/>
        <v>1102013</v>
      </c>
      <c r="BY250" s="14" t="str">
        <f t="shared" si="456"/>
        <v>塞伯罗斯6突</v>
      </c>
      <c r="BZ250" s="25" t="s">
        <v>162</v>
      </c>
      <c r="CA250" s="14">
        <v>2</v>
      </c>
      <c r="CB250" s="14">
        <f t="shared" si="457"/>
        <v>6</v>
      </c>
      <c r="CC250" s="14" t="s">
        <v>21</v>
      </c>
      <c r="CD250" s="14">
        <f>INDEX(属性投放!$AY$6:$AY$85,(BW250-2)*20+CB250)</f>
        <v>856</v>
      </c>
      <c r="CE250" s="14" t="s">
        <v>22</v>
      </c>
      <c r="CF250" s="14">
        <f>INDEX(属性投放!$AZ$6:$AZ$85,(BW250-2)*20+CB250)</f>
        <v>403</v>
      </c>
      <c r="CG250" s="14" t="s">
        <v>674</v>
      </c>
      <c r="CH250" s="14">
        <f>INDEX(属性投放!$BA$6:$BA$85,(BW250-2)*20+CB250)</f>
        <v>7860</v>
      </c>
      <c r="CI250" s="14" t="s">
        <v>21</v>
      </c>
      <c r="CJ250" s="14">
        <f>INDEX(属性投放!$BB$6:$BB$85,(BW250-2)*20+CB250)</f>
        <v>8</v>
      </c>
      <c r="CK250" s="14" t="s">
        <v>22</v>
      </c>
      <c r="CL250" s="14">
        <f>INDEX(属性投放!$BC$6:$BC$85,(BW250-2)*20+CB250)</f>
        <v>4</v>
      </c>
      <c r="CM250" s="14" t="s">
        <v>674</v>
      </c>
      <c r="CN250" s="14">
        <f>INDEX(属性投放!$BD$6:$BD$85,(BW250-2)*20+CB250)</f>
        <v>80</v>
      </c>
      <c r="CQ250" s="13">
        <v>246</v>
      </c>
      <c r="CR250" s="13">
        <f t="shared" si="458"/>
        <v>5</v>
      </c>
      <c r="CS250" s="13">
        <f t="shared" si="459"/>
        <v>38</v>
      </c>
      <c r="CT250" s="14">
        <f t="shared" si="460"/>
        <v>3</v>
      </c>
      <c r="CU250" s="14">
        <f t="shared" si="461"/>
        <v>1102005</v>
      </c>
      <c r="CV250" s="14" t="str">
        <f>INDEX($O$6:$O$27,CR250)&amp;"-"&amp;INDEX(属性投放!$AB$7:$AB$26,CX250)&amp;"-魂火-"&amp;CZ250</f>
        <v>李轩辕-大焦热-魂火-2</v>
      </c>
      <c r="CW250" s="25" t="s">
        <v>162</v>
      </c>
      <c r="CX250" s="14">
        <f>INDEX(属性投放!$AL$7:$AL$58,CS250)</f>
        <v>16</v>
      </c>
      <c r="CY250" s="14" t="s">
        <v>701</v>
      </c>
      <c r="CZ250" s="14">
        <f>INDEX(属性投放!$AM$7:$AM$58,CS250)</f>
        <v>2</v>
      </c>
      <c r="DA250" s="14">
        <f t="shared" si="462"/>
        <v>38</v>
      </c>
      <c r="DB250" s="14">
        <f>INDEX(属性投放!$AN$7:$AN$58,DA250)</f>
        <v>115</v>
      </c>
      <c r="DC250" s="14" t="s">
        <v>702</v>
      </c>
      <c r="DD250" s="14">
        <f>INDEX(属性投放!$BJ$6:$BJ$85,(CT250-2)*20+CX250)</f>
        <v>600</v>
      </c>
      <c r="DE250" s="14">
        <f>SUMIFS(DD$5:DD250,$CR$5:$CR250,"="&amp;$CR250)</f>
        <v>7510</v>
      </c>
      <c r="DF250" s="14" t="s">
        <v>703</v>
      </c>
      <c r="DG250" s="14">
        <f>INDEX(属性投放!$BK$6:$BK$85,(CT250-2)*20+CX250)</f>
        <v>300</v>
      </c>
      <c r="DH250" s="14">
        <f>SUMIFS(DG$5:DG250,$CR$5:$CR250,"="&amp;$CR250)</f>
        <v>3757</v>
      </c>
      <c r="DI250" s="14" t="s">
        <v>704</v>
      </c>
      <c r="DJ250" s="14">
        <f>INDEX(属性投放!$BL$6:$BL$85,(CT250-2)*20+CX250)</f>
        <v>6000</v>
      </c>
      <c r="DK250" s="14">
        <f>SUMIFS(DJ$5:DJ250,$CR$5:$CR250,"="&amp;$CR250)</f>
        <v>75100</v>
      </c>
      <c r="DP250" s="14">
        <f t="shared" si="463"/>
        <v>1102013</v>
      </c>
      <c r="DQ250" s="14" t="str">
        <f t="shared" si="464"/>
        <v>塞伯罗斯6突</v>
      </c>
      <c r="DR250" s="14">
        <f t="shared" si="465"/>
        <v>3</v>
      </c>
      <c r="DS250" s="14">
        <f t="shared" si="466"/>
        <v>3</v>
      </c>
      <c r="DT250" s="14">
        <f t="shared" si="467"/>
        <v>3</v>
      </c>
      <c r="DU250" s="14">
        <f t="shared" si="468"/>
        <v>2</v>
      </c>
      <c r="DV250" s="14">
        <f t="shared" si="469"/>
        <v>6</v>
      </c>
      <c r="DW250" s="14">
        <f t="shared" si="470"/>
        <v>6</v>
      </c>
      <c r="DX250" s="14">
        <f>INDEX(属性投放!$AW$6:$AW$85,(卡牌属性!DU250-2)*20+卡牌属性!DV250)</f>
        <v>5</v>
      </c>
      <c r="DY250" s="14">
        <f>INDEX(属性投放!BP$6:BP$85,卡牌属性!$DW250)</f>
        <v>100</v>
      </c>
      <c r="DZ250" s="14">
        <f>INDEX(属性投放!BQ$6:BQ$85,卡牌属性!$DW250)</f>
        <v>50</v>
      </c>
      <c r="EA250" s="14">
        <f>INDEX(属性投放!BR$6:BR$85,卡牌属性!$DW250)</f>
        <v>1000</v>
      </c>
      <c r="EB250" s="14">
        <f t="shared" si="520"/>
        <v>621</v>
      </c>
      <c r="EC250" s="14">
        <f t="shared" si="521"/>
        <v>724</v>
      </c>
      <c r="ED250" s="14">
        <f t="shared" si="522"/>
        <v>831</v>
      </c>
      <c r="EE250" s="14">
        <f t="shared" si="523"/>
        <v>831</v>
      </c>
      <c r="EF250" s="14">
        <f t="shared" si="524"/>
        <v>946</v>
      </c>
      <c r="EG250" s="14">
        <f t="shared" si="525"/>
        <v>283</v>
      </c>
      <c r="EH250" s="14">
        <f t="shared" si="526"/>
        <v>325</v>
      </c>
      <c r="EI250" s="14">
        <f t="shared" si="527"/>
        <v>325</v>
      </c>
      <c r="EJ250" s="14">
        <f t="shared" si="528"/>
        <v>371</v>
      </c>
      <c r="EK250" s="14">
        <f t="shared" si="529"/>
        <v>417</v>
      </c>
      <c r="EL250" s="14">
        <f t="shared" si="530"/>
        <v>5510</v>
      </c>
      <c r="EM250" s="14">
        <f t="shared" si="531"/>
        <v>6340</v>
      </c>
      <c r="EN250" s="14">
        <f t="shared" si="532"/>
        <v>6340</v>
      </c>
      <c r="EO250" s="14">
        <f t="shared" si="533"/>
        <v>7210</v>
      </c>
      <c r="EP250" s="14">
        <f t="shared" si="534"/>
        <v>8160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471"/>
        <v>13</v>
      </c>
      <c r="AG251" s="13">
        <f t="shared" si="449"/>
        <v>2</v>
      </c>
      <c r="AH251" s="14">
        <f t="shared" si="450"/>
        <v>1101013</v>
      </c>
      <c r="AI251" s="14" t="str">
        <f t="shared" si="451"/>
        <v>吉拉7突</v>
      </c>
      <c r="AJ251" s="25" t="s">
        <v>162</v>
      </c>
      <c r="AK251" s="14">
        <v>1</v>
      </c>
      <c r="AL251" s="14">
        <f t="shared" si="452"/>
        <v>7</v>
      </c>
      <c r="AM251" s="14">
        <f>INDEX(属性投放!$DE$6:$DE$85,(卡牌属性!AG251-2)*20+卡牌属性!AL251)</f>
        <v>1027</v>
      </c>
      <c r="AN251" s="14">
        <f t="shared" si="514"/>
        <v>1027</v>
      </c>
      <c r="AO251" s="14">
        <f t="shared" si="514"/>
        <v>1027</v>
      </c>
      <c r="AP251" s="14">
        <f t="shared" si="514"/>
        <v>1027</v>
      </c>
      <c r="AQ251" s="14">
        <f t="shared" si="514"/>
        <v>1027</v>
      </c>
      <c r="AR251" s="14">
        <f>INDEX(属性投放!$DF$6:$DF$85,(卡牌属性!AG251-2)*20+卡牌属性!AL251)</f>
        <v>488</v>
      </c>
      <c r="AS251" s="14">
        <f t="shared" si="515"/>
        <v>488</v>
      </c>
      <c r="AT251" s="14">
        <f t="shared" si="515"/>
        <v>488</v>
      </c>
      <c r="AU251" s="14">
        <f t="shared" si="515"/>
        <v>488</v>
      </c>
      <c r="AV251" s="14">
        <f t="shared" si="515"/>
        <v>488</v>
      </c>
      <c r="AW251" s="14">
        <f>INDEX(属性投放!$DG$6:$DG$85,(卡牌属性!AG251-2)*20+卡牌属性!AL251)</f>
        <v>5085</v>
      </c>
      <c r="AX251" s="14">
        <f t="shared" si="516"/>
        <v>5085</v>
      </c>
      <c r="AY251" s="14">
        <f t="shared" si="516"/>
        <v>5085</v>
      </c>
      <c r="AZ251" s="14">
        <f t="shared" si="516"/>
        <v>5085</v>
      </c>
      <c r="BA251" s="14">
        <f t="shared" si="516"/>
        <v>5085</v>
      </c>
      <c r="BB251" s="14">
        <f>INDEX(属性投放!$DK$6:$DK$85,(卡牌属性!AG251-2)*20+卡牌属性!AL251)</f>
        <v>36</v>
      </c>
      <c r="BC251" s="14">
        <f t="shared" si="517"/>
        <v>36</v>
      </c>
      <c r="BD251" s="14">
        <f t="shared" si="517"/>
        <v>36</v>
      </c>
      <c r="BE251" s="14">
        <f t="shared" si="517"/>
        <v>36</v>
      </c>
      <c r="BF251" s="14">
        <f t="shared" si="517"/>
        <v>36</v>
      </c>
      <c r="BG251" s="14">
        <f>INDEX(属性投放!$DL$6:$DL$85,(卡牌属性!AG251-2)*20+卡牌属性!AL251)</f>
        <v>18</v>
      </c>
      <c r="BH251" s="14">
        <f t="shared" si="518"/>
        <v>18</v>
      </c>
      <c r="BI251" s="14">
        <f t="shared" si="518"/>
        <v>18</v>
      </c>
      <c r="BJ251" s="14">
        <f t="shared" si="518"/>
        <v>18</v>
      </c>
      <c r="BK251" s="14">
        <f t="shared" si="518"/>
        <v>18</v>
      </c>
      <c r="BL251" s="14">
        <f>INDEX(属性投放!$DM$6:$DM$85,(卡牌属性!AG251-2)*20+卡牌属性!AL251)</f>
        <v>180</v>
      </c>
      <c r="BM251" s="14">
        <f t="shared" si="519"/>
        <v>180</v>
      </c>
      <c r="BN251" s="14">
        <f t="shared" si="519"/>
        <v>180</v>
      </c>
      <c r="BO251" s="14">
        <f t="shared" si="519"/>
        <v>180</v>
      </c>
      <c r="BP251" s="14">
        <f t="shared" si="519"/>
        <v>180</v>
      </c>
      <c r="BU251" s="13">
        <v>247</v>
      </c>
      <c r="BV251" s="13">
        <f t="shared" si="453"/>
        <v>13</v>
      </c>
      <c r="BW251" s="14">
        <f t="shared" si="454"/>
        <v>2</v>
      </c>
      <c r="BX251" s="14">
        <f t="shared" si="455"/>
        <v>1102013</v>
      </c>
      <c r="BY251" s="14" t="str">
        <f t="shared" si="456"/>
        <v>塞伯罗斯7突</v>
      </c>
      <c r="BZ251" s="25" t="s">
        <v>162</v>
      </c>
      <c r="CA251" s="14">
        <v>2</v>
      </c>
      <c r="CB251" s="14">
        <f t="shared" si="457"/>
        <v>7</v>
      </c>
      <c r="CC251" s="14" t="s">
        <v>21</v>
      </c>
      <c r="CD251" s="14">
        <f>INDEX(属性投放!$AY$6:$AY$85,(BW251-2)*20+CB251)</f>
        <v>1076</v>
      </c>
      <c r="CE251" s="14" t="s">
        <v>22</v>
      </c>
      <c r="CF251" s="14">
        <f>INDEX(属性投放!$AZ$6:$AZ$85,(BW251-2)*20+CB251)</f>
        <v>513</v>
      </c>
      <c r="CG251" s="14" t="s">
        <v>674</v>
      </c>
      <c r="CH251" s="14">
        <f>INDEX(属性投放!$BA$6:$BA$85,(BW251-2)*20+CB251)</f>
        <v>10060</v>
      </c>
      <c r="CI251" s="14" t="s">
        <v>21</v>
      </c>
      <c r="CJ251" s="14">
        <f>INDEX(属性投放!$BB$6:$BB$85,(BW251-2)*20+CB251)</f>
        <v>10</v>
      </c>
      <c r="CK251" s="14" t="s">
        <v>22</v>
      </c>
      <c r="CL251" s="14">
        <f>INDEX(属性投放!$BC$6:$BC$85,(BW251-2)*20+CB251)</f>
        <v>5</v>
      </c>
      <c r="CM251" s="14" t="s">
        <v>674</v>
      </c>
      <c r="CN251" s="14">
        <f>INDEX(属性投放!$BD$6:$BD$85,(BW251-2)*20+CB251)</f>
        <v>100</v>
      </c>
      <c r="CQ251" s="13">
        <v>247</v>
      </c>
      <c r="CR251" s="13">
        <f t="shared" si="458"/>
        <v>5</v>
      </c>
      <c r="CS251" s="13">
        <f t="shared" si="459"/>
        <v>39</v>
      </c>
      <c r="CT251" s="14">
        <f t="shared" si="460"/>
        <v>3</v>
      </c>
      <c r="CU251" s="14">
        <f t="shared" si="461"/>
        <v>1102005</v>
      </c>
      <c r="CV251" s="14" t="str">
        <f>INDEX($O$6:$O$27,CR251)&amp;"-"&amp;INDEX(属性投放!$AB$7:$AB$26,CX251)&amp;"-魂火-"&amp;CZ251</f>
        <v>李轩辕-大焦热-魂火-3</v>
      </c>
      <c r="CW251" s="25" t="s">
        <v>162</v>
      </c>
      <c r="CX251" s="14">
        <f>INDEX(属性投放!$AL$7:$AL$58,CS251)</f>
        <v>16</v>
      </c>
      <c r="CY251" s="14" t="s">
        <v>701</v>
      </c>
      <c r="CZ251" s="14">
        <f>INDEX(属性投放!$AM$7:$AM$58,CS251)</f>
        <v>3</v>
      </c>
      <c r="DA251" s="14">
        <f t="shared" si="462"/>
        <v>39</v>
      </c>
      <c r="DB251" s="14">
        <f>INDEX(属性投放!$AN$7:$AN$58,DA251)</f>
        <v>117</v>
      </c>
      <c r="DC251" s="14" t="s">
        <v>702</v>
      </c>
      <c r="DD251" s="14">
        <f>INDEX(属性投放!$BJ$6:$BJ$85,(CT251-2)*20+CX251)</f>
        <v>600</v>
      </c>
      <c r="DE251" s="14">
        <f>SUMIFS(DD$5:DD251,$CR$5:$CR251,"="&amp;$CR251)</f>
        <v>8110</v>
      </c>
      <c r="DF251" s="14" t="s">
        <v>703</v>
      </c>
      <c r="DG251" s="14">
        <f>INDEX(属性投放!$BK$6:$BK$85,(CT251-2)*20+CX251)</f>
        <v>300</v>
      </c>
      <c r="DH251" s="14">
        <f>SUMIFS(DG$5:DG251,$CR$5:$CR251,"="&amp;$CR251)</f>
        <v>4057</v>
      </c>
      <c r="DI251" s="14" t="s">
        <v>704</v>
      </c>
      <c r="DJ251" s="14">
        <f>INDEX(属性投放!$BL$6:$BL$85,(CT251-2)*20+CX251)</f>
        <v>6000</v>
      </c>
      <c r="DK251" s="14">
        <f>SUMIFS(DJ$5:DJ251,$CR$5:$CR251,"="&amp;$CR251)</f>
        <v>81100</v>
      </c>
      <c r="DP251" s="14">
        <f t="shared" si="463"/>
        <v>1102013</v>
      </c>
      <c r="DQ251" s="14" t="str">
        <f t="shared" si="464"/>
        <v>塞伯罗斯7突</v>
      </c>
      <c r="DR251" s="14">
        <f t="shared" si="465"/>
        <v>3</v>
      </c>
      <c r="DS251" s="14">
        <f t="shared" si="466"/>
        <v>3</v>
      </c>
      <c r="DT251" s="14">
        <f t="shared" si="467"/>
        <v>3</v>
      </c>
      <c r="DU251" s="14">
        <f t="shared" si="468"/>
        <v>2</v>
      </c>
      <c r="DV251" s="14">
        <f t="shared" si="469"/>
        <v>7</v>
      </c>
      <c r="DW251" s="14">
        <f t="shared" si="470"/>
        <v>7</v>
      </c>
      <c r="DX251" s="14">
        <f>INDEX(属性投放!$AW$6:$AW$85,(卡牌属性!DU251-2)*20+卡牌属性!DV251)</f>
        <v>5</v>
      </c>
      <c r="DY251" s="14">
        <f>INDEX(属性投放!BP$6:BP$85,卡牌属性!$DW251)</f>
        <v>100</v>
      </c>
      <c r="DZ251" s="14">
        <f>INDEX(属性投放!BQ$6:BQ$85,卡牌属性!$DW251)</f>
        <v>50</v>
      </c>
      <c r="EA251" s="14">
        <f>INDEX(属性投放!BR$6:BR$85,卡牌属性!$DW251)</f>
        <v>1000</v>
      </c>
      <c r="EB251" s="14">
        <f t="shared" si="520"/>
        <v>761</v>
      </c>
      <c r="EC251" s="14">
        <f t="shared" si="521"/>
        <v>874</v>
      </c>
      <c r="ED251" s="14">
        <f t="shared" si="522"/>
        <v>991</v>
      </c>
      <c r="EE251" s="14">
        <f t="shared" si="523"/>
        <v>991</v>
      </c>
      <c r="EF251" s="14">
        <f t="shared" si="524"/>
        <v>1111</v>
      </c>
      <c r="EG251" s="14">
        <f t="shared" si="525"/>
        <v>353</v>
      </c>
      <c r="EH251" s="14">
        <f t="shared" si="526"/>
        <v>400</v>
      </c>
      <c r="EI251" s="14">
        <f t="shared" si="527"/>
        <v>400</v>
      </c>
      <c r="EJ251" s="14">
        <f t="shared" si="528"/>
        <v>451</v>
      </c>
      <c r="EK251" s="14">
        <f t="shared" si="529"/>
        <v>502</v>
      </c>
      <c r="EL251" s="14">
        <f t="shared" si="530"/>
        <v>6910</v>
      </c>
      <c r="EM251" s="14">
        <f t="shared" si="531"/>
        <v>7840</v>
      </c>
      <c r="EN251" s="14">
        <f t="shared" si="532"/>
        <v>7840</v>
      </c>
      <c r="EO251" s="14">
        <f t="shared" si="533"/>
        <v>8810</v>
      </c>
      <c r="EP251" s="14">
        <f t="shared" si="534"/>
        <v>9810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471"/>
        <v>13</v>
      </c>
      <c r="AG252" s="13">
        <f t="shared" si="449"/>
        <v>2</v>
      </c>
      <c r="AH252" s="14">
        <f t="shared" si="450"/>
        <v>1101013</v>
      </c>
      <c r="AI252" s="14" t="str">
        <f t="shared" si="451"/>
        <v>吉拉8突</v>
      </c>
      <c r="AJ252" s="25" t="s">
        <v>162</v>
      </c>
      <c r="AK252" s="14">
        <v>1</v>
      </c>
      <c r="AL252" s="14">
        <f t="shared" si="452"/>
        <v>8</v>
      </c>
      <c r="AM252" s="14">
        <f>INDEX(属性投放!$DE$6:$DE$85,(卡牌属性!AG252-2)*20+卡牌属性!AL252)</f>
        <v>1129</v>
      </c>
      <c r="AN252" s="14">
        <f t="shared" si="514"/>
        <v>1129</v>
      </c>
      <c r="AO252" s="14">
        <f t="shared" si="514"/>
        <v>1129</v>
      </c>
      <c r="AP252" s="14">
        <f t="shared" si="514"/>
        <v>1129</v>
      </c>
      <c r="AQ252" s="14">
        <f t="shared" si="514"/>
        <v>1129</v>
      </c>
      <c r="AR252" s="14">
        <f>INDEX(属性投放!$DF$6:$DF$85,(卡牌属性!AG252-2)*20+卡牌属性!AL252)</f>
        <v>539</v>
      </c>
      <c r="AS252" s="14">
        <f t="shared" si="515"/>
        <v>539</v>
      </c>
      <c r="AT252" s="14">
        <f t="shared" si="515"/>
        <v>539</v>
      </c>
      <c r="AU252" s="14">
        <f t="shared" si="515"/>
        <v>539</v>
      </c>
      <c r="AV252" s="14">
        <f t="shared" si="515"/>
        <v>539</v>
      </c>
      <c r="AW252" s="14">
        <f>INDEX(属性投放!$DG$6:$DG$85,(卡牌属性!AG252-2)*20+卡牌属性!AL252)</f>
        <v>5595</v>
      </c>
      <c r="AX252" s="14">
        <f t="shared" si="516"/>
        <v>5595</v>
      </c>
      <c r="AY252" s="14">
        <f t="shared" si="516"/>
        <v>5595</v>
      </c>
      <c r="AZ252" s="14">
        <f t="shared" si="516"/>
        <v>5595</v>
      </c>
      <c r="BA252" s="14">
        <f t="shared" si="516"/>
        <v>5595</v>
      </c>
      <c r="BB252" s="14">
        <f>INDEX(属性投放!$DK$6:$DK$85,(卡牌属性!AG252-2)*20+卡牌属性!AL252)</f>
        <v>36</v>
      </c>
      <c r="BC252" s="14">
        <f t="shared" si="517"/>
        <v>36</v>
      </c>
      <c r="BD252" s="14">
        <f t="shared" si="517"/>
        <v>36</v>
      </c>
      <c r="BE252" s="14">
        <f t="shared" si="517"/>
        <v>36</v>
      </c>
      <c r="BF252" s="14">
        <f t="shared" si="517"/>
        <v>36</v>
      </c>
      <c r="BG252" s="14">
        <f>INDEX(属性投放!$DL$6:$DL$85,(卡牌属性!AG252-2)*20+卡牌属性!AL252)</f>
        <v>18</v>
      </c>
      <c r="BH252" s="14">
        <f t="shared" si="518"/>
        <v>18</v>
      </c>
      <c r="BI252" s="14">
        <f t="shared" si="518"/>
        <v>18</v>
      </c>
      <c r="BJ252" s="14">
        <f t="shared" si="518"/>
        <v>18</v>
      </c>
      <c r="BK252" s="14">
        <f t="shared" si="518"/>
        <v>18</v>
      </c>
      <c r="BL252" s="14">
        <f>INDEX(属性投放!$DM$6:$DM$85,(卡牌属性!AG252-2)*20+卡牌属性!AL252)</f>
        <v>180</v>
      </c>
      <c r="BM252" s="14">
        <f t="shared" si="519"/>
        <v>180</v>
      </c>
      <c r="BN252" s="14">
        <f t="shared" si="519"/>
        <v>180</v>
      </c>
      <c r="BO252" s="14">
        <f t="shared" si="519"/>
        <v>180</v>
      </c>
      <c r="BP252" s="14">
        <f t="shared" si="519"/>
        <v>180</v>
      </c>
      <c r="BU252" s="13">
        <v>248</v>
      </c>
      <c r="BV252" s="13">
        <f t="shared" si="453"/>
        <v>13</v>
      </c>
      <c r="BW252" s="14">
        <f t="shared" si="454"/>
        <v>2</v>
      </c>
      <c r="BX252" s="14">
        <f t="shared" si="455"/>
        <v>1102013</v>
      </c>
      <c r="BY252" s="14" t="str">
        <f t="shared" si="456"/>
        <v>塞伯罗斯8突</v>
      </c>
      <c r="BZ252" s="25" t="s">
        <v>162</v>
      </c>
      <c r="CA252" s="14">
        <v>2</v>
      </c>
      <c r="CB252" s="14">
        <f t="shared" si="457"/>
        <v>8</v>
      </c>
      <c r="CC252" s="14" t="s">
        <v>21</v>
      </c>
      <c r="CD252" s="14">
        <f>INDEX(属性投放!$AY$6:$AY$85,(BW252-2)*20+CB252)</f>
        <v>1336</v>
      </c>
      <c r="CE252" s="14" t="s">
        <v>22</v>
      </c>
      <c r="CF252" s="14">
        <f>INDEX(属性投放!$AZ$6:$AZ$85,(BW252-2)*20+CB252)</f>
        <v>644</v>
      </c>
      <c r="CG252" s="14" t="s">
        <v>674</v>
      </c>
      <c r="CH252" s="14">
        <f>INDEX(属性投放!$BA$6:$BA$85,(BW252-2)*20+CB252)</f>
        <v>12660</v>
      </c>
      <c r="CI252" s="14" t="s">
        <v>21</v>
      </c>
      <c r="CJ252" s="14">
        <f>INDEX(属性投放!$BB$6:$BB$85,(BW252-2)*20+CB252)</f>
        <v>10</v>
      </c>
      <c r="CK252" s="14" t="s">
        <v>22</v>
      </c>
      <c r="CL252" s="14">
        <f>INDEX(属性投放!$BC$6:$BC$85,(BW252-2)*20+CB252)</f>
        <v>5</v>
      </c>
      <c r="CM252" s="14" t="s">
        <v>674</v>
      </c>
      <c r="CN252" s="14">
        <f>INDEX(属性投放!$BD$6:$BD$85,(BW252-2)*20+CB252)</f>
        <v>100</v>
      </c>
      <c r="CQ252" s="13">
        <v>248</v>
      </c>
      <c r="CR252" s="13">
        <f t="shared" si="458"/>
        <v>5</v>
      </c>
      <c r="CS252" s="13">
        <f t="shared" si="459"/>
        <v>40</v>
      </c>
      <c r="CT252" s="14">
        <f t="shared" si="460"/>
        <v>3</v>
      </c>
      <c r="CU252" s="14">
        <f t="shared" si="461"/>
        <v>1102005</v>
      </c>
      <c r="CV252" s="14" t="str">
        <f>INDEX($O$6:$O$27,CR252)&amp;"-"&amp;INDEX(属性投放!$AB$7:$AB$26,CX252)&amp;"-魂火-"&amp;CZ252</f>
        <v>李轩辕-大焦热+1-魂火-1</v>
      </c>
      <c r="CW252" s="25" t="s">
        <v>162</v>
      </c>
      <c r="CX252" s="14">
        <f>INDEX(属性投放!$AL$7:$AL$58,CS252)</f>
        <v>17</v>
      </c>
      <c r="CY252" s="14" t="s">
        <v>701</v>
      </c>
      <c r="CZ252" s="14">
        <f>INDEX(属性投放!$AM$7:$AM$58,CS252)</f>
        <v>1</v>
      </c>
      <c r="DA252" s="14">
        <f t="shared" si="462"/>
        <v>40</v>
      </c>
      <c r="DB252" s="14">
        <f>INDEX(属性投放!$AN$7:$AN$58,DA252)</f>
        <v>120</v>
      </c>
      <c r="DC252" s="14" t="s">
        <v>702</v>
      </c>
      <c r="DD252" s="14">
        <f>INDEX(属性投放!$BJ$6:$BJ$85,(CT252-2)*20+CX252)</f>
        <v>750</v>
      </c>
      <c r="DE252" s="14">
        <f>SUMIFS(DD$5:DD252,$CR$5:$CR252,"="&amp;$CR252)</f>
        <v>8860</v>
      </c>
      <c r="DF252" s="14" t="s">
        <v>703</v>
      </c>
      <c r="DG252" s="14">
        <f>INDEX(属性投放!$BK$6:$BK$85,(CT252-2)*20+CX252)</f>
        <v>375</v>
      </c>
      <c r="DH252" s="14">
        <f>SUMIFS(DG$5:DG252,$CR$5:$CR252,"="&amp;$CR252)</f>
        <v>4432</v>
      </c>
      <c r="DI252" s="14" t="s">
        <v>704</v>
      </c>
      <c r="DJ252" s="14">
        <f>INDEX(属性投放!$BL$6:$BL$85,(CT252-2)*20+CX252)</f>
        <v>7500</v>
      </c>
      <c r="DK252" s="14">
        <f>SUMIFS(DJ$5:DJ252,$CR$5:$CR252,"="&amp;$CR252)</f>
        <v>88600</v>
      </c>
      <c r="DP252" s="14">
        <f t="shared" si="463"/>
        <v>1102013</v>
      </c>
      <c r="DQ252" s="14" t="str">
        <f t="shared" si="464"/>
        <v>塞伯罗斯8突</v>
      </c>
      <c r="DR252" s="14">
        <f t="shared" si="465"/>
        <v>3</v>
      </c>
      <c r="DS252" s="14">
        <f t="shared" si="466"/>
        <v>3</v>
      </c>
      <c r="DT252" s="14">
        <f t="shared" si="467"/>
        <v>3</v>
      </c>
      <c r="DU252" s="14">
        <f t="shared" si="468"/>
        <v>2</v>
      </c>
      <c r="DV252" s="14">
        <f t="shared" si="469"/>
        <v>8</v>
      </c>
      <c r="DW252" s="14">
        <f t="shared" si="470"/>
        <v>8</v>
      </c>
      <c r="DX252" s="14">
        <f>INDEX(属性投放!$AW$6:$AW$85,(卡牌属性!DU252-2)*20+卡牌属性!DV252)</f>
        <v>5</v>
      </c>
      <c r="DY252" s="14">
        <f>INDEX(属性投放!BP$6:BP$85,卡牌属性!$DW252)</f>
        <v>100</v>
      </c>
      <c r="DZ252" s="14">
        <f>INDEX(属性投放!BQ$6:BQ$85,卡牌属性!$DW252)</f>
        <v>50</v>
      </c>
      <c r="EA252" s="14">
        <f>INDEX(属性投放!BR$6:BR$85,卡牌属性!$DW252)</f>
        <v>1000</v>
      </c>
      <c r="EB252" s="14">
        <f t="shared" si="520"/>
        <v>911</v>
      </c>
      <c r="EC252" s="14">
        <f t="shared" si="521"/>
        <v>1034</v>
      </c>
      <c r="ED252" s="14">
        <f t="shared" si="522"/>
        <v>1166</v>
      </c>
      <c r="EE252" s="14">
        <f t="shared" si="523"/>
        <v>1166</v>
      </c>
      <c r="EF252" s="14">
        <f t="shared" si="524"/>
        <v>1291</v>
      </c>
      <c r="EG252" s="14">
        <f t="shared" si="525"/>
        <v>428</v>
      </c>
      <c r="EH252" s="14">
        <f t="shared" si="526"/>
        <v>480</v>
      </c>
      <c r="EI252" s="14">
        <f t="shared" si="527"/>
        <v>480</v>
      </c>
      <c r="EJ252" s="14">
        <f t="shared" si="528"/>
        <v>541</v>
      </c>
      <c r="EK252" s="14">
        <f t="shared" si="529"/>
        <v>592</v>
      </c>
      <c r="EL252" s="14">
        <f t="shared" si="530"/>
        <v>8410</v>
      </c>
      <c r="EM252" s="14">
        <f t="shared" si="531"/>
        <v>9440</v>
      </c>
      <c r="EN252" s="14">
        <f t="shared" si="532"/>
        <v>9440</v>
      </c>
      <c r="EO252" s="14">
        <f t="shared" si="533"/>
        <v>10560</v>
      </c>
      <c r="EP252" s="14">
        <f t="shared" si="534"/>
        <v>11610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471"/>
        <v>13</v>
      </c>
      <c r="AG253" s="13">
        <f t="shared" si="449"/>
        <v>2</v>
      </c>
      <c r="AH253" s="14">
        <f t="shared" si="450"/>
        <v>1101013</v>
      </c>
      <c r="AI253" s="14" t="str">
        <f t="shared" si="451"/>
        <v>吉拉9突</v>
      </c>
      <c r="AJ253" s="25" t="s">
        <v>162</v>
      </c>
      <c r="AK253" s="14">
        <v>1</v>
      </c>
      <c r="AL253" s="14">
        <f t="shared" si="452"/>
        <v>9</v>
      </c>
      <c r="AM253" s="14">
        <f>INDEX(属性投放!$DE$6:$DE$85,(卡牌属性!AG253-2)*20+卡牌属性!AL253)</f>
        <v>1231</v>
      </c>
      <c r="AN253" s="14">
        <f t="shared" si="514"/>
        <v>1231</v>
      </c>
      <c r="AO253" s="14">
        <f t="shared" si="514"/>
        <v>1231</v>
      </c>
      <c r="AP253" s="14">
        <f t="shared" si="514"/>
        <v>1231</v>
      </c>
      <c r="AQ253" s="14">
        <f t="shared" si="514"/>
        <v>1231</v>
      </c>
      <c r="AR253" s="14">
        <f>INDEX(属性投放!$DF$6:$DF$85,(卡牌属性!AG253-2)*20+卡牌属性!AL253)</f>
        <v>590</v>
      </c>
      <c r="AS253" s="14">
        <f t="shared" si="515"/>
        <v>590</v>
      </c>
      <c r="AT253" s="14">
        <f t="shared" si="515"/>
        <v>590</v>
      </c>
      <c r="AU253" s="14">
        <f t="shared" si="515"/>
        <v>590</v>
      </c>
      <c r="AV253" s="14">
        <f t="shared" si="515"/>
        <v>590</v>
      </c>
      <c r="AW253" s="14">
        <f>INDEX(属性投放!$DG$6:$DG$85,(卡牌属性!AG253-2)*20+卡牌属性!AL253)</f>
        <v>6105</v>
      </c>
      <c r="AX253" s="14">
        <f t="shared" si="516"/>
        <v>6105</v>
      </c>
      <c r="AY253" s="14">
        <f t="shared" si="516"/>
        <v>6105</v>
      </c>
      <c r="AZ253" s="14">
        <f t="shared" si="516"/>
        <v>6105</v>
      </c>
      <c r="BA253" s="14">
        <f t="shared" si="516"/>
        <v>6105</v>
      </c>
      <c r="BB253" s="14">
        <f>INDEX(属性投放!$DK$6:$DK$85,(卡牌属性!AG253-2)*20+卡牌属性!AL253)</f>
        <v>36</v>
      </c>
      <c r="BC253" s="14">
        <f t="shared" si="517"/>
        <v>36</v>
      </c>
      <c r="BD253" s="14">
        <f t="shared" si="517"/>
        <v>36</v>
      </c>
      <c r="BE253" s="14">
        <f t="shared" si="517"/>
        <v>36</v>
      </c>
      <c r="BF253" s="14">
        <f t="shared" si="517"/>
        <v>36</v>
      </c>
      <c r="BG253" s="14">
        <f>INDEX(属性投放!$DL$6:$DL$85,(卡牌属性!AG253-2)*20+卡牌属性!AL253)</f>
        <v>18</v>
      </c>
      <c r="BH253" s="14">
        <f t="shared" si="518"/>
        <v>18</v>
      </c>
      <c r="BI253" s="14">
        <f t="shared" si="518"/>
        <v>18</v>
      </c>
      <c r="BJ253" s="14">
        <f t="shared" si="518"/>
        <v>18</v>
      </c>
      <c r="BK253" s="14">
        <f t="shared" si="518"/>
        <v>18</v>
      </c>
      <c r="BL253" s="14">
        <f>INDEX(属性投放!$DM$6:$DM$85,(卡牌属性!AG253-2)*20+卡牌属性!AL253)</f>
        <v>180</v>
      </c>
      <c r="BM253" s="14">
        <f t="shared" si="519"/>
        <v>180</v>
      </c>
      <c r="BN253" s="14">
        <f t="shared" si="519"/>
        <v>180</v>
      </c>
      <c r="BO253" s="14">
        <f t="shared" si="519"/>
        <v>180</v>
      </c>
      <c r="BP253" s="14">
        <f t="shared" si="519"/>
        <v>180</v>
      </c>
      <c r="BU253" s="13">
        <v>249</v>
      </c>
      <c r="BV253" s="13">
        <f t="shared" si="453"/>
        <v>13</v>
      </c>
      <c r="BW253" s="14">
        <f t="shared" si="454"/>
        <v>2</v>
      </c>
      <c r="BX253" s="14">
        <f t="shared" si="455"/>
        <v>1102013</v>
      </c>
      <c r="BY253" s="14" t="str">
        <f t="shared" si="456"/>
        <v>塞伯罗斯9突</v>
      </c>
      <c r="BZ253" s="25" t="s">
        <v>162</v>
      </c>
      <c r="CA253" s="14">
        <v>2</v>
      </c>
      <c r="CB253" s="14">
        <f t="shared" si="457"/>
        <v>9</v>
      </c>
      <c r="CC253" s="14" t="s">
        <v>21</v>
      </c>
      <c r="CD253" s="14">
        <f>INDEX(属性投放!$AY$6:$AY$85,(BW253-2)*20+CB253)</f>
        <v>1626</v>
      </c>
      <c r="CE253" s="14" t="s">
        <v>22</v>
      </c>
      <c r="CF253" s="14">
        <f>INDEX(属性投放!$AZ$6:$AZ$85,(BW253-2)*20+CB253)</f>
        <v>789</v>
      </c>
      <c r="CG253" s="14" t="s">
        <v>674</v>
      </c>
      <c r="CH253" s="14">
        <f>INDEX(属性投放!$BA$6:$BA$85,(BW253-2)*20+CB253)</f>
        <v>15560</v>
      </c>
      <c r="CI253" s="14" t="s">
        <v>21</v>
      </c>
      <c r="CJ253" s="14">
        <f>INDEX(属性投放!$BB$6:$BB$85,(BW253-2)*20+CB253)</f>
        <v>10</v>
      </c>
      <c r="CK253" s="14" t="s">
        <v>22</v>
      </c>
      <c r="CL253" s="14">
        <f>INDEX(属性投放!$BC$6:$BC$85,(BW253-2)*20+CB253)</f>
        <v>5</v>
      </c>
      <c r="CM253" s="14" t="s">
        <v>674</v>
      </c>
      <c r="CN253" s="14">
        <f>INDEX(属性投放!$BD$6:$BD$85,(BW253-2)*20+CB253)</f>
        <v>100</v>
      </c>
      <c r="CQ253" s="13">
        <v>249</v>
      </c>
      <c r="CR253" s="13">
        <f t="shared" si="458"/>
        <v>5</v>
      </c>
      <c r="CS253" s="13">
        <f t="shared" si="459"/>
        <v>41</v>
      </c>
      <c r="CT253" s="14">
        <f t="shared" si="460"/>
        <v>3</v>
      </c>
      <c r="CU253" s="14">
        <f t="shared" si="461"/>
        <v>1102005</v>
      </c>
      <c r="CV253" s="14" t="str">
        <f>INDEX($O$6:$O$27,CR253)&amp;"-"&amp;INDEX(属性投放!$AB$7:$AB$26,CX253)&amp;"-魂火-"&amp;CZ253</f>
        <v>李轩辕-大焦热+1-魂火-2</v>
      </c>
      <c r="CW253" s="25" t="s">
        <v>162</v>
      </c>
      <c r="CX253" s="14">
        <f>INDEX(属性投放!$AL$7:$AL$58,CS253)</f>
        <v>17</v>
      </c>
      <c r="CY253" s="14" t="s">
        <v>701</v>
      </c>
      <c r="CZ253" s="14">
        <f>INDEX(属性投放!$AM$7:$AM$58,CS253)</f>
        <v>2</v>
      </c>
      <c r="DA253" s="14">
        <f t="shared" si="462"/>
        <v>41</v>
      </c>
      <c r="DB253" s="14">
        <f>INDEX(属性投放!$AN$7:$AN$58,DA253)</f>
        <v>122</v>
      </c>
      <c r="DC253" s="14" t="s">
        <v>702</v>
      </c>
      <c r="DD253" s="14">
        <f>INDEX(属性投放!$BJ$6:$BJ$85,(CT253-2)*20+CX253)</f>
        <v>750</v>
      </c>
      <c r="DE253" s="14">
        <f>SUMIFS(DD$5:DD253,$CR$5:$CR253,"="&amp;$CR253)</f>
        <v>9610</v>
      </c>
      <c r="DF253" s="14" t="s">
        <v>703</v>
      </c>
      <c r="DG253" s="14">
        <f>INDEX(属性投放!$BK$6:$BK$85,(CT253-2)*20+CX253)</f>
        <v>375</v>
      </c>
      <c r="DH253" s="14">
        <f>SUMIFS(DG$5:DG253,$CR$5:$CR253,"="&amp;$CR253)</f>
        <v>4807</v>
      </c>
      <c r="DI253" s="14" t="s">
        <v>704</v>
      </c>
      <c r="DJ253" s="14">
        <f>INDEX(属性投放!$BL$6:$BL$85,(CT253-2)*20+CX253)</f>
        <v>7500</v>
      </c>
      <c r="DK253" s="14">
        <f>SUMIFS(DJ$5:DJ253,$CR$5:$CR253,"="&amp;$CR253)</f>
        <v>96100</v>
      </c>
      <c r="DP253" s="14">
        <f t="shared" si="463"/>
        <v>1102013</v>
      </c>
      <c r="DQ253" s="14" t="str">
        <f t="shared" si="464"/>
        <v>塞伯罗斯9突</v>
      </c>
      <c r="DR253" s="14">
        <f t="shared" si="465"/>
        <v>3</v>
      </c>
      <c r="DS253" s="14">
        <f t="shared" si="466"/>
        <v>3</v>
      </c>
      <c r="DT253" s="14">
        <f t="shared" si="467"/>
        <v>3</v>
      </c>
      <c r="DU253" s="14">
        <f t="shared" si="468"/>
        <v>2</v>
      </c>
      <c r="DV253" s="14">
        <f t="shared" si="469"/>
        <v>9</v>
      </c>
      <c r="DW253" s="14">
        <f t="shared" si="470"/>
        <v>9</v>
      </c>
      <c r="DX253" s="14">
        <f>INDEX(属性投放!$AW$6:$AW$85,(卡牌属性!DU253-2)*20+卡牌属性!DV253)</f>
        <v>8</v>
      </c>
      <c r="DY253" s="14">
        <f>INDEX(属性投放!BP$6:BP$85,卡牌属性!$DW253)</f>
        <v>150</v>
      </c>
      <c r="DZ253" s="14">
        <f>INDEX(属性投放!BQ$6:BQ$85,卡牌属性!$DW253)</f>
        <v>75</v>
      </c>
      <c r="EA253" s="14">
        <f>INDEX(属性投放!BR$6:BR$85,卡牌属性!$DW253)</f>
        <v>1500</v>
      </c>
      <c r="EB253" s="14">
        <f t="shared" si="520"/>
        <v>1061</v>
      </c>
      <c r="EC253" s="14">
        <f t="shared" si="521"/>
        <v>1194</v>
      </c>
      <c r="ED253" s="14">
        <f t="shared" si="522"/>
        <v>1341</v>
      </c>
      <c r="EE253" s="14">
        <f t="shared" si="523"/>
        <v>1341</v>
      </c>
      <c r="EF253" s="14">
        <f t="shared" si="524"/>
        <v>1471</v>
      </c>
      <c r="EG253" s="14">
        <f t="shared" si="525"/>
        <v>503</v>
      </c>
      <c r="EH253" s="14">
        <f t="shared" si="526"/>
        <v>560</v>
      </c>
      <c r="EI253" s="14">
        <f t="shared" si="527"/>
        <v>560</v>
      </c>
      <c r="EJ253" s="14">
        <f t="shared" si="528"/>
        <v>631</v>
      </c>
      <c r="EK253" s="14">
        <f t="shared" si="529"/>
        <v>682</v>
      </c>
      <c r="EL253" s="14">
        <f t="shared" si="530"/>
        <v>9910</v>
      </c>
      <c r="EM253" s="14">
        <f t="shared" si="531"/>
        <v>11040</v>
      </c>
      <c r="EN253" s="14">
        <f t="shared" si="532"/>
        <v>11040</v>
      </c>
      <c r="EO253" s="14">
        <f t="shared" si="533"/>
        <v>12310</v>
      </c>
      <c r="EP253" s="14">
        <f t="shared" si="534"/>
        <v>13410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471"/>
        <v>13</v>
      </c>
      <c r="AG254" s="13">
        <f t="shared" si="449"/>
        <v>2</v>
      </c>
      <c r="AH254" s="14">
        <f t="shared" si="450"/>
        <v>1101013</v>
      </c>
      <c r="AI254" s="14" t="str">
        <f t="shared" si="451"/>
        <v>吉拉10突</v>
      </c>
      <c r="AJ254" s="25" t="s">
        <v>162</v>
      </c>
      <c r="AK254" s="14">
        <v>1</v>
      </c>
      <c r="AL254" s="14">
        <f t="shared" si="452"/>
        <v>10</v>
      </c>
      <c r="AM254" s="14">
        <f>INDEX(属性投放!$DE$6:$DE$85,(卡牌属性!AG254-2)*20+卡牌属性!AL254)</f>
        <v>1873</v>
      </c>
      <c r="AN254" s="14">
        <f t="shared" si="514"/>
        <v>1873</v>
      </c>
      <c r="AO254" s="14">
        <f t="shared" si="514"/>
        <v>1873</v>
      </c>
      <c r="AP254" s="14">
        <f t="shared" si="514"/>
        <v>1873</v>
      </c>
      <c r="AQ254" s="14">
        <f t="shared" si="514"/>
        <v>1873</v>
      </c>
      <c r="AR254" s="14">
        <f>INDEX(属性投放!$DF$6:$DF$85,(卡牌属性!AG254-2)*20+卡牌属性!AL254)</f>
        <v>911</v>
      </c>
      <c r="AS254" s="14">
        <f t="shared" si="515"/>
        <v>911</v>
      </c>
      <c r="AT254" s="14">
        <f t="shared" si="515"/>
        <v>911</v>
      </c>
      <c r="AU254" s="14">
        <f t="shared" si="515"/>
        <v>911</v>
      </c>
      <c r="AV254" s="14">
        <f t="shared" si="515"/>
        <v>911</v>
      </c>
      <c r="AW254" s="14">
        <f>INDEX(属性投放!$DG$6:$DG$85,(卡牌属性!AG254-2)*20+卡牌属性!AL254)</f>
        <v>9315</v>
      </c>
      <c r="AX254" s="14">
        <f t="shared" si="516"/>
        <v>9315</v>
      </c>
      <c r="AY254" s="14">
        <f t="shared" si="516"/>
        <v>9315</v>
      </c>
      <c r="AZ254" s="14">
        <f t="shared" si="516"/>
        <v>9315</v>
      </c>
      <c r="BA254" s="14">
        <f t="shared" si="516"/>
        <v>9315</v>
      </c>
      <c r="BB254" s="14">
        <f>INDEX(属性投放!$DK$6:$DK$85,(卡牌属性!AG254-2)*20+卡牌属性!AL254)</f>
        <v>76</v>
      </c>
      <c r="BC254" s="14">
        <f t="shared" si="517"/>
        <v>76</v>
      </c>
      <c r="BD254" s="14">
        <f t="shared" si="517"/>
        <v>76</v>
      </c>
      <c r="BE254" s="14">
        <f t="shared" si="517"/>
        <v>76</v>
      </c>
      <c r="BF254" s="14">
        <f t="shared" si="517"/>
        <v>76</v>
      </c>
      <c r="BG254" s="14">
        <f>INDEX(属性投放!$DL$6:$DL$85,(卡牌属性!AG254-2)*20+卡牌属性!AL254)</f>
        <v>38</v>
      </c>
      <c r="BH254" s="14">
        <f t="shared" si="518"/>
        <v>38</v>
      </c>
      <c r="BI254" s="14">
        <f t="shared" si="518"/>
        <v>38</v>
      </c>
      <c r="BJ254" s="14">
        <f t="shared" si="518"/>
        <v>38</v>
      </c>
      <c r="BK254" s="14">
        <f t="shared" si="518"/>
        <v>38</v>
      </c>
      <c r="BL254" s="14">
        <f>INDEX(属性投放!$DM$6:$DM$85,(卡牌属性!AG254-2)*20+卡牌属性!AL254)</f>
        <v>380</v>
      </c>
      <c r="BM254" s="14">
        <f t="shared" si="519"/>
        <v>380</v>
      </c>
      <c r="BN254" s="14">
        <f t="shared" si="519"/>
        <v>380</v>
      </c>
      <c r="BO254" s="14">
        <f t="shared" si="519"/>
        <v>380</v>
      </c>
      <c r="BP254" s="14">
        <f t="shared" si="519"/>
        <v>380</v>
      </c>
      <c r="BU254" s="13">
        <v>250</v>
      </c>
      <c r="BV254" s="13">
        <f t="shared" si="453"/>
        <v>13</v>
      </c>
      <c r="BW254" s="14">
        <f t="shared" si="454"/>
        <v>2</v>
      </c>
      <c r="BX254" s="14">
        <f t="shared" si="455"/>
        <v>1102013</v>
      </c>
      <c r="BY254" s="14" t="str">
        <f t="shared" si="456"/>
        <v>塞伯罗斯10突</v>
      </c>
      <c r="BZ254" s="25" t="s">
        <v>162</v>
      </c>
      <c r="CA254" s="14">
        <v>2</v>
      </c>
      <c r="CB254" s="14">
        <f t="shared" si="457"/>
        <v>10</v>
      </c>
      <c r="CC254" s="14" t="s">
        <v>21</v>
      </c>
      <c r="CD254" s="14">
        <f>INDEX(属性投放!$AY$6:$AY$85,(BW254-2)*20+CB254)</f>
        <v>2096</v>
      </c>
      <c r="CE254" s="14" t="s">
        <v>22</v>
      </c>
      <c r="CF254" s="14">
        <f>INDEX(属性投放!$AZ$6:$AZ$85,(BW254-2)*20+CB254)</f>
        <v>1024</v>
      </c>
      <c r="CG254" s="14" t="s">
        <v>674</v>
      </c>
      <c r="CH254" s="14">
        <f>INDEX(属性投放!$BA$6:$BA$85,(BW254-2)*20+CB254)</f>
        <v>20260</v>
      </c>
      <c r="CI254" s="14" t="s">
        <v>21</v>
      </c>
      <c r="CJ254" s="14">
        <f>INDEX(属性投放!$BB$6:$BB$85,(BW254-2)*20+CB254)</f>
        <v>12</v>
      </c>
      <c r="CK254" s="14" t="s">
        <v>22</v>
      </c>
      <c r="CL254" s="14">
        <f>INDEX(属性投放!$BC$6:$BC$85,(BW254-2)*20+CB254)</f>
        <v>6</v>
      </c>
      <c r="CM254" s="14" t="s">
        <v>674</v>
      </c>
      <c r="CN254" s="14">
        <f>INDEX(属性投放!$BD$6:$BD$85,(BW254-2)*20+CB254)</f>
        <v>120</v>
      </c>
      <c r="CQ254" s="13">
        <v>250</v>
      </c>
      <c r="CR254" s="13">
        <f t="shared" si="458"/>
        <v>5</v>
      </c>
      <c r="CS254" s="13">
        <f t="shared" si="459"/>
        <v>42</v>
      </c>
      <c r="CT254" s="14">
        <f t="shared" si="460"/>
        <v>3</v>
      </c>
      <c r="CU254" s="14">
        <f t="shared" si="461"/>
        <v>1102005</v>
      </c>
      <c r="CV254" s="14" t="str">
        <f>INDEX($O$6:$O$27,CR254)&amp;"-"&amp;INDEX(属性投放!$AB$7:$AB$26,CX254)&amp;"-魂火-"&amp;CZ254</f>
        <v>李轩辕-大焦热+1-魂火-3</v>
      </c>
      <c r="CW254" s="25" t="s">
        <v>162</v>
      </c>
      <c r="CX254" s="14">
        <f>INDEX(属性投放!$AL$7:$AL$58,CS254)</f>
        <v>17</v>
      </c>
      <c r="CY254" s="14" t="s">
        <v>701</v>
      </c>
      <c r="CZ254" s="14">
        <f>INDEX(属性投放!$AM$7:$AM$58,CS254)</f>
        <v>3</v>
      </c>
      <c r="DA254" s="14">
        <f t="shared" si="462"/>
        <v>42</v>
      </c>
      <c r="DB254" s="14">
        <f>INDEX(属性投放!$AN$7:$AN$58,DA254)</f>
        <v>125</v>
      </c>
      <c r="DC254" s="14" t="s">
        <v>702</v>
      </c>
      <c r="DD254" s="14">
        <f>INDEX(属性投放!$BJ$6:$BJ$85,(CT254-2)*20+CX254)</f>
        <v>750</v>
      </c>
      <c r="DE254" s="14">
        <f>SUMIFS(DD$5:DD254,$CR$5:$CR254,"="&amp;$CR254)</f>
        <v>10360</v>
      </c>
      <c r="DF254" s="14" t="s">
        <v>703</v>
      </c>
      <c r="DG254" s="14">
        <f>INDEX(属性投放!$BK$6:$BK$85,(CT254-2)*20+CX254)</f>
        <v>375</v>
      </c>
      <c r="DH254" s="14">
        <f>SUMIFS(DG$5:DG254,$CR$5:$CR254,"="&amp;$CR254)</f>
        <v>5182</v>
      </c>
      <c r="DI254" s="14" t="s">
        <v>704</v>
      </c>
      <c r="DJ254" s="14">
        <f>INDEX(属性投放!$BL$6:$BL$85,(CT254-2)*20+CX254)</f>
        <v>7500</v>
      </c>
      <c r="DK254" s="14">
        <f>SUMIFS(DJ$5:DJ254,$CR$5:$CR254,"="&amp;$CR254)</f>
        <v>103600</v>
      </c>
      <c r="DP254" s="14">
        <f t="shared" si="463"/>
        <v>1102013</v>
      </c>
      <c r="DQ254" s="14" t="str">
        <f t="shared" si="464"/>
        <v>塞伯罗斯10突</v>
      </c>
      <c r="DR254" s="14">
        <f t="shared" si="465"/>
        <v>3</v>
      </c>
      <c r="DS254" s="14">
        <f t="shared" si="466"/>
        <v>3</v>
      </c>
      <c r="DT254" s="14">
        <f t="shared" si="467"/>
        <v>3</v>
      </c>
      <c r="DU254" s="14">
        <f t="shared" si="468"/>
        <v>2</v>
      </c>
      <c r="DV254" s="14">
        <f t="shared" si="469"/>
        <v>10</v>
      </c>
      <c r="DW254" s="14">
        <f t="shared" si="470"/>
        <v>10</v>
      </c>
      <c r="DX254" s="14">
        <f>INDEX(属性投放!$AW$6:$AW$85,(卡牌属性!DU254-2)*20+卡牌属性!DV254)</f>
        <v>7</v>
      </c>
      <c r="DY254" s="14">
        <f>INDEX(属性投放!BP$6:BP$85,卡牌属性!$DW254)</f>
        <v>160</v>
      </c>
      <c r="DZ254" s="14">
        <f>INDEX(属性投放!BQ$6:BQ$85,卡牌属性!$DW254)</f>
        <v>80</v>
      </c>
      <c r="EA254" s="14">
        <f>INDEX(属性投放!BR$6:BR$85,卡牌属性!$DW254)</f>
        <v>1600</v>
      </c>
      <c r="EB254" s="14">
        <f t="shared" si="520"/>
        <v>1291</v>
      </c>
      <c r="EC254" s="14">
        <f t="shared" si="521"/>
        <v>1440</v>
      </c>
      <c r="ED254" s="14">
        <f t="shared" si="522"/>
        <v>1611</v>
      </c>
      <c r="EE254" s="14">
        <f t="shared" si="523"/>
        <v>1611</v>
      </c>
      <c r="EF254" s="14">
        <f t="shared" si="524"/>
        <v>1749</v>
      </c>
      <c r="EG254" s="14">
        <f t="shared" si="525"/>
        <v>618</v>
      </c>
      <c r="EH254" s="14">
        <f t="shared" si="526"/>
        <v>683</v>
      </c>
      <c r="EI254" s="14">
        <f t="shared" si="527"/>
        <v>683</v>
      </c>
      <c r="EJ254" s="14">
        <f t="shared" si="528"/>
        <v>770</v>
      </c>
      <c r="EK254" s="14">
        <f t="shared" si="529"/>
        <v>821</v>
      </c>
      <c r="EL254" s="14">
        <f t="shared" si="530"/>
        <v>12210</v>
      </c>
      <c r="EM254" s="14">
        <f t="shared" si="531"/>
        <v>13500</v>
      </c>
      <c r="EN254" s="14">
        <f t="shared" si="532"/>
        <v>13500</v>
      </c>
      <c r="EO254" s="14">
        <f t="shared" si="533"/>
        <v>15010</v>
      </c>
      <c r="EP254" s="14">
        <f t="shared" si="534"/>
        <v>16190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471"/>
        <v>13</v>
      </c>
      <c r="AG255" s="13">
        <f t="shared" si="449"/>
        <v>2</v>
      </c>
      <c r="AH255" s="14">
        <f t="shared" si="450"/>
        <v>1101013</v>
      </c>
      <c r="AI255" s="14" t="str">
        <f t="shared" si="451"/>
        <v>吉拉11突</v>
      </c>
      <c r="AJ255" s="25" t="s">
        <v>162</v>
      </c>
      <c r="AK255" s="14">
        <v>1</v>
      </c>
      <c r="AL255" s="14">
        <f t="shared" si="452"/>
        <v>11</v>
      </c>
      <c r="AM255" s="14">
        <f>INDEX(属性投放!$DE$6:$DE$85,(卡牌属性!AG255-2)*20+卡牌属性!AL255)</f>
        <v>2090</v>
      </c>
      <c r="AN255" s="14">
        <f t="shared" si="514"/>
        <v>2090</v>
      </c>
      <c r="AO255" s="14">
        <f t="shared" si="514"/>
        <v>2090</v>
      </c>
      <c r="AP255" s="14">
        <f t="shared" si="514"/>
        <v>2090</v>
      </c>
      <c r="AQ255" s="14">
        <f t="shared" si="514"/>
        <v>2090</v>
      </c>
      <c r="AR255" s="14">
        <f>INDEX(属性投放!$DF$6:$DF$85,(卡牌属性!AG255-2)*20+卡牌属性!AL255)</f>
        <v>1020</v>
      </c>
      <c r="AS255" s="14">
        <f t="shared" si="515"/>
        <v>1020</v>
      </c>
      <c r="AT255" s="14">
        <f t="shared" si="515"/>
        <v>1020</v>
      </c>
      <c r="AU255" s="14">
        <f t="shared" si="515"/>
        <v>1020</v>
      </c>
      <c r="AV255" s="14">
        <f t="shared" si="515"/>
        <v>1020</v>
      </c>
      <c r="AW255" s="14">
        <f>INDEX(属性投放!$DG$6:$DG$85,(卡牌属性!AG255-2)*20+卡牌属性!AL255)</f>
        <v>10400</v>
      </c>
      <c r="AX255" s="14">
        <f t="shared" si="516"/>
        <v>10400</v>
      </c>
      <c r="AY255" s="14">
        <f t="shared" si="516"/>
        <v>10400</v>
      </c>
      <c r="AZ255" s="14">
        <f t="shared" si="516"/>
        <v>10400</v>
      </c>
      <c r="BA255" s="14">
        <f t="shared" si="516"/>
        <v>10400</v>
      </c>
      <c r="BB255" s="14">
        <f>INDEX(属性投放!$DK$6:$DK$85,(卡牌属性!AG255-2)*20+卡牌属性!AL255)</f>
        <v>76</v>
      </c>
      <c r="BC255" s="14">
        <f t="shared" si="517"/>
        <v>76</v>
      </c>
      <c r="BD255" s="14">
        <f t="shared" si="517"/>
        <v>76</v>
      </c>
      <c r="BE255" s="14">
        <f t="shared" si="517"/>
        <v>76</v>
      </c>
      <c r="BF255" s="14">
        <f t="shared" si="517"/>
        <v>76</v>
      </c>
      <c r="BG255" s="14">
        <f>INDEX(属性投放!$DL$6:$DL$85,(卡牌属性!AG255-2)*20+卡牌属性!AL255)</f>
        <v>38</v>
      </c>
      <c r="BH255" s="14">
        <f t="shared" si="518"/>
        <v>38</v>
      </c>
      <c r="BI255" s="14">
        <f t="shared" si="518"/>
        <v>38</v>
      </c>
      <c r="BJ255" s="14">
        <f t="shared" si="518"/>
        <v>38</v>
      </c>
      <c r="BK255" s="14">
        <f t="shared" si="518"/>
        <v>38</v>
      </c>
      <c r="BL255" s="14">
        <f>INDEX(属性投放!$DM$6:$DM$85,(卡牌属性!AG255-2)*20+卡牌属性!AL255)</f>
        <v>380</v>
      </c>
      <c r="BM255" s="14">
        <f t="shared" si="519"/>
        <v>380</v>
      </c>
      <c r="BN255" s="14">
        <f t="shared" si="519"/>
        <v>380</v>
      </c>
      <c r="BO255" s="14">
        <f t="shared" si="519"/>
        <v>380</v>
      </c>
      <c r="BP255" s="14">
        <f t="shared" si="519"/>
        <v>380</v>
      </c>
      <c r="BU255" s="13">
        <v>251</v>
      </c>
      <c r="BV255" s="13">
        <f t="shared" si="453"/>
        <v>13</v>
      </c>
      <c r="BW255" s="14">
        <f t="shared" si="454"/>
        <v>2</v>
      </c>
      <c r="BX255" s="14">
        <f t="shared" si="455"/>
        <v>1102013</v>
      </c>
      <c r="BY255" s="14" t="str">
        <f t="shared" si="456"/>
        <v>塞伯罗斯11突</v>
      </c>
      <c r="BZ255" s="25" t="s">
        <v>162</v>
      </c>
      <c r="CA255" s="14">
        <v>2</v>
      </c>
      <c r="CB255" s="14">
        <f t="shared" si="457"/>
        <v>11</v>
      </c>
      <c r="CC255" s="14" t="s">
        <v>21</v>
      </c>
      <c r="CD255" s="14">
        <f>INDEX(属性投放!$AY$6:$AY$85,(BW255-2)*20+CB255)</f>
        <v>2640</v>
      </c>
      <c r="CE255" s="14" t="s">
        <v>22</v>
      </c>
      <c r="CF255" s="14">
        <f>INDEX(属性投放!$AZ$6:$AZ$85,(BW255-2)*20+CB255)</f>
        <v>1296</v>
      </c>
      <c r="CG255" s="14" t="s">
        <v>674</v>
      </c>
      <c r="CH255" s="14">
        <f>INDEX(属性投放!$BA$6:$BA$85,(BW255-2)*20+CB255)</f>
        <v>25700</v>
      </c>
      <c r="CI255" s="14" t="s">
        <v>21</v>
      </c>
      <c r="CJ255" s="14">
        <f>INDEX(属性投放!$BB$6:$BB$85,(BW255-2)*20+CB255)</f>
        <v>12</v>
      </c>
      <c r="CK255" s="14" t="s">
        <v>22</v>
      </c>
      <c r="CL255" s="14">
        <f>INDEX(属性投放!$BC$6:$BC$85,(BW255-2)*20+CB255)</f>
        <v>6</v>
      </c>
      <c r="CM255" s="14" t="s">
        <v>674</v>
      </c>
      <c r="CN255" s="14">
        <f>INDEX(属性投放!$BD$6:$BD$85,(BW255-2)*20+CB255)</f>
        <v>120</v>
      </c>
      <c r="CQ255" s="13">
        <v>251</v>
      </c>
      <c r="CR255" s="13">
        <f t="shared" si="458"/>
        <v>5</v>
      </c>
      <c r="CS255" s="13">
        <f t="shared" si="459"/>
        <v>43</v>
      </c>
      <c r="CT255" s="14">
        <f t="shared" si="460"/>
        <v>3</v>
      </c>
      <c r="CU255" s="14">
        <f t="shared" si="461"/>
        <v>1102005</v>
      </c>
      <c r="CV255" s="14" t="str">
        <f>INDEX($O$6:$O$27,CR255)&amp;"-"&amp;INDEX(属性投放!$AB$7:$AB$26,CX255)&amp;"-魂火-"&amp;CZ255</f>
        <v>李轩辕-大焦热+2-魂火-1</v>
      </c>
      <c r="CW255" s="25" t="s">
        <v>162</v>
      </c>
      <c r="CX255" s="14">
        <f>INDEX(属性投放!$AL$7:$AL$58,CS255)</f>
        <v>18</v>
      </c>
      <c r="CY255" s="14" t="s">
        <v>701</v>
      </c>
      <c r="CZ255" s="14">
        <f>INDEX(属性投放!$AM$7:$AM$58,CS255)</f>
        <v>1</v>
      </c>
      <c r="DA255" s="14">
        <f t="shared" si="462"/>
        <v>43</v>
      </c>
      <c r="DB255" s="14">
        <f>INDEX(属性投放!$AN$7:$AN$58,DA255)</f>
        <v>127</v>
      </c>
      <c r="DC255" s="14" t="s">
        <v>702</v>
      </c>
      <c r="DD255" s="14">
        <f>INDEX(属性投放!$BJ$6:$BJ$85,(CT255-2)*20+CX255)</f>
        <v>900</v>
      </c>
      <c r="DE255" s="14">
        <f>SUMIFS(DD$5:DD255,$CR$5:$CR255,"="&amp;$CR255)</f>
        <v>11260</v>
      </c>
      <c r="DF255" s="14" t="s">
        <v>703</v>
      </c>
      <c r="DG255" s="14">
        <f>INDEX(属性投放!$BK$6:$BK$85,(CT255-2)*20+CX255)</f>
        <v>450</v>
      </c>
      <c r="DH255" s="14">
        <f>SUMIFS(DG$5:DG255,$CR$5:$CR255,"="&amp;$CR255)</f>
        <v>5632</v>
      </c>
      <c r="DI255" s="14" t="s">
        <v>704</v>
      </c>
      <c r="DJ255" s="14">
        <f>INDEX(属性投放!$BL$6:$BL$85,(CT255-2)*20+CX255)</f>
        <v>9000</v>
      </c>
      <c r="DK255" s="14">
        <f>SUMIFS(DJ$5:DJ255,$CR$5:$CR255,"="&amp;$CR255)</f>
        <v>112600</v>
      </c>
      <c r="DP255" s="14">
        <f t="shared" si="463"/>
        <v>1102013</v>
      </c>
      <c r="DQ255" s="14" t="str">
        <f t="shared" si="464"/>
        <v>塞伯罗斯11突</v>
      </c>
      <c r="DR255" s="14">
        <f t="shared" si="465"/>
        <v>3</v>
      </c>
      <c r="DS255" s="14">
        <f t="shared" si="466"/>
        <v>3</v>
      </c>
      <c r="DT255" s="14">
        <f t="shared" si="467"/>
        <v>3</v>
      </c>
      <c r="DU255" s="14">
        <f t="shared" si="468"/>
        <v>2</v>
      </c>
      <c r="DV255" s="14">
        <f t="shared" si="469"/>
        <v>11</v>
      </c>
      <c r="DW255" s="14">
        <f t="shared" si="470"/>
        <v>11</v>
      </c>
      <c r="DX255" s="14">
        <f>INDEX(属性投放!$AW$6:$AW$85,(卡牌属性!DU255-2)*20+卡牌属性!DV255)</f>
        <v>8</v>
      </c>
      <c r="DY255" s="14">
        <f>INDEX(属性投放!BP$6:BP$85,卡牌属性!$DW255)</f>
        <v>200</v>
      </c>
      <c r="DZ255" s="14">
        <f>INDEX(属性投放!BQ$6:BQ$85,卡牌属性!$DW255)</f>
        <v>100</v>
      </c>
      <c r="EA255" s="14">
        <f>INDEX(属性投放!BR$6:BR$85,卡牌属性!$DW255)</f>
        <v>2000</v>
      </c>
      <c r="EB255" s="14">
        <f t="shared" si="520"/>
        <v>1535</v>
      </c>
      <c r="EC255" s="14">
        <f t="shared" si="521"/>
        <v>1705</v>
      </c>
      <c r="ED255" s="14">
        <f t="shared" si="522"/>
        <v>1911</v>
      </c>
      <c r="EE255" s="14">
        <f t="shared" si="523"/>
        <v>1911</v>
      </c>
      <c r="EF255" s="14">
        <f t="shared" si="524"/>
        <v>2056</v>
      </c>
      <c r="EG255" s="14">
        <f t="shared" si="525"/>
        <v>740</v>
      </c>
      <c r="EH255" s="14">
        <f t="shared" si="526"/>
        <v>819</v>
      </c>
      <c r="EI255" s="14">
        <f t="shared" si="527"/>
        <v>819</v>
      </c>
      <c r="EJ255" s="14">
        <f t="shared" si="528"/>
        <v>920</v>
      </c>
      <c r="EK255" s="14">
        <f t="shared" si="529"/>
        <v>978</v>
      </c>
      <c r="EL255" s="14">
        <f t="shared" si="530"/>
        <v>14650</v>
      </c>
      <c r="EM255" s="14">
        <f t="shared" si="531"/>
        <v>16150</v>
      </c>
      <c r="EN255" s="14">
        <f t="shared" si="532"/>
        <v>16150</v>
      </c>
      <c r="EO255" s="14">
        <f t="shared" si="533"/>
        <v>18010</v>
      </c>
      <c r="EP255" s="14">
        <f t="shared" si="534"/>
        <v>19260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471"/>
        <v>13</v>
      </c>
      <c r="AG256" s="13">
        <f t="shared" si="449"/>
        <v>2</v>
      </c>
      <c r="AH256" s="14">
        <f t="shared" si="450"/>
        <v>1101013</v>
      </c>
      <c r="AI256" s="14" t="str">
        <f t="shared" si="451"/>
        <v>吉拉12突</v>
      </c>
      <c r="AJ256" s="25" t="s">
        <v>162</v>
      </c>
      <c r="AK256" s="14">
        <v>1</v>
      </c>
      <c r="AL256" s="14">
        <f t="shared" si="452"/>
        <v>12</v>
      </c>
      <c r="AM256" s="14">
        <f>INDEX(属性投放!$DE$6:$DE$85,(卡牌属性!AG256-2)*20+卡牌属性!AL256)</f>
        <v>2307</v>
      </c>
      <c r="AN256" s="14">
        <f t="shared" si="514"/>
        <v>2307</v>
      </c>
      <c r="AO256" s="14">
        <f t="shared" si="514"/>
        <v>2307</v>
      </c>
      <c r="AP256" s="14">
        <f t="shared" si="514"/>
        <v>2307</v>
      </c>
      <c r="AQ256" s="14">
        <f t="shared" si="514"/>
        <v>2307</v>
      </c>
      <c r="AR256" s="14">
        <f>INDEX(属性投放!$DF$6:$DF$85,(卡牌属性!AG256-2)*20+卡牌属性!AL256)</f>
        <v>1129</v>
      </c>
      <c r="AS256" s="14">
        <f t="shared" si="515"/>
        <v>1129</v>
      </c>
      <c r="AT256" s="14">
        <f t="shared" si="515"/>
        <v>1129</v>
      </c>
      <c r="AU256" s="14">
        <f t="shared" si="515"/>
        <v>1129</v>
      </c>
      <c r="AV256" s="14">
        <f t="shared" si="515"/>
        <v>1129</v>
      </c>
      <c r="AW256" s="14">
        <f>INDEX(属性投放!$DG$6:$DG$85,(卡牌属性!AG256-2)*20+卡牌属性!AL256)</f>
        <v>11485</v>
      </c>
      <c r="AX256" s="14">
        <f t="shared" si="516"/>
        <v>11485</v>
      </c>
      <c r="AY256" s="14">
        <f t="shared" si="516"/>
        <v>11485</v>
      </c>
      <c r="AZ256" s="14">
        <f t="shared" si="516"/>
        <v>11485</v>
      </c>
      <c r="BA256" s="14">
        <f t="shared" si="516"/>
        <v>11485</v>
      </c>
      <c r="BB256" s="14">
        <f>INDEX(属性投放!$DK$6:$DK$85,(卡牌属性!AG256-2)*20+卡牌属性!AL256)</f>
        <v>76</v>
      </c>
      <c r="BC256" s="14">
        <f t="shared" si="517"/>
        <v>76</v>
      </c>
      <c r="BD256" s="14">
        <f t="shared" si="517"/>
        <v>76</v>
      </c>
      <c r="BE256" s="14">
        <f t="shared" si="517"/>
        <v>76</v>
      </c>
      <c r="BF256" s="14">
        <f t="shared" si="517"/>
        <v>76</v>
      </c>
      <c r="BG256" s="14">
        <f>INDEX(属性投放!$DL$6:$DL$85,(卡牌属性!AG256-2)*20+卡牌属性!AL256)</f>
        <v>38</v>
      </c>
      <c r="BH256" s="14">
        <f t="shared" si="518"/>
        <v>38</v>
      </c>
      <c r="BI256" s="14">
        <f t="shared" si="518"/>
        <v>38</v>
      </c>
      <c r="BJ256" s="14">
        <f t="shared" si="518"/>
        <v>38</v>
      </c>
      <c r="BK256" s="14">
        <f t="shared" si="518"/>
        <v>38</v>
      </c>
      <c r="BL256" s="14">
        <f>INDEX(属性投放!$DM$6:$DM$85,(卡牌属性!AG256-2)*20+卡牌属性!AL256)</f>
        <v>380</v>
      </c>
      <c r="BM256" s="14">
        <f t="shared" si="519"/>
        <v>380</v>
      </c>
      <c r="BN256" s="14">
        <f t="shared" si="519"/>
        <v>380</v>
      </c>
      <c r="BO256" s="14">
        <f t="shared" si="519"/>
        <v>380</v>
      </c>
      <c r="BP256" s="14">
        <f t="shared" si="519"/>
        <v>380</v>
      </c>
      <c r="BU256" s="13">
        <v>252</v>
      </c>
      <c r="BV256" s="13">
        <f t="shared" si="453"/>
        <v>13</v>
      </c>
      <c r="BW256" s="14">
        <f t="shared" si="454"/>
        <v>2</v>
      </c>
      <c r="BX256" s="14">
        <f t="shared" si="455"/>
        <v>1102013</v>
      </c>
      <c r="BY256" s="14" t="str">
        <f t="shared" si="456"/>
        <v>塞伯罗斯12突</v>
      </c>
      <c r="BZ256" s="25" t="s">
        <v>162</v>
      </c>
      <c r="CA256" s="14">
        <v>2</v>
      </c>
      <c r="CB256" s="14">
        <f t="shared" si="457"/>
        <v>12</v>
      </c>
      <c r="CC256" s="14" t="s">
        <v>21</v>
      </c>
      <c r="CD256" s="14">
        <f>INDEX(属性投放!$AY$6:$AY$85,(BW256-2)*20+CB256)</f>
        <v>3326</v>
      </c>
      <c r="CE256" s="14" t="s">
        <v>22</v>
      </c>
      <c r="CF256" s="14">
        <f>INDEX(属性投放!$AZ$6:$AZ$85,(BW256-2)*20+CB256)</f>
        <v>1639</v>
      </c>
      <c r="CG256" s="14" t="s">
        <v>674</v>
      </c>
      <c r="CH256" s="14">
        <f>INDEX(属性投放!$BA$6:$BA$85,(BW256-2)*20+CB256)</f>
        <v>32560</v>
      </c>
      <c r="CI256" s="14" t="s">
        <v>21</v>
      </c>
      <c r="CJ256" s="14">
        <f>INDEX(属性投放!$BB$6:$BB$85,(BW256-2)*20+CB256)</f>
        <v>12</v>
      </c>
      <c r="CK256" s="14" t="s">
        <v>22</v>
      </c>
      <c r="CL256" s="14">
        <f>INDEX(属性投放!$BC$6:$BC$85,(BW256-2)*20+CB256)</f>
        <v>6</v>
      </c>
      <c r="CM256" s="14" t="s">
        <v>674</v>
      </c>
      <c r="CN256" s="14">
        <f>INDEX(属性投放!$BD$6:$BD$85,(BW256-2)*20+CB256)</f>
        <v>120</v>
      </c>
      <c r="CQ256" s="13">
        <v>252</v>
      </c>
      <c r="CR256" s="13">
        <f t="shared" si="458"/>
        <v>5</v>
      </c>
      <c r="CS256" s="13">
        <f t="shared" si="459"/>
        <v>44</v>
      </c>
      <c r="CT256" s="14">
        <f t="shared" si="460"/>
        <v>3</v>
      </c>
      <c r="CU256" s="14">
        <f t="shared" si="461"/>
        <v>1102005</v>
      </c>
      <c r="CV256" s="14" t="str">
        <f>INDEX($O$6:$O$27,CR256)&amp;"-"&amp;INDEX(属性投放!$AB$7:$AB$26,CX256)&amp;"-魂火-"&amp;CZ256</f>
        <v>李轩辕-大焦热+2-魂火-2</v>
      </c>
      <c r="CW256" s="25" t="s">
        <v>162</v>
      </c>
      <c r="CX256" s="14">
        <f>INDEX(属性投放!$AL$7:$AL$58,CS256)</f>
        <v>18</v>
      </c>
      <c r="CY256" s="14" t="s">
        <v>701</v>
      </c>
      <c r="CZ256" s="14">
        <f>INDEX(属性投放!$AM$7:$AM$58,CS256)</f>
        <v>2</v>
      </c>
      <c r="DA256" s="14">
        <f t="shared" si="462"/>
        <v>44</v>
      </c>
      <c r="DB256" s="14">
        <f>INDEX(属性投放!$AN$7:$AN$58,DA256)</f>
        <v>130</v>
      </c>
      <c r="DC256" s="14" t="s">
        <v>702</v>
      </c>
      <c r="DD256" s="14">
        <f>INDEX(属性投放!$BJ$6:$BJ$85,(CT256-2)*20+CX256)</f>
        <v>900</v>
      </c>
      <c r="DE256" s="14">
        <f>SUMIFS(DD$5:DD256,$CR$5:$CR256,"="&amp;$CR256)</f>
        <v>12160</v>
      </c>
      <c r="DF256" s="14" t="s">
        <v>703</v>
      </c>
      <c r="DG256" s="14">
        <f>INDEX(属性投放!$BK$6:$BK$85,(CT256-2)*20+CX256)</f>
        <v>450</v>
      </c>
      <c r="DH256" s="14">
        <f>SUMIFS(DG$5:DG256,$CR$5:$CR256,"="&amp;$CR256)</f>
        <v>6082</v>
      </c>
      <c r="DI256" s="14" t="s">
        <v>704</v>
      </c>
      <c r="DJ256" s="14">
        <f>INDEX(属性投放!$BL$6:$BL$85,(CT256-2)*20+CX256)</f>
        <v>9000</v>
      </c>
      <c r="DK256" s="14">
        <f>SUMIFS(DJ$5:DJ256,$CR$5:$CR256,"="&amp;$CR256)</f>
        <v>121600</v>
      </c>
      <c r="DP256" s="14">
        <f t="shared" si="463"/>
        <v>1102013</v>
      </c>
      <c r="DQ256" s="14" t="str">
        <f t="shared" si="464"/>
        <v>塞伯罗斯12突</v>
      </c>
      <c r="DR256" s="14">
        <f t="shared" si="465"/>
        <v>3</v>
      </c>
      <c r="DS256" s="14">
        <f t="shared" si="466"/>
        <v>3</v>
      </c>
      <c r="DT256" s="14">
        <f t="shared" si="467"/>
        <v>3</v>
      </c>
      <c r="DU256" s="14">
        <f t="shared" si="468"/>
        <v>2</v>
      </c>
      <c r="DV256" s="14">
        <f t="shared" si="469"/>
        <v>12</v>
      </c>
      <c r="DW256" s="14">
        <f t="shared" si="470"/>
        <v>12</v>
      </c>
      <c r="DX256" s="14">
        <f>INDEX(属性投放!$AW$6:$AW$85,(卡牌属性!DU256-2)*20+卡牌属性!DV256)</f>
        <v>7</v>
      </c>
      <c r="DY256" s="14">
        <f>INDEX(属性投放!BP$6:BP$85,卡牌属性!$DW256)</f>
        <v>350</v>
      </c>
      <c r="DZ256" s="14">
        <f>INDEX(属性投放!BQ$6:BQ$85,卡牌属性!$DW256)</f>
        <v>175</v>
      </c>
      <c r="EA256" s="14">
        <f>INDEX(属性投放!BR$6:BR$85,卡牌属性!$DW256)</f>
        <v>3500</v>
      </c>
      <c r="EB256" s="14">
        <f t="shared" si="520"/>
        <v>1831</v>
      </c>
      <c r="EC256" s="14">
        <f t="shared" si="521"/>
        <v>2025</v>
      </c>
      <c r="ED256" s="14">
        <f t="shared" si="522"/>
        <v>2271</v>
      </c>
      <c r="EE256" s="14">
        <f t="shared" si="523"/>
        <v>2271</v>
      </c>
      <c r="EF256" s="14">
        <f t="shared" si="524"/>
        <v>2424</v>
      </c>
      <c r="EG256" s="14">
        <f t="shared" si="525"/>
        <v>888</v>
      </c>
      <c r="EH256" s="14">
        <f t="shared" si="526"/>
        <v>983</v>
      </c>
      <c r="EI256" s="14">
        <f t="shared" si="527"/>
        <v>983</v>
      </c>
      <c r="EJ256" s="14">
        <f t="shared" si="528"/>
        <v>1100</v>
      </c>
      <c r="EK256" s="14">
        <f t="shared" si="529"/>
        <v>1166</v>
      </c>
      <c r="EL256" s="14">
        <f t="shared" si="530"/>
        <v>17610</v>
      </c>
      <c r="EM256" s="14">
        <f t="shared" si="531"/>
        <v>19350</v>
      </c>
      <c r="EN256" s="14">
        <f t="shared" si="532"/>
        <v>19350</v>
      </c>
      <c r="EO256" s="14">
        <f t="shared" si="533"/>
        <v>21610</v>
      </c>
      <c r="EP256" s="14">
        <f t="shared" si="534"/>
        <v>22940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471"/>
        <v>13</v>
      </c>
      <c r="AG257" s="13">
        <f t="shared" si="449"/>
        <v>2</v>
      </c>
      <c r="AH257" s="14">
        <f t="shared" si="450"/>
        <v>1101013</v>
      </c>
      <c r="AI257" s="14" t="str">
        <f t="shared" si="451"/>
        <v>吉拉13突</v>
      </c>
      <c r="AJ257" s="25" t="s">
        <v>162</v>
      </c>
      <c r="AK257" s="14">
        <v>1</v>
      </c>
      <c r="AL257" s="14">
        <f t="shared" si="452"/>
        <v>13</v>
      </c>
      <c r="AM257" s="14">
        <f>INDEX(属性投放!$DE$6:$DE$85,(卡牌属性!AG257-2)*20+卡牌属性!AL257)</f>
        <v>4424</v>
      </c>
      <c r="AN257" s="14">
        <f t="shared" si="514"/>
        <v>4424</v>
      </c>
      <c r="AO257" s="14">
        <f t="shared" si="514"/>
        <v>4424</v>
      </c>
      <c r="AP257" s="14">
        <f t="shared" si="514"/>
        <v>4424</v>
      </c>
      <c r="AQ257" s="14">
        <f t="shared" si="514"/>
        <v>4424</v>
      </c>
      <c r="AR257" s="14">
        <f>INDEX(属性投放!$DF$6:$DF$85,(卡牌属性!AG257-2)*20+卡牌属性!AL257)</f>
        <v>2188</v>
      </c>
      <c r="AS257" s="14">
        <f t="shared" si="515"/>
        <v>2188</v>
      </c>
      <c r="AT257" s="14">
        <f t="shared" si="515"/>
        <v>2188</v>
      </c>
      <c r="AU257" s="14">
        <f t="shared" si="515"/>
        <v>2188</v>
      </c>
      <c r="AV257" s="14">
        <f t="shared" si="515"/>
        <v>2188</v>
      </c>
      <c r="AW257" s="14">
        <f>INDEX(属性投放!$DG$6:$DG$85,(卡牌属性!AG257-2)*20+卡牌属性!AL257)</f>
        <v>22070</v>
      </c>
      <c r="AX257" s="14">
        <f t="shared" si="516"/>
        <v>22070</v>
      </c>
      <c r="AY257" s="14">
        <f t="shared" si="516"/>
        <v>22070</v>
      </c>
      <c r="AZ257" s="14">
        <f t="shared" si="516"/>
        <v>22070</v>
      </c>
      <c r="BA257" s="14">
        <f t="shared" si="516"/>
        <v>22070</v>
      </c>
      <c r="BB257" s="14">
        <f>INDEX(属性投放!$DK$6:$DK$85,(卡牌属性!AG257-2)*20+卡牌属性!AL257)</f>
        <v>151</v>
      </c>
      <c r="BC257" s="14">
        <f t="shared" si="517"/>
        <v>151</v>
      </c>
      <c r="BD257" s="14">
        <f t="shared" si="517"/>
        <v>151</v>
      </c>
      <c r="BE257" s="14">
        <f t="shared" si="517"/>
        <v>151</v>
      </c>
      <c r="BF257" s="14">
        <f t="shared" si="517"/>
        <v>151</v>
      </c>
      <c r="BG257" s="14">
        <f>INDEX(属性投放!$DL$6:$DL$85,(卡牌属性!AG257-2)*20+卡牌属性!AL257)</f>
        <v>76</v>
      </c>
      <c r="BH257" s="14">
        <f t="shared" si="518"/>
        <v>76</v>
      </c>
      <c r="BI257" s="14">
        <f t="shared" si="518"/>
        <v>76</v>
      </c>
      <c r="BJ257" s="14">
        <f t="shared" si="518"/>
        <v>76</v>
      </c>
      <c r="BK257" s="14">
        <f t="shared" si="518"/>
        <v>76</v>
      </c>
      <c r="BL257" s="14">
        <f>INDEX(属性投放!$DM$6:$DM$85,(卡牌属性!AG257-2)*20+卡牌属性!AL257)</f>
        <v>755</v>
      </c>
      <c r="BM257" s="14">
        <f t="shared" si="519"/>
        <v>755</v>
      </c>
      <c r="BN257" s="14">
        <f t="shared" si="519"/>
        <v>755</v>
      </c>
      <c r="BO257" s="14">
        <f t="shared" si="519"/>
        <v>755</v>
      </c>
      <c r="BP257" s="14">
        <f t="shared" si="519"/>
        <v>755</v>
      </c>
      <c r="BU257" s="13">
        <v>253</v>
      </c>
      <c r="BV257" s="13">
        <f t="shared" si="453"/>
        <v>13</v>
      </c>
      <c r="BW257" s="14">
        <f t="shared" si="454"/>
        <v>2</v>
      </c>
      <c r="BX257" s="14">
        <f t="shared" si="455"/>
        <v>1102013</v>
      </c>
      <c r="BY257" s="14" t="str">
        <f t="shared" si="456"/>
        <v>塞伯罗斯13突</v>
      </c>
      <c r="BZ257" s="25" t="s">
        <v>162</v>
      </c>
      <c r="CA257" s="14">
        <v>2</v>
      </c>
      <c r="CB257" s="14">
        <f t="shared" si="457"/>
        <v>13</v>
      </c>
      <c r="CC257" s="14" t="s">
        <v>21</v>
      </c>
      <c r="CD257" s="14">
        <f>INDEX(属性投放!$AY$6:$AY$85,(BW257-2)*20+CB257)</f>
        <v>4270</v>
      </c>
      <c r="CE257" s="14" t="s">
        <v>22</v>
      </c>
      <c r="CF257" s="14">
        <f>INDEX(属性投放!$AZ$6:$AZ$85,(BW257-2)*20+CB257)</f>
        <v>2111</v>
      </c>
      <c r="CG257" s="14" t="s">
        <v>674</v>
      </c>
      <c r="CH257" s="14">
        <f>INDEX(属性投放!$BA$6:$BA$85,(BW257-2)*20+CB257)</f>
        <v>42000</v>
      </c>
      <c r="CI257" s="14" t="s">
        <v>21</v>
      </c>
      <c r="CJ257" s="14">
        <f>INDEX(属性投放!$BB$6:$BB$85,(BW257-2)*20+CB257)</f>
        <v>15</v>
      </c>
      <c r="CK257" s="14" t="s">
        <v>22</v>
      </c>
      <c r="CL257" s="14">
        <f>INDEX(属性投放!$BC$6:$BC$85,(BW257-2)*20+CB257)</f>
        <v>8</v>
      </c>
      <c r="CM257" s="14" t="s">
        <v>674</v>
      </c>
      <c r="CN257" s="14">
        <f>INDEX(属性投放!$BD$6:$BD$85,(BW257-2)*20+CB257)</f>
        <v>150</v>
      </c>
      <c r="CQ257" s="13">
        <v>253</v>
      </c>
      <c r="CR257" s="13">
        <f t="shared" si="458"/>
        <v>5</v>
      </c>
      <c r="CS257" s="13">
        <f t="shared" si="459"/>
        <v>45</v>
      </c>
      <c r="CT257" s="14">
        <f t="shared" si="460"/>
        <v>3</v>
      </c>
      <c r="CU257" s="14">
        <f t="shared" si="461"/>
        <v>1102005</v>
      </c>
      <c r="CV257" s="14" t="str">
        <f>INDEX($O$6:$O$27,CR257)&amp;"-"&amp;INDEX(属性投放!$AB$7:$AB$26,CX257)&amp;"-魂火-"&amp;CZ257</f>
        <v>李轩辕-大焦热+2-魂火-3</v>
      </c>
      <c r="CW257" s="25" t="s">
        <v>162</v>
      </c>
      <c r="CX257" s="14">
        <f>INDEX(属性投放!$AL$7:$AL$58,CS257)</f>
        <v>18</v>
      </c>
      <c r="CY257" s="14" t="s">
        <v>701</v>
      </c>
      <c r="CZ257" s="14">
        <f>INDEX(属性投放!$AM$7:$AM$58,CS257)</f>
        <v>3</v>
      </c>
      <c r="DA257" s="14">
        <f t="shared" si="462"/>
        <v>45</v>
      </c>
      <c r="DB257" s="14">
        <f>INDEX(属性投放!$AN$7:$AN$58,DA257)</f>
        <v>132</v>
      </c>
      <c r="DC257" s="14" t="s">
        <v>702</v>
      </c>
      <c r="DD257" s="14">
        <f>INDEX(属性投放!$BJ$6:$BJ$85,(CT257-2)*20+CX257)</f>
        <v>900</v>
      </c>
      <c r="DE257" s="14">
        <f>SUMIFS(DD$5:DD257,$CR$5:$CR257,"="&amp;$CR257)</f>
        <v>13060</v>
      </c>
      <c r="DF257" s="14" t="s">
        <v>703</v>
      </c>
      <c r="DG257" s="14">
        <f>INDEX(属性投放!$BK$6:$BK$85,(CT257-2)*20+CX257)</f>
        <v>450</v>
      </c>
      <c r="DH257" s="14">
        <f>SUMIFS(DG$5:DG257,$CR$5:$CR257,"="&amp;$CR257)</f>
        <v>6532</v>
      </c>
      <c r="DI257" s="14" t="s">
        <v>704</v>
      </c>
      <c r="DJ257" s="14">
        <f>INDEX(属性投放!$BL$6:$BL$85,(CT257-2)*20+CX257)</f>
        <v>9000</v>
      </c>
      <c r="DK257" s="14">
        <f>SUMIFS(DJ$5:DJ257,$CR$5:$CR257,"="&amp;$CR257)</f>
        <v>130600</v>
      </c>
      <c r="DP257" s="14">
        <f t="shared" si="463"/>
        <v>1102013</v>
      </c>
      <c r="DQ257" s="14" t="str">
        <f t="shared" si="464"/>
        <v>塞伯罗斯13突</v>
      </c>
      <c r="DR257" s="14">
        <f t="shared" si="465"/>
        <v>3</v>
      </c>
      <c r="DS257" s="14">
        <f t="shared" si="466"/>
        <v>3</v>
      </c>
      <c r="DT257" s="14">
        <f t="shared" si="467"/>
        <v>3</v>
      </c>
      <c r="DU257" s="14">
        <f t="shared" si="468"/>
        <v>2</v>
      </c>
      <c r="DV257" s="14">
        <f t="shared" si="469"/>
        <v>13</v>
      </c>
      <c r="DW257" s="14">
        <f t="shared" si="470"/>
        <v>13</v>
      </c>
      <c r="DX257" s="14">
        <f>INDEX(属性投放!$AW$6:$AW$85,(卡牌属性!DU257-2)*20+卡牌属性!DV257)</f>
        <v>8</v>
      </c>
      <c r="DY257" s="14">
        <f>INDEX(属性投放!BP$6:BP$85,卡牌属性!$DW257)</f>
        <v>350</v>
      </c>
      <c r="DZ257" s="14">
        <f>INDEX(属性投放!BQ$6:BQ$85,卡牌属性!$DW257)</f>
        <v>175</v>
      </c>
      <c r="EA257" s="14">
        <f>INDEX(属性投放!BR$6:BR$85,卡牌属性!$DW257)</f>
        <v>3500</v>
      </c>
      <c r="EB257" s="14">
        <f t="shared" si="520"/>
        <v>2265</v>
      </c>
      <c r="EC257" s="14">
        <f t="shared" si="521"/>
        <v>2480</v>
      </c>
      <c r="ED257" s="14">
        <f t="shared" si="522"/>
        <v>2761</v>
      </c>
      <c r="EE257" s="14">
        <f t="shared" si="523"/>
        <v>2761</v>
      </c>
      <c r="EF257" s="14">
        <f t="shared" si="524"/>
        <v>2921</v>
      </c>
      <c r="EG257" s="14">
        <f t="shared" si="525"/>
        <v>1105</v>
      </c>
      <c r="EH257" s="14">
        <f t="shared" si="526"/>
        <v>1214</v>
      </c>
      <c r="EI257" s="14">
        <f t="shared" si="527"/>
        <v>1214</v>
      </c>
      <c r="EJ257" s="14">
        <f t="shared" si="528"/>
        <v>1345</v>
      </c>
      <c r="EK257" s="14">
        <f t="shared" si="529"/>
        <v>1418</v>
      </c>
      <c r="EL257" s="14">
        <f t="shared" si="530"/>
        <v>21950</v>
      </c>
      <c r="EM257" s="14">
        <f t="shared" si="531"/>
        <v>23900</v>
      </c>
      <c r="EN257" s="14">
        <f t="shared" si="532"/>
        <v>23900</v>
      </c>
      <c r="EO257" s="14">
        <f t="shared" si="533"/>
        <v>26510</v>
      </c>
      <c r="EP257" s="14">
        <f t="shared" si="534"/>
        <v>27910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471"/>
        <v>13</v>
      </c>
      <c r="AG258" s="13">
        <f t="shared" si="449"/>
        <v>2</v>
      </c>
      <c r="AH258" s="14">
        <f t="shared" si="450"/>
        <v>1101013</v>
      </c>
      <c r="AI258" s="14" t="str">
        <f t="shared" si="451"/>
        <v>吉拉14突</v>
      </c>
      <c r="AJ258" s="25" t="s">
        <v>162</v>
      </c>
      <c r="AK258" s="14">
        <v>1</v>
      </c>
      <c r="AL258" s="14">
        <f t="shared" si="452"/>
        <v>14</v>
      </c>
      <c r="AM258" s="14">
        <f>INDEX(属性投放!$DE$6:$DE$85,(卡牌属性!AG258-2)*20+卡牌属性!AL258)</f>
        <v>4856</v>
      </c>
      <c r="AN258" s="14">
        <f t="shared" si="514"/>
        <v>4856</v>
      </c>
      <c r="AO258" s="14">
        <f t="shared" si="514"/>
        <v>4856</v>
      </c>
      <c r="AP258" s="14">
        <f t="shared" si="514"/>
        <v>4856</v>
      </c>
      <c r="AQ258" s="14">
        <f t="shared" si="514"/>
        <v>4856</v>
      </c>
      <c r="AR258" s="14">
        <f>INDEX(属性投放!$DF$6:$DF$85,(卡牌属性!AG258-2)*20+卡牌属性!AL258)</f>
        <v>2405</v>
      </c>
      <c r="AS258" s="14">
        <f t="shared" si="515"/>
        <v>2405</v>
      </c>
      <c r="AT258" s="14">
        <f t="shared" si="515"/>
        <v>2405</v>
      </c>
      <c r="AU258" s="14">
        <f t="shared" si="515"/>
        <v>2405</v>
      </c>
      <c r="AV258" s="14">
        <f t="shared" si="515"/>
        <v>2405</v>
      </c>
      <c r="AW258" s="14">
        <f>INDEX(属性投放!$DG$6:$DG$85,(卡牌属性!AG258-2)*20+卡牌属性!AL258)</f>
        <v>24230</v>
      </c>
      <c r="AX258" s="14">
        <f t="shared" si="516"/>
        <v>24230</v>
      </c>
      <c r="AY258" s="14">
        <f t="shared" si="516"/>
        <v>24230</v>
      </c>
      <c r="AZ258" s="14">
        <f t="shared" si="516"/>
        <v>24230</v>
      </c>
      <c r="BA258" s="14">
        <f t="shared" si="516"/>
        <v>24230</v>
      </c>
      <c r="BB258" s="14">
        <f>INDEX(属性投放!$DK$6:$DK$85,(卡牌属性!AG258-2)*20+卡牌属性!AL258)</f>
        <v>151</v>
      </c>
      <c r="BC258" s="14">
        <f t="shared" si="517"/>
        <v>151</v>
      </c>
      <c r="BD258" s="14">
        <f t="shared" si="517"/>
        <v>151</v>
      </c>
      <c r="BE258" s="14">
        <f t="shared" si="517"/>
        <v>151</v>
      </c>
      <c r="BF258" s="14">
        <f t="shared" si="517"/>
        <v>151</v>
      </c>
      <c r="BG258" s="14">
        <f>INDEX(属性投放!$DL$6:$DL$85,(卡牌属性!AG258-2)*20+卡牌属性!AL258)</f>
        <v>76</v>
      </c>
      <c r="BH258" s="14">
        <f t="shared" si="518"/>
        <v>76</v>
      </c>
      <c r="BI258" s="14">
        <f t="shared" si="518"/>
        <v>76</v>
      </c>
      <c r="BJ258" s="14">
        <f t="shared" si="518"/>
        <v>76</v>
      </c>
      <c r="BK258" s="14">
        <f t="shared" si="518"/>
        <v>76</v>
      </c>
      <c r="BL258" s="14">
        <f>INDEX(属性投放!$DM$6:$DM$85,(卡牌属性!AG258-2)*20+卡牌属性!AL258)</f>
        <v>755</v>
      </c>
      <c r="BM258" s="14">
        <f t="shared" si="519"/>
        <v>755</v>
      </c>
      <c r="BN258" s="14">
        <f t="shared" si="519"/>
        <v>755</v>
      </c>
      <c r="BO258" s="14">
        <f t="shared" si="519"/>
        <v>755</v>
      </c>
      <c r="BP258" s="14">
        <f t="shared" si="519"/>
        <v>755</v>
      </c>
      <c r="BU258" s="13">
        <v>254</v>
      </c>
      <c r="BV258" s="13">
        <f t="shared" si="453"/>
        <v>13</v>
      </c>
      <c r="BW258" s="14">
        <f t="shared" si="454"/>
        <v>2</v>
      </c>
      <c r="BX258" s="14">
        <f t="shared" si="455"/>
        <v>1102013</v>
      </c>
      <c r="BY258" s="14" t="str">
        <f t="shared" si="456"/>
        <v>塞伯罗斯14突</v>
      </c>
      <c r="BZ258" s="25" t="s">
        <v>162</v>
      </c>
      <c r="CA258" s="14">
        <v>2</v>
      </c>
      <c r="CB258" s="14">
        <f t="shared" si="457"/>
        <v>14</v>
      </c>
      <c r="CC258" s="14" t="s">
        <v>21</v>
      </c>
      <c r="CD258" s="14">
        <f>INDEX(属性投放!$AY$6:$AY$85,(BW258-2)*20+CB258)</f>
        <v>5400</v>
      </c>
      <c r="CE258" s="14" t="s">
        <v>22</v>
      </c>
      <c r="CF258" s="14">
        <f>INDEX(属性投放!$AZ$6:$AZ$85,(BW258-2)*20+CB258)</f>
        <v>2680</v>
      </c>
      <c r="CG258" s="14" t="s">
        <v>674</v>
      </c>
      <c r="CH258" s="14">
        <f>INDEX(属性投放!$BA$6:$BA$85,(BW258-2)*20+CB258)</f>
        <v>53300</v>
      </c>
      <c r="CI258" s="14" t="s">
        <v>21</v>
      </c>
      <c r="CJ258" s="14">
        <f>INDEX(属性投放!$BB$6:$BB$85,(BW258-2)*20+CB258)</f>
        <v>15</v>
      </c>
      <c r="CK258" s="14" t="s">
        <v>22</v>
      </c>
      <c r="CL258" s="14">
        <f>INDEX(属性投放!$BC$6:$BC$85,(BW258-2)*20+CB258)</f>
        <v>8</v>
      </c>
      <c r="CM258" s="14" t="s">
        <v>674</v>
      </c>
      <c r="CN258" s="14">
        <f>INDEX(属性投放!$BD$6:$BD$85,(BW258-2)*20+CB258)</f>
        <v>150</v>
      </c>
      <c r="CQ258" s="13">
        <v>254</v>
      </c>
      <c r="CR258" s="13">
        <f t="shared" si="458"/>
        <v>5</v>
      </c>
      <c r="CS258" s="13">
        <f t="shared" si="459"/>
        <v>46</v>
      </c>
      <c r="CT258" s="14">
        <f t="shared" si="460"/>
        <v>3</v>
      </c>
      <c r="CU258" s="14">
        <f t="shared" si="461"/>
        <v>1102005</v>
      </c>
      <c r="CV258" s="14" t="str">
        <f>INDEX($O$6:$O$27,CR258)&amp;"-"&amp;INDEX(属性投放!$AB$7:$AB$26,CX258)&amp;"-魂火-"&amp;CZ258</f>
        <v>李轩辕-无间-魂火-1</v>
      </c>
      <c r="CW258" s="25" t="s">
        <v>162</v>
      </c>
      <c r="CX258" s="14">
        <f>INDEX(属性投放!$AL$7:$AL$58,CS258)</f>
        <v>19</v>
      </c>
      <c r="CY258" s="14" t="s">
        <v>701</v>
      </c>
      <c r="CZ258" s="14">
        <f>INDEX(属性投放!$AM$7:$AM$58,CS258)</f>
        <v>1</v>
      </c>
      <c r="DA258" s="14">
        <f t="shared" si="462"/>
        <v>46</v>
      </c>
      <c r="DB258" s="14">
        <f>INDEX(属性投放!$AN$7:$AN$58,DA258)</f>
        <v>135</v>
      </c>
      <c r="DC258" s="14" t="s">
        <v>702</v>
      </c>
      <c r="DD258" s="14">
        <f>INDEX(属性投放!$BJ$6:$BJ$85,(CT258-2)*20+CX258)</f>
        <v>1125</v>
      </c>
      <c r="DE258" s="14">
        <f>SUMIFS(DD$5:DD258,$CR$5:$CR258,"="&amp;$CR258)</f>
        <v>14185</v>
      </c>
      <c r="DF258" s="14" t="s">
        <v>703</v>
      </c>
      <c r="DG258" s="14">
        <f>INDEX(属性投放!$BK$6:$BK$85,(CT258-2)*20+CX258)</f>
        <v>563</v>
      </c>
      <c r="DH258" s="14">
        <f>SUMIFS(DG$5:DG258,$CR$5:$CR258,"="&amp;$CR258)</f>
        <v>7095</v>
      </c>
      <c r="DI258" s="14" t="s">
        <v>704</v>
      </c>
      <c r="DJ258" s="14">
        <f>INDEX(属性投放!$BL$6:$BL$85,(CT258-2)*20+CX258)</f>
        <v>11250</v>
      </c>
      <c r="DK258" s="14">
        <f>SUMIFS(DJ$5:DJ258,$CR$5:$CR258,"="&amp;$CR258)</f>
        <v>141850</v>
      </c>
      <c r="DP258" s="14">
        <f t="shared" si="463"/>
        <v>1102013</v>
      </c>
      <c r="DQ258" s="14" t="str">
        <f t="shared" si="464"/>
        <v>塞伯罗斯14突</v>
      </c>
      <c r="DR258" s="14">
        <f t="shared" si="465"/>
        <v>3</v>
      </c>
      <c r="DS258" s="14">
        <f t="shared" si="466"/>
        <v>3</v>
      </c>
      <c r="DT258" s="14">
        <f t="shared" si="467"/>
        <v>3</v>
      </c>
      <c r="DU258" s="14">
        <f t="shared" si="468"/>
        <v>2</v>
      </c>
      <c r="DV258" s="14">
        <f t="shared" si="469"/>
        <v>14</v>
      </c>
      <c r="DW258" s="14">
        <f t="shared" si="470"/>
        <v>14</v>
      </c>
      <c r="DX258" s="14">
        <f>INDEX(属性投放!$AW$6:$AW$85,(卡牌属性!DU258-2)*20+卡牌属性!DV258)</f>
        <v>7</v>
      </c>
      <c r="DY258" s="14">
        <f>INDEX(属性投放!BP$6:BP$85,卡牌属性!$DW258)</f>
        <v>400</v>
      </c>
      <c r="DZ258" s="14">
        <f>INDEX(属性投放!BQ$6:BQ$85,卡牌属性!$DW258)</f>
        <v>200</v>
      </c>
      <c r="EA258" s="14">
        <f>INDEX(属性投放!BR$6:BR$85,卡牌属性!$DW258)</f>
        <v>4000</v>
      </c>
      <c r="EB258" s="14">
        <f t="shared" si="520"/>
        <v>2735</v>
      </c>
      <c r="EC258" s="14">
        <f t="shared" si="521"/>
        <v>2990</v>
      </c>
      <c r="ED258" s="14">
        <f t="shared" si="522"/>
        <v>3311</v>
      </c>
      <c r="EE258" s="14">
        <f t="shared" si="523"/>
        <v>3311</v>
      </c>
      <c r="EF258" s="14">
        <f t="shared" si="524"/>
        <v>3479</v>
      </c>
      <c r="EG258" s="14">
        <f t="shared" si="525"/>
        <v>1344</v>
      </c>
      <c r="EH258" s="14">
        <f t="shared" si="526"/>
        <v>1469</v>
      </c>
      <c r="EI258" s="14">
        <f t="shared" si="527"/>
        <v>1469</v>
      </c>
      <c r="EJ258" s="14">
        <f t="shared" si="528"/>
        <v>1624</v>
      </c>
      <c r="EK258" s="14">
        <f t="shared" si="529"/>
        <v>1697</v>
      </c>
      <c r="EL258" s="14">
        <f t="shared" si="530"/>
        <v>26650</v>
      </c>
      <c r="EM258" s="14">
        <f t="shared" si="531"/>
        <v>29000</v>
      </c>
      <c r="EN258" s="14">
        <f t="shared" si="532"/>
        <v>29000</v>
      </c>
      <c r="EO258" s="14">
        <f t="shared" si="533"/>
        <v>32010</v>
      </c>
      <c r="EP258" s="14">
        <f t="shared" si="534"/>
        <v>33490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471"/>
        <v>13</v>
      </c>
      <c r="AG259" s="13">
        <f t="shared" si="449"/>
        <v>2</v>
      </c>
      <c r="AH259" s="14">
        <f t="shared" si="450"/>
        <v>1101013</v>
      </c>
      <c r="AI259" s="14" t="str">
        <f t="shared" si="451"/>
        <v>吉拉15突</v>
      </c>
      <c r="AJ259" s="25" t="s">
        <v>162</v>
      </c>
      <c r="AK259" s="14">
        <v>1</v>
      </c>
      <c r="AL259" s="14">
        <f t="shared" si="452"/>
        <v>15</v>
      </c>
      <c r="AM259" s="14">
        <f>INDEX(属性投放!$DE$6:$DE$85,(卡牌属性!AG259-2)*20+卡牌属性!AL259)</f>
        <v>5288</v>
      </c>
      <c r="AN259" s="14">
        <f t="shared" si="514"/>
        <v>5288</v>
      </c>
      <c r="AO259" s="14">
        <f t="shared" si="514"/>
        <v>5288</v>
      </c>
      <c r="AP259" s="14">
        <f t="shared" si="514"/>
        <v>5288</v>
      </c>
      <c r="AQ259" s="14">
        <f t="shared" si="514"/>
        <v>5288</v>
      </c>
      <c r="AR259" s="14">
        <f>INDEX(属性投放!$DF$6:$DF$85,(卡牌属性!AG259-2)*20+卡牌属性!AL259)</f>
        <v>2622</v>
      </c>
      <c r="AS259" s="14">
        <f t="shared" si="515"/>
        <v>2622</v>
      </c>
      <c r="AT259" s="14">
        <f t="shared" si="515"/>
        <v>2622</v>
      </c>
      <c r="AU259" s="14">
        <f t="shared" si="515"/>
        <v>2622</v>
      </c>
      <c r="AV259" s="14">
        <f t="shared" si="515"/>
        <v>2622</v>
      </c>
      <c r="AW259" s="14">
        <f>INDEX(属性投放!$DG$6:$DG$85,(卡牌属性!AG259-2)*20+卡牌属性!AL259)</f>
        <v>26390</v>
      </c>
      <c r="AX259" s="14">
        <f t="shared" si="516"/>
        <v>26390</v>
      </c>
      <c r="AY259" s="14">
        <f t="shared" si="516"/>
        <v>26390</v>
      </c>
      <c r="AZ259" s="14">
        <f t="shared" si="516"/>
        <v>26390</v>
      </c>
      <c r="BA259" s="14">
        <f t="shared" si="516"/>
        <v>26390</v>
      </c>
      <c r="BB259" s="14">
        <f>INDEX(属性投放!$DK$6:$DK$85,(卡牌属性!AG259-2)*20+卡牌属性!AL259)</f>
        <v>151</v>
      </c>
      <c r="BC259" s="14">
        <f t="shared" si="517"/>
        <v>151</v>
      </c>
      <c r="BD259" s="14">
        <f t="shared" si="517"/>
        <v>151</v>
      </c>
      <c r="BE259" s="14">
        <f t="shared" si="517"/>
        <v>151</v>
      </c>
      <c r="BF259" s="14">
        <f t="shared" si="517"/>
        <v>151</v>
      </c>
      <c r="BG259" s="14">
        <f>INDEX(属性投放!$DL$6:$DL$85,(卡牌属性!AG259-2)*20+卡牌属性!AL259)</f>
        <v>76</v>
      </c>
      <c r="BH259" s="14">
        <f t="shared" si="518"/>
        <v>76</v>
      </c>
      <c r="BI259" s="14">
        <f t="shared" si="518"/>
        <v>76</v>
      </c>
      <c r="BJ259" s="14">
        <f t="shared" si="518"/>
        <v>76</v>
      </c>
      <c r="BK259" s="14">
        <f t="shared" si="518"/>
        <v>76</v>
      </c>
      <c r="BL259" s="14">
        <f>INDEX(属性投放!$DM$6:$DM$85,(卡牌属性!AG259-2)*20+卡牌属性!AL259)</f>
        <v>755</v>
      </c>
      <c r="BM259" s="14">
        <f t="shared" si="519"/>
        <v>755</v>
      </c>
      <c r="BN259" s="14">
        <f t="shared" si="519"/>
        <v>755</v>
      </c>
      <c r="BO259" s="14">
        <f t="shared" si="519"/>
        <v>755</v>
      </c>
      <c r="BP259" s="14">
        <f t="shared" si="519"/>
        <v>755</v>
      </c>
      <c r="BU259" s="13">
        <v>255</v>
      </c>
      <c r="BV259" s="13">
        <f t="shared" si="453"/>
        <v>13</v>
      </c>
      <c r="BW259" s="14">
        <f t="shared" si="454"/>
        <v>2</v>
      </c>
      <c r="BX259" s="14">
        <f t="shared" si="455"/>
        <v>1102013</v>
      </c>
      <c r="BY259" s="14" t="str">
        <f t="shared" si="456"/>
        <v>塞伯罗斯15突</v>
      </c>
      <c r="BZ259" s="25" t="s">
        <v>162</v>
      </c>
      <c r="CA259" s="14">
        <v>2</v>
      </c>
      <c r="CB259" s="14">
        <f t="shared" si="457"/>
        <v>15</v>
      </c>
      <c r="CC259" s="14" t="s">
        <v>21</v>
      </c>
      <c r="CD259" s="14">
        <f>INDEX(属性投放!$AY$6:$AY$85,(BW259-2)*20+CB259)</f>
        <v>6715</v>
      </c>
      <c r="CE259" s="14" t="s">
        <v>22</v>
      </c>
      <c r="CF259" s="14">
        <f>INDEX(属性投放!$AZ$6:$AZ$85,(BW259-2)*20+CB259)</f>
        <v>3341</v>
      </c>
      <c r="CG259" s="14" t="s">
        <v>674</v>
      </c>
      <c r="CH259" s="14">
        <f>INDEX(属性投放!$BA$6:$BA$85,(BW259-2)*20+CB259)</f>
        <v>66450</v>
      </c>
      <c r="CI259" s="14" t="s">
        <v>21</v>
      </c>
      <c r="CJ259" s="14">
        <f>INDEX(属性投放!$BB$6:$BB$85,(BW259-2)*20+CB259)</f>
        <v>15</v>
      </c>
      <c r="CK259" s="14" t="s">
        <v>22</v>
      </c>
      <c r="CL259" s="14">
        <f>INDEX(属性投放!$BC$6:$BC$85,(BW259-2)*20+CB259)</f>
        <v>8</v>
      </c>
      <c r="CM259" s="14" t="s">
        <v>674</v>
      </c>
      <c r="CN259" s="14">
        <f>INDEX(属性投放!$BD$6:$BD$85,(BW259-2)*20+CB259)</f>
        <v>150</v>
      </c>
      <c r="CQ259" s="13">
        <v>255</v>
      </c>
      <c r="CR259" s="13">
        <f t="shared" si="458"/>
        <v>5</v>
      </c>
      <c r="CS259" s="13">
        <f t="shared" si="459"/>
        <v>47</v>
      </c>
      <c r="CT259" s="14">
        <f t="shared" si="460"/>
        <v>3</v>
      </c>
      <c r="CU259" s="14">
        <f t="shared" si="461"/>
        <v>1102005</v>
      </c>
      <c r="CV259" s="14" t="str">
        <f>INDEX($O$6:$O$27,CR259)&amp;"-"&amp;INDEX(属性投放!$AB$7:$AB$26,CX259)&amp;"-魂火-"&amp;CZ259</f>
        <v>李轩辕-无间-魂火-2</v>
      </c>
      <c r="CW259" s="25" t="s">
        <v>162</v>
      </c>
      <c r="CX259" s="14">
        <f>INDEX(属性投放!$AL$7:$AL$58,CS259)</f>
        <v>19</v>
      </c>
      <c r="CY259" s="14" t="s">
        <v>701</v>
      </c>
      <c r="CZ259" s="14">
        <f>INDEX(属性投放!$AM$7:$AM$58,CS259)</f>
        <v>2</v>
      </c>
      <c r="DA259" s="14">
        <f t="shared" si="462"/>
        <v>47</v>
      </c>
      <c r="DB259" s="14">
        <f>INDEX(属性投放!$AN$7:$AN$58,DA259)</f>
        <v>137</v>
      </c>
      <c r="DC259" s="14" t="s">
        <v>702</v>
      </c>
      <c r="DD259" s="14">
        <f>INDEX(属性投放!$BJ$6:$BJ$85,(CT259-2)*20+CX259)</f>
        <v>1125</v>
      </c>
      <c r="DE259" s="14">
        <f>SUMIFS(DD$5:DD259,$CR$5:$CR259,"="&amp;$CR259)</f>
        <v>15310</v>
      </c>
      <c r="DF259" s="14" t="s">
        <v>703</v>
      </c>
      <c r="DG259" s="14">
        <f>INDEX(属性投放!$BK$6:$BK$85,(CT259-2)*20+CX259)</f>
        <v>563</v>
      </c>
      <c r="DH259" s="14">
        <f>SUMIFS(DG$5:DG259,$CR$5:$CR259,"="&amp;$CR259)</f>
        <v>7658</v>
      </c>
      <c r="DI259" s="14" t="s">
        <v>704</v>
      </c>
      <c r="DJ259" s="14">
        <f>INDEX(属性投放!$BL$6:$BL$85,(CT259-2)*20+CX259)</f>
        <v>11250</v>
      </c>
      <c r="DK259" s="14">
        <f>SUMIFS(DJ$5:DJ259,$CR$5:$CR259,"="&amp;$CR259)</f>
        <v>153100</v>
      </c>
      <c r="DP259" s="14">
        <f t="shared" si="463"/>
        <v>1102013</v>
      </c>
      <c r="DQ259" s="14" t="str">
        <f t="shared" si="464"/>
        <v>塞伯罗斯15突</v>
      </c>
      <c r="DR259" s="14">
        <f t="shared" si="465"/>
        <v>3</v>
      </c>
      <c r="DS259" s="14">
        <f t="shared" si="466"/>
        <v>3</v>
      </c>
      <c r="DT259" s="14">
        <f t="shared" si="467"/>
        <v>3</v>
      </c>
      <c r="DU259" s="14">
        <f t="shared" si="468"/>
        <v>2</v>
      </c>
      <c r="DV259" s="14">
        <f t="shared" si="469"/>
        <v>15</v>
      </c>
      <c r="DW259" s="14">
        <f t="shared" si="470"/>
        <v>15</v>
      </c>
      <c r="DX259" s="14">
        <f>INDEX(属性投放!$AW$6:$AW$85,(卡牌属性!DU259-2)*20+卡牌属性!DV259)</f>
        <v>8</v>
      </c>
      <c r="DY259" s="14">
        <f>INDEX(属性投放!BP$6:BP$85,卡牌属性!$DW259)</f>
        <v>700</v>
      </c>
      <c r="DZ259" s="14">
        <f>INDEX(属性投放!BQ$6:BQ$85,卡牌属性!$DW259)</f>
        <v>350</v>
      </c>
      <c r="EA259" s="14">
        <f>INDEX(属性投放!BR$6:BR$85,卡牌属性!$DW259)</f>
        <v>7000</v>
      </c>
      <c r="EB259" s="14">
        <f t="shared" si="520"/>
        <v>3240</v>
      </c>
      <c r="EC259" s="14">
        <f t="shared" si="521"/>
        <v>3530</v>
      </c>
      <c r="ED259" s="14">
        <f t="shared" si="522"/>
        <v>3886</v>
      </c>
      <c r="EE259" s="14">
        <f t="shared" si="523"/>
        <v>3886</v>
      </c>
      <c r="EF259" s="14">
        <f t="shared" si="524"/>
        <v>4061</v>
      </c>
      <c r="EG259" s="14">
        <f t="shared" si="525"/>
        <v>1600</v>
      </c>
      <c r="EH259" s="14">
        <f t="shared" si="526"/>
        <v>1739</v>
      </c>
      <c r="EI259" s="14">
        <f t="shared" si="527"/>
        <v>1739</v>
      </c>
      <c r="EJ259" s="14">
        <f t="shared" si="528"/>
        <v>1915</v>
      </c>
      <c r="EK259" s="14">
        <f t="shared" si="529"/>
        <v>1988</v>
      </c>
      <c r="EL259" s="14">
        <f t="shared" si="530"/>
        <v>31700</v>
      </c>
      <c r="EM259" s="14">
        <f t="shared" si="531"/>
        <v>34400</v>
      </c>
      <c r="EN259" s="14">
        <f t="shared" si="532"/>
        <v>34400</v>
      </c>
      <c r="EO259" s="14">
        <f t="shared" si="533"/>
        <v>37760</v>
      </c>
      <c r="EP259" s="14">
        <f t="shared" si="534"/>
        <v>39310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471"/>
        <v>13</v>
      </c>
      <c r="AG260" s="13">
        <f t="shared" si="449"/>
        <v>2</v>
      </c>
      <c r="AH260" s="14">
        <f t="shared" si="450"/>
        <v>1101013</v>
      </c>
      <c r="AI260" s="14" t="str">
        <f t="shared" si="451"/>
        <v>吉拉16突</v>
      </c>
      <c r="AJ260" s="25" t="s">
        <v>162</v>
      </c>
      <c r="AK260" s="14">
        <v>1</v>
      </c>
      <c r="AL260" s="14">
        <f t="shared" si="452"/>
        <v>16</v>
      </c>
      <c r="AM260" s="14">
        <f>INDEX(属性投放!$DE$6:$DE$85,(卡牌属性!AG260-2)*20+卡牌属性!AL260)</f>
        <v>9495</v>
      </c>
      <c r="AN260" s="14">
        <f t="shared" si="514"/>
        <v>9495</v>
      </c>
      <c r="AO260" s="14">
        <f t="shared" si="514"/>
        <v>9495</v>
      </c>
      <c r="AP260" s="14">
        <f t="shared" si="514"/>
        <v>9495</v>
      </c>
      <c r="AQ260" s="14">
        <f t="shared" si="514"/>
        <v>9495</v>
      </c>
      <c r="AR260" s="14">
        <f>INDEX(属性投放!$DF$6:$DF$85,(卡牌属性!AG260-2)*20+卡牌属性!AL260)</f>
        <v>4739</v>
      </c>
      <c r="AS260" s="14">
        <f t="shared" si="515"/>
        <v>4739</v>
      </c>
      <c r="AT260" s="14">
        <f t="shared" si="515"/>
        <v>4739</v>
      </c>
      <c r="AU260" s="14">
        <f t="shared" si="515"/>
        <v>4739</v>
      </c>
      <c r="AV260" s="14">
        <f t="shared" si="515"/>
        <v>4739</v>
      </c>
      <c r="AW260" s="14">
        <f>INDEX(属性投放!$DG$6:$DG$85,(卡牌属性!AG260-2)*20+卡牌属性!AL260)</f>
        <v>47425</v>
      </c>
      <c r="AX260" s="14">
        <f t="shared" si="516"/>
        <v>47425</v>
      </c>
      <c r="AY260" s="14">
        <f t="shared" si="516"/>
        <v>47425</v>
      </c>
      <c r="AZ260" s="14">
        <f t="shared" si="516"/>
        <v>47425</v>
      </c>
      <c r="BA260" s="14">
        <f t="shared" si="516"/>
        <v>47425</v>
      </c>
      <c r="BB260" s="14">
        <f>INDEX(属性投放!$DK$6:$DK$85,(卡牌属性!AG260-2)*20+卡牌属性!AL260)</f>
        <v>235</v>
      </c>
      <c r="BC260" s="14">
        <f t="shared" si="517"/>
        <v>235</v>
      </c>
      <c r="BD260" s="14">
        <f t="shared" si="517"/>
        <v>235</v>
      </c>
      <c r="BE260" s="14">
        <f t="shared" si="517"/>
        <v>235</v>
      </c>
      <c r="BF260" s="14">
        <f t="shared" si="517"/>
        <v>235</v>
      </c>
      <c r="BG260" s="14">
        <f>INDEX(属性投放!$DL$6:$DL$85,(卡牌属性!AG260-2)*20+卡牌属性!AL260)</f>
        <v>117</v>
      </c>
      <c r="BH260" s="14">
        <f t="shared" si="518"/>
        <v>117</v>
      </c>
      <c r="BI260" s="14">
        <f t="shared" si="518"/>
        <v>117</v>
      </c>
      <c r="BJ260" s="14">
        <f t="shared" si="518"/>
        <v>117</v>
      </c>
      <c r="BK260" s="14">
        <f t="shared" si="518"/>
        <v>117</v>
      </c>
      <c r="BL260" s="14">
        <f>INDEX(属性投放!$DM$6:$DM$85,(卡牌属性!AG260-2)*20+卡牌属性!AL260)</f>
        <v>1175</v>
      </c>
      <c r="BM260" s="14">
        <f t="shared" si="519"/>
        <v>1175</v>
      </c>
      <c r="BN260" s="14">
        <f t="shared" si="519"/>
        <v>1175</v>
      </c>
      <c r="BO260" s="14">
        <f t="shared" si="519"/>
        <v>1175</v>
      </c>
      <c r="BP260" s="14">
        <f t="shared" si="519"/>
        <v>1175</v>
      </c>
      <c r="BU260" s="13">
        <v>256</v>
      </c>
      <c r="BV260" s="13">
        <f t="shared" si="453"/>
        <v>13</v>
      </c>
      <c r="BW260" s="14">
        <f t="shared" si="454"/>
        <v>2</v>
      </c>
      <c r="BX260" s="14">
        <f t="shared" si="455"/>
        <v>1102013</v>
      </c>
      <c r="BY260" s="14" t="str">
        <f t="shared" si="456"/>
        <v>塞伯罗斯16突</v>
      </c>
      <c r="BZ260" s="25" t="s">
        <v>162</v>
      </c>
      <c r="CA260" s="14">
        <v>2</v>
      </c>
      <c r="CB260" s="14">
        <f t="shared" si="457"/>
        <v>16</v>
      </c>
      <c r="CC260" s="14" t="s">
        <v>21</v>
      </c>
      <c r="CD260" s="14">
        <f>INDEX(属性投放!$AY$6:$AY$85,(BW260-2)*20+CB260)</f>
        <v>8585</v>
      </c>
      <c r="CE260" s="14" t="s">
        <v>22</v>
      </c>
      <c r="CF260" s="14">
        <f>INDEX(属性投放!$AZ$6:$AZ$85,(BW260-2)*20+CB260)</f>
        <v>4280</v>
      </c>
      <c r="CG260" s="14" t="s">
        <v>674</v>
      </c>
      <c r="CH260" s="14">
        <f>INDEX(属性投放!$BA$6:$BA$85,(BW260-2)*20+CB260)</f>
        <v>85150</v>
      </c>
      <c r="CI260" s="14" t="s">
        <v>21</v>
      </c>
      <c r="CJ260" s="14">
        <f>INDEX(属性投放!$BB$6:$BB$85,(BW260-2)*20+CB260)</f>
        <v>20</v>
      </c>
      <c r="CK260" s="14" t="s">
        <v>22</v>
      </c>
      <c r="CL260" s="14">
        <f>INDEX(属性投放!$BC$6:$BC$85,(BW260-2)*20+CB260)</f>
        <v>10</v>
      </c>
      <c r="CM260" s="14" t="s">
        <v>674</v>
      </c>
      <c r="CN260" s="14">
        <f>INDEX(属性投放!$BD$6:$BD$85,(BW260-2)*20+CB260)</f>
        <v>200</v>
      </c>
      <c r="CQ260" s="13">
        <v>256</v>
      </c>
      <c r="CR260" s="13">
        <f t="shared" si="458"/>
        <v>5</v>
      </c>
      <c r="CS260" s="13">
        <f t="shared" si="459"/>
        <v>48</v>
      </c>
      <c r="CT260" s="14">
        <f t="shared" si="460"/>
        <v>3</v>
      </c>
      <c r="CU260" s="14">
        <f t="shared" si="461"/>
        <v>1102005</v>
      </c>
      <c r="CV260" s="14" t="str">
        <f>INDEX($O$6:$O$27,CR260)&amp;"-"&amp;INDEX(属性投放!$AB$7:$AB$26,CX260)&amp;"-魂火-"&amp;CZ260</f>
        <v>李轩辕-无间-魂火-3</v>
      </c>
      <c r="CW260" s="25" t="s">
        <v>162</v>
      </c>
      <c r="CX260" s="14">
        <f>INDEX(属性投放!$AL$7:$AL$58,CS260)</f>
        <v>19</v>
      </c>
      <c r="CY260" s="14" t="s">
        <v>701</v>
      </c>
      <c r="CZ260" s="14">
        <f>INDEX(属性投放!$AM$7:$AM$58,CS260)</f>
        <v>3</v>
      </c>
      <c r="DA260" s="14">
        <f t="shared" si="462"/>
        <v>48</v>
      </c>
      <c r="DB260" s="14">
        <f>INDEX(属性投放!$AN$7:$AN$58,DA260)</f>
        <v>140</v>
      </c>
      <c r="DC260" s="14" t="s">
        <v>702</v>
      </c>
      <c r="DD260" s="14">
        <f>INDEX(属性投放!$BJ$6:$BJ$85,(CT260-2)*20+CX260)</f>
        <v>1125</v>
      </c>
      <c r="DE260" s="14">
        <f>SUMIFS(DD$5:DD260,$CR$5:$CR260,"="&amp;$CR260)</f>
        <v>16435</v>
      </c>
      <c r="DF260" s="14" t="s">
        <v>703</v>
      </c>
      <c r="DG260" s="14">
        <f>INDEX(属性投放!$BK$6:$BK$85,(CT260-2)*20+CX260)</f>
        <v>563</v>
      </c>
      <c r="DH260" s="14">
        <f>SUMIFS(DG$5:DG260,$CR$5:$CR260,"="&amp;$CR260)</f>
        <v>8221</v>
      </c>
      <c r="DI260" s="14" t="s">
        <v>704</v>
      </c>
      <c r="DJ260" s="14">
        <f>INDEX(属性投放!$BL$6:$BL$85,(CT260-2)*20+CX260)</f>
        <v>11250</v>
      </c>
      <c r="DK260" s="14">
        <f>SUMIFS(DJ$5:DJ260,$CR$5:$CR260,"="&amp;$CR260)</f>
        <v>164350</v>
      </c>
      <c r="DP260" s="14">
        <f t="shared" si="463"/>
        <v>1102013</v>
      </c>
      <c r="DQ260" s="14" t="str">
        <f t="shared" si="464"/>
        <v>塞伯罗斯16突</v>
      </c>
      <c r="DR260" s="14">
        <f t="shared" si="465"/>
        <v>3</v>
      </c>
      <c r="DS260" s="14">
        <f t="shared" si="466"/>
        <v>3</v>
      </c>
      <c r="DT260" s="14">
        <f t="shared" si="467"/>
        <v>3</v>
      </c>
      <c r="DU260" s="14">
        <f t="shared" si="468"/>
        <v>2</v>
      </c>
      <c r="DV260" s="14">
        <f t="shared" si="469"/>
        <v>16</v>
      </c>
      <c r="DW260" s="14">
        <f t="shared" si="470"/>
        <v>16</v>
      </c>
      <c r="DX260" s="14">
        <f>INDEX(属性投放!$AW$6:$AW$85,(卡牌属性!DU260-2)*20+卡牌属性!DV260)</f>
        <v>7</v>
      </c>
      <c r="DY260" s="14">
        <f>INDEX(属性投放!BP$6:BP$85,卡牌属性!$DW260)</f>
        <v>700</v>
      </c>
      <c r="DZ260" s="14">
        <f>INDEX(属性投放!BQ$6:BQ$85,卡牌属性!$DW260)</f>
        <v>350</v>
      </c>
      <c r="EA260" s="14">
        <f>INDEX(属性投放!BR$6:BR$85,卡牌属性!$DW260)</f>
        <v>7000</v>
      </c>
      <c r="EB260" s="14">
        <f t="shared" si="520"/>
        <v>4060</v>
      </c>
      <c r="EC260" s="14">
        <f t="shared" si="521"/>
        <v>4390</v>
      </c>
      <c r="ED260" s="14">
        <f t="shared" si="522"/>
        <v>4786</v>
      </c>
      <c r="EE260" s="14">
        <f t="shared" si="523"/>
        <v>4786</v>
      </c>
      <c r="EF260" s="14">
        <f t="shared" si="524"/>
        <v>4969</v>
      </c>
      <c r="EG260" s="14">
        <f t="shared" si="525"/>
        <v>2014</v>
      </c>
      <c r="EH260" s="14">
        <f t="shared" si="526"/>
        <v>2169</v>
      </c>
      <c r="EI260" s="14">
        <f t="shared" si="527"/>
        <v>2169</v>
      </c>
      <c r="EJ260" s="14">
        <f t="shared" si="528"/>
        <v>2369</v>
      </c>
      <c r="EK260" s="14">
        <f t="shared" si="529"/>
        <v>2442</v>
      </c>
      <c r="EL260" s="14">
        <f t="shared" si="530"/>
        <v>39900</v>
      </c>
      <c r="EM260" s="14">
        <f t="shared" si="531"/>
        <v>43000</v>
      </c>
      <c r="EN260" s="14">
        <f t="shared" si="532"/>
        <v>43000</v>
      </c>
      <c r="EO260" s="14">
        <f t="shared" si="533"/>
        <v>46760</v>
      </c>
      <c r="EP260" s="14">
        <f t="shared" si="534"/>
        <v>48390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471"/>
        <v>13</v>
      </c>
      <c r="AG261" s="13">
        <f t="shared" ref="AG261:AG324" si="535">INDEX($D$6:$D$43,AF261)</f>
        <v>2</v>
      </c>
      <c r="AH261" s="14">
        <f t="shared" ref="AH261:AH324" si="536">INDEX($A$5:$A$43,AF261+1)</f>
        <v>1101013</v>
      </c>
      <c r="AI261" s="14" t="str">
        <f t="shared" ref="AI261:AI324" si="537">INDEX($B$5:$B$43,MATCH(AH261,$A$5:$A$43,0))&amp;AL261&amp;"突"</f>
        <v>吉拉17突</v>
      </c>
      <c r="AJ261" s="25" t="s">
        <v>162</v>
      </c>
      <c r="AK261" s="14">
        <v>1</v>
      </c>
      <c r="AL261" s="14">
        <f t="shared" ref="AL261:AL324" si="538">AE261-INDEX($F$5:$F$43,AF261)</f>
        <v>17</v>
      </c>
      <c r="AM261" s="14">
        <f>INDEX(属性投放!$DE$6:$DE$85,(卡牌属性!AG261-2)*20+卡牌属性!AL261)</f>
        <v>10333</v>
      </c>
      <c r="AN261" s="14">
        <f t="shared" si="514"/>
        <v>10333</v>
      </c>
      <c r="AO261" s="14">
        <f t="shared" si="514"/>
        <v>10333</v>
      </c>
      <c r="AP261" s="14">
        <f t="shared" si="514"/>
        <v>10333</v>
      </c>
      <c r="AQ261" s="14">
        <f t="shared" si="514"/>
        <v>10333</v>
      </c>
      <c r="AR261" s="14">
        <f>INDEX(属性投放!$DF$6:$DF$85,(卡牌属性!AG261-2)*20+卡牌属性!AL261)</f>
        <v>5158</v>
      </c>
      <c r="AS261" s="14">
        <f t="shared" si="515"/>
        <v>5158</v>
      </c>
      <c r="AT261" s="14">
        <f t="shared" si="515"/>
        <v>5158</v>
      </c>
      <c r="AU261" s="14">
        <f t="shared" si="515"/>
        <v>5158</v>
      </c>
      <c r="AV261" s="14">
        <f t="shared" si="515"/>
        <v>5158</v>
      </c>
      <c r="AW261" s="14">
        <f>INDEX(属性投放!$DG$6:$DG$85,(卡牌属性!AG261-2)*20+卡牌属性!AL261)</f>
        <v>51615</v>
      </c>
      <c r="AX261" s="14">
        <f t="shared" si="516"/>
        <v>51615</v>
      </c>
      <c r="AY261" s="14">
        <f t="shared" si="516"/>
        <v>51615</v>
      </c>
      <c r="AZ261" s="14">
        <f t="shared" si="516"/>
        <v>51615</v>
      </c>
      <c r="BA261" s="14">
        <f t="shared" si="516"/>
        <v>51615</v>
      </c>
      <c r="BB261" s="14">
        <f>INDEX(属性投放!$DK$6:$DK$85,(卡牌属性!AG261-2)*20+卡牌属性!AL261)</f>
        <v>235</v>
      </c>
      <c r="BC261" s="14">
        <f t="shared" si="517"/>
        <v>235</v>
      </c>
      <c r="BD261" s="14">
        <f t="shared" si="517"/>
        <v>235</v>
      </c>
      <c r="BE261" s="14">
        <f t="shared" si="517"/>
        <v>235</v>
      </c>
      <c r="BF261" s="14">
        <f t="shared" si="517"/>
        <v>235</v>
      </c>
      <c r="BG261" s="14">
        <f>INDEX(属性投放!$DL$6:$DL$85,(卡牌属性!AG261-2)*20+卡牌属性!AL261)</f>
        <v>117</v>
      </c>
      <c r="BH261" s="14">
        <f t="shared" si="518"/>
        <v>117</v>
      </c>
      <c r="BI261" s="14">
        <f t="shared" si="518"/>
        <v>117</v>
      </c>
      <c r="BJ261" s="14">
        <f t="shared" si="518"/>
        <v>117</v>
      </c>
      <c r="BK261" s="14">
        <f t="shared" si="518"/>
        <v>117</v>
      </c>
      <c r="BL261" s="14">
        <f>INDEX(属性投放!$DM$6:$DM$85,(卡牌属性!AG261-2)*20+卡牌属性!AL261)</f>
        <v>1175</v>
      </c>
      <c r="BM261" s="14">
        <f t="shared" si="519"/>
        <v>1175</v>
      </c>
      <c r="BN261" s="14">
        <f t="shared" si="519"/>
        <v>1175</v>
      </c>
      <c r="BO261" s="14">
        <f t="shared" si="519"/>
        <v>1175</v>
      </c>
      <c r="BP261" s="14">
        <f t="shared" si="519"/>
        <v>1175</v>
      </c>
      <c r="BU261" s="13">
        <v>257</v>
      </c>
      <c r="BV261" s="13">
        <f t="shared" ref="BV261:BV324" si="539">MATCH(BU261-1,$S$5:$S$43,1)</f>
        <v>13</v>
      </c>
      <c r="BW261" s="14">
        <f t="shared" ref="BW261:BW324" si="540">INDEX($Q$6:$Q$43,BV261)</f>
        <v>2</v>
      </c>
      <c r="BX261" s="14">
        <f t="shared" ref="BX261:BX324" si="541">INDEX($N$6:$N$33,BV261)</f>
        <v>1102013</v>
      </c>
      <c r="BY261" s="14" t="str">
        <f t="shared" ref="BY261:BY324" si="542">INDEX($O$6:$O$33,BV261)&amp;CB261&amp;"突"</f>
        <v>塞伯罗斯17突</v>
      </c>
      <c r="BZ261" s="25" t="s">
        <v>162</v>
      </c>
      <c r="CA261" s="14">
        <v>2</v>
      </c>
      <c r="CB261" s="14">
        <f t="shared" ref="CB261:CB324" si="543">BU261-INDEX($S$5:$S$43,BV261)</f>
        <v>17</v>
      </c>
      <c r="CC261" s="14" t="s">
        <v>21</v>
      </c>
      <c r="CD261" s="14">
        <f>INDEX(属性投放!$AY$6:$AY$85,(BW261-2)*20+CB261)</f>
        <v>10775</v>
      </c>
      <c r="CE261" s="14" t="s">
        <v>22</v>
      </c>
      <c r="CF261" s="14">
        <f>INDEX(属性投放!$AZ$6:$AZ$85,(BW261-2)*20+CB261)</f>
        <v>5375</v>
      </c>
      <c r="CG261" s="14" t="s">
        <v>674</v>
      </c>
      <c r="CH261" s="14">
        <f>INDEX(属性投放!$BA$6:$BA$85,(BW261-2)*20+CB261)</f>
        <v>107050</v>
      </c>
      <c r="CI261" s="14" t="s">
        <v>21</v>
      </c>
      <c r="CJ261" s="14">
        <f>INDEX(属性投放!$BB$6:$BB$85,(BW261-2)*20+CB261)</f>
        <v>20</v>
      </c>
      <c r="CK261" s="14" t="s">
        <v>22</v>
      </c>
      <c r="CL261" s="14">
        <f>INDEX(属性投放!$BC$6:$BC$85,(BW261-2)*20+CB261)</f>
        <v>10</v>
      </c>
      <c r="CM261" s="14" t="s">
        <v>674</v>
      </c>
      <c r="CN261" s="14">
        <f>INDEX(属性投放!$BD$6:$BD$85,(BW261-2)*20+CB261)</f>
        <v>200</v>
      </c>
      <c r="CQ261" s="13">
        <v>257</v>
      </c>
      <c r="CR261" s="13">
        <f t="shared" ref="CR261:CR324" si="544">MATCH(CQ261-1,$U$5:$U$27,1)</f>
        <v>5</v>
      </c>
      <c r="CS261" s="13">
        <f t="shared" ref="CS261:CS324" si="545">CQ261-(CR261-1)*52</f>
        <v>49</v>
      </c>
      <c r="CT261" s="14">
        <f t="shared" ref="CT261:CT324" si="546">INDEX($Q$6:$Q$27,CR261)</f>
        <v>3</v>
      </c>
      <c r="CU261" s="14">
        <f t="shared" ref="CU261:CU324" si="547">INDEX($N$6:$N$27,CR261)</f>
        <v>1102005</v>
      </c>
      <c r="CV261" s="14" t="str">
        <f>INDEX($O$6:$O$27,CR261)&amp;"-"&amp;INDEX(属性投放!$AB$7:$AB$26,CX261)&amp;"-魂火-"&amp;CZ261</f>
        <v>李轩辕-无间+1-魂火-1</v>
      </c>
      <c r="CW261" s="25" t="s">
        <v>162</v>
      </c>
      <c r="CX261" s="14">
        <f>INDEX(属性投放!$AL$7:$AL$58,CS261)</f>
        <v>20</v>
      </c>
      <c r="CY261" s="14" t="s">
        <v>701</v>
      </c>
      <c r="CZ261" s="14">
        <f>INDEX(属性投放!$AM$7:$AM$58,CS261)</f>
        <v>1</v>
      </c>
      <c r="DA261" s="14">
        <f t="shared" ref="DA261:DA324" si="548">CS261</f>
        <v>49</v>
      </c>
      <c r="DB261" s="14">
        <f>INDEX(属性投放!$AN$7:$AN$58,DA261)</f>
        <v>142</v>
      </c>
      <c r="DC261" s="14" t="s">
        <v>702</v>
      </c>
      <c r="DD261" s="14">
        <f>INDEX(属性投放!$BJ$6:$BJ$85,(CT261-2)*20+CX261)</f>
        <v>1350</v>
      </c>
      <c r="DE261" s="14">
        <f>SUMIFS(DD$5:DD261,$CR$5:$CR261,"="&amp;$CR261)</f>
        <v>17785</v>
      </c>
      <c r="DF261" s="14" t="s">
        <v>703</v>
      </c>
      <c r="DG261" s="14">
        <f>INDEX(属性投放!$BK$6:$BK$85,(CT261-2)*20+CX261)</f>
        <v>675</v>
      </c>
      <c r="DH261" s="14">
        <f>SUMIFS(DG$5:DG261,$CR$5:$CR261,"="&amp;$CR261)</f>
        <v>8896</v>
      </c>
      <c r="DI261" s="14" t="s">
        <v>704</v>
      </c>
      <c r="DJ261" s="14">
        <f>INDEX(属性投放!$BL$6:$BL$85,(CT261-2)*20+CX261)</f>
        <v>13500</v>
      </c>
      <c r="DK261" s="14">
        <f>SUMIFS(DJ$5:DJ261,$CR$5:$CR261,"="&amp;$CR261)</f>
        <v>177850</v>
      </c>
      <c r="DP261" s="14">
        <f t="shared" ref="DP261:DP324" si="549">BX261</f>
        <v>1102013</v>
      </c>
      <c r="DQ261" s="14" t="str">
        <f t="shared" ref="DQ261:DQ324" si="550">BY261</f>
        <v>塞伯罗斯17突</v>
      </c>
      <c r="DR261" s="14">
        <f t="shared" ref="DR261:DR324" si="551">INDEX(Y$6:Y$27,$BV261)</f>
        <v>3</v>
      </c>
      <c r="DS261" s="14">
        <f t="shared" ref="DS261:DS324" si="552">INDEX(Z$6:Z$27,$BV261)</f>
        <v>3</v>
      </c>
      <c r="DT261" s="14">
        <f t="shared" ref="DT261:DT324" si="553">INDEX(AA$6:AA$27,$BV261)</f>
        <v>3</v>
      </c>
      <c r="DU261" s="14">
        <f t="shared" ref="DU261:DU324" si="554">BW261</f>
        <v>2</v>
      </c>
      <c r="DV261" s="14">
        <f t="shared" ref="DV261:DV324" si="555">CB261</f>
        <v>17</v>
      </c>
      <c r="DW261" s="14">
        <f t="shared" ref="DW261:DW324" si="556">(DU261-2)*20+DV261</f>
        <v>17</v>
      </c>
      <c r="DX261" s="14">
        <f>INDEX(属性投放!$AW$6:$AW$85,(卡牌属性!DU261-2)*20+卡牌属性!DV261)</f>
        <v>8</v>
      </c>
      <c r="DY261" s="14">
        <f>INDEX(属性投放!BP$6:BP$85,卡牌属性!$DW261)</f>
        <v>800</v>
      </c>
      <c r="DZ261" s="14">
        <f>INDEX(属性投放!BQ$6:BQ$85,卡牌属性!$DW261)</f>
        <v>400</v>
      </c>
      <c r="EA261" s="14">
        <f>INDEX(属性投放!BR$6:BR$85,卡牌属性!$DW261)</f>
        <v>8000</v>
      </c>
      <c r="EB261" s="14">
        <f t="shared" si="520"/>
        <v>4900</v>
      </c>
      <c r="EC261" s="14">
        <f t="shared" si="521"/>
        <v>5265</v>
      </c>
      <c r="ED261" s="14">
        <f t="shared" si="522"/>
        <v>5696</v>
      </c>
      <c r="EE261" s="14">
        <f t="shared" si="523"/>
        <v>5696</v>
      </c>
      <c r="EF261" s="14">
        <f t="shared" si="524"/>
        <v>5914</v>
      </c>
      <c r="EG261" s="14">
        <f t="shared" si="525"/>
        <v>2434</v>
      </c>
      <c r="EH261" s="14">
        <f t="shared" si="526"/>
        <v>2610</v>
      </c>
      <c r="EI261" s="14">
        <f t="shared" si="527"/>
        <v>2610</v>
      </c>
      <c r="EJ261" s="14">
        <f t="shared" si="528"/>
        <v>2824</v>
      </c>
      <c r="EK261" s="14">
        <f t="shared" si="529"/>
        <v>2918</v>
      </c>
      <c r="EL261" s="14">
        <f t="shared" si="530"/>
        <v>48300</v>
      </c>
      <c r="EM261" s="14">
        <f t="shared" si="531"/>
        <v>51750</v>
      </c>
      <c r="EN261" s="14">
        <f t="shared" si="532"/>
        <v>51750</v>
      </c>
      <c r="EO261" s="14">
        <f t="shared" si="533"/>
        <v>55860</v>
      </c>
      <c r="EP261" s="14">
        <f t="shared" si="534"/>
        <v>57840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5" si="557">MATCH(AE262-1,$F$5:$F$42,1)</f>
        <v>13</v>
      </c>
      <c r="AG262" s="13">
        <f t="shared" si="535"/>
        <v>2</v>
      </c>
      <c r="AH262" s="14">
        <f t="shared" si="536"/>
        <v>1101013</v>
      </c>
      <c r="AI262" s="14" t="str">
        <f t="shared" si="537"/>
        <v>吉拉18突</v>
      </c>
      <c r="AJ262" s="25" t="s">
        <v>162</v>
      </c>
      <c r="AK262" s="14">
        <v>1</v>
      </c>
      <c r="AL262" s="14">
        <f t="shared" si="538"/>
        <v>18</v>
      </c>
      <c r="AM262" s="14">
        <f>INDEX(属性投放!$DE$6:$DE$85,(卡牌属性!AG262-2)*20+卡牌属性!AL262)</f>
        <v>11171</v>
      </c>
      <c r="AN262" s="14">
        <f t="shared" si="514"/>
        <v>11171</v>
      </c>
      <c r="AO262" s="14">
        <f t="shared" si="514"/>
        <v>11171</v>
      </c>
      <c r="AP262" s="14">
        <f t="shared" si="514"/>
        <v>11171</v>
      </c>
      <c r="AQ262" s="14">
        <f t="shared" si="514"/>
        <v>11171</v>
      </c>
      <c r="AR262" s="14">
        <f>INDEX(属性投放!$DF$6:$DF$85,(卡牌属性!AG262-2)*20+卡牌属性!AL262)</f>
        <v>5577</v>
      </c>
      <c r="AS262" s="14">
        <f t="shared" si="515"/>
        <v>5577</v>
      </c>
      <c r="AT262" s="14">
        <f t="shared" si="515"/>
        <v>5577</v>
      </c>
      <c r="AU262" s="14">
        <f t="shared" si="515"/>
        <v>5577</v>
      </c>
      <c r="AV262" s="14">
        <f t="shared" si="515"/>
        <v>5577</v>
      </c>
      <c r="AW262" s="14">
        <f>INDEX(属性投放!$DG$6:$DG$85,(卡牌属性!AG262-2)*20+卡牌属性!AL262)</f>
        <v>55805</v>
      </c>
      <c r="AX262" s="14">
        <f t="shared" si="516"/>
        <v>55805</v>
      </c>
      <c r="AY262" s="14">
        <f t="shared" si="516"/>
        <v>55805</v>
      </c>
      <c r="AZ262" s="14">
        <f t="shared" si="516"/>
        <v>55805</v>
      </c>
      <c r="BA262" s="14">
        <f t="shared" si="516"/>
        <v>55805</v>
      </c>
      <c r="BB262" s="14">
        <f>INDEX(属性投放!$DK$6:$DK$85,(卡牌属性!AG262-2)*20+卡牌属性!AL262)</f>
        <v>235</v>
      </c>
      <c r="BC262" s="14">
        <f t="shared" si="517"/>
        <v>235</v>
      </c>
      <c r="BD262" s="14">
        <f t="shared" si="517"/>
        <v>235</v>
      </c>
      <c r="BE262" s="14">
        <f t="shared" si="517"/>
        <v>235</v>
      </c>
      <c r="BF262" s="14">
        <f t="shared" si="517"/>
        <v>235</v>
      </c>
      <c r="BG262" s="14">
        <f>INDEX(属性投放!$DL$6:$DL$85,(卡牌属性!AG262-2)*20+卡牌属性!AL262)</f>
        <v>117</v>
      </c>
      <c r="BH262" s="14">
        <f t="shared" si="518"/>
        <v>117</v>
      </c>
      <c r="BI262" s="14">
        <f t="shared" si="518"/>
        <v>117</v>
      </c>
      <c r="BJ262" s="14">
        <f t="shared" si="518"/>
        <v>117</v>
      </c>
      <c r="BK262" s="14">
        <f t="shared" si="518"/>
        <v>117</v>
      </c>
      <c r="BL262" s="14">
        <f>INDEX(属性投放!$DM$6:$DM$85,(卡牌属性!AG262-2)*20+卡牌属性!AL262)</f>
        <v>1175</v>
      </c>
      <c r="BM262" s="14">
        <f t="shared" si="519"/>
        <v>1175</v>
      </c>
      <c r="BN262" s="14">
        <f t="shared" si="519"/>
        <v>1175</v>
      </c>
      <c r="BO262" s="14">
        <f t="shared" si="519"/>
        <v>1175</v>
      </c>
      <c r="BP262" s="14">
        <f t="shared" si="519"/>
        <v>1175</v>
      </c>
      <c r="BU262" s="13">
        <v>258</v>
      </c>
      <c r="BV262" s="13">
        <f t="shared" si="539"/>
        <v>13</v>
      </c>
      <c r="BW262" s="14">
        <f t="shared" si="540"/>
        <v>2</v>
      </c>
      <c r="BX262" s="14">
        <f t="shared" si="541"/>
        <v>1102013</v>
      </c>
      <c r="BY262" s="14" t="str">
        <f t="shared" si="542"/>
        <v>塞伯罗斯18突</v>
      </c>
      <c r="BZ262" s="25" t="s">
        <v>162</v>
      </c>
      <c r="CA262" s="14">
        <v>2</v>
      </c>
      <c r="CB262" s="14">
        <f t="shared" si="543"/>
        <v>18</v>
      </c>
      <c r="CC262" s="14" t="s">
        <v>21</v>
      </c>
      <c r="CD262" s="14">
        <f>INDEX(属性投放!$AY$6:$AY$85,(BW262-2)*20+CB262)</f>
        <v>13385</v>
      </c>
      <c r="CE262" s="14" t="s">
        <v>22</v>
      </c>
      <c r="CF262" s="14">
        <f>INDEX(属性投放!$AZ$6:$AZ$85,(BW262-2)*20+CB262)</f>
        <v>6680</v>
      </c>
      <c r="CG262" s="14" t="s">
        <v>674</v>
      </c>
      <c r="CH262" s="14">
        <f>INDEX(属性投放!$BA$6:$BA$85,(BW262-2)*20+CB262)</f>
        <v>133150</v>
      </c>
      <c r="CI262" s="14" t="s">
        <v>21</v>
      </c>
      <c r="CJ262" s="14">
        <f>INDEX(属性投放!$BB$6:$BB$85,(BW262-2)*20+CB262)</f>
        <v>20</v>
      </c>
      <c r="CK262" s="14" t="s">
        <v>22</v>
      </c>
      <c r="CL262" s="14">
        <f>INDEX(属性投放!$BC$6:$BC$85,(BW262-2)*20+CB262)</f>
        <v>10</v>
      </c>
      <c r="CM262" s="14" t="s">
        <v>674</v>
      </c>
      <c r="CN262" s="14">
        <f>INDEX(属性投放!$BD$6:$BD$85,(BW262-2)*20+CB262)</f>
        <v>200</v>
      </c>
      <c r="CQ262" s="13">
        <v>258</v>
      </c>
      <c r="CR262" s="13">
        <f t="shared" si="544"/>
        <v>5</v>
      </c>
      <c r="CS262" s="13">
        <f t="shared" si="545"/>
        <v>50</v>
      </c>
      <c r="CT262" s="14">
        <f t="shared" si="546"/>
        <v>3</v>
      </c>
      <c r="CU262" s="14">
        <f t="shared" si="547"/>
        <v>1102005</v>
      </c>
      <c r="CV262" s="14" t="str">
        <f>INDEX($O$6:$O$27,CR262)&amp;"-"&amp;INDEX(属性投放!$AB$7:$AB$26,CX262)&amp;"-魂火-"&amp;CZ262</f>
        <v>李轩辕-无间+1-魂火-2</v>
      </c>
      <c r="CW262" s="25" t="s">
        <v>162</v>
      </c>
      <c r="CX262" s="14">
        <f>INDEX(属性投放!$AL$7:$AL$58,CS262)</f>
        <v>20</v>
      </c>
      <c r="CY262" s="14" t="s">
        <v>701</v>
      </c>
      <c r="CZ262" s="14">
        <f>INDEX(属性投放!$AM$7:$AM$58,CS262)</f>
        <v>2</v>
      </c>
      <c r="DA262" s="14">
        <f t="shared" si="548"/>
        <v>50</v>
      </c>
      <c r="DB262" s="14">
        <f>INDEX(属性投放!$AN$7:$AN$58,DA262)</f>
        <v>145</v>
      </c>
      <c r="DC262" s="14" t="s">
        <v>702</v>
      </c>
      <c r="DD262" s="14">
        <f>INDEX(属性投放!$BJ$6:$BJ$85,(CT262-2)*20+CX262)</f>
        <v>1350</v>
      </c>
      <c r="DE262" s="14">
        <f>SUMIFS(DD$5:DD262,$CR$5:$CR262,"="&amp;$CR262)</f>
        <v>19135</v>
      </c>
      <c r="DF262" s="14" t="s">
        <v>703</v>
      </c>
      <c r="DG262" s="14">
        <f>INDEX(属性投放!$BK$6:$BK$85,(CT262-2)*20+CX262)</f>
        <v>675</v>
      </c>
      <c r="DH262" s="14">
        <f>SUMIFS(DG$5:DG262,$CR$5:$CR262,"="&amp;$CR262)</f>
        <v>9571</v>
      </c>
      <c r="DI262" s="14" t="s">
        <v>704</v>
      </c>
      <c r="DJ262" s="14">
        <f>INDEX(属性投放!$BL$6:$BL$85,(CT262-2)*20+CX262)</f>
        <v>13500</v>
      </c>
      <c r="DK262" s="14">
        <f>SUMIFS(DJ$5:DJ262,$CR$5:$CR262,"="&amp;$CR262)</f>
        <v>191350</v>
      </c>
      <c r="DP262" s="14">
        <f t="shared" si="549"/>
        <v>1102013</v>
      </c>
      <c r="DQ262" s="14" t="str">
        <f t="shared" si="550"/>
        <v>塞伯罗斯18突</v>
      </c>
      <c r="DR262" s="14">
        <f t="shared" si="551"/>
        <v>3</v>
      </c>
      <c r="DS262" s="14">
        <f t="shared" si="552"/>
        <v>3</v>
      </c>
      <c r="DT262" s="14">
        <f t="shared" si="553"/>
        <v>3</v>
      </c>
      <c r="DU262" s="14">
        <f t="shared" si="554"/>
        <v>2</v>
      </c>
      <c r="DV262" s="14">
        <f t="shared" si="555"/>
        <v>18</v>
      </c>
      <c r="DW262" s="14">
        <f t="shared" si="556"/>
        <v>18</v>
      </c>
      <c r="DX262" s="14">
        <f>INDEX(属性投放!$AW$6:$AW$85,(卡牌属性!DU262-2)*20+卡牌属性!DV262)</f>
        <v>7</v>
      </c>
      <c r="DY262" s="14">
        <f>INDEX(属性投放!BP$6:BP$85,卡牌属性!$DW262)</f>
        <v>1400</v>
      </c>
      <c r="DZ262" s="14">
        <f>INDEX(属性投放!BQ$6:BQ$85,卡牌属性!$DW262)</f>
        <v>700</v>
      </c>
      <c r="EA262" s="14">
        <f>INDEX(属性投放!BR$6:BR$85,卡牌属性!$DW262)</f>
        <v>14000</v>
      </c>
      <c r="EB262" s="14">
        <f t="shared" si="520"/>
        <v>5860</v>
      </c>
      <c r="EC262" s="14">
        <f t="shared" si="521"/>
        <v>6265</v>
      </c>
      <c r="ED262" s="14">
        <f t="shared" si="522"/>
        <v>6736</v>
      </c>
      <c r="EE262" s="14">
        <f t="shared" si="523"/>
        <v>6736</v>
      </c>
      <c r="EF262" s="14">
        <f t="shared" si="524"/>
        <v>6994</v>
      </c>
      <c r="EG262" s="14">
        <f t="shared" si="525"/>
        <v>2914</v>
      </c>
      <c r="EH262" s="14">
        <f t="shared" si="526"/>
        <v>3114</v>
      </c>
      <c r="EI262" s="14">
        <f t="shared" si="527"/>
        <v>3114</v>
      </c>
      <c r="EJ262" s="14">
        <f t="shared" si="528"/>
        <v>3344</v>
      </c>
      <c r="EK262" s="14">
        <f t="shared" si="529"/>
        <v>3462</v>
      </c>
      <c r="EL262" s="14">
        <f t="shared" si="530"/>
        <v>57900</v>
      </c>
      <c r="EM262" s="14">
        <f t="shared" si="531"/>
        <v>61750</v>
      </c>
      <c r="EN262" s="14">
        <f t="shared" si="532"/>
        <v>61750</v>
      </c>
      <c r="EO262" s="14">
        <f t="shared" si="533"/>
        <v>66260</v>
      </c>
      <c r="EP262" s="14">
        <f t="shared" si="534"/>
        <v>68640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557"/>
        <v>13</v>
      </c>
      <c r="AG263" s="13">
        <f t="shared" si="535"/>
        <v>2</v>
      </c>
      <c r="AH263" s="14">
        <f t="shared" si="536"/>
        <v>1101013</v>
      </c>
      <c r="AI263" s="14" t="str">
        <f t="shared" si="537"/>
        <v>吉拉19突</v>
      </c>
      <c r="AJ263" s="25" t="s">
        <v>162</v>
      </c>
      <c r="AK263" s="14">
        <v>1</v>
      </c>
      <c r="AL263" s="14">
        <f t="shared" si="538"/>
        <v>19</v>
      </c>
      <c r="AM263" s="14">
        <f>INDEX(属性投放!$DE$6:$DE$85,(卡牌属性!AG263-2)*20+卡牌属性!AL263)</f>
        <v>17884</v>
      </c>
      <c r="AN263" s="14">
        <f t="shared" si="514"/>
        <v>17884</v>
      </c>
      <c r="AO263" s="14">
        <f t="shared" si="514"/>
        <v>17884</v>
      </c>
      <c r="AP263" s="14">
        <f t="shared" si="514"/>
        <v>17884</v>
      </c>
      <c r="AQ263" s="14">
        <f t="shared" si="514"/>
        <v>17884</v>
      </c>
      <c r="AR263" s="14">
        <f>INDEX(属性投放!$DF$6:$DF$85,(卡牌属性!AG263-2)*20+卡牌属性!AL263)</f>
        <v>8921</v>
      </c>
      <c r="AS263" s="14">
        <f t="shared" si="515"/>
        <v>8921</v>
      </c>
      <c r="AT263" s="14">
        <f t="shared" si="515"/>
        <v>8921</v>
      </c>
      <c r="AU263" s="14">
        <f t="shared" si="515"/>
        <v>8921</v>
      </c>
      <c r="AV263" s="14">
        <f t="shared" si="515"/>
        <v>8921</v>
      </c>
      <c r="AW263" s="14">
        <f>INDEX(属性投放!$DG$6:$DG$85,(卡牌属性!AG263-2)*20+卡牌属性!AL263)</f>
        <v>89370</v>
      </c>
      <c r="AX263" s="14">
        <f t="shared" si="516"/>
        <v>89370</v>
      </c>
      <c r="AY263" s="14">
        <f t="shared" si="516"/>
        <v>89370</v>
      </c>
      <c r="AZ263" s="14">
        <f t="shared" si="516"/>
        <v>89370</v>
      </c>
      <c r="BA263" s="14">
        <f t="shared" si="516"/>
        <v>89370</v>
      </c>
      <c r="BB263" s="14">
        <f>INDEX(属性投放!$DK$6:$DK$85,(卡牌属性!AG263-2)*20+卡牌属性!AL263)</f>
        <v>462</v>
      </c>
      <c r="BC263" s="14">
        <f t="shared" si="517"/>
        <v>462</v>
      </c>
      <c r="BD263" s="14">
        <f t="shared" si="517"/>
        <v>462</v>
      </c>
      <c r="BE263" s="14">
        <f t="shared" si="517"/>
        <v>462</v>
      </c>
      <c r="BF263" s="14">
        <f t="shared" si="517"/>
        <v>462</v>
      </c>
      <c r="BG263" s="14">
        <f>INDEX(属性投放!$DL$6:$DL$85,(卡牌属性!AG263-2)*20+卡牌属性!AL263)</f>
        <v>231</v>
      </c>
      <c r="BH263" s="14">
        <f t="shared" si="518"/>
        <v>231</v>
      </c>
      <c r="BI263" s="14">
        <f t="shared" si="518"/>
        <v>231</v>
      </c>
      <c r="BJ263" s="14">
        <f t="shared" si="518"/>
        <v>231</v>
      </c>
      <c r="BK263" s="14">
        <f t="shared" si="518"/>
        <v>231</v>
      </c>
      <c r="BL263" s="14">
        <f>INDEX(属性投放!$DM$6:$DM$85,(卡牌属性!AG263-2)*20+卡牌属性!AL263)</f>
        <v>2310</v>
      </c>
      <c r="BM263" s="14">
        <f t="shared" si="519"/>
        <v>2310</v>
      </c>
      <c r="BN263" s="14">
        <f t="shared" si="519"/>
        <v>2310</v>
      </c>
      <c r="BO263" s="14">
        <f t="shared" si="519"/>
        <v>2310</v>
      </c>
      <c r="BP263" s="14">
        <f t="shared" si="519"/>
        <v>2310</v>
      </c>
      <c r="BU263" s="13">
        <v>259</v>
      </c>
      <c r="BV263" s="13">
        <f t="shared" si="539"/>
        <v>13</v>
      </c>
      <c r="BW263" s="14">
        <f t="shared" si="540"/>
        <v>2</v>
      </c>
      <c r="BX263" s="14">
        <f t="shared" si="541"/>
        <v>1102013</v>
      </c>
      <c r="BY263" s="14" t="str">
        <f t="shared" si="542"/>
        <v>塞伯罗斯19突</v>
      </c>
      <c r="BZ263" s="25" t="s">
        <v>162</v>
      </c>
      <c r="CA263" s="14">
        <v>2</v>
      </c>
      <c r="CB263" s="14">
        <f t="shared" si="543"/>
        <v>19</v>
      </c>
      <c r="CC263" s="14" t="s">
        <v>21</v>
      </c>
      <c r="CD263" s="14">
        <f>INDEX(属性投放!$AY$6:$AY$85,(BW263-2)*20+CB263)</f>
        <v>16965</v>
      </c>
      <c r="CE263" s="14" t="s">
        <v>22</v>
      </c>
      <c r="CF263" s="14">
        <f>INDEX(属性投放!$AZ$6:$AZ$85,(BW263-2)*20+CB263)</f>
        <v>8470</v>
      </c>
      <c r="CG263" s="14" t="s">
        <v>674</v>
      </c>
      <c r="CH263" s="14">
        <f>INDEX(属性投放!$BA$6:$BA$85,(BW263-2)*20+CB263)</f>
        <v>168950</v>
      </c>
      <c r="CI263" s="14" t="s">
        <v>21</v>
      </c>
      <c r="CJ263" s="14">
        <f>INDEX(属性投放!$BB$6:$BB$85,(BW263-2)*20+CB263)</f>
        <v>25</v>
      </c>
      <c r="CK263" s="14" t="s">
        <v>22</v>
      </c>
      <c r="CL263" s="14">
        <f>INDEX(属性投放!$BC$6:$BC$85,(BW263-2)*20+CB263)</f>
        <v>13</v>
      </c>
      <c r="CM263" s="14" t="s">
        <v>674</v>
      </c>
      <c r="CN263" s="14">
        <f>INDEX(属性投放!$BD$6:$BD$85,(BW263-2)*20+CB263)</f>
        <v>250</v>
      </c>
      <c r="CQ263" s="13">
        <v>259</v>
      </c>
      <c r="CR263" s="13">
        <f t="shared" si="544"/>
        <v>5</v>
      </c>
      <c r="CS263" s="13">
        <f t="shared" si="545"/>
        <v>51</v>
      </c>
      <c r="CT263" s="14">
        <f t="shared" si="546"/>
        <v>3</v>
      </c>
      <c r="CU263" s="14">
        <f t="shared" si="547"/>
        <v>1102005</v>
      </c>
      <c r="CV263" s="14" t="str">
        <f>INDEX($O$6:$O$27,CR263)&amp;"-"&amp;INDEX(属性投放!$AB$7:$AB$26,CX263)&amp;"-魂火-"&amp;CZ263</f>
        <v>李轩辕-无间+1-魂火-3</v>
      </c>
      <c r="CW263" s="25" t="s">
        <v>162</v>
      </c>
      <c r="CX263" s="14">
        <f>INDEX(属性投放!$AL$7:$AL$58,CS263)</f>
        <v>20</v>
      </c>
      <c r="CY263" s="14" t="s">
        <v>701</v>
      </c>
      <c r="CZ263" s="14">
        <f>INDEX(属性投放!$AM$7:$AM$58,CS263)</f>
        <v>3</v>
      </c>
      <c r="DA263" s="14">
        <f t="shared" si="548"/>
        <v>51</v>
      </c>
      <c r="DB263" s="14">
        <f>INDEX(属性投放!$AN$7:$AN$58,DA263)</f>
        <v>147</v>
      </c>
      <c r="DC263" s="14" t="s">
        <v>702</v>
      </c>
      <c r="DD263" s="14">
        <f>INDEX(属性投放!$BJ$6:$BJ$85,(CT263-2)*20+CX263)</f>
        <v>1350</v>
      </c>
      <c r="DE263" s="14">
        <f>SUMIFS(DD$5:DD263,$CR$5:$CR263,"="&amp;$CR263)</f>
        <v>20485</v>
      </c>
      <c r="DF263" s="14" t="s">
        <v>703</v>
      </c>
      <c r="DG263" s="14">
        <f>INDEX(属性投放!$BK$6:$BK$85,(CT263-2)*20+CX263)</f>
        <v>675</v>
      </c>
      <c r="DH263" s="14">
        <f>SUMIFS(DG$5:DG263,$CR$5:$CR263,"="&amp;$CR263)</f>
        <v>10246</v>
      </c>
      <c r="DI263" s="14" t="s">
        <v>704</v>
      </c>
      <c r="DJ263" s="14">
        <f>INDEX(属性投放!$BL$6:$BL$85,(CT263-2)*20+CX263)</f>
        <v>13500</v>
      </c>
      <c r="DK263" s="14">
        <f>SUMIFS(DJ$5:DJ263,$CR$5:$CR263,"="&amp;$CR263)</f>
        <v>204850</v>
      </c>
      <c r="DP263" s="14">
        <f t="shared" si="549"/>
        <v>1102013</v>
      </c>
      <c r="DQ263" s="14" t="str">
        <f t="shared" si="550"/>
        <v>塞伯罗斯19突</v>
      </c>
      <c r="DR263" s="14">
        <f t="shared" si="551"/>
        <v>3</v>
      </c>
      <c r="DS263" s="14">
        <f t="shared" si="552"/>
        <v>3</v>
      </c>
      <c r="DT263" s="14">
        <f t="shared" si="553"/>
        <v>3</v>
      </c>
      <c r="DU263" s="14">
        <f t="shared" si="554"/>
        <v>2</v>
      </c>
      <c r="DV263" s="14">
        <f t="shared" si="555"/>
        <v>19</v>
      </c>
      <c r="DW263" s="14">
        <f t="shared" si="556"/>
        <v>19</v>
      </c>
      <c r="DX263" s="14">
        <f>INDEX(属性投放!$AW$6:$AW$85,(卡牌属性!DU263-2)*20+卡牌属性!DV263)</f>
        <v>8</v>
      </c>
      <c r="DY263" s="14">
        <f>INDEX(属性投放!BP$6:BP$85,卡牌属性!$DW263)</f>
        <v>1400</v>
      </c>
      <c r="DZ263" s="14">
        <f>INDEX(属性投放!BQ$6:BQ$85,卡牌属性!$DW263)</f>
        <v>700</v>
      </c>
      <c r="EA263" s="14">
        <f>INDEX(属性投放!BR$6:BR$85,卡牌属性!$DW263)</f>
        <v>14000</v>
      </c>
      <c r="EB263" s="14">
        <f t="shared" si="520"/>
        <v>7400</v>
      </c>
      <c r="EC263" s="14">
        <f t="shared" si="521"/>
        <v>7840</v>
      </c>
      <c r="ED263" s="14">
        <f t="shared" si="522"/>
        <v>8346</v>
      </c>
      <c r="EE263" s="14">
        <f t="shared" si="523"/>
        <v>8346</v>
      </c>
      <c r="EF263" s="14">
        <f t="shared" si="524"/>
        <v>8639</v>
      </c>
      <c r="EG263" s="14">
        <f t="shared" si="525"/>
        <v>3684</v>
      </c>
      <c r="EH263" s="14">
        <f t="shared" si="526"/>
        <v>3905</v>
      </c>
      <c r="EI263" s="14">
        <f t="shared" si="527"/>
        <v>3905</v>
      </c>
      <c r="EJ263" s="14">
        <f t="shared" si="528"/>
        <v>4149</v>
      </c>
      <c r="EK263" s="14">
        <f t="shared" si="529"/>
        <v>4288</v>
      </c>
      <c r="EL263" s="14">
        <f t="shared" si="530"/>
        <v>73300</v>
      </c>
      <c r="EM263" s="14">
        <f t="shared" si="531"/>
        <v>77500</v>
      </c>
      <c r="EN263" s="14">
        <f t="shared" si="532"/>
        <v>77500</v>
      </c>
      <c r="EO263" s="14">
        <f t="shared" si="533"/>
        <v>82360</v>
      </c>
      <c r="EP263" s="14">
        <f t="shared" si="534"/>
        <v>85090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557"/>
        <v>13</v>
      </c>
      <c r="AG264" s="13">
        <f t="shared" si="535"/>
        <v>2</v>
      </c>
      <c r="AH264" s="14">
        <f t="shared" si="536"/>
        <v>1101013</v>
      </c>
      <c r="AI264" s="14" t="str">
        <f t="shared" si="537"/>
        <v>吉拉20突</v>
      </c>
      <c r="AJ264" s="25" t="s">
        <v>162</v>
      </c>
      <c r="AK264" s="14">
        <v>1</v>
      </c>
      <c r="AL264" s="14">
        <f t="shared" si="538"/>
        <v>20</v>
      </c>
      <c r="AM264" s="14">
        <f>INDEX(属性投放!$DE$6:$DE$85,(卡牌属性!AG264-2)*20+卡牌属性!AL264)</f>
        <v>18874</v>
      </c>
      <c r="AN264" s="14">
        <f t="shared" si="514"/>
        <v>18874</v>
      </c>
      <c r="AO264" s="14">
        <f t="shared" si="514"/>
        <v>18874</v>
      </c>
      <c r="AP264" s="14">
        <f t="shared" si="514"/>
        <v>18874</v>
      </c>
      <c r="AQ264" s="14">
        <f t="shared" si="514"/>
        <v>18874</v>
      </c>
      <c r="AR264" s="14">
        <f>INDEX(属性投放!$DF$6:$DF$85,(卡牌属性!AG264-2)*20+卡牌属性!AL264)</f>
        <v>9417</v>
      </c>
      <c r="AS264" s="14">
        <f t="shared" si="515"/>
        <v>9417</v>
      </c>
      <c r="AT264" s="14">
        <f t="shared" si="515"/>
        <v>9417</v>
      </c>
      <c r="AU264" s="14">
        <f t="shared" si="515"/>
        <v>9417</v>
      </c>
      <c r="AV264" s="14">
        <f t="shared" si="515"/>
        <v>9417</v>
      </c>
      <c r="AW264" s="14">
        <f>INDEX(属性投放!$DG$6:$DG$85,(卡牌属性!AG264-2)*20+卡牌属性!AL264)</f>
        <v>94320</v>
      </c>
      <c r="AX264" s="14">
        <f t="shared" si="516"/>
        <v>94320</v>
      </c>
      <c r="AY264" s="14">
        <f t="shared" si="516"/>
        <v>94320</v>
      </c>
      <c r="AZ264" s="14">
        <f t="shared" si="516"/>
        <v>94320</v>
      </c>
      <c r="BA264" s="14">
        <f t="shared" si="516"/>
        <v>94320</v>
      </c>
      <c r="BB264" s="14">
        <f>INDEX(属性投放!$DK$6:$DK$85,(卡牌属性!AG264-2)*20+卡牌属性!AL264)</f>
        <v>462</v>
      </c>
      <c r="BC264" s="14">
        <f t="shared" si="517"/>
        <v>462</v>
      </c>
      <c r="BD264" s="14">
        <f t="shared" si="517"/>
        <v>462</v>
      </c>
      <c r="BE264" s="14">
        <f t="shared" si="517"/>
        <v>462</v>
      </c>
      <c r="BF264" s="14">
        <f t="shared" si="517"/>
        <v>462</v>
      </c>
      <c r="BG264" s="14">
        <f>INDEX(属性投放!$DL$6:$DL$85,(卡牌属性!AG264-2)*20+卡牌属性!AL264)</f>
        <v>231</v>
      </c>
      <c r="BH264" s="14">
        <f t="shared" si="518"/>
        <v>231</v>
      </c>
      <c r="BI264" s="14">
        <f t="shared" si="518"/>
        <v>231</v>
      </c>
      <c r="BJ264" s="14">
        <f t="shared" si="518"/>
        <v>231</v>
      </c>
      <c r="BK264" s="14">
        <f t="shared" si="518"/>
        <v>231</v>
      </c>
      <c r="BL264" s="14">
        <f>INDEX(属性投放!$DM$6:$DM$85,(卡牌属性!AG264-2)*20+卡牌属性!AL264)</f>
        <v>2310</v>
      </c>
      <c r="BM264" s="14">
        <f t="shared" si="519"/>
        <v>2310</v>
      </c>
      <c r="BN264" s="14">
        <f t="shared" si="519"/>
        <v>2310</v>
      </c>
      <c r="BO264" s="14">
        <f t="shared" si="519"/>
        <v>2310</v>
      </c>
      <c r="BP264" s="14">
        <f t="shared" si="519"/>
        <v>2310</v>
      </c>
      <c r="BU264" s="13">
        <v>260</v>
      </c>
      <c r="BV264" s="13">
        <f t="shared" si="539"/>
        <v>13</v>
      </c>
      <c r="BW264" s="14">
        <f t="shared" si="540"/>
        <v>2</v>
      </c>
      <c r="BX264" s="14">
        <f t="shared" si="541"/>
        <v>1102013</v>
      </c>
      <c r="BY264" s="14" t="str">
        <f t="shared" si="542"/>
        <v>塞伯罗斯20突</v>
      </c>
      <c r="BZ264" s="25" t="s">
        <v>162</v>
      </c>
      <c r="CA264" s="14">
        <v>2</v>
      </c>
      <c r="CB264" s="14">
        <f t="shared" si="543"/>
        <v>20</v>
      </c>
      <c r="CC264" s="14" t="s">
        <v>21</v>
      </c>
      <c r="CD264" s="14">
        <f>INDEX(属性投放!$AY$6:$AY$85,(BW264-2)*20+CB264)</f>
        <v>21115</v>
      </c>
      <c r="CE264" s="14" t="s">
        <v>22</v>
      </c>
      <c r="CF264" s="14">
        <f>INDEX(属性投放!$AZ$6:$AZ$85,(BW264-2)*20+CB264)</f>
        <v>10549</v>
      </c>
      <c r="CG264" s="14" t="s">
        <v>674</v>
      </c>
      <c r="CH264" s="14">
        <f>INDEX(属性投放!$BA$6:$BA$85,(BW264-2)*20+CB264)</f>
        <v>210450</v>
      </c>
      <c r="CI264" s="14" t="s">
        <v>21</v>
      </c>
      <c r="CJ264" s="14">
        <f>INDEX(属性投放!$BB$6:$BB$85,(BW264-2)*20+CB264)</f>
        <v>25</v>
      </c>
      <c r="CK264" s="14" t="s">
        <v>22</v>
      </c>
      <c r="CL264" s="14">
        <f>INDEX(属性投放!$BC$6:$BC$85,(BW264-2)*20+CB264)</f>
        <v>13</v>
      </c>
      <c r="CM264" s="14" t="s">
        <v>674</v>
      </c>
      <c r="CN264" s="14">
        <f>INDEX(属性投放!$BD$6:$BD$85,(BW264-2)*20+CB264)</f>
        <v>250</v>
      </c>
      <c r="CQ264" s="13">
        <v>260</v>
      </c>
      <c r="CR264" s="13">
        <f t="shared" si="544"/>
        <v>5</v>
      </c>
      <c r="CS264" s="13">
        <f t="shared" si="545"/>
        <v>52</v>
      </c>
      <c r="CT264" s="14">
        <f t="shared" si="546"/>
        <v>3</v>
      </c>
      <c r="CU264" s="14">
        <f t="shared" si="547"/>
        <v>1102005</v>
      </c>
      <c r="CV264" s="14" t="str">
        <f>INDEX($O$6:$O$27,CR264)&amp;"-"&amp;INDEX(属性投放!$AB$7:$AB$26,CX264)&amp;"-魂火-"&amp;CZ264</f>
        <v>李轩辕-无间+1-魂火-4</v>
      </c>
      <c r="CW264" s="25" t="s">
        <v>162</v>
      </c>
      <c r="CX264" s="14">
        <f>INDEX(属性投放!$AL$7:$AL$58,CS264)</f>
        <v>20</v>
      </c>
      <c r="CY264" s="14" t="s">
        <v>701</v>
      </c>
      <c r="CZ264" s="14">
        <f>INDEX(属性投放!$AM$7:$AM$58,CS264)</f>
        <v>4</v>
      </c>
      <c r="DA264" s="14">
        <f t="shared" si="548"/>
        <v>52</v>
      </c>
      <c r="DB264" s="14">
        <f>INDEX(属性投放!$AN$7:$AN$58,DA264)</f>
        <v>150</v>
      </c>
      <c r="DC264" s="14" t="s">
        <v>702</v>
      </c>
      <c r="DD264" s="14">
        <f>INDEX(属性投放!$BJ$6:$BJ$85,(CT264-2)*20+CX264)</f>
        <v>1350</v>
      </c>
      <c r="DE264" s="14">
        <f>SUMIFS(DD$5:DD264,$CR$5:$CR264,"="&amp;$CR264)</f>
        <v>21835</v>
      </c>
      <c r="DF264" s="14" t="s">
        <v>703</v>
      </c>
      <c r="DG264" s="14">
        <f>INDEX(属性投放!$BK$6:$BK$85,(CT264-2)*20+CX264)</f>
        <v>675</v>
      </c>
      <c r="DH264" s="14">
        <f>SUMIFS(DG$5:DG264,$CR$5:$CR264,"="&amp;$CR264)</f>
        <v>10921</v>
      </c>
      <c r="DI264" s="14" t="s">
        <v>704</v>
      </c>
      <c r="DJ264" s="14">
        <f>INDEX(属性投放!$BL$6:$BL$85,(CT264-2)*20+CX264)</f>
        <v>13500</v>
      </c>
      <c r="DK264" s="14">
        <f>SUMIFS(DJ$5:DJ264,$CR$5:$CR264,"="&amp;$CR264)</f>
        <v>218350</v>
      </c>
      <c r="DP264" s="14">
        <f t="shared" si="549"/>
        <v>1102013</v>
      </c>
      <c r="DQ264" s="14" t="str">
        <f t="shared" si="550"/>
        <v>塞伯罗斯20突</v>
      </c>
      <c r="DR264" s="14">
        <f t="shared" si="551"/>
        <v>3</v>
      </c>
      <c r="DS264" s="14">
        <f t="shared" si="552"/>
        <v>3</v>
      </c>
      <c r="DT264" s="14">
        <f t="shared" si="553"/>
        <v>3</v>
      </c>
      <c r="DU264" s="14">
        <f t="shared" si="554"/>
        <v>2</v>
      </c>
      <c r="DV264" s="14">
        <f t="shared" si="555"/>
        <v>20</v>
      </c>
      <c r="DW264" s="14">
        <f t="shared" si="556"/>
        <v>20</v>
      </c>
      <c r="DX264" s="14">
        <f>INDEX(属性投放!$AW$6:$AW$85,(卡牌属性!DU264-2)*20+卡牌属性!DV264)</f>
        <v>10</v>
      </c>
      <c r="DY264" s="14">
        <f>INDEX(属性投放!BP$6:BP$85,卡牌属性!$DW264)</f>
        <v>1500</v>
      </c>
      <c r="DZ264" s="14">
        <f>INDEX(属性投放!BQ$6:BQ$85,卡牌属性!$DW264)</f>
        <v>750</v>
      </c>
      <c r="EA264" s="14">
        <f>INDEX(属性投放!BR$6:BR$85,卡牌属性!$DW264)</f>
        <v>15000</v>
      </c>
      <c r="EB264" s="14">
        <f t="shared" si="520"/>
        <v>9000</v>
      </c>
      <c r="EC264" s="14">
        <f t="shared" si="521"/>
        <v>9480</v>
      </c>
      <c r="ED264" s="14">
        <f t="shared" si="522"/>
        <v>10066</v>
      </c>
      <c r="EE264" s="14">
        <f t="shared" si="523"/>
        <v>10066</v>
      </c>
      <c r="EF264" s="14">
        <f t="shared" si="524"/>
        <v>10399</v>
      </c>
      <c r="EG264" s="14">
        <f t="shared" si="525"/>
        <v>4488</v>
      </c>
      <c r="EH264" s="14">
        <f t="shared" si="526"/>
        <v>4725</v>
      </c>
      <c r="EI264" s="14">
        <f t="shared" si="527"/>
        <v>4725</v>
      </c>
      <c r="EJ264" s="14">
        <f t="shared" si="528"/>
        <v>5009</v>
      </c>
      <c r="EK264" s="14">
        <f t="shared" si="529"/>
        <v>5172</v>
      </c>
      <c r="EL264" s="14">
        <f t="shared" si="530"/>
        <v>89300</v>
      </c>
      <c r="EM264" s="14">
        <f t="shared" si="531"/>
        <v>93900</v>
      </c>
      <c r="EN264" s="14">
        <f t="shared" si="532"/>
        <v>93900</v>
      </c>
      <c r="EO264" s="14">
        <f t="shared" si="533"/>
        <v>99560</v>
      </c>
      <c r="EP264" s="14">
        <f t="shared" si="534"/>
        <v>102690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557"/>
        <v>14</v>
      </c>
      <c r="AG265" s="13">
        <f t="shared" si="535"/>
        <v>3</v>
      </c>
      <c r="AH265" s="14">
        <f t="shared" si="536"/>
        <v>1101014</v>
      </c>
      <c r="AI265" s="14" t="str">
        <f t="shared" si="537"/>
        <v>吕仙宫1突</v>
      </c>
      <c r="AJ265" s="25" t="s">
        <v>162</v>
      </c>
      <c r="AK265" s="14">
        <v>1</v>
      </c>
      <c r="AL265" s="14">
        <f t="shared" si="538"/>
        <v>1</v>
      </c>
      <c r="AM265" s="14">
        <f>INDEX(属性投放!$DE$6:$DE$85,(卡牌属性!AG265-2)*20+卡牌属性!AL265)</f>
        <v>80</v>
      </c>
      <c r="AN265" s="14">
        <f t="shared" ref="AN265:AQ284" si="558">$AM265</f>
        <v>80</v>
      </c>
      <c r="AO265" s="14">
        <f t="shared" si="558"/>
        <v>80</v>
      </c>
      <c r="AP265" s="14">
        <f t="shared" si="558"/>
        <v>80</v>
      </c>
      <c r="AQ265" s="14">
        <f t="shared" si="558"/>
        <v>80</v>
      </c>
      <c r="AR265" s="14">
        <f>INDEX(属性投放!$DF$6:$DF$85,(卡牌属性!AG265-2)*20+卡牌属性!AL265)</f>
        <v>0</v>
      </c>
      <c r="AS265" s="14">
        <f t="shared" ref="AS265:AV284" si="559">$AR265</f>
        <v>0</v>
      </c>
      <c r="AT265" s="14">
        <f t="shared" si="559"/>
        <v>0</v>
      </c>
      <c r="AU265" s="14">
        <f t="shared" si="559"/>
        <v>0</v>
      </c>
      <c r="AV265" s="14">
        <f t="shared" si="559"/>
        <v>0</v>
      </c>
      <c r="AW265" s="14">
        <f>INDEX(属性投放!$DG$6:$DG$85,(卡牌属性!AG265-2)*20+卡牌属性!AL265)</f>
        <v>300</v>
      </c>
      <c r="AX265" s="14">
        <f t="shared" ref="AX265:BA284" si="560">$AW265</f>
        <v>300</v>
      </c>
      <c r="AY265" s="14">
        <f t="shared" si="560"/>
        <v>300</v>
      </c>
      <c r="AZ265" s="14">
        <f t="shared" si="560"/>
        <v>300</v>
      </c>
      <c r="BA265" s="14">
        <f t="shared" si="560"/>
        <v>300</v>
      </c>
      <c r="BB265" s="14">
        <f>INDEX(属性投放!$DK$6:$DK$85,(卡牌属性!AG265-2)*20+卡牌属性!AL265)</f>
        <v>9</v>
      </c>
      <c r="BC265" s="14">
        <f t="shared" ref="BC265:BF284" si="561">$BB265</f>
        <v>9</v>
      </c>
      <c r="BD265" s="14">
        <f t="shared" si="561"/>
        <v>9</v>
      </c>
      <c r="BE265" s="14">
        <f t="shared" si="561"/>
        <v>9</v>
      </c>
      <c r="BF265" s="14">
        <f t="shared" si="561"/>
        <v>9</v>
      </c>
      <c r="BG265" s="14">
        <f>INDEX(属性投放!$DL$6:$DL$85,(卡牌属性!AG265-2)*20+卡牌属性!AL265)</f>
        <v>4</v>
      </c>
      <c r="BH265" s="14">
        <f t="shared" ref="BH265:BK284" si="562">$BG265</f>
        <v>4</v>
      </c>
      <c r="BI265" s="14">
        <f t="shared" si="562"/>
        <v>4</v>
      </c>
      <c r="BJ265" s="14">
        <f t="shared" si="562"/>
        <v>4</v>
      </c>
      <c r="BK265" s="14">
        <f t="shared" si="562"/>
        <v>4</v>
      </c>
      <c r="BL265" s="14">
        <f>INDEX(属性投放!$DM$6:$DM$85,(卡牌属性!AG265-2)*20+卡牌属性!AL265)</f>
        <v>45</v>
      </c>
      <c r="BM265" s="14">
        <f t="shared" ref="BM265:BP284" si="563">$BL265</f>
        <v>45</v>
      </c>
      <c r="BN265" s="14">
        <f t="shared" si="563"/>
        <v>45</v>
      </c>
      <c r="BO265" s="14">
        <f t="shared" si="563"/>
        <v>45</v>
      </c>
      <c r="BP265" s="14">
        <f t="shared" si="563"/>
        <v>45</v>
      </c>
      <c r="BU265" s="13">
        <v>261</v>
      </c>
      <c r="BV265" s="13">
        <f t="shared" si="539"/>
        <v>14</v>
      </c>
      <c r="BW265" s="14">
        <f t="shared" si="540"/>
        <v>3</v>
      </c>
      <c r="BX265" s="14">
        <f t="shared" si="541"/>
        <v>1102014</v>
      </c>
      <c r="BY265" s="14" t="str">
        <f t="shared" si="542"/>
        <v>石灵明1突</v>
      </c>
      <c r="BZ265" s="25" t="s">
        <v>162</v>
      </c>
      <c r="CA265" s="14">
        <v>2</v>
      </c>
      <c r="CB265" s="14">
        <f t="shared" si="543"/>
        <v>1</v>
      </c>
      <c r="CC265" s="14" t="s">
        <v>21</v>
      </c>
      <c r="CD265" s="14">
        <f>INDEX(属性投放!$AY$6:$AY$85,(BW265-2)*20+CB265)</f>
        <v>150</v>
      </c>
      <c r="CE265" s="14" t="s">
        <v>22</v>
      </c>
      <c r="CF265" s="14">
        <f>INDEX(属性投放!$AZ$6:$AZ$85,(BW265-2)*20+CB265)</f>
        <v>30</v>
      </c>
      <c r="CG265" s="14" t="s">
        <v>674</v>
      </c>
      <c r="CH265" s="14">
        <f>INDEX(属性投放!$BA$6:$BA$85,(BW265-2)*20+CB265)</f>
        <v>500</v>
      </c>
      <c r="CI265" s="14" t="s">
        <v>21</v>
      </c>
      <c r="CJ265" s="14">
        <f>INDEX(属性投放!$BB$6:$BB$85,(BW265-2)*20+CB265)</f>
        <v>8</v>
      </c>
      <c r="CK265" s="14" t="s">
        <v>22</v>
      </c>
      <c r="CL265" s="14">
        <f>INDEX(属性投放!$BC$6:$BC$85,(BW265-2)*20+CB265)</f>
        <v>4</v>
      </c>
      <c r="CM265" s="14" t="s">
        <v>674</v>
      </c>
      <c r="CN265" s="14">
        <f>INDEX(属性投放!$BD$6:$BD$85,(BW265-2)*20+CB265)</f>
        <v>80</v>
      </c>
      <c r="CQ265" s="13">
        <v>261</v>
      </c>
      <c r="CR265" s="13">
        <f t="shared" si="544"/>
        <v>6</v>
      </c>
      <c r="CS265" s="13">
        <f t="shared" si="545"/>
        <v>1</v>
      </c>
      <c r="CT265" s="14">
        <f t="shared" si="546"/>
        <v>5</v>
      </c>
      <c r="CU265" s="14">
        <f t="shared" si="547"/>
        <v>1102006</v>
      </c>
      <c r="CV265" s="14" t="str">
        <f>INDEX($O$6:$O$27,CR265)&amp;"-"&amp;INDEX(属性投放!$AB$7:$AB$26,CX265)&amp;"-魂火-"&amp;CZ265</f>
        <v>项羽-等活-魂火-1</v>
      </c>
      <c r="CW265" s="25" t="s">
        <v>162</v>
      </c>
      <c r="CX265" s="14">
        <f>INDEX(属性投放!$AL$7:$AL$58,CS265)</f>
        <v>1</v>
      </c>
      <c r="CY265" s="14" t="s">
        <v>701</v>
      </c>
      <c r="CZ265" s="14">
        <f>INDEX(属性投放!$AM$7:$AM$58,CS265)</f>
        <v>1</v>
      </c>
      <c r="DA265" s="14">
        <f t="shared" si="548"/>
        <v>1</v>
      </c>
      <c r="DB265" s="14">
        <f>INDEX(属性投放!$AN$7:$AN$58,DA265)</f>
        <v>5</v>
      </c>
      <c r="DC265" s="14" t="s">
        <v>702</v>
      </c>
      <c r="DD265" s="14">
        <f>INDEX(属性投放!$BJ$6:$BJ$85,(CT265-2)*20+CX265)</f>
        <v>45</v>
      </c>
      <c r="DE265" s="14">
        <f>SUMIFS(DD$5:DD265,$CR$5:$CR265,"="&amp;$CR265)</f>
        <v>45</v>
      </c>
      <c r="DF265" s="14" t="s">
        <v>703</v>
      </c>
      <c r="DG265" s="14">
        <f>INDEX(属性投放!$BK$6:$BK$85,(CT265-2)*20+CX265)</f>
        <v>23</v>
      </c>
      <c r="DH265" s="14">
        <f>SUMIFS(DG$5:DG265,$CR$5:$CR265,"="&amp;$CR265)</f>
        <v>23</v>
      </c>
      <c r="DI265" s="14" t="s">
        <v>704</v>
      </c>
      <c r="DJ265" s="14">
        <f>INDEX(属性投放!$BL$6:$BL$85,(CT265-2)*20+CX265)</f>
        <v>450</v>
      </c>
      <c r="DK265" s="14">
        <f>SUMIFS(DJ$5:DJ265,$CR$5:$CR265,"="&amp;$CR265)</f>
        <v>450</v>
      </c>
      <c r="DP265" s="14">
        <f t="shared" si="549"/>
        <v>1102014</v>
      </c>
      <c r="DQ265" s="14" t="str">
        <f t="shared" si="550"/>
        <v>石灵明1突</v>
      </c>
      <c r="DR265" s="14">
        <f t="shared" si="551"/>
        <v>5</v>
      </c>
      <c r="DS265" s="14">
        <f t="shared" si="552"/>
        <v>5</v>
      </c>
      <c r="DT265" s="14">
        <f t="shared" si="553"/>
        <v>5</v>
      </c>
      <c r="DU265" s="14">
        <f t="shared" si="554"/>
        <v>3</v>
      </c>
      <c r="DV265" s="14">
        <f t="shared" si="555"/>
        <v>1</v>
      </c>
      <c r="DW265" s="14">
        <f t="shared" si="556"/>
        <v>21</v>
      </c>
      <c r="DX265" s="14">
        <f>INDEX(属性投放!$AW$6:$AW$85,(卡牌属性!DU265-2)*20+卡牌属性!DV265)</f>
        <v>4</v>
      </c>
      <c r="DY265" s="14">
        <f>INDEX(属性投放!BP$6:BP$85,卡牌属性!$DW265)</f>
        <v>35</v>
      </c>
      <c r="DZ265" s="14">
        <f>INDEX(属性投放!BQ$6:BQ$85,卡牌属性!$DW265)</f>
        <v>18</v>
      </c>
      <c r="EA265" s="14">
        <f>INDEX(属性投放!BR$6:BR$85,卡牌属性!$DW265)</f>
        <v>350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557"/>
        <v>14</v>
      </c>
      <c r="AG266" s="13">
        <f t="shared" si="535"/>
        <v>3</v>
      </c>
      <c r="AH266" s="14">
        <f t="shared" si="536"/>
        <v>1101014</v>
      </c>
      <c r="AI266" s="14" t="str">
        <f t="shared" si="537"/>
        <v>吕仙宫2突</v>
      </c>
      <c r="AJ266" s="25" t="s">
        <v>162</v>
      </c>
      <c r="AK266" s="14">
        <v>1</v>
      </c>
      <c r="AL266" s="14">
        <f t="shared" si="538"/>
        <v>2</v>
      </c>
      <c r="AM266" s="14">
        <f>INDEX(属性投放!$DE$6:$DE$85,(卡牌属性!AG266-2)*20+卡牌属性!AL266)</f>
        <v>170</v>
      </c>
      <c r="AN266" s="14">
        <f t="shared" si="558"/>
        <v>170</v>
      </c>
      <c r="AO266" s="14">
        <f t="shared" si="558"/>
        <v>170</v>
      </c>
      <c r="AP266" s="14">
        <f t="shared" si="558"/>
        <v>170</v>
      </c>
      <c r="AQ266" s="14">
        <f t="shared" si="558"/>
        <v>170</v>
      </c>
      <c r="AR266" s="14">
        <f>INDEX(属性投放!$DF$6:$DF$85,(卡牌属性!AG266-2)*20+卡牌属性!AL266)</f>
        <v>40</v>
      </c>
      <c r="AS266" s="14">
        <f t="shared" si="559"/>
        <v>40</v>
      </c>
      <c r="AT266" s="14">
        <f t="shared" si="559"/>
        <v>40</v>
      </c>
      <c r="AU266" s="14">
        <f t="shared" si="559"/>
        <v>40</v>
      </c>
      <c r="AV266" s="14">
        <f t="shared" si="559"/>
        <v>40</v>
      </c>
      <c r="AW266" s="14">
        <f>INDEX(属性投放!$DG$6:$DG$85,(卡牌属性!AG266-2)*20+卡牌属性!AL266)</f>
        <v>750</v>
      </c>
      <c r="AX266" s="14">
        <f t="shared" si="560"/>
        <v>750</v>
      </c>
      <c r="AY266" s="14">
        <f t="shared" si="560"/>
        <v>750</v>
      </c>
      <c r="AZ266" s="14">
        <f t="shared" si="560"/>
        <v>750</v>
      </c>
      <c r="BA266" s="14">
        <f t="shared" si="560"/>
        <v>750</v>
      </c>
      <c r="BB266" s="14">
        <f>INDEX(属性投放!$DK$6:$DK$85,(卡牌属性!AG266-2)*20+卡牌属性!AL266)</f>
        <v>18</v>
      </c>
      <c r="BC266" s="14">
        <f t="shared" si="561"/>
        <v>18</v>
      </c>
      <c r="BD266" s="14">
        <f t="shared" si="561"/>
        <v>18</v>
      </c>
      <c r="BE266" s="14">
        <f t="shared" si="561"/>
        <v>18</v>
      </c>
      <c r="BF266" s="14">
        <f t="shared" si="561"/>
        <v>18</v>
      </c>
      <c r="BG266" s="14">
        <f>INDEX(属性投放!$DL$6:$DL$85,(卡牌属性!AG266-2)*20+卡牌属性!AL266)</f>
        <v>9</v>
      </c>
      <c r="BH266" s="14">
        <f t="shared" si="562"/>
        <v>9</v>
      </c>
      <c r="BI266" s="14">
        <f t="shared" si="562"/>
        <v>9</v>
      </c>
      <c r="BJ266" s="14">
        <f t="shared" si="562"/>
        <v>9</v>
      </c>
      <c r="BK266" s="14">
        <f t="shared" si="562"/>
        <v>9</v>
      </c>
      <c r="BL266" s="14">
        <f>INDEX(属性投放!$DM$6:$DM$85,(卡牌属性!AG266-2)*20+卡牌属性!AL266)</f>
        <v>90</v>
      </c>
      <c r="BM266" s="14">
        <f t="shared" si="563"/>
        <v>90</v>
      </c>
      <c r="BN266" s="14">
        <f t="shared" si="563"/>
        <v>90</v>
      </c>
      <c r="BO266" s="14">
        <f t="shared" si="563"/>
        <v>90</v>
      </c>
      <c r="BP266" s="14">
        <f t="shared" si="563"/>
        <v>90</v>
      </c>
      <c r="BU266" s="13">
        <v>262</v>
      </c>
      <c r="BV266" s="13">
        <f t="shared" si="539"/>
        <v>14</v>
      </c>
      <c r="BW266" s="14">
        <f t="shared" si="540"/>
        <v>3</v>
      </c>
      <c r="BX266" s="14">
        <f t="shared" si="541"/>
        <v>1102014</v>
      </c>
      <c r="BY266" s="14" t="str">
        <f t="shared" si="542"/>
        <v>石灵明2突</v>
      </c>
      <c r="BZ266" s="25" t="s">
        <v>162</v>
      </c>
      <c r="CA266" s="14">
        <v>2</v>
      </c>
      <c r="CB266" s="14">
        <f t="shared" si="543"/>
        <v>2</v>
      </c>
      <c r="CC266" s="14" t="s">
        <v>21</v>
      </c>
      <c r="CD266" s="14">
        <f>INDEX(属性投放!$AY$6:$AY$85,(BW266-2)*20+CB266)</f>
        <v>237</v>
      </c>
      <c r="CE266" s="14" t="s">
        <v>22</v>
      </c>
      <c r="CF266" s="14">
        <f>INDEX(属性投放!$AZ$6:$AZ$85,(BW266-2)*20+CB266)</f>
        <v>74</v>
      </c>
      <c r="CG266" s="14" t="s">
        <v>674</v>
      </c>
      <c r="CH266" s="14">
        <f>INDEX(属性投放!$BA$6:$BA$85,(BW266-2)*20+CB266)</f>
        <v>1370</v>
      </c>
      <c r="CI266" s="14" t="s">
        <v>21</v>
      </c>
      <c r="CJ266" s="14">
        <f>INDEX(属性投放!$BB$6:$BB$85,(BW266-2)*20+CB266)</f>
        <v>10</v>
      </c>
      <c r="CK266" s="14" t="s">
        <v>22</v>
      </c>
      <c r="CL266" s="14">
        <f>INDEX(属性投放!$BC$6:$BC$85,(BW266-2)*20+CB266)</f>
        <v>5</v>
      </c>
      <c r="CM266" s="14" t="s">
        <v>674</v>
      </c>
      <c r="CN266" s="14">
        <f>INDEX(属性投放!$BD$6:$BD$85,(BW266-2)*20+CB266)</f>
        <v>100</v>
      </c>
      <c r="CQ266" s="13">
        <v>262</v>
      </c>
      <c r="CR266" s="13">
        <f t="shared" si="544"/>
        <v>6</v>
      </c>
      <c r="CS266" s="13">
        <f t="shared" si="545"/>
        <v>2</v>
      </c>
      <c r="CT266" s="14">
        <f t="shared" si="546"/>
        <v>5</v>
      </c>
      <c r="CU266" s="14">
        <f t="shared" si="547"/>
        <v>1102006</v>
      </c>
      <c r="CV266" s="14" t="str">
        <f>INDEX($O$6:$O$27,CR266)&amp;"-"&amp;INDEX(属性投放!$AB$7:$AB$26,CX266)&amp;"-魂火-"&amp;CZ266</f>
        <v>项羽-黑绳-魂火-1</v>
      </c>
      <c r="CW266" s="25" t="s">
        <v>162</v>
      </c>
      <c r="CX266" s="14">
        <f>INDEX(属性投放!$AL$7:$AL$58,CS266)</f>
        <v>2</v>
      </c>
      <c r="CY266" s="14" t="s">
        <v>701</v>
      </c>
      <c r="CZ266" s="14">
        <f>INDEX(属性投放!$AM$7:$AM$58,CS266)</f>
        <v>1</v>
      </c>
      <c r="DA266" s="14">
        <f t="shared" si="548"/>
        <v>2</v>
      </c>
      <c r="DB266" s="14">
        <f>INDEX(属性投放!$AN$7:$AN$58,DA266)</f>
        <v>10</v>
      </c>
      <c r="DC266" s="14" t="s">
        <v>702</v>
      </c>
      <c r="DD266" s="14">
        <f>INDEX(属性投放!$BJ$6:$BJ$85,(CT266-2)*20+CX266)</f>
        <v>60</v>
      </c>
      <c r="DE266" s="14">
        <f>SUMIFS(DD$5:DD266,$CR$5:$CR266,"="&amp;$CR266)</f>
        <v>105</v>
      </c>
      <c r="DF266" s="14" t="s">
        <v>703</v>
      </c>
      <c r="DG266" s="14">
        <f>INDEX(属性投放!$BK$6:$BK$85,(CT266-2)*20+CX266)</f>
        <v>30</v>
      </c>
      <c r="DH266" s="14">
        <f>SUMIFS(DG$5:DG266,$CR$5:$CR266,"="&amp;$CR266)</f>
        <v>53</v>
      </c>
      <c r="DI266" s="14" t="s">
        <v>704</v>
      </c>
      <c r="DJ266" s="14">
        <f>INDEX(属性投放!$BL$6:$BL$85,(CT266-2)*20+CX266)</f>
        <v>600</v>
      </c>
      <c r="DK266" s="14">
        <f>SUMIFS(DJ$5:DJ266,$CR$5:$CR266,"="&amp;$CR266)</f>
        <v>1050</v>
      </c>
      <c r="DP266" s="14">
        <f t="shared" si="549"/>
        <v>1102014</v>
      </c>
      <c r="DQ266" s="14" t="str">
        <f t="shared" si="550"/>
        <v>石灵明2突</v>
      </c>
      <c r="DR266" s="14">
        <f t="shared" si="551"/>
        <v>5</v>
      </c>
      <c r="DS266" s="14">
        <f t="shared" si="552"/>
        <v>5</v>
      </c>
      <c r="DT266" s="14">
        <f t="shared" si="553"/>
        <v>5</v>
      </c>
      <c r="DU266" s="14">
        <f t="shared" si="554"/>
        <v>3</v>
      </c>
      <c r="DV266" s="14">
        <f t="shared" si="555"/>
        <v>2</v>
      </c>
      <c r="DW266" s="14">
        <f t="shared" si="556"/>
        <v>22</v>
      </c>
      <c r="DX266" s="14">
        <f>INDEX(属性投放!$AW$6:$AW$85,(卡牌属性!DU266-2)*20+卡牌属性!DV266)</f>
        <v>10</v>
      </c>
      <c r="DY266" s="14">
        <f>INDEX(属性投放!BP$6:BP$85,卡牌属性!$DW266)</f>
        <v>45</v>
      </c>
      <c r="DZ266" s="14">
        <f>INDEX(属性投放!BQ$6:BQ$85,卡牌属性!$DW266)</f>
        <v>23</v>
      </c>
      <c r="EA266" s="14">
        <f>INDEX(属性投放!BR$6:BR$85,卡牌属性!$DW266)</f>
        <v>450</v>
      </c>
      <c r="EB266" s="14">
        <f t="shared" ref="EB266:EB284" si="564">EB265+$DY265+EQ265*$DX265</f>
        <v>217</v>
      </c>
      <c r="EC266" s="14">
        <f t="shared" ref="EC266:EC284" si="565">EC265+$DY265+ER265*$DX265</f>
        <v>275</v>
      </c>
      <c r="ED266" s="14">
        <f t="shared" ref="ED266:ED284" si="566">ED265+$DY265+ES265*$DX265</f>
        <v>333</v>
      </c>
      <c r="EE266" s="14">
        <f t="shared" ref="EE266:EE284" si="567">EE265+$DY265+ET265*$DX265</f>
        <v>333</v>
      </c>
      <c r="EF266" s="14">
        <f t="shared" ref="EF266:EF284" si="568">EF265+$DY265+EU265*$DX265</f>
        <v>387</v>
      </c>
      <c r="EG266" s="14">
        <f t="shared" ref="EG266:EG284" si="569">EG265+$DZ265+EV265*$DX265</f>
        <v>64</v>
      </c>
      <c r="EH266" s="14">
        <f t="shared" ref="EH266:EH284" si="570">EH265+$DZ265+EW265*$DX265</f>
        <v>73</v>
      </c>
      <c r="EI266" s="14">
        <f t="shared" ref="EI266:EI284" si="571">EI265+$DZ265+EX265*$DX265</f>
        <v>73</v>
      </c>
      <c r="EJ266" s="14">
        <f t="shared" ref="EJ266:EJ284" si="572">EJ265+$DZ265+EY265*$DX265</f>
        <v>82</v>
      </c>
      <c r="EK266" s="14">
        <f t="shared" ref="EK266:EK284" si="573">EK265+$DZ265+EZ265*$DX265</f>
        <v>91</v>
      </c>
      <c r="EL266" s="14">
        <f t="shared" ref="EL266:EL284" si="574">EL265+$EA265+FA265*$DX265</f>
        <v>1070</v>
      </c>
      <c r="EM266" s="14">
        <f t="shared" ref="EM266:EM284" si="575">EM265+$EA265+FB265*$DX265</f>
        <v>1450</v>
      </c>
      <c r="EN266" s="14">
        <f t="shared" ref="EN266:EN284" si="576">EN265+$EA265+FC265*$DX265</f>
        <v>1450</v>
      </c>
      <c r="EO266" s="14">
        <f t="shared" ref="EO266:EO284" si="577">EO265+$EA265+FD265*$DX265</f>
        <v>1830</v>
      </c>
      <c r="EP266" s="14">
        <f t="shared" ref="EP266:EP284" si="578">EP265+$EA265+FE265*$DX265</f>
        <v>2120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557"/>
        <v>14</v>
      </c>
      <c r="AG267" s="13">
        <f t="shared" si="535"/>
        <v>3</v>
      </c>
      <c r="AH267" s="14">
        <f t="shared" si="536"/>
        <v>1101014</v>
      </c>
      <c r="AI267" s="14" t="str">
        <f t="shared" si="537"/>
        <v>吕仙宫3突</v>
      </c>
      <c r="AJ267" s="25" t="s">
        <v>162</v>
      </c>
      <c r="AK267" s="14">
        <v>1</v>
      </c>
      <c r="AL267" s="14">
        <f t="shared" si="538"/>
        <v>3</v>
      </c>
      <c r="AM267" s="14">
        <f>INDEX(属性投放!$DE$6:$DE$85,(卡牌属性!AG267-2)*20+卡牌属性!AL267)</f>
        <v>215</v>
      </c>
      <c r="AN267" s="14">
        <f t="shared" si="558"/>
        <v>215</v>
      </c>
      <c r="AO267" s="14">
        <f t="shared" si="558"/>
        <v>215</v>
      </c>
      <c r="AP267" s="14">
        <f t="shared" si="558"/>
        <v>215</v>
      </c>
      <c r="AQ267" s="14">
        <f t="shared" si="558"/>
        <v>215</v>
      </c>
      <c r="AR267" s="14">
        <f>INDEX(属性投放!$DF$6:$DF$85,(卡牌属性!AG267-2)*20+卡牌属性!AL267)</f>
        <v>63</v>
      </c>
      <c r="AS267" s="14">
        <f t="shared" si="559"/>
        <v>63</v>
      </c>
      <c r="AT267" s="14">
        <f t="shared" si="559"/>
        <v>63</v>
      </c>
      <c r="AU267" s="14">
        <f t="shared" si="559"/>
        <v>63</v>
      </c>
      <c r="AV267" s="14">
        <f t="shared" si="559"/>
        <v>63</v>
      </c>
      <c r="AW267" s="14">
        <f>INDEX(属性投放!$DG$6:$DG$85,(卡牌属性!AG267-2)*20+卡牌属性!AL267)</f>
        <v>975</v>
      </c>
      <c r="AX267" s="14">
        <f t="shared" si="560"/>
        <v>975</v>
      </c>
      <c r="AY267" s="14">
        <f t="shared" si="560"/>
        <v>975</v>
      </c>
      <c r="AZ267" s="14">
        <f t="shared" si="560"/>
        <v>975</v>
      </c>
      <c r="BA267" s="14">
        <f t="shared" si="560"/>
        <v>975</v>
      </c>
      <c r="BB267" s="14">
        <f>INDEX(属性投放!$DK$6:$DK$85,(卡牌属性!AG267-2)*20+卡牌属性!AL267)</f>
        <v>18</v>
      </c>
      <c r="BC267" s="14">
        <f t="shared" si="561"/>
        <v>18</v>
      </c>
      <c r="BD267" s="14">
        <f t="shared" si="561"/>
        <v>18</v>
      </c>
      <c r="BE267" s="14">
        <f t="shared" si="561"/>
        <v>18</v>
      </c>
      <c r="BF267" s="14">
        <f t="shared" si="561"/>
        <v>18</v>
      </c>
      <c r="BG267" s="14">
        <f>INDEX(属性投放!$DL$6:$DL$85,(卡牌属性!AG267-2)*20+卡牌属性!AL267)</f>
        <v>9</v>
      </c>
      <c r="BH267" s="14">
        <f t="shared" si="562"/>
        <v>9</v>
      </c>
      <c r="BI267" s="14">
        <f t="shared" si="562"/>
        <v>9</v>
      </c>
      <c r="BJ267" s="14">
        <f t="shared" si="562"/>
        <v>9</v>
      </c>
      <c r="BK267" s="14">
        <f t="shared" si="562"/>
        <v>9</v>
      </c>
      <c r="BL267" s="14">
        <f>INDEX(属性投放!$DM$6:$DM$85,(卡牌属性!AG267-2)*20+卡牌属性!AL267)</f>
        <v>90</v>
      </c>
      <c r="BM267" s="14">
        <f t="shared" si="563"/>
        <v>90</v>
      </c>
      <c r="BN267" s="14">
        <f t="shared" si="563"/>
        <v>90</v>
      </c>
      <c r="BO267" s="14">
        <f t="shared" si="563"/>
        <v>90</v>
      </c>
      <c r="BP267" s="14">
        <f t="shared" si="563"/>
        <v>90</v>
      </c>
      <c r="BU267" s="13">
        <v>263</v>
      </c>
      <c r="BV267" s="13">
        <f t="shared" si="539"/>
        <v>14</v>
      </c>
      <c r="BW267" s="14">
        <f t="shared" si="540"/>
        <v>3</v>
      </c>
      <c r="BX267" s="14">
        <f t="shared" si="541"/>
        <v>1102014</v>
      </c>
      <c r="BY267" s="14" t="str">
        <f t="shared" si="542"/>
        <v>石灵明3突</v>
      </c>
      <c r="BZ267" s="25" t="s">
        <v>162</v>
      </c>
      <c r="CA267" s="14">
        <v>2</v>
      </c>
      <c r="CB267" s="14">
        <f t="shared" si="543"/>
        <v>3</v>
      </c>
      <c r="CC267" s="14" t="s">
        <v>21</v>
      </c>
      <c r="CD267" s="14">
        <f>INDEX(属性投放!$AY$6:$AY$85,(BW267-2)*20+CB267)</f>
        <v>442</v>
      </c>
      <c r="CE267" s="14" t="s">
        <v>22</v>
      </c>
      <c r="CF267" s="14">
        <f>INDEX(属性投放!$AZ$6:$AZ$85,(BW267-2)*20+CB267)</f>
        <v>177</v>
      </c>
      <c r="CG267" s="14" t="s">
        <v>674</v>
      </c>
      <c r="CH267" s="14">
        <f>INDEX(属性投放!$BA$6:$BA$85,(BW267-2)*20+CB267)</f>
        <v>3420</v>
      </c>
      <c r="CI267" s="14" t="s">
        <v>21</v>
      </c>
      <c r="CJ267" s="14">
        <f>INDEX(属性投放!$BB$6:$BB$85,(BW267-2)*20+CB267)</f>
        <v>10</v>
      </c>
      <c r="CK267" s="14" t="s">
        <v>22</v>
      </c>
      <c r="CL267" s="14">
        <f>INDEX(属性投放!$BC$6:$BC$85,(BW267-2)*20+CB267)</f>
        <v>5</v>
      </c>
      <c r="CM267" s="14" t="s">
        <v>674</v>
      </c>
      <c r="CN267" s="14">
        <f>INDEX(属性投放!$BD$6:$BD$85,(BW267-2)*20+CB267)</f>
        <v>100</v>
      </c>
      <c r="CQ267" s="13">
        <v>263</v>
      </c>
      <c r="CR267" s="13">
        <f t="shared" si="544"/>
        <v>6</v>
      </c>
      <c r="CS267" s="13">
        <f t="shared" si="545"/>
        <v>3</v>
      </c>
      <c r="CT267" s="14">
        <f t="shared" si="546"/>
        <v>5</v>
      </c>
      <c r="CU267" s="14">
        <f t="shared" si="547"/>
        <v>1102006</v>
      </c>
      <c r="CV267" s="14" t="str">
        <f>INDEX($O$6:$O$27,CR267)&amp;"-"&amp;INDEX(属性投放!$AB$7:$AB$26,CX267)&amp;"-魂火-"&amp;CZ267</f>
        <v>项羽-黑绳-魂火-2</v>
      </c>
      <c r="CW267" s="25" t="s">
        <v>162</v>
      </c>
      <c r="CX267" s="14">
        <f>INDEX(属性投放!$AL$7:$AL$58,CS267)</f>
        <v>2</v>
      </c>
      <c r="CY267" s="14" t="s">
        <v>701</v>
      </c>
      <c r="CZ267" s="14">
        <f>INDEX(属性投放!$AM$7:$AM$58,CS267)</f>
        <v>2</v>
      </c>
      <c r="DA267" s="14">
        <f t="shared" si="548"/>
        <v>3</v>
      </c>
      <c r="DB267" s="14">
        <f>INDEX(属性投放!$AN$7:$AN$58,DA267)</f>
        <v>15</v>
      </c>
      <c r="DC267" s="14" t="s">
        <v>702</v>
      </c>
      <c r="DD267" s="14">
        <f>INDEX(属性投放!$BJ$6:$BJ$85,(CT267-2)*20+CX267)</f>
        <v>60</v>
      </c>
      <c r="DE267" s="14">
        <f>SUMIFS(DD$5:DD267,$CR$5:$CR267,"="&amp;$CR267)</f>
        <v>165</v>
      </c>
      <c r="DF267" s="14" t="s">
        <v>703</v>
      </c>
      <c r="DG267" s="14">
        <f>INDEX(属性投放!$BK$6:$BK$85,(CT267-2)*20+CX267)</f>
        <v>30</v>
      </c>
      <c r="DH267" s="14">
        <f>SUMIFS(DG$5:DG267,$CR$5:$CR267,"="&amp;$CR267)</f>
        <v>83</v>
      </c>
      <c r="DI267" s="14" t="s">
        <v>704</v>
      </c>
      <c r="DJ267" s="14">
        <f>INDEX(属性投放!$BL$6:$BL$85,(CT267-2)*20+CX267)</f>
        <v>600</v>
      </c>
      <c r="DK267" s="14">
        <f>SUMIFS(DJ$5:DJ267,$CR$5:$CR267,"="&amp;$CR267)</f>
        <v>1650</v>
      </c>
      <c r="DP267" s="14">
        <f t="shared" si="549"/>
        <v>1102014</v>
      </c>
      <c r="DQ267" s="14" t="str">
        <f t="shared" si="550"/>
        <v>石灵明3突</v>
      </c>
      <c r="DR267" s="14">
        <f t="shared" si="551"/>
        <v>5</v>
      </c>
      <c r="DS267" s="14">
        <f t="shared" si="552"/>
        <v>5</v>
      </c>
      <c r="DT267" s="14">
        <f t="shared" si="553"/>
        <v>5</v>
      </c>
      <c r="DU267" s="14">
        <f t="shared" si="554"/>
        <v>3</v>
      </c>
      <c r="DV267" s="14">
        <f t="shared" si="555"/>
        <v>3</v>
      </c>
      <c r="DW267" s="14">
        <f t="shared" si="556"/>
        <v>23</v>
      </c>
      <c r="DX267" s="14">
        <f>INDEX(属性投放!$AW$6:$AW$85,(卡牌属性!DU267-2)*20+卡牌属性!DV267)</f>
        <v>10</v>
      </c>
      <c r="DY267" s="14">
        <f>INDEX(属性投放!BP$6:BP$85,卡牌属性!$DW267)</f>
        <v>75</v>
      </c>
      <c r="DZ267" s="14">
        <f>INDEX(属性投放!BQ$6:BQ$85,卡牌属性!$DW267)</f>
        <v>38</v>
      </c>
      <c r="EA267" s="14">
        <f>INDEX(属性投放!BR$6:BR$85,卡牌属性!$DW267)</f>
        <v>750</v>
      </c>
      <c r="EB267" s="14">
        <f t="shared" si="564"/>
        <v>362</v>
      </c>
      <c r="EC267" s="14">
        <f t="shared" si="565"/>
        <v>440</v>
      </c>
      <c r="ED267" s="14">
        <f t="shared" si="566"/>
        <v>528</v>
      </c>
      <c r="EE267" s="14">
        <f t="shared" si="567"/>
        <v>528</v>
      </c>
      <c r="EF267" s="14">
        <f t="shared" si="568"/>
        <v>602</v>
      </c>
      <c r="EG267" s="14">
        <f t="shared" si="569"/>
        <v>137</v>
      </c>
      <c r="EH267" s="14">
        <f t="shared" si="570"/>
        <v>156</v>
      </c>
      <c r="EI267" s="14">
        <f t="shared" si="571"/>
        <v>156</v>
      </c>
      <c r="EJ267" s="14">
        <f t="shared" si="572"/>
        <v>185</v>
      </c>
      <c r="EK267" s="14">
        <f t="shared" si="573"/>
        <v>204</v>
      </c>
      <c r="EL267" s="14">
        <f t="shared" si="574"/>
        <v>2520</v>
      </c>
      <c r="EM267" s="14">
        <f t="shared" si="575"/>
        <v>3100</v>
      </c>
      <c r="EN267" s="14">
        <f t="shared" si="576"/>
        <v>3100</v>
      </c>
      <c r="EO267" s="14">
        <f t="shared" si="577"/>
        <v>3780</v>
      </c>
      <c r="EP267" s="14">
        <f t="shared" si="578"/>
        <v>4270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557"/>
        <v>14</v>
      </c>
      <c r="AG268" s="13">
        <f t="shared" si="535"/>
        <v>3</v>
      </c>
      <c r="AH268" s="14">
        <f t="shared" si="536"/>
        <v>1101014</v>
      </c>
      <c r="AI268" s="14" t="str">
        <f t="shared" si="537"/>
        <v>吕仙宫4突</v>
      </c>
      <c r="AJ268" s="25" t="s">
        <v>162</v>
      </c>
      <c r="AK268" s="14">
        <v>1</v>
      </c>
      <c r="AL268" s="14">
        <f t="shared" si="538"/>
        <v>4</v>
      </c>
      <c r="AM268" s="14">
        <f>INDEX(属性投放!$DE$6:$DE$85,(卡牌属性!AG268-2)*20+卡牌属性!AL268)</f>
        <v>440</v>
      </c>
      <c r="AN268" s="14">
        <f t="shared" si="558"/>
        <v>440</v>
      </c>
      <c r="AO268" s="14">
        <f t="shared" si="558"/>
        <v>440</v>
      </c>
      <c r="AP268" s="14">
        <f t="shared" si="558"/>
        <v>440</v>
      </c>
      <c r="AQ268" s="14">
        <f t="shared" si="558"/>
        <v>440</v>
      </c>
      <c r="AR268" s="14">
        <f>INDEX(属性投放!$DF$6:$DF$85,(卡牌属性!AG268-2)*20+卡牌属性!AL268)</f>
        <v>176</v>
      </c>
      <c r="AS268" s="14">
        <f t="shared" si="559"/>
        <v>176</v>
      </c>
      <c r="AT268" s="14">
        <f t="shared" si="559"/>
        <v>176</v>
      </c>
      <c r="AU268" s="14">
        <f t="shared" si="559"/>
        <v>176</v>
      </c>
      <c r="AV268" s="14">
        <f t="shared" si="559"/>
        <v>176</v>
      </c>
      <c r="AW268" s="14">
        <f>INDEX(属性投放!$DG$6:$DG$85,(卡牌属性!AG268-2)*20+卡牌属性!AL268)</f>
        <v>2100</v>
      </c>
      <c r="AX268" s="14">
        <f t="shared" si="560"/>
        <v>2100</v>
      </c>
      <c r="AY268" s="14">
        <f t="shared" si="560"/>
        <v>2100</v>
      </c>
      <c r="AZ268" s="14">
        <f t="shared" si="560"/>
        <v>2100</v>
      </c>
      <c r="BA268" s="14">
        <f t="shared" si="560"/>
        <v>2100</v>
      </c>
      <c r="BB268" s="14">
        <f>INDEX(属性投放!$DK$6:$DK$85,(卡牌属性!AG268-2)*20+卡牌属性!AL268)</f>
        <v>32</v>
      </c>
      <c r="BC268" s="14">
        <f t="shared" si="561"/>
        <v>32</v>
      </c>
      <c r="BD268" s="14">
        <f t="shared" si="561"/>
        <v>32</v>
      </c>
      <c r="BE268" s="14">
        <f t="shared" si="561"/>
        <v>32</v>
      </c>
      <c r="BF268" s="14">
        <f t="shared" si="561"/>
        <v>32</v>
      </c>
      <c r="BG268" s="14">
        <f>INDEX(属性投放!$DL$6:$DL$85,(卡牌属性!AG268-2)*20+卡牌属性!AL268)</f>
        <v>16</v>
      </c>
      <c r="BH268" s="14">
        <f t="shared" si="562"/>
        <v>16</v>
      </c>
      <c r="BI268" s="14">
        <f t="shared" si="562"/>
        <v>16</v>
      </c>
      <c r="BJ268" s="14">
        <f t="shared" si="562"/>
        <v>16</v>
      </c>
      <c r="BK268" s="14">
        <f t="shared" si="562"/>
        <v>16</v>
      </c>
      <c r="BL268" s="14">
        <f>INDEX(属性投放!$DM$6:$DM$85,(卡牌属性!AG268-2)*20+卡牌属性!AL268)</f>
        <v>160</v>
      </c>
      <c r="BM268" s="14">
        <f t="shared" si="563"/>
        <v>160</v>
      </c>
      <c r="BN268" s="14">
        <f t="shared" si="563"/>
        <v>160</v>
      </c>
      <c r="BO268" s="14">
        <f t="shared" si="563"/>
        <v>160</v>
      </c>
      <c r="BP268" s="14">
        <f t="shared" si="563"/>
        <v>160</v>
      </c>
      <c r="BU268" s="13">
        <v>264</v>
      </c>
      <c r="BV268" s="13">
        <f t="shared" si="539"/>
        <v>14</v>
      </c>
      <c r="BW268" s="14">
        <f t="shared" si="540"/>
        <v>3</v>
      </c>
      <c r="BX268" s="14">
        <f t="shared" si="541"/>
        <v>1102014</v>
      </c>
      <c r="BY268" s="14" t="str">
        <f t="shared" si="542"/>
        <v>石灵明4突</v>
      </c>
      <c r="BZ268" s="25" t="s">
        <v>162</v>
      </c>
      <c r="CA268" s="14">
        <v>2</v>
      </c>
      <c r="CB268" s="14">
        <f t="shared" si="543"/>
        <v>4</v>
      </c>
      <c r="CC268" s="14" t="s">
        <v>21</v>
      </c>
      <c r="CD268" s="14">
        <f>INDEX(属性投放!$AY$6:$AY$85,(BW268-2)*20+CB268)</f>
        <v>687</v>
      </c>
      <c r="CE268" s="14" t="s">
        <v>22</v>
      </c>
      <c r="CF268" s="14">
        <f>INDEX(属性投放!$AZ$6:$AZ$85,(BW268-2)*20+CB268)</f>
        <v>301</v>
      </c>
      <c r="CG268" s="14" t="s">
        <v>674</v>
      </c>
      <c r="CH268" s="14">
        <f>INDEX(属性投放!$BA$6:$BA$85,(BW268-2)*20+CB268)</f>
        <v>5870</v>
      </c>
      <c r="CI268" s="14" t="s">
        <v>21</v>
      </c>
      <c r="CJ268" s="14">
        <f>INDEX(属性投放!$BB$6:$BB$85,(BW268-2)*20+CB268)</f>
        <v>12</v>
      </c>
      <c r="CK268" s="14" t="s">
        <v>22</v>
      </c>
      <c r="CL268" s="14">
        <f>INDEX(属性投放!$BC$6:$BC$85,(BW268-2)*20+CB268)</f>
        <v>6</v>
      </c>
      <c r="CM268" s="14" t="s">
        <v>674</v>
      </c>
      <c r="CN268" s="14">
        <f>INDEX(属性投放!$BD$6:$BD$85,(BW268-2)*20+CB268)</f>
        <v>120</v>
      </c>
      <c r="CQ268" s="13">
        <v>264</v>
      </c>
      <c r="CR268" s="13">
        <f t="shared" si="544"/>
        <v>6</v>
      </c>
      <c r="CS268" s="13">
        <f t="shared" si="545"/>
        <v>4</v>
      </c>
      <c r="CT268" s="14">
        <f t="shared" si="546"/>
        <v>5</v>
      </c>
      <c r="CU268" s="14">
        <f t="shared" si="547"/>
        <v>1102006</v>
      </c>
      <c r="CV268" s="14" t="str">
        <f>INDEX($O$6:$O$27,CR268)&amp;"-"&amp;INDEX(属性投放!$AB$7:$AB$26,CX268)&amp;"-魂火-"&amp;CZ268</f>
        <v>项羽-黑绳+1-魂火-1</v>
      </c>
      <c r="CW268" s="25" t="s">
        <v>162</v>
      </c>
      <c r="CX268" s="14">
        <f>INDEX(属性投放!$AL$7:$AL$58,CS268)</f>
        <v>3</v>
      </c>
      <c r="CY268" s="14" t="s">
        <v>701</v>
      </c>
      <c r="CZ268" s="14">
        <f>INDEX(属性投放!$AM$7:$AM$58,CS268)</f>
        <v>1</v>
      </c>
      <c r="DA268" s="14">
        <f t="shared" si="548"/>
        <v>4</v>
      </c>
      <c r="DB268" s="14">
        <f>INDEX(属性投放!$AN$7:$AN$58,DA268)</f>
        <v>20</v>
      </c>
      <c r="DC268" s="14" t="s">
        <v>702</v>
      </c>
      <c r="DD268" s="14">
        <f>INDEX(属性投放!$BJ$6:$BJ$85,(CT268-2)*20+CX268)</f>
        <v>70</v>
      </c>
      <c r="DE268" s="14">
        <f>SUMIFS(DD$5:DD268,$CR$5:$CR268,"="&amp;$CR268)</f>
        <v>235</v>
      </c>
      <c r="DF268" s="14" t="s">
        <v>703</v>
      </c>
      <c r="DG268" s="14">
        <f>INDEX(属性投放!$BK$6:$BK$85,(CT268-2)*20+CX268)</f>
        <v>35</v>
      </c>
      <c r="DH268" s="14">
        <f>SUMIFS(DG$5:DG268,$CR$5:$CR268,"="&amp;$CR268)</f>
        <v>118</v>
      </c>
      <c r="DI268" s="14" t="s">
        <v>704</v>
      </c>
      <c r="DJ268" s="14">
        <f>INDEX(属性投放!$BL$6:$BL$85,(CT268-2)*20+CX268)</f>
        <v>700</v>
      </c>
      <c r="DK268" s="14">
        <f>SUMIFS(DJ$5:DJ268,$CR$5:$CR268,"="&amp;$CR268)</f>
        <v>2350</v>
      </c>
      <c r="DP268" s="14">
        <f t="shared" si="549"/>
        <v>1102014</v>
      </c>
      <c r="DQ268" s="14" t="str">
        <f t="shared" si="550"/>
        <v>石灵明4突</v>
      </c>
      <c r="DR268" s="14">
        <f t="shared" si="551"/>
        <v>5</v>
      </c>
      <c r="DS268" s="14">
        <f t="shared" si="552"/>
        <v>5</v>
      </c>
      <c r="DT268" s="14">
        <f t="shared" si="553"/>
        <v>5</v>
      </c>
      <c r="DU268" s="14">
        <f t="shared" si="554"/>
        <v>3</v>
      </c>
      <c r="DV268" s="14">
        <f t="shared" si="555"/>
        <v>4</v>
      </c>
      <c r="DW268" s="14">
        <f t="shared" si="556"/>
        <v>24</v>
      </c>
      <c r="DX268" s="14">
        <f>INDEX(属性投放!$AW$6:$AW$85,(卡牌属性!DU268-2)*20+卡牌属性!DV268)</f>
        <v>10</v>
      </c>
      <c r="DY268" s="14">
        <f>INDEX(属性投放!BP$6:BP$85,卡牌属性!$DW268)</f>
        <v>90</v>
      </c>
      <c r="DZ268" s="14">
        <f>INDEX(属性投放!BQ$6:BQ$85,卡牌属性!$DW268)</f>
        <v>45</v>
      </c>
      <c r="EA268" s="14">
        <f>INDEX(属性投放!BR$6:BR$85,卡牌属性!$DW268)</f>
        <v>900</v>
      </c>
      <c r="EB268" s="14">
        <f t="shared" si="564"/>
        <v>537</v>
      </c>
      <c r="EC268" s="14">
        <f t="shared" si="565"/>
        <v>635</v>
      </c>
      <c r="ED268" s="14">
        <f t="shared" si="566"/>
        <v>753</v>
      </c>
      <c r="EE268" s="14">
        <f t="shared" si="567"/>
        <v>753</v>
      </c>
      <c r="EF268" s="14">
        <f t="shared" si="568"/>
        <v>847</v>
      </c>
      <c r="EG268" s="14">
        <f t="shared" si="569"/>
        <v>225</v>
      </c>
      <c r="EH268" s="14">
        <f t="shared" si="570"/>
        <v>254</v>
      </c>
      <c r="EI268" s="14">
        <f t="shared" si="571"/>
        <v>254</v>
      </c>
      <c r="EJ268" s="14">
        <f t="shared" si="572"/>
        <v>303</v>
      </c>
      <c r="EK268" s="14">
        <f t="shared" si="573"/>
        <v>332</v>
      </c>
      <c r="EL268" s="14">
        <f t="shared" si="574"/>
        <v>4270</v>
      </c>
      <c r="EM268" s="14">
        <f t="shared" si="575"/>
        <v>5050</v>
      </c>
      <c r="EN268" s="14">
        <f t="shared" si="576"/>
        <v>5050</v>
      </c>
      <c r="EO268" s="14">
        <f t="shared" si="577"/>
        <v>6030</v>
      </c>
      <c r="EP268" s="14">
        <f t="shared" si="578"/>
        <v>6720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557"/>
        <v>14</v>
      </c>
      <c r="AG269" s="13">
        <f t="shared" si="535"/>
        <v>3</v>
      </c>
      <c r="AH269" s="14">
        <f t="shared" si="536"/>
        <v>1101014</v>
      </c>
      <c r="AI269" s="14" t="str">
        <f t="shared" si="537"/>
        <v>吕仙宫5突</v>
      </c>
      <c r="AJ269" s="25" t="s">
        <v>162</v>
      </c>
      <c r="AK269" s="14">
        <v>1</v>
      </c>
      <c r="AL269" s="14">
        <f t="shared" si="538"/>
        <v>5</v>
      </c>
      <c r="AM269" s="14">
        <f>INDEX(属性投放!$DE$6:$DE$85,(卡牌属性!AG269-2)*20+卡牌属性!AL269)</f>
        <v>531</v>
      </c>
      <c r="AN269" s="14">
        <f t="shared" si="558"/>
        <v>531</v>
      </c>
      <c r="AO269" s="14">
        <f t="shared" si="558"/>
        <v>531</v>
      </c>
      <c r="AP269" s="14">
        <f t="shared" si="558"/>
        <v>531</v>
      </c>
      <c r="AQ269" s="14">
        <f t="shared" si="558"/>
        <v>531</v>
      </c>
      <c r="AR269" s="14">
        <f>INDEX(属性投放!$DF$6:$DF$85,(卡牌属性!AG269-2)*20+卡牌属性!AL269)</f>
        <v>222</v>
      </c>
      <c r="AS269" s="14">
        <f t="shared" si="559"/>
        <v>222</v>
      </c>
      <c r="AT269" s="14">
        <f t="shared" si="559"/>
        <v>222</v>
      </c>
      <c r="AU269" s="14">
        <f t="shared" si="559"/>
        <v>222</v>
      </c>
      <c r="AV269" s="14">
        <f t="shared" si="559"/>
        <v>222</v>
      </c>
      <c r="AW269" s="14">
        <f>INDEX(属性投放!$DG$6:$DG$85,(卡牌属性!AG269-2)*20+卡牌属性!AL269)</f>
        <v>2555</v>
      </c>
      <c r="AX269" s="14">
        <f t="shared" si="560"/>
        <v>2555</v>
      </c>
      <c r="AY269" s="14">
        <f t="shared" si="560"/>
        <v>2555</v>
      </c>
      <c r="AZ269" s="14">
        <f t="shared" si="560"/>
        <v>2555</v>
      </c>
      <c r="BA269" s="14">
        <f t="shared" si="560"/>
        <v>2555</v>
      </c>
      <c r="BB269" s="14">
        <f>INDEX(属性投放!$DK$6:$DK$85,(卡牌属性!AG269-2)*20+卡牌属性!AL269)</f>
        <v>32</v>
      </c>
      <c r="BC269" s="14">
        <f t="shared" si="561"/>
        <v>32</v>
      </c>
      <c r="BD269" s="14">
        <f t="shared" si="561"/>
        <v>32</v>
      </c>
      <c r="BE269" s="14">
        <f t="shared" si="561"/>
        <v>32</v>
      </c>
      <c r="BF269" s="14">
        <f t="shared" si="561"/>
        <v>32</v>
      </c>
      <c r="BG269" s="14">
        <f>INDEX(属性投放!$DL$6:$DL$85,(卡牌属性!AG269-2)*20+卡牌属性!AL269)</f>
        <v>16</v>
      </c>
      <c r="BH269" s="14">
        <f t="shared" si="562"/>
        <v>16</v>
      </c>
      <c r="BI269" s="14">
        <f t="shared" si="562"/>
        <v>16</v>
      </c>
      <c r="BJ269" s="14">
        <f t="shared" si="562"/>
        <v>16</v>
      </c>
      <c r="BK269" s="14">
        <f t="shared" si="562"/>
        <v>16</v>
      </c>
      <c r="BL269" s="14">
        <f>INDEX(属性投放!$DM$6:$DM$85,(卡牌属性!AG269-2)*20+卡牌属性!AL269)</f>
        <v>160</v>
      </c>
      <c r="BM269" s="14">
        <f t="shared" si="563"/>
        <v>160</v>
      </c>
      <c r="BN269" s="14">
        <f t="shared" si="563"/>
        <v>160</v>
      </c>
      <c r="BO269" s="14">
        <f t="shared" si="563"/>
        <v>160</v>
      </c>
      <c r="BP269" s="14">
        <f t="shared" si="563"/>
        <v>160</v>
      </c>
      <c r="BU269" s="13">
        <v>265</v>
      </c>
      <c r="BV269" s="13">
        <f t="shared" si="539"/>
        <v>14</v>
      </c>
      <c r="BW269" s="14">
        <f t="shared" si="540"/>
        <v>3</v>
      </c>
      <c r="BX269" s="14">
        <f t="shared" si="541"/>
        <v>1102014</v>
      </c>
      <c r="BY269" s="14" t="str">
        <f t="shared" si="542"/>
        <v>石灵明5突</v>
      </c>
      <c r="BZ269" s="25" t="s">
        <v>162</v>
      </c>
      <c r="CA269" s="14">
        <v>2</v>
      </c>
      <c r="CB269" s="14">
        <f t="shared" si="543"/>
        <v>5</v>
      </c>
      <c r="CC269" s="14" t="s">
        <v>21</v>
      </c>
      <c r="CD269" s="14">
        <f>INDEX(属性投放!$AY$6:$AY$85,(BW269-2)*20+CB269)</f>
        <v>987</v>
      </c>
      <c r="CE269" s="14" t="s">
        <v>22</v>
      </c>
      <c r="CF269" s="14">
        <f>INDEX(属性投放!$AZ$6:$AZ$85,(BW269-2)*20+CB269)</f>
        <v>452</v>
      </c>
      <c r="CG269" s="14" t="s">
        <v>674</v>
      </c>
      <c r="CH269" s="14">
        <f>INDEX(属性投放!$BA$6:$BA$85,(BW269-2)*20+CB269)</f>
        <v>8870</v>
      </c>
      <c r="CI269" s="14" t="s">
        <v>21</v>
      </c>
      <c r="CJ269" s="14">
        <f>INDEX(属性投放!$BB$6:$BB$85,(BW269-2)*20+CB269)</f>
        <v>12</v>
      </c>
      <c r="CK269" s="14" t="s">
        <v>22</v>
      </c>
      <c r="CL269" s="14">
        <f>INDEX(属性投放!$BC$6:$BC$85,(BW269-2)*20+CB269)</f>
        <v>6</v>
      </c>
      <c r="CM269" s="14" t="s">
        <v>674</v>
      </c>
      <c r="CN269" s="14">
        <f>INDEX(属性投放!$BD$6:$BD$85,(BW269-2)*20+CB269)</f>
        <v>120</v>
      </c>
      <c r="CQ269" s="13">
        <v>265</v>
      </c>
      <c r="CR269" s="13">
        <f t="shared" si="544"/>
        <v>6</v>
      </c>
      <c r="CS269" s="13">
        <f t="shared" si="545"/>
        <v>5</v>
      </c>
      <c r="CT269" s="14">
        <f t="shared" si="546"/>
        <v>5</v>
      </c>
      <c r="CU269" s="14">
        <f t="shared" si="547"/>
        <v>1102006</v>
      </c>
      <c r="CV269" s="14" t="str">
        <f>INDEX($O$6:$O$27,CR269)&amp;"-"&amp;INDEX(属性投放!$AB$7:$AB$26,CX269)&amp;"-魂火-"&amp;CZ269</f>
        <v>项羽-黑绳+1-魂火-2</v>
      </c>
      <c r="CW269" s="25" t="s">
        <v>162</v>
      </c>
      <c r="CX269" s="14">
        <f>INDEX(属性投放!$AL$7:$AL$58,CS269)</f>
        <v>3</v>
      </c>
      <c r="CY269" s="14" t="s">
        <v>701</v>
      </c>
      <c r="CZ269" s="14">
        <f>INDEX(属性投放!$AM$7:$AM$58,CS269)</f>
        <v>2</v>
      </c>
      <c r="DA269" s="14">
        <f t="shared" si="548"/>
        <v>5</v>
      </c>
      <c r="DB269" s="14">
        <f>INDEX(属性投放!$AN$7:$AN$58,DA269)</f>
        <v>25</v>
      </c>
      <c r="DC269" s="14" t="s">
        <v>702</v>
      </c>
      <c r="DD269" s="14">
        <f>INDEX(属性投放!$BJ$6:$BJ$85,(CT269-2)*20+CX269)</f>
        <v>70</v>
      </c>
      <c r="DE269" s="14">
        <f>SUMIFS(DD$5:DD269,$CR$5:$CR269,"="&amp;$CR269)</f>
        <v>305</v>
      </c>
      <c r="DF269" s="14" t="s">
        <v>703</v>
      </c>
      <c r="DG269" s="14">
        <f>INDEX(属性投放!$BK$6:$BK$85,(CT269-2)*20+CX269)</f>
        <v>35</v>
      </c>
      <c r="DH269" s="14">
        <f>SUMIFS(DG$5:DG269,$CR$5:$CR269,"="&amp;$CR269)</f>
        <v>153</v>
      </c>
      <c r="DI269" s="14" t="s">
        <v>704</v>
      </c>
      <c r="DJ269" s="14">
        <f>INDEX(属性投放!$BL$6:$BL$85,(CT269-2)*20+CX269)</f>
        <v>700</v>
      </c>
      <c r="DK269" s="14">
        <f>SUMIFS(DJ$5:DJ269,$CR$5:$CR269,"="&amp;$CR269)</f>
        <v>3050</v>
      </c>
      <c r="DP269" s="14">
        <f t="shared" si="549"/>
        <v>1102014</v>
      </c>
      <c r="DQ269" s="14" t="str">
        <f t="shared" si="550"/>
        <v>石灵明5突</v>
      </c>
      <c r="DR269" s="14">
        <f t="shared" si="551"/>
        <v>5</v>
      </c>
      <c r="DS269" s="14">
        <f t="shared" si="552"/>
        <v>5</v>
      </c>
      <c r="DT269" s="14">
        <f t="shared" si="553"/>
        <v>5</v>
      </c>
      <c r="DU269" s="14">
        <f t="shared" si="554"/>
        <v>3</v>
      </c>
      <c r="DV269" s="14">
        <f t="shared" si="555"/>
        <v>5</v>
      </c>
      <c r="DW269" s="14">
        <f t="shared" si="556"/>
        <v>25</v>
      </c>
      <c r="DX269" s="14">
        <f>INDEX(属性投放!$AW$6:$AW$85,(卡牌属性!DU269-2)*20+卡牌属性!DV269)</f>
        <v>7</v>
      </c>
      <c r="DY269" s="14">
        <f>INDEX(属性投放!BP$6:BP$85,卡牌属性!$DW269)</f>
        <v>115</v>
      </c>
      <c r="DZ269" s="14">
        <f>INDEX(属性投放!BQ$6:BQ$85,卡牌属性!$DW269)</f>
        <v>58</v>
      </c>
      <c r="EA269" s="14">
        <f>INDEX(属性投放!BR$6:BR$85,卡牌属性!$DW269)</f>
        <v>1150</v>
      </c>
      <c r="EB269" s="14">
        <f t="shared" si="564"/>
        <v>747</v>
      </c>
      <c r="EC269" s="14">
        <f t="shared" si="565"/>
        <v>855</v>
      </c>
      <c r="ED269" s="14">
        <f t="shared" si="566"/>
        <v>1043</v>
      </c>
      <c r="EE269" s="14">
        <f t="shared" si="567"/>
        <v>1043</v>
      </c>
      <c r="EF269" s="14">
        <f t="shared" si="568"/>
        <v>1157</v>
      </c>
      <c r="EG269" s="14">
        <f t="shared" si="569"/>
        <v>330</v>
      </c>
      <c r="EH269" s="14">
        <f t="shared" si="570"/>
        <v>369</v>
      </c>
      <c r="EI269" s="14">
        <f t="shared" si="571"/>
        <v>369</v>
      </c>
      <c r="EJ269" s="14">
        <f t="shared" si="572"/>
        <v>448</v>
      </c>
      <c r="EK269" s="14">
        <f t="shared" si="573"/>
        <v>487</v>
      </c>
      <c r="EL269" s="14">
        <f t="shared" si="574"/>
        <v>6370</v>
      </c>
      <c r="EM269" s="14">
        <f t="shared" si="575"/>
        <v>7250</v>
      </c>
      <c r="EN269" s="14">
        <f t="shared" si="576"/>
        <v>7250</v>
      </c>
      <c r="EO269" s="14">
        <f t="shared" si="577"/>
        <v>8930</v>
      </c>
      <c r="EP269" s="14">
        <f t="shared" si="578"/>
        <v>9820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557"/>
        <v>14</v>
      </c>
      <c r="AG270" s="13">
        <f t="shared" si="535"/>
        <v>3</v>
      </c>
      <c r="AH270" s="14">
        <f t="shared" si="536"/>
        <v>1101014</v>
      </c>
      <c r="AI270" s="14" t="str">
        <f t="shared" si="537"/>
        <v>吕仙宫6突</v>
      </c>
      <c r="AJ270" s="25" t="s">
        <v>162</v>
      </c>
      <c r="AK270" s="14">
        <v>1</v>
      </c>
      <c r="AL270" s="14">
        <f t="shared" si="538"/>
        <v>6</v>
      </c>
      <c r="AM270" s="14">
        <f>INDEX(属性投放!$DE$6:$DE$85,(卡牌属性!AG270-2)*20+卡牌属性!AL270)</f>
        <v>622</v>
      </c>
      <c r="AN270" s="14">
        <f t="shared" si="558"/>
        <v>622</v>
      </c>
      <c r="AO270" s="14">
        <f t="shared" si="558"/>
        <v>622</v>
      </c>
      <c r="AP270" s="14">
        <f t="shared" si="558"/>
        <v>622</v>
      </c>
      <c r="AQ270" s="14">
        <f t="shared" si="558"/>
        <v>622</v>
      </c>
      <c r="AR270" s="14">
        <f>INDEX(属性投放!$DF$6:$DF$85,(卡牌属性!AG270-2)*20+卡牌属性!AL270)</f>
        <v>268</v>
      </c>
      <c r="AS270" s="14">
        <f t="shared" si="559"/>
        <v>268</v>
      </c>
      <c r="AT270" s="14">
        <f t="shared" si="559"/>
        <v>268</v>
      </c>
      <c r="AU270" s="14">
        <f t="shared" si="559"/>
        <v>268</v>
      </c>
      <c r="AV270" s="14">
        <f t="shared" si="559"/>
        <v>268</v>
      </c>
      <c r="AW270" s="14">
        <f>INDEX(属性投放!$DG$6:$DG$85,(卡牌属性!AG270-2)*20+卡牌属性!AL270)</f>
        <v>3010</v>
      </c>
      <c r="AX270" s="14">
        <f t="shared" si="560"/>
        <v>3010</v>
      </c>
      <c r="AY270" s="14">
        <f t="shared" si="560"/>
        <v>3010</v>
      </c>
      <c r="AZ270" s="14">
        <f t="shared" si="560"/>
        <v>3010</v>
      </c>
      <c r="BA270" s="14">
        <f t="shared" si="560"/>
        <v>3010</v>
      </c>
      <c r="BB270" s="14">
        <f>INDEX(属性投放!$DK$6:$DK$85,(卡牌属性!AG270-2)*20+卡牌属性!AL270)</f>
        <v>32</v>
      </c>
      <c r="BC270" s="14">
        <f t="shared" si="561"/>
        <v>32</v>
      </c>
      <c r="BD270" s="14">
        <f t="shared" si="561"/>
        <v>32</v>
      </c>
      <c r="BE270" s="14">
        <f t="shared" si="561"/>
        <v>32</v>
      </c>
      <c r="BF270" s="14">
        <f t="shared" si="561"/>
        <v>32</v>
      </c>
      <c r="BG270" s="14">
        <f>INDEX(属性投放!$DL$6:$DL$85,(卡牌属性!AG270-2)*20+卡牌属性!AL270)</f>
        <v>16</v>
      </c>
      <c r="BH270" s="14">
        <f t="shared" si="562"/>
        <v>16</v>
      </c>
      <c r="BI270" s="14">
        <f t="shared" si="562"/>
        <v>16</v>
      </c>
      <c r="BJ270" s="14">
        <f t="shared" si="562"/>
        <v>16</v>
      </c>
      <c r="BK270" s="14">
        <f t="shared" si="562"/>
        <v>16</v>
      </c>
      <c r="BL270" s="14">
        <f>INDEX(属性投放!$DM$6:$DM$85,(卡牌属性!AG270-2)*20+卡牌属性!AL270)</f>
        <v>160</v>
      </c>
      <c r="BM270" s="14">
        <f t="shared" si="563"/>
        <v>160</v>
      </c>
      <c r="BN270" s="14">
        <f t="shared" si="563"/>
        <v>160</v>
      </c>
      <c r="BO270" s="14">
        <f t="shared" si="563"/>
        <v>160</v>
      </c>
      <c r="BP270" s="14">
        <f t="shared" si="563"/>
        <v>160</v>
      </c>
      <c r="BU270" s="13">
        <v>266</v>
      </c>
      <c r="BV270" s="13">
        <f t="shared" si="539"/>
        <v>14</v>
      </c>
      <c r="BW270" s="14">
        <f t="shared" si="540"/>
        <v>3</v>
      </c>
      <c r="BX270" s="14">
        <f t="shared" si="541"/>
        <v>1102014</v>
      </c>
      <c r="BY270" s="14" t="str">
        <f t="shared" si="542"/>
        <v>石灵明6突</v>
      </c>
      <c r="BZ270" s="25" t="s">
        <v>162</v>
      </c>
      <c r="CA270" s="14">
        <v>2</v>
      </c>
      <c r="CB270" s="14">
        <f t="shared" si="543"/>
        <v>6</v>
      </c>
      <c r="CC270" s="14" t="s">
        <v>21</v>
      </c>
      <c r="CD270" s="14">
        <f>INDEX(属性投放!$AY$6:$AY$85,(BW270-2)*20+CB270)</f>
        <v>1286</v>
      </c>
      <c r="CE270" s="14" t="s">
        <v>22</v>
      </c>
      <c r="CF270" s="14">
        <f>INDEX(属性投放!$AZ$6:$AZ$85,(BW270-2)*20+CB270)</f>
        <v>602</v>
      </c>
      <c r="CG270" s="14" t="s">
        <v>674</v>
      </c>
      <c r="CH270" s="14">
        <f>INDEX(属性投放!$BA$6:$BA$85,(BW270-2)*20+CB270)</f>
        <v>11860</v>
      </c>
      <c r="CI270" s="14" t="s">
        <v>21</v>
      </c>
      <c r="CJ270" s="14">
        <f>INDEX(属性投放!$BB$6:$BB$85,(BW270-2)*20+CB270)</f>
        <v>12</v>
      </c>
      <c r="CK270" s="14" t="s">
        <v>22</v>
      </c>
      <c r="CL270" s="14">
        <f>INDEX(属性投放!$BC$6:$BC$85,(BW270-2)*20+CB270)</f>
        <v>6</v>
      </c>
      <c r="CM270" s="14" t="s">
        <v>674</v>
      </c>
      <c r="CN270" s="14">
        <f>INDEX(属性投放!$BD$6:$BD$85,(BW270-2)*20+CB270)</f>
        <v>120</v>
      </c>
      <c r="CQ270" s="13">
        <v>266</v>
      </c>
      <c r="CR270" s="13">
        <f t="shared" si="544"/>
        <v>6</v>
      </c>
      <c r="CS270" s="13">
        <f t="shared" si="545"/>
        <v>6</v>
      </c>
      <c r="CT270" s="14">
        <f t="shared" si="546"/>
        <v>5</v>
      </c>
      <c r="CU270" s="14">
        <f t="shared" si="547"/>
        <v>1102006</v>
      </c>
      <c r="CV270" s="14" t="str">
        <f>INDEX($O$6:$O$27,CR270)&amp;"-"&amp;INDEX(属性投放!$AB$7:$AB$26,CX270)&amp;"-魂火-"&amp;CZ270</f>
        <v>项羽-众合-魂火-1</v>
      </c>
      <c r="CW270" s="25" t="s">
        <v>162</v>
      </c>
      <c r="CX270" s="14">
        <f>INDEX(属性投放!$AL$7:$AL$58,CS270)</f>
        <v>4</v>
      </c>
      <c r="CY270" s="14" t="s">
        <v>701</v>
      </c>
      <c r="CZ270" s="14">
        <f>INDEX(属性投放!$AM$7:$AM$58,CS270)</f>
        <v>1</v>
      </c>
      <c r="DA270" s="14">
        <f t="shared" si="548"/>
        <v>6</v>
      </c>
      <c r="DB270" s="14">
        <f>INDEX(属性投放!$AN$7:$AN$58,DA270)</f>
        <v>30</v>
      </c>
      <c r="DC270" s="14" t="s">
        <v>702</v>
      </c>
      <c r="DD270" s="14">
        <f>INDEX(属性投放!$BJ$6:$BJ$85,(CT270-2)*20+CX270)</f>
        <v>90</v>
      </c>
      <c r="DE270" s="14">
        <f>SUMIFS(DD$5:DD270,$CR$5:$CR270,"="&amp;$CR270)</f>
        <v>395</v>
      </c>
      <c r="DF270" s="14" t="s">
        <v>703</v>
      </c>
      <c r="DG270" s="14">
        <f>INDEX(属性投放!$BK$6:$BK$85,(CT270-2)*20+CX270)</f>
        <v>45</v>
      </c>
      <c r="DH270" s="14">
        <f>SUMIFS(DG$5:DG270,$CR$5:$CR270,"="&amp;$CR270)</f>
        <v>198</v>
      </c>
      <c r="DI270" s="14" t="s">
        <v>704</v>
      </c>
      <c r="DJ270" s="14">
        <f>INDEX(属性投放!$BL$6:$BL$85,(CT270-2)*20+CX270)</f>
        <v>900</v>
      </c>
      <c r="DK270" s="14">
        <f>SUMIFS(DJ$5:DJ270,$CR$5:$CR270,"="&amp;$CR270)</f>
        <v>3950</v>
      </c>
      <c r="DP270" s="14">
        <f t="shared" si="549"/>
        <v>1102014</v>
      </c>
      <c r="DQ270" s="14" t="str">
        <f t="shared" si="550"/>
        <v>石灵明6突</v>
      </c>
      <c r="DR270" s="14">
        <f t="shared" si="551"/>
        <v>5</v>
      </c>
      <c r="DS270" s="14">
        <f t="shared" si="552"/>
        <v>5</v>
      </c>
      <c r="DT270" s="14">
        <f t="shared" si="553"/>
        <v>5</v>
      </c>
      <c r="DU270" s="14">
        <f t="shared" si="554"/>
        <v>3</v>
      </c>
      <c r="DV270" s="14">
        <f t="shared" si="555"/>
        <v>6</v>
      </c>
      <c r="DW270" s="14">
        <f t="shared" si="556"/>
        <v>26</v>
      </c>
      <c r="DX270" s="14">
        <f>INDEX(属性投放!$AW$6:$AW$85,(卡牌属性!DU270-2)*20+卡牌属性!DV270)</f>
        <v>5</v>
      </c>
      <c r="DY270" s="14">
        <f>INDEX(属性投放!BP$6:BP$85,卡牌属性!$DW270)</f>
        <v>135</v>
      </c>
      <c r="DZ270" s="14">
        <f>INDEX(属性投放!BQ$6:BQ$85,卡牌属性!$DW270)</f>
        <v>68</v>
      </c>
      <c r="EA270" s="14">
        <f>INDEX(属性投放!BR$6:BR$85,卡牌属性!$DW270)</f>
        <v>1350</v>
      </c>
      <c r="EB270" s="14">
        <f t="shared" si="564"/>
        <v>946</v>
      </c>
      <c r="EC270" s="14">
        <f t="shared" si="565"/>
        <v>1061</v>
      </c>
      <c r="ED270" s="14">
        <f t="shared" si="566"/>
        <v>1298</v>
      </c>
      <c r="EE270" s="14">
        <f t="shared" si="567"/>
        <v>1298</v>
      </c>
      <c r="EF270" s="14">
        <f t="shared" si="568"/>
        <v>1426</v>
      </c>
      <c r="EG270" s="14">
        <f t="shared" si="569"/>
        <v>430</v>
      </c>
      <c r="EH270" s="14">
        <f t="shared" si="570"/>
        <v>476</v>
      </c>
      <c r="EI270" s="14">
        <f t="shared" si="571"/>
        <v>476</v>
      </c>
      <c r="EJ270" s="14">
        <f t="shared" si="572"/>
        <v>576</v>
      </c>
      <c r="EK270" s="14">
        <f t="shared" si="573"/>
        <v>622</v>
      </c>
      <c r="EL270" s="14">
        <f t="shared" si="574"/>
        <v>8360</v>
      </c>
      <c r="EM270" s="14">
        <f t="shared" si="575"/>
        <v>9310</v>
      </c>
      <c r="EN270" s="14">
        <f t="shared" si="576"/>
        <v>9310</v>
      </c>
      <c r="EO270" s="14">
        <f t="shared" si="577"/>
        <v>11480</v>
      </c>
      <c r="EP270" s="14">
        <f t="shared" si="578"/>
        <v>12510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557"/>
        <v>14</v>
      </c>
      <c r="AG271" s="13">
        <f t="shared" si="535"/>
        <v>3</v>
      </c>
      <c r="AH271" s="14">
        <f t="shared" si="536"/>
        <v>1101014</v>
      </c>
      <c r="AI271" s="14" t="str">
        <f t="shared" si="537"/>
        <v>吕仙宫7突</v>
      </c>
      <c r="AJ271" s="25" t="s">
        <v>162</v>
      </c>
      <c r="AK271" s="14">
        <v>1</v>
      </c>
      <c r="AL271" s="14">
        <f t="shared" si="538"/>
        <v>7</v>
      </c>
      <c r="AM271" s="14">
        <f>INDEX(属性投放!$DE$6:$DE$85,(卡牌属性!AG271-2)*20+卡牌属性!AL271)</f>
        <v>1513</v>
      </c>
      <c r="AN271" s="14">
        <f t="shared" si="558"/>
        <v>1513</v>
      </c>
      <c r="AO271" s="14">
        <f t="shared" si="558"/>
        <v>1513</v>
      </c>
      <c r="AP271" s="14">
        <f t="shared" si="558"/>
        <v>1513</v>
      </c>
      <c r="AQ271" s="14">
        <f t="shared" si="558"/>
        <v>1513</v>
      </c>
      <c r="AR271" s="14">
        <f>INDEX(属性投放!$DF$6:$DF$85,(卡牌属性!AG271-2)*20+卡牌属性!AL271)</f>
        <v>714</v>
      </c>
      <c r="AS271" s="14">
        <f t="shared" si="559"/>
        <v>714</v>
      </c>
      <c r="AT271" s="14">
        <f t="shared" si="559"/>
        <v>714</v>
      </c>
      <c r="AU271" s="14">
        <f t="shared" si="559"/>
        <v>714</v>
      </c>
      <c r="AV271" s="14">
        <f t="shared" si="559"/>
        <v>714</v>
      </c>
      <c r="AW271" s="14">
        <f>INDEX(属性投放!$DG$6:$DG$85,(卡牌属性!AG271-2)*20+卡牌属性!AL271)</f>
        <v>7465</v>
      </c>
      <c r="AX271" s="14">
        <f t="shared" si="560"/>
        <v>7465</v>
      </c>
      <c r="AY271" s="14">
        <f t="shared" si="560"/>
        <v>7465</v>
      </c>
      <c r="AZ271" s="14">
        <f t="shared" si="560"/>
        <v>7465</v>
      </c>
      <c r="BA271" s="14">
        <f t="shared" si="560"/>
        <v>7465</v>
      </c>
      <c r="BB271" s="14">
        <f>INDEX(属性投放!$DK$6:$DK$85,(卡牌属性!AG271-2)*20+卡牌属性!AL271)</f>
        <v>52</v>
      </c>
      <c r="BC271" s="14">
        <f t="shared" si="561"/>
        <v>52</v>
      </c>
      <c r="BD271" s="14">
        <f t="shared" si="561"/>
        <v>52</v>
      </c>
      <c r="BE271" s="14">
        <f t="shared" si="561"/>
        <v>52</v>
      </c>
      <c r="BF271" s="14">
        <f t="shared" si="561"/>
        <v>52</v>
      </c>
      <c r="BG271" s="14">
        <f>INDEX(属性投放!$DL$6:$DL$85,(卡牌属性!AG271-2)*20+卡牌属性!AL271)</f>
        <v>26</v>
      </c>
      <c r="BH271" s="14">
        <f t="shared" si="562"/>
        <v>26</v>
      </c>
      <c r="BI271" s="14">
        <f t="shared" si="562"/>
        <v>26</v>
      </c>
      <c r="BJ271" s="14">
        <f t="shared" si="562"/>
        <v>26</v>
      </c>
      <c r="BK271" s="14">
        <f t="shared" si="562"/>
        <v>26</v>
      </c>
      <c r="BL271" s="14">
        <f>INDEX(属性投放!$DM$6:$DM$85,(卡牌属性!AG271-2)*20+卡牌属性!AL271)</f>
        <v>260</v>
      </c>
      <c r="BM271" s="14">
        <f t="shared" si="563"/>
        <v>260</v>
      </c>
      <c r="BN271" s="14">
        <f t="shared" si="563"/>
        <v>260</v>
      </c>
      <c r="BO271" s="14">
        <f t="shared" si="563"/>
        <v>260</v>
      </c>
      <c r="BP271" s="14">
        <f t="shared" si="563"/>
        <v>260</v>
      </c>
      <c r="BU271" s="13">
        <v>267</v>
      </c>
      <c r="BV271" s="13">
        <f t="shared" si="539"/>
        <v>14</v>
      </c>
      <c r="BW271" s="14">
        <f t="shared" si="540"/>
        <v>3</v>
      </c>
      <c r="BX271" s="14">
        <f t="shared" si="541"/>
        <v>1102014</v>
      </c>
      <c r="BY271" s="14" t="str">
        <f t="shared" si="542"/>
        <v>石灵明7突</v>
      </c>
      <c r="BZ271" s="25" t="s">
        <v>162</v>
      </c>
      <c r="CA271" s="14">
        <v>2</v>
      </c>
      <c r="CB271" s="14">
        <f t="shared" si="543"/>
        <v>7</v>
      </c>
      <c r="CC271" s="14" t="s">
        <v>21</v>
      </c>
      <c r="CD271" s="14">
        <f>INDEX(属性投放!$AY$6:$AY$85,(BW271-2)*20+CB271)</f>
        <v>1601</v>
      </c>
      <c r="CE271" s="14" t="s">
        <v>22</v>
      </c>
      <c r="CF271" s="14">
        <f>INDEX(属性投放!$AZ$6:$AZ$85,(BW271-2)*20+CB271)</f>
        <v>760</v>
      </c>
      <c r="CG271" s="14" t="s">
        <v>674</v>
      </c>
      <c r="CH271" s="14">
        <f>INDEX(属性投放!$BA$6:$BA$85,(BW271-2)*20+CB271)</f>
        <v>15010</v>
      </c>
      <c r="CI271" s="14" t="s">
        <v>21</v>
      </c>
      <c r="CJ271" s="14">
        <f>INDEX(属性投放!$BB$6:$BB$85,(BW271-2)*20+CB271)</f>
        <v>15</v>
      </c>
      <c r="CK271" s="14" t="s">
        <v>22</v>
      </c>
      <c r="CL271" s="14">
        <f>INDEX(属性投放!$BC$6:$BC$85,(BW271-2)*20+CB271)</f>
        <v>8</v>
      </c>
      <c r="CM271" s="14" t="s">
        <v>674</v>
      </c>
      <c r="CN271" s="14">
        <f>INDEX(属性投放!$BD$6:$BD$85,(BW271-2)*20+CB271)</f>
        <v>150</v>
      </c>
      <c r="CQ271" s="13">
        <v>267</v>
      </c>
      <c r="CR271" s="13">
        <f t="shared" si="544"/>
        <v>6</v>
      </c>
      <c r="CS271" s="13">
        <f t="shared" si="545"/>
        <v>7</v>
      </c>
      <c r="CT271" s="14">
        <f t="shared" si="546"/>
        <v>5</v>
      </c>
      <c r="CU271" s="14">
        <f t="shared" si="547"/>
        <v>1102006</v>
      </c>
      <c r="CV271" s="14" t="str">
        <f>INDEX($O$6:$O$27,CR271)&amp;"-"&amp;INDEX(属性投放!$AB$7:$AB$26,CX271)&amp;"-魂火-"&amp;CZ271</f>
        <v>项羽-众合-魂火-2</v>
      </c>
      <c r="CW271" s="25" t="s">
        <v>162</v>
      </c>
      <c r="CX271" s="14">
        <f>INDEX(属性投放!$AL$7:$AL$58,CS271)</f>
        <v>4</v>
      </c>
      <c r="CY271" s="14" t="s">
        <v>701</v>
      </c>
      <c r="CZ271" s="14">
        <f>INDEX(属性投放!$AM$7:$AM$58,CS271)</f>
        <v>2</v>
      </c>
      <c r="DA271" s="14">
        <f t="shared" si="548"/>
        <v>7</v>
      </c>
      <c r="DB271" s="14">
        <f>INDEX(属性投放!$AN$7:$AN$58,DA271)</f>
        <v>35</v>
      </c>
      <c r="DC271" s="14" t="s">
        <v>702</v>
      </c>
      <c r="DD271" s="14">
        <f>INDEX(属性投放!$BJ$6:$BJ$85,(CT271-2)*20+CX271)</f>
        <v>90</v>
      </c>
      <c r="DE271" s="14">
        <f>SUMIFS(DD$5:DD271,$CR$5:$CR271,"="&amp;$CR271)</f>
        <v>485</v>
      </c>
      <c r="DF271" s="14" t="s">
        <v>703</v>
      </c>
      <c r="DG271" s="14">
        <f>INDEX(属性投放!$BK$6:$BK$85,(CT271-2)*20+CX271)</f>
        <v>45</v>
      </c>
      <c r="DH271" s="14">
        <f>SUMIFS(DG$5:DG271,$CR$5:$CR271,"="&amp;$CR271)</f>
        <v>243</v>
      </c>
      <c r="DI271" s="14" t="s">
        <v>704</v>
      </c>
      <c r="DJ271" s="14">
        <f>INDEX(属性投放!$BL$6:$BL$85,(CT271-2)*20+CX271)</f>
        <v>900</v>
      </c>
      <c r="DK271" s="14">
        <f>SUMIFS(DJ$5:DJ271,$CR$5:$CR271,"="&amp;$CR271)</f>
        <v>4850</v>
      </c>
      <c r="DP271" s="14">
        <f t="shared" si="549"/>
        <v>1102014</v>
      </c>
      <c r="DQ271" s="14" t="str">
        <f t="shared" si="550"/>
        <v>石灵明7突</v>
      </c>
      <c r="DR271" s="14">
        <f t="shared" si="551"/>
        <v>5</v>
      </c>
      <c r="DS271" s="14">
        <f t="shared" si="552"/>
        <v>5</v>
      </c>
      <c r="DT271" s="14">
        <f t="shared" si="553"/>
        <v>5</v>
      </c>
      <c r="DU271" s="14">
        <f t="shared" si="554"/>
        <v>3</v>
      </c>
      <c r="DV271" s="14">
        <f t="shared" si="555"/>
        <v>7</v>
      </c>
      <c r="DW271" s="14">
        <f t="shared" si="556"/>
        <v>27</v>
      </c>
      <c r="DX271" s="14">
        <f>INDEX(属性投放!$AW$6:$AW$85,(卡牌属性!DU271-2)*20+卡牌属性!DV271)</f>
        <v>5</v>
      </c>
      <c r="DY271" s="14">
        <f>INDEX(属性投放!BP$6:BP$85,卡牌属性!$DW271)</f>
        <v>140</v>
      </c>
      <c r="DZ271" s="14">
        <f>INDEX(属性投放!BQ$6:BQ$85,卡牌属性!$DW271)</f>
        <v>70</v>
      </c>
      <c r="EA271" s="14">
        <f>INDEX(属性投放!BR$6:BR$85,卡牌属性!$DW271)</f>
        <v>1400</v>
      </c>
      <c r="EB271" s="14">
        <f t="shared" si="564"/>
        <v>1141</v>
      </c>
      <c r="EC271" s="14">
        <f t="shared" si="565"/>
        <v>1261</v>
      </c>
      <c r="ED271" s="14">
        <f t="shared" si="566"/>
        <v>1533</v>
      </c>
      <c r="EE271" s="14">
        <f t="shared" si="567"/>
        <v>1533</v>
      </c>
      <c r="EF271" s="14">
        <f t="shared" si="568"/>
        <v>1671</v>
      </c>
      <c r="EG271" s="14">
        <f t="shared" si="569"/>
        <v>528</v>
      </c>
      <c r="EH271" s="14">
        <f t="shared" si="570"/>
        <v>579</v>
      </c>
      <c r="EI271" s="14">
        <f t="shared" si="571"/>
        <v>579</v>
      </c>
      <c r="EJ271" s="14">
        <f t="shared" si="572"/>
        <v>694</v>
      </c>
      <c r="EK271" s="14">
        <f t="shared" si="573"/>
        <v>745</v>
      </c>
      <c r="EL271" s="14">
        <f t="shared" si="574"/>
        <v>10310</v>
      </c>
      <c r="EM271" s="14">
        <f t="shared" si="575"/>
        <v>11310</v>
      </c>
      <c r="EN271" s="14">
        <f t="shared" si="576"/>
        <v>11310</v>
      </c>
      <c r="EO271" s="14">
        <f t="shared" si="577"/>
        <v>13830</v>
      </c>
      <c r="EP271" s="14">
        <f t="shared" si="578"/>
        <v>14960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557"/>
        <v>14</v>
      </c>
      <c r="AG272" s="13">
        <f t="shared" si="535"/>
        <v>3</v>
      </c>
      <c r="AH272" s="14">
        <f t="shared" si="536"/>
        <v>1101014</v>
      </c>
      <c r="AI272" s="14" t="str">
        <f t="shared" si="537"/>
        <v>吕仙宫8突</v>
      </c>
      <c r="AJ272" s="25" t="s">
        <v>162</v>
      </c>
      <c r="AK272" s="14">
        <v>1</v>
      </c>
      <c r="AL272" s="14">
        <f t="shared" si="538"/>
        <v>8</v>
      </c>
      <c r="AM272" s="14">
        <f>INDEX(属性投放!$DE$6:$DE$85,(卡牌属性!AG272-2)*20+卡牌属性!AL272)</f>
        <v>1661</v>
      </c>
      <c r="AN272" s="14">
        <f t="shared" si="558"/>
        <v>1661</v>
      </c>
      <c r="AO272" s="14">
        <f t="shared" si="558"/>
        <v>1661</v>
      </c>
      <c r="AP272" s="14">
        <f t="shared" si="558"/>
        <v>1661</v>
      </c>
      <c r="AQ272" s="14">
        <f t="shared" si="558"/>
        <v>1661</v>
      </c>
      <c r="AR272" s="14">
        <f>INDEX(属性投放!$DF$6:$DF$85,(卡牌属性!AG272-2)*20+卡牌属性!AL272)</f>
        <v>789</v>
      </c>
      <c r="AS272" s="14">
        <f t="shared" si="559"/>
        <v>789</v>
      </c>
      <c r="AT272" s="14">
        <f t="shared" si="559"/>
        <v>789</v>
      </c>
      <c r="AU272" s="14">
        <f t="shared" si="559"/>
        <v>789</v>
      </c>
      <c r="AV272" s="14">
        <f t="shared" si="559"/>
        <v>789</v>
      </c>
      <c r="AW272" s="14">
        <f>INDEX(属性投放!$DG$6:$DG$85,(卡牌属性!AG272-2)*20+卡牌属性!AL272)</f>
        <v>8205</v>
      </c>
      <c r="AX272" s="14">
        <f t="shared" si="560"/>
        <v>8205</v>
      </c>
      <c r="AY272" s="14">
        <f t="shared" si="560"/>
        <v>8205</v>
      </c>
      <c r="AZ272" s="14">
        <f t="shared" si="560"/>
        <v>8205</v>
      </c>
      <c r="BA272" s="14">
        <f t="shared" si="560"/>
        <v>8205</v>
      </c>
      <c r="BB272" s="14">
        <f>INDEX(属性投放!$DK$6:$DK$85,(卡牌属性!AG272-2)*20+卡牌属性!AL272)</f>
        <v>52</v>
      </c>
      <c r="BC272" s="14">
        <f t="shared" si="561"/>
        <v>52</v>
      </c>
      <c r="BD272" s="14">
        <f t="shared" si="561"/>
        <v>52</v>
      </c>
      <c r="BE272" s="14">
        <f t="shared" si="561"/>
        <v>52</v>
      </c>
      <c r="BF272" s="14">
        <f t="shared" si="561"/>
        <v>52</v>
      </c>
      <c r="BG272" s="14">
        <f>INDEX(属性投放!$DL$6:$DL$85,(卡牌属性!AG272-2)*20+卡牌属性!AL272)</f>
        <v>26</v>
      </c>
      <c r="BH272" s="14">
        <f t="shared" si="562"/>
        <v>26</v>
      </c>
      <c r="BI272" s="14">
        <f t="shared" si="562"/>
        <v>26</v>
      </c>
      <c r="BJ272" s="14">
        <f t="shared" si="562"/>
        <v>26</v>
      </c>
      <c r="BK272" s="14">
        <f t="shared" si="562"/>
        <v>26</v>
      </c>
      <c r="BL272" s="14">
        <f>INDEX(属性投放!$DM$6:$DM$85,(卡牌属性!AG272-2)*20+卡牌属性!AL272)</f>
        <v>260</v>
      </c>
      <c r="BM272" s="14">
        <f t="shared" si="563"/>
        <v>260</v>
      </c>
      <c r="BN272" s="14">
        <f t="shared" si="563"/>
        <v>260</v>
      </c>
      <c r="BO272" s="14">
        <f t="shared" si="563"/>
        <v>260</v>
      </c>
      <c r="BP272" s="14">
        <f t="shared" si="563"/>
        <v>260</v>
      </c>
      <c r="BU272" s="13">
        <v>268</v>
      </c>
      <c r="BV272" s="13">
        <f t="shared" si="539"/>
        <v>14</v>
      </c>
      <c r="BW272" s="14">
        <f t="shared" si="540"/>
        <v>3</v>
      </c>
      <c r="BX272" s="14">
        <f t="shared" si="541"/>
        <v>1102014</v>
      </c>
      <c r="BY272" s="14" t="str">
        <f t="shared" si="542"/>
        <v>石灵明8突</v>
      </c>
      <c r="BZ272" s="25" t="s">
        <v>162</v>
      </c>
      <c r="CA272" s="14">
        <v>2</v>
      </c>
      <c r="CB272" s="14">
        <f t="shared" si="543"/>
        <v>8</v>
      </c>
      <c r="CC272" s="14" t="s">
        <v>21</v>
      </c>
      <c r="CD272" s="14">
        <f>INDEX(属性投放!$AY$6:$AY$85,(BW272-2)*20+CB272)</f>
        <v>1976</v>
      </c>
      <c r="CE272" s="14" t="s">
        <v>22</v>
      </c>
      <c r="CF272" s="14">
        <f>INDEX(属性投放!$AZ$6:$AZ$85,(BW272-2)*20+CB272)</f>
        <v>950</v>
      </c>
      <c r="CG272" s="14" t="s">
        <v>674</v>
      </c>
      <c r="CH272" s="14">
        <f>INDEX(属性投放!$BA$6:$BA$85,(BW272-2)*20+CB272)</f>
        <v>18760</v>
      </c>
      <c r="CI272" s="14" t="s">
        <v>21</v>
      </c>
      <c r="CJ272" s="14">
        <f>INDEX(属性投放!$BB$6:$BB$85,(BW272-2)*20+CB272)</f>
        <v>15</v>
      </c>
      <c r="CK272" s="14" t="s">
        <v>22</v>
      </c>
      <c r="CL272" s="14">
        <f>INDEX(属性投放!$BC$6:$BC$85,(BW272-2)*20+CB272)</f>
        <v>8</v>
      </c>
      <c r="CM272" s="14" t="s">
        <v>674</v>
      </c>
      <c r="CN272" s="14">
        <f>INDEX(属性投放!$BD$6:$BD$85,(BW272-2)*20+CB272)</f>
        <v>150</v>
      </c>
      <c r="CQ272" s="13">
        <v>268</v>
      </c>
      <c r="CR272" s="13">
        <f t="shared" si="544"/>
        <v>6</v>
      </c>
      <c r="CS272" s="13">
        <f t="shared" si="545"/>
        <v>8</v>
      </c>
      <c r="CT272" s="14">
        <f t="shared" si="546"/>
        <v>5</v>
      </c>
      <c r="CU272" s="14">
        <f t="shared" si="547"/>
        <v>1102006</v>
      </c>
      <c r="CV272" s="14" t="str">
        <f>INDEX($O$6:$O$27,CR272)&amp;"-"&amp;INDEX(属性投放!$AB$7:$AB$26,CX272)&amp;"-魂火-"&amp;CZ272</f>
        <v>项羽-众合+1-魂火-1</v>
      </c>
      <c r="CW272" s="25" t="s">
        <v>162</v>
      </c>
      <c r="CX272" s="14">
        <f>INDEX(属性投放!$AL$7:$AL$58,CS272)</f>
        <v>5</v>
      </c>
      <c r="CY272" s="14" t="s">
        <v>701</v>
      </c>
      <c r="CZ272" s="14">
        <f>INDEX(属性投放!$AM$7:$AM$58,CS272)</f>
        <v>1</v>
      </c>
      <c r="DA272" s="14">
        <f t="shared" si="548"/>
        <v>8</v>
      </c>
      <c r="DB272" s="14">
        <f>INDEX(属性投放!$AN$7:$AN$58,DA272)</f>
        <v>40</v>
      </c>
      <c r="DC272" s="14" t="s">
        <v>702</v>
      </c>
      <c r="DD272" s="14">
        <f>INDEX(属性投放!$BJ$6:$BJ$85,(CT272-2)*20+CX272)</f>
        <v>100</v>
      </c>
      <c r="DE272" s="14">
        <f>SUMIFS(DD$5:DD272,$CR$5:$CR272,"="&amp;$CR272)</f>
        <v>585</v>
      </c>
      <c r="DF272" s="14" t="s">
        <v>703</v>
      </c>
      <c r="DG272" s="14">
        <f>INDEX(属性投放!$BK$6:$BK$85,(CT272-2)*20+CX272)</f>
        <v>50</v>
      </c>
      <c r="DH272" s="14">
        <f>SUMIFS(DG$5:DG272,$CR$5:$CR272,"="&amp;$CR272)</f>
        <v>293</v>
      </c>
      <c r="DI272" s="14" t="s">
        <v>704</v>
      </c>
      <c r="DJ272" s="14">
        <f>INDEX(属性投放!$BL$6:$BL$85,(CT272-2)*20+CX272)</f>
        <v>1000</v>
      </c>
      <c r="DK272" s="14">
        <f>SUMIFS(DJ$5:DJ272,$CR$5:$CR272,"="&amp;$CR272)</f>
        <v>5850</v>
      </c>
      <c r="DP272" s="14">
        <f t="shared" si="549"/>
        <v>1102014</v>
      </c>
      <c r="DQ272" s="14" t="str">
        <f t="shared" si="550"/>
        <v>石灵明8突</v>
      </c>
      <c r="DR272" s="14">
        <f t="shared" si="551"/>
        <v>5</v>
      </c>
      <c r="DS272" s="14">
        <f t="shared" si="552"/>
        <v>5</v>
      </c>
      <c r="DT272" s="14">
        <f t="shared" si="553"/>
        <v>5</v>
      </c>
      <c r="DU272" s="14">
        <f t="shared" si="554"/>
        <v>3</v>
      </c>
      <c r="DV272" s="14">
        <f t="shared" si="555"/>
        <v>8</v>
      </c>
      <c r="DW272" s="14">
        <f t="shared" si="556"/>
        <v>28</v>
      </c>
      <c r="DX272" s="14">
        <f>INDEX(属性投放!$AW$6:$AW$85,(卡牌属性!DU272-2)*20+卡牌属性!DV272)</f>
        <v>5</v>
      </c>
      <c r="DY272" s="14">
        <f>INDEX(属性投放!BP$6:BP$85,卡牌属性!$DW272)</f>
        <v>150</v>
      </c>
      <c r="DZ272" s="14">
        <f>INDEX(属性投放!BQ$6:BQ$85,卡牌属性!$DW272)</f>
        <v>75</v>
      </c>
      <c r="EA272" s="14">
        <f>INDEX(属性投放!BR$6:BR$85,卡牌属性!$DW272)</f>
        <v>1500</v>
      </c>
      <c r="EB272" s="14">
        <f t="shared" si="564"/>
        <v>1356</v>
      </c>
      <c r="EC272" s="14">
        <f t="shared" si="565"/>
        <v>1481</v>
      </c>
      <c r="ED272" s="14">
        <f t="shared" si="566"/>
        <v>1798</v>
      </c>
      <c r="EE272" s="14">
        <f t="shared" si="567"/>
        <v>1798</v>
      </c>
      <c r="EF272" s="14">
        <f t="shared" si="568"/>
        <v>1951</v>
      </c>
      <c r="EG272" s="14">
        <f t="shared" si="569"/>
        <v>638</v>
      </c>
      <c r="EH272" s="14">
        <f t="shared" si="570"/>
        <v>689</v>
      </c>
      <c r="EI272" s="14">
        <f t="shared" si="571"/>
        <v>689</v>
      </c>
      <c r="EJ272" s="14">
        <f t="shared" si="572"/>
        <v>829</v>
      </c>
      <c r="EK272" s="14">
        <f t="shared" si="573"/>
        <v>885</v>
      </c>
      <c r="EL272" s="14">
        <f t="shared" si="574"/>
        <v>12460</v>
      </c>
      <c r="EM272" s="14">
        <f t="shared" si="575"/>
        <v>13510</v>
      </c>
      <c r="EN272" s="14">
        <f t="shared" si="576"/>
        <v>13510</v>
      </c>
      <c r="EO272" s="14">
        <f t="shared" si="577"/>
        <v>16480</v>
      </c>
      <c r="EP272" s="14">
        <f t="shared" si="578"/>
        <v>17760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557"/>
        <v>14</v>
      </c>
      <c r="AG273" s="13">
        <f t="shared" si="535"/>
        <v>3</v>
      </c>
      <c r="AH273" s="14">
        <f t="shared" si="536"/>
        <v>1101014</v>
      </c>
      <c r="AI273" s="14" t="str">
        <f t="shared" si="537"/>
        <v>吕仙宫9突</v>
      </c>
      <c r="AJ273" s="25" t="s">
        <v>162</v>
      </c>
      <c r="AK273" s="14">
        <v>1</v>
      </c>
      <c r="AL273" s="14">
        <f t="shared" si="538"/>
        <v>9</v>
      </c>
      <c r="AM273" s="14">
        <f>INDEX(属性投放!$DE$6:$DE$85,(卡牌属性!AG273-2)*20+卡牌属性!AL273)</f>
        <v>1809</v>
      </c>
      <c r="AN273" s="14">
        <f t="shared" si="558"/>
        <v>1809</v>
      </c>
      <c r="AO273" s="14">
        <f t="shared" si="558"/>
        <v>1809</v>
      </c>
      <c r="AP273" s="14">
        <f t="shared" si="558"/>
        <v>1809</v>
      </c>
      <c r="AQ273" s="14">
        <f t="shared" si="558"/>
        <v>1809</v>
      </c>
      <c r="AR273" s="14">
        <f>INDEX(属性投放!$DF$6:$DF$85,(卡牌属性!AG273-2)*20+卡牌属性!AL273)</f>
        <v>864</v>
      </c>
      <c r="AS273" s="14">
        <f t="shared" si="559"/>
        <v>864</v>
      </c>
      <c r="AT273" s="14">
        <f t="shared" si="559"/>
        <v>864</v>
      </c>
      <c r="AU273" s="14">
        <f t="shared" si="559"/>
        <v>864</v>
      </c>
      <c r="AV273" s="14">
        <f t="shared" si="559"/>
        <v>864</v>
      </c>
      <c r="AW273" s="14">
        <f>INDEX(属性投放!$DG$6:$DG$85,(卡牌属性!AG273-2)*20+卡牌属性!AL273)</f>
        <v>8945</v>
      </c>
      <c r="AX273" s="14">
        <f t="shared" si="560"/>
        <v>8945</v>
      </c>
      <c r="AY273" s="14">
        <f t="shared" si="560"/>
        <v>8945</v>
      </c>
      <c r="AZ273" s="14">
        <f t="shared" si="560"/>
        <v>8945</v>
      </c>
      <c r="BA273" s="14">
        <f t="shared" si="560"/>
        <v>8945</v>
      </c>
      <c r="BB273" s="14">
        <f>INDEX(属性投放!$DK$6:$DK$85,(卡牌属性!AG273-2)*20+卡牌属性!AL273)</f>
        <v>52</v>
      </c>
      <c r="BC273" s="14">
        <f t="shared" si="561"/>
        <v>52</v>
      </c>
      <c r="BD273" s="14">
        <f t="shared" si="561"/>
        <v>52</v>
      </c>
      <c r="BE273" s="14">
        <f t="shared" si="561"/>
        <v>52</v>
      </c>
      <c r="BF273" s="14">
        <f t="shared" si="561"/>
        <v>52</v>
      </c>
      <c r="BG273" s="14">
        <f>INDEX(属性投放!$DL$6:$DL$85,(卡牌属性!AG273-2)*20+卡牌属性!AL273)</f>
        <v>26</v>
      </c>
      <c r="BH273" s="14">
        <f t="shared" si="562"/>
        <v>26</v>
      </c>
      <c r="BI273" s="14">
        <f t="shared" si="562"/>
        <v>26</v>
      </c>
      <c r="BJ273" s="14">
        <f t="shared" si="562"/>
        <v>26</v>
      </c>
      <c r="BK273" s="14">
        <f t="shared" si="562"/>
        <v>26</v>
      </c>
      <c r="BL273" s="14">
        <f>INDEX(属性投放!$DM$6:$DM$85,(卡牌属性!AG273-2)*20+卡牌属性!AL273)</f>
        <v>260</v>
      </c>
      <c r="BM273" s="14">
        <f t="shared" si="563"/>
        <v>260</v>
      </c>
      <c r="BN273" s="14">
        <f t="shared" si="563"/>
        <v>260</v>
      </c>
      <c r="BO273" s="14">
        <f t="shared" si="563"/>
        <v>260</v>
      </c>
      <c r="BP273" s="14">
        <f t="shared" si="563"/>
        <v>260</v>
      </c>
      <c r="BU273" s="13">
        <v>269</v>
      </c>
      <c r="BV273" s="13">
        <f t="shared" si="539"/>
        <v>14</v>
      </c>
      <c r="BW273" s="14">
        <f t="shared" si="540"/>
        <v>3</v>
      </c>
      <c r="BX273" s="14">
        <f t="shared" si="541"/>
        <v>1102014</v>
      </c>
      <c r="BY273" s="14" t="str">
        <f t="shared" si="542"/>
        <v>石灵明9突</v>
      </c>
      <c r="BZ273" s="25" t="s">
        <v>162</v>
      </c>
      <c r="CA273" s="14">
        <v>2</v>
      </c>
      <c r="CB273" s="14">
        <f t="shared" si="543"/>
        <v>9</v>
      </c>
      <c r="CC273" s="14" t="s">
        <v>21</v>
      </c>
      <c r="CD273" s="14">
        <f>INDEX(属性投放!$AY$6:$AY$85,(BW273-2)*20+CB273)</f>
        <v>2401</v>
      </c>
      <c r="CE273" s="14" t="s">
        <v>22</v>
      </c>
      <c r="CF273" s="14">
        <f>INDEX(属性投放!$AZ$6:$AZ$85,(BW273-2)*20+CB273)</f>
        <v>1165</v>
      </c>
      <c r="CG273" s="14" t="s">
        <v>674</v>
      </c>
      <c r="CH273" s="14">
        <f>INDEX(属性投放!$BA$6:$BA$85,(BW273-2)*20+CB273)</f>
        <v>23010</v>
      </c>
      <c r="CI273" s="14" t="s">
        <v>21</v>
      </c>
      <c r="CJ273" s="14">
        <f>INDEX(属性投放!$BB$6:$BB$85,(BW273-2)*20+CB273)</f>
        <v>15</v>
      </c>
      <c r="CK273" s="14" t="s">
        <v>22</v>
      </c>
      <c r="CL273" s="14">
        <f>INDEX(属性投放!$BC$6:$BC$85,(BW273-2)*20+CB273)</f>
        <v>8</v>
      </c>
      <c r="CM273" s="14" t="s">
        <v>674</v>
      </c>
      <c r="CN273" s="14">
        <f>INDEX(属性投放!$BD$6:$BD$85,(BW273-2)*20+CB273)</f>
        <v>150</v>
      </c>
      <c r="CQ273" s="13">
        <v>269</v>
      </c>
      <c r="CR273" s="13">
        <f t="shared" si="544"/>
        <v>6</v>
      </c>
      <c r="CS273" s="13">
        <f t="shared" si="545"/>
        <v>9</v>
      </c>
      <c r="CT273" s="14">
        <f t="shared" si="546"/>
        <v>5</v>
      </c>
      <c r="CU273" s="14">
        <f t="shared" si="547"/>
        <v>1102006</v>
      </c>
      <c r="CV273" s="14" t="str">
        <f>INDEX($O$6:$O$27,CR273)&amp;"-"&amp;INDEX(属性投放!$AB$7:$AB$26,CX273)&amp;"-魂火-"&amp;CZ273</f>
        <v>项羽-众合+1-魂火-2</v>
      </c>
      <c r="CW273" s="25" t="s">
        <v>162</v>
      </c>
      <c r="CX273" s="14">
        <f>INDEX(属性投放!$AL$7:$AL$58,CS273)</f>
        <v>5</v>
      </c>
      <c r="CY273" s="14" t="s">
        <v>701</v>
      </c>
      <c r="CZ273" s="14">
        <f>INDEX(属性投放!$AM$7:$AM$58,CS273)</f>
        <v>2</v>
      </c>
      <c r="DA273" s="14">
        <f t="shared" si="548"/>
        <v>9</v>
      </c>
      <c r="DB273" s="14">
        <f>INDEX(属性投放!$AN$7:$AN$58,DA273)</f>
        <v>42</v>
      </c>
      <c r="DC273" s="14" t="s">
        <v>702</v>
      </c>
      <c r="DD273" s="14">
        <f>INDEX(属性投放!$BJ$6:$BJ$85,(CT273-2)*20+CX273)</f>
        <v>100</v>
      </c>
      <c r="DE273" s="14">
        <f>SUMIFS(DD$5:DD273,$CR$5:$CR273,"="&amp;$CR273)</f>
        <v>685</v>
      </c>
      <c r="DF273" s="14" t="s">
        <v>703</v>
      </c>
      <c r="DG273" s="14">
        <f>INDEX(属性投放!$BK$6:$BK$85,(CT273-2)*20+CX273)</f>
        <v>50</v>
      </c>
      <c r="DH273" s="14">
        <f>SUMIFS(DG$5:DG273,$CR$5:$CR273,"="&amp;$CR273)</f>
        <v>343</v>
      </c>
      <c r="DI273" s="14" t="s">
        <v>704</v>
      </c>
      <c r="DJ273" s="14">
        <f>INDEX(属性投放!$BL$6:$BL$85,(CT273-2)*20+CX273)</f>
        <v>1000</v>
      </c>
      <c r="DK273" s="14">
        <f>SUMIFS(DJ$5:DJ273,$CR$5:$CR273,"="&amp;$CR273)</f>
        <v>6850</v>
      </c>
      <c r="DP273" s="14">
        <f t="shared" si="549"/>
        <v>1102014</v>
      </c>
      <c r="DQ273" s="14" t="str">
        <f t="shared" si="550"/>
        <v>石灵明9突</v>
      </c>
      <c r="DR273" s="14">
        <f t="shared" si="551"/>
        <v>5</v>
      </c>
      <c r="DS273" s="14">
        <f t="shared" si="552"/>
        <v>5</v>
      </c>
      <c r="DT273" s="14">
        <f t="shared" si="553"/>
        <v>5</v>
      </c>
      <c r="DU273" s="14">
        <f t="shared" si="554"/>
        <v>3</v>
      </c>
      <c r="DV273" s="14">
        <f t="shared" si="555"/>
        <v>9</v>
      </c>
      <c r="DW273" s="14">
        <f t="shared" si="556"/>
        <v>29</v>
      </c>
      <c r="DX273" s="14">
        <f>INDEX(属性投放!$AW$6:$AW$85,(卡牌属性!DU273-2)*20+卡牌属性!DV273)</f>
        <v>8</v>
      </c>
      <c r="DY273" s="14">
        <f>INDEX(属性投放!BP$6:BP$85,卡牌属性!$DW273)</f>
        <v>200</v>
      </c>
      <c r="DZ273" s="14">
        <f>INDEX(属性投放!BQ$6:BQ$85,卡牌属性!$DW273)</f>
        <v>100</v>
      </c>
      <c r="EA273" s="14">
        <f>INDEX(属性投放!BR$6:BR$85,卡牌属性!$DW273)</f>
        <v>2000</v>
      </c>
      <c r="EB273" s="14">
        <f t="shared" si="564"/>
        <v>1581</v>
      </c>
      <c r="EC273" s="14">
        <f t="shared" si="565"/>
        <v>1711</v>
      </c>
      <c r="ED273" s="14">
        <f t="shared" si="566"/>
        <v>2073</v>
      </c>
      <c r="EE273" s="14">
        <f t="shared" si="567"/>
        <v>2073</v>
      </c>
      <c r="EF273" s="14">
        <f t="shared" si="568"/>
        <v>2241</v>
      </c>
      <c r="EG273" s="14">
        <f t="shared" si="569"/>
        <v>753</v>
      </c>
      <c r="EH273" s="14">
        <f t="shared" si="570"/>
        <v>804</v>
      </c>
      <c r="EI273" s="14">
        <f t="shared" si="571"/>
        <v>804</v>
      </c>
      <c r="EJ273" s="14">
        <f t="shared" si="572"/>
        <v>969</v>
      </c>
      <c r="EK273" s="14">
        <f t="shared" si="573"/>
        <v>1030</v>
      </c>
      <c r="EL273" s="14">
        <f t="shared" si="574"/>
        <v>14710</v>
      </c>
      <c r="EM273" s="14">
        <f t="shared" si="575"/>
        <v>15810</v>
      </c>
      <c r="EN273" s="14">
        <f t="shared" si="576"/>
        <v>15810</v>
      </c>
      <c r="EO273" s="14">
        <f t="shared" si="577"/>
        <v>19230</v>
      </c>
      <c r="EP273" s="14">
        <f t="shared" si="578"/>
        <v>20660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557"/>
        <v>14</v>
      </c>
      <c r="AG274" s="13">
        <f t="shared" si="535"/>
        <v>3</v>
      </c>
      <c r="AH274" s="14">
        <f t="shared" si="536"/>
        <v>1101014</v>
      </c>
      <c r="AI274" s="14" t="str">
        <f t="shared" si="537"/>
        <v>吕仙宫10突</v>
      </c>
      <c r="AJ274" s="25" t="s">
        <v>162</v>
      </c>
      <c r="AK274" s="14">
        <v>1</v>
      </c>
      <c r="AL274" s="14">
        <f t="shared" si="538"/>
        <v>10</v>
      </c>
      <c r="AM274" s="14">
        <f>INDEX(属性投放!$DE$6:$DE$85,(卡牌属性!AG274-2)*20+卡牌属性!AL274)</f>
        <v>2737</v>
      </c>
      <c r="AN274" s="14">
        <f t="shared" si="558"/>
        <v>2737</v>
      </c>
      <c r="AO274" s="14">
        <f t="shared" si="558"/>
        <v>2737</v>
      </c>
      <c r="AP274" s="14">
        <f t="shared" si="558"/>
        <v>2737</v>
      </c>
      <c r="AQ274" s="14">
        <f t="shared" si="558"/>
        <v>2737</v>
      </c>
      <c r="AR274" s="14">
        <f>INDEX(属性投放!$DF$6:$DF$85,(卡牌属性!AG274-2)*20+卡牌属性!AL274)</f>
        <v>1329</v>
      </c>
      <c r="AS274" s="14">
        <f t="shared" si="559"/>
        <v>1329</v>
      </c>
      <c r="AT274" s="14">
        <f t="shared" si="559"/>
        <v>1329</v>
      </c>
      <c r="AU274" s="14">
        <f t="shared" si="559"/>
        <v>1329</v>
      </c>
      <c r="AV274" s="14">
        <f t="shared" si="559"/>
        <v>1329</v>
      </c>
      <c r="AW274" s="14">
        <f>INDEX(属性投放!$DG$6:$DG$85,(卡牌属性!AG274-2)*20+卡牌属性!AL274)</f>
        <v>13585</v>
      </c>
      <c r="AX274" s="14">
        <f t="shared" si="560"/>
        <v>13585</v>
      </c>
      <c r="AY274" s="14">
        <f t="shared" si="560"/>
        <v>13585</v>
      </c>
      <c r="AZ274" s="14">
        <f t="shared" si="560"/>
        <v>13585</v>
      </c>
      <c r="BA274" s="14">
        <f t="shared" si="560"/>
        <v>13585</v>
      </c>
      <c r="BB274" s="14">
        <f>INDEX(属性投放!$DK$6:$DK$85,(卡牌属性!AG274-2)*20+卡牌属性!AL274)</f>
        <v>111</v>
      </c>
      <c r="BC274" s="14">
        <f t="shared" si="561"/>
        <v>111</v>
      </c>
      <c r="BD274" s="14">
        <f t="shared" si="561"/>
        <v>111</v>
      </c>
      <c r="BE274" s="14">
        <f t="shared" si="561"/>
        <v>111</v>
      </c>
      <c r="BF274" s="14">
        <f t="shared" si="561"/>
        <v>111</v>
      </c>
      <c r="BG274" s="14">
        <f>INDEX(属性投放!$DL$6:$DL$85,(卡牌属性!AG274-2)*20+卡牌属性!AL274)</f>
        <v>56</v>
      </c>
      <c r="BH274" s="14">
        <f t="shared" si="562"/>
        <v>56</v>
      </c>
      <c r="BI274" s="14">
        <f t="shared" si="562"/>
        <v>56</v>
      </c>
      <c r="BJ274" s="14">
        <f t="shared" si="562"/>
        <v>56</v>
      </c>
      <c r="BK274" s="14">
        <f t="shared" si="562"/>
        <v>56</v>
      </c>
      <c r="BL274" s="14">
        <f>INDEX(属性投放!$DM$6:$DM$85,(卡牌属性!AG274-2)*20+卡牌属性!AL274)</f>
        <v>555</v>
      </c>
      <c r="BM274" s="14">
        <f t="shared" si="563"/>
        <v>555</v>
      </c>
      <c r="BN274" s="14">
        <f t="shared" si="563"/>
        <v>555</v>
      </c>
      <c r="BO274" s="14">
        <f t="shared" si="563"/>
        <v>555</v>
      </c>
      <c r="BP274" s="14">
        <f t="shared" si="563"/>
        <v>555</v>
      </c>
      <c r="BU274" s="13">
        <v>270</v>
      </c>
      <c r="BV274" s="13">
        <f t="shared" si="539"/>
        <v>14</v>
      </c>
      <c r="BW274" s="14">
        <f t="shared" si="540"/>
        <v>3</v>
      </c>
      <c r="BX274" s="14">
        <f t="shared" si="541"/>
        <v>1102014</v>
      </c>
      <c r="BY274" s="14" t="str">
        <f t="shared" si="542"/>
        <v>石灵明10突</v>
      </c>
      <c r="BZ274" s="25" t="s">
        <v>162</v>
      </c>
      <c r="CA274" s="14">
        <v>2</v>
      </c>
      <c r="CB274" s="14">
        <f t="shared" si="543"/>
        <v>10</v>
      </c>
      <c r="CC274" s="14" t="s">
        <v>21</v>
      </c>
      <c r="CD274" s="14">
        <f>INDEX(属性投放!$AY$6:$AY$85,(BW274-2)*20+CB274)</f>
        <v>3081</v>
      </c>
      <c r="CE274" s="14" t="s">
        <v>22</v>
      </c>
      <c r="CF274" s="14">
        <f>INDEX(属性投放!$AZ$6:$AZ$85,(BW274-2)*20+CB274)</f>
        <v>1509</v>
      </c>
      <c r="CG274" s="14" t="s">
        <v>674</v>
      </c>
      <c r="CH274" s="14">
        <f>INDEX(属性投放!$BA$6:$BA$85,(BW274-2)*20+CB274)</f>
        <v>29810</v>
      </c>
      <c r="CI274" s="14" t="s">
        <v>21</v>
      </c>
      <c r="CJ274" s="14">
        <f>INDEX(属性投放!$BB$6:$BB$85,(BW274-2)*20+CB274)</f>
        <v>20</v>
      </c>
      <c r="CK274" s="14" t="s">
        <v>22</v>
      </c>
      <c r="CL274" s="14">
        <f>INDEX(属性投放!$BC$6:$BC$85,(BW274-2)*20+CB274)</f>
        <v>10</v>
      </c>
      <c r="CM274" s="14" t="s">
        <v>674</v>
      </c>
      <c r="CN274" s="14">
        <f>INDEX(属性投放!$BD$6:$BD$85,(BW274-2)*20+CB274)</f>
        <v>200</v>
      </c>
      <c r="CQ274" s="13">
        <v>270</v>
      </c>
      <c r="CR274" s="13">
        <f t="shared" si="544"/>
        <v>6</v>
      </c>
      <c r="CS274" s="13">
        <f t="shared" si="545"/>
        <v>10</v>
      </c>
      <c r="CT274" s="14">
        <f t="shared" si="546"/>
        <v>5</v>
      </c>
      <c r="CU274" s="14">
        <f t="shared" si="547"/>
        <v>1102006</v>
      </c>
      <c r="CV274" s="14" t="str">
        <f>INDEX($O$6:$O$27,CR274)&amp;"-"&amp;INDEX(属性投放!$AB$7:$AB$26,CX274)&amp;"-魂火-"&amp;CZ274</f>
        <v>项羽-众合+2-魂火-1</v>
      </c>
      <c r="CW274" s="25" t="s">
        <v>162</v>
      </c>
      <c r="CX274" s="14">
        <f>INDEX(属性投放!$AL$7:$AL$58,CS274)</f>
        <v>6</v>
      </c>
      <c r="CY274" s="14" t="s">
        <v>701</v>
      </c>
      <c r="CZ274" s="14">
        <f>INDEX(属性投放!$AM$7:$AM$58,CS274)</f>
        <v>1</v>
      </c>
      <c r="DA274" s="14">
        <f t="shared" si="548"/>
        <v>10</v>
      </c>
      <c r="DB274" s="14">
        <f>INDEX(属性投放!$AN$7:$AN$58,DA274)</f>
        <v>45</v>
      </c>
      <c r="DC274" s="14" t="s">
        <v>702</v>
      </c>
      <c r="DD274" s="14">
        <f>INDEX(属性投放!$BJ$6:$BJ$85,(CT274-2)*20+CX274)</f>
        <v>120</v>
      </c>
      <c r="DE274" s="14">
        <f>SUMIFS(DD$5:DD274,$CR$5:$CR274,"="&amp;$CR274)</f>
        <v>805</v>
      </c>
      <c r="DF274" s="14" t="s">
        <v>703</v>
      </c>
      <c r="DG274" s="14">
        <f>INDEX(属性投放!$BK$6:$BK$85,(CT274-2)*20+CX274)</f>
        <v>60</v>
      </c>
      <c r="DH274" s="14">
        <f>SUMIFS(DG$5:DG274,$CR$5:$CR274,"="&amp;$CR274)</f>
        <v>403</v>
      </c>
      <c r="DI274" s="14" t="s">
        <v>704</v>
      </c>
      <c r="DJ274" s="14">
        <f>INDEX(属性投放!$BL$6:$BL$85,(CT274-2)*20+CX274)</f>
        <v>1200</v>
      </c>
      <c r="DK274" s="14">
        <f>SUMIFS(DJ$5:DJ274,$CR$5:$CR274,"="&amp;$CR274)</f>
        <v>8050</v>
      </c>
      <c r="DP274" s="14">
        <f t="shared" si="549"/>
        <v>1102014</v>
      </c>
      <c r="DQ274" s="14" t="str">
        <f t="shared" si="550"/>
        <v>石灵明10突</v>
      </c>
      <c r="DR274" s="14">
        <f t="shared" si="551"/>
        <v>5</v>
      </c>
      <c r="DS274" s="14">
        <f t="shared" si="552"/>
        <v>5</v>
      </c>
      <c r="DT274" s="14">
        <f t="shared" si="553"/>
        <v>5</v>
      </c>
      <c r="DU274" s="14">
        <f t="shared" si="554"/>
        <v>3</v>
      </c>
      <c r="DV274" s="14">
        <f t="shared" si="555"/>
        <v>10</v>
      </c>
      <c r="DW274" s="14">
        <f t="shared" si="556"/>
        <v>30</v>
      </c>
      <c r="DX274" s="14">
        <f>INDEX(属性投放!$AW$6:$AW$85,(卡牌属性!DU274-2)*20+卡牌属性!DV274)</f>
        <v>7</v>
      </c>
      <c r="DY274" s="14">
        <f>INDEX(属性投放!BP$6:BP$85,卡牌属性!$DW274)</f>
        <v>225</v>
      </c>
      <c r="DZ274" s="14">
        <f>INDEX(属性投放!BQ$6:BQ$85,卡牌属性!$DW274)</f>
        <v>113</v>
      </c>
      <c r="EA274" s="14">
        <f>INDEX(属性投放!BR$6:BR$85,卡牌属性!$DW274)</f>
        <v>2250</v>
      </c>
      <c r="EB274" s="14">
        <f t="shared" si="564"/>
        <v>1901</v>
      </c>
      <c r="EC274" s="14">
        <f t="shared" si="565"/>
        <v>2039</v>
      </c>
      <c r="ED274" s="14">
        <f t="shared" si="566"/>
        <v>2473</v>
      </c>
      <c r="EE274" s="14">
        <f t="shared" si="567"/>
        <v>2473</v>
      </c>
      <c r="EF274" s="14">
        <f t="shared" si="568"/>
        <v>2665</v>
      </c>
      <c r="EG274" s="14">
        <f t="shared" si="569"/>
        <v>917</v>
      </c>
      <c r="EH274" s="14">
        <f t="shared" si="570"/>
        <v>968</v>
      </c>
      <c r="EI274" s="14">
        <f t="shared" si="571"/>
        <v>968</v>
      </c>
      <c r="EJ274" s="14">
        <f t="shared" si="572"/>
        <v>1173</v>
      </c>
      <c r="EK274" s="14">
        <f t="shared" si="573"/>
        <v>1242</v>
      </c>
      <c r="EL274" s="14">
        <f t="shared" si="574"/>
        <v>17910</v>
      </c>
      <c r="EM274" s="14">
        <f t="shared" si="575"/>
        <v>19090</v>
      </c>
      <c r="EN274" s="14">
        <f t="shared" si="576"/>
        <v>19090</v>
      </c>
      <c r="EO274" s="14">
        <f t="shared" si="577"/>
        <v>23230</v>
      </c>
      <c r="EP274" s="14">
        <f t="shared" si="578"/>
        <v>24900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557"/>
        <v>14</v>
      </c>
      <c r="AG275" s="13">
        <f t="shared" si="535"/>
        <v>3</v>
      </c>
      <c r="AH275" s="14">
        <f t="shared" si="536"/>
        <v>1101014</v>
      </c>
      <c r="AI275" s="14" t="str">
        <f t="shared" si="537"/>
        <v>吕仙宫11突</v>
      </c>
      <c r="AJ275" s="25" t="s">
        <v>162</v>
      </c>
      <c r="AK275" s="14">
        <v>1</v>
      </c>
      <c r="AL275" s="14">
        <f t="shared" si="538"/>
        <v>11</v>
      </c>
      <c r="AM275" s="14">
        <f>INDEX(属性投放!$DE$6:$DE$85,(卡牌属性!AG275-2)*20+卡牌属性!AL275)</f>
        <v>3056</v>
      </c>
      <c r="AN275" s="14">
        <f t="shared" si="558"/>
        <v>3056</v>
      </c>
      <c r="AO275" s="14">
        <f t="shared" si="558"/>
        <v>3056</v>
      </c>
      <c r="AP275" s="14">
        <f t="shared" si="558"/>
        <v>3056</v>
      </c>
      <c r="AQ275" s="14">
        <f t="shared" si="558"/>
        <v>3056</v>
      </c>
      <c r="AR275" s="14">
        <f>INDEX(属性投放!$DF$6:$DF$85,(卡牌属性!AG275-2)*20+卡牌属性!AL275)</f>
        <v>1488</v>
      </c>
      <c r="AS275" s="14">
        <f t="shared" si="559"/>
        <v>1488</v>
      </c>
      <c r="AT275" s="14">
        <f t="shared" si="559"/>
        <v>1488</v>
      </c>
      <c r="AU275" s="14">
        <f t="shared" si="559"/>
        <v>1488</v>
      </c>
      <c r="AV275" s="14">
        <f t="shared" si="559"/>
        <v>1488</v>
      </c>
      <c r="AW275" s="14">
        <f>INDEX(属性投放!$DG$6:$DG$85,(卡牌属性!AG275-2)*20+卡牌属性!AL275)</f>
        <v>15180</v>
      </c>
      <c r="AX275" s="14">
        <f t="shared" si="560"/>
        <v>15180</v>
      </c>
      <c r="AY275" s="14">
        <f t="shared" si="560"/>
        <v>15180</v>
      </c>
      <c r="AZ275" s="14">
        <f t="shared" si="560"/>
        <v>15180</v>
      </c>
      <c r="BA275" s="14">
        <f t="shared" si="560"/>
        <v>15180</v>
      </c>
      <c r="BB275" s="14">
        <f>INDEX(属性投放!$DK$6:$DK$85,(卡牌属性!AG275-2)*20+卡牌属性!AL275)</f>
        <v>111</v>
      </c>
      <c r="BC275" s="14">
        <f t="shared" si="561"/>
        <v>111</v>
      </c>
      <c r="BD275" s="14">
        <f t="shared" si="561"/>
        <v>111</v>
      </c>
      <c r="BE275" s="14">
        <f t="shared" si="561"/>
        <v>111</v>
      </c>
      <c r="BF275" s="14">
        <f t="shared" si="561"/>
        <v>111</v>
      </c>
      <c r="BG275" s="14">
        <f>INDEX(属性投放!$DL$6:$DL$85,(卡牌属性!AG275-2)*20+卡牌属性!AL275)</f>
        <v>56</v>
      </c>
      <c r="BH275" s="14">
        <f t="shared" si="562"/>
        <v>56</v>
      </c>
      <c r="BI275" s="14">
        <f t="shared" si="562"/>
        <v>56</v>
      </c>
      <c r="BJ275" s="14">
        <f t="shared" si="562"/>
        <v>56</v>
      </c>
      <c r="BK275" s="14">
        <f t="shared" si="562"/>
        <v>56</v>
      </c>
      <c r="BL275" s="14">
        <f>INDEX(属性投放!$DM$6:$DM$85,(卡牌属性!AG275-2)*20+卡牌属性!AL275)</f>
        <v>555</v>
      </c>
      <c r="BM275" s="14">
        <f t="shared" si="563"/>
        <v>555</v>
      </c>
      <c r="BN275" s="14">
        <f t="shared" si="563"/>
        <v>555</v>
      </c>
      <c r="BO275" s="14">
        <f t="shared" si="563"/>
        <v>555</v>
      </c>
      <c r="BP275" s="14">
        <f t="shared" si="563"/>
        <v>555</v>
      </c>
      <c r="BU275" s="13">
        <v>271</v>
      </c>
      <c r="BV275" s="13">
        <f t="shared" si="539"/>
        <v>14</v>
      </c>
      <c r="BW275" s="14">
        <f t="shared" si="540"/>
        <v>3</v>
      </c>
      <c r="BX275" s="14">
        <f t="shared" si="541"/>
        <v>1102014</v>
      </c>
      <c r="BY275" s="14" t="str">
        <f t="shared" si="542"/>
        <v>石灵明11突</v>
      </c>
      <c r="BZ275" s="25" t="s">
        <v>162</v>
      </c>
      <c r="CA275" s="14">
        <v>2</v>
      </c>
      <c r="CB275" s="14">
        <f t="shared" si="543"/>
        <v>11</v>
      </c>
      <c r="CC275" s="14" t="s">
        <v>21</v>
      </c>
      <c r="CD275" s="14">
        <f>INDEX(属性投放!$AY$6:$AY$85,(BW275-2)*20+CB275)</f>
        <v>3896</v>
      </c>
      <c r="CE275" s="14" t="s">
        <v>22</v>
      </c>
      <c r="CF275" s="14">
        <f>INDEX(属性投放!$AZ$6:$AZ$85,(BW275-2)*20+CB275)</f>
        <v>1917</v>
      </c>
      <c r="CG275" s="14" t="s">
        <v>674</v>
      </c>
      <c r="CH275" s="14">
        <f>INDEX(属性投放!$BA$6:$BA$85,(BW275-2)*20+CB275)</f>
        <v>37960</v>
      </c>
      <c r="CI275" s="14" t="s">
        <v>21</v>
      </c>
      <c r="CJ275" s="14">
        <f>INDEX(属性投放!$BB$6:$BB$85,(BW275-2)*20+CB275)</f>
        <v>20</v>
      </c>
      <c r="CK275" s="14" t="s">
        <v>22</v>
      </c>
      <c r="CL275" s="14">
        <f>INDEX(属性投放!$BC$6:$BC$85,(BW275-2)*20+CB275)</f>
        <v>10</v>
      </c>
      <c r="CM275" s="14" t="s">
        <v>674</v>
      </c>
      <c r="CN275" s="14">
        <f>INDEX(属性投放!$BD$6:$BD$85,(BW275-2)*20+CB275)</f>
        <v>200</v>
      </c>
      <c r="CQ275" s="13">
        <v>271</v>
      </c>
      <c r="CR275" s="13">
        <f t="shared" si="544"/>
        <v>6</v>
      </c>
      <c r="CS275" s="13">
        <f t="shared" si="545"/>
        <v>11</v>
      </c>
      <c r="CT275" s="14">
        <f t="shared" si="546"/>
        <v>5</v>
      </c>
      <c r="CU275" s="14">
        <f t="shared" si="547"/>
        <v>1102006</v>
      </c>
      <c r="CV275" s="14" t="str">
        <f>INDEX($O$6:$O$27,CR275)&amp;"-"&amp;INDEX(属性投放!$AB$7:$AB$26,CX275)&amp;"-魂火-"&amp;CZ275</f>
        <v>项羽-众合+2-魂火-2</v>
      </c>
      <c r="CW275" s="25" t="s">
        <v>162</v>
      </c>
      <c r="CX275" s="14">
        <f>INDEX(属性投放!$AL$7:$AL$58,CS275)</f>
        <v>6</v>
      </c>
      <c r="CY275" s="14" t="s">
        <v>701</v>
      </c>
      <c r="CZ275" s="14">
        <f>INDEX(属性投放!$AM$7:$AM$58,CS275)</f>
        <v>2</v>
      </c>
      <c r="DA275" s="14">
        <f t="shared" si="548"/>
        <v>11</v>
      </c>
      <c r="DB275" s="14">
        <f>INDEX(属性投放!$AN$7:$AN$58,DA275)</f>
        <v>47</v>
      </c>
      <c r="DC275" s="14" t="s">
        <v>702</v>
      </c>
      <c r="DD275" s="14">
        <f>INDEX(属性投放!$BJ$6:$BJ$85,(CT275-2)*20+CX275)</f>
        <v>120</v>
      </c>
      <c r="DE275" s="14">
        <f>SUMIFS(DD$5:DD275,$CR$5:$CR275,"="&amp;$CR275)</f>
        <v>925</v>
      </c>
      <c r="DF275" s="14" t="s">
        <v>703</v>
      </c>
      <c r="DG275" s="14">
        <f>INDEX(属性投放!$BK$6:$BK$85,(CT275-2)*20+CX275)</f>
        <v>60</v>
      </c>
      <c r="DH275" s="14">
        <f>SUMIFS(DG$5:DG275,$CR$5:$CR275,"="&amp;$CR275)</f>
        <v>463</v>
      </c>
      <c r="DI275" s="14" t="s">
        <v>704</v>
      </c>
      <c r="DJ275" s="14">
        <f>INDEX(属性投放!$BL$6:$BL$85,(CT275-2)*20+CX275)</f>
        <v>1200</v>
      </c>
      <c r="DK275" s="14">
        <f>SUMIFS(DJ$5:DJ275,$CR$5:$CR275,"="&amp;$CR275)</f>
        <v>9250</v>
      </c>
      <c r="DP275" s="14">
        <f t="shared" si="549"/>
        <v>1102014</v>
      </c>
      <c r="DQ275" s="14" t="str">
        <f t="shared" si="550"/>
        <v>石灵明11突</v>
      </c>
      <c r="DR275" s="14">
        <f t="shared" si="551"/>
        <v>5</v>
      </c>
      <c r="DS275" s="14">
        <f t="shared" si="552"/>
        <v>5</v>
      </c>
      <c r="DT275" s="14">
        <f t="shared" si="553"/>
        <v>5</v>
      </c>
      <c r="DU275" s="14">
        <f t="shared" si="554"/>
        <v>3</v>
      </c>
      <c r="DV275" s="14">
        <f t="shared" si="555"/>
        <v>11</v>
      </c>
      <c r="DW275" s="14">
        <f t="shared" si="556"/>
        <v>31</v>
      </c>
      <c r="DX275" s="14">
        <f>INDEX(属性投放!$AW$6:$AW$85,(卡牌属性!DU275-2)*20+卡牌属性!DV275)</f>
        <v>8</v>
      </c>
      <c r="DY275" s="14">
        <f>INDEX(属性投放!BP$6:BP$85,卡牌属性!$DW275)</f>
        <v>280</v>
      </c>
      <c r="DZ275" s="14">
        <f>INDEX(属性投放!BQ$6:BQ$85,卡牌属性!$DW275)</f>
        <v>140</v>
      </c>
      <c r="EA275" s="14">
        <f>INDEX(属性投放!BR$6:BR$85,卡牌属性!$DW275)</f>
        <v>2800</v>
      </c>
      <c r="EB275" s="14">
        <f t="shared" si="564"/>
        <v>2266</v>
      </c>
      <c r="EC275" s="14">
        <f t="shared" si="565"/>
        <v>2411</v>
      </c>
      <c r="ED275" s="14">
        <f t="shared" si="566"/>
        <v>2908</v>
      </c>
      <c r="EE275" s="14">
        <f t="shared" si="567"/>
        <v>2908</v>
      </c>
      <c r="EF275" s="14">
        <f t="shared" si="568"/>
        <v>3135</v>
      </c>
      <c r="EG275" s="14">
        <f t="shared" si="569"/>
        <v>1100</v>
      </c>
      <c r="EH275" s="14">
        <f t="shared" si="570"/>
        <v>1158</v>
      </c>
      <c r="EI275" s="14">
        <f t="shared" si="571"/>
        <v>1158</v>
      </c>
      <c r="EJ275" s="14">
        <f t="shared" si="572"/>
        <v>1391</v>
      </c>
      <c r="EK275" s="14">
        <f t="shared" si="573"/>
        <v>1481</v>
      </c>
      <c r="EL275" s="14">
        <f t="shared" si="574"/>
        <v>21560</v>
      </c>
      <c r="EM275" s="14">
        <f t="shared" si="575"/>
        <v>22810</v>
      </c>
      <c r="EN275" s="14">
        <f t="shared" si="576"/>
        <v>22810</v>
      </c>
      <c r="EO275" s="14">
        <f t="shared" si="577"/>
        <v>27580</v>
      </c>
      <c r="EP275" s="14">
        <f t="shared" si="578"/>
        <v>29600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557"/>
        <v>14</v>
      </c>
      <c r="AG276" s="13">
        <f t="shared" si="535"/>
        <v>3</v>
      </c>
      <c r="AH276" s="14">
        <f t="shared" si="536"/>
        <v>1101014</v>
      </c>
      <c r="AI276" s="14" t="str">
        <f t="shared" si="537"/>
        <v>吕仙宫12突</v>
      </c>
      <c r="AJ276" s="25" t="s">
        <v>162</v>
      </c>
      <c r="AK276" s="14">
        <v>1</v>
      </c>
      <c r="AL276" s="14">
        <f t="shared" si="538"/>
        <v>12</v>
      </c>
      <c r="AM276" s="14">
        <f>INDEX(属性投放!$DE$6:$DE$85,(卡牌属性!AG276-2)*20+卡牌属性!AL276)</f>
        <v>3375</v>
      </c>
      <c r="AN276" s="14">
        <f t="shared" si="558"/>
        <v>3375</v>
      </c>
      <c r="AO276" s="14">
        <f t="shared" si="558"/>
        <v>3375</v>
      </c>
      <c r="AP276" s="14">
        <f t="shared" si="558"/>
        <v>3375</v>
      </c>
      <c r="AQ276" s="14">
        <f t="shared" si="558"/>
        <v>3375</v>
      </c>
      <c r="AR276" s="14">
        <f>INDEX(属性投放!$DF$6:$DF$85,(卡牌属性!AG276-2)*20+卡牌属性!AL276)</f>
        <v>1647</v>
      </c>
      <c r="AS276" s="14">
        <f t="shared" si="559"/>
        <v>1647</v>
      </c>
      <c r="AT276" s="14">
        <f t="shared" si="559"/>
        <v>1647</v>
      </c>
      <c r="AU276" s="14">
        <f t="shared" si="559"/>
        <v>1647</v>
      </c>
      <c r="AV276" s="14">
        <f t="shared" si="559"/>
        <v>1647</v>
      </c>
      <c r="AW276" s="14">
        <f>INDEX(属性投放!$DG$6:$DG$85,(卡牌属性!AG276-2)*20+卡牌属性!AL276)</f>
        <v>16775</v>
      </c>
      <c r="AX276" s="14">
        <f t="shared" si="560"/>
        <v>16775</v>
      </c>
      <c r="AY276" s="14">
        <f t="shared" si="560"/>
        <v>16775</v>
      </c>
      <c r="AZ276" s="14">
        <f t="shared" si="560"/>
        <v>16775</v>
      </c>
      <c r="BA276" s="14">
        <f t="shared" si="560"/>
        <v>16775</v>
      </c>
      <c r="BB276" s="14">
        <f>INDEX(属性投放!$DK$6:$DK$85,(卡牌属性!AG276-2)*20+卡牌属性!AL276)</f>
        <v>111</v>
      </c>
      <c r="BC276" s="14">
        <f t="shared" si="561"/>
        <v>111</v>
      </c>
      <c r="BD276" s="14">
        <f t="shared" si="561"/>
        <v>111</v>
      </c>
      <c r="BE276" s="14">
        <f t="shared" si="561"/>
        <v>111</v>
      </c>
      <c r="BF276" s="14">
        <f t="shared" si="561"/>
        <v>111</v>
      </c>
      <c r="BG276" s="14">
        <f>INDEX(属性投放!$DL$6:$DL$85,(卡牌属性!AG276-2)*20+卡牌属性!AL276)</f>
        <v>56</v>
      </c>
      <c r="BH276" s="14">
        <f t="shared" si="562"/>
        <v>56</v>
      </c>
      <c r="BI276" s="14">
        <f t="shared" si="562"/>
        <v>56</v>
      </c>
      <c r="BJ276" s="14">
        <f t="shared" si="562"/>
        <v>56</v>
      </c>
      <c r="BK276" s="14">
        <f t="shared" si="562"/>
        <v>56</v>
      </c>
      <c r="BL276" s="14">
        <f>INDEX(属性投放!$DM$6:$DM$85,(卡牌属性!AG276-2)*20+卡牌属性!AL276)</f>
        <v>555</v>
      </c>
      <c r="BM276" s="14">
        <f t="shared" si="563"/>
        <v>555</v>
      </c>
      <c r="BN276" s="14">
        <f t="shared" si="563"/>
        <v>555</v>
      </c>
      <c r="BO276" s="14">
        <f t="shared" si="563"/>
        <v>555</v>
      </c>
      <c r="BP276" s="14">
        <f t="shared" si="563"/>
        <v>555</v>
      </c>
      <c r="BU276" s="13">
        <v>272</v>
      </c>
      <c r="BV276" s="13">
        <f t="shared" si="539"/>
        <v>14</v>
      </c>
      <c r="BW276" s="14">
        <f t="shared" si="540"/>
        <v>3</v>
      </c>
      <c r="BX276" s="14">
        <f t="shared" si="541"/>
        <v>1102014</v>
      </c>
      <c r="BY276" s="14" t="str">
        <f t="shared" si="542"/>
        <v>石灵明12突</v>
      </c>
      <c r="BZ276" s="25" t="s">
        <v>162</v>
      </c>
      <c r="CA276" s="14">
        <v>2</v>
      </c>
      <c r="CB276" s="14">
        <f t="shared" si="543"/>
        <v>12</v>
      </c>
      <c r="CC276" s="14" t="s">
        <v>21</v>
      </c>
      <c r="CD276" s="14">
        <f>INDEX(属性投放!$AY$6:$AY$85,(BW276-2)*20+CB276)</f>
        <v>4876</v>
      </c>
      <c r="CE276" s="14" t="s">
        <v>22</v>
      </c>
      <c r="CF276" s="14">
        <f>INDEX(属性投放!$AZ$6:$AZ$85,(BW276-2)*20+CB276)</f>
        <v>2407</v>
      </c>
      <c r="CG276" s="14" t="s">
        <v>674</v>
      </c>
      <c r="CH276" s="14">
        <f>INDEX(属性投放!$BA$6:$BA$85,(BW276-2)*20+CB276)</f>
        <v>47760</v>
      </c>
      <c r="CI276" s="14" t="s">
        <v>21</v>
      </c>
      <c r="CJ276" s="14">
        <f>INDEX(属性投放!$BB$6:$BB$85,(BW276-2)*20+CB276)</f>
        <v>20</v>
      </c>
      <c r="CK276" s="14" t="s">
        <v>22</v>
      </c>
      <c r="CL276" s="14">
        <f>INDEX(属性投放!$BC$6:$BC$85,(BW276-2)*20+CB276)</f>
        <v>10</v>
      </c>
      <c r="CM276" s="14" t="s">
        <v>674</v>
      </c>
      <c r="CN276" s="14">
        <f>INDEX(属性投放!$BD$6:$BD$85,(BW276-2)*20+CB276)</f>
        <v>200</v>
      </c>
      <c r="CQ276" s="13">
        <v>272</v>
      </c>
      <c r="CR276" s="13">
        <f t="shared" si="544"/>
        <v>6</v>
      </c>
      <c r="CS276" s="13">
        <f t="shared" si="545"/>
        <v>12</v>
      </c>
      <c r="CT276" s="14">
        <f t="shared" si="546"/>
        <v>5</v>
      </c>
      <c r="CU276" s="14">
        <f t="shared" si="547"/>
        <v>1102006</v>
      </c>
      <c r="CV276" s="14" t="str">
        <f>INDEX($O$6:$O$27,CR276)&amp;"-"&amp;INDEX(属性投放!$AB$7:$AB$26,CX276)&amp;"-魂火-"&amp;CZ276</f>
        <v>项羽-叫唤-魂火-1</v>
      </c>
      <c r="CW276" s="25" t="s">
        <v>162</v>
      </c>
      <c r="CX276" s="14">
        <f>INDEX(属性投放!$AL$7:$AL$58,CS276)</f>
        <v>7</v>
      </c>
      <c r="CY276" s="14" t="s">
        <v>701</v>
      </c>
      <c r="CZ276" s="14">
        <f>INDEX(属性投放!$AM$7:$AM$58,CS276)</f>
        <v>1</v>
      </c>
      <c r="DA276" s="14">
        <f t="shared" si="548"/>
        <v>12</v>
      </c>
      <c r="DB276" s="14">
        <f>INDEX(属性投放!$AN$7:$AN$58,DA276)</f>
        <v>50</v>
      </c>
      <c r="DC276" s="14" t="s">
        <v>702</v>
      </c>
      <c r="DD276" s="14">
        <f>INDEX(属性投放!$BJ$6:$BJ$85,(CT276-2)*20+CX276)</f>
        <v>150</v>
      </c>
      <c r="DE276" s="14">
        <f>SUMIFS(DD$5:DD276,$CR$5:$CR276,"="&amp;$CR276)</f>
        <v>1075</v>
      </c>
      <c r="DF276" s="14" t="s">
        <v>703</v>
      </c>
      <c r="DG276" s="14">
        <f>INDEX(属性投放!$BK$6:$BK$85,(CT276-2)*20+CX276)</f>
        <v>75</v>
      </c>
      <c r="DH276" s="14">
        <f>SUMIFS(DG$5:DG276,$CR$5:$CR276,"="&amp;$CR276)</f>
        <v>538</v>
      </c>
      <c r="DI276" s="14" t="s">
        <v>704</v>
      </c>
      <c r="DJ276" s="14">
        <f>INDEX(属性投放!$BL$6:$BL$85,(CT276-2)*20+CX276)</f>
        <v>1500</v>
      </c>
      <c r="DK276" s="14">
        <f>SUMIFS(DJ$5:DJ276,$CR$5:$CR276,"="&amp;$CR276)</f>
        <v>10750</v>
      </c>
      <c r="DP276" s="14">
        <f t="shared" si="549"/>
        <v>1102014</v>
      </c>
      <c r="DQ276" s="14" t="str">
        <f t="shared" si="550"/>
        <v>石灵明12突</v>
      </c>
      <c r="DR276" s="14">
        <f t="shared" si="551"/>
        <v>5</v>
      </c>
      <c r="DS276" s="14">
        <f t="shared" si="552"/>
        <v>5</v>
      </c>
      <c r="DT276" s="14">
        <f t="shared" si="553"/>
        <v>5</v>
      </c>
      <c r="DU276" s="14">
        <f t="shared" si="554"/>
        <v>3</v>
      </c>
      <c r="DV276" s="14">
        <f t="shared" si="555"/>
        <v>12</v>
      </c>
      <c r="DW276" s="14">
        <f t="shared" si="556"/>
        <v>32</v>
      </c>
      <c r="DX276" s="14">
        <f>INDEX(属性投放!$AW$6:$AW$85,(卡牌属性!DU276-2)*20+卡牌属性!DV276)</f>
        <v>7</v>
      </c>
      <c r="DY276" s="14">
        <f>INDEX(属性投放!BP$6:BP$85,卡牌属性!$DW276)</f>
        <v>500</v>
      </c>
      <c r="DZ276" s="14">
        <f>INDEX(属性投放!BQ$6:BQ$85,卡牌属性!$DW276)</f>
        <v>250</v>
      </c>
      <c r="EA276" s="14">
        <f>INDEX(属性投放!BR$6:BR$85,卡牌属性!$DW276)</f>
        <v>5000</v>
      </c>
      <c r="EB276" s="14">
        <f t="shared" si="564"/>
        <v>2706</v>
      </c>
      <c r="EC276" s="14">
        <f t="shared" si="565"/>
        <v>2859</v>
      </c>
      <c r="ED276" s="14">
        <f t="shared" si="566"/>
        <v>3428</v>
      </c>
      <c r="EE276" s="14">
        <f t="shared" si="567"/>
        <v>3428</v>
      </c>
      <c r="EF276" s="14">
        <f t="shared" si="568"/>
        <v>3695</v>
      </c>
      <c r="EG276" s="14">
        <f t="shared" si="569"/>
        <v>1320</v>
      </c>
      <c r="EH276" s="14">
        <f t="shared" si="570"/>
        <v>1386</v>
      </c>
      <c r="EI276" s="14">
        <f t="shared" si="571"/>
        <v>1386</v>
      </c>
      <c r="EJ276" s="14">
        <f t="shared" si="572"/>
        <v>1651</v>
      </c>
      <c r="EK276" s="14">
        <f t="shared" si="573"/>
        <v>1765</v>
      </c>
      <c r="EL276" s="14">
        <f t="shared" si="574"/>
        <v>25960</v>
      </c>
      <c r="EM276" s="14">
        <f t="shared" si="575"/>
        <v>27290</v>
      </c>
      <c r="EN276" s="14">
        <f t="shared" si="576"/>
        <v>27290</v>
      </c>
      <c r="EO276" s="14">
        <f t="shared" si="577"/>
        <v>32780</v>
      </c>
      <c r="EP276" s="14">
        <f t="shared" si="578"/>
        <v>35200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557"/>
        <v>14</v>
      </c>
      <c r="AG277" s="13">
        <f t="shared" si="535"/>
        <v>3</v>
      </c>
      <c r="AH277" s="14">
        <f t="shared" si="536"/>
        <v>1101014</v>
      </c>
      <c r="AI277" s="14" t="str">
        <f t="shared" si="537"/>
        <v>吕仙宫13突</v>
      </c>
      <c r="AJ277" s="25" t="s">
        <v>162</v>
      </c>
      <c r="AK277" s="14">
        <v>1</v>
      </c>
      <c r="AL277" s="14">
        <f t="shared" si="538"/>
        <v>13</v>
      </c>
      <c r="AM277" s="14">
        <f>INDEX(属性投放!$DE$6:$DE$85,(卡牌属性!AG277-2)*20+卡牌属性!AL277)</f>
        <v>6469</v>
      </c>
      <c r="AN277" s="14">
        <f t="shared" si="558"/>
        <v>6469</v>
      </c>
      <c r="AO277" s="14">
        <f t="shared" si="558"/>
        <v>6469</v>
      </c>
      <c r="AP277" s="14">
        <f t="shared" si="558"/>
        <v>6469</v>
      </c>
      <c r="AQ277" s="14">
        <f t="shared" si="558"/>
        <v>6469</v>
      </c>
      <c r="AR277" s="14">
        <f>INDEX(属性投放!$DF$6:$DF$85,(卡牌属性!AG277-2)*20+卡牌属性!AL277)</f>
        <v>3206</v>
      </c>
      <c r="AS277" s="14">
        <f t="shared" si="559"/>
        <v>3206</v>
      </c>
      <c r="AT277" s="14">
        <f t="shared" si="559"/>
        <v>3206</v>
      </c>
      <c r="AU277" s="14">
        <f t="shared" si="559"/>
        <v>3206</v>
      </c>
      <c r="AV277" s="14">
        <f t="shared" si="559"/>
        <v>3206</v>
      </c>
      <c r="AW277" s="14">
        <f>INDEX(属性投放!$DG$6:$DG$85,(卡牌属性!AG277-2)*20+卡牌属性!AL277)</f>
        <v>32245</v>
      </c>
      <c r="AX277" s="14">
        <f t="shared" si="560"/>
        <v>32245</v>
      </c>
      <c r="AY277" s="14">
        <f t="shared" si="560"/>
        <v>32245</v>
      </c>
      <c r="AZ277" s="14">
        <f t="shared" si="560"/>
        <v>32245</v>
      </c>
      <c r="BA277" s="14">
        <f t="shared" si="560"/>
        <v>32245</v>
      </c>
      <c r="BB277" s="14">
        <f>INDEX(属性投放!$DK$6:$DK$85,(卡牌属性!AG277-2)*20+卡牌属性!AL277)</f>
        <v>211</v>
      </c>
      <c r="BC277" s="14">
        <f t="shared" si="561"/>
        <v>211</v>
      </c>
      <c r="BD277" s="14">
        <f t="shared" si="561"/>
        <v>211</v>
      </c>
      <c r="BE277" s="14">
        <f t="shared" si="561"/>
        <v>211</v>
      </c>
      <c r="BF277" s="14">
        <f t="shared" si="561"/>
        <v>211</v>
      </c>
      <c r="BG277" s="14">
        <f>INDEX(属性投放!$DL$6:$DL$85,(卡牌属性!AG277-2)*20+卡牌属性!AL277)</f>
        <v>106</v>
      </c>
      <c r="BH277" s="14">
        <f t="shared" si="562"/>
        <v>106</v>
      </c>
      <c r="BI277" s="14">
        <f t="shared" si="562"/>
        <v>106</v>
      </c>
      <c r="BJ277" s="14">
        <f t="shared" si="562"/>
        <v>106</v>
      </c>
      <c r="BK277" s="14">
        <f t="shared" si="562"/>
        <v>106</v>
      </c>
      <c r="BL277" s="14">
        <f>INDEX(属性投放!$DM$6:$DM$85,(卡牌属性!AG277-2)*20+卡牌属性!AL277)</f>
        <v>1055</v>
      </c>
      <c r="BM277" s="14">
        <f t="shared" si="563"/>
        <v>1055</v>
      </c>
      <c r="BN277" s="14">
        <f t="shared" si="563"/>
        <v>1055</v>
      </c>
      <c r="BO277" s="14">
        <f t="shared" si="563"/>
        <v>1055</v>
      </c>
      <c r="BP277" s="14">
        <f t="shared" si="563"/>
        <v>1055</v>
      </c>
      <c r="BU277" s="13">
        <v>273</v>
      </c>
      <c r="BV277" s="13">
        <f t="shared" si="539"/>
        <v>14</v>
      </c>
      <c r="BW277" s="14">
        <f t="shared" si="540"/>
        <v>3</v>
      </c>
      <c r="BX277" s="14">
        <f t="shared" si="541"/>
        <v>1102014</v>
      </c>
      <c r="BY277" s="14" t="str">
        <f t="shared" si="542"/>
        <v>石灵明13突</v>
      </c>
      <c r="BZ277" s="25" t="s">
        <v>162</v>
      </c>
      <c r="CA277" s="14">
        <v>2</v>
      </c>
      <c r="CB277" s="14">
        <f t="shared" si="543"/>
        <v>13</v>
      </c>
      <c r="CC277" s="14" t="s">
        <v>21</v>
      </c>
      <c r="CD277" s="14">
        <f>INDEX(属性投放!$AY$6:$AY$85,(BW277-2)*20+CB277)</f>
        <v>6266</v>
      </c>
      <c r="CE277" s="14" t="s">
        <v>22</v>
      </c>
      <c r="CF277" s="14">
        <f>INDEX(属性投放!$AZ$6:$AZ$85,(BW277-2)*20+CB277)</f>
        <v>3102</v>
      </c>
      <c r="CG277" s="14" t="s">
        <v>674</v>
      </c>
      <c r="CH277" s="14">
        <f>INDEX(属性投放!$BA$6:$BA$85,(BW277-2)*20+CB277)</f>
        <v>61660</v>
      </c>
      <c r="CI277" s="14" t="s">
        <v>21</v>
      </c>
      <c r="CJ277" s="14">
        <f>INDEX(属性投放!$BB$6:$BB$85,(BW277-2)*20+CB277)</f>
        <v>25</v>
      </c>
      <c r="CK277" s="14" t="s">
        <v>22</v>
      </c>
      <c r="CL277" s="14">
        <f>INDEX(属性投放!$BC$6:$BC$85,(BW277-2)*20+CB277)</f>
        <v>13</v>
      </c>
      <c r="CM277" s="14" t="s">
        <v>674</v>
      </c>
      <c r="CN277" s="14">
        <f>INDEX(属性投放!$BD$6:$BD$85,(BW277-2)*20+CB277)</f>
        <v>250</v>
      </c>
      <c r="CQ277" s="13">
        <v>273</v>
      </c>
      <c r="CR277" s="13">
        <f t="shared" si="544"/>
        <v>6</v>
      </c>
      <c r="CS277" s="13">
        <f t="shared" si="545"/>
        <v>13</v>
      </c>
      <c r="CT277" s="14">
        <f t="shared" si="546"/>
        <v>5</v>
      </c>
      <c r="CU277" s="14">
        <f t="shared" si="547"/>
        <v>1102006</v>
      </c>
      <c r="CV277" s="14" t="str">
        <f>INDEX($O$6:$O$27,CR277)&amp;"-"&amp;INDEX(属性投放!$AB$7:$AB$26,CX277)&amp;"-魂火-"&amp;CZ277</f>
        <v>项羽-叫唤-魂火-2</v>
      </c>
      <c r="CW277" s="25" t="s">
        <v>162</v>
      </c>
      <c r="CX277" s="14">
        <f>INDEX(属性投放!$AL$7:$AL$58,CS277)</f>
        <v>7</v>
      </c>
      <c r="CY277" s="14" t="s">
        <v>701</v>
      </c>
      <c r="CZ277" s="14">
        <f>INDEX(属性投放!$AM$7:$AM$58,CS277)</f>
        <v>2</v>
      </c>
      <c r="DA277" s="14">
        <f t="shared" si="548"/>
        <v>13</v>
      </c>
      <c r="DB277" s="14">
        <f>INDEX(属性投放!$AN$7:$AN$58,DA277)</f>
        <v>52</v>
      </c>
      <c r="DC277" s="14" t="s">
        <v>702</v>
      </c>
      <c r="DD277" s="14">
        <f>INDEX(属性投放!$BJ$6:$BJ$85,(CT277-2)*20+CX277)</f>
        <v>150</v>
      </c>
      <c r="DE277" s="14">
        <f>SUMIFS(DD$5:DD277,$CR$5:$CR277,"="&amp;$CR277)</f>
        <v>1225</v>
      </c>
      <c r="DF277" s="14" t="s">
        <v>703</v>
      </c>
      <c r="DG277" s="14">
        <f>INDEX(属性投放!$BK$6:$BK$85,(CT277-2)*20+CX277)</f>
        <v>75</v>
      </c>
      <c r="DH277" s="14">
        <f>SUMIFS(DG$5:DG277,$CR$5:$CR277,"="&amp;$CR277)</f>
        <v>613</v>
      </c>
      <c r="DI277" s="14" t="s">
        <v>704</v>
      </c>
      <c r="DJ277" s="14">
        <f>INDEX(属性投放!$BL$6:$BL$85,(CT277-2)*20+CX277)</f>
        <v>1500</v>
      </c>
      <c r="DK277" s="14">
        <f>SUMIFS(DJ$5:DJ277,$CR$5:$CR277,"="&amp;$CR277)</f>
        <v>12250</v>
      </c>
      <c r="DP277" s="14">
        <f t="shared" si="549"/>
        <v>1102014</v>
      </c>
      <c r="DQ277" s="14" t="str">
        <f t="shared" si="550"/>
        <v>石灵明13突</v>
      </c>
      <c r="DR277" s="14">
        <f t="shared" si="551"/>
        <v>5</v>
      </c>
      <c r="DS277" s="14">
        <f t="shared" si="552"/>
        <v>5</v>
      </c>
      <c r="DT277" s="14">
        <f t="shared" si="553"/>
        <v>5</v>
      </c>
      <c r="DU277" s="14">
        <f t="shared" si="554"/>
        <v>3</v>
      </c>
      <c r="DV277" s="14">
        <f t="shared" si="555"/>
        <v>13</v>
      </c>
      <c r="DW277" s="14">
        <f t="shared" si="556"/>
        <v>33</v>
      </c>
      <c r="DX277" s="14">
        <f>INDEX(属性投放!$AW$6:$AW$85,(卡牌属性!DU277-2)*20+卡牌属性!DV277)</f>
        <v>8</v>
      </c>
      <c r="DY277" s="14">
        <f>INDEX(属性投放!BP$6:BP$85,卡牌属性!$DW277)</f>
        <v>500</v>
      </c>
      <c r="DZ277" s="14">
        <f>INDEX(属性投放!BQ$6:BQ$85,卡牌属性!$DW277)</f>
        <v>250</v>
      </c>
      <c r="EA277" s="14">
        <f>INDEX(属性投放!BR$6:BR$85,卡牌属性!$DW277)</f>
        <v>5000</v>
      </c>
      <c r="EB277" s="14">
        <f t="shared" si="564"/>
        <v>3346</v>
      </c>
      <c r="EC277" s="14">
        <f t="shared" si="565"/>
        <v>3506</v>
      </c>
      <c r="ED277" s="14">
        <f t="shared" si="566"/>
        <v>4138</v>
      </c>
      <c r="EE277" s="14">
        <f t="shared" si="567"/>
        <v>4138</v>
      </c>
      <c r="EF277" s="14">
        <f t="shared" si="568"/>
        <v>4440</v>
      </c>
      <c r="EG277" s="14">
        <f t="shared" si="569"/>
        <v>1640</v>
      </c>
      <c r="EH277" s="14">
        <f t="shared" si="570"/>
        <v>1713</v>
      </c>
      <c r="EI277" s="14">
        <f t="shared" si="571"/>
        <v>1713</v>
      </c>
      <c r="EJ277" s="14">
        <f t="shared" si="572"/>
        <v>2006</v>
      </c>
      <c r="EK277" s="14">
        <f t="shared" si="573"/>
        <v>2141</v>
      </c>
      <c r="EL277" s="14">
        <f t="shared" si="574"/>
        <v>32360</v>
      </c>
      <c r="EM277" s="14">
        <f t="shared" si="575"/>
        <v>33760</v>
      </c>
      <c r="EN277" s="14">
        <f t="shared" si="576"/>
        <v>33760</v>
      </c>
      <c r="EO277" s="14">
        <f t="shared" si="577"/>
        <v>39880</v>
      </c>
      <c r="EP277" s="14">
        <f t="shared" si="578"/>
        <v>42650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557"/>
        <v>14</v>
      </c>
      <c r="AG278" s="13">
        <f t="shared" si="535"/>
        <v>3</v>
      </c>
      <c r="AH278" s="14">
        <f t="shared" si="536"/>
        <v>1101014</v>
      </c>
      <c r="AI278" s="14" t="str">
        <f t="shared" si="537"/>
        <v>吕仙宫14突</v>
      </c>
      <c r="AJ278" s="25" t="s">
        <v>162</v>
      </c>
      <c r="AK278" s="14">
        <v>1</v>
      </c>
      <c r="AL278" s="14">
        <f t="shared" si="538"/>
        <v>14</v>
      </c>
      <c r="AM278" s="14">
        <f>INDEX(属性投放!$DE$6:$DE$85,(卡牌属性!AG278-2)*20+卡牌属性!AL278)</f>
        <v>7071</v>
      </c>
      <c r="AN278" s="14">
        <f t="shared" si="558"/>
        <v>7071</v>
      </c>
      <c r="AO278" s="14">
        <f t="shared" si="558"/>
        <v>7071</v>
      </c>
      <c r="AP278" s="14">
        <f t="shared" si="558"/>
        <v>7071</v>
      </c>
      <c r="AQ278" s="14">
        <f t="shared" si="558"/>
        <v>7071</v>
      </c>
      <c r="AR278" s="14">
        <f>INDEX(属性投放!$DF$6:$DF$85,(卡牌属性!AG278-2)*20+卡牌属性!AL278)</f>
        <v>3508</v>
      </c>
      <c r="AS278" s="14">
        <f t="shared" si="559"/>
        <v>3508</v>
      </c>
      <c r="AT278" s="14">
        <f t="shared" si="559"/>
        <v>3508</v>
      </c>
      <c r="AU278" s="14">
        <f t="shared" si="559"/>
        <v>3508</v>
      </c>
      <c r="AV278" s="14">
        <f t="shared" si="559"/>
        <v>3508</v>
      </c>
      <c r="AW278" s="14">
        <f>INDEX(属性投放!$DG$6:$DG$85,(卡牌属性!AG278-2)*20+卡牌属性!AL278)</f>
        <v>35255</v>
      </c>
      <c r="AX278" s="14">
        <f t="shared" si="560"/>
        <v>35255</v>
      </c>
      <c r="AY278" s="14">
        <f t="shared" si="560"/>
        <v>35255</v>
      </c>
      <c r="AZ278" s="14">
        <f t="shared" si="560"/>
        <v>35255</v>
      </c>
      <c r="BA278" s="14">
        <f t="shared" si="560"/>
        <v>35255</v>
      </c>
      <c r="BB278" s="14">
        <f>INDEX(属性投放!$DK$6:$DK$85,(卡牌属性!AG278-2)*20+卡牌属性!AL278)</f>
        <v>211</v>
      </c>
      <c r="BC278" s="14">
        <f t="shared" si="561"/>
        <v>211</v>
      </c>
      <c r="BD278" s="14">
        <f t="shared" si="561"/>
        <v>211</v>
      </c>
      <c r="BE278" s="14">
        <f t="shared" si="561"/>
        <v>211</v>
      </c>
      <c r="BF278" s="14">
        <f t="shared" si="561"/>
        <v>211</v>
      </c>
      <c r="BG278" s="14">
        <f>INDEX(属性投放!$DL$6:$DL$85,(卡牌属性!AG278-2)*20+卡牌属性!AL278)</f>
        <v>106</v>
      </c>
      <c r="BH278" s="14">
        <f t="shared" si="562"/>
        <v>106</v>
      </c>
      <c r="BI278" s="14">
        <f t="shared" si="562"/>
        <v>106</v>
      </c>
      <c r="BJ278" s="14">
        <f t="shared" si="562"/>
        <v>106</v>
      </c>
      <c r="BK278" s="14">
        <f t="shared" si="562"/>
        <v>106</v>
      </c>
      <c r="BL278" s="14">
        <f>INDEX(属性投放!$DM$6:$DM$85,(卡牌属性!AG278-2)*20+卡牌属性!AL278)</f>
        <v>1055</v>
      </c>
      <c r="BM278" s="14">
        <f t="shared" si="563"/>
        <v>1055</v>
      </c>
      <c r="BN278" s="14">
        <f t="shared" si="563"/>
        <v>1055</v>
      </c>
      <c r="BO278" s="14">
        <f t="shared" si="563"/>
        <v>1055</v>
      </c>
      <c r="BP278" s="14">
        <f t="shared" si="563"/>
        <v>1055</v>
      </c>
      <c r="BU278" s="13">
        <v>274</v>
      </c>
      <c r="BV278" s="13">
        <f t="shared" si="539"/>
        <v>14</v>
      </c>
      <c r="BW278" s="14">
        <f t="shared" si="540"/>
        <v>3</v>
      </c>
      <c r="BX278" s="14">
        <f t="shared" si="541"/>
        <v>1102014</v>
      </c>
      <c r="BY278" s="14" t="str">
        <f t="shared" si="542"/>
        <v>石灵明14突</v>
      </c>
      <c r="BZ278" s="25" t="s">
        <v>162</v>
      </c>
      <c r="CA278" s="14">
        <v>2</v>
      </c>
      <c r="CB278" s="14">
        <f t="shared" si="543"/>
        <v>14</v>
      </c>
      <c r="CC278" s="14" t="s">
        <v>21</v>
      </c>
      <c r="CD278" s="14">
        <f>INDEX(属性投放!$AY$6:$AY$85,(BW278-2)*20+CB278)</f>
        <v>7866</v>
      </c>
      <c r="CE278" s="14" t="s">
        <v>22</v>
      </c>
      <c r="CF278" s="14">
        <f>INDEX(属性投放!$AZ$6:$AZ$85,(BW278-2)*20+CB278)</f>
        <v>3906</v>
      </c>
      <c r="CG278" s="14" t="s">
        <v>674</v>
      </c>
      <c r="CH278" s="14">
        <f>INDEX(属性投放!$BA$6:$BA$85,(BW278-2)*20+CB278)</f>
        <v>77660</v>
      </c>
      <c r="CI278" s="14" t="s">
        <v>21</v>
      </c>
      <c r="CJ278" s="14">
        <f>INDEX(属性投放!$BB$6:$BB$85,(BW278-2)*20+CB278)</f>
        <v>25</v>
      </c>
      <c r="CK278" s="14" t="s">
        <v>22</v>
      </c>
      <c r="CL278" s="14">
        <f>INDEX(属性投放!$BC$6:$BC$85,(BW278-2)*20+CB278)</f>
        <v>13</v>
      </c>
      <c r="CM278" s="14" t="s">
        <v>674</v>
      </c>
      <c r="CN278" s="14">
        <f>INDEX(属性投放!$BD$6:$BD$85,(BW278-2)*20+CB278)</f>
        <v>250</v>
      </c>
      <c r="CQ278" s="13">
        <v>274</v>
      </c>
      <c r="CR278" s="13">
        <f t="shared" si="544"/>
        <v>6</v>
      </c>
      <c r="CS278" s="13">
        <f t="shared" si="545"/>
        <v>14</v>
      </c>
      <c r="CT278" s="14">
        <f t="shared" si="546"/>
        <v>5</v>
      </c>
      <c r="CU278" s="14">
        <f t="shared" si="547"/>
        <v>1102006</v>
      </c>
      <c r="CV278" s="14" t="str">
        <f>INDEX($O$6:$O$27,CR278)&amp;"-"&amp;INDEX(属性投放!$AB$7:$AB$26,CX278)&amp;"-魂火-"&amp;CZ278</f>
        <v>项羽-叫唤+1-魂火-1</v>
      </c>
      <c r="CW278" s="25" t="s">
        <v>162</v>
      </c>
      <c r="CX278" s="14">
        <f>INDEX(属性投放!$AL$7:$AL$58,CS278)</f>
        <v>8</v>
      </c>
      <c r="CY278" s="14" t="s">
        <v>701</v>
      </c>
      <c r="CZ278" s="14">
        <f>INDEX(属性投放!$AM$7:$AM$58,CS278)</f>
        <v>1</v>
      </c>
      <c r="DA278" s="14">
        <f t="shared" si="548"/>
        <v>14</v>
      </c>
      <c r="DB278" s="14">
        <f>INDEX(属性投放!$AN$7:$AN$58,DA278)</f>
        <v>55</v>
      </c>
      <c r="DC278" s="14" t="s">
        <v>702</v>
      </c>
      <c r="DD278" s="14">
        <f>INDEX(属性投放!$BJ$6:$BJ$85,(CT278-2)*20+CX278)</f>
        <v>185</v>
      </c>
      <c r="DE278" s="14">
        <f>SUMIFS(DD$5:DD278,$CR$5:$CR278,"="&amp;$CR278)</f>
        <v>1410</v>
      </c>
      <c r="DF278" s="14" t="s">
        <v>703</v>
      </c>
      <c r="DG278" s="14">
        <f>INDEX(属性投放!$BK$6:$BK$85,(CT278-2)*20+CX278)</f>
        <v>93</v>
      </c>
      <c r="DH278" s="14">
        <f>SUMIFS(DG$5:DG278,$CR$5:$CR278,"="&amp;$CR278)</f>
        <v>706</v>
      </c>
      <c r="DI278" s="14" t="s">
        <v>704</v>
      </c>
      <c r="DJ278" s="14">
        <f>INDEX(属性投放!$BL$6:$BL$85,(CT278-2)*20+CX278)</f>
        <v>1850</v>
      </c>
      <c r="DK278" s="14">
        <f>SUMIFS(DJ$5:DJ278,$CR$5:$CR278,"="&amp;$CR278)</f>
        <v>14100</v>
      </c>
      <c r="DP278" s="14">
        <f t="shared" si="549"/>
        <v>1102014</v>
      </c>
      <c r="DQ278" s="14" t="str">
        <f t="shared" si="550"/>
        <v>石灵明14突</v>
      </c>
      <c r="DR278" s="14">
        <f t="shared" si="551"/>
        <v>5</v>
      </c>
      <c r="DS278" s="14">
        <f t="shared" si="552"/>
        <v>5</v>
      </c>
      <c r="DT278" s="14">
        <f t="shared" si="553"/>
        <v>5</v>
      </c>
      <c r="DU278" s="14">
        <f t="shared" si="554"/>
        <v>3</v>
      </c>
      <c r="DV278" s="14">
        <f t="shared" si="555"/>
        <v>14</v>
      </c>
      <c r="DW278" s="14">
        <f t="shared" si="556"/>
        <v>34</v>
      </c>
      <c r="DX278" s="14">
        <f>INDEX(属性投放!$AW$6:$AW$85,(卡牌属性!DU278-2)*20+卡牌属性!DV278)</f>
        <v>7</v>
      </c>
      <c r="DY278" s="14">
        <f>INDEX(属性投放!BP$6:BP$85,卡牌属性!$DW278)</f>
        <v>550</v>
      </c>
      <c r="DZ278" s="14">
        <f>INDEX(属性投放!BQ$6:BQ$85,卡牌属性!$DW278)</f>
        <v>275</v>
      </c>
      <c r="EA278" s="14">
        <f>INDEX(属性投放!BR$6:BR$85,卡牌属性!$DW278)</f>
        <v>5500</v>
      </c>
      <c r="EB278" s="14">
        <f t="shared" si="564"/>
        <v>4046</v>
      </c>
      <c r="EC278" s="14">
        <f t="shared" si="565"/>
        <v>4214</v>
      </c>
      <c r="ED278" s="14">
        <f t="shared" si="566"/>
        <v>4958</v>
      </c>
      <c r="EE278" s="14">
        <f t="shared" si="567"/>
        <v>4958</v>
      </c>
      <c r="EF278" s="14">
        <f t="shared" si="568"/>
        <v>5300</v>
      </c>
      <c r="EG278" s="14">
        <f t="shared" si="569"/>
        <v>1994</v>
      </c>
      <c r="EH278" s="14">
        <f t="shared" si="570"/>
        <v>2067</v>
      </c>
      <c r="EI278" s="14">
        <f t="shared" si="571"/>
        <v>2067</v>
      </c>
      <c r="EJ278" s="14">
        <f t="shared" si="572"/>
        <v>2416</v>
      </c>
      <c r="EK278" s="14">
        <f t="shared" si="573"/>
        <v>2575</v>
      </c>
      <c r="EL278" s="14">
        <f t="shared" si="574"/>
        <v>39360</v>
      </c>
      <c r="EM278" s="14">
        <f t="shared" si="575"/>
        <v>40840</v>
      </c>
      <c r="EN278" s="14">
        <f t="shared" si="576"/>
        <v>40840</v>
      </c>
      <c r="EO278" s="14">
        <f t="shared" si="577"/>
        <v>48080</v>
      </c>
      <c r="EP278" s="14">
        <f t="shared" si="578"/>
        <v>51250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557"/>
        <v>14</v>
      </c>
      <c r="AG279" s="13">
        <f t="shared" si="535"/>
        <v>3</v>
      </c>
      <c r="AH279" s="14">
        <f t="shared" si="536"/>
        <v>1101014</v>
      </c>
      <c r="AI279" s="14" t="str">
        <f t="shared" si="537"/>
        <v>吕仙宫15突</v>
      </c>
      <c r="AJ279" s="25" t="s">
        <v>162</v>
      </c>
      <c r="AK279" s="14">
        <v>1</v>
      </c>
      <c r="AL279" s="14">
        <f t="shared" si="538"/>
        <v>15</v>
      </c>
      <c r="AM279" s="14">
        <f>INDEX(属性投放!$DE$6:$DE$85,(卡牌属性!AG279-2)*20+卡牌属性!AL279)</f>
        <v>7673</v>
      </c>
      <c r="AN279" s="14">
        <f t="shared" si="558"/>
        <v>7673</v>
      </c>
      <c r="AO279" s="14">
        <f t="shared" si="558"/>
        <v>7673</v>
      </c>
      <c r="AP279" s="14">
        <f t="shared" si="558"/>
        <v>7673</v>
      </c>
      <c r="AQ279" s="14">
        <f t="shared" si="558"/>
        <v>7673</v>
      </c>
      <c r="AR279" s="14">
        <f>INDEX(属性投放!$DF$6:$DF$85,(卡牌属性!AG279-2)*20+卡牌属性!AL279)</f>
        <v>3810</v>
      </c>
      <c r="AS279" s="14">
        <f t="shared" si="559"/>
        <v>3810</v>
      </c>
      <c r="AT279" s="14">
        <f t="shared" si="559"/>
        <v>3810</v>
      </c>
      <c r="AU279" s="14">
        <f t="shared" si="559"/>
        <v>3810</v>
      </c>
      <c r="AV279" s="14">
        <f t="shared" si="559"/>
        <v>3810</v>
      </c>
      <c r="AW279" s="14">
        <f>INDEX(属性投放!$DG$6:$DG$85,(卡牌属性!AG279-2)*20+卡牌属性!AL279)</f>
        <v>38265</v>
      </c>
      <c r="AX279" s="14">
        <f t="shared" si="560"/>
        <v>38265</v>
      </c>
      <c r="AY279" s="14">
        <f t="shared" si="560"/>
        <v>38265</v>
      </c>
      <c r="AZ279" s="14">
        <f t="shared" si="560"/>
        <v>38265</v>
      </c>
      <c r="BA279" s="14">
        <f t="shared" si="560"/>
        <v>38265</v>
      </c>
      <c r="BB279" s="14">
        <f>INDEX(属性投放!$DK$6:$DK$85,(卡牌属性!AG279-2)*20+卡牌属性!AL279)</f>
        <v>211</v>
      </c>
      <c r="BC279" s="14">
        <f t="shared" si="561"/>
        <v>211</v>
      </c>
      <c r="BD279" s="14">
        <f t="shared" si="561"/>
        <v>211</v>
      </c>
      <c r="BE279" s="14">
        <f t="shared" si="561"/>
        <v>211</v>
      </c>
      <c r="BF279" s="14">
        <f t="shared" si="561"/>
        <v>211</v>
      </c>
      <c r="BG279" s="14">
        <f>INDEX(属性投放!$DL$6:$DL$85,(卡牌属性!AG279-2)*20+卡牌属性!AL279)</f>
        <v>106</v>
      </c>
      <c r="BH279" s="14">
        <f t="shared" si="562"/>
        <v>106</v>
      </c>
      <c r="BI279" s="14">
        <f t="shared" si="562"/>
        <v>106</v>
      </c>
      <c r="BJ279" s="14">
        <f t="shared" si="562"/>
        <v>106</v>
      </c>
      <c r="BK279" s="14">
        <f t="shared" si="562"/>
        <v>106</v>
      </c>
      <c r="BL279" s="14">
        <f>INDEX(属性投放!$DM$6:$DM$85,(卡牌属性!AG279-2)*20+卡牌属性!AL279)</f>
        <v>1055</v>
      </c>
      <c r="BM279" s="14">
        <f t="shared" si="563"/>
        <v>1055</v>
      </c>
      <c r="BN279" s="14">
        <f t="shared" si="563"/>
        <v>1055</v>
      </c>
      <c r="BO279" s="14">
        <f t="shared" si="563"/>
        <v>1055</v>
      </c>
      <c r="BP279" s="14">
        <f t="shared" si="563"/>
        <v>1055</v>
      </c>
      <c r="BU279" s="13">
        <v>275</v>
      </c>
      <c r="BV279" s="13">
        <f t="shared" si="539"/>
        <v>14</v>
      </c>
      <c r="BW279" s="14">
        <f t="shared" si="540"/>
        <v>3</v>
      </c>
      <c r="BX279" s="14">
        <f t="shared" si="541"/>
        <v>1102014</v>
      </c>
      <c r="BY279" s="14" t="str">
        <f t="shared" si="542"/>
        <v>石灵明15突</v>
      </c>
      <c r="BZ279" s="25" t="s">
        <v>162</v>
      </c>
      <c r="CA279" s="14">
        <v>2</v>
      </c>
      <c r="CB279" s="14">
        <f t="shared" si="543"/>
        <v>15</v>
      </c>
      <c r="CC279" s="14" t="s">
        <v>21</v>
      </c>
      <c r="CD279" s="14">
        <f>INDEX(属性投放!$AY$6:$AY$85,(BW279-2)*20+CB279)</f>
        <v>9641</v>
      </c>
      <c r="CE279" s="14" t="s">
        <v>22</v>
      </c>
      <c r="CF279" s="14">
        <f>INDEX(属性投放!$AZ$6:$AZ$85,(BW279-2)*20+CB279)</f>
        <v>4797</v>
      </c>
      <c r="CG279" s="14" t="s">
        <v>674</v>
      </c>
      <c r="CH279" s="14">
        <f>INDEX(属性投放!$BA$6:$BA$85,(BW279-2)*20+CB279)</f>
        <v>95410</v>
      </c>
      <c r="CI279" s="14" t="s">
        <v>21</v>
      </c>
      <c r="CJ279" s="14">
        <f>INDEX(属性投放!$BB$6:$BB$85,(BW279-2)*20+CB279)</f>
        <v>25</v>
      </c>
      <c r="CK279" s="14" t="s">
        <v>22</v>
      </c>
      <c r="CL279" s="14">
        <f>INDEX(属性投放!$BC$6:$BC$85,(BW279-2)*20+CB279)</f>
        <v>13</v>
      </c>
      <c r="CM279" s="14" t="s">
        <v>674</v>
      </c>
      <c r="CN279" s="14">
        <f>INDEX(属性投放!$BD$6:$BD$85,(BW279-2)*20+CB279)</f>
        <v>250</v>
      </c>
      <c r="CQ279" s="13">
        <v>275</v>
      </c>
      <c r="CR279" s="13">
        <f t="shared" si="544"/>
        <v>6</v>
      </c>
      <c r="CS279" s="13">
        <f t="shared" si="545"/>
        <v>15</v>
      </c>
      <c r="CT279" s="14">
        <f t="shared" si="546"/>
        <v>5</v>
      </c>
      <c r="CU279" s="14">
        <f t="shared" si="547"/>
        <v>1102006</v>
      </c>
      <c r="CV279" s="14" t="str">
        <f>INDEX($O$6:$O$27,CR279)&amp;"-"&amp;INDEX(属性投放!$AB$7:$AB$26,CX279)&amp;"-魂火-"&amp;CZ279</f>
        <v>项羽-叫唤+1-魂火-2</v>
      </c>
      <c r="CW279" s="25" t="s">
        <v>162</v>
      </c>
      <c r="CX279" s="14">
        <f>INDEX(属性投放!$AL$7:$AL$58,CS279)</f>
        <v>8</v>
      </c>
      <c r="CY279" s="14" t="s">
        <v>701</v>
      </c>
      <c r="CZ279" s="14">
        <f>INDEX(属性投放!$AM$7:$AM$58,CS279)</f>
        <v>2</v>
      </c>
      <c r="DA279" s="14">
        <f t="shared" si="548"/>
        <v>15</v>
      </c>
      <c r="DB279" s="14">
        <f>INDEX(属性投放!$AN$7:$AN$58,DA279)</f>
        <v>57</v>
      </c>
      <c r="DC279" s="14" t="s">
        <v>702</v>
      </c>
      <c r="DD279" s="14">
        <f>INDEX(属性投放!$BJ$6:$BJ$85,(CT279-2)*20+CX279)</f>
        <v>185</v>
      </c>
      <c r="DE279" s="14">
        <f>SUMIFS(DD$5:DD279,$CR$5:$CR279,"="&amp;$CR279)</f>
        <v>1595</v>
      </c>
      <c r="DF279" s="14" t="s">
        <v>703</v>
      </c>
      <c r="DG279" s="14">
        <f>INDEX(属性投放!$BK$6:$BK$85,(CT279-2)*20+CX279)</f>
        <v>93</v>
      </c>
      <c r="DH279" s="14">
        <f>SUMIFS(DG$5:DG279,$CR$5:$CR279,"="&amp;$CR279)</f>
        <v>799</v>
      </c>
      <c r="DI279" s="14" t="s">
        <v>704</v>
      </c>
      <c r="DJ279" s="14">
        <f>INDEX(属性投放!$BL$6:$BL$85,(CT279-2)*20+CX279)</f>
        <v>1850</v>
      </c>
      <c r="DK279" s="14">
        <f>SUMIFS(DJ$5:DJ279,$CR$5:$CR279,"="&amp;$CR279)</f>
        <v>15950</v>
      </c>
      <c r="DP279" s="14">
        <f t="shared" si="549"/>
        <v>1102014</v>
      </c>
      <c r="DQ279" s="14" t="str">
        <f t="shared" si="550"/>
        <v>石灵明15突</v>
      </c>
      <c r="DR279" s="14">
        <f t="shared" si="551"/>
        <v>5</v>
      </c>
      <c r="DS279" s="14">
        <f t="shared" si="552"/>
        <v>5</v>
      </c>
      <c r="DT279" s="14">
        <f t="shared" si="553"/>
        <v>5</v>
      </c>
      <c r="DU279" s="14">
        <f t="shared" si="554"/>
        <v>3</v>
      </c>
      <c r="DV279" s="14">
        <f t="shared" si="555"/>
        <v>15</v>
      </c>
      <c r="DW279" s="14">
        <f t="shared" si="556"/>
        <v>35</v>
      </c>
      <c r="DX279" s="14">
        <f>INDEX(属性投放!$AW$6:$AW$85,(卡牌属性!DU279-2)*20+卡牌属性!DV279)</f>
        <v>8</v>
      </c>
      <c r="DY279" s="14">
        <f>INDEX(属性投放!BP$6:BP$85,卡牌属性!$DW279)</f>
        <v>1000</v>
      </c>
      <c r="DZ279" s="14">
        <f>INDEX(属性投放!BQ$6:BQ$85,卡牌属性!$DW279)</f>
        <v>500</v>
      </c>
      <c r="EA279" s="14">
        <f>INDEX(属性投放!BR$6:BR$85,卡牌属性!$DW279)</f>
        <v>10000</v>
      </c>
      <c r="EB279" s="14">
        <f t="shared" si="564"/>
        <v>4771</v>
      </c>
      <c r="EC279" s="14">
        <f t="shared" si="565"/>
        <v>4946</v>
      </c>
      <c r="ED279" s="14">
        <f t="shared" si="566"/>
        <v>5788</v>
      </c>
      <c r="EE279" s="14">
        <f t="shared" si="567"/>
        <v>5788</v>
      </c>
      <c r="EF279" s="14">
        <f t="shared" si="568"/>
        <v>6165</v>
      </c>
      <c r="EG279" s="14">
        <f t="shared" si="569"/>
        <v>2360</v>
      </c>
      <c r="EH279" s="14">
        <f t="shared" si="570"/>
        <v>2433</v>
      </c>
      <c r="EI279" s="14">
        <f t="shared" si="571"/>
        <v>2433</v>
      </c>
      <c r="EJ279" s="14">
        <f t="shared" si="572"/>
        <v>2831</v>
      </c>
      <c r="EK279" s="14">
        <f t="shared" si="573"/>
        <v>3011</v>
      </c>
      <c r="EL279" s="14">
        <f t="shared" si="574"/>
        <v>46610</v>
      </c>
      <c r="EM279" s="14">
        <f t="shared" si="575"/>
        <v>48160</v>
      </c>
      <c r="EN279" s="14">
        <f t="shared" si="576"/>
        <v>48160</v>
      </c>
      <c r="EO279" s="14">
        <f t="shared" si="577"/>
        <v>56380</v>
      </c>
      <c r="EP279" s="14">
        <f t="shared" si="578"/>
        <v>59900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557"/>
        <v>14</v>
      </c>
      <c r="AG280" s="13">
        <f t="shared" si="535"/>
        <v>3</v>
      </c>
      <c r="AH280" s="14">
        <f t="shared" si="536"/>
        <v>1101014</v>
      </c>
      <c r="AI280" s="14" t="str">
        <f t="shared" si="537"/>
        <v>吕仙宫16突</v>
      </c>
      <c r="AJ280" s="25" t="s">
        <v>162</v>
      </c>
      <c r="AK280" s="14">
        <v>1</v>
      </c>
      <c r="AL280" s="14">
        <f t="shared" si="538"/>
        <v>16</v>
      </c>
      <c r="AM280" s="14">
        <f>INDEX(属性投放!$DE$6:$DE$85,(卡牌属性!AG280-2)*20+卡牌属性!AL280)</f>
        <v>13550</v>
      </c>
      <c r="AN280" s="14">
        <f t="shared" si="558"/>
        <v>13550</v>
      </c>
      <c r="AO280" s="14">
        <f t="shared" si="558"/>
        <v>13550</v>
      </c>
      <c r="AP280" s="14">
        <f t="shared" si="558"/>
        <v>13550</v>
      </c>
      <c r="AQ280" s="14">
        <f t="shared" si="558"/>
        <v>13550</v>
      </c>
      <c r="AR280" s="14">
        <f>INDEX(属性投放!$DF$6:$DF$85,(卡牌属性!AG280-2)*20+卡牌属性!AL280)</f>
        <v>6762</v>
      </c>
      <c r="AS280" s="14">
        <f t="shared" si="559"/>
        <v>6762</v>
      </c>
      <c r="AT280" s="14">
        <f t="shared" si="559"/>
        <v>6762</v>
      </c>
      <c r="AU280" s="14">
        <f t="shared" si="559"/>
        <v>6762</v>
      </c>
      <c r="AV280" s="14">
        <f t="shared" si="559"/>
        <v>6762</v>
      </c>
      <c r="AW280" s="14">
        <f>INDEX(属性投放!$DG$6:$DG$85,(卡牌属性!AG280-2)*20+卡牌属性!AL280)</f>
        <v>67650</v>
      </c>
      <c r="AX280" s="14">
        <f t="shared" si="560"/>
        <v>67650</v>
      </c>
      <c r="AY280" s="14">
        <f t="shared" si="560"/>
        <v>67650</v>
      </c>
      <c r="AZ280" s="14">
        <f t="shared" si="560"/>
        <v>67650</v>
      </c>
      <c r="BA280" s="14">
        <f t="shared" si="560"/>
        <v>67650</v>
      </c>
      <c r="BB280" s="14">
        <f>INDEX(属性投放!$DK$6:$DK$85,(卡牌属性!AG280-2)*20+卡牌属性!AL280)</f>
        <v>314</v>
      </c>
      <c r="BC280" s="14">
        <f t="shared" si="561"/>
        <v>314</v>
      </c>
      <c r="BD280" s="14">
        <f t="shared" si="561"/>
        <v>314</v>
      </c>
      <c r="BE280" s="14">
        <f t="shared" si="561"/>
        <v>314</v>
      </c>
      <c r="BF280" s="14">
        <f t="shared" si="561"/>
        <v>314</v>
      </c>
      <c r="BG280" s="14">
        <f>INDEX(属性投放!$DL$6:$DL$85,(卡牌属性!AG280-2)*20+卡牌属性!AL280)</f>
        <v>157</v>
      </c>
      <c r="BH280" s="14">
        <f t="shared" si="562"/>
        <v>157</v>
      </c>
      <c r="BI280" s="14">
        <f t="shared" si="562"/>
        <v>157</v>
      </c>
      <c r="BJ280" s="14">
        <f t="shared" si="562"/>
        <v>157</v>
      </c>
      <c r="BK280" s="14">
        <f t="shared" si="562"/>
        <v>157</v>
      </c>
      <c r="BL280" s="14">
        <f>INDEX(属性投放!$DM$6:$DM$85,(卡牌属性!AG280-2)*20+卡牌属性!AL280)</f>
        <v>1570</v>
      </c>
      <c r="BM280" s="14">
        <f t="shared" si="563"/>
        <v>1570</v>
      </c>
      <c r="BN280" s="14">
        <f t="shared" si="563"/>
        <v>1570</v>
      </c>
      <c r="BO280" s="14">
        <f t="shared" si="563"/>
        <v>1570</v>
      </c>
      <c r="BP280" s="14">
        <f t="shared" si="563"/>
        <v>1570</v>
      </c>
      <c r="BU280" s="13">
        <v>276</v>
      </c>
      <c r="BV280" s="13">
        <f t="shared" si="539"/>
        <v>14</v>
      </c>
      <c r="BW280" s="14">
        <f t="shared" si="540"/>
        <v>3</v>
      </c>
      <c r="BX280" s="14">
        <f t="shared" si="541"/>
        <v>1102014</v>
      </c>
      <c r="BY280" s="14" t="str">
        <f t="shared" si="542"/>
        <v>石灵明16突</v>
      </c>
      <c r="BZ280" s="25" t="s">
        <v>162</v>
      </c>
      <c r="CA280" s="14">
        <v>2</v>
      </c>
      <c r="CB280" s="14">
        <f t="shared" si="543"/>
        <v>16</v>
      </c>
      <c r="CC280" s="14" t="s">
        <v>21</v>
      </c>
      <c r="CD280" s="14">
        <f>INDEX(属性投放!$AY$6:$AY$85,(BW280-2)*20+CB280)</f>
        <v>12281</v>
      </c>
      <c r="CE280" s="14" t="s">
        <v>22</v>
      </c>
      <c r="CF280" s="14">
        <f>INDEX(属性投放!$AZ$6:$AZ$85,(BW280-2)*20+CB280)</f>
        <v>6121</v>
      </c>
      <c r="CG280" s="14" t="s">
        <v>674</v>
      </c>
      <c r="CH280" s="14">
        <f>INDEX(属性投放!$BA$6:$BA$85,(BW280-2)*20+CB280)</f>
        <v>121810</v>
      </c>
      <c r="CI280" s="14" t="s">
        <v>21</v>
      </c>
      <c r="CJ280" s="14">
        <f>INDEX(属性投放!$BB$6:$BB$85,(BW280-2)*20+CB280)</f>
        <v>30</v>
      </c>
      <c r="CK280" s="14" t="s">
        <v>22</v>
      </c>
      <c r="CL280" s="14">
        <f>INDEX(属性投放!$BC$6:$BC$85,(BW280-2)*20+CB280)</f>
        <v>15</v>
      </c>
      <c r="CM280" s="14" t="s">
        <v>674</v>
      </c>
      <c r="CN280" s="14">
        <f>INDEX(属性投放!$BD$6:$BD$85,(BW280-2)*20+CB280)</f>
        <v>300</v>
      </c>
      <c r="CQ280" s="13">
        <v>276</v>
      </c>
      <c r="CR280" s="13">
        <f t="shared" si="544"/>
        <v>6</v>
      </c>
      <c r="CS280" s="13">
        <f t="shared" si="545"/>
        <v>16</v>
      </c>
      <c r="CT280" s="14">
        <f t="shared" si="546"/>
        <v>5</v>
      </c>
      <c r="CU280" s="14">
        <f t="shared" si="547"/>
        <v>1102006</v>
      </c>
      <c r="CV280" s="14" t="str">
        <f>INDEX($O$6:$O$27,CR280)&amp;"-"&amp;INDEX(属性投放!$AB$7:$AB$26,CX280)&amp;"-魂火-"&amp;CZ280</f>
        <v>项羽-叫唤+2-魂火-1</v>
      </c>
      <c r="CW280" s="25" t="s">
        <v>162</v>
      </c>
      <c r="CX280" s="14">
        <f>INDEX(属性投放!$AL$7:$AL$58,CS280)</f>
        <v>9</v>
      </c>
      <c r="CY280" s="14" t="s">
        <v>701</v>
      </c>
      <c r="CZ280" s="14">
        <f>INDEX(属性投放!$AM$7:$AM$58,CS280)</f>
        <v>1</v>
      </c>
      <c r="DA280" s="14">
        <f t="shared" si="548"/>
        <v>16</v>
      </c>
      <c r="DB280" s="14">
        <f>INDEX(属性投放!$AN$7:$AN$58,DA280)</f>
        <v>60</v>
      </c>
      <c r="DC280" s="14" t="s">
        <v>702</v>
      </c>
      <c r="DD280" s="14">
        <f>INDEX(属性投放!$BJ$6:$BJ$85,(CT280-2)*20+CX280)</f>
        <v>210</v>
      </c>
      <c r="DE280" s="14">
        <f>SUMIFS(DD$5:DD280,$CR$5:$CR280,"="&amp;$CR280)</f>
        <v>1805</v>
      </c>
      <c r="DF280" s="14" t="s">
        <v>703</v>
      </c>
      <c r="DG280" s="14">
        <f>INDEX(属性投放!$BK$6:$BK$85,(CT280-2)*20+CX280)</f>
        <v>105</v>
      </c>
      <c r="DH280" s="14">
        <f>SUMIFS(DG$5:DG280,$CR$5:$CR280,"="&amp;$CR280)</f>
        <v>904</v>
      </c>
      <c r="DI280" s="14" t="s">
        <v>704</v>
      </c>
      <c r="DJ280" s="14">
        <f>INDEX(属性投放!$BL$6:$BL$85,(CT280-2)*20+CX280)</f>
        <v>2100</v>
      </c>
      <c r="DK280" s="14">
        <f>SUMIFS(DJ$5:DJ280,$CR$5:$CR280,"="&amp;$CR280)</f>
        <v>18050</v>
      </c>
      <c r="DP280" s="14">
        <f t="shared" si="549"/>
        <v>1102014</v>
      </c>
      <c r="DQ280" s="14" t="str">
        <f t="shared" si="550"/>
        <v>石灵明16突</v>
      </c>
      <c r="DR280" s="14">
        <f t="shared" si="551"/>
        <v>5</v>
      </c>
      <c r="DS280" s="14">
        <f t="shared" si="552"/>
        <v>5</v>
      </c>
      <c r="DT280" s="14">
        <f t="shared" si="553"/>
        <v>5</v>
      </c>
      <c r="DU280" s="14">
        <f t="shared" si="554"/>
        <v>3</v>
      </c>
      <c r="DV280" s="14">
        <f t="shared" si="555"/>
        <v>16</v>
      </c>
      <c r="DW280" s="14">
        <f t="shared" si="556"/>
        <v>36</v>
      </c>
      <c r="DX280" s="14">
        <f>INDEX(属性投放!$AW$6:$AW$85,(卡牌属性!DU280-2)*20+卡牌属性!DV280)</f>
        <v>7</v>
      </c>
      <c r="DY280" s="14">
        <f>INDEX(属性投放!BP$6:BP$85,卡牌属性!$DW280)</f>
        <v>1000</v>
      </c>
      <c r="DZ280" s="14">
        <f>INDEX(属性投放!BQ$6:BQ$85,卡牌属性!$DW280)</f>
        <v>500</v>
      </c>
      <c r="EA280" s="14">
        <f>INDEX(属性投放!BR$6:BR$85,卡牌属性!$DW280)</f>
        <v>10000</v>
      </c>
      <c r="EB280" s="14">
        <f t="shared" si="564"/>
        <v>5971</v>
      </c>
      <c r="EC280" s="14">
        <f t="shared" si="565"/>
        <v>6154</v>
      </c>
      <c r="ED280" s="14">
        <f t="shared" si="566"/>
        <v>7108</v>
      </c>
      <c r="EE280" s="14">
        <f t="shared" si="567"/>
        <v>7108</v>
      </c>
      <c r="EF280" s="14">
        <f t="shared" si="568"/>
        <v>7525</v>
      </c>
      <c r="EG280" s="14">
        <f t="shared" si="569"/>
        <v>2964</v>
      </c>
      <c r="EH280" s="14">
        <f t="shared" si="570"/>
        <v>3037</v>
      </c>
      <c r="EI280" s="14">
        <f t="shared" si="571"/>
        <v>3037</v>
      </c>
      <c r="EJ280" s="14">
        <f t="shared" si="572"/>
        <v>3491</v>
      </c>
      <c r="EK280" s="14">
        <f t="shared" si="573"/>
        <v>3695</v>
      </c>
      <c r="EL280" s="14">
        <f t="shared" si="574"/>
        <v>58610</v>
      </c>
      <c r="EM280" s="14">
        <f t="shared" si="575"/>
        <v>60240</v>
      </c>
      <c r="EN280" s="14">
        <f t="shared" si="576"/>
        <v>60240</v>
      </c>
      <c r="EO280" s="14">
        <f t="shared" si="577"/>
        <v>69580</v>
      </c>
      <c r="EP280" s="14">
        <f t="shared" si="578"/>
        <v>73500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557"/>
        <v>14</v>
      </c>
      <c r="AG281" s="13">
        <f t="shared" si="535"/>
        <v>3</v>
      </c>
      <c r="AH281" s="14">
        <f t="shared" si="536"/>
        <v>1101014</v>
      </c>
      <c r="AI281" s="14" t="str">
        <f t="shared" si="537"/>
        <v>吕仙宫17突</v>
      </c>
      <c r="AJ281" s="25" t="s">
        <v>162</v>
      </c>
      <c r="AK281" s="14">
        <v>1</v>
      </c>
      <c r="AL281" s="14">
        <f t="shared" si="538"/>
        <v>17</v>
      </c>
      <c r="AM281" s="14">
        <f>INDEX(属性投放!$DE$6:$DE$85,(卡牌属性!AG281-2)*20+卡牌属性!AL281)</f>
        <v>14671</v>
      </c>
      <c r="AN281" s="14">
        <f t="shared" si="558"/>
        <v>14671</v>
      </c>
      <c r="AO281" s="14">
        <f t="shared" si="558"/>
        <v>14671</v>
      </c>
      <c r="AP281" s="14">
        <f t="shared" si="558"/>
        <v>14671</v>
      </c>
      <c r="AQ281" s="14">
        <f t="shared" si="558"/>
        <v>14671</v>
      </c>
      <c r="AR281" s="14">
        <f>INDEX(属性投放!$DF$6:$DF$85,(卡牌属性!AG281-2)*20+卡牌属性!AL281)</f>
        <v>7323</v>
      </c>
      <c r="AS281" s="14">
        <f t="shared" si="559"/>
        <v>7323</v>
      </c>
      <c r="AT281" s="14">
        <f t="shared" si="559"/>
        <v>7323</v>
      </c>
      <c r="AU281" s="14">
        <f t="shared" si="559"/>
        <v>7323</v>
      </c>
      <c r="AV281" s="14">
        <f t="shared" si="559"/>
        <v>7323</v>
      </c>
      <c r="AW281" s="14">
        <f>INDEX(属性投放!$DG$6:$DG$85,(卡牌属性!AG281-2)*20+卡牌属性!AL281)</f>
        <v>73255</v>
      </c>
      <c r="AX281" s="14">
        <f t="shared" si="560"/>
        <v>73255</v>
      </c>
      <c r="AY281" s="14">
        <f t="shared" si="560"/>
        <v>73255</v>
      </c>
      <c r="AZ281" s="14">
        <f t="shared" si="560"/>
        <v>73255</v>
      </c>
      <c r="BA281" s="14">
        <f t="shared" si="560"/>
        <v>73255</v>
      </c>
      <c r="BB281" s="14">
        <f>INDEX(属性投放!$DK$6:$DK$85,(卡牌属性!AG281-2)*20+卡牌属性!AL281)</f>
        <v>314</v>
      </c>
      <c r="BC281" s="14">
        <f t="shared" si="561"/>
        <v>314</v>
      </c>
      <c r="BD281" s="14">
        <f t="shared" si="561"/>
        <v>314</v>
      </c>
      <c r="BE281" s="14">
        <f t="shared" si="561"/>
        <v>314</v>
      </c>
      <c r="BF281" s="14">
        <f t="shared" si="561"/>
        <v>314</v>
      </c>
      <c r="BG281" s="14">
        <f>INDEX(属性投放!$DL$6:$DL$85,(卡牌属性!AG281-2)*20+卡牌属性!AL281)</f>
        <v>157</v>
      </c>
      <c r="BH281" s="14">
        <f t="shared" si="562"/>
        <v>157</v>
      </c>
      <c r="BI281" s="14">
        <f t="shared" si="562"/>
        <v>157</v>
      </c>
      <c r="BJ281" s="14">
        <f t="shared" si="562"/>
        <v>157</v>
      </c>
      <c r="BK281" s="14">
        <f t="shared" si="562"/>
        <v>157</v>
      </c>
      <c r="BL281" s="14">
        <f>INDEX(属性投放!$DM$6:$DM$85,(卡牌属性!AG281-2)*20+卡牌属性!AL281)</f>
        <v>1570</v>
      </c>
      <c r="BM281" s="14">
        <f t="shared" si="563"/>
        <v>1570</v>
      </c>
      <c r="BN281" s="14">
        <f t="shared" si="563"/>
        <v>1570</v>
      </c>
      <c r="BO281" s="14">
        <f t="shared" si="563"/>
        <v>1570</v>
      </c>
      <c r="BP281" s="14">
        <f t="shared" si="563"/>
        <v>1570</v>
      </c>
      <c r="BU281" s="13">
        <v>277</v>
      </c>
      <c r="BV281" s="13">
        <f t="shared" si="539"/>
        <v>14</v>
      </c>
      <c r="BW281" s="14">
        <f t="shared" si="540"/>
        <v>3</v>
      </c>
      <c r="BX281" s="14">
        <f t="shared" si="541"/>
        <v>1102014</v>
      </c>
      <c r="BY281" s="14" t="str">
        <f t="shared" si="542"/>
        <v>石灵明17突</v>
      </c>
      <c r="BZ281" s="25" t="s">
        <v>162</v>
      </c>
      <c r="CA281" s="14">
        <v>2</v>
      </c>
      <c r="CB281" s="14">
        <f t="shared" si="543"/>
        <v>17</v>
      </c>
      <c r="CC281" s="14" t="s">
        <v>21</v>
      </c>
      <c r="CD281" s="14">
        <f>INDEX(属性投放!$AY$6:$AY$85,(BW281-2)*20+CB281)</f>
        <v>15291</v>
      </c>
      <c r="CE281" s="14" t="s">
        <v>22</v>
      </c>
      <c r="CF281" s="14">
        <f>INDEX(属性投放!$AZ$6:$AZ$85,(BW281-2)*20+CB281)</f>
        <v>7626</v>
      </c>
      <c r="CG281" s="14" t="s">
        <v>674</v>
      </c>
      <c r="CH281" s="14">
        <f>INDEX(属性投放!$BA$6:$BA$85,(BW281-2)*20+CB281)</f>
        <v>151910</v>
      </c>
      <c r="CI281" s="14" t="s">
        <v>21</v>
      </c>
      <c r="CJ281" s="14">
        <f>INDEX(属性投放!$BB$6:$BB$85,(BW281-2)*20+CB281)</f>
        <v>30</v>
      </c>
      <c r="CK281" s="14" t="s">
        <v>22</v>
      </c>
      <c r="CL281" s="14">
        <f>INDEX(属性投放!$BC$6:$BC$85,(BW281-2)*20+CB281)</f>
        <v>15</v>
      </c>
      <c r="CM281" s="14" t="s">
        <v>674</v>
      </c>
      <c r="CN281" s="14">
        <f>INDEX(属性投放!$BD$6:$BD$85,(BW281-2)*20+CB281)</f>
        <v>300</v>
      </c>
      <c r="CQ281" s="13">
        <v>277</v>
      </c>
      <c r="CR281" s="13">
        <f t="shared" si="544"/>
        <v>6</v>
      </c>
      <c r="CS281" s="13">
        <f t="shared" si="545"/>
        <v>17</v>
      </c>
      <c r="CT281" s="14">
        <f t="shared" si="546"/>
        <v>5</v>
      </c>
      <c r="CU281" s="14">
        <f t="shared" si="547"/>
        <v>1102006</v>
      </c>
      <c r="CV281" s="14" t="str">
        <f>INDEX($O$6:$O$27,CR281)&amp;"-"&amp;INDEX(属性投放!$AB$7:$AB$26,CX281)&amp;"-魂火-"&amp;CZ281</f>
        <v>项羽-叫唤+2-魂火-2</v>
      </c>
      <c r="CW281" s="25" t="s">
        <v>162</v>
      </c>
      <c r="CX281" s="14">
        <f>INDEX(属性投放!$AL$7:$AL$58,CS281)</f>
        <v>9</v>
      </c>
      <c r="CY281" s="14" t="s">
        <v>701</v>
      </c>
      <c r="CZ281" s="14">
        <f>INDEX(属性投放!$AM$7:$AM$58,CS281)</f>
        <v>2</v>
      </c>
      <c r="DA281" s="14">
        <f t="shared" si="548"/>
        <v>17</v>
      </c>
      <c r="DB281" s="14">
        <f>INDEX(属性投放!$AN$7:$AN$58,DA281)</f>
        <v>62</v>
      </c>
      <c r="DC281" s="14" t="s">
        <v>702</v>
      </c>
      <c r="DD281" s="14">
        <f>INDEX(属性投放!$BJ$6:$BJ$85,(CT281-2)*20+CX281)</f>
        <v>210</v>
      </c>
      <c r="DE281" s="14">
        <f>SUMIFS(DD$5:DD281,$CR$5:$CR281,"="&amp;$CR281)</f>
        <v>2015</v>
      </c>
      <c r="DF281" s="14" t="s">
        <v>703</v>
      </c>
      <c r="DG281" s="14">
        <f>INDEX(属性投放!$BK$6:$BK$85,(CT281-2)*20+CX281)</f>
        <v>105</v>
      </c>
      <c r="DH281" s="14">
        <f>SUMIFS(DG$5:DG281,$CR$5:$CR281,"="&amp;$CR281)</f>
        <v>1009</v>
      </c>
      <c r="DI281" s="14" t="s">
        <v>704</v>
      </c>
      <c r="DJ281" s="14">
        <f>INDEX(属性投放!$BL$6:$BL$85,(CT281-2)*20+CX281)</f>
        <v>2100</v>
      </c>
      <c r="DK281" s="14">
        <f>SUMIFS(DJ$5:DJ281,$CR$5:$CR281,"="&amp;$CR281)</f>
        <v>20150</v>
      </c>
      <c r="DP281" s="14">
        <f t="shared" si="549"/>
        <v>1102014</v>
      </c>
      <c r="DQ281" s="14" t="str">
        <f t="shared" si="550"/>
        <v>石灵明17突</v>
      </c>
      <c r="DR281" s="14">
        <f t="shared" si="551"/>
        <v>5</v>
      </c>
      <c r="DS281" s="14">
        <f t="shared" si="552"/>
        <v>5</v>
      </c>
      <c r="DT281" s="14">
        <f t="shared" si="553"/>
        <v>5</v>
      </c>
      <c r="DU281" s="14">
        <f t="shared" si="554"/>
        <v>3</v>
      </c>
      <c r="DV281" s="14">
        <f t="shared" si="555"/>
        <v>17</v>
      </c>
      <c r="DW281" s="14">
        <f t="shared" si="556"/>
        <v>37</v>
      </c>
      <c r="DX281" s="14">
        <f>INDEX(属性投放!$AW$6:$AW$85,(卡牌属性!DU281-2)*20+卡牌属性!DV281)</f>
        <v>8</v>
      </c>
      <c r="DY281" s="14">
        <f>INDEX(属性投放!BP$6:BP$85,卡牌属性!$DW281)</f>
        <v>1000</v>
      </c>
      <c r="DZ281" s="14">
        <f>INDEX(属性投放!BQ$6:BQ$85,卡牌属性!$DW281)</f>
        <v>500</v>
      </c>
      <c r="EA281" s="14">
        <f>INDEX(属性投放!BR$6:BR$85,卡牌属性!$DW281)</f>
        <v>10000</v>
      </c>
      <c r="EB281" s="14">
        <f t="shared" si="564"/>
        <v>7181</v>
      </c>
      <c r="EC281" s="14">
        <f t="shared" si="565"/>
        <v>7399</v>
      </c>
      <c r="ED281" s="14">
        <f t="shared" si="566"/>
        <v>8458</v>
      </c>
      <c r="EE281" s="14">
        <f t="shared" si="567"/>
        <v>8458</v>
      </c>
      <c r="EF281" s="14">
        <f t="shared" si="568"/>
        <v>8945</v>
      </c>
      <c r="EG281" s="14">
        <f t="shared" si="569"/>
        <v>3569</v>
      </c>
      <c r="EH281" s="14">
        <f t="shared" si="570"/>
        <v>3663</v>
      </c>
      <c r="EI281" s="14">
        <f t="shared" si="571"/>
        <v>3663</v>
      </c>
      <c r="EJ281" s="14">
        <f t="shared" si="572"/>
        <v>4166</v>
      </c>
      <c r="EK281" s="14">
        <f t="shared" si="573"/>
        <v>4405</v>
      </c>
      <c r="EL281" s="14">
        <f t="shared" si="574"/>
        <v>70710</v>
      </c>
      <c r="EM281" s="14">
        <f t="shared" si="575"/>
        <v>72690</v>
      </c>
      <c r="EN281" s="14">
        <f t="shared" si="576"/>
        <v>72690</v>
      </c>
      <c r="EO281" s="14">
        <f t="shared" si="577"/>
        <v>83080</v>
      </c>
      <c r="EP281" s="14">
        <f t="shared" si="578"/>
        <v>87700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557"/>
        <v>14</v>
      </c>
      <c r="AG282" s="13">
        <f t="shared" si="535"/>
        <v>3</v>
      </c>
      <c r="AH282" s="14">
        <f t="shared" si="536"/>
        <v>1101014</v>
      </c>
      <c r="AI282" s="14" t="str">
        <f t="shared" si="537"/>
        <v>吕仙宫18突</v>
      </c>
      <c r="AJ282" s="25" t="s">
        <v>162</v>
      </c>
      <c r="AK282" s="14">
        <v>1</v>
      </c>
      <c r="AL282" s="14">
        <f t="shared" si="538"/>
        <v>18</v>
      </c>
      <c r="AM282" s="14">
        <f>INDEX(属性投放!$DE$6:$DE$85,(卡牌属性!AG282-2)*20+卡牌属性!AL282)</f>
        <v>15792</v>
      </c>
      <c r="AN282" s="14">
        <f t="shared" si="558"/>
        <v>15792</v>
      </c>
      <c r="AO282" s="14">
        <f t="shared" si="558"/>
        <v>15792</v>
      </c>
      <c r="AP282" s="14">
        <f t="shared" si="558"/>
        <v>15792</v>
      </c>
      <c r="AQ282" s="14">
        <f t="shared" si="558"/>
        <v>15792</v>
      </c>
      <c r="AR282" s="14">
        <f>INDEX(属性投放!$DF$6:$DF$85,(卡牌属性!AG282-2)*20+卡牌属性!AL282)</f>
        <v>7884</v>
      </c>
      <c r="AS282" s="14">
        <f t="shared" si="559"/>
        <v>7884</v>
      </c>
      <c r="AT282" s="14">
        <f t="shared" si="559"/>
        <v>7884</v>
      </c>
      <c r="AU282" s="14">
        <f t="shared" si="559"/>
        <v>7884</v>
      </c>
      <c r="AV282" s="14">
        <f t="shared" si="559"/>
        <v>7884</v>
      </c>
      <c r="AW282" s="14">
        <f>INDEX(属性投放!$DG$6:$DG$85,(卡牌属性!AG282-2)*20+卡牌属性!AL282)</f>
        <v>78860</v>
      </c>
      <c r="AX282" s="14">
        <f t="shared" si="560"/>
        <v>78860</v>
      </c>
      <c r="AY282" s="14">
        <f t="shared" si="560"/>
        <v>78860</v>
      </c>
      <c r="AZ282" s="14">
        <f t="shared" si="560"/>
        <v>78860</v>
      </c>
      <c r="BA282" s="14">
        <f t="shared" si="560"/>
        <v>78860</v>
      </c>
      <c r="BB282" s="14">
        <f>INDEX(属性投放!$DK$6:$DK$85,(卡牌属性!AG282-2)*20+卡牌属性!AL282)</f>
        <v>314</v>
      </c>
      <c r="BC282" s="14">
        <f t="shared" si="561"/>
        <v>314</v>
      </c>
      <c r="BD282" s="14">
        <f t="shared" si="561"/>
        <v>314</v>
      </c>
      <c r="BE282" s="14">
        <f t="shared" si="561"/>
        <v>314</v>
      </c>
      <c r="BF282" s="14">
        <f t="shared" si="561"/>
        <v>314</v>
      </c>
      <c r="BG282" s="14">
        <f>INDEX(属性投放!$DL$6:$DL$85,(卡牌属性!AG282-2)*20+卡牌属性!AL282)</f>
        <v>157</v>
      </c>
      <c r="BH282" s="14">
        <f t="shared" si="562"/>
        <v>157</v>
      </c>
      <c r="BI282" s="14">
        <f t="shared" si="562"/>
        <v>157</v>
      </c>
      <c r="BJ282" s="14">
        <f t="shared" si="562"/>
        <v>157</v>
      </c>
      <c r="BK282" s="14">
        <f t="shared" si="562"/>
        <v>157</v>
      </c>
      <c r="BL282" s="14">
        <f>INDEX(属性投放!$DM$6:$DM$85,(卡牌属性!AG282-2)*20+卡牌属性!AL282)</f>
        <v>1570</v>
      </c>
      <c r="BM282" s="14">
        <f t="shared" si="563"/>
        <v>1570</v>
      </c>
      <c r="BN282" s="14">
        <f t="shared" si="563"/>
        <v>1570</v>
      </c>
      <c r="BO282" s="14">
        <f t="shared" si="563"/>
        <v>1570</v>
      </c>
      <c r="BP282" s="14">
        <f t="shared" si="563"/>
        <v>1570</v>
      </c>
      <c r="BU282" s="13">
        <v>278</v>
      </c>
      <c r="BV282" s="13">
        <f t="shared" si="539"/>
        <v>14</v>
      </c>
      <c r="BW282" s="14">
        <f t="shared" si="540"/>
        <v>3</v>
      </c>
      <c r="BX282" s="14">
        <f t="shared" si="541"/>
        <v>1102014</v>
      </c>
      <c r="BY282" s="14" t="str">
        <f t="shared" si="542"/>
        <v>石灵明18突</v>
      </c>
      <c r="BZ282" s="25" t="s">
        <v>162</v>
      </c>
      <c r="CA282" s="14">
        <v>2</v>
      </c>
      <c r="CB282" s="14">
        <f t="shared" si="543"/>
        <v>18</v>
      </c>
      <c r="CC282" s="14" t="s">
        <v>21</v>
      </c>
      <c r="CD282" s="14">
        <f>INDEX(属性投放!$AY$6:$AY$85,(BW282-2)*20+CB282)</f>
        <v>18781</v>
      </c>
      <c r="CE282" s="14" t="s">
        <v>22</v>
      </c>
      <c r="CF282" s="14">
        <f>INDEX(属性投放!$AZ$6:$AZ$85,(BW282-2)*20+CB282)</f>
        <v>9371</v>
      </c>
      <c r="CG282" s="14" t="s">
        <v>674</v>
      </c>
      <c r="CH282" s="14">
        <f>INDEX(属性投放!$BA$6:$BA$85,(BW282-2)*20+CB282)</f>
        <v>186810</v>
      </c>
      <c r="CI282" s="14" t="s">
        <v>21</v>
      </c>
      <c r="CJ282" s="14">
        <f>INDEX(属性投放!$BB$6:$BB$85,(BW282-2)*20+CB282)</f>
        <v>30</v>
      </c>
      <c r="CK282" s="14" t="s">
        <v>22</v>
      </c>
      <c r="CL282" s="14">
        <f>INDEX(属性投放!$BC$6:$BC$85,(BW282-2)*20+CB282)</f>
        <v>15</v>
      </c>
      <c r="CM282" s="14" t="s">
        <v>674</v>
      </c>
      <c r="CN282" s="14">
        <f>INDEX(属性投放!$BD$6:$BD$85,(BW282-2)*20+CB282)</f>
        <v>300</v>
      </c>
      <c r="CQ282" s="13">
        <v>278</v>
      </c>
      <c r="CR282" s="13">
        <f t="shared" si="544"/>
        <v>6</v>
      </c>
      <c r="CS282" s="13">
        <f t="shared" si="545"/>
        <v>18</v>
      </c>
      <c r="CT282" s="14">
        <f t="shared" si="546"/>
        <v>5</v>
      </c>
      <c r="CU282" s="14">
        <f t="shared" si="547"/>
        <v>1102006</v>
      </c>
      <c r="CV282" s="14" t="str">
        <f>INDEX($O$6:$O$27,CR282)&amp;"-"&amp;INDEX(属性投放!$AB$7:$AB$26,CX282)&amp;"-魂火-"&amp;CZ282</f>
        <v>项羽-叫唤+2-魂火-3</v>
      </c>
      <c r="CW282" s="25" t="s">
        <v>162</v>
      </c>
      <c r="CX282" s="14">
        <f>INDEX(属性投放!$AL$7:$AL$58,CS282)</f>
        <v>9</v>
      </c>
      <c r="CY282" s="14" t="s">
        <v>701</v>
      </c>
      <c r="CZ282" s="14">
        <f>INDEX(属性投放!$AM$7:$AM$58,CS282)</f>
        <v>3</v>
      </c>
      <c r="DA282" s="14">
        <f t="shared" si="548"/>
        <v>18</v>
      </c>
      <c r="DB282" s="14">
        <f>INDEX(属性投放!$AN$7:$AN$58,DA282)</f>
        <v>65</v>
      </c>
      <c r="DC282" s="14" t="s">
        <v>702</v>
      </c>
      <c r="DD282" s="14">
        <f>INDEX(属性投放!$BJ$6:$BJ$85,(CT282-2)*20+CX282)</f>
        <v>210</v>
      </c>
      <c r="DE282" s="14">
        <f>SUMIFS(DD$5:DD282,$CR$5:$CR282,"="&amp;$CR282)</f>
        <v>2225</v>
      </c>
      <c r="DF282" s="14" t="s">
        <v>703</v>
      </c>
      <c r="DG282" s="14">
        <f>INDEX(属性投放!$BK$6:$BK$85,(CT282-2)*20+CX282)</f>
        <v>105</v>
      </c>
      <c r="DH282" s="14">
        <f>SUMIFS(DG$5:DG282,$CR$5:$CR282,"="&amp;$CR282)</f>
        <v>1114</v>
      </c>
      <c r="DI282" s="14" t="s">
        <v>704</v>
      </c>
      <c r="DJ282" s="14">
        <f>INDEX(属性投放!$BL$6:$BL$85,(CT282-2)*20+CX282)</f>
        <v>2100</v>
      </c>
      <c r="DK282" s="14">
        <f>SUMIFS(DJ$5:DJ282,$CR$5:$CR282,"="&amp;$CR282)</f>
        <v>22250</v>
      </c>
      <c r="DP282" s="14">
        <f t="shared" si="549"/>
        <v>1102014</v>
      </c>
      <c r="DQ282" s="14" t="str">
        <f t="shared" si="550"/>
        <v>石灵明18突</v>
      </c>
      <c r="DR282" s="14">
        <f t="shared" si="551"/>
        <v>5</v>
      </c>
      <c r="DS282" s="14">
        <f t="shared" si="552"/>
        <v>5</v>
      </c>
      <c r="DT282" s="14">
        <f t="shared" si="553"/>
        <v>5</v>
      </c>
      <c r="DU282" s="14">
        <f t="shared" si="554"/>
        <v>3</v>
      </c>
      <c r="DV282" s="14">
        <f t="shared" si="555"/>
        <v>18</v>
      </c>
      <c r="DW282" s="14">
        <f t="shared" si="556"/>
        <v>38</v>
      </c>
      <c r="DX282" s="14">
        <f>INDEX(属性投放!$AW$6:$AW$85,(卡牌属性!DU282-2)*20+卡牌属性!DV282)</f>
        <v>7</v>
      </c>
      <c r="DY282" s="14">
        <f>INDEX(属性投放!BP$6:BP$85,卡牌属性!$DW282)</f>
        <v>1800</v>
      </c>
      <c r="DZ282" s="14">
        <f>INDEX(属性投放!BQ$6:BQ$85,卡牌属性!$DW282)</f>
        <v>900</v>
      </c>
      <c r="EA282" s="14">
        <f>INDEX(属性投放!BR$6:BR$85,卡牌属性!$DW282)</f>
        <v>18000</v>
      </c>
      <c r="EB282" s="14">
        <f t="shared" si="564"/>
        <v>8421</v>
      </c>
      <c r="EC282" s="14">
        <f t="shared" si="565"/>
        <v>8679</v>
      </c>
      <c r="ED282" s="14">
        <f t="shared" si="566"/>
        <v>9858</v>
      </c>
      <c r="EE282" s="14">
        <f t="shared" si="567"/>
        <v>9858</v>
      </c>
      <c r="EF282" s="14">
        <f t="shared" si="568"/>
        <v>10425</v>
      </c>
      <c r="EG282" s="14">
        <f t="shared" si="569"/>
        <v>4189</v>
      </c>
      <c r="EH282" s="14">
        <f t="shared" si="570"/>
        <v>4307</v>
      </c>
      <c r="EI282" s="14">
        <f t="shared" si="571"/>
        <v>4307</v>
      </c>
      <c r="EJ282" s="14">
        <f t="shared" si="572"/>
        <v>4866</v>
      </c>
      <c r="EK282" s="14">
        <f t="shared" si="573"/>
        <v>5145</v>
      </c>
      <c r="EL282" s="14">
        <f t="shared" si="574"/>
        <v>83110</v>
      </c>
      <c r="EM282" s="14">
        <f t="shared" si="575"/>
        <v>85490</v>
      </c>
      <c r="EN282" s="14">
        <f t="shared" si="576"/>
        <v>85490</v>
      </c>
      <c r="EO282" s="14">
        <f t="shared" si="577"/>
        <v>97080</v>
      </c>
      <c r="EP282" s="14">
        <f t="shared" si="578"/>
        <v>102500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557"/>
        <v>14</v>
      </c>
      <c r="AG283" s="13">
        <f t="shared" si="535"/>
        <v>3</v>
      </c>
      <c r="AH283" s="14">
        <f t="shared" si="536"/>
        <v>1101014</v>
      </c>
      <c r="AI283" s="14" t="str">
        <f t="shared" si="537"/>
        <v>吕仙宫19突</v>
      </c>
      <c r="AJ283" s="25" t="s">
        <v>162</v>
      </c>
      <c r="AK283" s="14">
        <v>1</v>
      </c>
      <c r="AL283" s="14">
        <f t="shared" si="538"/>
        <v>19</v>
      </c>
      <c r="AM283" s="14">
        <f>INDEX(属性投放!$DE$6:$DE$85,(卡牌属性!AG283-2)*20+卡牌属性!AL283)</f>
        <v>24763</v>
      </c>
      <c r="AN283" s="14">
        <f t="shared" si="558"/>
        <v>24763</v>
      </c>
      <c r="AO283" s="14">
        <f t="shared" si="558"/>
        <v>24763</v>
      </c>
      <c r="AP283" s="14">
        <f t="shared" si="558"/>
        <v>24763</v>
      </c>
      <c r="AQ283" s="14">
        <f t="shared" si="558"/>
        <v>24763</v>
      </c>
      <c r="AR283" s="14">
        <f>INDEX(属性投放!$DF$6:$DF$85,(卡牌属性!AG283-2)*20+卡牌属性!AL283)</f>
        <v>12370</v>
      </c>
      <c r="AS283" s="14">
        <f t="shared" si="559"/>
        <v>12370</v>
      </c>
      <c r="AT283" s="14">
        <f t="shared" si="559"/>
        <v>12370</v>
      </c>
      <c r="AU283" s="14">
        <f t="shared" si="559"/>
        <v>12370</v>
      </c>
      <c r="AV283" s="14">
        <f t="shared" si="559"/>
        <v>12370</v>
      </c>
      <c r="AW283" s="14">
        <f>INDEX(属性投放!$DG$6:$DG$85,(卡牌属性!AG283-2)*20+卡牌属性!AL283)</f>
        <v>123715</v>
      </c>
      <c r="AX283" s="14">
        <f t="shared" si="560"/>
        <v>123715</v>
      </c>
      <c r="AY283" s="14">
        <f t="shared" si="560"/>
        <v>123715</v>
      </c>
      <c r="AZ283" s="14">
        <f t="shared" si="560"/>
        <v>123715</v>
      </c>
      <c r="BA283" s="14">
        <f t="shared" si="560"/>
        <v>123715</v>
      </c>
      <c r="BB283" s="14">
        <f>INDEX(属性投放!$DK$6:$DK$85,(卡牌属性!AG283-2)*20+卡牌属性!AL283)</f>
        <v>620</v>
      </c>
      <c r="BC283" s="14">
        <f t="shared" si="561"/>
        <v>620</v>
      </c>
      <c r="BD283" s="14">
        <f t="shared" si="561"/>
        <v>620</v>
      </c>
      <c r="BE283" s="14">
        <f t="shared" si="561"/>
        <v>620</v>
      </c>
      <c r="BF283" s="14">
        <f t="shared" si="561"/>
        <v>620</v>
      </c>
      <c r="BG283" s="14">
        <f>INDEX(属性投放!$DL$6:$DL$85,(卡牌属性!AG283-2)*20+卡牌属性!AL283)</f>
        <v>310</v>
      </c>
      <c r="BH283" s="14">
        <f t="shared" si="562"/>
        <v>310</v>
      </c>
      <c r="BI283" s="14">
        <f t="shared" si="562"/>
        <v>310</v>
      </c>
      <c r="BJ283" s="14">
        <f t="shared" si="562"/>
        <v>310</v>
      </c>
      <c r="BK283" s="14">
        <f t="shared" si="562"/>
        <v>310</v>
      </c>
      <c r="BL283" s="14">
        <f>INDEX(属性投放!$DM$6:$DM$85,(卡牌属性!AG283-2)*20+卡牌属性!AL283)</f>
        <v>3100</v>
      </c>
      <c r="BM283" s="14">
        <f t="shared" si="563"/>
        <v>3100</v>
      </c>
      <c r="BN283" s="14">
        <f t="shared" si="563"/>
        <v>3100</v>
      </c>
      <c r="BO283" s="14">
        <f t="shared" si="563"/>
        <v>3100</v>
      </c>
      <c r="BP283" s="14">
        <f t="shared" si="563"/>
        <v>3100</v>
      </c>
      <c r="BU283" s="13">
        <v>279</v>
      </c>
      <c r="BV283" s="13">
        <f t="shared" si="539"/>
        <v>14</v>
      </c>
      <c r="BW283" s="14">
        <f t="shared" si="540"/>
        <v>3</v>
      </c>
      <c r="BX283" s="14">
        <f t="shared" si="541"/>
        <v>1102014</v>
      </c>
      <c r="BY283" s="14" t="str">
        <f t="shared" si="542"/>
        <v>石灵明19突</v>
      </c>
      <c r="BZ283" s="25" t="s">
        <v>162</v>
      </c>
      <c r="CA283" s="14">
        <v>2</v>
      </c>
      <c r="CB283" s="14">
        <f t="shared" si="543"/>
        <v>19</v>
      </c>
      <c r="CC283" s="14" t="s">
        <v>21</v>
      </c>
      <c r="CD283" s="14">
        <f>INDEX(属性投放!$AY$6:$AY$85,(BW283-2)*20+CB283)</f>
        <v>23491</v>
      </c>
      <c r="CE283" s="14" t="s">
        <v>22</v>
      </c>
      <c r="CF283" s="14">
        <f>INDEX(属性投放!$AZ$6:$AZ$85,(BW283-2)*20+CB283)</f>
        <v>11726</v>
      </c>
      <c r="CG283" s="14" t="s">
        <v>674</v>
      </c>
      <c r="CH283" s="14">
        <f>INDEX(属性投放!$BA$6:$BA$85,(BW283-2)*20+CB283)</f>
        <v>233910</v>
      </c>
      <c r="CI283" s="14" t="s">
        <v>21</v>
      </c>
      <c r="CJ283" s="14">
        <f>INDEX(属性投放!$BB$6:$BB$85,(BW283-2)*20+CB283)</f>
        <v>40</v>
      </c>
      <c r="CK283" s="14" t="s">
        <v>22</v>
      </c>
      <c r="CL283" s="14">
        <f>INDEX(属性投放!$BC$6:$BC$85,(BW283-2)*20+CB283)</f>
        <v>20</v>
      </c>
      <c r="CM283" s="14" t="s">
        <v>674</v>
      </c>
      <c r="CN283" s="14">
        <f>INDEX(属性投放!$BD$6:$BD$85,(BW283-2)*20+CB283)</f>
        <v>400</v>
      </c>
      <c r="CQ283" s="13">
        <v>279</v>
      </c>
      <c r="CR283" s="13">
        <f t="shared" si="544"/>
        <v>6</v>
      </c>
      <c r="CS283" s="13">
        <f t="shared" si="545"/>
        <v>19</v>
      </c>
      <c r="CT283" s="14">
        <f t="shared" si="546"/>
        <v>5</v>
      </c>
      <c r="CU283" s="14">
        <f t="shared" si="547"/>
        <v>1102006</v>
      </c>
      <c r="CV283" s="14" t="str">
        <f>INDEX($O$6:$O$27,CR283)&amp;"-"&amp;INDEX(属性投放!$AB$7:$AB$26,CX283)&amp;"-魂火-"&amp;CZ283</f>
        <v>项羽-大叫唤-魂火-1</v>
      </c>
      <c r="CW283" s="25" t="s">
        <v>162</v>
      </c>
      <c r="CX283" s="14">
        <f>INDEX(属性投放!$AL$7:$AL$58,CS283)</f>
        <v>10</v>
      </c>
      <c r="CY283" s="14" t="s">
        <v>701</v>
      </c>
      <c r="CZ283" s="14">
        <f>INDEX(属性投放!$AM$7:$AM$58,CS283)</f>
        <v>1</v>
      </c>
      <c r="DA283" s="14">
        <f t="shared" si="548"/>
        <v>19</v>
      </c>
      <c r="DB283" s="14">
        <f>INDEX(属性投放!$AN$7:$AN$58,DA283)</f>
        <v>67</v>
      </c>
      <c r="DC283" s="14" t="s">
        <v>702</v>
      </c>
      <c r="DD283" s="14">
        <f>INDEX(属性投放!$BJ$6:$BJ$85,(CT283-2)*20+CX283)</f>
        <v>250</v>
      </c>
      <c r="DE283" s="14">
        <f>SUMIFS(DD$5:DD283,$CR$5:$CR283,"="&amp;$CR283)</f>
        <v>2475</v>
      </c>
      <c r="DF283" s="14" t="s">
        <v>703</v>
      </c>
      <c r="DG283" s="14">
        <f>INDEX(属性投放!$BK$6:$BK$85,(CT283-2)*20+CX283)</f>
        <v>125</v>
      </c>
      <c r="DH283" s="14">
        <f>SUMIFS(DG$5:DG283,$CR$5:$CR283,"="&amp;$CR283)</f>
        <v>1239</v>
      </c>
      <c r="DI283" s="14" t="s">
        <v>704</v>
      </c>
      <c r="DJ283" s="14">
        <f>INDEX(属性投放!$BL$6:$BL$85,(CT283-2)*20+CX283)</f>
        <v>2500</v>
      </c>
      <c r="DK283" s="14">
        <f>SUMIFS(DJ$5:DJ283,$CR$5:$CR283,"="&amp;$CR283)</f>
        <v>24750</v>
      </c>
      <c r="DP283" s="14">
        <f t="shared" si="549"/>
        <v>1102014</v>
      </c>
      <c r="DQ283" s="14" t="str">
        <f t="shared" si="550"/>
        <v>石灵明19突</v>
      </c>
      <c r="DR283" s="14">
        <f t="shared" si="551"/>
        <v>5</v>
      </c>
      <c r="DS283" s="14">
        <f t="shared" si="552"/>
        <v>5</v>
      </c>
      <c r="DT283" s="14">
        <f t="shared" si="553"/>
        <v>5</v>
      </c>
      <c r="DU283" s="14">
        <f t="shared" si="554"/>
        <v>3</v>
      </c>
      <c r="DV283" s="14">
        <f t="shared" si="555"/>
        <v>19</v>
      </c>
      <c r="DW283" s="14">
        <f t="shared" si="556"/>
        <v>39</v>
      </c>
      <c r="DX283" s="14">
        <f>INDEX(属性投放!$AW$6:$AW$85,(卡牌属性!DU283-2)*20+卡牌属性!DV283)</f>
        <v>8</v>
      </c>
      <c r="DY283" s="14">
        <f>INDEX(属性投放!BP$6:BP$85,卡牌属性!$DW283)</f>
        <v>1800</v>
      </c>
      <c r="DZ283" s="14">
        <f>INDEX(属性投放!BQ$6:BQ$85,卡牌属性!$DW283)</f>
        <v>900</v>
      </c>
      <c r="EA283" s="14">
        <f>INDEX(属性投放!BR$6:BR$85,卡牌属性!$DW283)</f>
        <v>18000</v>
      </c>
      <c r="EB283" s="14">
        <f t="shared" si="564"/>
        <v>10431</v>
      </c>
      <c r="EC283" s="14">
        <f t="shared" si="565"/>
        <v>10724</v>
      </c>
      <c r="ED283" s="14">
        <f t="shared" si="566"/>
        <v>12008</v>
      </c>
      <c r="EE283" s="14">
        <f t="shared" si="567"/>
        <v>12008</v>
      </c>
      <c r="EF283" s="14">
        <f t="shared" si="568"/>
        <v>12645</v>
      </c>
      <c r="EG283" s="14">
        <f t="shared" si="569"/>
        <v>5194</v>
      </c>
      <c r="EH283" s="14">
        <f t="shared" si="570"/>
        <v>5333</v>
      </c>
      <c r="EI283" s="14">
        <f t="shared" si="571"/>
        <v>5333</v>
      </c>
      <c r="EJ283" s="14">
        <f t="shared" si="572"/>
        <v>5941</v>
      </c>
      <c r="EK283" s="14">
        <f t="shared" si="573"/>
        <v>6255</v>
      </c>
      <c r="EL283" s="14">
        <f t="shared" si="574"/>
        <v>103210</v>
      </c>
      <c r="EM283" s="14">
        <f t="shared" si="575"/>
        <v>105940</v>
      </c>
      <c r="EN283" s="14">
        <f t="shared" si="576"/>
        <v>105940</v>
      </c>
      <c r="EO283" s="14">
        <f t="shared" si="577"/>
        <v>118580</v>
      </c>
      <c r="EP283" s="14">
        <f t="shared" si="578"/>
        <v>124700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557"/>
        <v>14</v>
      </c>
      <c r="AG284" s="13">
        <f t="shared" si="535"/>
        <v>3</v>
      </c>
      <c r="AH284" s="14">
        <f t="shared" si="536"/>
        <v>1101014</v>
      </c>
      <c r="AI284" s="14" t="str">
        <f t="shared" si="537"/>
        <v>吕仙宫20突</v>
      </c>
      <c r="AJ284" s="25" t="s">
        <v>162</v>
      </c>
      <c r="AK284" s="14">
        <v>1</v>
      </c>
      <c r="AL284" s="14">
        <f t="shared" si="538"/>
        <v>20</v>
      </c>
      <c r="AM284" s="14">
        <f>INDEX(属性投放!$DE$6:$DE$85,(卡牌属性!AG284-2)*20+卡牌属性!AL284)</f>
        <v>26093</v>
      </c>
      <c r="AN284" s="14">
        <f t="shared" si="558"/>
        <v>26093</v>
      </c>
      <c r="AO284" s="14">
        <f t="shared" si="558"/>
        <v>26093</v>
      </c>
      <c r="AP284" s="14">
        <f t="shared" si="558"/>
        <v>26093</v>
      </c>
      <c r="AQ284" s="14">
        <f t="shared" si="558"/>
        <v>26093</v>
      </c>
      <c r="AR284" s="14">
        <f>INDEX(属性投放!$DF$6:$DF$85,(卡牌属性!AG284-2)*20+卡牌属性!AL284)</f>
        <v>13035</v>
      </c>
      <c r="AS284" s="14">
        <f t="shared" si="559"/>
        <v>13035</v>
      </c>
      <c r="AT284" s="14">
        <f t="shared" si="559"/>
        <v>13035</v>
      </c>
      <c r="AU284" s="14">
        <f t="shared" si="559"/>
        <v>13035</v>
      </c>
      <c r="AV284" s="14">
        <f t="shared" si="559"/>
        <v>13035</v>
      </c>
      <c r="AW284" s="14">
        <f>INDEX(属性投放!$DG$6:$DG$85,(卡牌属性!AG284-2)*20+卡牌属性!AL284)</f>
        <v>130365</v>
      </c>
      <c r="AX284" s="14">
        <f t="shared" si="560"/>
        <v>130365</v>
      </c>
      <c r="AY284" s="14">
        <f t="shared" si="560"/>
        <v>130365</v>
      </c>
      <c r="AZ284" s="14">
        <f t="shared" si="560"/>
        <v>130365</v>
      </c>
      <c r="BA284" s="14">
        <f t="shared" si="560"/>
        <v>130365</v>
      </c>
      <c r="BB284" s="14">
        <f>INDEX(属性投放!$DK$6:$DK$85,(卡牌属性!AG284-2)*20+卡牌属性!AL284)</f>
        <v>620</v>
      </c>
      <c r="BC284" s="14">
        <f t="shared" si="561"/>
        <v>620</v>
      </c>
      <c r="BD284" s="14">
        <f t="shared" si="561"/>
        <v>620</v>
      </c>
      <c r="BE284" s="14">
        <f t="shared" si="561"/>
        <v>620</v>
      </c>
      <c r="BF284" s="14">
        <f t="shared" si="561"/>
        <v>620</v>
      </c>
      <c r="BG284" s="14">
        <f>INDEX(属性投放!$DL$6:$DL$85,(卡牌属性!AG284-2)*20+卡牌属性!AL284)</f>
        <v>310</v>
      </c>
      <c r="BH284" s="14">
        <f t="shared" si="562"/>
        <v>310</v>
      </c>
      <c r="BI284" s="14">
        <f t="shared" si="562"/>
        <v>310</v>
      </c>
      <c r="BJ284" s="14">
        <f t="shared" si="562"/>
        <v>310</v>
      </c>
      <c r="BK284" s="14">
        <f t="shared" si="562"/>
        <v>310</v>
      </c>
      <c r="BL284" s="14">
        <f>INDEX(属性投放!$DM$6:$DM$85,(卡牌属性!AG284-2)*20+卡牌属性!AL284)</f>
        <v>3100</v>
      </c>
      <c r="BM284" s="14">
        <f t="shared" si="563"/>
        <v>3100</v>
      </c>
      <c r="BN284" s="14">
        <f t="shared" si="563"/>
        <v>3100</v>
      </c>
      <c r="BO284" s="14">
        <f t="shared" si="563"/>
        <v>3100</v>
      </c>
      <c r="BP284" s="14">
        <f t="shared" si="563"/>
        <v>3100</v>
      </c>
      <c r="BU284" s="13">
        <v>280</v>
      </c>
      <c r="BV284" s="13">
        <f t="shared" si="539"/>
        <v>14</v>
      </c>
      <c r="BW284" s="14">
        <f t="shared" si="540"/>
        <v>3</v>
      </c>
      <c r="BX284" s="14">
        <f t="shared" si="541"/>
        <v>1102014</v>
      </c>
      <c r="BY284" s="14" t="str">
        <f t="shared" si="542"/>
        <v>石灵明20突</v>
      </c>
      <c r="BZ284" s="25" t="s">
        <v>162</v>
      </c>
      <c r="CA284" s="14">
        <v>2</v>
      </c>
      <c r="CB284" s="14">
        <f t="shared" si="543"/>
        <v>20</v>
      </c>
      <c r="CC284" s="14" t="s">
        <v>21</v>
      </c>
      <c r="CD284" s="14">
        <f>INDEX(属性投放!$AY$6:$AY$85,(BW284-2)*20+CB284)</f>
        <v>28986</v>
      </c>
      <c r="CE284" s="14" t="s">
        <v>22</v>
      </c>
      <c r="CF284" s="14">
        <f>INDEX(属性投放!$AZ$6:$AZ$85,(BW284-2)*20+CB284)</f>
        <v>14475</v>
      </c>
      <c r="CG284" s="14" t="s">
        <v>674</v>
      </c>
      <c r="CH284" s="14">
        <f>INDEX(属性投放!$BA$6:$BA$85,(BW284-2)*20+CB284)</f>
        <v>288860</v>
      </c>
      <c r="CI284" s="14" t="s">
        <v>21</v>
      </c>
      <c r="CJ284" s="14">
        <f>INDEX(属性投放!$BB$6:$BB$85,(BW284-2)*20+CB284)</f>
        <v>40</v>
      </c>
      <c r="CK284" s="14" t="s">
        <v>22</v>
      </c>
      <c r="CL284" s="14">
        <f>INDEX(属性投放!$BC$6:$BC$85,(BW284-2)*20+CB284)</f>
        <v>20</v>
      </c>
      <c r="CM284" s="14" t="s">
        <v>674</v>
      </c>
      <c r="CN284" s="14">
        <f>INDEX(属性投放!$BD$6:$BD$85,(BW284-2)*20+CB284)</f>
        <v>400</v>
      </c>
      <c r="CQ284" s="13">
        <v>280</v>
      </c>
      <c r="CR284" s="13">
        <f t="shared" si="544"/>
        <v>6</v>
      </c>
      <c r="CS284" s="13">
        <f t="shared" si="545"/>
        <v>20</v>
      </c>
      <c r="CT284" s="14">
        <f t="shared" si="546"/>
        <v>5</v>
      </c>
      <c r="CU284" s="14">
        <f t="shared" si="547"/>
        <v>1102006</v>
      </c>
      <c r="CV284" s="14" t="str">
        <f>INDEX($O$6:$O$27,CR284)&amp;"-"&amp;INDEX(属性投放!$AB$7:$AB$26,CX284)&amp;"-魂火-"&amp;CZ284</f>
        <v>项羽-大叫唤-魂火-2</v>
      </c>
      <c r="CW284" s="25" t="s">
        <v>162</v>
      </c>
      <c r="CX284" s="14">
        <f>INDEX(属性投放!$AL$7:$AL$58,CS284)</f>
        <v>10</v>
      </c>
      <c r="CY284" s="14" t="s">
        <v>701</v>
      </c>
      <c r="CZ284" s="14">
        <f>INDEX(属性投放!$AM$7:$AM$58,CS284)</f>
        <v>2</v>
      </c>
      <c r="DA284" s="14">
        <f t="shared" si="548"/>
        <v>20</v>
      </c>
      <c r="DB284" s="14">
        <f>INDEX(属性投放!$AN$7:$AN$58,DA284)</f>
        <v>70</v>
      </c>
      <c r="DC284" s="14" t="s">
        <v>702</v>
      </c>
      <c r="DD284" s="14">
        <f>INDEX(属性投放!$BJ$6:$BJ$85,(CT284-2)*20+CX284)</f>
        <v>250</v>
      </c>
      <c r="DE284" s="14">
        <f>SUMIFS(DD$5:DD284,$CR$5:$CR284,"="&amp;$CR284)</f>
        <v>2725</v>
      </c>
      <c r="DF284" s="14" t="s">
        <v>703</v>
      </c>
      <c r="DG284" s="14">
        <f>INDEX(属性投放!$BK$6:$BK$85,(CT284-2)*20+CX284)</f>
        <v>125</v>
      </c>
      <c r="DH284" s="14">
        <f>SUMIFS(DG$5:DG284,$CR$5:$CR284,"="&amp;$CR284)</f>
        <v>1364</v>
      </c>
      <c r="DI284" s="14" t="s">
        <v>704</v>
      </c>
      <c r="DJ284" s="14">
        <f>INDEX(属性投放!$BL$6:$BL$85,(CT284-2)*20+CX284)</f>
        <v>2500</v>
      </c>
      <c r="DK284" s="14">
        <f>SUMIFS(DJ$5:DJ284,$CR$5:$CR284,"="&amp;$CR284)</f>
        <v>27250</v>
      </c>
      <c r="DP284" s="14">
        <f t="shared" si="549"/>
        <v>1102014</v>
      </c>
      <c r="DQ284" s="14" t="str">
        <f t="shared" si="550"/>
        <v>石灵明20突</v>
      </c>
      <c r="DR284" s="14">
        <f t="shared" si="551"/>
        <v>5</v>
      </c>
      <c r="DS284" s="14">
        <f t="shared" si="552"/>
        <v>5</v>
      </c>
      <c r="DT284" s="14">
        <f t="shared" si="553"/>
        <v>5</v>
      </c>
      <c r="DU284" s="14">
        <f t="shared" si="554"/>
        <v>3</v>
      </c>
      <c r="DV284" s="14">
        <f t="shared" si="555"/>
        <v>20</v>
      </c>
      <c r="DW284" s="14">
        <f t="shared" si="556"/>
        <v>40</v>
      </c>
      <c r="DX284" s="14">
        <f>INDEX(属性投放!$AW$6:$AW$85,(卡牌属性!DU284-2)*20+卡牌属性!DV284)</f>
        <v>10</v>
      </c>
      <c r="DY284" s="14">
        <f>INDEX(属性投放!BP$6:BP$85,卡牌属性!$DW284)</f>
        <v>2000</v>
      </c>
      <c r="DZ284" s="14">
        <f>INDEX(属性投放!BQ$6:BQ$85,卡牌属性!$DW284)</f>
        <v>1000</v>
      </c>
      <c r="EA284" s="14">
        <f>INDEX(属性投放!BR$6:BR$85,卡牌属性!$DW284)</f>
        <v>20000</v>
      </c>
      <c r="EB284" s="14">
        <f t="shared" si="564"/>
        <v>12551</v>
      </c>
      <c r="EC284" s="14">
        <f t="shared" si="565"/>
        <v>12884</v>
      </c>
      <c r="ED284" s="14">
        <f t="shared" si="566"/>
        <v>14408</v>
      </c>
      <c r="EE284" s="14">
        <f t="shared" si="567"/>
        <v>14408</v>
      </c>
      <c r="EF284" s="14">
        <f t="shared" si="568"/>
        <v>15085</v>
      </c>
      <c r="EG284" s="14">
        <f t="shared" si="569"/>
        <v>6254</v>
      </c>
      <c r="EH284" s="14">
        <f t="shared" si="570"/>
        <v>6417</v>
      </c>
      <c r="EI284" s="14">
        <f t="shared" si="571"/>
        <v>6417</v>
      </c>
      <c r="EJ284" s="14">
        <f t="shared" si="572"/>
        <v>7145</v>
      </c>
      <c r="EK284" s="14">
        <f t="shared" si="573"/>
        <v>7475</v>
      </c>
      <c r="EL284" s="14">
        <f t="shared" si="574"/>
        <v>124410</v>
      </c>
      <c r="EM284" s="14">
        <f t="shared" si="575"/>
        <v>127540</v>
      </c>
      <c r="EN284" s="14">
        <f t="shared" si="576"/>
        <v>127540</v>
      </c>
      <c r="EO284" s="14">
        <f t="shared" si="577"/>
        <v>142580</v>
      </c>
      <c r="EP284" s="14">
        <f t="shared" si="578"/>
        <v>149100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557"/>
        <v>15</v>
      </c>
      <c r="AG285" s="13">
        <f t="shared" si="535"/>
        <v>3</v>
      </c>
      <c r="AH285" s="14">
        <f t="shared" si="536"/>
        <v>1101015</v>
      </c>
      <c r="AI285" s="14" t="str">
        <f t="shared" si="537"/>
        <v>阎巧巧1突</v>
      </c>
      <c r="AJ285" s="25" t="s">
        <v>162</v>
      </c>
      <c r="AK285" s="14">
        <v>1</v>
      </c>
      <c r="AL285" s="14">
        <f t="shared" si="538"/>
        <v>1</v>
      </c>
      <c r="AM285" s="14">
        <f>INDEX(属性投放!$DE$6:$DE$85,(卡牌属性!AG285-2)*20+卡牌属性!AL285)</f>
        <v>80</v>
      </c>
      <c r="AN285" s="14">
        <f t="shared" ref="AN285:AQ304" si="579">$AM285</f>
        <v>80</v>
      </c>
      <c r="AO285" s="14">
        <f t="shared" si="579"/>
        <v>80</v>
      </c>
      <c r="AP285" s="14">
        <f t="shared" si="579"/>
        <v>80</v>
      </c>
      <c r="AQ285" s="14">
        <f t="shared" si="579"/>
        <v>80</v>
      </c>
      <c r="AR285" s="14">
        <f>INDEX(属性投放!$DF$6:$DF$85,(卡牌属性!AG285-2)*20+卡牌属性!AL285)</f>
        <v>0</v>
      </c>
      <c r="AS285" s="14">
        <f t="shared" ref="AS285:AV304" si="580">$AR285</f>
        <v>0</v>
      </c>
      <c r="AT285" s="14">
        <f t="shared" si="580"/>
        <v>0</v>
      </c>
      <c r="AU285" s="14">
        <f t="shared" si="580"/>
        <v>0</v>
      </c>
      <c r="AV285" s="14">
        <f t="shared" si="580"/>
        <v>0</v>
      </c>
      <c r="AW285" s="14">
        <f>INDEX(属性投放!$DG$6:$DG$85,(卡牌属性!AG285-2)*20+卡牌属性!AL285)</f>
        <v>300</v>
      </c>
      <c r="AX285" s="14">
        <f t="shared" ref="AX285:BA304" si="581">$AW285</f>
        <v>300</v>
      </c>
      <c r="AY285" s="14">
        <f t="shared" si="581"/>
        <v>300</v>
      </c>
      <c r="AZ285" s="14">
        <f t="shared" si="581"/>
        <v>300</v>
      </c>
      <c r="BA285" s="14">
        <f t="shared" si="581"/>
        <v>300</v>
      </c>
      <c r="BB285" s="14">
        <f>INDEX(属性投放!$DK$6:$DK$85,(卡牌属性!AG285-2)*20+卡牌属性!AL285)</f>
        <v>9</v>
      </c>
      <c r="BC285" s="14">
        <f t="shared" ref="BC285:BF304" si="582">$BB285</f>
        <v>9</v>
      </c>
      <c r="BD285" s="14">
        <f t="shared" si="582"/>
        <v>9</v>
      </c>
      <c r="BE285" s="14">
        <f t="shared" si="582"/>
        <v>9</v>
      </c>
      <c r="BF285" s="14">
        <f t="shared" si="582"/>
        <v>9</v>
      </c>
      <c r="BG285" s="14">
        <f>INDEX(属性投放!$DL$6:$DL$85,(卡牌属性!AG285-2)*20+卡牌属性!AL285)</f>
        <v>4</v>
      </c>
      <c r="BH285" s="14">
        <f t="shared" ref="BH285:BK304" si="583">$BG285</f>
        <v>4</v>
      </c>
      <c r="BI285" s="14">
        <f t="shared" si="583"/>
        <v>4</v>
      </c>
      <c r="BJ285" s="14">
        <f t="shared" si="583"/>
        <v>4</v>
      </c>
      <c r="BK285" s="14">
        <f t="shared" si="583"/>
        <v>4</v>
      </c>
      <c r="BL285" s="14">
        <f>INDEX(属性投放!$DM$6:$DM$85,(卡牌属性!AG285-2)*20+卡牌属性!AL285)</f>
        <v>45</v>
      </c>
      <c r="BM285" s="14">
        <f t="shared" ref="BM285:BP304" si="584">$BL285</f>
        <v>45</v>
      </c>
      <c r="BN285" s="14">
        <f t="shared" si="584"/>
        <v>45</v>
      </c>
      <c r="BO285" s="14">
        <f t="shared" si="584"/>
        <v>45</v>
      </c>
      <c r="BP285" s="14">
        <f t="shared" si="584"/>
        <v>45</v>
      </c>
      <c r="BU285" s="13">
        <v>281</v>
      </c>
      <c r="BV285" s="13">
        <f t="shared" si="539"/>
        <v>15</v>
      </c>
      <c r="BW285" s="14">
        <f t="shared" si="540"/>
        <v>2</v>
      </c>
      <c r="BX285" s="14">
        <f t="shared" si="541"/>
        <v>1102015</v>
      </c>
      <c r="BY285" s="14" t="str">
        <f t="shared" si="542"/>
        <v>于禁1突</v>
      </c>
      <c r="BZ285" s="25" t="s">
        <v>162</v>
      </c>
      <c r="CA285" s="14">
        <v>2</v>
      </c>
      <c r="CB285" s="14">
        <f t="shared" si="543"/>
        <v>1</v>
      </c>
      <c r="CC285" s="14" t="s">
        <v>21</v>
      </c>
      <c r="CD285" s="14">
        <f>INDEX(属性投放!$AY$6:$AY$85,(BW285-2)*20+CB285)</f>
        <v>100</v>
      </c>
      <c r="CE285" s="14" t="s">
        <v>22</v>
      </c>
      <c r="CF285" s="14">
        <f>INDEX(属性投放!$AZ$6:$AZ$85,(BW285-2)*20+CB285)</f>
        <v>20</v>
      </c>
      <c r="CG285" s="14" t="s">
        <v>674</v>
      </c>
      <c r="CH285" s="14">
        <f>INDEX(属性投放!$BA$6:$BA$85,(BW285-2)*20+CB285)</f>
        <v>300</v>
      </c>
      <c r="CI285" s="14" t="s">
        <v>21</v>
      </c>
      <c r="CJ285" s="14">
        <f>INDEX(属性投放!$BB$6:$BB$85,(BW285-2)*20+CB285)</f>
        <v>5</v>
      </c>
      <c r="CK285" s="14" t="s">
        <v>22</v>
      </c>
      <c r="CL285" s="14">
        <f>INDEX(属性投放!$BC$6:$BC$85,(BW285-2)*20+CB285)</f>
        <v>3</v>
      </c>
      <c r="CM285" s="14" t="s">
        <v>674</v>
      </c>
      <c r="CN285" s="14">
        <f>INDEX(属性投放!$BD$6:$BD$85,(BW285-2)*20+CB285)</f>
        <v>50</v>
      </c>
      <c r="CQ285" s="13">
        <v>281</v>
      </c>
      <c r="CR285" s="13">
        <f t="shared" si="544"/>
        <v>6</v>
      </c>
      <c r="CS285" s="13">
        <f t="shared" si="545"/>
        <v>21</v>
      </c>
      <c r="CT285" s="14">
        <f t="shared" si="546"/>
        <v>5</v>
      </c>
      <c r="CU285" s="14">
        <f t="shared" si="547"/>
        <v>1102006</v>
      </c>
      <c r="CV285" s="14" t="str">
        <f>INDEX($O$6:$O$27,CR285)&amp;"-"&amp;INDEX(属性投放!$AB$7:$AB$26,CX285)&amp;"-魂火-"&amp;CZ285</f>
        <v>项羽-大叫唤-魂火-3</v>
      </c>
      <c r="CW285" s="25" t="s">
        <v>162</v>
      </c>
      <c r="CX285" s="14">
        <f>INDEX(属性投放!$AL$7:$AL$58,CS285)</f>
        <v>10</v>
      </c>
      <c r="CY285" s="14" t="s">
        <v>701</v>
      </c>
      <c r="CZ285" s="14">
        <f>INDEX(属性投放!$AM$7:$AM$58,CS285)</f>
        <v>3</v>
      </c>
      <c r="DA285" s="14">
        <f t="shared" si="548"/>
        <v>21</v>
      </c>
      <c r="DB285" s="14">
        <f>INDEX(属性投放!$AN$7:$AN$58,DA285)</f>
        <v>72</v>
      </c>
      <c r="DC285" s="14" t="s">
        <v>702</v>
      </c>
      <c r="DD285" s="14">
        <f>INDEX(属性投放!$BJ$6:$BJ$85,(CT285-2)*20+CX285)</f>
        <v>250</v>
      </c>
      <c r="DE285" s="14">
        <f>SUMIFS(DD$5:DD285,$CR$5:$CR285,"="&amp;$CR285)</f>
        <v>2975</v>
      </c>
      <c r="DF285" s="14" t="s">
        <v>703</v>
      </c>
      <c r="DG285" s="14">
        <f>INDEX(属性投放!$BK$6:$BK$85,(CT285-2)*20+CX285)</f>
        <v>125</v>
      </c>
      <c r="DH285" s="14">
        <f>SUMIFS(DG$5:DG285,$CR$5:$CR285,"="&amp;$CR285)</f>
        <v>1489</v>
      </c>
      <c r="DI285" s="14" t="s">
        <v>704</v>
      </c>
      <c r="DJ285" s="14">
        <f>INDEX(属性投放!$BL$6:$BL$85,(CT285-2)*20+CX285)</f>
        <v>2500</v>
      </c>
      <c r="DK285" s="14">
        <f>SUMIFS(DJ$5:DJ285,$CR$5:$CR285,"="&amp;$CR285)</f>
        <v>29750</v>
      </c>
      <c r="DP285" s="14">
        <f t="shared" si="549"/>
        <v>1102015</v>
      </c>
      <c r="DQ285" s="14" t="str">
        <f t="shared" si="550"/>
        <v>于禁1突</v>
      </c>
      <c r="DR285" s="14">
        <f t="shared" si="551"/>
        <v>3</v>
      </c>
      <c r="DS285" s="14">
        <f t="shared" si="552"/>
        <v>3</v>
      </c>
      <c r="DT285" s="14">
        <f t="shared" si="553"/>
        <v>3</v>
      </c>
      <c r="DU285" s="14">
        <f t="shared" si="554"/>
        <v>2</v>
      </c>
      <c r="DV285" s="14">
        <f t="shared" si="555"/>
        <v>1</v>
      </c>
      <c r="DW285" s="14">
        <f t="shared" si="556"/>
        <v>1</v>
      </c>
      <c r="DX285" s="14">
        <f>INDEX(属性投放!$AW$6:$AW$85,(卡牌属性!DU285-2)*20+卡牌属性!DV285)</f>
        <v>4</v>
      </c>
      <c r="DY285" s="14">
        <f>INDEX(属性投放!BP$6:BP$85,卡牌属性!$DW285)</f>
        <v>25</v>
      </c>
      <c r="DZ285" s="14">
        <f>INDEX(属性投放!BQ$6:BQ$85,卡牌属性!$DW285)</f>
        <v>13</v>
      </c>
      <c r="EA285" s="14">
        <f>INDEX(属性投放!BR$6:BR$85,卡牌属性!$DW285)</f>
        <v>250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557"/>
        <v>15</v>
      </c>
      <c r="AG286" s="13">
        <f t="shared" si="535"/>
        <v>3</v>
      </c>
      <c r="AH286" s="14">
        <f t="shared" si="536"/>
        <v>1101015</v>
      </c>
      <c r="AI286" s="14" t="str">
        <f t="shared" si="537"/>
        <v>阎巧巧2突</v>
      </c>
      <c r="AJ286" s="25" t="s">
        <v>162</v>
      </c>
      <c r="AK286" s="14">
        <v>1</v>
      </c>
      <c r="AL286" s="14">
        <f t="shared" si="538"/>
        <v>2</v>
      </c>
      <c r="AM286" s="14">
        <f>INDEX(属性投放!$DE$6:$DE$85,(卡牌属性!AG286-2)*20+卡牌属性!AL286)</f>
        <v>170</v>
      </c>
      <c r="AN286" s="14">
        <f t="shared" si="579"/>
        <v>170</v>
      </c>
      <c r="AO286" s="14">
        <f t="shared" si="579"/>
        <v>170</v>
      </c>
      <c r="AP286" s="14">
        <f t="shared" si="579"/>
        <v>170</v>
      </c>
      <c r="AQ286" s="14">
        <f t="shared" si="579"/>
        <v>170</v>
      </c>
      <c r="AR286" s="14">
        <f>INDEX(属性投放!$DF$6:$DF$85,(卡牌属性!AG286-2)*20+卡牌属性!AL286)</f>
        <v>40</v>
      </c>
      <c r="AS286" s="14">
        <f t="shared" si="580"/>
        <v>40</v>
      </c>
      <c r="AT286" s="14">
        <f t="shared" si="580"/>
        <v>40</v>
      </c>
      <c r="AU286" s="14">
        <f t="shared" si="580"/>
        <v>40</v>
      </c>
      <c r="AV286" s="14">
        <f t="shared" si="580"/>
        <v>40</v>
      </c>
      <c r="AW286" s="14">
        <f>INDEX(属性投放!$DG$6:$DG$85,(卡牌属性!AG286-2)*20+卡牌属性!AL286)</f>
        <v>750</v>
      </c>
      <c r="AX286" s="14">
        <f t="shared" si="581"/>
        <v>750</v>
      </c>
      <c r="AY286" s="14">
        <f t="shared" si="581"/>
        <v>750</v>
      </c>
      <c r="AZ286" s="14">
        <f t="shared" si="581"/>
        <v>750</v>
      </c>
      <c r="BA286" s="14">
        <f t="shared" si="581"/>
        <v>750</v>
      </c>
      <c r="BB286" s="14">
        <f>INDEX(属性投放!$DK$6:$DK$85,(卡牌属性!AG286-2)*20+卡牌属性!AL286)</f>
        <v>18</v>
      </c>
      <c r="BC286" s="14">
        <f t="shared" si="582"/>
        <v>18</v>
      </c>
      <c r="BD286" s="14">
        <f t="shared" si="582"/>
        <v>18</v>
      </c>
      <c r="BE286" s="14">
        <f t="shared" si="582"/>
        <v>18</v>
      </c>
      <c r="BF286" s="14">
        <f t="shared" si="582"/>
        <v>18</v>
      </c>
      <c r="BG286" s="14">
        <f>INDEX(属性投放!$DL$6:$DL$85,(卡牌属性!AG286-2)*20+卡牌属性!AL286)</f>
        <v>9</v>
      </c>
      <c r="BH286" s="14">
        <f t="shared" si="583"/>
        <v>9</v>
      </c>
      <c r="BI286" s="14">
        <f t="shared" si="583"/>
        <v>9</v>
      </c>
      <c r="BJ286" s="14">
        <f t="shared" si="583"/>
        <v>9</v>
      </c>
      <c r="BK286" s="14">
        <f t="shared" si="583"/>
        <v>9</v>
      </c>
      <c r="BL286" s="14">
        <f>INDEX(属性投放!$DM$6:$DM$85,(卡牌属性!AG286-2)*20+卡牌属性!AL286)</f>
        <v>90</v>
      </c>
      <c r="BM286" s="14">
        <f t="shared" si="584"/>
        <v>90</v>
      </c>
      <c r="BN286" s="14">
        <f t="shared" si="584"/>
        <v>90</v>
      </c>
      <c r="BO286" s="14">
        <f t="shared" si="584"/>
        <v>90</v>
      </c>
      <c r="BP286" s="14">
        <f t="shared" si="584"/>
        <v>90</v>
      </c>
      <c r="BU286" s="13">
        <v>282</v>
      </c>
      <c r="BV286" s="13">
        <f t="shared" si="539"/>
        <v>15</v>
      </c>
      <c r="BW286" s="14">
        <f t="shared" si="540"/>
        <v>2</v>
      </c>
      <c r="BX286" s="14">
        <f t="shared" si="541"/>
        <v>1102015</v>
      </c>
      <c r="BY286" s="14" t="str">
        <f t="shared" si="542"/>
        <v>于禁2突</v>
      </c>
      <c r="BZ286" s="25" t="s">
        <v>162</v>
      </c>
      <c r="CA286" s="14">
        <v>2</v>
      </c>
      <c r="CB286" s="14">
        <f t="shared" si="543"/>
        <v>2</v>
      </c>
      <c r="CC286" s="14" t="s">
        <v>21</v>
      </c>
      <c r="CD286" s="14">
        <f>INDEX(属性投放!$AY$6:$AY$85,(BW286-2)*20+CB286)</f>
        <v>160</v>
      </c>
      <c r="CE286" s="14" t="s">
        <v>22</v>
      </c>
      <c r="CF286" s="14">
        <f>INDEX(属性投放!$AZ$6:$AZ$85,(BW286-2)*20+CB286)</f>
        <v>53</v>
      </c>
      <c r="CG286" s="14" t="s">
        <v>674</v>
      </c>
      <c r="CH286" s="14">
        <f>INDEX(属性投放!$BA$6:$BA$85,(BW286-2)*20+CB286)</f>
        <v>900</v>
      </c>
      <c r="CI286" s="14" t="s">
        <v>21</v>
      </c>
      <c r="CJ286" s="14">
        <f>INDEX(属性投放!$BB$6:$BB$85,(BW286-2)*20+CB286)</f>
        <v>6</v>
      </c>
      <c r="CK286" s="14" t="s">
        <v>22</v>
      </c>
      <c r="CL286" s="14">
        <f>INDEX(属性投放!$BC$6:$BC$85,(BW286-2)*20+CB286)</f>
        <v>3</v>
      </c>
      <c r="CM286" s="14" t="s">
        <v>674</v>
      </c>
      <c r="CN286" s="14">
        <f>INDEX(属性投放!$BD$6:$BD$85,(BW286-2)*20+CB286)</f>
        <v>60</v>
      </c>
      <c r="CQ286" s="13">
        <v>282</v>
      </c>
      <c r="CR286" s="13">
        <f t="shared" si="544"/>
        <v>6</v>
      </c>
      <c r="CS286" s="13">
        <f t="shared" si="545"/>
        <v>22</v>
      </c>
      <c r="CT286" s="14">
        <f t="shared" si="546"/>
        <v>5</v>
      </c>
      <c r="CU286" s="14">
        <f t="shared" si="547"/>
        <v>1102006</v>
      </c>
      <c r="CV286" s="14" t="str">
        <f>INDEX($O$6:$O$27,CR286)&amp;"-"&amp;INDEX(属性投放!$AB$7:$AB$26,CX286)&amp;"-魂火-"&amp;CZ286</f>
        <v>项羽-大叫唤+1-魂火-1</v>
      </c>
      <c r="CW286" s="25" t="s">
        <v>162</v>
      </c>
      <c r="CX286" s="14">
        <f>INDEX(属性投放!$AL$7:$AL$58,CS286)</f>
        <v>11</v>
      </c>
      <c r="CY286" s="14" t="s">
        <v>701</v>
      </c>
      <c r="CZ286" s="14">
        <f>INDEX(属性投放!$AM$7:$AM$58,CS286)</f>
        <v>1</v>
      </c>
      <c r="DA286" s="14">
        <f t="shared" si="548"/>
        <v>22</v>
      </c>
      <c r="DB286" s="14">
        <f>INDEX(属性投放!$AN$7:$AN$58,DA286)</f>
        <v>75</v>
      </c>
      <c r="DC286" s="14" t="s">
        <v>702</v>
      </c>
      <c r="DD286" s="14">
        <f>INDEX(属性投放!$BJ$6:$BJ$85,(CT286-2)*20+CX286)</f>
        <v>325</v>
      </c>
      <c r="DE286" s="14">
        <f>SUMIFS(DD$5:DD286,$CR$5:$CR286,"="&amp;$CR286)</f>
        <v>3300</v>
      </c>
      <c r="DF286" s="14" t="s">
        <v>703</v>
      </c>
      <c r="DG286" s="14">
        <f>INDEX(属性投放!$BK$6:$BK$85,(CT286-2)*20+CX286)</f>
        <v>163</v>
      </c>
      <c r="DH286" s="14">
        <f>SUMIFS(DG$5:DG286,$CR$5:$CR286,"="&amp;$CR286)</f>
        <v>1652</v>
      </c>
      <c r="DI286" s="14" t="s">
        <v>704</v>
      </c>
      <c r="DJ286" s="14">
        <f>INDEX(属性投放!$BL$6:$BL$85,(CT286-2)*20+CX286)</f>
        <v>3250</v>
      </c>
      <c r="DK286" s="14">
        <f>SUMIFS(DJ$5:DJ286,$CR$5:$CR286,"="&amp;$CR286)</f>
        <v>33000</v>
      </c>
      <c r="DP286" s="14">
        <f t="shared" si="549"/>
        <v>1102015</v>
      </c>
      <c r="DQ286" s="14" t="str">
        <f t="shared" si="550"/>
        <v>于禁2突</v>
      </c>
      <c r="DR286" s="14">
        <f t="shared" si="551"/>
        <v>3</v>
      </c>
      <c r="DS286" s="14">
        <f t="shared" si="552"/>
        <v>3</v>
      </c>
      <c r="DT286" s="14">
        <f t="shared" si="553"/>
        <v>3</v>
      </c>
      <c r="DU286" s="14">
        <f t="shared" si="554"/>
        <v>2</v>
      </c>
      <c r="DV286" s="14">
        <f t="shared" si="555"/>
        <v>2</v>
      </c>
      <c r="DW286" s="14">
        <f t="shared" si="556"/>
        <v>2</v>
      </c>
      <c r="DX286" s="14">
        <f>INDEX(属性投放!$AW$6:$AW$85,(卡牌属性!DU286-2)*20+卡牌属性!DV286)</f>
        <v>10</v>
      </c>
      <c r="DY286" s="14">
        <f>INDEX(属性投放!BP$6:BP$85,卡牌属性!$DW286)</f>
        <v>30</v>
      </c>
      <c r="DZ286" s="14">
        <f>INDEX(属性投放!BQ$6:BQ$85,卡牌属性!$DW286)</f>
        <v>15</v>
      </c>
      <c r="EA286" s="14">
        <f>INDEX(属性投放!BR$6:BR$85,卡牌属性!$DW286)</f>
        <v>300</v>
      </c>
      <c r="EB286" s="14">
        <f t="shared" ref="EB286:EB304" si="585">EB285+$DY285+EQ285*$DX285</f>
        <v>145</v>
      </c>
      <c r="EC286" s="14">
        <f t="shared" ref="EC286:EC304" si="586">EC285+$DY285+ER285*$DX285</f>
        <v>174</v>
      </c>
      <c r="ED286" s="14">
        <f t="shared" ref="ED286:ED304" si="587">ED285+$DY285+ES285*$DX285</f>
        <v>207</v>
      </c>
      <c r="EE286" s="14">
        <f t="shared" ref="EE286:EE304" si="588">EE285+$DY285+ET285*$DX285</f>
        <v>207</v>
      </c>
      <c r="EF286" s="14">
        <f t="shared" ref="EF286:EF304" si="589">EF285+$DY285+EU285*$DX285</f>
        <v>265</v>
      </c>
      <c r="EG286" s="14">
        <f t="shared" ref="EG286:EG304" si="590">EG285+$DZ285+EV285*$DX285</f>
        <v>45</v>
      </c>
      <c r="EH286" s="14">
        <f t="shared" ref="EH286:EH304" si="591">EH285+$DZ285+EW285*$DX285</f>
        <v>50</v>
      </c>
      <c r="EI286" s="14">
        <f t="shared" ref="EI286:EI304" si="592">EI285+$DZ285+EX285*$DX285</f>
        <v>50</v>
      </c>
      <c r="EJ286" s="14">
        <f t="shared" ref="EJ286:EJ304" si="593">EJ285+$DZ285+EY285*$DX285</f>
        <v>59</v>
      </c>
      <c r="EK286" s="14">
        <f t="shared" ref="EK286:EK304" si="594">EK285+$DZ285+EZ285*$DX285</f>
        <v>68</v>
      </c>
      <c r="EL286" s="14">
        <f t="shared" ref="EL286:EL304" si="595">EL285+$EA285+FA285*$DX285</f>
        <v>750</v>
      </c>
      <c r="EM286" s="14">
        <f t="shared" ref="EM286:EM304" si="596">EM285+$EA285+FB285*$DX285</f>
        <v>840</v>
      </c>
      <c r="EN286" s="14">
        <f t="shared" ref="EN286:EN304" si="597">EN285+$EA285+FC285*$DX285</f>
        <v>840</v>
      </c>
      <c r="EO286" s="14">
        <f t="shared" ref="EO286:EO304" si="598">EO285+$EA285+FD285*$DX285</f>
        <v>970</v>
      </c>
      <c r="EP286" s="14">
        <f t="shared" ref="EP286:EP304" si="599">EP285+$EA285+FE285*$DX285</f>
        <v>1350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557"/>
        <v>15</v>
      </c>
      <c r="AG287" s="13">
        <f t="shared" si="535"/>
        <v>3</v>
      </c>
      <c r="AH287" s="14">
        <f t="shared" si="536"/>
        <v>1101015</v>
      </c>
      <c r="AI287" s="14" t="str">
        <f t="shared" si="537"/>
        <v>阎巧巧3突</v>
      </c>
      <c r="AJ287" s="25" t="s">
        <v>162</v>
      </c>
      <c r="AK287" s="14">
        <v>1</v>
      </c>
      <c r="AL287" s="14">
        <f t="shared" si="538"/>
        <v>3</v>
      </c>
      <c r="AM287" s="14">
        <f>INDEX(属性投放!$DE$6:$DE$85,(卡牌属性!AG287-2)*20+卡牌属性!AL287)</f>
        <v>215</v>
      </c>
      <c r="AN287" s="14">
        <f t="shared" si="579"/>
        <v>215</v>
      </c>
      <c r="AO287" s="14">
        <f t="shared" si="579"/>
        <v>215</v>
      </c>
      <c r="AP287" s="14">
        <f t="shared" si="579"/>
        <v>215</v>
      </c>
      <c r="AQ287" s="14">
        <f t="shared" si="579"/>
        <v>215</v>
      </c>
      <c r="AR287" s="14">
        <f>INDEX(属性投放!$DF$6:$DF$85,(卡牌属性!AG287-2)*20+卡牌属性!AL287)</f>
        <v>63</v>
      </c>
      <c r="AS287" s="14">
        <f t="shared" si="580"/>
        <v>63</v>
      </c>
      <c r="AT287" s="14">
        <f t="shared" si="580"/>
        <v>63</v>
      </c>
      <c r="AU287" s="14">
        <f t="shared" si="580"/>
        <v>63</v>
      </c>
      <c r="AV287" s="14">
        <f t="shared" si="580"/>
        <v>63</v>
      </c>
      <c r="AW287" s="14">
        <f>INDEX(属性投放!$DG$6:$DG$85,(卡牌属性!AG287-2)*20+卡牌属性!AL287)</f>
        <v>975</v>
      </c>
      <c r="AX287" s="14">
        <f t="shared" si="581"/>
        <v>975</v>
      </c>
      <c r="AY287" s="14">
        <f t="shared" si="581"/>
        <v>975</v>
      </c>
      <c r="AZ287" s="14">
        <f t="shared" si="581"/>
        <v>975</v>
      </c>
      <c r="BA287" s="14">
        <f t="shared" si="581"/>
        <v>975</v>
      </c>
      <c r="BB287" s="14">
        <f>INDEX(属性投放!$DK$6:$DK$85,(卡牌属性!AG287-2)*20+卡牌属性!AL287)</f>
        <v>18</v>
      </c>
      <c r="BC287" s="14">
        <f t="shared" si="582"/>
        <v>18</v>
      </c>
      <c r="BD287" s="14">
        <f t="shared" si="582"/>
        <v>18</v>
      </c>
      <c r="BE287" s="14">
        <f t="shared" si="582"/>
        <v>18</v>
      </c>
      <c r="BF287" s="14">
        <f t="shared" si="582"/>
        <v>18</v>
      </c>
      <c r="BG287" s="14">
        <f>INDEX(属性投放!$DL$6:$DL$85,(卡牌属性!AG287-2)*20+卡牌属性!AL287)</f>
        <v>9</v>
      </c>
      <c r="BH287" s="14">
        <f t="shared" si="583"/>
        <v>9</v>
      </c>
      <c r="BI287" s="14">
        <f t="shared" si="583"/>
        <v>9</v>
      </c>
      <c r="BJ287" s="14">
        <f t="shared" si="583"/>
        <v>9</v>
      </c>
      <c r="BK287" s="14">
        <f t="shared" si="583"/>
        <v>9</v>
      </c>
      <c r="BL287" s="14">
        <f>INDEX(属性投放!$DM$6:$DM$85,(卡牌属性!AG287-2)*20+卡牌属性!AL287)</f>
        <v>90</v>
      </c>
      <c r="BM287" s="14">
        <f t="shared" si="584"/>
        <v>90</v>
      </c>
      <c r="BN287" s="14">
        <f t="shared" si="584"/>
        <v>90</v>
      </c>
      <c r="BO287" s="14">
        <f t="shared" si="584"/>
        <v>90</v>
      </c>
      <c r="BP287" s="14">
        <f t="shared" si="584"/>
        <v>90</v>
      </c>
      <c r="BU287" s="13">
        <v>283</v>
      </c>
      <c r="BV287" s="13">
        <f t="shared" si="539"/>
        <v>15</v>
      </c>
      <c r="BW287" s="14">
        <f t="shared" si="540"/>
        <v>2</v>
      </c>
      <c r="BX287" s="14">
        <f t="shared" si="541"/>
        <v>1102015</v>
      </c>
      <c r="BY287" s="14" t="str">
        <f t="shared" si="542"/>
        <v>于禁3突</v>
      </c>
      <c r="BZ287" s="25" t="s">
        <v>162</v>
      </c>
      <c r="CA287" s="14">
        <v>2</v>
      </c>
      <c r="CB287" s="14">
        <f t="shared" si="543"/>
        <v>3</v>
      </c>
      <c r="CC287" s="14" t="s">
        <v>21</v>
      </c>
      <c r="CD287" s="14">
        <f>INDEX(属性投放!$AY$6:$AY$85,(BW287-2)*20+CB287)</f>
        <v>290</v>
      </c>
      <c r="CE287" s="14" t="s">
        <v>22</v>
      </c>
      <c r="CF287" s="14">
        <f>INDEX(属性投放!$AZ$6:$AZ$85,(BW287-2)*20+CB287)</f>
        <v>118</v>
      </c>
      <c r="CG287" s="14" t="s">
        <v>674</v>
      </c>
      <c r="CH287" s="14">
        <f>INDEX(属性投放!$BA$6:$BA$85,(BW287-2)*20+CB287)</f>
        <v>2200</v>
      </c>
      <c r="CI287" s="14" t="s">
        <v>21</v>
      </c>
      <c r="CJ287" s="14">
        <f>INDEX(属性投放!$BB$6:$BB$85,(BW287-2)*20+CB287)</f>
        <v>6</v>
      </c>
      <c r="CK287" s="14" t="s">
        <v>22</v>
      </c>
      <c r="CL287" s="14">
        <f>INDEX(属性投放!$BC$6:$BC$85,(BW287-2)*20+CB287)</f>
        <v>3</v>
      </c>
      <c r="CM287" s="14" t="s">
        <v>674</v>
      </c>
      <c r="CN287" s="14">
        <f>INDEX(属性投放!$BD$6:$BD$85,(BW287-2)*20+CB287)</f>
        <v>60</v>
      </c>
      <c r="CQ287" s="13">
        <v>283</v>
      </c>
      <c r="CR287" s="13">
        <f t="shared" si="544"/>
        <v>6</v>
      </c>
      <c r="CS287" s="13">
        <f t="shared" si="545"/>
        <v>23</v>
      </c>
      <c r="CT287" s="14">
        <f t="shared" si="546"/>
        <v>5</v>
      </c>
      <c r="CU287" s="14">
        <f t="shared" si="547"/>
        <v>1102006</v>
      </c>
      <c r="CV287" s="14" t="str">
        <f>INDEX($O$6:$O$27,CR287)&amp;"-"&amp;INDEX(属性投放!$AB$7:$AB$26,CX287)&amp;"-魂火-"&amp;CZ287</f>
        <v>项羽-大叫唤+1-魂火-2</v>
      </c>
      <c r="CW287" s="25" t="s">
        <v>162</v>
      </c>
      <c r="CX287" s="14">
        <f>INDEX(属性投放!$AL$7:$AL$58,CS287)</f>
        <v>11</v>
      </c>
      <c r="CY287" s="14" t="s">
        <v>701</v>
      </c>
      <c r="CZ287" s="14">
        <f>INDEX(属性投放!$AM$7:$AM$58,CS287)</f>
        <v>2</v>
      </c>
      <c r="DA287" s="14">
        <f t="shared" si="548"/>
        <v>23</v>
      </c>
      <c r="DB287" s="14">
        <f>INDEX(属性投放!$AN$7:$AN$58,DA287)</f>
        <v>77</v>
      </c>
      <c r="DC287" s="14" t="s">
        <v>702</v>
      </c>
      <c r="DD287" s="14">
        <f>INDEX(属性投放!$BJ$6:$BJ$85,(CT287-2)*20+CX287)</f>
        <v>325</v>
      </c>
      <c r="DE287" s="14">
        <f>SUMIFS(DD$5:DD287,$CR$5:$CR287,"="&amp;$CR287)</f>
        <v>3625</v>
      </c>
      <c r="DF287" s="14" t="s">
        <v>703</v>
      </c>
      <c r="DG287" s="14">
        <f>INDEX(属性投放!$BK$6:$BK$85,(CT287-2)*20+CX287)</f>
        <v>163</v>
      </c>
      <c r="DH287" s="14">
        <f>SUMIFS(DG$5:DG287,$CR$5:$CR287,"="&amp;$CR287)</f>
        <v>1815</v>
      </c>
      <c r="DI287" s="14" t="s">
        <v>704</v>
      </c>
      <c r="DJ287" s="14">
        <f>INDEX(属性投放!$BL$6:$BL$85,(CT287-2)*20+CX287)</f>
        <v>3250</v>
      </c>
      <c r="DK287" s="14">
        <f>SUMIFS(DJ$5:DJ287,$CR$5:$CR287,"="&amp;$CR287)</f>
        <v>36250</v>
      </c>
      <c r="DP287" s="14">
        <f t="shared" si="549"/>
        <v>1102015</v>
      </c>
      <c r="DQ287" s="14" t="str">
        <f t="shared" si="550"/>
        <v>于禁3突</v>
      </c>
      <c r="DR287" s="14">
        <f t="shared" si="551"/>
        <v>3</v>
      </c>
      <c r="DS287" s="14">
        <f t="shared" si="552"/>
        <v>3</v>
      </c>
      <c r="DT287" s="14">
        <f t="shared" si="553"/>
        <v>3</v>
      </c>
      <c r="DU287" s="14">
        <f t="shared" si="554"/>
        <v>2</v>
      </c>
      <c r="DV287" s="14">
        <f t="shared" si="555"/>
        <v>3</v>
      </c>
      <c r="DW287" s="14">
        <f t="shared" si="556"/>
        <v>3</v>
      </c>
      <c r="DX287" s="14">
        <f>INDEX(属性投放!$AW$6:$AW$85,(卡牌属性!DU287-2)*20+卡牌属性!DV287)</f>
        <v>10</v>
      </c>
      <c r="DY287" s="14">
        <f>INDEX(属性投放!BP$6:BP$85,卡牌属性!$DW287)</f>
        <v>50</v>
      </c>
      <c r="DZ287" s="14">
        <f>INDEX(属性投放!BQ$6:BQ$85,卡牌属性!$DW287)</f>
        <v>25</v>
      </c>
      <c r="EA287" s="14">
        <f>INDEX(属性投放!BR$6:BR$85,卡牌属性!$DW287)</f>
        <v>500</v>
      </c>
      <c r="EB287" s="14">
        <f t="shared" si="585"/>
        <v>235</v>
      </c>
      <c r="EC287" s="14">
        <f t="shared" si="586"/>
        <v>284</v>
      </c>
      <c r="ED287" s="14">
        <f t="shared" si="587"/>
        <v>337</v>
      </c>
      <c r="EE287" s="14">
        <f t="shared" si="588"/>
        <v>337</v>
      </c>
      <c r="EF287" s="14">
        <f t="shared" si="589"/>
        <v>415</v>
      </c>
      <c r="EG287" s="14">
        <f t="shared" si="590"/>
        <v>90</v>
      </c>
      <c r="EH287" s="14">
        <f t="shared" si="591"/>
        <v>105</v>
      </c>
      <c r="EI287" s="14">
        <f t="shared" si="592"/>
        <v>105</v>
      </c>
      <c r="EJ287" s="14">
        <f t="shared" si="593"/>
        <v>124</v>
      </c>
      <c r="EK287" s="14">
        <f t="shared" si="594"/>
        <v>143</v>
      </c>
      <c r="EL287" s="14">
        <f t="shared" si="595"/>
        <v>1650</v>
      </c>
      <c r="EM287" s="14">
        <f t="shared" si="596"/>
        <v>1940</v>
      </c>
      <c r="EN287" s="14">
        <f t="shared" si="597"/>
        <v>1940</v>
      </c>
      <c r="EO287" s="14">
        <f t="shared" si="598"/>
        <v>2270</v>
      </c>
      <c r="EP287" s="14">
        <f t="shared" si="599"/>
        <v>2850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557"/>
        <v>15</v>
      </c>
      <c r="AG288" s="13">
        <f t="shared" si="535"/>
        <v>3</v>
      </c>
      <c r="AH288" s="14">
        <f t="shared" si="536"/>
        <v>1101015</v>
      </c>
      <c r="AI288" s="14" t="str">
        <f t="shared" si="537"/>
        <v>阎巧巧4突</v>
      </c>
      <c r="AJ288" s="25" t="s">
        <v>162</v>
      </c>
      <c r="AK288" s="14">
        <v>1</v>
      </c>
      <c r="AL288" s="14">
        <f t="shared" si="538"/>
        <v>4</v>
      </c>
      <c r="AM288" s="14">
        <f>INDEX(属性投放!$DE$6:$DE$85,(卡牌属性!AG288-2)*20+卡牌属性!AL288)</f>
        <v>440</v>
      </c>
      <c r="AN288" s="14">
        <f t="shared" si="579"/>
        <v>440</v>
      </c>
      <c r="AO288" s="14">
        <f t="shared" si="579"/>
        <v>440</v>
      </c>
      <c r="AP288" s="14">
        <f t="shared" si="579"/>
        <v>440</v>
      </c>
      <c r="AQ288" s="14">
        <f t="shared" si="579"/>
        <v>440</v>
      </c>
      <c r="AR288" s="14">
        <f>INDEX(属性投放!$DF$6:$DF$85,(卡牌属性!AG288-2)*20+卡牌属性!AL288)</f>
        <v>176</v>
      </c>
      <c r="AS288" s="14">
        <f t="shared" si="580"/>
        <v>176</v>
      </c>
      <c r="AT288" s="14">
        <f t="shared" si="580"/>
        <v>176</v>
      </c>
      <c r="AU288" s="14">
        <f t="shared" si="580"/>
        <v>176</v>
      </c>
      <c r="AV288" s="14">
        <f t="shared" si="580"/>
        <v>176</v>
      </c>
      <c r="AW288" s="14">
        <f>INDEX(属性投放!$DG$6:$DG$85,(卡牌属性!AG288-2)*20+卡牌属性!AL288)</f>
        <v>2100</v>
      </c>
      <c r="AX288" s="14">
        <f t="shared" si="581"/>
        <v>2100</v>
      </c>
      <c r="AY288" s="14">
        <f t="shared" si="581"/>
        <v>2100</v>
      </c>
      <c r="AZ288" s="14">
        <f t="shared" si="581"/>
        <v>2100</v>
      </c>
      <c r="BA288" s="14">
        <f t="shared" si="581"/>
        <v>2100</v>
      </c>
      <c r="BB288" s="14">
        <f>INDEX(属性投放!$DK$6:$DK$85,(卡牌属性!AG288-2)*20+卡牌属性!AL288)</f>
        <v>32</v>
      </c>
      <c r="BC288" s="14">
        <f t="shared" si="582"/>
        <v>32</v>
      </c>
      <c r="BD288" s="14">
        <f t="shared" si="582"/>
        <v>32</v>
      </c>
      <c r="BE288" s="14">
        <f t="shared" si="582"/>
        <v>32</v>
      </c>
      <c r="BF288" s="14">
        <f t="shared" si="582"/>
        <v>32</v>
      </c>
      <c r="BG288" s="14">
        <f>INDEX(属性投放!$DL$6:$DL$85,(卡牌属性!AG288-2)*20+卡牌属性!AL288)</f>
        <v>16</v>
      </c>
      <c r="BH288" s="14">
        <f t="shared" si="583"/>
        <v>16</v>
      </c>
      <c r="BI288" s="14">
        <f t="shared" si="583"/>
        <v>16</v>
      </c>
      <c r="BJ288" s="14">
        <f t="shared" si="583"/>
        <v>16</v>
      </c>
      <c r="BK288" s="14">
        <f t="shared" si="583"/>
        <v>16</v>
      </c>
      <c r="BL288" s="14">
        <f>INDEX(属性投放!$DM$6:$DM$85,(卡牌属性!AG288-2)*20+卡牌属性!AL288)</f>
        <v>160</v>
      </c>
      <c r="BM288" s="14">
        <f t="shared" si="584"/>
        <v>160</v>
      </c>
      <c r="BN288" s="14">
        <f t="shared" si="584"/>
        <v>160</v>
      </c>
      <c r="BO288" s="14">
        <f t="shared" si="584"/>
        <v>160</v>
      </c>
      <c r="BP288" s="14">
        <f t="shared" si="584"/>
        <v>160</v>
      </c>
      <c r="BU288" s="13">
        <v>284</v>
      </c>
      <c r="BV288" s="13">
        <f t="shared" si="539"/>
        <v>15</v>
      </c>
      <c r="BW288" s="14">
        <f t="shared" si="540"/>
        <v>2</v>
      </c>
      <c r="BX288" s="14">
        <f t="shared" si="541"/>
        <v>1102015</v>
      </c>
      <c r="BY288" s="14" t="str">
        <f t="shared" si="542"/>
        <v>于禁4突</v>
      </c>
      <c r="BZ288" s="25" t="s">
        <v>162</v>
      </c>
      <c r="CA288" s="14">
        <v>2</v>
      </c>
      <c r="CB288" s="14">
        <f t="shared" si="543"/>
        <v>4</v>
      </c>
      <c r="CC288" s="14" t="s">
        <v>21</v>
      </c>
      <c r="CD288" s="14">
        <f>INDEX(属性投放!$AY$6:$AY$85,(BW288-2)*20+CB288)</f>
        <v>450</v>
      </c>
      <c r="CE288" s="14" t="s">
        <v>22</v>
      </c>
      <c r="CF288" s="14">
        <f>INDEX(属性投放!$AZ$6:$AZ$85,(BW288-2)*20+CB288)</f>
        <v>199</v>
      </c>
      <c r="CG288" s="14" t="s">
        <v>674</v>
      </c>
      <c r="CH288" s="14">
        <f>INDEX(属性投放!$BA$6:$BA$85,(BW288-2)*20+CB288)</f>
        <v>3800</v>
      </c>
      <c r="CI288" s="14" t="s">
        <v>21</v>
      </c>
      <c r="CJ288" s="14">
        <f>INDEX(属性投放!$BB$6:$BB$85,(BW288-2)*20+CB288)</f>
        <v>8</v>
      </c>
      <c r="CK288" s="14" t="s">
        <v>22</v>
      </c>
      <c r="CL288" s="14">
        <f>INDEX(属性投放!$BC$6:$BC$85,(BW288-2)*20+CB288)</f>
        <v>4</v>
      </c>
      <c r="CM288" s="14" t="s">
        <v>674</v>
      </c>
      <c r="CN288" s="14">
        <f>INDEX(属性投放!$BD$6:$BD$85,(BW288-2)*20+CB288)</f>
        <v>80</v>
      </c>
      <c r="CQ288" s="13">
        <v>284</v>
      </c>
      <c r="CR288" s="13">
        <f t="shared" si="544"/>
        <v>6</v>
      </c>
      <c r="CS288" s="13">
        <f t="shared" si="545"/>
        <v>24</v>
      </c>
      <c r="CT288" s="14">
        <f t="shared" si="546"/>
        <v>5</v>
      </c>
      <c r="CU288" s="14">
        <f t="shared" si="547"/>
        <v>1102006</v>
      </c>
      <c r="CV288" s="14" t="str">
        <f>INDEX($O$6:$O$27,CR288)&amp;"-"&amp;INDEX(属性投放!$AB$7:$AB$26,CX288)&amp;"-魂火-"&amp;CZ288</f>
        <v>项羽-大叫唤+1-魂火-3</v>
      </c>
      <c r="CW288" s="25" t="s">
        <v>162</v>
      </c>
      <c r="CX288" s="14">
        <f>INDEX(属性投放!$AL$7:$AL$58,CS288)</f>
        <v>11</v>
      </c>
      <c r="CY288" s="14" t="s">
        <v>701</v>
      </c>
      <c r="CZ288" s="14">
        <f>INDEX(属性投放!$AM$7:$AM$58,CS288)</f>
        <v>3</v>
      </c>
      <c r="DA288" s="14">
        <f t="shared" si="548"/>
        <v>24</v>
      </c>
      <c r="DB288" s="14">
        <f>INDEX(属性投放!$AN$7:$AN$58,DA288)</f>
        <v>80</v>
      </c>
      <c r="DC288" s="14" t="s">
        <v>702</v>
      </c>
      <c r="DD288" s="14">
        <f>INDEX(属性投放!$BJ$6:$BJ$85,(CT288-2)*20+CX288)</f>
        <v>325</v>
      </c>
      <c r="DE288" s="14">
        <f>SUMIFS(DD$5:DD288,$CR$5:$CR288,"="&amp;$CR288)</f>
        <v>3950</v>
      </c>
      <c r="DF288" s="14" t="s">
        <v>703</v>
      </c>
      <c r="DG288" s="14">
        <f>INDEX(属性投放!$BK$6:$BK$85,(CT288-2)*20+CX288)</f>
        <v>163</v>
      </c>
      <c r="DH288" s="14">
        <f>SUMIFS(DG$5:DG288,$CR$5:$CR288,"="&amp;$CR288)</f>
        <v>1978</v>
      </c>
      <c r="DI288" s="14" t="s">
        <v>704</v>
      </c>
      <c r="DJ288" s="14">
        <f>INDEX(属性投放!$BL$6:$BL$85,(CT288-2)*20+CX288)</f>
        <v>3250</v>
      </c>
      <c r="DK288" s="14">
        <f>SUMIFS(DJ$5:DJ288,$CR$5:$CR288,"="&amp;$CR288)</f>
        <v>39500</v>
      </c>
      <c r="DP288" s="14">
        <f t="shared" si="549"/>
        <v>1102015</v>
      </c>
      <c r="DQ288" s="14" t="str">
        <f t="shared" si="550"/>
        <v>于禁4突</v>
      </c>
      <c r="DR288" s="14">
        <f t="shared" si="551"/>
        <v>3</v>
      </c>
      <c r="DS288" s="14">
        <f t="shared" si="552"/>
        <v>3</v>
      </c>
      <c r="DT288" s="14">
        <f t="shared" si="553"/>
        <v>3</v>
      </c>
      <c r="DU288" s="14">
        <f t="shared" si="554"/>
        <v>2</v>
      </c>
      <c r="DV288" s="14">
        <f t="shared" si="555"/>
        <v>4</v>
      </c>
      <c r="DW288" s="14">
        <f t="shared" si="556"/>
        <v>4</v>
      </c>
      <c r="DX288" s="14">
        <f>INDEX(属性投放!$AW$6:$AW$85,(卡牌属性!DU288-2)*20+卡牌属性!DV288)</f>
        <v>10</v>
      </c>
      <c r="DY288" s="14">
        <f>INDEX(属性投放!BP$6:BP$85,卡牌属性!$DW288)</f>
        <v>60</v>
      </c>
      <c r="DZ288" s="14">
        <f>INDEX(属性投放!BQ$6:BQ$85,卡牌属性!$DW288)</f>
        <v>30</v>
      </c>
      <c r="EA288" s="14">
        <f>INDEX(属性投放!BR$6:BR$85,卡牌属性!$DW288)</f>
        <v>600</v>
      </c>
      <c r="EB288" s="14">
        <f t="shared" si="585"/>
        <v>345</v>
      </c>
      <c r="EC288" s="14">
        <f t="shared" si="586"/>
        <v>414</v>
      </c>
      <c r="ED288" s="14">
        <f t="shared" si="587"/>
        <v>487</v>
      </c>
      <c r="EE288" s="14">
        <f t="shared" si="588"/>
        <v>487</v>
      </c>
      <c r="EF288" s="14">
        <f t="shared" si="589"/>
        <v>585</v>
      </c>
      <c r="EG288" s="14">
        <f t="shared" si="590"/>
        <v>145</v>
      </c>
      <c r="EH288" s="14">
        <f t="shared" si="591"/>
        <v>170</v>
      </c>
      <c r="EI288" s="14">
        <f t="shared" si="592"/>
        <v>170</v>
      </c>
      <c r="EJ288" s="14">
        <f t="shared" si="593"/>
        <v>199</v>
      </c>
      <c r="EK288" s="14">
        <f t="shared" si="594"/>
        <v>228</v>
      </c>
      <c r="EL288" s="14">
        <f t="shared" si="595"/>
        <v>2750</v>
      </c>
      <c r="EM288" s="14">
        <f t="shared" si="596"/>
        <v>3240</v>
      </c>
      <c r="EN288" s="14">
        <f t="shared" si="597"/>
        <v>3240</v>
      </c>
      <c r="EO288" s="14">
        <f t="shared" si="598"/>
        <v>3770</v>
      </c>
      <c r="EP288" s="14">
        <f t="shared" si="599"/>
        <v>4550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557"/>
        <v>15</v>
      </c>
      <c r="AG289" s="13">
        <f t="shared" si="535"/>
        <v>3</v>
      </c>
      <c r="AH289" s="14">
        <f t="shared" si="536"/>
        <v>1101015</v>
      </c>
      <c r="AI289" s="14" t="str">
        <f t="shared" si="537"/>
        <v>阎巧巧5突</v>
      </c>
      <c r="AJ289" s="25" t="s">
        <v>162</v>
      </c>
      <c r="AK289" s="14">
        <v>1</v>
      </c>
      <c r="AL289" s="14">
        <f t="shared" si="538"/>
        <v>5</v>
      </c>
      <c r="AM289" s="14">
        <f>INDEX(属性投放!$DE$6:$DE$85,(卡牌属性!AG289-2)*20+卡牌属性!AL289)</f>
        <v>531</v>
      </c>
      <c r="AN289" s="14">
        <f t="shared" si="579"/>
        <v>531</v>
      </c>
      <c r="AO289" s="14">
        <f t="shared" si="579"/>
        <v>531</v>
      </c>
      <c r="AP289" s="14">
        <f t="shared" si="579"/>
        <v>531</v>
      </c>
      <c r="AQ289" s="14">
        <f t="shared" si="579"/>
        <v>531</v>
      </c>
      <c r="AR289" s="14">
        <f>INDEX(属性投放!$DF$6:$DF$85,(卡牌属性!AG289-2)*20+卡牌属性!AL289)</f>
        <v>222</v>
      </c>
      <c r="AS289" s="14">
        <f t="shared" si="580"/>
        <v>222</v>
      </c>
      <c r="AT289" s="14">
        <f t="shared" si="580"/>
        <v>222</v>
      </c>
      <c r="AU289" s="14">
        <f t="shared" si="580"/>
        <v>222</v>
      </c>
      <c r="AV289" s="14">
        <f t="shared" si="580"/>
        <v>222</v>
      </c>
      <c r="AW289" s="14">
        <f>INDEX(属性投放!$DG$6:$DG$85,(卡牌属性!AG289-2)*20+卡牌属性!AL289)</f>
        <v>2555</v>
      </c>
      <c r="AX289" s="14">
        <f t="shared" si="581"/>
        <v>2555</v>
      </c>
      <c r="AY289" s="14">
        <f t="shared" si="581"/>
        <v>2555</v>
      </c>
      <c r="AZ289" s="14">
        <f t="shared" si="581"/>
        <v>2555</v>
      </c>
      <c r="BA289" s="14">
        <f t="shared" si="581"/>
        <v>2555</v>
      </c>
      <c r="BB289" s="14">
        <f>INDEX(属性投放!$DK$6:$DK$85,(卡牌属性!AG289-2)*20+卡牌属性!AL289)</f>
        <v>32</v>
      </c>
      <c r="BC289" s="14">
        <f t="shared" si="582"/>
        <v>32</v>
      </c>
      <c r="BD289" s="14">
        <f t="shared" si="582"/>
        <v>32</v>
      </c>
      <c r="BE289" s="14">
        <f t="shared" si="582"/>
        <v>32</v>
      </c>
      <c r="BF289" s="14">
        <f t="shared" si="582"/>
        <v>32</v>
      </c>
      <c r="BG289" s="14">
        <f>INDEX(属性投放!$DL$6:$DL$85,(卡牌属性!AG289-2)*20+卡牌属性!AL289)</f>
        <v>16</v>
      </c>
      <c r="BH289" s="14">
        <f t="shared" si="583"/>
        <v>16</v>
      </c>
      <c r="BI289" s="14">
        <f t="shared" si="583"/>
        <v>16</v>
      </c>
      <c r="BJ289" s="14">
        <f t="shared" si="583"/>
        <v>16</v>
      </c>
      <c r="BK289" s="14">
        <f t="shared" si="583"/>
        <v>16</v>
      </c>
      <c r="BL289" s="14">
        <f>INDEX(属性投放!$DM$6:$DM$85,(卡牌属性!AG289-2)*20+卡牌属性!AL289)</f>
        <v>160</v>
      </c>
      <c r="BM289" s="14">
        <f t="shared" si="584"/>
        <v>160</v>
      </c>
      <c r="BN289" s="14">
        <f t="shared" si="584"/>
        <v>160</v>
      </c>
      <c r="BO289" s="14">
        <f t="shared" si="584"/>
        <v>160</v>
      </c>
      <c r="BP289" s="14">
        <f t="shared" si="584"/>
        <v>160</v>
      </c>
      <c r="BU289" s="13">
        <v>285</v>
      </c>
      <c r="BV289" s="13">
        <f t="shared" si="539"/>
        <v>15</v>
      </c>
      <c r="BW289" s="14">
        <f t="shared" si="540"/>
        <v>2</v>
      </c>
      <c r="BX289" s="14">
        <f t="shared" si="541"/>
        <v>1102015</v>
      </c>
      <c r="BY289" s="14" t="str">
        <f t="shared" si="542"/>
        <v>于禁5突</v>
      </c>
      <c r="BZ289" s="25" t="s">
        <v>162</v>
      </c>
      <c r="CA289" s="14">
        <v>2</v>
      </c>
      <c r="CB289" s="14">
        <f t="shared" si="543"/>
        <v>5</v>
      </c>
      <c r="CC289" s="14" t="s">
        <v>21</v>
      </c>
      <c r="CD289" s="14">
        <f>INDEX(属性投放!$AY$6:$AY$85,(BW289-2)*20+CB289)</f>
        <v>650</v>
      </c>
      <c r="CE289" s="14" t="s">
        <v>22</v>
      </c>
      <c r="CF289" s="14">
        <f>INDEX(属性投放!$AZ$6:$AZ$85,(BW289-2)*20+CB289)</f>
        <v>299</v>
      </c>
      <c r="CG289" s="14" t="s">
        <v>674</v>
      </c>
      <c r="CH289" s="14">
        <f>INDEX(属性投放!$BA$6:$BA$85,(BW289-2)*20+CB289)</f>
        <v>5800</v>
      </c>
      <c r="CI289" s="14" t="s">
        <v>21</v>
      </c>
      <c r="CJ289" s="14">
        <f>INDEX(属性投放!$BB$6:$BB$85,(BW289-2)*20+CB289)</f>
        <v>8</v>
      </c>
      <c r="CK289" s="14" t="s">
        <v>22</v>
      </c>
      <c r="CL289" s="14">
        <f>INDEX(属性投放!$BC$6:$BC$85,(BW289-2)*20+CB289)</f>
        <v>4</v>
      </c>
      <c r="CM289" s="14" t="s">
        <v>674</v>
      </c>
      <c r="CN289" s="14">
        <f>INDEX(属性投放!$BD$6:$BD$85,(BW289-2)*20+CB289)</f>
        <v>80</v>
      </c>
      <c r="CQ289" s="13">
        <v>285</v>
      </c>
      <c r="CR289" s="13">
        <f t="shared" si="544"/>
        <v>6</v>
      </c>
      <c r="CS289" s="13">
        <f t="shared" si="545"/>
        <v>25</v>
      </c>
      <c r="CT289" s="14">
        <f t="shared" si="546"/>
        <v>5</v>
      </c>
      <c r="CU289" s="14">
        <f t="shared" si="547"/>
        <v>1102006</v>
      </c>
      <c r="CV289" s="14" t="str">
        <f>INDEX($O$6:$O$27,CR289)&amp;"-"&amp;INDEX(属性投放!$AB$7:$AB$26,CX289)&amp;"-魂火-"&amp;CZ289</f>
        <v>项羽-大叫唤+2-魂火-1</v>
      </c>
      <c r="CW289" s="25" t="s">
        <v>162</v>
      </c>
      <c r="CX289" s="14">
        <f>INDEX(属性投放!$AL$7:$AL$58,CS289)</f>
        <v>12</v>
      </c>
      <c r="CY289" s="14" t="s">
        <v>701</v>
      </c>
      <c r="CZ289" s="14">
        <f>INDEX(属性投放!$AM$7:$AM$58,CS289)</f>
        <v>1</v>
      </c>
      <c r="DA289" s="14">
        <f t="shared" si="548"/>
        <v>25</v>
      </c>
      <c r="DB289" s="14">
        <f>INDEX(属性投放!$AN$7:$AN$58,DA289)</f>
        <v>82</v>
      </c>
      <c r="DC289" s="14" t="s">
        <v>702</v>
      </c>
      <c r="DD289" s="14">
        <f>INDEX(属性投放!$BJ$6:$BJ$85,(CT289-2)*20+CX289)</f>
        <v>420</v>
      </c>
      <c r="DE289" s="14">
        <f>SUMIFS(DD$5:DD289,$CR$5:$CR289,"="&amp;$CR289)</f>
        <v>4370</v>
      </c>
      <c r="DF289" s="14" t="s">
        <v>703</v>
      </c>
      <c r="DG289" s="14">
        <f>INDEX(属性投放!$BK$6:$BK$85,(CT289-2)*20+CX289)</f>
        <v>210</v>
      </c>
      <c r="DH289" s="14">
        <f>SUMIFS(DG$5:DG289,$CR$5:$CR289,"="&amp;$CR289)</f>
        <v>2188</v>
      </c>
      <c r="DI289" s="14" t="s">
        <v>704</v>
      </c>
      <c r="DJ289" s="14">
        <f>INDEX(属性投放!$BL$6:$BL$85,(CT289-2)*20+CX289)</f>
        <v>4200</v>
      </c>
      <c r="DK289" s="14">
        <f>SUMIFS(DJ$5:DJ289,$CR$5:$CR289,"="&amp;$CR289)</f>
        <v>43700</v>
      </c>
      <c r="DP289" s="14">
        <f t="shared" si="549"/>
        <v>1102015</v>
      </c>
      <c r="DQ289" s="14" t="str">
        <f t="shared" si="550"/>
        <v>于禁5突</v>
      </c>
      <c r="DR289" s="14">
        <f t="shared" si="551"/>
        <v>3</v>
      </c>
      <c r="DS289" s="14">
        <f t="shared" si="552"/>
        <v>3</v>
      </c>
      <c r="DT289" s="14">
        <f t="shared" si="553"/>
        <v>3</v>
      </c>
      <c r="DU289" s="14">
        <f t="shared" si="554"/>
        <v>2</v>
      </c>
      <c r="DV289" s="14">
        <f t="shared" si="555"/>
        <v>5</v>
      </c>
      <c r="DW289" s="14">
        <f t="shared" si="556"/>
        <v>5</v>
      </c>
      <c r="DX289" s="14">
        <f>INDEX(属性投放!$AW$6:$AW$85,(卡牌属性!DU289-2)*20+卡牌属性!DV289)</f>
        <v>7</v>
      </c>
      <c r="DY289" s="14">
        <f>INDEX(属性投放!BP$6:BP$85,卡牌属性!$DW289)</f>
        <v>80</v>
      </c>
      <c r="DZ289" s="14">
        <f>INDEX(属性投放!BQ$6:BQ$85,卡牌属性!$DW289)</f>
        <v>40</v>
      </c>
      <c r="EA289" s="14">
        <f>INDEX(属性投放!BR$6:BR$85,卡牌属性!$DW289)</f>
        <v>800</v>
      </c>
      <c r="EB289" s="14">
        <f t="shared" si="585"/>
        <v>485</v>
      </c>
      <c r="EC289" s="14">
        <f t="shared" si="586"/>
        <v>574</v>
      </c>
      <c r="ED289" s="14">
        <f t="shared" si="587"/>
        <v>667</v>
      </c>
      <c r="EE289" s="14">
        <f t="shared" si="588"/>
        <v>667</v>
      </c>
      <c r="EF289" s="14">
        <f t="shared" si="589"/>
        <v>775</v>
      </c>
      <c r="EG289" s="14">
        <f t="shared" si="590"/>
        <v>215</v>
      </c>
      <c r="EH289" s="14">
        <f t="shared" si="591"/>
        <v>250</v>
      </c>
      <c r="EI289" s="14">
        <f t="shared" si="592"/>
        <v>250</v>
      </c>
      <c r="EJ289" s="14">
        <f t="shared" si="593"/>
        <v>289</v>
      </c>
      <c r="EK289" s="14">
        <f t="shared" si="594"/>
        <v>328</v>
      </c>
      <c r="EL289" s="14">
        <f t="shared" si="595"/>
        <v>4150</v>
      </c>
      <c r="EM289" s="14">
        <f t="shared" si="596"/>
        <v>4840</v>
      </c>
      <c r="EN289" s="14">
        <f t="shared" si="597"/>
        <v>4840</v>
      </c>
      <c r="EO289" s="14">
        <f t="shared" si="598"/>
        <v>5570</v>
      </c>
      <c r="EP289" s="14">
        <f t="shared" si="599"/>
        <v>6450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557"/>
        <v>15</v>
      </c>
      <c r="AG290" s="13">
        <f t="shared" si="535"/>
        <v>3</v>
      </c>
      <c r="AH290" s="14">
        <f t="shared" si="536"/>
        <v>1101015</v>
      </c>
      <c r="AI290" s="14" t="str">
        <f t="shared" si="537"/>
        <v>阎巧巧6突</v>
      </c>
      <c r="AJ290" s="25" t="s">
        <v>162</v>
      </c>
      <c r="AK290" s="14">
        <v>1</v>
      </c>
      <c r="AL290" s="14">
        <f t="shared" si="538"/>
        <v>6</v>
      </c>
      <c r="AM290" s="14">
        <f>INDEX(属性投放!$DE$6:$DE$85,(卡牌属性!AG290-2)*20+卡牌属性!AL290)</f>
        <v>622</v>
      </c>
      <c r="AN290" s="14">
        <f t="shared" si="579"/>
        <v>622</v>
      </c>
      <c r="AO290" s="14">
        <f t="shared" si="579"/>
        <v>622</v>
      </c>
      <c r="AP290" s="14">
        <f t="shared" si="579"/>
        <v>622</v>
      </c>
      <c r="AQ290" s="14">
        <f t="shared" si="579"/>
        <v>622</v>
      </c>
      <c r="AR290" s="14">
        <f>INDEX(属性投放!$DF$6:$DF$85,(卡牌属性!AG290-2)*20+卡牌属性!AL290)</f>
        <v>268</v>
      </c>
      <c r="AS290" s="14">
        <f t="shared" si="580"/>
        <v>268</v>
      </c>
      <c r="AT290" s="14">
        <f t="shared" si="580"/>
        <v>268</v>
      </c>
      <c r="AU290" s="14">
        <f t="shared" si="580"/>
        <v>268</v>
      </c>
      <c r="AV290" s="14">
        <f t="shared" si="580"/>
        <v>268</v>
      </c>
      <c r="AW290" s="14">
        <f>INDEX(属性投放!$DG$6:$DG$85,(卡牌属性!AG290-2)*20+卡牌属性!AL290)</f>
        <v>3010</v>
      </c>
      <c r="AX290" s="14">
        <f t="shared" si="581"/>
        <v>3010</v>
      </c>
      <c r="AY290" s="14">
        <f t="shared" si="581"/>
        <v>3010</v>
      </c>
      <c r="AZ290" s="14">
        <f t="shared" si="581"/>
        <v>3010</v>
      </c>
      <c r="BA290" s="14">
        <f t="shared" si="581"/>
        <v>3010</v>
      </c>
      <c r="BB290" s="14">
        <f>INDEX(属性投放!$DK$6:$DK$85,(卡牌属性!AG290-2)*20+卡牌属性!AL290)</f>
        <v>32</v>
      </c>
      <c r="BC290" s="14">
        <f t="shared" si="582"/>
        <v>32</v>
      </c>
      <c r="BD290" s="14">
        <f t="shared" si="582"/>
        <v>32</v>
      </c>
      <c r="BE290" s="14">
        <f t="shared" si="582"/>
        <v>32</v>
      </c>
      <c r="BF290" s="14">
        <f t="shared" si="582"/>
        <v>32</v>
      </c>
      <c r="BG290" s="14">
        <f>INDEX(属性投放!$DL$6:$DL$85,(卡牌属性!AG290-2)*20+卡牌属性!AL290)</f>
        <v>16</v>
      </c>
      <c r="BH290" s="14">
        <f t="shared" si="583"/>
        <v>16</v>
      </c>
      <c r="BI290" s="14">
        <f t="shared" si="583"/>
        <v>16</v>
      </c>
      <c r="BJ290" s="14">
        <f t="shared" si="583"/>
        <v>16</v>
      </c>
      <c r="BK290" s="14">
        <f t="shared" si="583"/>
        <v>16</v>
      </c>
      <c r="BL290" s="14">
        <f>INDEX(属性投放!$DM$6:$DM$85,(卡牌属性!AG290-2)*20+卡牌属性!AL290)</f>
        <v>160</v>
      </c>
      <c r="BM290" s="14">
        <f t="shared" si="584"/>
        <v>160</v>
      </c>
      <c r="BN290" s="14">
        <f t="shared" si="584"/>
        <v>160</v>
      </c>
      <c r="BO290" s="14">
        <f t="shared" si="584"/>
        <v>160</v>
      </c>
      <c r="BP290" s="14">
        <f t="shared" si="584"/>
        <v>160</v>
      </c>
      <c r="BU290" s="13">
        <v>286</v>
      </c>
      <c r="BV290" s="13">
        <f t="shared" si="539"/>
        <v>15</v>
      </c>
      <c r="BW290" s="14">
        <f t="shared" si="540"/>
        <v>2</v>
      </c>
      <c r="BX290" s="14">
        <f t="shared" si="541"/>
        <v>1102015</v>
      </c>
      <c r="BY290" s="14" t="str">
        <f t="shared" si="542"/>
        <v>于禁6突</v>
      </c>
      <c r="BZ290" s="25" t="s">
        <v>162</v>
      </c>
      <c r="CA290" s="14">
        <v>2</v>
      </c>
      <c r="CB290" s="14">
        <f t="shared" si="543"/>
        <v>6</v>
      </c>
      <c r="CC290" s="14" t="s">
        <v>21</v>
      </c>
      <c r="CD290" s="14">
        <f>INDEX(属性投放!$AY$6:$AY$85,(BW290-2)*20+CB290)</f>
        <v>856</v>
      </c>
      <c r="CE290" s="14" t="s">
        <v>22</v>
      </c>
      <c r="CF290" s="14">
        <f>INDEX(属性投放!$AZ$6:$AZ$85,(BW290-2)*20+CB290)</f>
        <v>403</v>
      </c>
      <c r="CG290" s="14" t="s">
        <v>674</v>
      </c>
      <c r="CH290" s="14">
        <f>INDEX(属性投放!$BA$6:$BA$85,(BW290-2)*20+CB290)</f>
        <v>7860</v>
      </c>
      <c r="CI290" s="14" t="s">
        <v>21</v>
      </c>
      <c r="CJ290" s="14">
        <f>INDEX(属性投放!$BB$6:$BB$85,(BW290-2)*20+CB290)</f>
        <v>8</v>
      </c>
      <c r="CK290" s="14" t="s">
        <v>22</v>
      </c>
      <c r="CL290" s="14">
        <f>INDEX(属性投放!$BC$6:$BC$85,(BW290-2)*20+CB290)</f>
        <v>4</v>
      </c>
      <c r="CM290" s="14" t="s">
        <v>674</v>
      </c>
      <c r="CN290" s="14">
        <f>INDEX(属性投放!$BD$6:$BD$85,(BW290-2)*20+CB290)</f>
        <v>80</v>
      </c>
      <c r="CQ290" s="13">
        <v>286</v>
      </c>
      <c r="CR290" s="13">
        <f t="shared" si="544"/>
        <v>6</v>
      </c>
      <c r="CS290" s="13">
        <f t="shared" si="545"/>
        <v>26</v>
      </c>
      <c r="CT290" s="14">
        <f t="shared" si="546"/>
        <v>5</v>
      </c>
      <c r="CU290" s="14">
        <f t="shared" si="547"/>
        <v>1102006</v>
      </c>
      <c r="CV290" s="14" t="str">
        <f>INDEX($O$6:$O$27,CR290)&amp;"-"&amp;INDEX(属性投放!$AB$7:$AB$26,CX290)&amp;"-魂火-"&amp;CZ290</f>
        <v>项羽-大叫唤+2-魂火-2</v>
      </c>
      <c r="CW290" s="25" t="s">
        <v>162</v>
      </c>
      <c r="CX290" s="14">
        <f>INDEX(属性投放!$AL$7:$AL$58,CS290)</f>
        <v>12</v>
      </c>
      <c r="CY290" s="14" t="s">
        <v>701</v>
      </c>
      <c r="CZ290" s="14">
        <f>INDEX(属性投放!$AM$7:$AM$58,CS290)</f>
        <v>2</v>
      </c>
      <c r="DA290" s="14">
        <f t="shared" si="548"/>
        <v>26</v>
      </c>
      <c r="DB290" s="14">
        <f>INDEX(属性投放!$AN$7:$AN$58,DA290)</f>
        <v>85</v>
      </c>
      <c r="DC290" s="14" t="s">
        <v>702</v>
      </c>
      <c r="DD290" s="14">
        <f>INDEX(属性投放!$BJ$6:$BJ$85,(CT290-2)*20+CX290)</f>
        <v>420</v>
      </c>
      <c r="DE290" s="14">
        <f>SUMIFS(DD$5:DD290,$CR$5:$CR290,"="&amp;$CR290)</f>
        <v>4790</v>
      </c>
      <c r="DF290" s="14" t="s">
        <v>703</v>
      </c>
      <c r="DG290" s="14">
        <f>INDEX(属性投放!$BK$6:$BK$85,(CT290-2)*20+CX290)</f>
        <v>210</v>
      </c>
      <c r="DH290" s="14">
        <f>SUMIFS(DG$5:DG290,$CR$5:$CR290,"="&amp;$CR290)</f>
        <v>2398</v>
      </c>
      <c r="DI290" s="14" t="s">
        <v>704</v>
      </c>
      <c r="DJ290" s="14">
        <f>INDEX(属性投放!$BL$6:$BL$85,(CT290-2)*20+CX290)</f>
        <v>4200</v>
      </c>
      <c r="DK290" s="14">
        <f>SUMIFS(DJ$5:DJ290,$CR$5:$CR290,"="&amp;$CR290)</f>
        <v>47900</v>
      </c>
      <c r="DP290" s="14">
        <f t="shared" si="549"/>
        <v>1102015</v>
      </c>
      <c r="DQ290" s="14" t="str">
        <f t="shared" si="550"/>
        <v>于禁6突</v>
      </c>
      <c r="DR290" s="14">
        <f t="shared" si="551"/>
        <v>3</v>
      </c>
      <c r="DS290" s="14">
        <f t="shared" si="552"/>
        <v>3</v>
      </c>
      <c r="DT290" s="14">
        <f t="shared" si="553"/>
        <v>3</v>
      </c>
      <c r="DU290" s="14">
        <f t="shared" si="554"/>
        <v>2</v>
      </c>
      <c r="DV290" s="14">
        <f t="shared" si="555"/>
        <v>6</v>
      </c>
      <c r="DW290" s="14">
        <f t="shared" si="556"/>
        <v>6</v>
      </c>
      <c r="DX290" s="14">
        <f>INDEX(属性投放!$AW$6:$AW$85,(卡牌属性!DU290-2)*20+卡牌属性!DV290)</f>
        <v>5</v>
      </c>
      <c r="DY290" s="14">
        <f>INDEX(属性投放!BP$6:BP$85,卡牌属性!$DW290)</f>
        <v>100</v>
      </c>
      <c r="DZ290" s="14">
        <f>INDEX(属性投放!BQ$6:BQ$85,卡牌属性!$DW290)</f>
        <v>50</v>
      </c>
      <c r="EA290" s="14">
        <f>INDEX(属性投放!BR$6:BR$85,卡牌属性!$DW290)</f>
        <v>1000</v>
      </c>
      <c r="EB290" s="14">
        <f t="shared" si="585"/>
        <v>621</v>
      </c>
      <c r="EC290" s="14">
        <f t="shared" si="586"/>
        <v>724</v>
      </c>
      <c r="ED290" s="14">
        <f t="shared" si="587"/>
        <v>831</v>
      </c>
      <c r="EE290" s="14">
        <f t="shared" si="588"/>
        <v>831</v>
      </c>
      <c r="EF290" s="14">
        <f t="shared" si="589"/>
        <v>946</v>
      </c>
      <c r="EG290" s="14">
        <f t="shared" si="590"/>
        <v>283</v>
      </c>
      <c r="EH290" s="14">
        <f t="shared" si="591"/>
        <v>325</v>
      </c>
      <c r="EI290" s="14">
        <f t="shared" si="592"/>
        <v>325</v>
      </c>
      <c r="EJ290" s="14">
        <f t="shared" si="593"/>
        <v>371</v>
      </c>
      <c r="EK290" s="14">
        <f t="shared" si="594"/>
        <v>417</v>
      </c>
      <c r="EL290" s="14">
        <f t="shared" si="595"/>
        <v>5510</v>
      </c>
      <c r="EM290" s="14">
        <f t="shared" si="596"/>
        <v>6340</v>
      </c>
      <c r="EN290" s="14">
        <f t="shared" si="597"/>
        <v>6340</v>
      </c>
      <c r="EO290" s="14">
        <f t="shared" si="598"/>
        <v>7210</v>
      </c>
      <c r="EP290" s="14">
        <f t="shared" si="599"/>
        <v>8160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557"/>
        <v>15</v>
      </c>
      <c r="AG291" s="13">
        <f t="shared" si="535"/>
        <v>3</v>
      </c>
      <c r="AH291" s="14">
        <f t="shared" si="536"/>
        <v>1101015</v>
      </c>
      <c r="AI291" s="14" t="str">
        <f t="shared" si="537"/>
        <v>阎巧巧7突</v>
      </c>
      <c r="AJ291" s="25" t="s">
        <v>162</v>
      </c>
      <c r="AK291" s="14">
        <v>1</v>
      </c>
      <c r="AL291" s="14">
        <f t="shared" si="538"/>
        <v>7</v>
      </c>
      <c r="AM291" s="14">
        <f>INDEX(属性投放!$DE$6:$DE$85,(卡牌属性!AG291-2)*20+卡牌属性!AL291)</f>
        <v>1513</v>
      </c>
      <c r="AN291" s="14">
        <f t="shared" si="579"/>
        <v>1513</v>
      </c>
      <c r="AO291" s="14">
        <f t="shared" si="579"/>
        <v>1513</v>
      </c>
      <c r="AP291" s="14">
        <f t="shared" si="579"/>
        <v>1513</v>
      </c>
      <c r="AQ291" s="14">
        <f t="shared" si="579"/>
        <v>1513</v>
      </c>
      <c r="AR291" s="14">
        <f>INDEX(属性投放!$DF$6:$DF$85,(卡牌属性!AG291-2)*20+卡牌属性!AL291)</f>
        <v>714</v>
      </c>
      <c r="AS291" s="14">
        <f t="shared" si="580"/>
        <v>714</v>
      </c>
      <c r="AT291" s="14">
        <f t="shared" si="580"/>
        <v>714</v>
      </c>
      <c r="AU291" s="14">
        <f t="shared" si="580"/>
        <v>714</v>
      </c>
      <c r="AV291" s="14">
        <f t="shared" si="580"/>
        <v>714</v>
      </c>
      <c r="AW291" s="14">
        <f>INDEX(属性投放!$DG$6:$DG$85,(卡牌属性!AG291-2)*20+卡牌属性!AL291)</f>
        <v>7465</v>
      </c>
      <c r="AX291" s="14">
        <f t="shared" si="581"/>
        <v>7465</v>
      </c>
      <c r="AY291" s="14">
        <f t="shared" si="581"/>
        <v>7465</v>
      </c>
      <c r="AZ291" s="14">
        <f t="shared" si="581"/>
        <v>7465</v>
      </c>
      <c r="BA291" s="14">
        <f t="shared" si="581"/>
        <v>7465</v>
      </c>
      <c r="BB291" s="14">
        <f>INDEX(属性投放!$DK$6:$DK$85,(卡牌属性!AG291-2)*20+卡牌属性!AL291)</f>
        <v>52</v>
      </c>
      <c r="BC291" s="14">
        <f t="shared" si="582"/>
        <v>52</v>
      </c>
      <c r="BD291" s="14">
        <f t="shared" si="582"/>
        <v>52</v>
      </c>
      <c r="BE291" s="14">
        <f t="shared" si="582"/>
        <v>52</v>
      </c>
      <c r="BF291" s="14">
        <f t="shared" si="582"/>
        <v>52</v>
      </c>
      <c r="BG291" s="14">
        <f>INDEX(属性投放!$DL$6:$DL$85,(卡牌属性!AG291-2)*20+卡牌属性!AL291)</f>
        <v>26</v>
      </c>
      <c r="BH291" s="14">
        <f t="shared" si="583"/>
        <v>26</v>
      </c>
      <c r="BI291" s="14">
        <f t="shared" si="583"/>
        <v>26</v>
      </c>
      <c r="BJ291" s="14">
        <f t="shared" si="583"/>
        <v>26</v>
      </c>
      <c r="BK291" s="14">
        <f t="shared" si="583"/>
        <v>26</v>
      </c>
      <c r="BL291" s="14">
        <f>INDEX(属性投放!$DM$6:$DM$85,(卡牌属性!AG291-2)*20+卡牌属性!AL291)</f>
        <v>260</v>
      </c>
      <c r="BM291" s="14">
        <f t="shared" si="584"/>
        <v>260</v>
      </c>
      <c r="BN291" s="14">
        <f t="shared" si="584"/>
        <v>260</v>
      </c>
      <c r="BO291" s="14">
        <f t="shared" si="584"/>
        <v>260</v>
      </c>
      <c r="BP291" s="14">
        <f t="shared" si="584"/>
        <v>260</v>
      </c>
      <c r="BU291" s="13">
        <v>287</v>
      </c>
      <c r="BV291" s="13">
        <f t="shared" si="539"/>
        <v>15</v>
      </c>
      <c r="BW291" s="14">
        <f t="shared" si="540"/>
        <v>2</v>
      </c>
      <c r="BX291" s="14">
        <f t="shared" si="541"/>
        <v>1102015</v>
      </c>
      <c r="BY291" s="14" t="str">
        <f t="shared" si="542"/>
        <v>于禁7突</v>
      </c>
      <c r="BZ291" s="25" t="s">
        <v>162</v>
      </c>
      <c r="CA291" s="14">
        <v>2</v>
      </c>
      <c r="CB291" s="14">
        <f t="shared" si="543"/>
        <v>7</v>
      </c>
      <c r="CC291" s="14" t="s">
        <v>21</v>
      </c>
      <c r="CD291" s="14">
        <f>INDEX(属性投放!$AY$6:$AY$85,(BW291-2)*20+CB291)</f>
        <v>1076</v>
      </c>
      <c r="CE291" s="14" t="s">
        <v>22</v>
      </c>
      <c r="CF291" s="14">
        <f>INDEX(属性投放!$AZ$6:$AZ$85,(BW291-2)*20+CB291)</f>
        <v>513</v>
      </c>
      <c r="CG291" s="14" t="s">
        <v>674</v>
      </c>
      <c r="CH291" s="14">
        <f>INDEX(属性投放!$BA$6:$BA$85,(BW291-2)*20+CB291)</f>
        <v>10060</v>
      </c>
      <c r="CI291" s="14" t="s">
        <v>21</v>
      </c>
      <c r="CJ291" s="14">
        <f>INDEX(属性投放!$BB$6:$BB$85,(BW291-2)*20+CB291)</f>
        <v>10</v>
      </c>
      <c r="CK291" s="14" t="s">
        <v>22</v>
      </c>
      <c r="CL291" s="14">
        <f>INDEX(属性投放!$BC$6:$BC$85,(BW291-2)*20+CB291)</f>
        <v>5</v>
      </c>
      <c r="CM291" s="14" t="s">
        <v>674</v>
      </c>
      <c r="CN291" s="14">
        <f>INDEX(属性投放!$BD$6:$BD$85,(BW291-2)*20+CB291)</f>
        <v>100</v>
      </c>
      <c r="CQ291" s="13">
        <v>287</v>
      </c>
      <c r="CR291" s="13">
        <f t="shared" si="544"/>
        <v>6</v>
      </c>
      <c r="CS291" s="13">
        <f t="shared" si="545"/>
        <v>27</v>
      </c>
      <c r="CT291" s="14">
        <f t="shared" si="546"/>
        <v>5</v>
      </c>
      <c r="CU291" s="14">
        <f t="shared" si="547"/>
        <v>1102006</v>
      </c>
      <c r="CV291" s="14" t="str">
        <f>INDEX($O$6:$O$27,CR291)&amp;"-"&amp;INDEX(属性投放!$AB$7:$AB$26,CX291)&amp;"-魂火-"&amp;CZ291</f>
        <v>项羽-大叫唤+2-魂火-3</v>
      </c>
      <c r="CW291" s="25" t="s">
        <v>162</v>
      </c>
      <c r="CX291" s="14">
        <f>INDEX(属性投放!$AL$7:$AL$58,CS291)</f>
        <v>12</v>
      </c>
      <c r="CY291" s="14" t="s">
        <v>701</v>
      </c>
      <c r="CZ291" s="14">
        <f>INDEX(属性投放!$AM$7:$AM$58,CS291)</f>
        <v>3</v>
      </c>
      <c r="DA291" s="14">
        <f t="shared" si="548"/>
        <v>27</v>
      </c>
      <c r="DB291" s="14">
        <f>INDEX(属性投放!$AN$7:$AN$58,DA291)</f>
        <v>87</v>
      </c>
      <c r="DC291" s="14" t="s">
        <v>702</v>
      </c>
      <c r="DD291" s="14">
        <f>INDEX(属性投放!$BJ$6:$BJ$85,(CT291-2)*20+CX291)</f>
        <v>420</v>
      </c>
      <c r="DE291" s="14">
        <f>SUMIFS(DD$5:DD291,$CR$5:$CR291,"="&amp;$CR291)</f>
        <v>5210</v>
      </c>
      <c r="DF291" s="14" t="s">
        <v>703</v>
      </c>
      <c r="DG291" s="14">
        <f>INDEX(属性投放!$BK$6:$BK$85,(CT291-2)*20+CX291)</f>
        <v>210</v>
      </c>
      <c r="DH291" s="14">
        <f>SUMIFS(DG$5:DG291,$CR$5:$CR291,"="&amp;$CR291)</f>
        <v>2608</v>
      </c>
      <c r="DI291" s="14" t="s">
        <v>704</v>
      </c>
      <c r="DJ291" s="14">
        <f>INDEX(属性投放!$BL$6:$BL$85,(CT291-2)*20+CX291)</f>
        <v>4200</v>
      </c>
      <c r="DK291" s="14">
        <f>SUMIFS(DJ$5:DJ291,$CR$5:$CR291,"="&amp;$CR291)</f>
        <v>52100</v>
      </c>
      <c r="DP291" s="14">
        <f t="shared" si="549"/>
        <v>1102015</v>
      </c>
      <c r="DQ291" s="14" t="str">
        <f t="shared" si="550"/>
        <v>于禁7突</v>
      </c>
      <c r="DR291" s="14">
        <f t="shared" si="551"/>
        <v>3</v>
      </c>
      <c r="DS291" s="14">
        <f t="shared" si="552"/>
        <v>3</v>
      </c>
      <c r="DT291" s="14">
        <f t="shared" si="553"/>
        <v>3</v>
      </c>
      <c r="DU291" s="14">
        <f t="shared" si="554"/>
        <v>2</v>
      </c>
      <c r="DV291" s="14">
        <f t="shared" si="555"/>
        <v>7</v>
      </c>
      <c r="DW291" s="14">
        <f t="shared" si="556"/>
        <v>7</v>
      </c>
      <c r="DX291" s="14">
        <f>INDEX(属性投放!$AW$6:$AW$85,(卡牌属性!DU291-2)*20+卡牌属性!DV291)</f>
        <v>5</v>
      </c>
      <c r="DY291" s="14">
        <f>INDEX(属性投放!BP$6:BP$85,卡牌属性!$DW291)</f>
        <v>100</v>
      </c>
      <c r="DZ291" s="14">
        <f>INDEX(属性投放!BQ$6:BQ$85,卡牌属性!$DW291)</f>
        <v>50</v>
      </c>
      <c r="EA291" s="14">
        <f>INDEX(属性投放!BR$6:BR$85,卡牌属性!$DW291)</f>
        <v>1000</v>
      </c>
      <c r="EB291" s="14">
        <f t="shared" si="585"/>
        <v>761</v>
      </c>
      <c r="EC291" s="14">
        <f t="shared" si="586"/>
        <v>874</v>
      </c>
      <c r="ED291" s="14">
        <f t="shared" si="587"/>
        <v>991</v>
      </c>
      <c r="EE291" s="14">
        <f t="shared" si="588"/>
        <v>991</v>
      </c>
      <c r="EF291" s="14">
        <f t="shared" si="589"/>
        <v>1111</v>
      </c>
      <c r="EG291" s="14">
        <f t="shared" si="590"/>
        <v>353</v>
      </c>
      <c r="EH291" s="14">
        <f t="shared" si="591"/>
        <v>400</v>
      </c>
      <c r="EI291" s="14">
        <f t="shared" si="592"/>
        <v>400</v>
      </c>
      <c r="EJ291" s="14">
        <f t="shared" si="593"/>
        <v>451</v>
      </c>
      <c r="EK291" s="14">
        <f t="shared" si="594"/>
        <v>502</v>
      </c>
      <c r="EL291" s="14">
        <f t="shared" si="595"/>
        <v>6910</v>
      </c>
      <c r="EM291" s="14">
        <f t="shared" si="596"/>
        <v>7840</v>
      </c>
      <c r="EN291" s="14">
        <f t="shared" si="597"/>
        <v>7840</v>
      </c>
      <c r="EO291" s="14">
        <f t="shared" si="598"/>
        <v>8810</v>
      </c>
      <c r="EP291" s="14">
        <f t="shared" si="599"/>
        <v>9810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557"/>
        <v>15</v>
      </c>
      <c r="AG292" s="13">
        <f t="shared" si="535"/>
        <v>3</v>
      </c>
      <c r="AH292" s="14">
        <f t="shared" si="536"/>
        <v>1101015</v>
      </c>
      <c r="AI292" s="14" t="str">
        <f t="shared" si="537"/>
        <v>阎巧巧8突</v>
      </c>
      <c r="AJ292" s="25" t="s">
        <v>162</v>
      </c>
      <c r="AK292" s="14">
        <v>1</v>
      </c>
      <c r="AL292" s="14">
        <f t="shared" si="538"/>
        <v>8</v>
      </c>
      <c r="AM292" s="14">
        <f>INDEX(属性投放!$DE$6:$DE$85,(卡牌属性!AG292-2)*20+卡牌属性!AL292)</f>
        <v>1661</v>
      </c>
      <c r="AN292" s="14">
        <f t="shared" si="579"/>
        <v>1661</v>
      </c>
      <c r="AO292" s="14">
        <f t="shared" si="579"/>
        <v>1661</v>
      </c>
      <c r="AP292" s="14">
        <f t="shared" si="579"/>
        <v>1661</v>
      </c>
      <c r="AQ292" s="14">
        <f t="shared" si="579"/>
        <v>1661</v>
      </c>
      <c r="AR292" s="14">
        <f>INDEX(属性投放!$DF$6:$DF$85,(卡牌属性!AG292-2)*20+卡牌属性!AL292)</f>
        <v>789</v>
      </c>
      <c r="AS292" s="14">
        <f t="shared" si="580"/>
        <v>789</v>
      </c>
      <c r="AT292" s="14">
        <f t="shared" si="580"/>
        <v>789</v>
      </c>
      <c r="AU292" s="14">
        <f t="shared" si="580"/>
        <v>789</v>
      </c>
      <c r="AV292" s="14">
        <f t="shared" si="580"/>
        <v>789</v>
      </c>
      <c r="AW292" s="14">
        <f>INDEX(属性投放!$DG$6:$DG$85,(卡牌属性!AG292-2)*20+卡牌属性!AL292)</f>
        <v>8205</v>
      </c>
      <c r="AX292" s="14">
        <f t="shared" si="581"/>
        <v>8205</v>
      </c>
      <c r="AY292" s="14">
        <f t="shared" si="581"/>
        <v>8205</v>
      </c>
      <c r="AZ292" s="14">
        <f t="shared" si="581"/>
        <v>8205</v>
      </c>
      <c r="BA292" s="14">
        <f t="shared" si="581"/>
        <v>8205</v>
      </c>
      <c r="BB292" s="14">
        <f>INDEX(属性投放!$DK$6:$DK$85,(卡牌属性!AG292-2)*20+卡牌属性!AL292)</f>
        <v>52</v>
      </c>
      <c r="BC292" s="14">
        <f t="shared" si="582"/>
        <v>52</v>
      </c>
      <c r="BD292" s="14">
        <f t="shared" si="582"/>
        <v>52</v>
      </c>
      <c r="BE292" s="14">
        <f t="shared" si="582"/>
        <v>52</v>
      </c>
      <c r="BF292" s="14">
        <f t="shared" si="582"/>
        <v>52</v>
      </c>
      <c r="BG292" s="14">
        <f>INDEX(属性投放!$DL$6:$DL$85,(卡牌属性!AG292-2)*20+卡牌属性!AL292)</f>
        <v>26</v>
      </c>
      <c r="BH292" s="14">
        <f t="shared" si="583"/>
        <v>26</v>
      </c>
      <c r="BI292" s="14">
        <f t="shared" si="583"/>
        <v>26</v>
      </c>
      <c r="BJ292" s="14">
        <f t="shared" si="583"/>
        <v>26</v>
      </c>
      <c r="BK292" s="14">
        <f t="shared" si="583"/>
        <v>26</v>
      </c>
      <c r="BL292" s="14">
        <f>INDEX(属性投放!$DM$6:$DM$85,(卡牌属性!AG292-2)*20+卡牌属性!AL292)</f>
        <v>260</v>
      </c>
      <c r="BM292" s="14">
        <f t="shared" si="584"/>
        <v>260</v>
      </c>
      <c r="BN292" s="14">
        <f t="shared" si="584"/>
        <v>260</v>
      </c>
      <c r="BO292" s="14">
        <f t="shared" si="584"/>
        <v>260</v>
      </c>
      <c r="BP292" s="14">
        <f t="shared" si="584"/>
        <v>260</v>
      </c>
      <c r="BU292" s="13">
        <v>288</v>
      </c>
      <c r="BV292" s="13">
        <f t="shared" si="539"/>
        <v>15</v>
      </c>
      <c r="BW292" s="14">
        <f t="shared" si="540"/>
        <v>2</v>
      </c>
      <c r="BX292" s="14">
        <f t="shared" si="541"/>
        <v>1102015</v>
      </c>
      <c r="BY292" s="14" t="str">
        <f t="shared" si="542"/>
        <v>于禁8突</v>
      </c>
      <c r="BZ292" s="25" t="s">
        <v>162</v>
      </c>
      <c r="CA292" s="14">
        <v>2</v>
      </c>
      <c r="CB292" s="14">
        <f t="shared" si="543"/>
        <v>8</v>
      </c>
      <c r="CC292" s="14" t="s">
        <v>21</v>
      </c>
      <c r="CD292" s="14">
        <f>INDEX(属性投放!$AY$6:$AY$85,(BW292-2)*20+CB292)</f>
        <v>1336</v>
      </c>
      <c r="CE292" s="14" t="s">
        <v>22</v>
      </c>
      <c r="CF292" s="14">
        <f>INDEX(属性投放!$AZ$6:$AZ$85,(BW292-2)*20+CB292)</f>
        <v>644</v>
      </c>
      <c r="CG292" s="14" t="s">
        <v>674</v>
      </c>
      <c r="CH292" s="14">
        <f>INDEX(属性投放!$BA$6:$BA$85,(BW292-2)*20+CB292)</f>
        <v>12660</v>
      </c>
      <c r="CI292" s="14" t="s">
        <v>21</v>
      </c>
      <c r="CJ292" s="14">
        <f>INDEX(属性投放!$BB$6:$BB$85,(BW292-2)*20+CB292)</f>
        <v>10</v>
      </c>
      <c r="CK292" s="14" t="s">
        <v>22</v>
      </c>
      <c r="CL292" s="14">
        <f>INDEX(属性投放!$BC$6:$BC$85,(BW292-2)*20+CB292)</f>
        <v>5</v>
      </c>
      <c r="CM292" s="14" t="s">
        <v>674</v>
      </c>
      <c r="CN292" s="14">
        <f>INDEX(属性投放!$BD$6:$BD$85,(BW292-2)*20+CB292)</f>
        <v>100</v>
      </c>
      <c r="CQ292" s="13">
        <v>288</v>
      </c>
      <c r="CR292" s="13">
        <f t="shared" si="544"/>
        <v>6</v>
      </c>
      <c r="CS292" s="13">
        <f t="shared" si="545"/>
        <v>28</v>
      </c>
      <c r="CT292" s="14">
        <f t="shared" si="546"/>
        <v>5</v>
      </c>
      <c r="CU292" s="14">
        <f t="shared" si="547"/>
        <v>1102006</v>
      </c>
      <c r="CV292" s="14" t="str">
        <f>INDEX($O$6:$O$27,CR292)&amp;"-"&amp;INDEX(属性投放!$AB$7:$AB$26,CX292)&amp;"-魂火-"&amp;CZ292</f>
        <v>项羽-焦热-魂火-1</v>
      </c>
      <c r="CW292" s="25" t="s">
        <v>162</v>
      </c>
      <c r="CX292" s="14">
        <f>INDEX(属性投放!$AL$7:$AL$58,CS292)</f>
        <v>13</v>
      </c>
      <c r="CY292" s="14" t="s">
        <v>701</v>
      </c>
      <c r="CZ292" s="14">
        <f>INDEX(属性投放!$AM$7:$AM$58,CS292)</f>
        <v>1</v>
      </c>
      <c r="DA292" s="14">
        <f t="shared" si="548"/>
        <v>28</v>
      </c>
      <c r="DB292" s="14">
        <f>INDEX(属性投放!$AN$7:$AN$58,DA292)</f>
        <v>90</v>
      </c>
      <c r="DC292" s="14" t="s">
        <v>702</v>
      </c>
      <c r="DD292" s="14">
        <f>INDEX(属性投放!$BJ$6:$BJ$85,(CT292-2)*20+CX292)</f>
        <v>530</v>
      </c>
      <c r="DE292" s="14">
        <f>SUMIFS(DD$5:DD292,$CR$5:$CR292,"="&amp;$CR292)</f>
        <v>5740</v>
      </c>
      <c r="DF292" s="14" t="s">
        <v>703</v>
      </c>
      <c r="DG292" s="14">
        <f>INDEX(属性投放!$BK$6:$BK$85,(CT292-2)*20+CX292)</f>
        <v>265</v>
      </c>
      <c r="DH292" s="14">
        <f>SUMIFS(DG$5:DG292,$CR$5:$CR292,"="&amp;$CR292)</f>
        <v>2873</v>
      </c>
      <c r="DI292" s="14" t="s">
        <v>704</v>
      </c>
      <c r="DJ292" s="14">
        <f>INDEX(属性投放!$BL$6:$BL$85,(CT292-2)*20+CX292)</f>
        <v>5300</v>
      </c>
      <c r="DK292" s="14">
        <f>SUMIFS(DJ$5:DJ292,$CR$5:$CR292,"="&amp;$CR292)</f>
        <v>57400</v>
      </c>
      <c r="DP292" s="14">
        <f t="shared" si="549"/>
        <v>1102015</v>
      </c>
      <c r="DQ292" s="14" t="str">
        <f t="shared" si="550"/>
        <v>于禁8突</v>
      </c>
      <c r="DR292" s="14">
        <f t="shared" si="551"/>
        <v>3</v>
      </c>
      <c r="DS292" s="14">
        <f t="shared" si="552"/>
        <v>3</v>
      </c>
      <c r="DT292" s="14">
        <f t="shared" si="553"/>
        <v>3</v>
      </c>
      <c r="DU292" s="14">
        <f t="shared" si="554"/>
        <v>2</v>
      </c>
      <c r="DV292" s="14">
        <f t="shared" si="555"/>
        <v>8</v>
      </c>
      <c r="DW292" s="14">
        <f t="shared" si="556"/>
        <v>8</v>
      </c>
      <c r="DX292" s="14">
        <f>INDEX(属性投放!$AW$6:$AW$85,(卡牌属性!DU292-2)*20+卡牌属性!DV292)</f>
        <v>5</v>
      </c>
      <c r="DY292" s="14">
        <f>INDEX(属性投放!BP$6:BP$85,卡牌属性!$DW292)</f>
        <v>100</v>
      </c>
      <c r="DZ292" s="14">
        <f>INDEX(属性投放!BQ$6:BQ$85,卡牌属性!$DW292)</f>
        <v>50</v>
      </c>
      <c r="EA292" s="14">
        <f>INDEX(属性投放!BR$6:BR$85,卡牌属性!$DW292)</f>
        <v>1000</v>
      </c>
      <c r="EB292" s="14">
        <f t="shared" si="585"/>
        <v>911</v>
      </c>
      <c r="EC292" s="14">
        <f t="shared" si="586"/>
        <v>1034</v>
      </c>
      <c r="ED292" s="14">
        <f t="shared" si="587"/>
        <v>1166</v>
      </c>
      <c r="EE292" s="14">
        <f t="shared" si="588"/>
        <v>1166</v>
      </c>
      <c r="EF292" s="14">
        <f t="shared" si="589"/>
        <v>1291</v>
      </c>
      <c r="EG292" s="14">
        <f t="shared" si="590"/>
        <v>428</v>
      </c>
      <c r="EH292" s="14">
        <f t="shared" si="591"/>
        <v>480</v>
      </c>
      <c r="EI292" s="14">
        <f t="shared" si="592"/>
        <v>480</v>
      </c>
      <c r="EJ292" s="14">
        <f t="shared" si="593"/>
        <v>541</v>
      </c>
      <c r="EK292" s="14">
        <f t="shared" si="594"/>
        <v>592</v>
      </c>
      <c r="EL292" s="14">
        <f t="shared" si="595"/>
        <v>8410</v>
      </c>
      <c r="EM292" s="14">
        <f t="shared" si="596"/>
        <v>9440</v>
      </c>
      <c r="EN292" s="14">
        <f t="shared" si="597"/>
        <v>9440</v>
      </c>
      <c r="EO292" s="14">
        <f t="shared" si="598"/>
        <v>10560</v>
      </c>
      <c r="EP292" s="14">
        <f t="shared" si="599"/>
        <v>11610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557"/>
        <v>15</v>
      </c>
      <c r="AG293" s="13">
        <f t="shared" si="535"/>
        <v>3</v>
      </c>
      <c r="AH293" s="14">
        <f t="shared" si="536"/>
        <v>1101015</v>
      </c>
      <c r="AI293" s="14" t="str">
        <f t="shared" si="537"/>
        <v>阎巧巧9突</v>
      </c>
      <c r="AJ293" s="25" t="s">
        <v>162</v>
      </c>
      <c r="AK293" s="14">
        <v>1</v>
      </c>
      <c r="AL293" s="14">
        <f t="shared" si="538"/>
        <v>9</v>
      </c>
      <c r="AM293" s="14">
        <f>INDEX(属性投放!$DE$6:$DE$85,(卡牌属性!AG293-2)*20+卡牌属性!AL293)</f>
        <v>1809</v>
      </c>
      <c r="AN293" s="14">
        <f t="shared" si="579"/>
        <v>1809</v>
      </c>
      <c r="AO293" s="14">
        <f t="shared" si="579"/>
        <v>1809</v>
      </c>
      <c r="AP293" s="14">
        <f t="shared" si="579"/>
        <v>1809</v>
      </c>
      <c r="AQ293" s="14">
        <f t="shared" si="579"/>
        <v>1809</v>
      </c>
      <c r="AR293" s="14">
        <f>INDEX(属性投放!$DF$6:$DF$85,(卡牌属性!AG293-2)*20+卡牌属性!AL293)</f>
        <v>864</v>
      </c>
      <c r="AS293" s="14">
        <f t="shared" si="580"/>
        <v>864</v>
      </c>
      <c r="AT293" s="14">
        <f t="shared" si="580"/>
        <v>864</v>
      </c>
      <c r="AU293" s="14">
        <f t="shared" si="580"/>
        <v>864</v>
      </c>
      <c r="AV293" s="14">
        <f t="shared" si="580"/>
        <v>864</v>
      </c>
      <c r="AW293" s="14">
        <f>INDEX(属性投放!$DG$6:$DG$85,(卡牌属性!AG293-2)*20+卡牌属性!AL293)</f>
        <v>8945</v>
      </c>
      <c r="AX293" s="14">
        <f t="shared" si="581"/>
        <v>8945</v>
      </c>
      <c r="AY293" s="14">
        <f t="shared" si="581"/>
        <v>8945</v>
      </c>
      <c r="AZ293" s="14">
        <f t="shared" si="581"/>
        <v>8945</v>
      </c>
      <c r="BA293" s="14">
        <f t="shared" si="581"/>
        <v>8945</v>
      </c>
      <c r="BB293" s="14">
        <f>INDEX(属性投放!$DK$6:$DK$85,(卡牌属性!AG293-2)*20+卡牌属性!AL293)</f>
        <v>52</v>
      </c>
      <c r="BC293" s="14">
        <f t="shared" si="582"/>
        <v>52</v>
      </c>
      <c r="BD293" s="14">
        <f t="shared" si="582"/>
        <v>52</v>
      </c>
      <c r="BE293" s="14">
        <f t="shared" si="582"/>
        <v>52</v>
      </c>
      <c r="BF293" s="14">
        <f t="shared" si="582"/>
        <v>52</v>
      </c>
      <c r="BG293" s="14">
        <f>INDEX(属性投放!$DL$6:$DL$85,(卡牌属性!AG293-2)*20+卡牌属性!AL293)</f>
        <v>26</v>
      </c>
      <c r="BH293" s="14">
        <f t="shared" si="583"/>
        <v>26</v>
      </c>
      <c r="BI293" s="14">
        <f t="shared" si="583"/>
        <v>26</v>
      </c>
      <c r="BJ293" s="14">
        <f t="shared" si="583"/>
        <v>26</v>
      </c>
      <c r="BK293" s="14">
        <f t="shared" si="583"/>
        <v>26</v>
      </c>
      <c r="BL293" s="14">
        <f>INDEX(属性投放!$DM$6:$DM$85,(卡牌属性!AG293-2)*20+卡牌属性!AL293)</f>
        <v>260</v>
      </c>
      <c r="BM293" s="14">
        <f t="shared" si="584"/>
        <v>260</v>
      </c>
      <c r="BN293" s="14">
        <f t="shared" si="584"/>
        <v>260</v>
      </c>
      <c r="BO293" s="14">
        <f t="shared" si="584"/>
        <v>260</v>
      </c>
      <c r="BP293" s="14">
        <f t="shared" si="584"/>
        <v>260</v>
      </c>
      <c r="BU293" s="13">
        <v>289</v>
      </c>
      <c r="BV293" s="13">
        <f t="shared" si="539"/>
        <v>15</v>
      </c>
      <c r="BW293" s="14">
        <f t="shared" si="540"/>
        <v>2</v>
      </c>
      <c r="BX293" s="14">
        <f t="shared" si="541"/>
        <v>1102015</v>
      </c>
      <c r="BY293" s="14" t="str">
        <f t="shared" si="542"/>
        <v>于禁9突</v>
      </c>
      <c r="BZ293" s="25" t="s">
        <v>162</v>
      </c>
      <c r="CA293" s="14">
        <v>2</v>
      </c>
      <c r="CB293" s="14">
        <f t="shared" si="543"/>
        <v>9</v>
      </c>
      <c r="CC293" s="14" t="s">
        <v>21</v>
      </c>
      <c r="CD293" s="14">
        <f>INDEX(属性投放!$AY$6:$AY$85,(BW293-2)*20+CB293)</f>
        <v>1626</v>
      </c>
      <c r="CE293" s="14" t="s">
        <v>22</v>
      </c>
      <c r="CF293" s="14">
        <f>INDEX(属性投放!$AZ$6:$AZ$85,(BW293-2)*20+CB293)</f>
        <v>789</v>
      </c>
      <c r="CG293" s="14" t="s">
        <v>674</v>
      </c>
      <c r="CH293" s="14">
        <f>INDEX(属性投放!$BA$6:$BA$85,(BW293-2)*20+CB293)</f>
        <v>15560</v>
      </c>
      <c r="CI293" s="14" t="s">
        <v>21</v>
      </c>
      <c r="CJ293" s="14">
        <f>INDEX(属性投放!$BB$6:$BB$85,(BW293-2)*20+CB293)</f>
        <v>10</v>
      </c>
      <c r="CK293" s="14" t="s">
        <v>22</v>
      </c>
      <c r="CL293" s="14">
        <f>INDEX(属性投放!$BC$6:$BC$85,(BW293-2)*20+CB293)</f>
        <v>5</v>
      </c>
      <c r="CM293" s="14" t="s">
        <v>674</v>
      </c>
      <c r="CN293" s="14">
        <f>INDEX(属性投放!$BD$6:$BD$85,(BW293-2)*20+CB293)</f>
        <v>100</v>
      </c>
      <c r="CQ293" s="13">
        <v>289</v>
      </c>
      <c r="CR293" s="13">
        <f t="shared" si="544"/>
        <v>6</v>
      </c>
      <c r="CS293" s="13">
        <f t="shared" si="545"/>
        <v>29</v>
      </c>
      <c r="CT293" s="14">
        <f t="shared" si="546"/>
        <v>5</v>
      </c>
      <c r="CU293" s="14">
        <f t="shared" si="547"/>
        <v>1102006</v>
      </c>
      <c r="CV293" s="14" t="str">
        <f>INDEX($O$6:$O$27,CR293)&amp;"-"&amp;INDEX(属性投放!$AB$7:$AB$26,CX293)&amp;"-魂火-"&amp;CZ293</f>
        <v>项羽-焦热-魂火-2</v>
      </c>
      <c r="CW293" s="25" t="s">
        <v>162</v>
      </c>
      <c r="CX293" s="14">
        <f>INDEX(属性投放!$AL$7:$AL$58,CS293)</f>
        <v>13</v>
      </c>
      <c r="CY293" s="14" t="s">
        <v>701</v>
      </c>
      <c r="CZ293" s="14">
        <f>INDEX(属性投放!$AM$7:$AM$58,CS293)</f>
        <v>2</v>
      </c>
      <c r="DA293" s="14">
        <f t="shared" si="548"/>
        <v>29</v>
      </c>
      <c r="DB293" s="14">
        <f>INDEX(属性投放!$AN$7:$AN$58,DA293)</f>
        <v>92</v>
      </c>
      <c r="DC293" s="14" t="s">
        <v>702</v>
      </c>
      <c r="DD293" s="14">
        <f>INDEX(属性投放!$BJ$6:$BJ$85,(CT293-2)*20+CX293)</f>
        <v>530</v>
      </c>
      <c r="DE293" s="14">
        <f>SUMIFS(DD$5:DD293,$CR$5:$CR293,"="&amp;$CR293)</f>
        <v>6270</v>
      </c>
      <c r="DF293" s="14" t="s">
        <v>703</v>
      </c>
      <c r="DG293" s="14">
        <f>INDEX(属性投放!$BK$6:$BK$85,(CT293-2)*20+CX293)</f>
        <v>265</v>
      </c>
      <c r="DH293" s="14">
        <f>SUMIFS(DG$5:DG293,$CR$5:$CR293,"="&amp;$CR293)</f>
        <v>3138</v>
      </c>
      <c r="DI293" s="14" t="s">
        <v>704</v>
      </c>
      <c r="DJ293" s="14">
        <f>INDEX(属性投放!$BL$6:$BL$85,(CT293-2)*20+CX293)</f>
        <v>5300</v>
      </c>
      <c r="DK293" s="14">
        <f>SUMIFS(DJ$5:DJ293,$CR$5:$CR293,"="&amp;$CR293)</f>
        <v>62700</v>
      </c>
      <c r="DP293" s="14">
        <f t="shared" si="549"/>
        <v>1102015</v>
      </c>
      <c r="DQ293" s="14" t="str">
        <f t="shared" si="550"/>
        <v>于禁9突</v>
      </c>
      <c r="DR293" s="14">
        <f t="shared" si="551"/>
        <v>3</v>
      </c>
      <c r="DS293" s="14">
        <f t="shared" si="552"/>
        <v>3</v>
      </c>
      <c r="DT293" s="14">
        <f t="shared" si="553"/>
        <v>3</v>
      </c>
      <c r="DU293" s="14">
        <f t="shared" si="554"/>
        <v>2</v>
      </c>
      <c r="DV293" s="14">
        <f t="shared" si="555"/>
        <v>9</v>
      </c>
      <c r="DW293" s="14">
        <f t="shared" si="556"/>
        <v>9</v>
      </c>
      <c r="DX293" s="14">
        <f>INDEX(属性投放!$AW$6:$AW$85,(卡牌属性!DU293-2)*20+卡牌属性!DV293)</f>
        <v>8</v>
      </c>
      <c r="DY293" s="14">
        <f>INDEX(属性投放!BP$6:BP$85,卡牌属性!$DW293)</f>
        <v>150</v>
      </c>
      <c r="DZ293" s="14">
        <f>INDEX(属性投放!BQ$6:BQ$85,卡牌属性!$DW293)</f>
        <v>75</v>
      </c>
      <c r="EA293" s="14">
        <f>INDEX(属性投放!BR$6:BR$85,卡牌属性!$DW293)</f>
        <v>1500</v>
      </c>
      <c r="EB293" s="14">
        <f t="shared" si="585"/>
        <v>1061</v>
      </c>
      <c r="EC293" s="14">
        <f t="shared" si="586"/>
        <v>1194</v>
      </c>
      <c r="ED293" s="14">
        <f t="shared" si="587"/>
        <v>1341</v>
      </c>
      <c r="EE293" s="14">
        <f t="shared" si="588"/>
        <v>1341</v>
      </c>
      <c r="EF293" s="14">
        <f t="shared" si="589"/>
        <v>1471</v>
      </c>
      <c r="EG293" s="14">
        <f t="shared" si="590"/>
        <v>503</v>
      </c>
      <c r="EH293" s="14">
        <f t="shared" si="591"/>
        <v>560</v>
      </c>
      <c r="EI293" s="14">
        <f t="shared" si="592"/>
        <v>560</v>
      </c>
      <c r="EJ293" s="14">
        <f t="shared" si="593"/>
        <v>631</v>
      </c>
      <c r="EK293" s="14">
        <f t="shared" si="594"/>
        <v>682</v>
      </c>
      <c r="EL293" s="14">
        <f t="shared" si="595"/>
        <v>9910</v>
      </c>
      <c r="EM293" s="14">
        <f t="shared" si="596"/>
        <v>11040</v>
      </c>
      <c r="EN293" s="14">
        <f t="shared" si="597"/>
        <v>11040</v>
      </c>
      <c r="EO293" s="14">
        <f t="shared" si="598"/>
        <v>12310</v>
      </c>
      <c r="EP293" s="14">
        <f t="shared" si="599"/>
        <v>13410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557"/>
        <v>15</v>
      </c>
      <c r="AG294" s="13">
        <f t="shared" si="535"/>
        <v>3</v>
      </c>
      <c r="AH294" s="14">
        <f t="shared" si="536"/>
        <v>1101015</v>
      </c>
      <c r="AI294" s="14" t="str">
        <f t="shared" si="537"/>
        <v>阎巧巧10突</v>
      </c>
      <c r="AJ294" s="25" t="s">
        <v>162</v>
      </c>
      <c r="AK294" s="14">
        <v>1</v>
      </c>
      <c r="AL294" s="14">
        <f t="shared" si="538"/>
        <v>10</v>
      </c>
      <c r="AM294" s="14">
        <f>INDEX(属性投放!$DE$6:$DE$85,(卡牌属性!AG294-2)*20+卡牌属性!AL294)</f>
        <v>2737</v>
      </c>
      <c r="AN294" s="14">
        <f t="shared" si="579"/>
        <v>2737</v>
      </c>
      <c r="AO294" s="14">
        <f t="shared" si="579"/>
        <v>2737</v>
      </c>
      <c r="AP294" s="14">
        <f t="shared" si="579"/>
        <v>2737</v>
      </c>
      <c r="AQ294" s="14">
        <f t="shared" si="579"/>
        <v>2737</v>
      </c>
      <c r="AR294" s="14">
        <f>INDEX(属性投放!$DF$6:$DF$85,(卡牌属性!AG294-2)*20+卡牌属性!AL294)</f>
        <v>1329</v>
      </c>
      <c r="AS294" s="14">
        <f t="shared" si="580"/>
        <v>1329</v>
      </c>
      <c r="AT294" s="14">
        <f t="shared" si="580"/>
        <v>1329</v>
      </c>
      <c r="AU294" s="14">
        <f t="shared" si="580"/>
        <v>1329</v>
      </c>
      <c r="AV294" s="14">
        <f t="shared" si="580"/>
        <v>1329</v>
      </c>
      <c r="AW294" s="14">
        <f>INDEX(属性投放!$DG$6:$DG$85,(卡牌属性!AG294-2)*20+卡牌属性!AL294)</f>
        <v>13585</v>
      </c>
      <c r="AX294" s="14">
        <f t="shared" si="581"/>
        <v>13585</v>
      </c>
      <c r="AY294" s="14">
        <f t="shared" si="581"/>
        <v>13585</v>
      </c>
      <c r="AZ294" s="14">
        <f t="shared" si="581"/>
        <v>13585</v>
      </c>
      <c r="BA294" s="14">
        <f t="shared" si="581"/>
        <v>13585</v>
      </c>
      <c r="BB294" s="14">
        <f>INDEX(属性投放!$DK$6:$DK$85,(卡牌属性!AG294-2)*20+卡牌属性!AL294)</f>
        <v>111</v>
      </c>
      <c r="BC294" s="14">
        <f t="shared" si="582"/>
        <v>111</v>
      </c>
      <c r="BD294" s="14">
        <f t="shared" si="582"/>
        <v>111</v>
      </c>
      <c r="BE294" s="14">
        <f t="shared" si="582"/>
        <v>111</v>
      </c>
      <c r="BF294" s="14">
        <f t="shared" si="582"/>
        <v>111</v>
      </c>
      <c r="BG294" s="14">
        <f>INDEX(属性投放!$DL$6:$DL$85,(卡牌属性!AG294-2)*20+卡牌属性!AL294)</f>
        <v>56</v>
      </c>
      <c r="BH294" s="14">
        <f t="shared" si="583"/>
        <v>56</v>
      </c>
      <c r="BI294" s="14">
        <f t="shared" si="583"/>
        <v>56</v>
      </c>
      <c r="BJ294" s="14">
        <f t="shared" si="583"/>
        <v>56</v>
      </c>
      <c r="BK294" s="14">
        <f t="shared" si="583"/>
        <v>56</v>
      </c>
      <c r="BL294" s="14">
        <f>INDEX(属性投放!$DM$6:$DM$85,(卡牌属性!AG294-2)*20+卡牌属性!AL294)</f>
        <v>555</v>
      </c>
      <c r="BM294" s="14">
        <f t="shared" si="584"/>
        <v>555</v>
      </c>
      <c r="BN294" s="14">
        <f t="shared" si="584"/>
        <v>555</v>
      </c>
      <c r="BO294" s="14">
        <f t="shared" si="584"/>
        <v>555</v>
      </c>
      <c r="BP294" s="14">
        <f t="shared" si="584"/>
        <v>555</v>
      </c>
      <c r="BU294" s="13">
        <v>290</v>
      </c>
      <c r="BV294" s="13">
        <f t="shared" si="539"/>
        <v>15</v>
      </c>
      <c r="BW294" s="14">
        <f t="shared" si="540"/>
        <v>2</v>
      </c>
      <c r="BX294" s="14">
        <f t="shared" si="541"/>
        <v>1102015</v>
      </c>
      <c r="BY294" s="14" t="str">
        <f t="shared" si="542"/>
        <v>于禁10突</v>
      </c>
      <c r="BZ294" s="25" t="s">
        <v>162</v>
      </c>
      <c r="CA294" s="14">
        <v>2</v>
      </c>
      <c r="CB294" s="14">
        <f t="shared" si="543"/>
        <v>10</v>
      </c>
      <c r="CC294" s="14" t="s">
        <v>21</v>
      </c>
      <c r="CD294" s="14">
        <f>INDEX(属性投放!$AY$6:$AY$85,(BW294-2)*20+CB294)</f>
        <v>2096</v>
      </c>
      <c r="CE294" s="14" t="s">
        <v>22</v>
      </c>
      <c r="CF294" s="14">
        <f>INDEX(属性投放!$AZ$6:$AZ$85,(BW294-2)*20+CB294)</f>
        <v>1024</v>
      </c>
      <c r="CG294" s="14" t="s">
        <v>674</v>
      </c>
      <c r="CH294" s="14">
        <f>INDEX(属性投放!$BA$6:$BA$85,(BW294-2)*20+CB294)</f>
        <v>20260</v>
      </c>
      <c r="CI294" s="14" t="s">
        <v>21</v>
      </c>
      <c r="CJ294" s="14">
        <f>INDEX(属性投放!$BB$6:$BB$85,(BW294-2)*20+CB294)</f>
        <v>12</v>
      </c>
      <c r="CK294" s="14" t="s">
        <v>22</v>
      </c>
      <c r="CL294" s="14">
        <f>INDEX(属性投放!$BC$6:$BC$85,(BW294-2)*20+CB294)</f>
        <v>6</v>
      </c>
      <c r="CM294" s="14" t="s">
        <v>674</v>
      </c>
      <c r="CN294" s="14">
        <f>INDEX(属性投放!$BD$6:$BD$85,(BW294-2)*20+CB294)</f>
        <v>120</v>
      </c>
      <c r="CQ294" s="13">
        <v>290</v>
      </c>
      <c r="CR294" s="13">
        <f t="shared" si="544"/>
        <v>6</v>
      </c>
      <c r="CS294" s="13">
        <f t="shared" si="545"/>
        <v>30</v>
      </c>
      <c r="CT294" s="14">
        <f t="shared" si="546"/>
        <v>5</v>
      </c>
      <c r="CU294" s="14">
        <f t="shared" si="547"/>
        <v>1102006</v>
      </c>
      <c r="CV294" s="14" t="str">
        <f>INDEX($O$6:$O$27,CR294)&amp;"-"&amp;INDEX(属性投放!$AB$7:$AB$26,CX294)&amp;"-魂火-"&amp;CZ294</f>
        <v>项羽-焦热-魂火-3</v>
      </c>
      <c r="CW294" s="25" t="s">
        <v>162</v>
      </c>
      <c r="CX294" s="14">
        <f>INDEX(属性投放!$AL$7:$AL$58,CS294)</f>
        <v>13</v>
      </c>
      <c r="CY294" s="14" t="s">
        <v>701</v>
      </c>
      <c r="CZ294" s="14">
        <f>INDEX(属性投放!$AM$7:$AM$58,CS294)</f>
        <v>3</v>
      </c>
      <c r="DA294" s="14">
        <f t="shared" si="548"/>
        <v>30</v>
      </c>
      <c r="DB294" s="14">
        <f>INDEX(属性投放!$AN$7:$AN$58,DA294)</f>
        <v>95</v>
      </c>
      <c r="DC294" s="14" t="s">
        <v>702</v>
      </c>
      <c r="DD294" s="14">
        <f>INDEX(属性投放!$BJ$6:$BJ$85,(CT294-2)*20+CX294)</f>
        <v>530</v>
      </c>
      <c r="DE294" s="14">
        <f>SUMIFS(DD$5:DD294,$CR$5:$CR294,"="&amp;$CR294)</f>
        <v>6800</v>
      </c>
      <c r="DF294" s="14" t="s">
        <v>703</v>
      </c>
      <c r="DG294" s="14">
        <f>INDEX(属性投放!$BK$6:$BK$85,(CT294-2)*20+CX294)</f>
        <v>265</v>
      </c>
      <c r="DH294" s="14">
        <f>SUMIFS(DG$5:DG294,$CR$5:$CR294,"="&amp;$CR294)</f>
        <v>3403</v>
      </c>
      <c r="DI294" s="14" t="s">
        <v>704</v>
      </c>
      <c r="DJ294" s="14">
        <f>INDEX(属性投放!$BL$6:$BL$85,(CT294-2)*20+CX294)</f>
        <v>5300</v>
      </c>
      <c r="DK294" s="14">
        <f>SUMIFS(DJ$5:DJ294,$CR$5:$CR294,"="&amp;$CR294)</f>
        <v>68000</v>
      </c>
      <c r="DP294" s="14">
        <f t="shared" si="549"/>
        <v>1102015</v>
      </c>
      <c r="DQ294" s="14" t="str">
        <f t="shared" si="550"/>
        <v>于禁10突</v>
      </c>
      <c r="DR294" s="14">
        <f t="shared" si="551"/>
        <v>3</v>
      </c>
      <c r="DS294" s="14">
        <f t="shared" si="552"/>
        <v>3</v>
      </c>
      <c r="DT294" s="14">
        <f t="shared" si="553"/>
        <v>3</v>
      </c>
      <c r="DU294" s="14">
        <f t="shared" si="554"/>
        <v>2</v>
      </c>
      <c r="DV294" s="14">
        <f t="shared" si="555"/>
        <v>10</v>
      </c>
      <c r="DW294" s="14">
        <f t="shared" si="556"/>
        <v>10</v>
      </c>
      <c r="DX294" s="14">
        <f>INDEX(属性投放!$AW$6:$AW$85,(卡牌属性!DU294-2)*20+卡牌属性!DV294)</f>
        <v>7</v>
      </c>
      <c r="DY294" s="14">
        <f>INDEX(属性投放!BP$6:BP$85,卡牌属性!$DW294)</f>
        <v>160</v>
      </c>
      <c r="DZ294" s="14">
        <f>INDEX(属性投放!BQ$6:BQ$85,卡牌属性!$DW294)</f>
        <v>80</v>
      </c>
      <c r="EA294" s="14">
        <f>INDEX(属性投放!BR$6:BR$85,卡牌属性!$DW294)</f>
        <v>1600</v>
      </c>
      <c r="EB294" s="14">
        <f t="shared" si="585"/>
        <v>1291</v>
      </c>
      <c r="EC294" s="14">
        <f t="shared" si="586"/>
        <v>1440</v>
      </c>
      <c r="ED294" s="14">
        <f t="shared" si="587"/>
        <v>1611</v>
      </c>
      <c r="EE294" s="14">
        <f t="shared" si="588"/>
        <v>1611</v>
      </c>
      <c r="EF294" s="14">
        <f t="shared" si="589"/>
        <v>1749</v>
      </c>
      <c r="EG294" s="14">
        <f t="shared" si="590"/>
        <v>618</v>
      </c>
      <c r="EH294" s="14">
        <f t="shared" si="591"/>
        <v>683</v>
      </c>
      <c r="EI294" s="14">
        <f t="shared" si="592"/>
        <v>683</v>
      </c>
      <c r="EJ294" s="14">
        <f t="shared" si="593"/>
        <v>770</v>
      </c>
      <c r="EK294" s="14">
        <f t="shared" si="594"/>
        <v>821</v>
      </c>
      <c r="EL294" s="14">
        <f t="shared" si="595"/>
        <v>12210</v>
      </c>
      <c r="EM294" s="14">
        <f t="shared" si="596"/>
        <v>13500</v>
      </c>
      <c r="EN294" s="14">
        <f t="shared" si="597"/>
        <v>13500</v>
      </c>
      <c r="EO294" s="14">
        <f t="shared" si="598"/>
        <v>15010</v>
      </c>
      <c r="EP294" s="14">
        <f t="shared" si="599"/>
        <v>16190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557"/>
        <v>15</v>
      </c>
      <c r="AG295" s="13">
        <f t="shared" si="535"/>
        <v>3</v>
      </c>
      <c r="AH295" s="14">
        <f t="shared" si="536"/>
        <v>1101015</v>
      </c>
      <c r="AI295" s="14" t="str">
        <f t="shared" si="537"/>
        <v>阎巧巧11突</v>
      </c>
      <c r="AJ295" s="25" t="s">
        <v>162</v>
      </c>
      <c r="AK295" s="14">
        <v>1</v>
      </c>
      <c r="AL295" s="14">
        <f t="shared" si="538"/>
        <v>11</v>
      </c>
      <c r="AM295" s="14">
        <f>INDEX(属性投放!$DE$6:$DE$85,(卡牌属性!AG295-2)*20+卡牌属性!AL295)</f>
        <v>3056</v>
      </c>
      <c r="AN295" s="14">
        <f t="shared" si="579"/>
        <v>3056</v>
      </c>
      <c r="AO295" s="14">
        <f t="shared" si="579"/>
        <v>3056</v>
      </c>
      <c r="AP295" s="14">
        <f t="shared" si="579"/>
        <v>3056</v>
      </c>
      <c r="AQ295" s="14">
        <f t="shared" si="579"/>
        <v>3056</v>
      </c>
      <c r="AR295" s="14">
        <f>INDEX(属性投放!$DF$6:$DF$85,(卡牌属性!AG295-2)*20+卡牌属性!AL295)</f>
        <v>1488</v>
      </c>
      <c r="AS295" s="14">
        <f t="shared" si="580"/>
        <v>1488</v>
      </c>
      <c r="AT295" s="14">
        <f t="shared" si="580"/>
        <v>1488</v>
      </c>
      <c r="AU295" s="14">
        <f t="shared" si="580"/>
        <v>1488</v>
      </c>
      <c r="AV295" s="14">
        <f t="shared" si="580"/>
        <v>1488</v>
      </c>
      <c r="AW295" s="14">
        <f>INDEX(属性投放!$DG$6:$DG$85,(卡牌属性!AG295-2)*20+卡牌属性!AL295)</f>
        <v>15180</v>
      </c>
      <c r="AX295" s="14">
        <f t="shared" si="581"/>
        <v>15180</v>
      </c>
      <c r="AY295" s="14">
        <f t="shared" si="581"/>
        <v>15180</v>
      </c>
      <c r="AZ295" s="14">
        <f t="shared" si="581"/>
        <v>15180</v>
      </c>
      <c r="BA295" s="14">
        <f t="shared" si="581"/>
        <v>15180</v>
      </c>
      <c r="BB295" s="14">
        <f>INDEX(属性投放!$DK$6:$DK$85,(卡牌属性!AG295-2)*20+卡牌属性!AL295)</f>
        <v>111</v>
      </c>
      <c r="BC295" s="14">
        <f t="shared" si="582"/>
        <v>111</v>
      </c>
      <c r="BD295" s="14">
        <f t="shared" si="582"/>
        <v>111</v>
      </c>
      <c r="BE295" s="14">
        <f t="shared" si="582"/>
        <v>111</v>
      </c>
      <c r="BF295" s="14">
        <f t="shared" si="582"/>
        <v>111</v>
      </c>
      <c r="BG295" s="14">
        <f>INDEX(属性投放!$DL$6:$DL$85,(卡牌属性!AG295-2)*20+卡牌属性!AL295)</f>
        <v>56</v>
      </c>
      <c r="BH295" s="14">
        <f t="shared" si="583"/>
        <v>56</v>
      </c>
      <c r="BI295" s="14">
        <f t="shared" si="583"/>
        <v>56</v>
      </c>
      <c r="BJ295" s="14">
        <f t="shared" si="583"/>
        <v>56</v>
      </c>
      <c r="BK295" s="14">
        <f t="shared" si="583"/>
        <v>56</v>
      </c>
      <c r="BL295" s="14">
        <f>INDEX(属性投放!$DM$6:$DM$85,(卡牌属性!AG295-2)*20+卡牌属性!AL295)</f>
        <v>555</v>
      </c>
      <c r="BM295" s="14">
        <f t="shared" si="584"/>
        <v>555</v>
      </c>
      <c r="BN295" s="14">
        <f t="shared" si="584"/>
        <v>555</v>
      </c>
      <c r="BO295" s="14">
        <f t="shared" si="584"/>
        <v>555</v>
      </c>
      <c r="BP295" s="14">
        <f t="shared" si="584"/>
        <v>555</v>
      </c>
      <c r="BU295" s="13">
        <v>291</v>
      </c>
      <c r="BV295" s="13">
        <f t="shared" si="539"/>
        <v>15</v>
      </c>
      <c r="BW295" s="14">
        <f t="shared" si="540"/>
        <v>2</v>
      </c>
      <c r="BX295" s="14">
        <f t="shared" si="541"/>
        <v>1102015</v>
      </c>
      <c r="BY295" s="14" t="str">
        <f t="shared" si="542"/>
        <v>于禁11突</v>
      </c>
      <c r="BZ295" s="25" t="s">
        <v>162</v>
      </c>
      <c r="CA295" s="14">
        <v>2</v>
      </c>
      <c r="CB295" s="14">
        <f t="shared" si="543"/>
        <v>11</v>
      </c>
      <c r="CC295" s="14" t="s">
        <v>21</v>
      </c>
      <c r="CD295" s="14">
        <f>INDEX(属性投放!$AY$6:$AY$85,(BW295-2)*20+CB295)</f>
        <v>2640</v>
      </c>
      <c r="CE295" s="14" t="s">
        <v>22</v>
      </c>
      <c r="CF295" s="14">
        <f>INDEX(属性投放!$AZ$6:$AZ$85,(BW295-2)*20+CB295)</f>
        <v>1296</v>
      </c>
      <c r="CG295" s="14" t="s">
        <v>674</v>
      </c>
      <c r="CH295" s="14">
        <f>INDEX(属性投放!$BA$6:$BA$85,(BW295-2)*20+CB295)</f>
        <v>25700</v>
      </c>
      <c r="CI295" s="14" t="s">
        <v>21</v>
      </c>
      <c r="CJ295" s="14">
        <f>INDEX(属性投放!$BB$6:$BB$85,(BW295-2)*20+CB295)</f>
        <v>12</v>
      </c>
      <c r="CK295" s="14" t="s">
        <v>22</v>
      </c>
      <c r="CL295" s="14">
        <f>INDEX(属性投放!$BC$6:$BC$85,(BW295-2)*20+CB295)</f>
        <v>6</v>
      </c>
      <c r="CM295" s="14" t="s">
        <v>674</v>
      </c>
      <c r="CN295" s="14">
        <f>INDEX(属性投放!$BD$6:$BD$85,(BW295-2)*20+CB295)</f>
        <v>120</v>
      </c>
      <c r="CQ295" s="13">
        <v>291</v>
      </c>
      <c r="CR295" s="13">
        <f t="shared" si="544"/>
        <v>6</v>
      </c>
      <c r="CS295" s="13">
        <f t="shared" si="545"/>
        <v>31</v>
      </c>
      <c r="CT295" s="14">
        <f t="shared" si="546"/>
        <v>5</v>
      </c>
      <c r="CU295" s="14">
        <f t="shared" si="547"/>
        <v>1102006</v>
      </c>
      <c r="CV295" s="14" t="str">
        <f>INDEX($O$6:$O$27,CR295)&amp;"-"&amp;INDEX(属性投放!$AB$7:$AB$26,CX295)&amp;"-魂火-"&amp;CZ295</f>
        <v>项羽-焦热+1-魂火-1</v>
      </c>
      <c r="CW295" s="25" t="s">
        <v>162</v>
      </c>
      <c r="CX295" s="14">
        <f>INDEX(属性投放!$AL$7:$AL$58,CS295)</f>
        <v>14</v>
      </c>
      <c r="CY295" s="14" t="s">
        <v>701</v>
      </c>
      <c r="CZ295" s="14">
        <f>INDEX(属性投放!$AM$7:$AM$58,CS295)</f>
        <v>1</v>
      </c>
      <c r="DA295" s="14">
        <f t="shared" si="548"/>
        <v>31</v>
      </c>
      <c r="DB295" s="14">
        <f>INDEX(属性投放!$AN$7:$AN$58,DA295)</f>
        <v>97</v>
      </c>
      <c r="DC295" s="14" t="s">
        <v>702</v>
      </c>
      <c r="DD295" s="14">
        <f>INDEX(属性投放!$BJ$6:$BJ$85,(CT295-2)*20+CX295)</f>
        <v>650</v>
      </c>
      <c r="DE295" s="14">
        <f>SUMIFS(DD$5:DD295,$CR$5:$CR295,"="&amp;$CR295)</f>
        <v>7450</v>
      </c>
      <c r="DF295" s="14" t="s">
        <v>703</v>
      </c>
      <c r="DG295" s="14">
        <f>INDEX(属性投放!$BK$6:$BK$85,(CT295-2)*20+CX295)</f>
        <v>325</v>
      </c>
      <c r="DH295" s="14">
        <f>SUMIFS(DG$5:DG295,$CR$5:$CR295,"="&amp;$CR295)</f>
        <v>3728</v>
      </c>
      <c r="DI295" s="14" t="s">
        <v>704</v>
      </c>
      <c r="DJ295" s="14">
        <f>INDEX(属性投放!$BL$6:$BL$85,(CT295-2)*20+CX295)</f>
        <v>6500</v>
      </c>
      <c r="DK295" s="14">
        <f>SUMIFS(DJ$5:DJ295,$CR$5:$CR295,"="&amp;$CR295)</f>
        <v>74500</v>
      </c>
      <c r="DP295" s="14">
        <f t="shared" si="549"/>
        <v>1102015</v>
      </c>
      <c r="DQ295" s="14" t="str">
        <f t="shared" si="550"/>
        <v>于禁11突</v>
      </c>
      <c r="DR295" s="14">
        <f t="shared" si="551"/>
        <v>3</v>
      </c>
      <c r="DS295" s="14">
        <f t="shared" si="552"/>
        <v>3</v>
      </c>
      <c r="DT295" s="14">
        <f t="shared" si="553"/>
        <v>3</v>
      </c>
      <c r="DU295" s="14">
        <f t="shared" si="554"/>
        <v>2</v>
      </c>
      <c r="DV295" s="14">
        <f t="shared" si="555"/>
        <v>11</v>
      </c>
      <c r="DW295" s="14">
        <f t="shared" si="556"/>
        <v>11</v>
      </c>
      <c r="DX295" s="14">
        <f>INDEX(属性投放!$AW$6:$AW$85,(卡牌属性!DU295-2)*20+卡牌属性!DV295)</f>
        <v>8</v>
      </c>
      <c r="DY295" s="14">
        <f>INDEX(属性投放!BP$6:BP$85,卡牌属性!$DW295)</f>
        <v>200</v>
      </c>
      <c r="DZ295" s="14">
        <f>INDEX(属性投放!BQ$6:BQ$85,卡牌属性!$DW295)</f>
        <v>100</v>
      </c>
      <c r="EA295" s="14">
        <f>INDEX(属性投放!BR$6:BR$85,卡牌属性!$DW295)</f>
        <v>2000</v>
      </c>
      <c r="EB295" s="14">
        <f t="shared" si="585"/>
        <v>1535</v>
      </c>
      <c r="EC295" s="14">
        <f t="shared" si="586"/>
        <v>1705</v>
      </c>
      <c r="ED295" s="14">
        <f t="shared" si="587"/>
        <v>1911</v>
      </c>
      <c r="EE295" s="14">
        <f t="shared" si="588"/>
        <v>1911</v>
      </c>
      <c r="EF295" s="14">
        <f t="shared" si="589"/>
        <v>2056</v>
      </c>
      <c r="EG295" s="14">
        <f t="shared" si="590"/>
        <v>740</v>
      </c>
      <c r="EH295" s="14">
        <f t="shared" si="591"/>
        <v>819</v>
      </c>
      <c r="EI295" s="14">
        <f t="shared" si="592"/>
        <v>819</v>
      </c>
      <c r="EJ295" s="14">
        <f t="shared" si="593"/>
        <v>920</v>
      </c>
      <c r="EK295" s="14">
        <f t="shared" si="594"/>
        <v>978</v>
      </c>
      <c r="EL295" s="14">
        <f t="shared" si="595"/>
        <v>14650</v>
      </c>
      <c r="EM295" s="14">
        <f t="shared" si="596"/>
        <v>16150</v>
      </c>
      <c r="EN295" s="14">
        <f t="shared" si="597"/>
        <v>16150</v>
      </c>
      <c r="EO295" s="14">
        <f t="shared" si="598"/>
        <v>18010</v>
      </c>
      <c r="EP295" s="14">
        <f t="shared" si="599"/>
        <v>19260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557"/>
        <v>15</v>
      </c>
      <c r="AG296" s="13">
        <f t="shared" si="535"/>
        <v>3</v>
      </c>
      <c r="AH296" s="14">
        <f t="shared" si="536"/>
        <v>1101015</v>
      </c>
      <c r="AI296" s="14" t="str">
        <f t="shared" si="537"/>
        <v>阎巧巧12突</v>
      </c>
      <c r="AJ296" s="25" t="s">
        <v>162</v>
      </c>
      <c r="AK296" s="14">
        <v>1</v>
      </c>
      <c r="AL296" s="14">
        <f t="shared" si="538"/>
        <v>12</v>
      </c>
      <c r="AM296" s="14">
        <f>INDEX(属性投放!$DE$6:$DE$85,(卡牌属性!AG296-2)*20+卡牌属性!AL296)</f>
        <v>3375</v>
      </c>
      <c r="AN296" s="14">
        <f t="shared" si="579"/>
        <v>3375</v>
      </c>
      <c r="AO296" s="14">
        <f t="shared" si="579"/>
        <v>3375</v>
      </c>
      <c r="AP296" s="14">
        <f t="shared" si="579"/>
        <v>3375</v>
      </c>
      <c r="AQ296" s="14">
        <f t="shared" si="579"/>
        <v>3375</v>
      </c>
      <c r="AR296" s="14">
        <f>INDEX(属性投放!$DF$6:$DF$85,(卡牌属性!AG296-2)*20+卡牌属性!AL296)</f>
        <v>1647</v>
      </c>
      <c r="AS296" s="14">
        <f t="shared" si="580"/>
        <v>1647</v>
      </c>
      <c r="AT296" s="14">
        <f t="shared" si="580"/>
        <v>1647</v>
      </c>
      <c r="AU296" s="14">
        <f t="shared" si="580"/>
        <v>1647</v>
      </c>
      <c r="AV296" s="14">
        <f t="shared" si="580"/>
        <v>1647</v>
      </c>
      <c r="AW296" s="14">
        <f>INDEX(属性投放!$DG$6:$DG$85,(卡牌属性!AG296-2)*20+卡牌属性!AL296)</f>
        <v>16775</v>
      </c>
      <c r="AX296" s="14">
        <f t="shared" si="581"/>
        <v>16775</v>
      </c>
      <c r="AY296" s="14">
        <f t="shared" si="581"/>
        <v>16775</v>
      </c>
      <c r="AZ296" s="14">
        <f t="shared" si="581"/>
        <v>16775</v>
      </c>
      <c r="BA296" s="14">
        <f t="shared" si="581"/>
        <v>16775</v>
      </c>
      <c r="BB296" s="14">
        <f>INDEX(属性投放!$DK$6:$DK$85,(卡牌属性!AG296-2)*20+卡牌属性!AL296)</f>
        <v>111</v>
      </c>
      <c r="BC296" s="14">
        <f t="shared" si="582"/>
        <v>111</v>
      </c>
      <c r="BD296" s="14">
        <f t="shared" si="582"/>
        <v>111</v>
      </c>
      <c r="BE296" s="14">
        <f t="shared" si="582"/>
        <v>111</v>
      </c>
      <c r="BF296" s="14">
        <f t="shared" si="582"/>
        <v>111</v>
      </c>
      <c r="BG296" s="14">
        <f>INDEX(属性投放!$DL$6:$DL$85,(卡牌属性!AG296-2)*20+卡牌属性!AL296)</f>
        <v>56</v>
      </c>
      <c r="BH296" s="14">
        <f t="shared" si="583"/>
        <v>56</v>
      </c>
      <c r="BI296" s="14">
        <f t="shared" si="583"/>
        <v>56</v>
      </c>
      <c r="BJ296" s="14">
        <f t="shared" si="583"/>
        <v>56</v>
      </c>
      <c r="BK296" s="14">
        <f t="shared" si="583"/>
        <v>56</v>
      </c>
      <c r="BL296" s="14">
        <f>INDEX(属性投放!$DM$6:$DM$85,(卡牌属性!AG296-2)*20+卡牌属性!AL296)</f>
        <v>555</v>
      </c>
      <c r="BM296" s="14">
        <f t="shared" si="584"/>
        <v>555</v>
      </c>
      <c r="BN296" s="14">
        <f t="shared" si="584"/>
        <v>555</v>
      </c>
      <c r="BO296" s="14">
        <f t="shared" si="584"/>
        <v>555</v>
      </c>
      <c r="BP296" s="14">
        <f t="shared" si="584"/>
        <v>555</v>
      </c>
      <c r="BU296" s="13">
        <v>292</v>
      </c>
      <c r="BV296" s="13">
        <f t="shared" si="539"/>
        <v>15</v>
      </c>
      <c r="BW296" s="14">
        <f t="shared" si="540"/>
        <v>2</v>
      </c>
      <c r="BX296" s="14">
        <f t="shared" si="541"/>
        <v>1102015</v>
      </c>
      <c r="BY296" s="14" t="str">
        <f t="shared" si="542"/>
        <v>于禁12突</v>
      </c>
      <c r="BZ296" s="25" t="s">
        <v>162</v>
      </c>
      <c r="CA296" s="14">
        <v>2</v>
      </c>
      <c r="CB296" s="14">
        <f t="shared" si="543"/>
        <v>12</v>
      </c>
      <c r="CC296" s="14" t="s">
        <v>21</v>
      </c>
      <c r="CD296" s="14">
        <f>INDEX(属性投放!$AY$6:$AY$85,(BW296-2)*20+CB296)</f>
        <v>3326</v>
      </c>
      <c r="CE296" s="14" t="s">
        <v>22</v>
      </c>
      <c r="CF296" s="14">
        <f>INDEX(属性投放!$AZ$6:$AZ$85,(BW296-2)*20+CB296)</f>
        <v>1639</v>
      </c>
      <c r="CG296" s="14" t="s">
        <v>674</v>
      </c>
      <c r="CH296" s="14">
        <f>INDEX(属性投放!$BA$6:$BA$85,(BW296-2)*20+CB296)</f>
        <v>32560</v>
      </c>
      <c r="CI296" s="14" t="s">
        <v>21</v>
      </c>
      <c r="CJ296" s="14">
        <f>INDEX(属性投放!$BB$6:$BB$85,(BW296-2)*20+CB296)</f>
        <v>12</v>
      </c>
      <c r="CK296" s="14" t="s">
        <v>22</v>
      </c>
      <c r="CL296" s="14">
        <f>INDEX(属性投放!$BC$6:$BC$85,(BW296-2)*20+CB296)</f>
        <v>6</v>
      </c>
      <c r="CM296" s="14" t="s">
        <v>674</v>
      </c>
      <c r="CN296" s="14">
        <f>INDEX(属性投放!$BD$6:$BD$85,(BW296-2)*20+CB296)</f>
        <v>120</v>
      </c>
      <c r="CQ296" s="13">
        <v>292</v>
      </c>
      <c r="CR296" s="13">
        <f t="shared" si="544"/>
        <v>6</v>
      </c>
      <c r="CS296" s="13">
        <f t="shared" si="545"/>
        <v>32</v>
      </c>
      <c r="CT296" s="14">
        <f t="shared" si="546"/>
        <v>5</v>
      </c>
      <c r="CU296" s="14">
        <f t="shared" si="547"/>
        <v>1102006</v>
      </c>
      <c r="CV296" s="14" t="str">
        <f>INDEX($O$6:$O$27,CR296)&amp;"-"&amp;INDEX(属性投放!$AB$7:$AB$26,CX296)&amp;"-魂火-"&amp;CZ296</f>
        <v>项羽-焦热+1-魂火-2</v>
      </c>
      <c r="CW296" s="25" t="s">
        <v>162</v>
      </c>
      <c r="CX296" s="14">
        <f>INDEX(属性投放!$AL$7:$AL$58,CS296)</f>
        <v>14</v>
      </c>
      <c r="CY296" s="14" t="s">
        <v>701</v>
      </c>
      <c r="CZ296" s="14">
        <f>INDEX(属性投放!$AM$7:$AM$58,CS296)</f>
        <v>2</v>
      </c>
      <c r="DA296" s="14">
        <f t="shared" si="548"/>
        <v>32</v>
      </c>
      <c r="DB296" s="14">
        <f>INDEX(属性投放!$AN$7:$AN$58,DA296)</f>
        <v>100</v>
      </c>
      <c r="DC296" s="14" t="s">
        <v>702</v>
      </c>
      <c r="DD296" s="14">
        <f>INDEX(属性投放!$BJ$6:$BJ$85,(CT296-2)*20+CX296)</f>
        <v>650</v>
      </c>
      <c r="DE296" s="14">
        <f>SUMIFS(DD$5:DD296,$CR$5:$CR296,"="&amp;$CR296)</f>
        <v>8100</v>
      </c>
      <c r="DF296" s="14" t="s">
        <v>703</v>
      </c>
      <c r="DG296" s="14">
        <f>INDEX(属性投放!$BK$6:$BK$85,(CT296-2)*20+CX296)</f>
        <v>325</v>
      </c>
      <c r="DH296" s="14">
        <f>SUMIFS(DG$5:DG296,$CR$5:$CR296,"="&amp;$CR296)</f>
        <v>4053</v>
      </c>
      <c r="DI296" s="14" t="s">
        <v>704</v>
      </c>
      <c r="DJ296" s="14">
        <f>INDEX(属性投放!$BL$6:$BL$85,(CT296-2)*20+CX296)</f>
        <v>6500</v>
      </c>
      <c r="DK296" s="14">
        <f>SUMIFS(DJ$5:DJ296,$CR$5:$CR296,"="&amp;$CR296)</f>
        <v>81000</v>
      </c>
      <c r="DP296" s="14">
        <f t="shared" si="549"/>
        <v>1102015</v>
      </c>
      <c r="DQ296" s="14" t="str">
        <f t="shared" si="550"/>
        <v>于禁12突</v>
      </c>
      <c r="DR296" s="14">
        <f t="shared" si="551"/>
        <v>3</v>
      </c>
      <c r="DS296" s="14">
        <f t="shared" si="552"/>
        <v>3</v>
      </c>
      <c r="DT296" s="14">
        <f t="shared" si="553"/>
        <v>3</v>
      </c>
      <c r="DU296" s="14">
        <f t="shared" si="554"/>
        <v>2</v>
      </c>
      <c r="DV296" s="14">
        <f t="shared" si="555"/>
        <v>12</v>
      </c>
      <c r="DW296" s="14">
        <f t="shared" si="556"/>
        <v>12</v>
      </c>
      <c r="DX296" s="14">
        <f>INDEX(属性投放!$AW$6:$AW$85,(卡牌属性!DU296-2)*20+卡牌属性!DV296)</f>
        <v>7</v>
      </c>
      <c r="DY296" s="14">
        <f>INDEX(属性投放!BP$6:BP$85,卡牌属性!$DW296)</f>
        <v>350</v>
      </c>
      <c r="DZ296" s="14">
        <f>INDEX(属性投放!BQ$6:BQ$85,卡牌属性!$DW296)</f>
        <v>175</v>
      </c>
      <c r="EA296" s="14">
        <f>INDEX(属性投放!BR$6:BR$85,卡牌属性!$DW296)</f>
        <v>3500</v>
      </c>
      <c r="EB296" s="14">
        <f t="shared" si="585"/>
        <v>1831</v>
      </c>
      <c r="EC296" s="14">
        <f t="shared" si="586"/>
        <v>2025</v>
      </c>
      <c r="ED296" s="14">
        <f t="shared" si="587"/>
        <v>2271</v>
      </c>
      <c r="EE296" s="14">
        <f t="shared" si="588"/>
        <v>2271</v>
      </c>
      <c r="EF296" s="14">
        <f t="shared" si="589"/>
        <v>2424</v>
      </c>
      <c r="EG296" s="14">
        <f t="shared" si="590"/>
        <v>888</v>
      </c>
      <c r="EH296" s="14">
        <f t="shared" si="591"/>
        <v>983</v>
      </c>
      <c r="EI296" s="14">
        <f t="shared" si="592"/>
        <v>983</v>
      </c>
      <c r="EJ296" s="14">
        <f t="shared" si="593"/>
        <v>1100</v>
      </c>
      <c r="EK296" s="14">
        <f t="shared" si="594"/>
        <v>1166</v>
      </c>
      <c r="EL296" s="14">
        <f t="shared" si="595"/>
        <v>17610</v>
      </c>
      <c r="EM296" s="14">
        <f t="shared" si="596"/>
        <v>19350</v>
      </c>
      <c r="EN296" s="14">
        <f t="shared" si="597"/>
        <v>19350</v>
      </c>
      <c r="EO296" s="14">
        <f t="shared" si="598"/>
        <v>21610</v>
      </c>
      <c r="EP296" s="14">
        <f t="shared" si="599"/>
        <v>22940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557"/>
        <v>15</v>
      </c>
      <c r="AG297" s="13">
        <f t="shared" si="535"/>
        <v>3</v>
      </c>
      <c r="AH297" s="14">
        <f t="shared" si="536"/>
        <v>1101015</v>
      </c>
      <c r="AI297" s="14" t="str">
        <f t="shared" si="537"/>
        <v>阎巧巧13突</v>
      </c>
      <c r="AJ297" s="25" t="s">
        <v>162</v>
      </c>
      <c r="AK297" s="14">
        <v>1</v>
      </c>
      <c r="AL297" s="14">
        <f t="shared" si="538"/>
        <v>13</v>
      </c>
      <c r="AM297" s="14">
        <f>INDEX(属性投放!$DE$6:$DE$85,(卡牌属性!AG297-2)*20+卡牌属性!AL297)</f>
        <v>6469</v>
      </c>
      <c r="AN297" s="14">
        <f t="shared" si="579"/>
        <v>6469</v>
      </c>
      <c r="AO297" s="14">
        <f t="shared" si="579"/>
        <v>6469</v>
      </c>
      <c r="AP297" s="14">
        <f t="shared" si="579"/>
        <v>6469</v>
      </c>
      <c r="AQ297" s="14">
        <f t="shared" si="579"/>
        <v>6469</v>
      </c>
      <c r="AR297" s="14">
        <f>INDEX(属性投放!$DF$6:$DF$85,(卡牌属性!AG297-2)*20+卡牌属性!AL297)</f>
        <v>3206</v>
      </c>
      <c r="AS297" s="14">
        <f t="shared" si="580"/>
        <v>3206</v>
      </c>
      <c r="AT297" s="14">
        <f t="shared" si="580"/>
        <v>3206</v>
      </c>
      <c r="AU297" s="14">
        <f t="shared" si="580"/>
        <v>3206</v>
      </c>
      <c r="AV297" s="14">
        <f t="shared" si="580"/>
        <v>3206</v>
      </c>
      <c r="AW297" s="14">
        <f>INDEX(属性投放!$DG$6:$DG$85,(卡牌属性!AG297-2)*20+卡牌属性!AL297)</f>
        <v>32245</v>
      </c>
      <c r="AX297" s="14">
        <f t="shared" si="581"/>
        <v>32245</v>
      </c>
      <c r="AY297" s="14">
        <f t="shared" si="581"/>
        <v>32245</v>
      </c>
      <c r="AZ297" s="14">
        <f t="shared" si="581"/>
        <v>32245</v>
      </c>
      <c r="BA297" s="14">
        <f t="shared" si="581"/>
        <v>32245</v>
      </c>
      <c r="BB297" s="14">
        <f>INDEX(属性投放!$DK$6:$DK$85,(卡牌属性!AG297-2)*20+卡牌属性!AL297)</f>
        <v>211</v>
      </c>
      <c r="BC297" s="14">
        <f t="shared" si="582"/>
        <v>211</v>
      </c>
      <c r="BD297" s="14">
        <f t="shared" si="582"/>
        <v>211</v>
      </c>
      <c r="BE297" s="14">
        <f t="shared" si="582"/>
        <v>211</v>
      </c>
      <c r="BF297" s="14">
        <f t="shared" si="582"/>
        <v>211</v>
      </c>
      <c r="BG297" s="14">
        <f>INDEX(属性投放!$DL$6:$DL$85,(卡牌属性!AG297-2)*20+卡牌属性!AL297)</f>
        <v>106</v>
      </c>
      <c r="BH297" s="14">
        <f t="shared" si="583"/>
        <v>106</v>
      </c>
      <c r="BI297" s="14">
        <f t="shared" si="583"/>
        <v>106</v>
      </c>
      <c r="BJ297" s="14">
        <f t="shared" si="583"/>
        <v>106</v>
      </c>
      <c r="BK297" s="14">
        <f t="shared" si="583"/>
        <v>106</v>
      </c>
      <c r="BL297" s="14">
        <f>INDEX(属性投放!$DM$6:$DM$85,(卡牌属性!AG297-2)*20+卡牌属性!AL297)</f>
        <v>1055</v>
      </c>
      <c r="BM297" s="14">
        <f t="shared" si="584"/>
        <v>1055</v>
      </c>
      <c r="BN297" s="14">
        <f t="shared" si="584"/>
        <v>1055</v>
      </c>
      <c r="BO297" s="14">
        <f t="shared" si="584"/>
        <v>1055</v>
      </c>
      <c r="BP297" s="14">
        <f t="shared" si="584"/>
        <v>1055</v>
      </c>
      <c r="BU297" s="13">
        <v>293</v>
      </c>
      <c r="BV297" s="13">
        <f t="shared" si="539"/>
        <v>15</v>
      </c>
      <c r="BW297" s="14">
        <f t="shared" si="540"/>
        <v>2</v>
      </c>
      <c r="BX297" s="14">
        <f t="shared" si="541"/>
        <v>1102015</v>
      </c>
      <c r="BY297" s="14" t="str">
        <f t="shared" si="542"/>
        <v>于禁13突</v>
      </c>
      <c r="BZ297" s="25" t="s">
        <v>162</v>
      </c>
      <c r="CA297" s="14">
        <v>2</v>
      </c>
      <c r="CB297" s="14">
        <f t="shared" si="543"/>
        <v>13</v>
      </c>
      <c r="CC297" s="14" t="s">
        <v>21</v>
      </c>
      <c r="CD297" s="14">
        <f>INDEX(属性投放!$AY$6:$AY$85,(BW297-2)*20+CB297)</f>
        <v>4270</v>
      </c>
      <c r="CE297" s="14" t="s">
        <v>22</v>
      </c>
      <c r="CF297" s="14">
        <f>INDEX(属性投放!$AZ$6:$AZ$85,(BW297-2)*20+CB297)</f>
        <v>2111</v>
      </c>
      <c r="CG297" s="14" t="s">
        <v>674</v>
      </c>
      <c r="CH297" s="14">
        <f>INDEX(属性投放!$BA$6:$BA$85,(BW297-2)*20+CB297)</f>
        <v>42000</v>
      </c>
      <c r="CI297" s="14" t="s">
        <v>21</v>
      </c>
      <c r="CJ297" s="14">
        <f>INDEX(属性投放!$BB$6:$BB$85,(BW297-2)*20+CB297)</f>
        <v>15</v>
      </c>
      <c r="CK297" s="14" t="s">
        <v>22</v>
      </c>
      <c r="CL297" s="14">
        <f>INDEX(属性投放!$BC$6:$BC$85,(BW297-2)*20+CB297)</f>
        <v>8</v>
      </c>
      <c r="CM297" s="14" t="s">
        <v>674</v>
      </c>
      <c r="CN297" s="14">
        <f>INDEX(属性投放!$BD$6:$BD$85,(BW297-2)*20+CB297)</f>
        <v>150</v>
      </c>
      <c r="CQ297" s="13">
        <v>293</v>
      </c>
      <c r="CR297" s="13">
        <f t="shared" si="544"/>
        <v>6</v>
      </c>
      <c r="CS297" s="13">
        <f t="shared" si="545"/>
        <v>33</v>
      </c>
      <c r="CT297" s="14">
        <f t="shared" si="546"/>
        <v>5</v>
      </c>
      <c r="CU297" s="14">
        <f t="shared" si="547"/>
        <v>1102006</v>
      </c>
      <c r="CV297" s="14" t="str">
        <f>INDEX($O$6:$O$27,CR297)&amp;"-"&amp;INDEX(属性投放!$AB$7:$AB$26,CX297)&amp;"-魂火-"&amp;CZ297</f>
        <v>项羽-焦热+1-魂火-3</v>
      </c>
      <c r="CW297" s="25" t="s">
        <v>162</v>
      </c>
      <c r="CX297" s="14">
        <f>INDEX(属性投放!$AL$7:$AL$58,CS297)</f>
        <v>14</v>
      </c>
      <c r="CY297" s="14" t="s">
        <v>701</v>
      </c>
      <c r="CZ297" s="14">
        <f>INDEX(属性投放!$AM$7:$AM$58,CS297)</f>
        <v>3</v>
      </c>
      <c r="DA297" s="14">
        <f t="shared" si="548"/>
        <v>33</v>
      </c>
      <c r="DB297" s="14">
        <f>INDEX(属性投放!$AN$7:$AN$58,DA297)</f>
        <v>102</v>
      </c>
      <c r="DC297" s="14" t="s">
        <v>702</v>
      </c>
      <c r="DD297" s="14">
        <f>INDEX(属性投放!$BJ$6:$BJ$85,(CT297-2)*20+CX297)</f>
        <v>650</v>
      </c>
      <c r="DE297" s="14">
        <f>SUMIFS(DD$5:DD297,$CR$5:$CR297,"="&amp;$CR297)</f>
        <v>8750</v>
      </c>
      <c r="DF297" s="14" t="s">
        <v>703</v>
      </c>
      <c r="DG297" s="14">
        <f>INDEX(属性投放!$BK$6:$BK$85,(CT297-2)*20+CX297)</f>
        <v>325</v>
      </c>
      <c r="DH297" s="14">
        <f>SUMIFS(DG$5:DG297,$CR$5:$CR297,"="&amp;$CR297)</f>
        <v>4378</v>
      </c>
      <c r="DI297" s="14" t="s">
        <v>704</v>
      </c>
      <c r="DJ297" s="14">
        <f>INDEX(属性投放!$BL$6:$BL$85,(CT297-2)*20+CX297)</f>
        <v>6500</v>
      </c>
      <c r="DK297" s="14">
        <f>SUMIFS(DJ$5:DJ297,$CR$5:$CR297,"="&amp;$CR297)</f>
        <v>87500</v>
      </c>
      <c r="DP297" s="14">
        <f t="shared" si="549"/>
        <v>1102015</v>
      </c>
      <c r="DQ297" s="14" t="str">
        <f t="shared" si="550"/>
        <v>于禁13突</v>
      </c>
      <c r="DR297" s="14">
        <f t="shared" si="551"/>
        <v>3</v>
      </c>
      <c r="DS297" s="14">
        <f t="shared" si="552"/>
        <v>3</v>
      </c>
      <c r="DT297" s="14">
        <f t="shared" si="553"/>
        <v>3</v>
      </c>
      <c r="DU297" s="14">
        <f t="shared" si="554"/>
        <v>2</v>
      </c>
      <c r="DV297" s="14">
        <f t="shared" si="555"/>
        <v>13</v>
      </c>
      <c r="DW297" s="14">
        <f t="shared" si="556"/>
        <v>13</v>
      </c>
      <c r="DX297" s="14">
        <f>INDEX(属性投放!$AW$6:$AW$85,(卡牌属性!DU297-2)*20+卡牌属性!DV297)</f>
        <v>8</v>
      </c>
      <c r="DY297" s="14">
        <f>INDEX(属性投放!BP$6:BP$85,卡牌属性!$DW297)</f>
        <v>350</v>
      </c>
      <c r="DZ297" s="14">
        <f>INDEX(属性投放!BQ$6:BQ$85,卡牌属性!$DW297)</f>
        <v>175</v>
      </c>
      <c r="EA297" s="14">
        <f>INDEX(属性投放!BR$6:BR$85,卡牌属性!$DW297)</f>
        <v>3500</v>
      </c>
      <c r="EB297" s="14">
        <f t="shared" si="585"/>
        <v>2265</v>
      </c>
      <c r="EC297" s="14">
        <f t="shared" si="586"/>
        <v>2480</v>
      </c>
      <c r="ED297" s="14">
        <f t="shared" si="587"/>
        <v>2761</v>
      </c>
      <c r="EE297" s="14">
        <f t="shared" si="588"/>
        <v>2761</v>
      </c>
      <c r="EF297" s="14">
        <f t="shared" si="589"/>
        <v>2921</v>
      </c>
      <c r="EG297" s="14">
        <f t="shared" si="590"/>
        <v>1105</v>
      </c>
      <c r="EH297" s="14">
        <f t="shared" si="591"/>
        <v>1214</v>
      </c>
      <c r="EI297" s="14">
        <f t="shared" si="592"/>
        <v>1214</v>
      </c>
      <c r="EJ297" s="14">
        <f t="shared" si="593"/>
        <v>1345</v>
      </c>
      <c r="EK297" s="14">
        <f t="shared" si="594"/>
        <v>1418</v>
      </c>
      <c r="EL297" s="14">
        <f t="shared" si="595"/>
        <v>21950</v>
      </c>
      <c r="EM297" s="14">
        <f t="shared" si="596"/>
        <v>23900</v>
      </c>
      <c r="EN297" s="14">
        <f t="shared" si="597"/>
        <v>23900</v>
      </c>
      <c r="EO297" s="14">
        <f t="shared" si="598"/>
        <v>26510</v>
      </c>
      <c r="EP297" s="14">
        <f t="shared" si="599"/>
        <v>27910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557"/>
        <v>15</v>
      </c>
      <c r="AG298" s="13">
        <f t="shared" si="535"/>
        <v>3</v>
      </c>
      <c r="AH298" s="14">
        <f t="shared" si="536"/>
        <v>1101015</v>
      </c>
      <c r="AI298" s="14" t="str">
        <f t="shared" si="537"/>
        <v>阎巧巧14突</v>
      </c>
      <c r="AJ298" s="25" t="s">
        <v>162</v>
      </c>
      <c r="AK298" s="14">
        <v>1</v>
      </c>
      <c r="AL298" s="14">
        <f t="shared" si="538"/>
        <v>14</v>
      </c>
      <c r="AM298" s="14">
        <f>INDEX(属性投放!$DE$6:$DE$85,(卡牌属性!AG298-2)*20+卡牌属性!AL298)</f>
        <v>7071</v>
      </c>
      <c r="AN298" s="14">
        <f t="shared" si="579"/>
        <v>7071</v>
      </c>
      <c r="AO298" s="14">
        <f t="shared" si="579"/>
        <v>7071</v>
      </c>
      <c r="AP298" s="14">
        <f t="shared" si="579"/>
        <v>7071</v>
      </c>
      <c r="AQ298" s="14">
        <f t="shared" si="579"/>
        <v>7071</v>
      </c>
      <c r="AR298" s="14">
        <f>INDEX(属性投放!$DF$6:$DF$85,(卡牌属性!AG298-2)*20+卡牌属性!AL298)</f>
        <v>3508</v>
      </c>
      <c r="AS298" s="14">
        <f t="shared" si="580"/>
        <v>3508</v>
      </c>
      <c r="AT298" s="14">
        <f t="shared" si="580"/>
        <v>3508</v>
      </c>
      <c r="AU298" s="14">
        <f t="shared" si="580"/>
        <v>3508</v>
      </c>
      <c r="AV298" s="14">
        <f t="shared" si="580"/>
        <v>3508</v>
      </c>
      <c r="AW298" s="14">
        <f>INDEX(属性投放!$DG$6:$DG$85,(卡牌属性!AG298-2)*20+卡牌属性!AL298)</f>
        <v>35255</v>
      </c>
      <c r="AX298" s="14">
        <f t="shared" si="581"/>
        <v>35255</v>
      </c>
      <c r="AY298" s="14">
        <f t="shared" si="581"/>
        <v>35255</v>
      </c>
      <c r="AZ298" s="14">
        <f t="shared" si="581"/>
        <v>35255</v>
      </c>
      <c r="BA298" s="14">
        <f t="shared" si="581"/>
        <v>35255</v>
      </c>
      <c r="BB298" s="14">
        <f>INDEX(属性投放!$DK$6:$DK$85,(卡牌属性!AG298-2)*20+卡牌属性!AL298)</f>
        <v>211</v>
      </c>
      <c r="BC298" s="14">
        <f t="shared" si="582"/>
        <v>211</v>
      </c>
      <c r="BD298" s="14">
        <f t="shared" si="582"/>
        <v>211</v>
      </c>
      <c r="BE298" s="14">
        <f t="shared" si="582"/>
        <v>211</v>
      </c>
      <c r="BF298" s="14">
        <f t="shared" si="582"/>
        <v>211</v>
      </c>
      <c r="BG298" s="14">
        <f>INDEX(属性投放!$DL$6:$DL$85,(卡牌属性!AG298-2)*20+卡牌属性!AL298)</f>
        <v>106</v>
      </c>
      <c r="BH298" s="14">
        <f t="shared" si="583"/>
        <v>106</v>
      </c>
      <c r="BI298" s="14">
        <f t="shared" si="583"/>
        <v>106</v>
      </c>
      <c r="BJ298" s="14">
        <f t="shared" si="583"/>
        <v>106</v>
      </c>
      <c r="BK298" s="14">
        <f t="shared" si="583"/>
        <v>106</v>
      </c>
      <c r="BL298" s="14">
        <f>INDEX(属性投放!$DM$6:$DM$85,(卡牌属性!AG298-2)*20+卡牌属性!AL298)</f>
        <v>1055</v>
      </c>
      <c r="BM298" s="14">
        <f t="shared" si="584"/>
        <v>1055</v>
      </c>
      <c r="BN298" s="14">
        <f t="shared" si="584"/>
        <v>1055</v>
      </c>
      <c r="BO298" s="14">
        <f t="shared" si="584"/>
        <v>1055</v>
      </c>
      <c r="BP298" s="14">
        <f t="shared" si="584"/>
        <v>1055</v>
      </c>
      <c r="BU298" s="13">
        <v>294</v>
      </c>
      <c r="BV298" s="13">
        <f t="shared" si="539"/>
        <v>15</v>
      </c>
      <c r="BW298" s="14">
        <f t="shared" si="540"/>
        <v>2</v>
      </c>
      <c r="BX298" s="14">
        <f t="shared" si="541"/>
        <v>1102015</v>
      </c>
      <c r="BY298" s="14" t="str">
        <f t="shared" si="542"/>
        <v>于禁14突</v>
      </c>
      <c r="BZ298" s="25" t="s">
        <v>162</v>
      </c>
      <c r="CA298" s="14">
        <v>2</v>
      </c>
      <c r="CB298" s="14">
        <f t="shared" si="543"/>
        <v>14</v>
      </c>
      <c r="CC298" s="14" t="s">
        <v>21</v>
      </c>
      <c r="CD298" s="14">
        <f>INDEX(属性投放!$AY$6:$AY$85,(BW298-2)*20+CB298)</f>
        <v>5400</v>
      </c>
      <c r="CE298" s="14" t="s">
        <v>22</v>
      </c>
      <c r="CF298" s="14">
        <f>INDEX(属性投放!$AZ$6:$AZ$85,(BW298-2)*20+CB298)</f>
        <v>2680</v>
      </c>
      <c r="CG298" s="14" t="s">
        <v>674</v>
      </c>
      <c r="CH298" s="14">
        <f>INDEX(属性投放!$BA$6:$BA$85,(BW298-2)*20+CB298)</f>
        <v>53300</v>
      </c>
      <c r="CI298" s="14" t="s">
        <v>21</v>
      </c>
      <c r="CJ298" s="14">
        <f>INDEX(属性投放!$BB$6:$BB$85,(BW298-2)*20+CB298)</f>
        <v>15</v>
      </c>
      <c r="CK298" s="14" t="s">
        <v>22</v>
      </c>
      <c r="CL298" s="14">
        <f>INDEX(属性投放!$BC$6:$BC$85,(BW298-2)*20+CB298)</f>
        <v>8</v>
      </c>
      <c r="CM298" s="14" t="s">
        <v>674</v>
      </c>
      <c r="CN298" s="14">
        <f>INDEX(属性投放!$BD$6:$BD$85,(BW298-2)*20+CB298)</f>
        <v>150</v>
      </c>
      <c r="CQ298" s="13">
        <v>294</v>
      </c>
      <c r="CR298" s="13">
        <f t="shared" si="544"/>
        <v>6</v>
      </c>
      <c r="CS298" s="13">
        <f t="shared" si="545"/>
        <v>34</v>
      </c>
      <c r="CT298" s="14">
        <f t="shared" si="546"/>
        <v>5</v>
      </c>
      <c r="CU298" s="14">
        <f t="shared" si="547"/>
        <v>1102006</v>
      </c>
      <c r="CV298" s="14" t="str">
        <f>INDEX($O$6:$O$27,CR298)&amp;"-"&amp;INDEX(属性投放!$AB$7:$AB$26,CX298)&amp;"-魂火-"&amp;CZ298</f>
        <v>项羽-焦热+2-魂火-1</v>
      </c>
      <c r="CW298" s="25" t="s">
        <v>162</v>
      </c>
      <c r="CX298" s="14">
        <f>INDEX(属性投放!$AL$7:$AL$58,CS298)</f>
        <v>15</v>
      </c>
      <c r="CY298" s="14" t="s">
        <v>701</v>
      </c>
      <c r="CZ298" s="14">
        <f>INDEX(属性投放!$AM$7:$AM$58,CS298)</f>
        <v>1</v>
      </c>
      <c r="DA298" s="14">
        <f t="shared" si="548"/>
        <v>34</v>
      </c>
      <c r="DB298" s="14">
        <f>INDEX(属性投放!$AN$7:$AN$58,DA298)</f>
        <v>105</v>
      </c>
      <c r="DC298" s="14" t="s">
        <v>702</v>
      </c>
      <c r="DD298" s="14">
        <f>INDEX(属性投放!$BJ$6:$BJ$85,(CT298-2)*20+CX298)</f>
        <v>800</v>
      </c>
      <c r="DE298" s="14">
        <f>SUMIFS(DD$5:DD298,$CR$5:$CR298,"="&amp;$CR298)</f>
        <v>9550</v>
      </c>
      <c r="DF298" s="14" t="s">
        <v>703</v>
      </c>
      <c r="DG298" s="14">
        <f>INDEX(属性投放!$BK$6:$BK$85,(CT298-2)*20+CX298)</f>
        <v>400</v>
      </c>
      <c r="DH298" s="14">
        <f>SUMIFS(DG$5:DG298,$CR$5:$CR298,"="&amp;$CR298)</f>
        <v>4778</v>
      </c>
      <c r="DI298" s="14" t="s">
        <v>704</v>
      </c>
      <c r="DJ298" s="14">
        <f>INDEX(属性投放!$BL$6:$BL$85,(CT298-2)*20+CX298)</f>
        <v>8000</v>
      </c>
      <c r="DK298" s="14">
        <f>SUMIFS(DJ$5:DJ298,$CR$5:$CR298,"="&amp;$CR298)</f>
        <v>95500</v>
      </c>
      <c r="DP298" s="14">
        <f t="shared" si="549"/>
        <v>1102015</v>
      </c>
      <c r="DQ298" s="14" t="str">
        <f t="shared" si="550"/>
        <v>于禁14突</v>
      </c>
      <c r="DR298" s="14">
        <f t="shared" si="551"/>
        <v>3</v>
      </c>
      <c r="DS298" s="14">
        <f t="shared" si="552"/>
        <v>3</v>
      </c>
      <c r="DT298" s="14">
        <f t="shared" si="553"/>
        <v>3</v>
      </c>
      <c r="DU298" s="14">
        <f t="shared" si="554"/>
        <v>2</v>
      </c>
      <c r="DV298" s="14">
        <f t="shared" si="555"/>
        <v>14</v>
      </c>
      <c r="DW298" s="14">
        <f t="shared" si="556"/>
        <v>14</v>
      </c>
      <c r="DX298" s="14">
        <f>INDEX(属性投放!$AW$6:$AW$85,(卡牌属性!DU298-2)*20+卡牌属性!DV298)</f>
        <v>7</v>
      </c>
      <c r="DY298" s="14">
        <f>INDEX(属性投放!BP$6:BP$85,卡牌属性!$DW298)</f>
        <v>400</v>
      </c>
      <c r="DZ298" s="14">
        <f>INDEX(属性投放!BQ$6:BQ$85,卡牌属性!$DW298)</f>
        <v>200</v>
      </c>
      <c r="EA298" s="14">
        <f>INDEX(属性投放!BR$6:BR$85,卡牌属性!$DW298)</f>
        <v>4000</v>
      </c>
      <c r="EB298" s="14">
        <f t="shared" si="585"/>
        <v>2735</v>
      </c>
      <c r="EC298" s="14">
        <f t="shared" si="586"/>
        <v>2990</v>
      </c>
      <c r="ED298" s="14">
        <f t="shared" si="587"/>
        <v>3311</v>
      </c>
      <c r="EE298" s="14">
        <f t="shared" si="588"/>
        <v>3311</v>
      </c>
      <c r="EF298" s="14">
        <f t="shared" si="589"/>
        <v>3479</v>
      </c>
      <c r="EG298" s="14">
        <f t="shared" si="590"/>
        <v>1344</v>
      </c>
      <c r="EH298" s="14">
        <f t="shared" si="591"/>
        <v>1469</v>
      </c>
      <c r="EI298" s="14">
        <f t="shared" si="592"/>
        <v>1469</v>
      </c>
      <c r="EJ298" s="14">
        <f t="shared" si="593"/>
        <v>1624</v>
      </c>
      <c r="EK298" s="14">
        <f t="shared" si="594"/>
        <v>1697</v>
      </c>
      <c r="EL298" s="14">
        <f t="shared" si="595"/>
        <v>26650</v>
      </c>
      <c r="EM298" s="14">
        <f t="shared" si="596"/>
        <v>29000</v>
      </c>
      <c r="EN298" s="14">
        <f t="shared" si="597"/>
        <v>29000</v>
      </c>
      <c r="EO298" s="14">
        <f t="shared" si="598"/>
        <v>32010</v>
      </c>
      <c r="EP298" s="14">
        <f t="shared" si="599"/>
        <v>33490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557"/>
        <v>15</v>
      </c>
      <c r="AG299" s="13">
        <f t="shared" si="535"/>
        <v>3</v>
      </c>
      <c r="AH299" s="14">
        <f t="shared" si="536"/>
        <v>1101015</v>
      </c>
      <c r="AI299" s="14" t="str">
        <f t="shared" si="537"/>
        <v>阎巧巧15突</v>
      </c>
      <c r="AJ299" s="25" t="s">
        <v>162</v>
      </c>
      <c r="AK299" s="14">
        <v>1</v>
      </c>
      <c r="AL299" s="14">
        <f t="shared" si="538"/>
        <v>15</v>
      </c>
      <c r="AM299" s="14">
        <f>INDEX(属性投放!$DE$6:$DE$85,(卡牌属性!AG299-2)*20+卡牌属性!AL299)</f>
        <v>7673</v>
      </c>
      <c r="AN299" s="14">
        <f t="shared" si="579"/>
        <v>7673</v>
      </c>
      <c r="AO299" s="14">
        <f t="shared" si="579"/>
        <v>7673</v>
      </c>
      <c r="AP299" s="14">
        <f t="shared" si="579"/>
        <v>7673</v>
      </c>
      <c r="AQ299" s="14">
        <f t="shared" si="579"/>
        <v>7673</v>
      </c>
      <c r="AR299" s="14">
        <f>INDEX(属性投放!$DF$6:$DF$85,(卡牌属性!AG299-2)*20+卡牌属性!AL299)</f>
        <v>3810</v>
      </c>
      <c r="AS299" s="14">
        <f t="shared" si="580"/>
        <v>3810</v>
      </c>
      <c r="AT299" s="14">
        <f t="shared" si="580"/>
        <v>3810</v>
      </c>
      <c r="AU299" s="14">
        <f t="shared" si="580"/>
        <v>3810</v>
      </c>
      <c r="AV299" s="14">
        <f t="shared" si="580"/>
        <v>3810</v>
      </c>
      <c r="AW299" s="14">
        <f>INDEX(属性投放!$DG$6:$DG$85,(卡牌属性!AG299-2)*20+卡牌属性!AL299)</f>
        <v>38265</v>
      </c>
      <c r="AX299" s="14">
        <f t="shared" si="581"/>
        <v>38265</v>
      </c>
      <c r="AY299" s="14">
        <f t="shared" si="581"/>
        <v>38265</v>
      </c>
      <c r="AZ299" s="14">
        <f t="shared" si="581"/>
        <v>38265</v>
      </c>
      <c r="BA299" s="14">
        <f t="shared" si="581"/>
        <v>38265</v>
      </c>
      <c r="BB299" s="14">
        <f>INDEX(属性投放!$DK$6:$DK$85,(卡牌属性!AG299-2)*20+卡牌属性!AL299)</f>
        <v>211</v>
      </c>
      <c r="BC299" s="14">
        <f t="shared" si="582"/>
        <v>211</v>
      </c>
      <c r="BD299" s="14">
        <f t="shared" si="582"/>
        <v>211</v>
      </c>
      <c r="BE299" s="14">
        <f t="shared" si="582"/>
        <v>211</v>
      </c>
      <c r="BF299" s="14">
        <f t="shared" si="582"/>
        <v>211</v>
      </c>
      <c r="BG299" s="14">
        <f>INDEX(属性投放!$DL$6:$DL$85,(卡牌属性!AG299-2)*20+卡牌属性!AL299)</f>
        <v>106</v>
      </c>
      <c r="BH299" s="14">
        <f t="shared" si="583"/>
        <v>106</v>
      </c>
      <c r="BI299" s="14">
        <f t="shared" si="583"/>
        <v>106</v>
      </c>
      <c r="BJ299" s="14">
        <f t="shared" si="583"/>
        <v>106</v>
      </c>
      <c r="BK299" s="14">
        <f t="shared" si="583"/>
        <v>106</v>
      </c>
      <c r="BL299" s="14">
        <f>INDEX(属性投放!$DM$6:$DM$85,(卡牌属性!AG299-2)*20+卡牌属性!AL299)</f>
        <v>1055</v>
      </c>
      <c r="BM299" s="14">
        <f t="shared" si="584"/>
        <v>1055</v>
      </c>
      <c r="BN299" s="14">
        <f t="shared" si="584"/>
        <v>1055</v>
      </c>
      <c r="BO299" s="14">
        <f t="shared" si="584"/>
        <v>1055</v>
      </c>
      <c r="BP299" s="14">
        <f t="shared" si="584"/>
        <v>1055</v>
      </c>
      <c r="BU299" s="13">
        <v>295</v>
      </c>
      <c r="BV299" s="13">
        <f t="shared" si="539"/>
        <v>15</v>
      </c>
      <c r="BW299" s="14">
        <f t="shared" si="540"/>
        <v>2</v>
      </c>
      <c r="BX299" s="14">
        <f t="shared" si="541"/>
        <v>1102015</v>
      </c>
      <c r="BY299" s="14" t="str">
        <f t="shared" si="542"/>
        <v>于禁15突</v>
      </c>
      <c r="BZ299" s="25" t="s">
        <v>162</v>
      </c>
      <c r="CA299" s="14">
        <v>2</v>
      </c>
      <c r="CB299" s="14">
        <f t="shared" si="543"/>
        <v>15</v>
      </c>
      <c r="CC299" s="14" t="s">
        <v>21</v>
      </c>
      <c r="CD299" s="14">
        <f>INDEX(属性投放!$AY$6:$AY$85,(BW299-2)*20+CB299)</f>
        <v>6715</v>
      </c>
      <c r="CE299" s="14" t="s">
        <v>22</v>
      </c>
      <c r="CF299" s="14">
        <f>INDEX(属性投放!$AZ$6:$AZ$85,(BW299-2)*20+CB299)</f>
        <v>3341</v>
      </c>
      <c r="CG299" s="14" t="s">
        <v>674</v>
      </c>
      <c r="CH299" s="14">
        <f>INDEX(属性投放!$BA$6:$BA$85,(BW299-2)*20+CB299)</f>
        <v>66450</v>
      </c>
      <c r="CI299" s="14" t="s">
        <v>21</v>
      </c>
      <c r="CJ299" s="14">
        <f>INDEX(属性投放!$BB$6:$BB$85,(BW299-2)*20+CB299)</f>
        <v>15</v>
      </c>
      <c r="CK299" s="14" t="s">
        <v>22</v>
      </c>
      <c r="CL299" s="14">
        <f>INDEX(属性投放!$BC$6:$BC$85,(BW299-2)*20+CB299)</f>
        <v>8</v>
      </c>
      <c r="CM299" s="14" t="s">
        <v>674</v>
      </c>
      <c r="CN299" s="14">
        <f>INDEX(属性投放!$BD$6:$BD$85,(BW299-2)*20+CB299)</f>
        <v>150</v>
      </c>
      <c r="CQ299" s="13">
        <v>295</v>
      </c>
      <c r="CR299" s="13">
        <f t="shared" si="544"/>
        <v>6</v>
      </c>
      <c r="CS299" s="13">
        <f t="shared" si="545"/>
        <v>35</v>
      </c>
      <c r="CT299" s="14">
        <f t="shared" si="546"/>
        <v>5</v>
      </c>
      <c r="CU299" s="14">
        <f t="shared" si="547"/>
        <v>1102006</v>
      </c>
      <c r="CV299" s="14" t="str">
        <f>INDEX($O$6:$O$27,CR299)&amp;"-"&amp;INDEX(属性投放!$AB$7:$AB$26,CX299)&amp;"-魂火-"&amp;CZ299</f>
        <v>项羽-焦热+2-魂火-2</v>
      </c>
      <c r="CW299" s="25" t="s">
        <v>162</v>
      </c>
      <c r="CX299" s="14">
        <f>INDEX(属性投放!$AL$7:$AL$58,CS299)</f>
        <v>15</v>
      </c>
      <c r="CY299" s="14" t="s">
        <v>701</v>
      </c>
      <c r="CZ299" s="14">
        <f>INDEX(属性投放!$AM$7:$AM$58,CS299)</f>
        <v>2</v>
      </c>
      <c r="DA299" s="14">
        <f t="shared" si="548"/>
        <v>35</v>
      </c>
      <c r="DB299" s="14">
        <f>INDEX(属性投放!$AN$7:$AN$58,DA299)</f>
        <v>107</v>
      </c>
      <c r="DC299" s="14" t="s">
        <v>702</v>
      </c>
      <c r="DD299" s="14">
        <f>INDEX(属性投放!$BJ$6:$BJ$85,(CT299-2)*20+CX299)</f>
        <v>800</v>
      </c>
      <c r="DE299" s="14">
        <f>SUMIFS(DD$5:DD299,$CR$5:$CR299,"="&amp;$CR299)</f>
        <v>10350</v>
      </c>
      <c r="DF299" s="14" t="s">
        <v>703</v>
      </c>
      <c r="DG299" s="14">
        <f>INDEX(属性投放!$BK$6:$BK$85,(CT299-2)*20+CX299)</f>
        <v>400</v>
      </c>
      <c r="DH299" s="14">
        <f>SUMIFS(DG$5:DG299,$CR$5:$CR299,"="&amp;$CR299)</f>
        <v>5178</v>
      </c>
      <c r="DI299" s="14" t="s">
        <v>704</v>
      </c>
      <c r="DJ299" s="14">
        <f>INDEX(属性投放!$BL$6:$BL$85,(CT299-2)*20+CX299)</f>
        <v>8000</v>
      </c>
      <c r="DK299" s="14">
        <f>SUMIFS(DJ$5:DJ299,$CR$5:$CR299,"="&amp;$CR299)</f>
        <v>103500</v>
      </c>
      <c r="DP299" s="14">
        <f t="shared" si="549"/>
        <v>1102015</v>
      </c>
      <c r="DQ299" s="14" t="str">
        <f t="shared" si="550"/>
        <v>于禁15突</v>
      </c>
      <c r="DR299" s="14">
        <f t="shared" si="551"/>
        <v>3</v>
      </c>
      <c r="DS299" s="14">
        <f t="shared" si="552"/>
        <v>3</v>
      </c>
      <c r="DT299" s="14">
        <f t="shared" si="553"/>
        <v>3</v>
      </c>
      <c r="DU299" s="14">
        <f t="shared" si="554"/>
        <v>2</v>
      </c>
      <c r="DV299" s="14">
        <f t="shared" si="555"/>
        <v>15</v>
      </c>
      <c r="DW299" s="14">
        <f t="shared" si="556"/>
        <v>15</v>
      </c>
      <c r="DX299" s="14">
        <f>INDEX(属性投放!$AW$6:$AW$85,(卡牌属性!DU299-2)*20+卡牌属性!DV299)</f>
        <v>8</v>
      </c>
      <c r="DY299" s="14">
        <f>INDEX(属性投放!BP$6:BP$85,卡牌属性!$DW299)</f>
        <v>700</v>
      </c>
      <c r="DZ299" s="14">
        <f>INDEX(属性投放!BQ$6:BQ$85,卡牌属性!$DW299)</f>
        <v>350</v>
      </c>
      <c r="EA299" s="14">
        <f>INDEX(属性投放!BR$6:BR$85,卡牌属性!$DW299)</f>
        <v>7000</v>
      </c>
      <c r="EB299" s="14">
        <f t="shared" si="585"/>
        <v>3240</v>
      </c>
      <c r="EC299" s="14">
        <f t="shared" si="586"/>
        <v>3530</v>
      </c>
      <c r="ED299" s="14">
        <f t="shared" si="587"/>
        <v>3886</v>
      </c>
      <c r="EE299" s="14">
        <f t="shared" si="588"/>
        <v>3886</v>
      </c>
      <c r="EF299" s="14">
        <f t="shared" si="589"/>
        <v>4061</v>
      </c>
      <c r="EG299" s="14">
        <f t="shared" si="590"/>
        <v>1600</v>
      </c>
      <c r="EH299" s="14">
        <f t="shared" si="591"/>
        <v>1739</v>
      </c>
      <c r="EI299" s="14">
        <f t="shared" si="592"/>
        <v>1739</v>
      </c>
      <c r="EJ299" s="14">
        <f t="shared" si="593"/>
        <v>1915</v>
      </c>
      <c r="EK299" s="14">
        <f t="shared" si="594"/>
        <v>1988</v>
      </c>
      <c r="EL299" s="14">
        <f t="shared" si="595"/>
        <v>31700</v>
      </c>
      <c r="EM299" s="14">
        <f t="shared" si="596"/>
        <v>34400</v>
      </c>
      <c r="EN299" s="14">
        <f t="shared" si="597"/>
        <v>34400</v>
      </c>
      <c r="EO299" s="14">
        <f t="shared" si="598"/>
        <v>37760</v>
      </c>
      <c r="EP299" s="14">
        <f t="shared" si="599"/>
        <v>39310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557"/>
        <v>15</v>
      </c>
      <c r="AG300" s="13">
        <f t="shared" si="535"/>
        <v>3</v>
      </c>
      <c r="AH300" s="14">
        <f t="shared" si="536"/>
        <v>1101015</v>
      </c>
      <c r="AI300" s="14" t="str">
        <f t="shared" si="537"/>
        <v>阎巧巧16突</v>
      </c>
      <c r="AJ300" s="25" t="s">
        <v>162</v>
      </c>
      <c r="AK300" s="14">
        <v>1</v>
      </c>
      <c r="AL300" s="14">
        <f t="shared" si="538"/>
        <v>16</v>
      </c>
      <c r="AM300" s="14">
        <f>INDEX(属性投放!$DE$6:$DE$85,(卡牌属性!AG300-2)*20+卡牌属性!AL300)</f>
        <v>13550</v>
      </c>
      <c r="AN300" s="14">
        <f t="shared" si="579"/>
        <v>13550</v>
      </c>
      <c r="AO300" s="14">
        <f t="shared" si="579"/>
        <v>13550</v>
      </c>
      <c r="AP300" s="14">
        <f t="shared" si="579"/>
        <v>13550</v>
      </c>
      <c r="AQ300" s="14">
        <f t="shared" si="579"/>
        <v>13550</v>
      </c>
      <c r="AR300" s="14">
        <f>INDEX(属性投放!$DF$6:$DF$85,(卡牌属性!AG300-2)*20+卡牌属性!AL300)</f>
        <v>6762</v>
      </c>
      <c r="AS300" s="14">
        <f t="shared" si="580"/>
        <v>6762</v>
      </c>
      <c r="AT300" s="14">
        <f t="shared" si="580"/>
        <v>6762</v>
      </c>
      <c r="AU300" s="14">
        <f t="shared" si="580"/>
        <v>6762</v>
      </c>
      <c r="AV300" s="14">
        <f t="shared" si="580"/>
        <v>6762</v>
      </c>
      <c r="AW300" s="14">
        <f>INDEX(属性投放!$DG$6:$DG$85,(卡牌属性!AG300-2)*20+卡牌属性!AL300)</f>
        <v>67650</v>
      </c>
      <c r="AX300" s="14">
        <f t="shared" si="581"/>
        <v>67650</v>
      </c>
      <c r="AY300" s="14">
        <f t="shared" si="581"/>
        <v>67650</v>
      </c>
      <c r="AZ300" s="14">
        <f t="shared" si="581"/>
        <v>67650</v>
      </c>
      <c r="BA300" s="14">
        <f t="shared" si="581"/>
        <v>67650</v>
      </c>
      <c r="BB300" s="14">
        <f>INDEX(属性投放!$DK$6:$DK$85,(卡牌属性!AG300-2)*20+卡牌属性!AL300)</f>
        <v>314</v>
      </c>
      <c r="BC300" s="14">
        <f t="shared" si="582"/>
        <v>314</v>
      </c>
      <c r="BD300" s="14">
        <f t="shared" si="582"/>
        <v>314</v>
      </c>
      <c r="BE300" s="14">
        <f t="shared" si="582"/>
        <v>314</v>
      </c>
      <c r="BF300" s="14">
        <f t="shared" si="582"/>
        <v>314</v>
      </c>
      <c r="BG300" s="14">
        <f>INDEX(属性投放!$DL$6:$DL$85,(卡牌属性!AG300-2)*20+卡牌属性!AL300)</f>
        <v>157</v>
      </c>
      <c r="BH300" s="14">
        <f t="shared" si="583"/>
        <v>157</v>
      </c>
      <c r="BI300" s="14">
        <f t="shared" si="583"/>
        <v>157</v>
      </c>
      <c r="BJ300" s="14">
        <f t="shared" si="583"/>
        <v>157</v>
      </c>
      <c r="BK300" s="14">
        <f t="shared" si="583"/>
        <v>157</v>
      </c>
      <c r="BL300" s="14">
        <f>INDEX(属性投放!$DM$6:$DM$85,(卡牌属性!AG300-2)*20+卡牌属性!AL300)</f>
        <v>1570</v>
      </c>
      <c r="BM300" s="14">
        <f t="shared" si="584"/>
        <v>1570</v>
      </c>
      <c r="BN300" s="14">
        <f t="shared" si="584"/>
        <v>1570</v>
      </c>
      <c r="BO300" s="14">
        <f t="shared" si="584"/>
        <v>1570</v>
      </c>
      <c r="BP300" s="14">
        <f t="shared" si="584"/>
        <v>1570</v>
      </c>
      <c r="BU300" s="13">
        <v>296</v>
      </c>
      <c r="BV300" s="13">
        <f t="shared" si="539"/>
        <v>15</v>
      </c>
      <c r="BW300" s="14">
        <f t="shared" si="540"/>
        <v>2</v>
      </c>
      <c r="BX300" s="14">
        <f t="shared" si="541"/>
        <v>1102015</v>
      </c>
      <c r="BY300" s="14" t="str">
        <f t="shared" si="542"/>
        <v>于禁16突</v>
      </c>
      <c r="BZ300" s="25" t="s">
        <v>162</v>
      </c>
      <c r="CA300" s="14">
        <v>2</v>
      </c>
      <c r="CB300" s="14">
        <f t="shared" si="543"/>
        <v>16</v>
      </c>
      <c r="CC300" s="14" t="s">
        <v>21</v>
      </c>
      <c r="CD300" s="14">
        <f>INDEX(属性投放!$AY$6:$AY$85,(BW300-2)*20+CB300)</f>
        <v>8585</v>
      </c>
      <c r="CE300" s="14" t="s">
        <v>22</v>
      </c>
      <c r="CF300" s="14">
        <f>INDEX(属性投放!$AZ$6:$AZ$85,(BW300-2)*20+CB300)</f>
        <v>4280</v>
      </c>
      <c r="CG300" s="14" t="s">
        <v>674</v>
      </c>
      <c r="CH300" s="14">
        <f>INDEX(属性投放!$BA$6:$BA$85,(BW300-2)*20+CB300)</f>
        <v>85150</v>
      </c>
      <c r="CI300" s="14" t="s">
        <v>21</v>
      </c>
      <c r="CJ300" s="14">
        <f>INDEX(属性投放!$BB$6:$BB$85,(BW300-2)*20+CB300)</f>
        <v>20</v>
      </c>
      <c r="CK300" s="14" t="s">
        <v>22</v>
      </c>
      <c r="CL300" s="14">
        <f>INDEX(属性投放!$BC$6:$BC$85,(BW300-2)*20+CB300)</f>
        <v>10</v>
      </c>
      <c r="CM300" s="14" t="s">
        <v>674</v>
      </c>
      <c r="CN300" s="14">
        <f>INDEX(属性投放!$BD$6:$BD$85,(BW300-2)*20+CB300)</f>
        <v>200</v>
      </c>
      <c r="CQ300" s="13">
        <v>296</v>
      </c>
      <c r="CR300" s="13">
        <f t="shared" si="544"/>
        <v>6</v>
      </c>
      <c r="CS300" s="13">
        <f t="shared" si="545"/>
        <v>36</v>
      </c>
      <c r="CT300" s="14">
        <f t="shared" si="546"/>
        <v>5</v>
      </c>
      <c r="CU300" s="14">
        <f t="shared" si="547"/>
        <v>1102006</v>
      </c>
      <c r="CV300" s="14" t="str">
        <f>INDEX($O$6:$O$27,CR300)&amp;"-"&amp;INDEX(属性投放!$AB$7:$AB$26,CX300)&amp;"-魂火-"&amp;CZ300</f>
        <v>项羽-焦热+2-魂火-3</v>
      </c>
      <c r="CW300" s="25" t="s">
        <v>162</v>
      </c>
      <c r="CX300" s="14">
        <f>INDEX(属性投放!$AL$7:$AL$58,CS300)</f>
        <v>15</v>
      </c>
      <c r="CY300" s="14" t="s">
        <v>701</v>
      </c>
      <c r="CZ300" s="14">
        <f>INDEX(属性投放!$AM$7:$AM$58,CS300)</f>
        <v>3</v>
      </c>
      <c r="DA300" s="14">
        <f t="shared" si="548"/>
        <v>36</v>
      </c>
      <c r="DB300" s="14">
        <f>INDEX(属性投放!$AN$7:$AN$58,DA300)</f>
        <v>110</v>
      </c>
      <c r="DC300" s="14" t="s">
        <v>702</v>
      </c>
      <c r="DD300" s="14">
        <f>INDEX(属性投放!$BJ$6:$BJ$85,(CT300-2)*20+CX300)</f>
        <v>800</v>
      </c>
      <c r="DE300" s="14">
        <f>SUMIFS(DD$5:DD300,$CR$5:$CR300,"="&amp;$CR300)</f>
        <v>11150</v>
      </c>
      <c r="DF300" s="14" t="s">
        <v>703</v>
      </c>
      <c r="DG300" s="14">
        <f>INDEX(属性投放!$BK$6:$BK$85,(CT300-2)*20+CX300)</f>
        <v>400</v>
      </c>
      <c r="DH300" s="14">
        <f>SUMIFS(DG$5:DG300,$CR$5:$CR300,"="&amp;$CR300)</f>
        <v>5578</v>
      </c>
      <c r="DI300" s="14" t="s">
        <v>704</v>
      </c>
      <c r="DJ300" s="14">
        <f>INDEX(属性投放!$BL$6:$BL$85,(CT300-2)*20+CX300)</f>
        <v>8000</v>
      </c>
      <c r="DK300" s="14">
        <f>SUMIFS(DJ$5:DJ300,$CR$5:$CR300,"="&amp;$CR300)</f>
        <v>111500</v>
      </c>
      <c r="DP300" s="14">
        <f t="shared" si="549"/>
        <v>1102015</v>
      </c>
      <c r="DQ300" s="14" t="str">
        <f t="shared" si="550"/>
        <v>于禁16突</v>
      </c>
      <c r="DR300" s="14">
        <f t="shared" si="551"/>
        <v>3</v>
      </c>
      <c r="DS300" s="14">
        <f t="shared" si="552"/>
        <v>3</v>
      </c>
      <c r="DT300" s="14">
        <f t="shared" si="553"/>
        <v>3</v>
      </c>
      <c r="DU300" s="14">
        <f t="shared" si="554"/>
        <v>2</v>
      </c>
      <c r="DV300" s="14">
        <f t="shared" si="555"/>
        <v>16</v>
      </c>
      <c r="DW300" s="14">
        <f t="shared" si="556"/>
        <v>16</v>
      </c>
      <c r="DX300" s="14">
        <f>INDEX(属性投放!$AW$6:$AW$85,(卡牌属性!DU300-2)*20+卡牌属性!DV300)</f>
        <v>7</v>
      </c>
      <c r="DY300" s="14">
        <f>INDEX(属性投放!BP$6:BP$85,卡牌属性!$DW300)</f>
        <v>700</v>
      </c>
      <c r="DZ300" s="14">
        <f>INDEX(属性投放!BQ$6:BQ$85,卡牌属性!$DW300)</f>
        <v>350</v>
      </c>
      <c r="EA300" s="14">
        <f>INDEX(属性投放!BR$6:BR$85,卡牌属性!$DW300)</f>
        <v>7000</v>
      </c>
      <c r="EB300" s="14">
        <f t="shared" si="585"/>
        <v>4060</v>
      </c>
      <c r="EC300" s="14">
        <f t="shared" si="586"/>
        <v>4390</v>
      </c>
      <c r="ED300" s="14">
        <f t="shared" si="587"/>
        <v>4786</v>
      </c>
      <c r="EE300" s="14">
        <f t="shared" si="588"/>
        <v>4786</v>
      </c>
      <c r="EF300" s="14">
        <f t="shared" si="589"/>
        <v>4969</v>
      </c>
      <c r="EG300" s="14">
        <f t="shared" si="590"/>
        <v>2014</v>
      </c>
      <c r="EH300" s="14">
        <f t="shared" si="591"/>
        <v>2169</v>
      </c>
      <c r="EI300" s="14">
        <f t="shared" si="592"/>
        <v>2169</v>
      </c>
      <c r="EJ300" s="14">
        <f t="shared" si="593"/>
        <v>2369</v>
      </c>
      <c r="EK300" s="14">
        <f t="shared" si="594"/>
        <v>2442</v>
      </c>
      <c r="EL300" s="14">
        <f t="shared" si="595"/>
        <v>39900</v>
      </c>
      <c r="EM300" s="14">
        <f t="shared" si="596"/>
        <v>43000</v>
      </c>
      <c r="EN300" s="14">
        <f t="shared" si="597"/>
        <v>43000</v>
      </c>
      <c r="EO300" s="14">
        <f t="shared" si="598"/>
        <v>46760</v>
      </c>
      <c r="EP300" s="14">
        <f t="shared" si="599"/>
        <v>48390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557"/>
        <v>15</v>
      </c>
      <c r="AG301" s="13">
        <f t="shared" si="535"/>
        <v>3</v>
      </c>
      <c r="AH301" s="14">
        <f t="shared" si="536"/>
        <v>1101015</v>
      </c>
      <c r="AI301" s="14" t="str">
        <f t="shared" si="537"/>
        <v>阎巧巧17突</v>
      </c>
      <c r="AJ301" s="25" t="s">
        <v>162</v>
      </c>
      <c r="AK301" s="14">
        <v>1</v>
      </c>
      <c r="AL301" s="14">
        <f t="shared" si="538"/>
        <v>17</v>
      </c>
      <c r="AM301" s="14">
        <f>INDEX(属性投放!$DE$6:$DE$85,(卡牌属性!AG301-2)*20+卡牌属性!AL301)</f>
        <v>14671</v>
      </c>
      <c r="AN301" s="14">
        <f t="shared" si="579"/>
        <v>14671</v>
      </c>
      <c r="AO301" s="14">
        <f t="shared" si="579"/>
        <v>14671</v>
      </c>
      <c r="AP301" s="14">
        <f t="shared" si="579"/>
        <v>14671</v>
      </c>
      <c r="AQ301" s="14">
        <f t="shared" si="579"/>
        <v>14671</v>
      </c>
      <c r="AR301" s="14">
        <f>INDEX(属性投放!$DF$6:$DF$85,(卡牌属性!AG301-2)*20+卡牌属性!AL301)</f>
        <v>7323</v>
      </c>
      <c r="AS301" s="14">
        <f t="shared" si="580"/>
        <v>7323</v>
      </c>
      <c r="AT301" s="14">
        <f t="shared" si="580"/>
        <v>7323</v>
      </c>
      <c r="AU301" s="14">
        <f t="shared" si="580"/>
        <v>7323</v>
      </c>
      <c r="AV301" s="14">
        <f t="shared" si="580"/>
        <v>7323</v>
      </c>
      <c r="AW301" s="14">
        <f>INDEX(属性投放!$DG$6:$DG$85,(卡牌属性!AG301-2)*20+卡牌属性!AL301)</f>
        <v>73255</v>
      </c>
      <c r="AX301" s="14">
        <f t="shared" si="581"/>
        <v>73255</v>
      </c>
      <c r="AY301" s="14">
        <f t="shared" si="581"/>
        <v>73255</v>
      </c>
      <c r="AZ301" s="14">
        <f t="shared" si="581"/>
        <v>73255</v>
      </c>
      <c r="BA301" s="14">
        <f t="shared" si="581"/>
        <v>73255</v>
      </c>
      <c r="BB301" s="14">
        <f>INDEX(属性投放!$DK$6:$DK$85,(卡牌属性!AG301-2)*20+卡牌属性!AL301)</f>
        <v>314</v>
      </c>
      <c r="BC301" s="14">
        <f t="shared" si="582"/>
        <v>314</v>
      </c>
      <c r="BD301" s="14">
        <f t="shared" si="582"/>
        <v>314</v>
      </c>
      <c r="BE301" s="14">
        <f t="shared" si="582"/>
        <v>314</v>
      </c>
      <c r="BF301" s="14">
        <f t="shared" si="582"/>
        <v>314</v>
      </c>
      <c r="BG301" s="14">
        <f>INDEX(属性投放!$DL$6:$DL$85,(卡牌属性!AG301-2)*20+卡牌属性!AL301)</f>
        <v>157</v>
      </c>
      <c r="BH301" s="14">
        <f t="shared" si="583"/>
        <v>157</v>
      </c>
      <c r="BI301" s="14">
        <f t="shared" si="583"/>
        <v>157</v>
      </c>
      <c r="BJ301" s="14">
        <f t="shared" si="583"/>
        <v>157</v>
      </c>
      <c r="BK301" s="14">
        <f t="shared" si="583"/>
        <v>157</v>
      </c>
      <c r="BL301" s="14">
        <f>INDEX(属性投放!$DM$6:$DM$85,(卡牌属性!AG301-2)*20+卡牌属性!AL301)</f>
        <v>1570</v>
      </c>
      <c r="BM301" s="14">
        <f t="shared" si="584"/>
        <v>1570</v>
      </c>
      <c r="BN301" s="14">
        <f t="shared" si="584"/>
        <v>1570</v>
      </c>
      <c r="BO301" s="14">
        <f t="shared" si="584"/>
        <v>1570</v>
      </c>
      <c r="BP301" s="14">
        <f t="shared" si="584"/>
        <v>1570</v>
      </c>
      <c r="BU301" s="13">
        <v>297</v>
      </c>
      <c r="BV301" s="13">
        <f t="shared" si="539"/>
        <v>15</v>
      </c>
      <c r="BW301" s="14">
        <f t="shared" si="540"/>
        <v>2</v>
      </c>
      <c r="BX301" s="14">
        <f t="shared" si="541"/>
        <v>1102015</v>
      </c>
      <c r="BY301" s="14" t="str">
        <f t="shared" si="542"/>
        <v>于禁17突</v>
      </c>
      <c r="BZ301" s="25" t="s">
        <v>162</v>
      </c>
      <c r="CA301" s="14">
        <v>2</v>
      </c>
      <c r="CB301" s="14">
        <f t="shared" si="543"/>
        <v>17</v>
      </c>
      <c r="CC301" s="14" t="s">
        <v>21</v>
      </c>
      <c r="CD301" s="14">
        <f>INDEX(属性投放!$AY$6:$AY$85,(BW301-2)*20+CB301)</f>
        <v>10775</v>
      </c>
      <c r="CE301" s="14" t="s">
        <v>22</v>
      </c>
      <c r="CF301" s="14">
        <f>INDEX(属性投放!$AZ$6:$AZ$85,(BW301-2)*20+CB301)</f>
        <v>5375</v>
      </c>
      <c r="CG301" s="14" t="s">
        <v>674</v>
      </c>
      <c r="CH301" s="14">
        <f>INDEX(属性投放!$BA$6:$BA$85,(BW301-2)*20+CB301)</f>
        <v>107050</v>
      </c>
      <c r="CI301" s="14" t="s">
        <v>21</v>
      </c>
      <c r="CJ301" s="14">
        <f>INDEX(属性投放!$BB$6:$BB$85,(BW301-2)*20+CB301)</f>
        <v>20</v>
      </c>
      <c r="CK301" s="14" t="s">
        <v>22</v>
      </c>
      <c r="CL301" s="14">
        <f>INDEX(属性投放!$BC$6:$BC$85,(BW301-2)*20+CB301)</f>
        <v>10</v>
      </c>
      <c r="CM301" s="14" t="s">
        <v>674</v>
      </c>
      <c r="CN301" s="14">
        <f>INDEX(属性投放!$BD$6:$BD$85,(BW301-2)*20+CB301)</f>
        <v>200</v>
      </c>
      <c r="CQ301" s="13">
        <v>297</v>
      </c>
      <c r="CR301" s="13">
        <f t="shared" si="544"/>
        <v>6</v>
      </c>
      <c r="CS301" s="13">
        <f t="shared" si="545"/>
        <v>37</v>
      </c>
      <c r="CT301" s="14">
        <f t="shared" si="546"/>
        <v>5</v>
      </c>
      <c r="CU301" s="14">
        <f t="shared" si="547"/>
        <v>1102006</v>
      </c>
      <c r="CV301" s="14" t="str">
        <f>INDEX($O$6:$O$27,CR301)&amp;"-"&amp;INDEX(属性投放!$AB$7:$AB$26,CX301)&amp;"-魂火-"&amp;CZ301</f>
        <v>项羽-大焦热-魂火-1</v>
      </c>
      <c r="CW301" s="25" t="s">
        <v>162</v>
      </c>
      <c r="CX301" s="14">
        <f>INDEX(属性投放!$AL$7:$AL$58,CS301)</f>
        <v>16</v>
      </c>
      <c r="CY301" s="14" t="s">
        <v>701</v>
      </c>
      <c r="CZ301" s="14">
        <f>INDEX(属性投放!$AM$7:$AM$58,CS301)</f>
        <v>1</v>
      </c>
      <c r="DA301" s="14">
        <f t="shared" si="548"/>
        <v>37</v>
      </c>
      <c r="DB301" s="14">
        <f>INDEX(属性投放!$AN$7:$AN$58,DA301)</f>
        <v>112</v>
      </c>
      <c r="DC301" s="14" t="s">
        <v>702</v>
      </c>
      <c r="DD301" s="14">
        <f>INDEX(属性投放!$BJ$6:$BJ$85,(CT301-2)*20+CX301)</f>
        <v>1000</v>
      </c>
      <c r="DE301" s="14">
        <f>SUMIFS(DD$5:DD301,$CR$5:$CR301,"="&amp;$CR301)</f>
        <v>12150</v>
      </c>
      <c r="DF301" s="14" t="s">
        <v>703</v>
      </c>
      <c r="DG301" s="14">
        <f>INDEX(属性投放!$BK$6:$BK$85,(CT301-2)*20+CX301)</f>
        <v>500</v>
      </c>
      <c r="DH301" s="14">
        <f>SUMIFS(DG$5:DG301,$CR$5:$CR301,"="&amp;$CR301)</f>
        <v>6078</v>
      </c>
      <c r="DI301" s="14" t="s">
        <v>704</v>
      </c>
      <c r="DJ301" s="14">
        <f>INDEX(属性投放!$BL$6:$BL$85,(CT301-2)*20+CX301)</f>
        <v>10000</v>
      </c>
      <c r="DK301" s="14">
        <f>SUMIFS(DJ$5:DJ301,$CR$5:$CR301,"="&amp;$CR301)</f>
        <v>121500</v>
      </c>
      <c r="DP301" s="14">
        <f t="shared" si="549"/>
        <v>1102015</v>
      </c>
      <c r="DQ301" s="14" t="str">
        <f t="shared" si="550"/>
        <v>于禁17突</v>
      </c>
      <c r="DR301" s="14">
        <f t="shared" si="551"/>
        <v>3</v>
      </c>
      <c r="DS301" s="14">
        <f t="shared" si="552"/>
        <v>3</v>
      </c>
      <c r="DT301" s="14">
        <f t="shared" si="553"/>
        <v>3</v>
      </c>
      <c r="DU301" s="14">
        <f t="shared" si="554"/>
        <v>2</v>
      </c>
      <c r="DV301" s="14">
        <f t="shared" si="555"/>
        <v>17</v>
      </c>
      <c r="DW301" s="14">
        <f t="shared" si="556"/>
        <v>17</v>
      </c>
      <c r="DX301" s="14">
        <f>INDEX(属性投放!$AW$6:$AW$85,(卡牌属性!DU301-2)*20+卡牌属性!DV301)</f>
        <v>8</v>
      </c>
      <c r="DY301" s="14">
        <f>INDEX(属性投放!BP$6:BP$85,卡牌属性!$DW301)</f>
        <v>800</v>
      </c>
      <c r="DZ301" s="14">
        <f>INDEX(属性投放!BQ$6:BQ$85,卡牌属性!$DW301)</f>
        <v>400</v>
      </c>
      <c r="EA301" s="14">
        <f>INDEX(属性投放!BR$6:BR$85,卡牌属性!$DW301)</f>
        <v>8000</v>
      </c>
      <c r="EB301" s="14">
        <f t="shared" si="585"/>
        <v>4900</v>
      </c>
      <c r="EC301" s="14">
        <f t="shared" si="586"/>
        <v>5265</v>
      </c>
      <c r="ED301" s="14">
        <f t="shared" si="587"/>
        <v>5696</v>
      </c>
      <c r="EE301" s="14">
        <f t="shared" si="588"/>
        <v>5696</v>
      </c>
      <c r="EF301" s="14">
        <f t="shared" si="589"/>
        <v>5914</v>
      </c>
      <c r="EG301" s="14">
        <f t="shared" si="590"/>
        <v>2434</v>
      </c>
      <c r="EH301" s="14">
        <f t="shared" si="591"/>
        <v>2610</v>
      </c>
      <c r="EI301" s="14">
        <f t="shared" si="592"/>
        <v>2610</v>
      </c>
      <c r="EJ301" s="14">
        <f t="shared" si="593"/>
        <v>2824</v>
      </c>
      <c r="EK301" s="14">
        <f t="shared" si="594"/>
        <v>2918</v>
      </c>
      <c r="EL301" s="14">
        <f t="shared" si="595"/>
        <v>48300</v>
      </c>
      <c r="EM301" s="14">
        <f t="shared" si="596"/>
        <v>51750</v>
      </c>
      <c r="EN301" s="14">
        <f t="shared" si="597"/>
        <v>51750</v>
      </c>
      <c r="EO301" s="14">
        <f t="shared" si="598"/>
        <v>55860</v>
      </c>
      <c r="EP301" s="14">
        <f t="shared" si="599"/>
        <v>57840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557"/>
        <v>15</v>
      </c>
      <c r="AG302" s="13">
        <f t="shared" si="535"/>
        <v>3</v>
      </c>
      <c r="AH302" s="14">
        <f t="shared" si="536"/>
        <v>1101015</v>
      </c>
      <c r="AI302" s="14" t="str">
        <f t="shared" si="537"/>
        <v>阎巧巧18突</v>
      </c>
      <c r="AJ302" s="25" t="s">
        <v>162</v>
      </c>
      <c r="AK302" s="14">
        <v>1</v>
      </c>
      <c r="AL302" s="14">
        <f t="shared" si="538"/>
        <v>18</v>
      </c>
      <c r="AM302" s="14">
        <f>INDEX(属性投放!$DE$6:$DE$85,(卡牌属性!AG302-2)*20+卡牌属性!AL302)</f>
        <v>15792</v>
      </c>
      <c r="AN302" s="14">
        <f t="shared" si="579"/>
        <v>15792</v>
      </c>
      <c r="AO302" s="14">
        <f t="shared" si="579"/>
        <v>15792</v>
      </c>
      <c r="AP302" s="14">
        <f t="shared" si="579"/>
        <v>15792</v>
      </c>
      <c r="AQ302" s="14">
        <f t="shared" si="579"/>
        <v>15792</v>
      </c>
      <c r="AR302" s="14">
        <f>INDEX(属性投放!$DF$6:$DF$85,(卡牌属性!AG302-2)*20+卡牌属性!AL302)</f>
        <v>7884</v>
      </c>
      <c r="AS302" s="14">
        <f t="shared" si="580"/>
        <v>7884</v>
      </c>
      <c r="AT302" s="14">
        <f t="shared" si="580"/>
        <v>7884</v>
      </c>
      <c r="AU302" s="14">
        <f t="shared" si="580"/>
        <v>7884</v>
      </c>
      <c r="AV302" s="14">
        <f t="shared" si="580"/>
        <v>7884</v>
      </c>
      <c r="AW302" s="14">
        <f>INDEX(属性投放!$DG$6:$DG$85,(卡牌属性!AG302-2)*20+卡牌属性!AL302)</f>
        <v>78860</v>
      </c>
      <c r="AX302" s="14">
        <f t="shared" si="581"/>
        <v>78860</v>
      </c>
      <c r="AY302" s="14">
        <f t="shared" si="581"/>
        <v>78860</v>
      </c>
      <c r="AZ302" s="14">
        <f t="shared" si="581"/>
        <v>78860</v>
      </c>
      <c r="BA302" s="14">
        <f t="shared" si="581"/>
        <v>78860</v>
      </c>
      <c r="BB302" s="14">
        <f>INDEX(属性投放!$DK$6:$DK$85,(卡牌属性!AG302-2)*20+卡牌属性!AL302)</f>
        <v>314</v>
      </c>
      <c r="BC302" s="14">
        <f t="shared" si="582"/>
        <v>314</v>
      </c>
      <c r="BD302" s="14">
        <f t="shared" si="582"/>
        <v>314</v>
      </c>
      <c r="BE302" s="14">
        <f t="shared" si="582"/>
        <v>314</v>
      </c>
      <c r="BF302" s="14">
        <f t="shared" si="582"/>
        <v>314</v>
      </c>
      <c r="BG302" s="14">
        <f>INDEX(属性投放!$DL$6:$DL$85,(卡牌属性!AG302-2)*20+卡牌属性!AL302)</f>
        <v>157</v>
      </c>
      <c r="BH302" s="14">
        <f t="shared" si="583"/>
        <v>157</v>
      </c>
      <c r="BI302" s="14">
        <f t="shared" si="583"/>
        <v>157</v>
      </c>
      <c r="BJ302" s="14">
        <f t="shared" si="583"/>
        <v>157</v>
      </c>
      <c r="BK302" s="14">
        <f t="shared" si="583"/>
        <v>157</v>
      </c>
      <c r="BL302" s="14">
        <f>INDEX(属性投放!$DM$6:$DM$85,(卡牌属性!AG302-2)*20+卡牌属性!AL302)</f>
        <v>1570</v>
      </c>
      <c r="BM302" s="14">
        <f t="shared" si="584"/>
        <v>1570</v>
      </c>
      <c r="BN302" s="14">
        <f t="shared" si="584"/>
        <v>1570</v>
      </c>
      <c r="BO302" s="14">
        <f t="shared" si="584"/>
        <v>1570</v>
      </c>
      <c r="BP302" s="14">
        <f t="shared" si="584"/>
        <v>1570</v>
      </c>
      <c r="BU302" s="13">
        <v>298</v>
      </c>
      <c r="BV302" s="13">
        <f t="shared" si="539"/>
        <v>15</v>
      </c>
      <c r="BW302" s="14">
        <f t="shared" si="540"/>
        <v>2</v>
      </c>
      <c r="BX302" s="14">
        <f t="shared" si="541"/>
        <v>1102015</v>
      </c>
      <c r="BY302" s="14" t="str">
        <f t="shared" si="542"/>
        <v>于禁18突</v>
      </c>
      <c r="BZ302" s="25" t="s">
        <v>162</v>
      </c>
      <c r="CA302" s="14">
        <v>2</v>
      </c>
      <c r="CB302" s="14">
        <f t="shared" si="543"/>
        <v>18</v>
      </c>
      <c r="CC302" s="14" t="s">
        <v>21</v>
      </c>
      <c r="CD302" s="14">
        <f>INDEX(属性投放!$AY$6:$AY$85,(BW302-2)*20+CB302)</f>
        <v>13385</v>
      </c>
      <c r="CE302" s="14" t="s">
        <v>22</v>
      </c>
      <c r="CF302" s="14">
        <f>INDEX(属性投放!$AZ$6:$AZ$85,(BW302-2)*20+CB302)</f>
        <v>6680</v>
      </c>
      <c r="CG302" s="14" t="s">
        <v>674</v>
      </c>
      <c r="CH302" s="14">
        <f>INDEX(属性投放!$BA$6:$BA$85,(BW302-2)*20+CB302)</f>
        <v>133150</v>
      </c>
      <c r="CI302" s="14" t="s">
        <v>21</v>
      </c>
      <c r="CJ302" s="14">
        <f>INDEX(属性投放!$BB$6:$BB$85,(BW302-2)*20+CB302)</f>
        <v>20</v>
      </c>
      <c r="CK302" s="14" t="s">
        <v>22</v>
      </c>
      <c r="CL302" s="14">
        <f>INDEX(属性投放!$BC$6:$BC$85,(BW302-2)*20+CB302)</f>
        <v>10</v>
      </c>
      <c r="CM302" s="14" t="s">
        <v>674</v>
      </c>
      <c r="CN302" s="14">
        <f>INDEX(属性投放!$BD$6:$BD$85,(BW302-2)*20+CB302)</f>
        <v>200</v>
      </c>
      <c r="CQ302" s="13">
        <v>298</v>
      </c>
      <c r="CR302" s="13">
        <f t="shared" si="544"/>
        <v>6</v>
      </c>
      <c r="CS302" s="13">
        <f t="shared" si="545"/>
        <v>38</v>
      </c>
      <c r="CT302" s="14">
        <f t="shared" si="546"/>
        <v>5</v>
      </c>
      <c r="CU302" s="14">
        <f t="shared" si="547"/>
        <v>1102006</v>
      </c>
      <c r="CV302" s="14" t="str">
        <f>INDEX($O$6:$O$27,CR302)&amp;"-"&amp;INDEX(属性投放!$AB$7:$AB$26,CX302)&amp;"-魂火-"&amp;CZ302</f>
        <v>项羽-大焦热-魂火-2</v>
      </c>
      <c r="CW302" s="25" t="s">
        <v>162</v>
      </c>
      <c r="CX302" s="14">
        <f>INDEX(属性投放!$AL$7:$AL$58,CS302)</f>
        <v>16</v>
      </c>
      <c r="CY302" s="14" t="s">
        <v>701</v>
      </c>
      <c r="CZ302" s="14">
        <f>INDEX(属性投放!$AM$7:$AM$58,CS302)</f>
        <v>2</v>
      </c>
      <c r="DA302" s="14">
        <f t="shared" si="548"/>
        <v>38</v>
      </c>
      <c r="DB302" s="14">
        <f>INDEX(属性投放!$AN$7:$AN$58,DA302)</f>
        <v>115</v>
      </c>
      <c r="DC302" s="14" t="s">
        <v>702</v>
      </c>
      <c r="DD302" s="14">
        <f>INDEX(属性投放!$BJ$6:$BJ$85,(CT302-2)*20+CX302)</f>
        <v>1000</v>
      </c>
      <c r="DE302" s="14">
        <f>SUMIFS(DD$5:DD302,$CR$5:$CR302,"="&amp;$CR302)</f>
        <v>13150</v>
      </c>
      <c r="DF302" s="14" t="s">
        <v>703</v>
      </c>
      <c r="DG302" s="14">
        <f>INDEX(属性投放!$BK$6:$BK$85,(CT302-2)*20+CX302)</f>
        <v>500</v>
      </c>
      <c r="DH302" s="14">
        <f>SUMIFS(DG$5:DG302,$CR$5:$CR302,"="&amp;$CR302)</f>
        <v>6578</v>
      </c>
      <c r="DI302" s="14" t="s">
        <v>704</v>
      </c>
      <c r="DJ302" s="14">
        <f>INDEX(属性投放!$BL$6:$BL$85,(CT302-2)*20+CX302)</f>
        <v>10000</v>
      </c>
      <c r="DK302" s="14">
        <f>SUMIFS(DJ$5:DJ302,$CR$5:$CR302,"="&amp;$CR302)</f>
        <v>131500</v>
      </c>
      <c r="DP302" s="14">
        <f t="shared" si="549"/>
        <v>1102015</v>
      </c>
      <c r="DQ302" s="14" t="str">
        <f t="shared" si="550"/>
        <v>于禁18突</v>
      </c>
      <c r="DR302" s="14">
        <f t="shared" si="551"/>
        <v>3</v>
      </c>
      <c r="DS302" s="14">
        <f t="shared" si="552"/>
        <v>3</v>
      </c>
      <c r="DT302" s="14">
        <f t="shared" si="553"/>
        <v>3</v>
      </c>
      <c r="DU302" s="14">
        <f t="shared" si="554"/>
        <v>2</v>
      </c>
      <c r="DV302" s="14">
        <f t="shared" si="555"/>
        <v>18</v>
      </c>
      <c r="DW302" s="14">
        <f t="shared" si="556"/>
        <v>18</v>
      </c>
      <c r="DX302" s="14">
        <f>INDEX(属性投放!$AW$6:$AW$85,(卡牌属性!DU302-2)*20+卡牌属性!DV302)</f>
        <v>7</v>
      </c>
      <c r="DY302" s="14">
        <f>INDEX(属性投放!BP$6:BP$85,卡牌属性!$DW302)</f>
        <v>1400</v>
      </c>
      <c r="DZ302" s="14">
        <f>INDEX(属性投放!BQ$6:BQ$85,卡牌属性!$DW302)</f>
        <v>700</v>
      </c>
      <c r="EA302" s="14">
        <f>INDEX(属性投放!BR$6:BR$85,卡牌属性!$DW302)</f>
        <v>14000</v>
      </c>
      <c r="EB302" s="14">
        <f t="shared" si="585"/>
        <v>5860</v>
      </c>
      <c r="EC302" s="14">
        <f t="shared" si="586"/>
        <v>6265</v>
      </c>
      <c r="ED302" s="14">
        <f t="shared" si="587"/>
        <v>6736</v>
      </c>
      <c r="EE302" s="14">
        <f t="shared" si="588"/>
        <v>6736</v>
      </c>
      <c r="EF302" s="14">
        <f t="shared" si="589"/>
        <v>6994</v>
      </c>
      <c r="EG302" s="14">
        <f t="shared" si="590"/>
        <v>2914</v>
      </c>
      <c r="EH302" s="14">
        <f t="shared" si="591"/>
        <v>3114</v>
      </c>
      <c r="EI302" s="14">
        <f t="shared" si="592"/>
        <v>3114</v>
      </c>
      <c r="EJ302" s="14">
        <f t="shared" si="593"/>
        <v>3344</v>
      </c>
      <c r="EK302" s="14">
        <f t="shared" si="594"/>
        <v>3462</v>
      </c>
      <c r="EL302" s="14">
        <f t="shared" si="595"/>
        <v>57900</v>
      </c>
      <c r="EM302" s="14">
        <f t="shared" si="596"/>
        <v>61750</v>
      </c>
      <c r="EN302" s="14">
        <f t="shared" si="597"/>
        <v>61750</v>
      </c>
      <c r="EO302" s="14">
        <f t="shared" si="598"/>
        <v>66260</v>
      </c>
      <c r="EP302" s="14">
        <f t="shared" si="599"/>
        <v>68640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557"/>
        <v>15</v>
      </c>
      <c r="AG303" s="13">
        <f t="shared" si="535"/>
        <v>3</v>
      </c>
      <c r="AH303" s="14">
        <f t="shared" si="536"/>
        <v>1101015</v>
      </c>
      <c r="AI303" s="14" t="str">
        <f t="shared" si="537"/>
        <v>阎巧巧19突</v>
      </c>
      <c r="AJ303" s="25" t="s">
        <v>162</v>
      </c>
      <c r="AK303" s="14">
        <v>1</v>
      </c>
      <c r="AL303" s="14">
        <f t="shared" si="538"/>
        <v>19</v>
      </c>
      <c r="AM303" s="14">
        <f>INDEX(属性投放!$DE$6:$DE$85,(卡牌属性!AG303-2)*20+卡牌属性!AL303)</f>
        <v>24763</v>
      </c>
      <c r="AN303" s="14">
        <f t="shared" si="579"/>
        <v>24763</v>
      </c>
      <c r="AO303" s="14">
        <f t="shared" si="579"/>
        <v>24763</v>
      </c>
      <c r="AP303" s="14">
        <f t="shared" si="579"/>
        <v>24763</v>
      </c>
      <c r="AQ303" s="14">
        <f t="shared" si="579"/>
        <v>24763</v>
      </c>
      <c r="AR303" s="14">
        <f>INDEX(属性投放!$DF$6:$DF$85,(卡牌属性!AG303-2)*20+卡牌属性!AL303)</f>
        <v>12370</v>
      </c>
      <c r="AS303" s="14">
        <f t="shared" si="580"/>
        <v>12370</v>
      </c>
      <c r="AT303" s="14">
        <f t="shared" si="580"/>
        <v>12370</v>
      </c>
      <c r="AU303" s="14">
        <f t="shared" si="580"/>
        <v>12370</v>
      </c>
      <c r="AV303" s="14">
        <f t="shared" si="580"/>
        <v>12370</v>
      </c>
      <c r="AW303" s="14">
        <f>INDEX(属性投放!$DG$6:$DG$85,(卡牌属性!AG303-2)*20+卡牌属性!AL303)</f>
        <v>123715</v>
      </c>
      <c r="AX303" s="14">
        <f t="shared" si="581"/>
        <v>123715</v>
      </c>
      <c r="AY303" s="14">
        <f t="shared" si="581"/>
        <v>123715</v>
      </c>
      <c r="AZ303" s="14">
        <f t="shared" si="581"/>
        <v>123715</v>
      </c>
      <c r="BA303" s="14">
        <f t="shared" si="581"/>
        <v>123715</v>
      </c>
      <c r="BB303" s="14">
        <f>INDEX(属性投放!$DK$6:$DK$85,(卡牌属性!AG303-2)*20+卡牌属性!AL303)</f>
        <v>620</v>
      </c>
      <c r="BC303" s="14">
        <f t="shared" si="582"/>
        <v>620</v>
      </c>
      <c r="BD303" s="14">
        <f t="shared" si="582"/>
        <v>620</v>
      </c>
      <c r="BE303" s="14">
        <f t="shared" si="582"/>
        <v>620</v>
      </c>
      <c r="BF303" s="14">
        <f t="shared" si="582"/>
        <v>620</v>
      </c>
      <c r="BG303" s="14">
        <f>INDEX(属性投放!$DL$6:$DL$85,(卡牌属性!AG303-2)*20+卡牌属性!AL303)</f>
        <v>310</v>
      </c>
      <c r="BH303" s="14">
        <f t="shared" si="583"/>
        <v>310</v>
      </c>
      <c r="BI303" s="14">
        <f t="shared" si="583"/>
        <v>310</v>
      </c>
      <c r="BJ303" s="14">
        <f t="shared" si="583"/>
        <v>310</v>
      </c>
      <c r="BK303" s="14">
        <f t="shared" si="583"/>
        <v>310</v>
      </c>
      <c r="BL303" s="14">
        <f>INDEX(属性投放!$DM$6:$DM$85,(卡牌属性!AG303-2)*20+卡牌属性!AL303)</f>
        <v>3100</v>
      </c>
      <c r="BM303" s="14">
        <f t="shared" si="584"/>
        <v>3100</v>
      </c>
      <c r="BN303" s="14">
        <f t="shared" si="584"/>
        <v>3100</v>
      </c>
      <c r="BO303" s="14">
        <f t="shared" si="584"/>
        <v>3100</v>
      </c>
      <c r="BP303" s="14">
        <f t="shared" si="584"/>
        <v>3100</v>
      </c>
      <c r="BU303" s="13">
        <v>299</v>
      </c>
      <c r="BV303" s="13">
        <f t="shared" si="539"/>
        <v>15</v>
      </c>
      <c r="BW303" s="14">
        <f t="shared" si="540"/>
        <v>2</v>
      </c>
      <c r="BX303" s="14">
        <f t="shared" si="541"/>
        <v>1102015</v>
      </c>
      <c r="BY303" s="14" t="str">
        <f t="shared" si="542"/>
        <v>于禁19突</v>
      </c>
      <c r="BZ303" s="25" t="s">
        <v>162</v>
      </c>
      <c r="CA303" s="14">
        <v>2</v>
      </c>
      <c r="CB303" s="14">
        <f t="shared" si="543"/>
        <v>19</v>
      </c>
      <c r="CC303" s="14" t="s">
        <v>21</v>
      </c>
      <c r="CD303" s="14">
        <f>INDEX(属性投放!$AY$6:$AY$85,(BW303-2)*20+CB303)</f>
        <v>16965</v>
      </c>
      <c r="CE303" s="14" t="s">
        <v>22</v>
      </c>
      <c r="CF303" s="14">
        <f>INDEX(属性投放!$AZ$6:$AZ$85,(BW303-2)*20+CB303)</f>
        <v>8470</v>
      </c>
      <c r="CG303" s="14" t="s">
        <v>674</v>
      </c>
      <c r="CH303" s="14">
        <f>INDEX(属性投放!$BA$6:$BA$85,(BW303-2)*20+CB303)</f>
        <v>168950</v>
      </c>
      <c r="CI303" s="14" t="s">
        <v>21</v>
      </c>
      <c r="CJ303" s="14">
        <f>INDEX(属性投放!$BB$6:$BB$85,(BW303-2)*20+CB303)</f>
        <v>25</v>
      </c>
      <c r="CK303" s="14" t="s">
        <v>22</v>
      </c>
      <c r="CL303" s="14">
        <f>INDEX(属性投放!$BC$6:$BC$85,(BW303-2)*20+CB303)</f>
        <v>13</v>
      </c>
      <c r="CM303" s="14" t="s">
        <v>674</v>
      </c>
      <c r="CN303" s="14">
        <f>INDEX(属性投放!$BD$6:$BD$85,(BW303-2)*20+CB303)</f>
        <v>250</v>
      </c>
      <c r="CQ303" s="13">
        <v>299</v>
      </c>
      <c r="CR303" s="13">
        <f t="shared" si="544"/>
        <v>6</v>
      </c>
      <c r="CS303" s="13">
        <f t="shared" si="545"/>
        <v>39</v>
      </c>
      <c r="CT303" s="14">
        <f t="shared" si="546"/>
        <v>5</v>
      </c>
      <c r="CU303" s="14">
        <f t="shared" si="547"/>
        <v>1102006</v>
      </c>
      <c r="CV303" s="14" t="str">
        <f>INDEX($O$6:$O$27,CR303)&amp;"-"&amp;INDEX(属性投放!$AB$7:$AB$26,CX303)&amp;"-魂火-"&amp;CZ303</f>
        <v>项羽-大焦热-魂火-3</v>
      </c>
      <c r="CW303" s="25" t="s">
        <v>162</v>
      </c>
      <c r="CX303" s="14">
        <f>INDEX(属性投放!$AL$7:$AL$58,CS303)</f>
        <v>16</v>
      </c>
      <c r="CY303" s="14" t="s">
        <v>701</v>
      </c>
      <c r="CZ303" s="14">
        <f>INDEX(属性投放!$AM$7:$AM$58,CS303)</f>
        <v>3</v>
      </c>
      <c r="DA303" s="14">
        <f t="shared" si="548"/>
        <v>39</v>
      </c>
      <c r="DB303" s="14">
        <f>INDEX(属性投放!$AN$7:$AN$58,DA303)</f>
        <v>117</v>
      </c>
      <c r="DC303" s="14" t="s">
        <v>702</v>
      </c>
      <c r="DD303" s="14">
        <f>INDEX(属性投放!$BJ$6:$BJ$85,(CT303-2)*20+CX303)</f>
        <v>1000</v>
      </c>
      <c r="DE303" s="14">
        <f>SUMIFS(DD$5:DD303,$CR$5:$CR303,"="&amp;$CR303)</f>
        <v>14150</v>
      </c>
      <c r="DF303" s="14" t="s">
        <v>703</v>
      </c>
      <c r="DG303" s="14">
        <f>INDEX(属性投放!$BK$6:$BK$85,(CT303-2)*20+CX303)</f>
        <v>500</v>
      </c>
      <c r="DH303" s="14">
        <f>SUMIFS(DG$5:DG303,$CR$5:$CR303,"="&amp;$CR303)</f>
        <v>7078</v>
      </c>
      <c r="DI303" s="14" t="s">
        <v>704</v>
      </c>
      <c r="DJ303" s="14">
        <f>INDEX(属性投放!$BL$6:$BL$85,(CT303-2)*20+CX303)</f>
        <v>10000</v>
      </c>
      <c r="DK303" s="14">
        <f>SUMIFS(DJ$5:DJ303,$CR$5:$CR303,"="&amp;$CR303)</f>
        <v>141500</v>
      </c>
      <c r="DP303" s="14">
        <f t="shared" si="549"/>
        <v>1102015</v>
      </c>
      <c r="DQ303" s="14" t="str">
        <f t="shared" si="550"/>
        <v>于禁19突</v>
      </c>
      <c r="DR303" s="14">
        <f t="shared" si="551"/>
        <v>3</v>
      </c>
      <c r="DS303" s="14">
        <f t="shared" si="552"/>
        <v>3</v>
      </c>
      <c r="DT303" s="14">
        <f t="shared" si="553"/>
        <v>3</v>
      </c>
      <c r="DU303" s="14">
        <f t="shared" si="554"/>
        <v>2</v>
      </c>
      <c r="DV303" s="14">
        <f t="shared" si="555"/>
        <v>19</v>
      </c>
      <c r="DW303" s="14">
        <f t="shared" si="556"/>
        <v>19</v>
      </c>
      <c r="DX303" s="14">
        <f>INDEX(属性投放!$AW$6:$AW$85,(卡牌属性!DU303-2)*20+卡牌属性!DV303)</f>
        <v>8</v>
      </c>
      <c r="DY303" s="14">
        <f>INDEX(属性投放!BP$6:BP$85,卡牌属性!$DW303)</f>
        <v>1400</v>
      </c>
      <c r="DZ303" s="14">
        <f>INDEX(属性投放!BQ$6:BQ$85,卡牌属性!$DW303)</f>
        <v>700</v>
      </c>
      <c r="EA303" s="14">
        <f>INDEX(属性投放!BR$6:BR$85,卡牌属性!$DW303)</f>
        <v>14000</v>
      </c>
      <c r="EB303" s="14">
        <f t="shared" si="585"/>
        <v>7400</v>
      </c>
      <c r="EC303" s="14">
        <f t="shared" si="586"/>
        <v>7840</v>
      </c>
      <c r="ED303" s="14">
        <f t="shared" si="587"/>
        <v>8346</v>
      </c>
      <c r="EE303" s="14">
        <f t="shared" si="588"/>
        <v>8346</v>
      </c>
      <c r="EF303" s="14">
        <f t="shared" si="589"/>
        <v>8639</v>
      </c>
      <c r="EG303" s="14">
        <f t="shared" si="590"/>
        <v>3684</v>
      </c>
      <c r="EH303" s="14">
        <f t="shared" si="591"/>
        <v>3905</v>
      </c>
      <c r="EI303" s="14">
        <f t="shared" si="592"/>
        <v>3905</v>
      </c>
      <c r="EJ303" s="14">
        <f t="shared" si="593"/>
        <v>4149</v>
      </c>
      <c r="EK303" s="14">
        <f t="shared" si="594"/>
        <v>4288</v>
      </c>
      <c r="EL303" s="14">
        <f t="shared" si="595"/>
        <v>73300</v>
      </c>
      <c r="EM303" s="14">
        <f t="shared" si="596"/>
        <v>77500</v>
      </c>
      <c r="EN303" s="14">
        <f t="shared" si="597"/>
        <v>77500</v>
      </c>
      <c r="EO303" s="14">
        <f t="shared" si="598"/>
        <v>82360</v>
      </c>
      <c r="EP303" s="14">
        <f t="shared" si="599"/>
        <v>85090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557"/>
        <v>15</v>
      </c>
      <c r="AG304" s="13">
        <f t="shared" si="535"/>
        <v>3</v>
      </c>
      <c r="AH304" s="14">
        <f t="shared" si="536"/>
        <v>1101015</v>
      </c>
      <c r="AI304" s="14" t="str">
        <f t="shared" si="537"/>
        <v>阎巧巧20突</v>
      </c>
      <c r="AJ304" s="25" t="s">
        <v>162</v>
      </c>
      <c r="AK304" s="14">
        <v>1</v>
      </c>
      <c r="AL304" s="14">
        <f t="shared" si="538"/>
        <v>20</v>
      </c>
      <c r="AM304" s="14">
        <f>INDEX(属性投放!$DE$6:$DE$85,(卡牌属性!AG304-2)*20+卡牌属性!AL304)</f>
        <v>26093</v>
      </c>
      <c r="AN304" s="14">
        <f t="shared" si="579"/>
        <v>26093</v>
      </c>
      <c r="AO304" s="14">
        <f t="shared" si="579"/>
        <v>26093</v>
      </c>
      <c r="AP304" s="14">
        <f t="shared" si="579"/>
        <v>26093</v>
      </c>
      <c r="AQ304" s="14">
        <f t="shared" si="579"/>
        <v>26093</v>
      </c>
      <c r="AR304" s="14">
        <f>INDEX(属性投放!$DF$6:$DF$85,(卡牌属性!AG304-2)*20+卡牌属性!AL304)</f>
        <v>13035</v>
      </c>
      <c r="AS304" s="14">
        <f t="shared" si="580"/>
        <v>13035</v>
      </c>
      <c r="AT304" s="14">
        <f t="shared" si="580"/>
        <v>13035</v>
      </c>
      <c r="AU304" s="14">
        <f t="shared" si="580"/>
        <v>13035</v>
      </c>
      <c r="AV304" s="14">
        <f t="shared" si="580"/>
        <v>13035</v>
      </c>
      <c r="AW304" s="14">
        <f>INDEX(属性投放!$DG$6:$DG$85,(卡牌属性!AG304-2)*20+卡牌属性!AL304)</f>
        <v>130365</v>
      </c>
      <c r="AX304" s="14">
        <f t="shared" si="581"/>
        <v>130365</v>
      </c>
      <c r="AY304" s="14">
        <f t="shared" si="581"/>
        <v>130365</v>
      </c>
      <c r="AZ304" s="14">
        <f t="shared" si="581"/>
        <v>130365</v>
      </c>
      <c r="BA304" s="14">
        <f t="shared" si="581"/>
        <v>130365</v>
      </c>
      <c r="BB304" s="14">
        <f>INDEX(属性投放!$DK$6:$DK$85,(卡牌属性!AG304-2)*20+卡牌属性!AL304)</f>
        <v>620</v>
      </c>
      <c r="BC304" s="14">
        <f t="shared" si="582"/>
        <v>620</v>
      </c>
      <c r="BD304" s="14">
        <f t="shared" si="582"/>
        <v>620</v>
      </c>
      <c r="BE304" s="14">
        <f t="shared" si="582"/>
        <v>620</v>
      </c>
      <c r="BF304" s="14">
        <f t="shared" si="582"/>
        <v>620</v>
      </c>
      <c r="BG304" s="14">
        <f>INDEX(属性投放!$DL$6:$DL$85,(卡牌属性!AG304-2)*20+卡牌属性!AL304)</f>
        <v>310</v>
      </c>
      <c r="BH304" s="14">
        <f t="shared" si="583"/>
        <v>310</v>
      </c>
      <c r="BI304" s="14">
        <f t="shared" si="583"/>
        <v>310</v>
      </c>
      <c r="BJ304" s="14">
        <f t="shared" si="583"/>
        <v>310</v>
      </c>
      <c r="BK304" s="14">
        <f t="shared" si="583"/>
        <v>310</v>
      </c>
      <c r="BL304" s="14">
        <f>INDEX(属性投放!$DM$6:$DM$85,(卡牌属性!AG304-2)*20+卡牌属性!AL304)</f>
        <v>3100</v>
      </c>
      <c r="BM304" s="14">
        <f t="shared" si="584"/>
        <v>3100</v>
      </c>
      <c r="BN304" s="14">
        <f t="shared" si="584"/>
        <v>3100</v>
      </c>
      <c r="BO304" s="14">
        <f t="shared" si="584"/>
        <v>3100</v>
      </c>
      <c r="BP304" s="14">
        <f t="shared" si="584"/>
        <v>3100</v>
      </c>
      <c r="BU304" s="13">
        <v>300</v>
      </c>
      <c r="BV304" s="13">
        <f t="shared" si="539"/>
        <v>15</v>
      </c>
      <c r="BW304" s="14">
        <f t="shared" si="540"/>
        <v>2</v>
      </c>
      <c r="BX304" s="14">
        <f t="shared" si="541"/>
        <v>1102015</v>
      </c>
      <c r="BY304" s="14" t="str">
        <f t="shared" si="542"/>
        <v>于禁20突</v>
      </c>
      <c r="BZ304" s="25" t="s">
        <v>162</v>
      </c>
      <c r="CA304" s="14">
        <v>2</v>
      </c>
      <c r="CB304" s="14">
        <f t="shared" si="543"/>
        <v>20</v>
      </c>
      <c r="CC304" s="14" t="s">
        <v>21</v>
      </c>
      <c r="CD304" s="14">
        <f>INDEX(属性投放!$AY$6:$AY$85,(BW304-2)*20+CB304)</f>
        <v>21115</v>
      </c>
      <c r="CE304" s="14" t="s">
        <v>22</v>
      </c>
      <c r="CF304" s="14">
        <f>INDEX(属性投放!$AZ$6:$AZ$85,(BW304-2)*20+CB304)</f>
        <v>10549</v>
      </c>
      <c r="CG304" s="14" t="s">
        <v>674</v>
      </c>
      <c r="CH304" s="14">
        <f>INDEX(属性投放!$BA$6:$BA$85,(BW304-2)*20+CB304)</f>
        <v>210450</v>
      </c>
      <c r="CI304" s="14" t="s">
        <v>21</v>
      </c>
      <c r="CJ304" s="14">
        <f>INDEX(属性投放!$BB$6:$BB$85,(BW304-2)*20+CB304)</f>
        <v>25</v>
      </c>
      <c r="CK304" s="14" t="s">
        <v>22</v>
      </c>
      <c r="CL304" s="14">
        <f>INDEX(属性投放!$BC$6:$BC$85,(BW304-2)*20+CB304)</f>
        <v>13</v>
      </c>
      <c r="CM304" s="14" t="s">
        <v>674</v>
      </c>
      <c r="CN304" s="14">
        <f>INDEX(属性投放!$BD$6:$BD$85,(BW304-2)*20+CB304)</f>
        <v>250</v>
      </c>
      <c r="CQ304" s="13">
        <v>300</v>
      </c>
      <c r="CR304" s="13">
        <f t="shared" si="544"/>
        <v>6</v>
      </c>
      <c r="CS304" s="13">
        <f t="shared" si="545"/>
        <v>40</v>
      </c>
      <c r="CT304" s="14">
        <f t="shared" si="546"/>
        <v>5</v>
      </c>
      <c r="CU304" s="14">
        <f t="shared" si="547"/>
        <v>1102006</v>
      </c>
      <c r="CV304" s="14" t="str">
        <f>INDEX($O$6:$O$27,CR304)&amp;"-"&amp;INDEX(属性投放!$AB$7:$AB$26,CX304)&amp;"-魂火-"&amp;CZ304</f>
        <v>项羽-大焦热+1-魂火-1</v>
      </c>
      <c r="CW304" s="25" t="s">
        <v>162</v>
      </c>
      <c r="CX304" s="14">
        <f>INDEX(属性投放!$AL$7:$AL$58,CS304)</f>
        <v>17</v>
      </c>
      <c r="CY304" s="14" t="s">
        <v>701</v>
      </c>
      <c r="CZ304" s="14">
        <f>INDEX(属性投放!$AM$7:$AM$58,CS304)</f>
        <v>1</v>
      </c>
      <c r="DA304" s="14">
        <f t="shared" si="548"/>
        <v>40</v>
      </c>
      <c r="DB304" s="14">
        <f>INDEX(属性投放!$AN$7:$AN$58,DA304)</f>
        <v>120</v>
      </c>
      <c r="DC304" s="14" t="s">
        <v>702</v>
      </c>
      <c r="DD304" s="14">
        <f>INDEX(属性投放!$BJ$6:$BJ$85,(CT304-2)*20+CX304)</f>
        <v>1250</v>
      </c>
      <c r="DE304" s="14">
        <f>SUMIFS(DD$5:DD304,$CR$5:$CR304,"="&amp;$CR304)</f>
        <v>15400</v>
      </c>
      <c r="DF304" s="14" t="s">
        <v>703</v>
      </c>
      <c r="DG304" s="14">
        <f>INDEX(属性投放!$BK$6:$BK$85,(CT304-2)*20+CX304)</f>
        <v>625</v>
      </c>
      <c r="DH304" s="14">
        <f>SUMIFS(DG$5:DG304,$CR$5:$CR304,"="&amp;$CR304)</f>
        <v>7703</v>
      </c>
      <c r="DI304" s="14" t="s">
        <v>704</v>
      </c>
      <c r="DJ304" s="14">
        <f>INDEX(属性投放!$BL$6:$BL$85,(CT304-2)*20+CX304)</f>
        <v>12500</v>
      </c>
      <c r="DK304" s="14">
        <f>SUMIFS(DJ$5:DJ304,$CR$5:$CR304,"="&amp;$CR304)</f>
        <v>154000</v>
      </c>
      <c r="DP304" s="14">
        <f t="shared" si="549"/>
        <v>1102015</v>
      </c>
      <c r="DQ304" s="14" t="str">
        <f t="shared" si="550"/>
        <v>于禁20突</v>
      </c>
      <c r="DR304" s="14">
        <f t="shared" si="551"/>
        <v>3</v>
      </c>
      <c r="DS304" s="14">
        <f t="shared" si="552"/>
        <v>3</v>
      </c>
      <c r="DT304" s="14">
        <f t="shared" si="553"/>
        <v>3</v>
      </c>
      <c r="DU304" s="14">
        <f t="shared" si="554"/>
        <v>2</v>
      </c>
      <c r="DV304" s="14">
        <f t="shared" si="555"/>
        <v>20</v>
      </c>
      <c r="DW304" s="14">
        <f t="shared" si="556"/>
        <v>20</v>
      </c>
      <c r="DX304" s="14">
        <f>INDEX(属性投放!$AW$6:$AW$85,(卡牌属性!DU304-2)*20+卡牌属性!DV304)</f>
        <v>10</v>
      </c>
      <c r="DY304" s="14">
        <f>INDEX(属性投放!BP$6:BP$85,卡牌属性!$DW304)</f>
        <v>1500</v>
      </c>
      <c r="DZ304" s="14">
        <f>INDEX(属性投放!BQ$6:BQ$85,卡牌属性!$DW304)</f>
        <v>750</v>
      </c>
      <c r="EA304" s="14">
        <f>INDEX(属性投放!BR$6:BR$85,卡牌属性!$DW304)</f>
        <v>15000</v>
      </c>
      <c r="EB304" s="14">
        <f t="shared" si="585"/>
        <v>9000</v>
      </c>
      <c r="EC304" s="14">
        <f t="shared" si="586"/>
        <v>9480</v>
      </c>
      <c r="ED304" s="14">
        <f t="shared" si="587"/>
        <v>10066</v>
      </c>
      <c r="EE304" s="14">
        <f t="shared" si="588"/>
        <v>10066</v>
      </c>
      <c r="EF304" s="14">
        <f t="shared" si="589"/>
        <v>10399</v>
      </c>
      <c r="EG304" s="14">
        <f t="shared" si="590"/>
        <v>4488</v>
      </c>
      <c r="EH304" s="14">
        <f t="shared" si="591"/>
        <v>4725</v>
      </c>
      <c r="EI304" s="14">
        <f t="shared" si="592"/>
        <v>4725</v>
      </c>
      <c r="EJ304" s="14">
        <f t="shared" si="593"/>
        <v>5009</v>
      </c>
      <c r="EK304" s="14">
        <f t="shared" si="594"/>
        <v>5172</v>
      </c>
      <c r="EL304" s="14">
        <f t="shared" si="595"/>
        <v>89300</v>
      </c>
      <c r="EM304" s="14">
        <f t="shared" si="596"/>
        <v>93900</v>
      </c>
      <c r="EN304" s="14">
        <f t="shared" si="597"/>
        <v>93900</v>
      </c>
      <c r="EO304" s="14">
        <f t="shared" si="598"/>
        <v>99560</v>
      </c>
      <c r="EP304" s="14">
        <f t="shared" si="599"/>
        <v>102690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557"/>
        <v>16</v>
      </c>
      <c r="AG305" s="13">
        <f t="shared" si="535"/>
        <v>2</v>
      </c>
      <c r="AH305" s="14">
        <f t="shared" si="536"/>
        <v>1101041</v>
      </c>
      <c r="AI305" s="14" t="str">
        <f t="shared" si="537"/>
        <v>常服夏玲1突</v>
      </c>
      <c r="AJ305" s="25" t="s">
        <v>162</v>
      </c>
      <c r="AK305" s="14">
        <v>1</v>
      </c>
      <c r="AL305" s="14">
        <f t="shared" si="538"/>
        <v>1</v>
      </c>
      <c r="AM305" s="14">
        <f>INDEX(属性投放!$DE$6:$DE$85,(卡牌属性!AG305-2)*20+卡牌属性!AL305)</f>
        <v>50</v>
      </c>
      <c r="AN305" s="14">
        <f t="shared" ref="AN305:AQ324" si="600">$AM305</f>
        <v>50</v>
      </c>
      <c r="AO305" s="14">
        <f t="shared" si="600"/>
        <v>50</v>
      </c>
      <c r="AP305" s="14">
        <f t="shared" si="600"/>
        <v>50</v>
      </c>
      <c r="AQ305" s="14">
        <f t="shared" si="600"/>
        <v>50</v>
      </c>
      <c r="AR305" s="14">
        <f>INDEX(属性投放!$DF$6:$DF$85,(卡牌属性!AG305-2)*20+卡牌属性!AL305)</f>
        <v>0</v>
      </c>
      <c r="AS305" s="14">
        <f t="shared" ref="AS305:AV324" si="601">$AR305</f>
        <v>0</v>
      </c>
      <c r="AT305" s="14">
        <f t="shared" si="601"/>
        <v>0</v>
      </c>
      <c r="AU305" s="14">
        <f t="shared" si="601"/>
        <v>0</v>
      </c>
      <c r="AV305" s="14">
        <f t="shared" si="601"/>
        <v>0</v>
      </c>
      <c r="AW305" s="14">
        <f>INDEX(属性投放!$DG$6:$DG$85,(卡牌属性!AG305-2)*20+卡牌属性!AL305)</f>
        <v>200</v>
      </c>
      <c r="AX305" s="14">
        <f t="shared" ref="AX305:BA324" si="602">$AW305</f>
        <v>200</v>
      </c>
      <c r="AY305" s="14">
        <f t="shared" si="602"/>
        <v>200</v>
      </c>
      <c r="AZ305" s="14">
        <f t="shared" si="602"/>
        <v>200</v>
      </c>
      <c r="BA305" s="14">
        <f t="shared" si="602"/>
        <v>200</v>
      </c>
      <c r="BB305" s="14">
        <f>INDEX(属性投放!$DK$6:$DK$85,(卡牌属性!AG305-2)*20+卡牌属性!AL305)</f>
        <v>6</v>
      </c>
      <c r="BC305" s="14">
        <f t="shared" ref="BC305:BF324" si="603">$BB305</f>
        <v>6</v>
      </c>
      <c r="BD305" s="14">
        <f t="shared" si="603"/>
        <v>6</v>
      </c>
      <c r="BE305" s="14">
        <f t="shared" si="603"/>
        <v>6</v>
      </c>
      <c r="BF305" s="14">
        <f t="shared" si="603"/>
        <v>6</v>
      </c>
      <c r="BG305" s="14">
        <f>INDEX(属性投放!$DL$6:$DL$85,(卡牌属性!AG305-2)*20+卡牌属性!AL305)</f>
        <v>3</v>
      </c>
      <c r="BH305" s="14">
        <f t="shared" ref="BH305:BK324" si="604">$BG305</f>
        <v>3</v>
      </c>
      <c r="BI305" s="14">
        <f t="shared" si="604"/>
        <v>3</v>
      </c>
      <c r="BJ305" s="14">
        <f t="shared" si="604"/>
        <v>3</v>
      </c>
      <c r="BK305" s="14">
        <f t="shared" si="604"/>
        <v>3</v>
      </c>
      <c r="BL305" s="14">
        <f>INDEX(属性投放!$DM$6:$DM$85,(卡牌属性!AG305-2)*20+卡牌属性!AL305)</f>
        <v>30</v>
      </c>
      <c r="BM305" s="14">
        <f t="shared" ref="BM305:BP324" si="605">$BL305</f>
        <v>30</v>
      </c>
      <c r="BN305" s="14">
        <f t="shared" si="605"/>
        <v>30</v>
      </c>
      <c r="BO305" s="14">
        <f t="shared" si="605"/>
        <v>30</v>
      </c>
      <c r="BP305" s="14">
        <f t="shared" si="605"/>
        <v>30</v>
      </c>
      <c r="BU305" s="13">
        <v>301</v>
      </c>
      <c r="BV305" s="13">
        <f t="shared" si="539"/>
        <v>16</v>
      </c>
      <c r="BW305" s="14">
        <f t="shared" si="540"/>
        <v>4</v>
      </c>
      <c r="BX305" s="14">
        <f t="shared" si="541"/>
        <v>1102016</v>
      </c>
      <c r="BY305" s="14" t="str">
        <f t="shared" si="542"/>
        <v>西方龙1突</v>
      </c>
      <c r="BZ305" s="25" t="s">
        <v>162</v>
      </c>
      <c r="CA305" s="14">
        <v>2</v>
      </c>
      <c r="CB305" s="14">
        <f t="shared" si="543"/>
        <v>1</v>
      </c>
      <c r="CC305" s="14" t="s">
        <v>21</v>
      </c>
      <c r="CD305" s="14">
        <f>INDEX(属性投放!$AY$6:$AY$85,(BW305-2)*20+CB305)</f>
        <v>250</v>
      </c>
      <c r="CE305" s="14" t="s">
        <v>22</v>
      </c>
      <c r="CF305" s="14">
        <f>INDEX(属性投放!$AZ$6:$AZ$85,(BW305-2)*20+CB305)</f>
        <v>40</v>
      </c>
      <c r="CG305" s="14" t="s">
        <v>674</v>
      </c>
      <c r="CH305" s="14">
        <f>INDEX(属性投放!$BA$6:$BA$85,(BW305-2)*20+CB305)</f>
        <v>1000</v>
      </c>
      <c r="CI305" s="14" t="s">
        <v>21</v>
      </c>
      <c r="CJ305" s="14">
        <f>INDEX(属性投放!$BB$6:$BB$85,(BW305-2)*20+CB305)</f>
        <v>12</v>
      </c>
      <c r="CK305" s="14" t="s">
        <v>22</v>
      </c>
      <c r="CL305" s="14">
        <f>INDEX(属性投放!$BC$6:$BC$85,(BW305-2)*20+CB305)</f>
        <v>6</v>
      </c>
      <c r="CM305" s="14" t="s">
        <v>674</v>
      </c>
      <c r="CN305" s="14">
        <f>INDEX(属性投放!$BD$6:$BD$85,(BW305-2)*20+CB305)</f>
        <v>120</v>
      </c>
      <c r="CQ305" s="13">
        <v>301</v>
      </c>
      <c r="CR305" s="13">
        <f t="shared" si="544"/>
        <v>6</v>
      </c>
      <c r="CS305" s="13">
        <f t="shared" si="545"/>
        <v>41</v>
      </c>
      <c r="CT305" s="14">
        <f t="shared" si="546"/>
        <v>5</v>
      </c>
      <c r="CU305" s="14">
        <f t="shared" si="547"/>
        <v>1102006</v>
      </c>
      <c r="CV305" s="14" t="str">
        <f>INDEX($O$6:$O$27,CR305)&amp;"-"&amp;INDEX(属性投放!$AB$7:$AB$26,CX305)&amp;"-魂火-"&amp;CZ305</f>
        <v>项羽-大焦热+1-魂火-2</v>
      </c>
      <c r="CW305" s="25" t="s">
        <v>162</v>
      </c>
      <c r="CX305" s="14">
        <f>INDEX(属性投放!$AL$7:$AL$58,CS305)</f>
        <v>17</v>
      </c>
      <c r="CY305" s="14" t="s">
        <v>701</v>
      </c>
      <c r="CZ305" s="14">
        <f>INDEX(属性投放!$AM$7:$AM$58,CS305)</f>
        <v>2</v>
      </c>
      <c r="DA305" s="14">
        <f t="shared" si="548"/>
        <v>41</v>
      </c>
      <c r="DB305" s="14">
        <f>INDEX(属性投放!$AN$7:$AN$58,DA305)</f>
        <v>122</v>
      </c>
      <c r="DC305" s="14" t="s">
        <v>702</v>
      </c>
      <c r="DD305" s="14">
        <f>INDEX(属性投放!$BJ$6:$BJ$85,(CT305-2)*20+CX305)</f>
        <v>1250</v>
      </c>
      <c r="DE305" s="14">
        <f>SUMIFS(DD$5:DD305,$CR$5:$CR305,"="&amp;$CR305)</f>
        <v>16650</v>
      </c>
      <c r="DF305" s="14" t="s">
        <v>703</v>
      </c>
      <c r="DG305" s="14">
        <f>INDEX(属性投放!$BK$6:$BK$85,(CT305-2)*20+CX305)</f>
        <v>625</v>
      </c>
      <c r="DH305" s="14">
        <f>SUMIFS(DG$5:DG305,$CR$5:$CR305,"="&amp;$CR305)</f>
        <v>8328</v>
      </c>
      <c r="DI305" s="14" t="s">
        <v>704</v>
      </c>
      <c r="DJ305" s="14">
        <f>INDEX(属性投放!$BL$6:$BL$85,(CT305-2)*20+CX305)</f>
        <v>12500</v>
      </c>
      <c r="DK305" s="14">
        <f>SUMIFS(DJ$5:DJ305,$CR$5:$CR305,"="&amp;$CR305)</f>
        <v>166500</v>
      </c>
      <c r="DP305" s="14">
        <f t="shared" si="549"/>
        <v>1102016</v>
      </c>
      <c r="DQ305" s="14" t="str">
        <f t="shared" si="550"/>
        <v>西方龙1突</v>
      </c>
      <c r="DR305" s="14">
        <f t="shared" si="551"/>
        <v>6</v>
      </c>
      <c r="DS305" s="14">
        <f t="shared" si="552"/>
        <v>7</v>
      </c>
      <c r="DT305" s="14">
        <f t="shared" si="553"/>
        <v>8</v>
      </c>
      <c r="DU305" s="14">
        <f t="shared" si="554"/>
        <v>4</v>
      </c>
      <c r="DV305" s="14">
        <f t="shared" si="555"/>
        <v>1</v>
      </c>
      <c r="DW305" s="14">
        <f t="shared" si="556"/>
        <v>41</v>
      </c>
      <c r="DX305" s="14">
        <f>INDEX(属性投放!$AW$6:$AW$85,(卡牌属性!DU305-2)*20+卡牌属性!DV305)</f>
        <v>4</v>
      </c>
      <c r="DY305" s="14">
        <f>INDEX(属性投放!BP$6:BP$85,卡牌属性!$DW305)</f>
        <v>50</v>
      </c>
      <c r="DZ305" s="14">
        <f>INDEX(属性投放!BQ$6:BQ$85,卡牌属性!$DW305)</f>
        <v>25</v>
      </c>
      <c r="EA305" s="14">
        <f>INDEX(属性投放!BR$6:BR$85,卡牌属性!$DW305)</f>
        <v>500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557"/>
        <v>16</v>
      </c>
      <c r="AG306" s="13">
        <f t="shared" si="535"/>
        <v>2</v>
      </c>
      <c r="AH306" s="14">
        <f t="shared" si="536"/>
        <v>1101041</v>
      </c>
      <c r="AI306" s="14" t="str">
        <f t="shared" si="537"/>
        <v>常服夏玲2突</v>
      </c>
      <c r="AJ306" s="25" t="s">
        <v>162</v>
      </c>
      <c r="AK306" s="14">
        <v>1</v>
      </c>
      <c r="AL306" s="14">
        <f t="shared" si="538"/>
        <v>2</v>
      </c>
      <c r="AM306" s="14">
        <f>INDEX(属性投放!$DE$6:$DE$85,(卡牌属性!AG306-2)*20+卡牌属性!AL306)</f>
        <v>110</v>
      </c>
      <c r="AN306" s="14">
        <f t="shared" si="600"/>
        <v>110</v>
      </c>
      <c r="AO306" s="14">
        <f t="shared" si="600"/>
        <v>110</v>
      </c>
      <c r="AP306" s="14">
        <f t="shared" si="600"/>
        <v>110</v>
      </c>
      <c r="AQ306" s="14">
        <f t="shared" si="600"/>
        <v>110</v>
      </c>
      <c r="AR306" s="14">
        <f>INDEX(属性投放!$DF$6:$DF$85,(卡牌属性!AG306-2)*20+卡牌属性!AL306)</f>
        <v>30</v>
      </c>
      <c r="AS306" s="14">
        <f t="shared" si="601"/>
        <v>30</v>
      </c>
      <c r="AT306" s="14">
        <f t="shared" si="601"/>
        <v>30</v>
      </c>
      <c r="AU306" s="14">
        <f t="shared" si="601"/>
        <v>30</v>
      </c>
      <c r="AV306" s="14">
        <f t="shared" si="601"/>
        <v>30</v>
      </c>
      <c r="AW306" s="14">
        <f>INDEX(属性投放!$DG$6:$DG$85,(卡牌属性!AG306-2)*20+卡牌属性!AL306)</f>
        <v>500</v>
      </c>
      <c r="AX306" s="14">
        <f t="shared" si="602"/>
        <v>500</v>
      </c>
      <c r="AY306" s="14">
        <f t="shared" si="602"/>
        <v>500</v>
      </c>
      <c r="AZ306" s="14">
        <f t="shared" si="602"/>
        <v>500</v>
      </c>
      <c r="BA306" s="14">
        <f t="shared" si="602"/>
        <v>500</v>
      </c>
      <c r="BB306" s="14">
        <f>INDEX(属性投放!$DK$6:$DK$85,(卡牌属性!AG306-2)*20+卡牌属性!AL306)</f>
        <v>12</v>
      </c>
      <c r="BC306" s="14">
        <f t="shared" si="603"/>
        <v>12</v>
      </c>
      <c r="BD306" s="14">
        <f t="shared" si="603"/>
        <v>12</v>
      </c>
      <c r="BE306" s="14">
        <f t="shared" si="603"/>
        <v>12</v>
      </c>
      <c r="BF306" s="14">
        <f t="shared" si="603"/>
        <v>12</v>
      </c>
      <c r="BG306" s="14">
        <f>INDEX(属性投放!$DL$6:$DL$85,(卡牌属性!AG306-2)*20+卡牌属性!AL306)</f>
        <v>6</v>
      </c>
      <c r="BH306" s="14">
        <f t="shared" si="604"/>
        <v>6</v>
      </c>
      <c r="BI306" s="14">
        <f t="shared" si="604"/>
        <v>6</v>
      </c>
      <c r="BJ306" s="14">
        <f t="shared" si="604"/>
        <v>6</v>
      </c>
      <c r="BK306" s="14">
        <f t="shared" si="604"/>
        <v>6</v>
      </c>
      <c r="BL306" s="14">
        <f>INDEX(属性投放!$DM$6:$DM$85,(卡牌属性!AG306-2)*20+卡牌属性!AL306)</f>
        <v>60</v>
      </c>
      <c r="BM306" s="14">
        <f t="shared" si="605"/>
        <v>60</v>
      </c>
      <c r="BN306" s="14">
        <f t="shared" si="605"/>
        <v>60</v>
      </c>
      <c r="BO306" s="14">
        <f t="shared" si="605"/>
        <v>60</v>
      </c>
      <c r="BP306" s="14">
        <f t="shared" si="605"/>
        <v>60</v>
      </c>
      <c r="BU306" s="13">
        <v>302</v>
      </c>
      <c r="BV306" s="13">
        <f t="shared" si="539"/>
        <v>16</v>
      </c>
      <c r="BW306" s="14">
        <f t="shared" si="540"/>
        <v>4</v>
      </c>
      <c r="BX306" s="14">
        <f t="shared" si="541"/>
        <v>1102016</v>
      </c>
      <c r="BY306" s="14" t="str">
        <f t="shared" si="542"/>
        <v>西方龙2突</v>
      </c>
      <c r="BZ306" s="25" t="s">
        <v>162</v>
      </c>
      <c r="CA306" s="14">
        <v>2</v>
      </c>
      <c r="CB306" s="14">
        <f t="shared" si="543"/>
        <v>2</v>
      </c>
      <c r="CC306" s="14" t="s">
        <v>21</v>
      </c>
      <c r="CD306" s="14">
        <f>INDEX(属性投放!$AY$6:$AY$85,(BW306-2)*20+CB306)</f>
        <v>378</v>
      </c>
      <c r="CE306" s="14" t="s">
        <v>22</v>
      </c>
      <c r="CF306" s="14">
        <f>INDEX(属性投放!$AZ$6:$AZ$85,(BW306-2)*20+CB306)</f>
        <v>104</v>
      </c>
      <c r="CG306" s="14" t="s">
        <v>674</v>
      </c>
      <c r="CH306" s="14">
        <f>INDEX(属性投放!$BA$6:$BA$85,(BW306-2)*20+CB306)</f>
        <v>2280</v>
      </c>
      <c r="CI306" s="14" t="s">
        <v>21</v>
      </c>
      <c r="CJ306" s="14">
        <f>INDEX(属性投放!$BB$6:$BB$85,(BW306-2)*20+CB306)</f>
        <v>15</v>
      </c>
      <c r="CK306" s="14" t="s">
        <v>22</v>
      </c>
      <c r="CL306" s="14">
        <f>INDEX(属性投放!$BC$6:$BC$85,(BW306-2)*20+CB306)</f>
        <v>8</v>
      </c>
      <c r="CM306" s="14" t="s">
        <v>674</v>
      </c>
      <c r="CN306" s="14">
        <f>INDEX(属性投放!$BD$6:$BD$85,(BW306-2)*20+CB306)</f>
        <v>150</v>
      </c>
      <c r="CQ306" s="13">
        <v>302</v>
      </c>
      <c r="CR306" s="13">
        <f t="shared" si="544"/>
        <v>6</v>
      </c>
      <c r="CS306" s="13">
        <f t="shared" si="545"/>
        <v>42</v>
      </c>
      <c r="CT306" s="14">
        <f t="shared" si="546"/>
        <v>5</v>
      </c>
      <c r="CU306" s="14">
        <f t="shared" si="547"/>
        <v>1102006</v>
      </c>
      <c r="CV306" s="14" t="str">
        <f>INDEX($O$6:$O$27,CR306)&amp;"-"&amp;INDEX(属性投放!$AB$7:$AB$26,CX306)&amp;"-魂火-"&amp;CZ306</f>
        <v>项羽-大焦热+1-魂火-3</v>
      </c>
      <c r="CW306" s="25" t="s">
        <v>162</v>
      </c>
      <c r="CX306" s="14">
        <f>INDEX(属性投放!$AL$7:$AL$58,CS306)</f>
        <v>17</v>
      </c>
      <c r="CY306" s="14" t="s">
        <v>701</v>
      </c>
      <c r="CZ306" s="14">
        <f>INDEX(属性投放!$AM$7:$AM$58,CS306)</f>
        <v>3</v>
      </c>
      <c r="DA306" s="14">
        <f t="shared" si="548"/>
        <v>42</v>
      </c>
      <c r="DB306" s="14">
        <f>INDEX(属性投放!$AN$7:$AN$58,DA306)</f>
        <v>125</v>
      </c>
      <c r="DC306" s="14" t="s">
        <v>702</v>
      </c>
      <c r="DD306" s="14">
        <f>INDEX(属性投放!$BJ$6:$BJ$85,(CT306-2)*20+CX306)</f>
        <v>1250</v>
      </c>
      <c r="DE306" s="14">
        <f>SUMIFS(DD$5:DD306,$CR$5:$CR306,"="&amp;$CR306)</f>
        <v>17900</v>
      </c>
      <c r="DF306" s="14" t="s">
        <v>703</v>
      </c>
      <c r="DG306" s="14">
        <f>INDEX(属性投放!$BK$6:$BK$85,(CT306-2)*20+CX306)</f>
        <v>625</v>
      </c>
      <c r="DH306" s="14">
        <f>SUMIFS(DG$5:DG306,$CR$5:$CR306,"="&amp;$CR306)</f>
        <v>8953</v>
      </c>
      <c r="DI306" s="14" t="s">
        <v>704</v>
      </c>
      <c r="DJ306" s="14">
        <f>INDEX(属性投放!$BL$6:$BL$85,(CT306-2)*20+CX306)</f>
        <v>12500</v>
      </c>
      <c r="DK306" s="14">
        <f>SUMIFS(DJ$5:DJ306,$CR$5:$CR306,"="&amp;$CR306)</f>
        <v>179000</v>
      </c>
      <c r="DP306" s="14">
        <f t="shared" si="549"/>
        <v>1102016</v>
      </c>
      <c r="DQ306" s="14" t="str">
        <f t="shared" si="550"/>
        <v>西方龙2突</v>
      </c>
      <c r="DR306" s="14">
        <f t="shared" si="551"/>
        <v>6</v>
      </c>
      <c r="DS306" s="14">
        <f t="shared" si="552"/>
        <v>7</v>
      </c>
      <c r="DT306" s="14">
        <f t="shared" si="553"/>
        <v>8</v>
      </c>
      <c r="DU306" s="14">
        <f t="shared" si="554"/>
        <v>4</v>
      </c>
      <c r="DV306" s="14">
        <f t="shared" si="555"/>
        <v>2</v>
      </c>
      <c r="DW306" s="14">
        <f t="shared" si="556"/>
        <v>42</v>
      </c>
      <c r="DX306" s="14">
        <f>INDEX(属性投放!$AW$6:$AW$85,(卡牌属性!DU306-2)*20+卡牌属性!DV306)</f>
        <v>10</v>
      </c>
      <c r="DY306" s="14">
        <f>INDEX(属性投放!BP$6:BP$85,卡牌属性!$DW306)</f>
        <v>65</v>
      </c>
      <c r="DZ306" s="14">
        <f>INDEX(属性投放!BQ$6:BQ$85,卡牌属性!$DW306)</f>
        <v>33</v>
      </c>
      <c r="EA306" s="14">
        <f>INDEX(属性投放!BR$6:BR$85,卡牌属性!$DW306)</f>
        <v>650</v>
      </c>
      <c r="EB306" s="14">
        <f t="shared" ref="EB306:EB324" si="606">EB305+$DY305+EQ305*$DX305</f>
        <v>290</v>
      </c>
      <c r="EC306" s="14">
        <f t="shared" ref="EC306:EC324" si="607">EC305+$DY305+ER305*$DX305</f>
        <v>348</v>
      </c>
      <c r="ED306" s="14">
        <f t="shared" ref="ED306:ED324" si="608">ED305+$DY305+ES305*$DX305</f>
        <v>402</v>
      </c>
      <c r="EE306" s="14">
        <f t="shared" ref="EE306:EE324" si="609">EE305+$DY305+ET305*$DX305</f>
        <v>402</v>
      </c>
      <c r="EF306" s="14">
        <f t="shared" ref="EF306:EF324" si="610">EF305+$DY305+EU305*$DX305</f>
        <v>460</v>
      </c>
      <c r="EG306" s="14">
        <f t="shared" ref="EG306:EG324" si="611">EG305+$DZ305+EV305*$DX305</f>
        <v>89</v>
      </c>
      <c r="EH306" s="14">
        <f t="shared" ref="EH306:EH324" si="612">EH305+$DZ305+EW305*$DX305</f>
        <v>98</v>
      </c>
      <c r="EI306" s="14">
        <f t="shared" ref="EI306:EI324" si="613">EI305+$DZ305+EX305*$DX305</f>
        <v>98</v>
      </c>
      <c r="EJ306" s="14">
        <f t="shared" ref="EJ306:EJ324" si="614">EJ305+$DZ305+EY305*$DX305</f>
        <v>107</v>
      </c>
      <c r="EK306" s="14">
        <f t="shared" ref="EK306:EK324" si="615">EK305+$DZ305+EZ305*$DX305</f>
        <v>140</v>
      </c>
      <c r="EL306" s="14">
        <f t="shared" ref="EL306:EL324" si="616">EL305+$EA305+FA305*$DX305</f>
        <v>2270</v>
      </c>
      <c r="EM306" s="14">
        <f t="shared" ref="EM306:EM324" si="617">EM305+$EA305+FB305*$DX305</f>
        <v>2600</v>
      </c>
      <c r="EN306" s="14">
        <f t="shared" ref="EN306:EN324" si="618">EN305+$EA305+FC305*$DX305</f>
        <v>2600</v>
      </c>
      <c r="EO306" s="14">
        <f t="shared" ref="EO306:EO324" si="619">EO305+$EA305+FD305*$DX305</f>
        <v>3600</v>
      </c>
      <c r="EP306" s="14">
        <f t="shared" ref="EP306:EP324" si="620">EP305+$EA305+FE305*$DX305</f>
        <v>4500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557"/>
        <v>16</v>
      </c>
      <c r="AG307" s="13">
        <f t="shared" si="535"/>
        <v>2</v>
      </c>
      <c r="AH307" s="14">
        <f t="shared" si="536"/>
        <v>1101041</v>
      </c>
      <c r="AI307" s="14" t="str">
        <f t="shared" si="537"/>
        <v>常服夏玲3突</v>
      </c>
      <c r="AJ307" s="25" t="s">
        <v>162</v>
      </c>
      <c r="AK307" s="14">
        <v>1</v>
      </c>
      <c r="AL307" s="14">
        <f t="shared" si="538"/>
        <v>3</v>
      </c>
      <c r="AM307" s="14">
        <f>INDEX(属性投放!$DE$6:$DE$85,(卡牌属性!AG307-2)*20+卡牌属性!AL307)</f>
        <v>139</v>
      </c>
      <c r="AN307" s="14">
        <f t="shared" si="600"/>
        <v>139</v>
      </c>
      <c r="AO307" s="14">
        <f t="shared" si="600"/>
        <v>139</v>
      </c>
      <c r="AP307" s="14">
        <f t="shared" si="600"/>
        <v>139</v>
      </c>
      <c r="AQ307" s="14">
        <f t="shared" si="600"/>
        <v>139</v>
      </c>
      <c r="AR307" s="14">
        <f>INDEX(属性投放!$DF$6:$DF$85,(卡牌属性!AG307-2)*20+卡牌属性!AL307)</f>
        <v>45</v>
      </c>
      <c r="AS307" s="14">
        <f t="shared" si="601"/>
        <v>45</v>
      </c>
      <c r="AT307" s="14">
        <f t="shared" si="601"/>
        <v>45</v>
      </c>
      <c r="AU307" s="14">
        <f t="shared" si="601"/>
        <v>45</v>
      </c>
      <c r="AV307" s="14">
        <f t="shared" si="601"/>
        <v>45</v>
      </c>
      <c r="AW307" s="14">
        <f>INDEX(属性投放!$DG$6:$DG$85,(卡牌属性!AG307-2)*20+卡牌属性!AL307)</f>
        <v>645</v>
      </c>
      <c r="AX307" s="14">
        <f t="shared" si="602"/>
        <v>645</v>
      </c>
      <c r="AY307" s="14">
        <f t="shared" si="602"/>
        <v>645</v>
      </c>
      <c r="AZ307" s="14">
        <f t="shared" si="602"/>
        <v>645</v>
      </c>
      <c r="BA307" s="14">
        <f t="shared" si="602"/>
        <v>645</v>
      </c>
      <c r="BB307" s="14">
        <f>INDEX(属性投放!$DK$6:$DK$85,(卡牌属性!AG307-2)*20+卡牌属性!AL307)</f>
        <v>12</v>
      </c>
      <c r="BC307" s="14">
        <f t="shared" si="603"/>
        <v>12</v>
      </c>
      <c r="BD307" s="14">
        <f t="shared" si="603"/>
        <v>12</v>
      </c>
      <c r="BE307" s="14">
        <f t="shared" si="603"/>
        <v>12</v>
      </c>
      <c r="BF307" s="14">
        <f t="shared" si="603"/>
        <v>12</v>
      </c>
      <c r="BG307" s="14">
        <f>INDEX(属性投放!$DL$6:$DL$85,(卡牌属性!AG307-2)*20+卡牌属性!AL307)</f>
        <v>6</v>
      </c>
      <c r="BH307" s="14">
        <f t="shared" si="604"/>
        <v>6</v>
      </c>
      <c r="BI307" s="14">
        <f t="shared" si="604"/>
        <v>6</v>
      </c>
      <c r="BJ307" s="14">
        <f t="shared" si="604"/>
        <v>6</v>
      </c>
      <c r="BK307" s="14">
        <f t="shared" si="604"/>
        <v>6</v>
      </c>
      <c r="BL307" s="14">
        <f>INDEX(属性投放!$DM$6:$DM$85,(卡牌属性!AG307-2)*20+卡牌属性!AL307)</f>
        <v>60</v>
      </c>
      <c r="BM307" s="14">
        <f t="shared" si="605"/>
        <v>60</v>
      </c>
      <c r="BN307" s="14">
        <f t="shared" si="605"/>
        <v>60</v>
      </c>
      <c r="BO307" s="14">
        <f t="shared" si="605"/>
        <v>60</v>
      </c>
      <c r="BP307" s="14">
        <f t="shared" si="605"/>
        <v>60</v>
      </c>
      <c r="BU307" s="13">
        <v>303</v>
      </c>
      <c r="BV307" s="13">
        <f t="shared" si="539"/>
        <v>16</v>
      </c>
      <c r="BW307" s="14">
        <f t="shared" si="540"/>
        <v>4</v>
      </c>
      <c r="BX307" s="14">
        <f t="shared" si="541"/>
        <v>1102016</v>
      </c>
      <c r="BY307" s="14" t="str">
        <f t="shared" si="542"/>
        <v>西方龙3突</v>
      </c>
      <c r="BZ307" s="25" t="s">
        <v>162</v>
      </c>
      <c r="CA307" s="14">
        <v>2</v>
      </c>
      <c r="CB307" s="14">
        <f t="shared" si="543"/>
        <v>3</v>
      </c>
      <c r="CC307" s="14" t="s">
        <v>21</v>
      </c>
      <c r="CD307" s="14">
        <f>INDEX(属性投放!$AY$6:$AY$85,(BW307-2)*20+CB307)</f>
        <v>683</v>
      </c>
      <c r="CE307" s="14" t="s">
        <v>22</v>
      </c>
      <c r="CF307" s="14">
        <f>INDEX(属性投放!$AZ$6:$AZ$85,(BW307-2)*20+CB307)</f>
        <v>263</v>
      </c>
      <c r="CG307" s="14" t="s">
        <v>674</v>
      </c>
      <c r="CH307" s="14">
        <f>INDEX(属性投放!$BA$6:$BA$85,(BW307-2)*20+CB307)</f>
        <v>5330</v>
      </c>
      <c r="CI307" s="14" t="s">
        <v>21</v>
      </c>
      <c r="CJ307" s="14">
        <f>INDEX(属性投放!$BB$6:$BB$85,(BW307-2)*20+CB307)</f>
        <v>15</v>
      </c>
      <c r="CK307" s="14" t="s">
        <v>22</v>
      </c>
      <c r="CL307" s="14">
        <f>INDEX(属性投放!$BC$6:$BC$85,(BW307-2)*20+CB307)</f>
        <v>8</v>
      </c>
      <c r="CM307" s="14" t="s">
        <v>674</v>
      </c>
      <c r="CN307" s="14">
        <f>INDEX(属性投放!$BD$6:$BD$85,(BW307-2)*20+CB307)</f>
        <v>150</v>
      </c>
      <c r="CQ307" s="13">
        <v>303</v>
      </c>
      <c r="CR307" s="13">
        <f t="shared" si="544"/>
        <v>6</v>
      </c>
      <c r="CS307" s="13">
        <f t="shared" si="545"/>
        <v>43</v>
      </c>
      <c r="CT307" s="14">
        <f t="shared" si="546"/>
        <v>5</v>
      </c>
      <c r="CU307" s="14">
        <f t="shared" si="547"/>
        <v>1102006</v>
      </c>
      <c r="CV307" s="14" t="str">
        <f>INDEX($O$6:$O$27,CR307)&amp;"-"&amp;INDEX(属性投放!$AB$7:$AB$26,CX307)&amp;"-魂火-"&amp;CZ307</f>
        <v>项羽-大焦热+2-魂火-1</v>
      </c>
      <c r="CW307" s="25" t="s">
        <v>162</v>
      </c>
      <c r="CX307" s="14">
        <f>INDEX(属性投放!$AL$7:$AL$58,CS307)</f>
        <v>18</v>
      </c>
      <c r="CY307" s="14" t="s">
        <v>701</v>
      </c>
      <c r="CZ307" s="14">
        <f>INDEX(属性投放!$AM$7:$AM$58,CS307)</f>
        <v>1</v>
      </c>
      <c r="DA307" s="14">
        <f t="shared" si="548"/>
        <v>43</v>
      </c>
      <c r="DB307" s="14">
        <f>INDEX(属性投放!$AN$7:$AN$58,DA307)</f>
        <v>127</v>
      </c>
      <c r="DC307" s="14" t="s">
        <v>702</v>
      </c>
      <c r="DD307" s="14">
        <f>INDEX(属性投放!$BJ$6:$BJ$85,(CT307-2)*20+CX307)</f>
        <v>1500</v>
      </c>
      <c r="DE307" s="14">
        <f>SUMIFS(DD$5:DD307,$CR$5:$CR307,"="&amp;$CR307)</f>
        <v>19400</v>
      </c>
      <c r="DF307" s="14" t="s">
        <v>703</v>
      </c>
      <c r="DG307" s="14">
        <f>INDEX(属性投放!$BK$6:$BK$85,(CT307-2)*20+CX307)</f>
        <v>750</v>
      </c>
      <c r="DH307" s="14">
        <f>SUMIFS(DG$5:DG307,$CR$5:$CR307,"="&amp;$CR307)</f>
        <v>9703</v>
      </c>
      <c r="DI307" s="14" t="s">
        <v>704</v>
      </c>
      <c r="DJ307" s="14">
        <f>INDEX(属性投放!$BL$6:$BL$85,(CT307-2)*20+CX307)</f>
        <v>15000</v>
      </c>
      <c r="DK307" s="14">
        <f>SUMIFS(DJ$5:DJ307,$CR$5:$CR307,"="&amp;$CR307)</f>
        <v>194000</v>
      </c>
      <c r="DP307" s="14">
        <f t="shared" si="549"/>
        <v>1102016</v>
      </c>
      <c r="DQ307" s="14" t="str">
        <f t="shared" si="550"/>
        <v>西方龙3突</v>
      </c>
      <c r="DR307" s="14">
        <f t="shared" si="551"/>
        <v>6</v>
      </c>
      <c r="DS307" s="14">
        <f t="shared" si="552"/>
        <v>7</v>
      </c>
      <c r="DT307" s="14">
        <f t="shared" si="553"/>
        <v>8</v>
      </c>
      <c r="DU307" s="14">
        <f t="shared" si="554"/>
        <v>4</v>
      </c>
      <c r="DV307" s="14">
        <f t="shared" si="555"/>
        <v>3</v>
      </c>
      <c r="DW307" s="14">
        <f t="shared" si="556"/>
        <v>43</v>
      </c>
      <c r="DX307" s="14">
        <f>INDEX(属性投放!$AW$6:$AW$85,(卡牌属性!DU307-2)*20+卡牌属性!DV307)</f>
        <v>10</v>
      </c>
      <c r="DY307" s="14">
        <f>INDEX(属性投放!BP$6:BP$85,卡牌属性!$DW307)</f>
        <v>100</v>
      </c>
      <c r="DZ307" s="14">
        <f>INDEX(属性投放!BQ$6:BQ$85,卡牌属性!$DW307)</f>
        <v>50</v>
      </c>
      <c r="EA307" s="14">
        <f>INDEX(属性投放!BR$6:BR$85,卡牌属性!$DW307)</f>
        <v>1000</v>
      </c>
      <c r="EB307" s="14">
        <f t="shared" si="606"/>
        <v>475</v>
      </c>
      <c r="EC307" s="14">
        <f t="shared" si="607"/>
        <v>563</v>
      </c>
      <c r="ED307" s="14">
        <f t="shared" si="608"/>
        <v>637</v>
      </c>
      <c r="EE307" s="14">
        <f t="shared" si="609"/>
        <v>637</v>
      </c>
      <c r="EF307" s="14">
        <f t="shared" si="610"/>
        <v>725</v>
      </c>
      <c r="EG307" s="14">
        <f t="shared" si="611"/>
        <v>202</v>
      </c>
      <c r="EH307" s="14">
        <f t="shared" si="612"/>
        <v>221</v>
      </c>
      <c r="EI307" s="14">
        <f t="shared" si="613"/>
        <v>221</v>
      </c>
      <c r="EJ307" s="14">
        <f t="shared" si="614"/>
        <v>240</v>
      </c>
      <c r="EK307" s="14">
        <f t="shared" si="615"/>
        <v>303</v>
      </c>
      <c r="EL307" s="14">
        <f t="shared" si="616"/>
        <v>4620</v>
      </c>
      <c r="EM307" s="14">
        <f t="shared" si="617"/>
        <v>5250</v>
      </c>
      <c r="EN307" s="14">
        <f t="shared" si="618"/>
        <v>5250</v>
      </c>
      <c r="EO307" s="14">
        <f t="shared" si="619"/>
        <v>6750</v>
      </c>
      <c r="EP307" s="14">
        <f t="shared" si="620"/>
        <v>8150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557"/>
        <v>16</v>
      </c>
      <c r="AG308" s="13">
        <f t="shared" si="535"/>
        <v>2</v>
      </c>
      <c r="AH308" s="14">
        <f t="shared" si="536"/>
        <v>1101041</v>
      </c>
      <c r="AI308" s="14" t="str">
        <f t="shared" si="537"/>
        <v>常服夏玲4突</v>
      </c>
      <c r="AJ308" s="25" t="s">
        <v>162</v>
      </c>
      <c r="AK308" s="14">
        <v>1</v>
      </c>
      <c r="AL308" s="14">
        <f t="shared" si="538"/>
        <v>4</v>
      </c>
      <c r="AM308" s="14">
        <f>INDEX(属性投放!$DE$6:$DE$85,(卡牌属性!AG308-2)*20+卡牌属性!AL308)</f>
        <v>288</v>
      </c>
      <c r="AN308" s="14">
        <f t="shared" si="600"/>
        <v>288</v>
      </c>
      <c r="AO308" s="14">
        <f t="shared" si="600"/>
        <v>288</v>
      </c>
      <c r="AP308" s="14">
        <f t="shared" si="600"/>
        <v>288</v>
      </c>
      <c r="AQ308" s="14">
        <f t="shared" si="600"/>
        <v>288</v>
      </c>
      <c r="AR308" s="14">
        <f>INDEX(属性投放!$DF$6:$DF$85,(卡牌属性!AG308-2)*20+卡牌属性!AL308)</f>
        <v>120</v>
      </c>
      <c r="AS308" s="14">
        <f t="shared" si="601"/>
        <v>120</v>
      </c>
      <c r="AT308" s="14">
        <f t="shared" si="601"/>
        <v>120</v>
      </c>
      <c r="AU308" s="14">
        <f t="shared" si="601"/>
        <v>120</v>
      </c>
      <c r="AV308" s="14">
        <f t="shared" si="601"/>
        <v>120</v>
      </c>
      <c r="AW308" s="14">
        <f>INDEX(属性投放!$DG$6:$DG$85,(卡牌属性!AG308-2)*20+卡牌属性!AL308)</f>
        <v>1390</v>
      </c>
      <c r="AX308" s="14">
        <f t="shared" si="602"/>
        <v>1390</v>
      </c>
      <c r="AY308" s="14">
        <f t="shared" si="602"/>
        <v>1390</v>
      </c>
      <c r="AZ308" s="14">
        <f t="shared" si="602"/>
        <v>1390</v>
      </c>
      <c r="BA308" s="14">
        <f t="shared" si="602"/>
        <v>1390</v>
      </c>
      <c r="BB308" s="14">
        <f>INDEX(属性投放!$DK$6:$DK$85,(卡牌属性!AG308-2)*20+卡牌属性!AL308)</f>
        <v>22</v>
      </c>
      <c r="BC308" s="14">
        <f t="shared" si="603"/>
        <v>22</v>
      </c>
      <c r="BD308" s="14">
        <f t="shared" si="603"/>
        <v>22</v>
      </c>
      <c r="BE308" s="14">
        <f t="shared" si="603"/>
        <v>22</v>
      </c>
      <c r="BF308" s="14">
        <f t="shared" si="603"/>
        <v>22</v>
      </c>
      <c r="BG308" s="14">
        <f>INDEX(属性投放!$DL$6:$DL$85,(卡牌属性!AG308-2)*20+卡牌属性!AL308)</f>
        <v>11</v>
      </c>
      <c r="BH308" s="14">
        <f t="shared" si="604"/>
        <v>11</v>
      </c>
      <c r="BI308" s="14">
        <f t="shared" si="604"/>
        <v>11</v>
      </c>
      <c r="BJ308" s="14">
        <f t="shared" si="604"/>
        <v>11</v>
      </c>
      <c r="BK308" s="14">
        <f t="shared" si="604"/>
        <v>11</v>
      </c>
      <c r="BL308" s="14">
        <f>INDEX(属性投放!$DM$6:$DM$85,(卡牌属性!AG308-2)*20+卡牌属性!AL308)</f>
        <v>110</v>
      </c>
      <c r="BM308" s="14">
        <f t="shared" si="605"/>
        <v>110</v>
      </c>
      <c r="BN308" s="14">
        <f t="shared" si="605"/>
        <v>110</v>
      </c>
      <c r="BO308" s="14">
        <f t="shared" si="605"/>
        <v>110</v>
      </c>
      <c r="BP308" s="14">
        <f t="shared" si="605"/>
        <v>110</v>
      </c>
      <c r="BU308" s="13">
        <v>304</v>
      </c>
      <c r="BV308" s="13">
        <f t="shared" si="539"/>
        <v>16</v>
      </c>
      <c r="BW308" s="14">
        <f t="shared" si="540"/>
        <v>4</v>
      </c>
      <c r="BX308" s="14">
        <f t="shared" si="541"/>
        <v>1102016</v>
      </c>
      <c r="BY308" s="14" t="str">
        <f t="shared" si="542"/>
        <v>西方龙4突</v>
      </c>
      <c r="BZ308" s="25" t="s">
        <v>162</v>
      </c>
      <c r="CA308" s="14">
        <v>2</v>
      </c>
      <c r="CB308" s="14">
        <f t="shared" si="543"/>
        <v>4</v>
      </c>
      <c r="CC308" s="14" t="s">
        <v>21</v>
      </c>
      <c r="CD308" s="14">
        <f>INDEX(属性投放!$AY$6:$AY$85,(BW308-2)*20+CB308)</f>
        <v>1033</v>
      </c>
      <c r="CE308" s="14" t="s">
        <v>22</v>
      </c>
      <c r="CF308" s="14">
        <f>INDEX(属性投放!$AZ$6:$AZ$85,(BW308-2)*20+CB308)</f>
        <v>443</v>
      </c>
      <c r="CG308" s="14" t="s">
        <v>674</v>
      </c>
      <c r="CH308" s="14">
        <f>INDEX(属性投放!$BA$6:$BA$85,(BW308-2)*20+CB308)</f>
        <v>8830</v>
      </c>
      <c r="CI308" s="14" t="s">
        <v>21</v>
      </c>
      <c r="CJ308" s="14">
        <f>INDEX(属性投放!$BB$6:$BB$85,(BW308-2)*20+CB308)</f>
        <v>20</v>
      </c>
      <c r="CK308" s="14" t="s">
        <v>22</v>
      </c>
      <c r="CL308" s="14">
        <f>INDEX(属性投放!$BC$6:$BC$85,(BW308-2)*20+CB308)</f>
        <v>10</v>
      </c>
      <c r="CM308" s="14" t="s">
        <v>674</v>
      </c>
      <c r="CN308" s="14">
        <f>INDEX(属性投放!$BD$6:$BD$85,(BW308-2)*20+CB308)</f>
        <v>200</v>
      </c>
      <c r="CQ308" s="13">
        <v>304</v>
      </c>
      <c r="CR308" s="13">
        <f t="shared" si="544"/>
        <v>6</v>
      </c>
      <c r="CS308" s="13">
        <f t="shared" si="545"/>
        <v>44</v>
      </c>
      <c r="CT308" s="14">
        <f t="shared" si="546"/>
        <v>5</v>
      </c>
      <c r="CU308" s="14">
        <f t="shared" si="547"/>
        <v>1102006</v>
      </c>
      <c r="CV308" s="14" t="str">
        <f>INDEX($O$6:$O$27,CR308)&amp;"-"&amp;INDEX(属性投放!$AB$7:$AB$26,CX308)&amp;"-魂火-"&amp;CZ308</f>
        <v>项羽-大焦热+2-魂火-2</v>
      </c>
      <c r="CW308" s="25" t="s">
        <v>162</v>
      </c>
      <c r="CX308" s="14">
        <f>INDEX(属性投放!$AL$7:$AL$58,CS308)</f>
        <v>18</v>
      </c>
      <c r="CY308" s="14" t="s">
        <v>701</v>
      </c>
      <c r="CZ308" s="14">
        <f>INDEX(属性投放!$AM$7:$AM$58,CS308)</f>
        <v>2</v>
      </c>
      <c r="DA308" s="14">
        <f t="shared" si="548"/>
        <v>44</v>
      </c>
      <c r="DB308" s="14">
        <f>INDEX(属性投放!$AN$7:$AN$58,DA308)</f>
        <v>130</v>
      </c>
      <c r="DC308" s="14" t="s">
        <v>702</v>
      </c>
      <c r="DD308" s="14">
        <f>INDEX(属性投放!$BJ$6:$BJ$85,(CT308-2)*20+CX308)</f>
        <v>1500</v>
      </c>
      <c r="DE308" s="14">
        <f>SUMIFS(DD$5:DD308,$CR$5:$CR308,"="&amp;$CR308)</f>
        <v>20900</v>
      </c>
      <c r="DF308" s="14" t="s">
        <v>703</v>
      </c>
      <c r="DG308" s="14">
        <f>INDEX(属性投放!$BK$6:$BK$85,(CT308-2)*20+CX308)</f>
        <v>750</v>
      </c>
      <c r="DH308" s="14">
        <f>SUMIFS(DG$5:DG308,$CR$5:$CR308,"="&amp;$CR308)</f>
        <v>10453</v>
      </c>
      <c r="DI308" s="14" t="s">
        <v>704</v>
      </c>
      <c r="DJ308" s="14">
        <f>INDEX(属性投放!$BL$6:$BL$85,(CT308-2)*20+CX308)</f>
        <v>15000</v>
      </c>
      <c r="DK308" s="14">
        <f>SUMIFS(DJ$5:DJ308,$CR$5:$CR308,"="&amp;$CR308)</f>
        <v>209000</v>
      </c>
      <c r="DP308" s="14">
        <f t="shared" si="549"/>
        <v>1102016</v>
      </c>
      <c r="DQ308" s="14" t="str">
        <f t="shared" si="550"/>
        <v>西方龙4突</v>
      </c>
      <c r="DR308" s="14">
        <f t="shared" si="551"/>
        <v>6</v>
      </c>
      <c r="DS308" s="14">
        <f t="shared" si="552"/>
        <v>7</v>
      </c>
      <c r="DT308" s="14">
        <f t="shared" si="553"/>
        <v>8</v>
      </c>
      <c r="DU308" s="14">
        <f t="shared" si="554"/>
        <v>4</v>
      </c>
      <c r="DV308" s="14">
        <f t="shared" si="555"/>
        <v>4</v>
      </c>
      <c r="DW308" s="14">
        <f t="shared" si="556"/>
        <v>44</v>
      </c>
      <c r="DX308" s="14">
        <f>INDEX(属性投放!$AW$6:$AW$85,(卡牌属性!DU308-2)*20+卡牌属性!DV308)</f>
        <v>10</v>
      </c>
      <c r="DY308" s="14">
        <f>INDEX(属性投放!BP$6:BP$85,卡牌属性!$DW308)</f>
        <v>125</v>
      </c>
      <c r="DZ308" s="14">
        <f>INDEX(属性投放!BQ$6:BQ$85,卡牌属性!$DW308)</f>
        <v>63</v>
      </c>
      <c r="EA308" s="14">
        <f>INDEX(属性投放!BR$6:BR$85,卡牌属性!$DW308)</f>
        <v>1250</v>
      </c>
      <c r="EB308" s="14">
        <f t="shared" si="606"/>
        <v>695</v>
      </c>
      <c r="EC308" s="14">
        <f t="shared" si="607"/>
        <v>813</v>
      </c>
      <c r="ED308" s="14">
        <f t="shared" si="608"/>
        <v>907</v>
      </c>
      <c r="EE308" s="14">
        <f t="shared" si="609"/>
        <v>907</v>
      </c>
      <c r="EF308" s="14">
        <f t="shared" si="610"/>
        <v>1025</v>
      </c>
      <c r="EG308" s="14">
        <f t="shared" si="611"/>
        <v>332</v>
      </c>
      <c r="EH308" s="14">
        <f t="shared" si="612"/>
        <v>361</v>
      </c>
      <c r="EI308" s="14">
        <f t="shared" si="613"/>
        <v>361</v>
      </c>
      <c r="EJ308" s="14">
        <f t="shared" si="614"/>
        <v>390</v>
      </c>
      <c r="EK308" s="14">
        <f t="shared" si="615"/>
        <v>483</v>
      </c>
      <c r="EL308" s="14">
        <f t="shared" si="616"/>
        <v>7320</v>
      </c>
      <c r="EM308" s="14">
        <f t="shared" si="617"/>
        <v>8250</v>
      </c>
      <c r="EN308" s="14">
        <f t="shared" si="618"/>
        <v>8250</v>
      </c>
      <c r="EO308" s="14">
        <f t="shared" si="619"/>
        <v>10250</v>
      </c>
      <c r="EP308" s="14">
        <f t="shared" si="620"/>
        <v>12150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557"/>
        <v>16</v>
      </c>
      <c r="AG309" s="13">
        <f t="shared" si="535"/>
        <v>2</v>
      </c>
      <c r="AH309" s="14">
        <f t="shared" si="536"/>
        <v>1101041</v>
      </c>
      <c r="AI309" s="14" t="str">
        <f t="shared" si="537"/>
        <v>常服夏玲5突</v>
      </c>
      <c r="AJ309" s="25" t="s">
        <v>162</v>
      </c>
      <c r="AK309" s="14">
        <v>1</v>
      </c>
      <c r="AL309" s="14">
        <f t="shared" si="538"/>
        <v>5</v>
      </c>
      <c r="AM309" s="14">
        <f>INDEX(属性投放!$DE$6:$DE$85,(卡牌属性!AG309-2)*20+卡牌属性!AL309)</f>
        <v>351</v>
      </c>
      <c r="AN309" s="14">
        <f t="shared" si="600"/>
        <v>351</v>
      </c>
      <c r="AO309" s="14">
        <f t="shared" si="600"/>
        <v>351</v>
      </c>
      <c r="AP309" s="14">
        <f t="shared" si="600"/>
        <v>351</v>
      </c>
      <c r="AQ309" s="14">
        <f t="shared" si="600"/>
        <v>351</v>
      </c>
      <c r="AR309" s="14">
        <f>INDEX(属性投放!$DF$6:$DF$85,(卡牌属性!AG309-2)*20+卡牌属性!AL309)</f>
        <v>151</v>
      </c>
      <c r="AS309" s="14">
        <f t="shared" si="601"/>
        <v>151</v>
      </c>
      <c r="AT309" s="14">
        <f t="shared" si="601"/>
        <v>151</v>
      </c>
      <c r="AU309" s="14">
        <f t="shared" si="601"/>
        <v>151</v>
      </c>
      <c r="AV309" s="14">
        <f t="shared" si="601"/>
        <v>151</v>
      </c>
      <c r="AW309" s="14">
        <f>INDEX(属性投放!$DG$6:$DG$85,(卡牌属性!AG309-2)*20+卡牌属性!AL309)</f>
        <v>1705</v>
      </c>
      <c r="AX309" s="14">
        <f t="shared" si="602"/>
        <v>1705</v>
      </c>
      <c r="AY309" s="14">
        <f t="shared" si="602"/>
        <v>1705</v>
      </c>
      <c r="AZ309" s="14">
        <f t="shared" si="602"/>
        <v>1705</v>
      </c>
      <c r="BA309" s="14">
        <f t="shared" si="602"/>
        <v>1705</v>
      </c>
      <c r="BB309" s="14">
        <f>INDEX(属性投放!$DK$6:$DK$85,(卡牌属性!AG309-2)*20+卡牌属性!AL309)</f>
        <v>22</v>
      </c>
      <c r="BC309" s="14">
        <f t="shared" si="603"/>
        <v>22</v>
      </c>
      <c r="BD309" s="14">
        <f t="shared" si="603"/>
        <v>22</v>
      </c>
      <c r="BE309" s="14">
        <f t="shared" si="603"/>
        <v>22</v>
      </c>
      <c r="BF309" s="14">
        <f t="shared" si="603"/>
        <v>22</v>
      </c>
      <c r="BG309" s="14">
        <f>INDEX(属性投放!$DL$6:$DL$85,(卡牌属性!AG309-2)*20+卡牌属性!AL309)</f>
        <v>11</v>
      </c>
      <c r="BH309" s="14">
        <f t="shared" si="604"/>
        <v>11</v>
      </c>
      <c r="BI309" s="14">
        <f t="shared" si="604"/>
        <v>11</v>
      </c>
      <c r="BJ309" s="14">
        <f t="shared" si="604"/>
        <v>11</v>
      </c>
      <c r="BK309" s="14">
        <f t="shared" si="604"/>
        <v>11</v>
      </c>
      <c r="BL309" s="14">
        <f>INDEX(属性投放!$DM$6:$DM$85,(卡牌属性!AG309-2)*20+卡牌属性!AL309)</f>
        <v>110</v>
      </c>
      <c r="BM309" s="14">
        <f t="shared" si="605"/>
        <v>110</v>
      </c>
      <c r="BN309" s="14">
        <f t="shared" si="605"/>
        <v>110</v>
      </c>
      <c r="BO309" s="14">
        <f t="shared" si="605"/>
        <v>110</v>
      </c>
      <c r="BP309" s="14">
        <f t="shared" si="605"/>
        <v>110</v>
      </c>
      <c r="BU309" s="13">
        <v>305</v>
      </c>
      <c r="BV309" s="13">
        <f t="shared" si="539"/>
        <v>16</v>
      </c>
      <c r="BW309" s="14">
        <f t="shared" si="540"/>
        <v>4</v>
      </c>
      <c r="BX309" s="14">
        <f t="shared" si="541"/>
        <v>1102016</v>
      </c>
      <c r="BY309" s="14" t="str">
        <f t="shared" si="542"/>
        <v>西方龙5突</v>
      </c>
      <c r="BZ309" s="25" t="s">
        <v>162</v>
      </c>
      <c r="CA309" s="14">
        <v>2</v>
      </c>
      <c r="CB309" s="14">
        <f t="shared" si="543"/>
        <v>5</v>
      </c>
      <c r="CC309" s="14" t="s">
        <v>21</v>
      </c>
      <c r="CD309" s="14">
        <f>INDEX(属性投放!$AY$6:$AY$85,(BW309-2)*20+CB309)</f>
        <v>1488</v>
      </c>
      <c r="CE309" s="14" t="s">
        <v>22</v>
      </c>
      <c r="CF309" s="14">
        <f>INDEX(属性投放!$AZ$6:$AZ$85,(BW309-2)*20+CB309)</f>
        <v>672</v>
      </c>
      <c r="CG309" s="14" t="s">
        <v>674</v>
      </c>
      <c r="CH309" s="14">
        <f>INDEX(属性投放!$BA$6:$BA$85,(BW309-2)*20+CB309)</f>
        <v>13380</v>
      </c>
      <c r="CI309" s="14" t="s">
        <v>21</v>
      </c>
      <c r="CJ309" s="14">
        <f>INDEX(属性投放!$BB$6:$BB$85,(BW309-2)*20+CB309)</f>
        <v>20</v>
      </c>
      <c r="CK309" s="14" t="s">
        <v>22</v>
      </c>
      <c r="CL309" s="14">
        <f>INDEX(属性投放!$BC$6:$BC$85,(BW309-2)*20+CB309)</f>
        <v>10</v>
      </c>
      <c r="CM309" s="14" t="s">
        <v>674</v>
      </c>
      <c r="CN309" s="14">
        <f>INDEX(属性投放!$BD$6:$BD$85,(BW309-2)*20+CB309)</f>
        <v>200</v>
      </c>
      <c r="CQ309" s="13">
        <v>305</v>
      </c>
      <c r="CR309" s="13">
        <f t="shared" si="544"/>
        <v>6</v>
      </c>
      <c r="CS309" s="13">
        <f t="shared" si="545"/>
        <v>45</v>
      </c>
      <c r="CT309" s="14">
        <f t="shared" si="546"/>
        <v>5</v>
      </c>
      <c r="CU309" s="14">
        <f t="shared" si="547"/>
        <v>1102006</v>
      </c>
      <c r="CV309" s="14" t="str">
        <f>INDEX($O$6:$O$27,CR309)&amp;"-"&amp;INDEX(属性投放!$AB$7:$AB$26,CX309)&amp;"-魂火-"&amp;CZ309</f>
        <v>项羽-大焦热+2-魂火-3</v>
      </c>
      <c r="CW309" s="25" t="s">
        <v>162</v>
      </c>
      <c r="CX309" s="14">
        <f>INDEX(属性投放!$AL$7:$AL$58,CS309)</f>
        <v>18</v>
      </c>
      <c r="CY309" s="14" t="s">
        <v>701</v>
      </c>
      <c r="CZ309" s="14">
        <f>INDEX(属性投放!$AM$7:$AM$58,CS309)</f>
        <v>3</v>
      </c>
      <c r="DA309" s="14">
        <f t="shared" si="548"/>
        <v>45</v>
      </c>
      <c r="DB309" s="14">
        <f>INDEX(属性投放!$AN$7:$AN$58,DA309)</f>
        <v>132</v>
      </c>
      <c r="DC309" s="14" t="s">
        <v>702</v>
      </c>
      <c r="DD309" s="14">
        <f>INDEX(属性投放!$BJ$6:$BJ$85,(CT309-2)*20+CX309)</f>
        <v>1500</v>
      </c>
      <c r="DE309" s="14">
        <f>SUMIFS(DD$5:DD309,$CR$5:$CR309,"="&amp;$CR309)</f>
        <v>22400</v>
      </c>
      <c r="DF309" s="14" t="s">
        <v>703</v>
      </c>
      <c r="DG309" s="14">
        <f>INDEX(属性投放!$BK$6:$BK$85,(CT309-2)*20+CX309)</f>
        <v>750</v>
      </c>
      <c r="DH309" s="14">
        <f>SUMIFS(DG$5:DG309,$CR$5:$CR309,"="&amp;$CR309)</f>
        <v>11203</v>
      </c>
      <c r="DI309" s="14" t="s">
        <v>704</v>
      </c>
      <c r="DJ309" s="14">
        <f>INDEX(属性投放!$BL$6:$BL$85,(CT309-2)*20+CX309)</f>
        <v>15000</v>
      </c>
      <c r="DK309" s="14">
        <f>SUMIFS(DJ$5:DJ309,$CR$5:$CR309,"="&amp;$CR309)</f>
        <v>224000</v>
      </c>
      <c r="DP309" s="14">
        <f t="shared" si="549"/>
        <v>1102016</v>
      </c>
      <c r="DQ309" s="14" t="str">
        <f t="shared" si="550"/>
        <v>西方龙5突</v>
      </c>
      <c r="DR309" s="14">
        <f t="shared" si="551"/>
        <v>6</v>
      </c>
      <c r="DS309" s="14">
        <f t="shared" si="552"/>
        <v>7</v>
      </c>
      <c r="DT309" s="14">
        <f t="shared" si="553"/>
        <v>8</v>
      </c>
      <c r="DU309" s="14">
        <f t="shared" si="554"/>
        <v>4</v>
      </c>
      <c r="DV309" s="14">
        <f t="shared" si="555"/>
        <v>5</v>
      </c>
      <c r="DW309" s="14">
        <f t="shared" si="556"/>
        <v>45</v>
      </c>
      <c r="DX309" s="14">
        <f>INDEX(属性投放!$AW$6:$AW$85,(卡牌属性!DU309-2)*20+卡牌属性!DV309)</f>
        <v>7</v>
      </c>
      <c r="DY309" s="14">
        <f>INDEX(属性投放!BP$6:BP$85,卡牌属性!$DW309)</f>
        <v>160</v>
      </c>
      <c r="DZ309" s="14">
        <f>INDEX(属性投放!BQ$6:BQ$85,卡牌属性!$DW309)</f>
        <v>80</v>
      </c>
      <c r="EA309" s="14">
        <f>INDEX(属性投放!BR$6:BR$85,卡牌属性!$DW309)</f>
        <v>1600</v>
      </c>
      <c r="EB309" s="14">
        <f t="shared" si="606"/>
        <v>950</v>
      </c>
      <c r="EC309" s="14">
        <f t="shared" si="607"/>
        <v>1138</v>
      </c>
      <c r="ED309" s="14">
        <f t="shared" si="608"/>
        <v>1252</v>
      </c>
      <c r="EE309" s="14">
        <f t="shared" si="609"/>
        <v>1252</v>
      </c>
      <c r="EF309" s="14">
        <f t="shared" si="610"/>
        <v>1400</v>
      </c>
      <c r="EG309" s="14">
        <f t="shared" si="611"/>
        <v>495</v>
      </c>
      <c r="EH309" s="14">
        <f t="shared" si="612"/>
        <v>534</v>
      </c>
      <c r="EI309" s="14">
        <f t="shared" si="613"/>
        <v>534</v>
      </c>
      <c r="EJ309" s="14">
        <f t="shared" si="614"/>
        <v>583</v>
      </c>
      <c r="EK309" s="14">
        <f t="shared" si="615"/>
        <v>696</v>
      </c>
      <c r="EL309" s="14">
        <f t="shared" si="616"/>
        <v>10770</v>
      </c>
      <c r="EM309" s="14">
        <f t="shared" si="617"/>
        <v>12000</v>
      </c>
      <c r="EN309" s="14">
        <f t="shared" si="618"/>
        <v>12000</v>
      </c>
      <c r="EO309" s="14">
        <f t="shared" si="619"/>
        <v>14500</v>
      </c>
      <c r="EP309" s="14">
        <f t="shared" si="620"/>
        <v>17400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557"/>
        <v>16</v>
      </c>
      <c r="AG310" s="13">
        <f t="shared" si="535"/>
        <v>2</v>
      </c>
      <c r="AH310" s="14">
        <f t="shared" si="536"/>
        <v>1101041</v>
      </c>
      <c r="AI310" s="14" t="str">
        <f t="shared" si="537"/>
        <v>常服夏玲6突</v>
      </c>
      <c r="AJ310" s="25" t="s">
        <v>162</v>
      </c>
      <c r="AK310" s="14">
        <v>1</v>
      </c>
      <c r="AL310" s="14">
        <f t="shared" si="538"/>
        <v>6</v>
      </c>
      <c r="AM310" s="14">
        <f>INDEX(属性投放!$DE$6:$DE$85,(卡牌属性!AG310-2)*20+卡牌属性!AL310)</f>
        <v>414</v>
      </c>
      <c r="AN310" s="14">
        <f t="shared" si="600"/>
        <v>414</v>
      </c>
      <c r="AO310" s="14">
        <f t="shared" si="600"/>
        <v>414</v>
      </c>
      <c r="AP310" s="14">
        <f t="shared" si="600"/>
        <v>414</v>
      </c>
      <c r="AQ310" s="14">
        <f t="shared" si="600"/>
        <v>414</v>
      </c>
      <c r="AR310" s="14">
        <f>INDEX(属性投放!$DF$6:$DF$85,(卡牌属性!AG310-2)*20+卡牌属性!AL310)</f>
        <v>182</v>
      </c>
      <c r="AS310" s="14">
        <f t="shared" si="601"/>
        <v>182</v>
      </c>
      <c r="AT310" s="14">
        <f t="shared" si="601"/>
        <v>182</v>
      </c>
      <c r="AU310" s="14">
        <f t="shared" si="601"/>
        <v>182</v>
      </c>
      <c r="AV310" s="14">
        <f t="shared" si="601"/>
        <v>182</v>
      </c>
      <c r="AW310" s="14">
        <f>INDEX(属性投放!$DG$6:$DG$85,(卡牌属性!AG310-2)*20+卡牌属性!AL310)</f>
        <v>2020</v>
      </c>
      <c r="AX310" s="14">
        <f t="shared" si="602"/>
        <v>2020</v>
      </c>
      <c r="AY310" s="14">
        <f t="shared" si="602"/>
        <v>2020</v>
      </c>
      <c r="AZ310" s="14">
        <f t="shared" si="602"/>
        <v>2020</v>
      </c>
      <c r="BA310" s="14">
        <f t="shared" si="602"/>
        <v>2020</v>
      </c>
      <c r="BB310" s="14">
        <f>INDEX(属性投放!$DK$6:$DK$85,(卡牌属性!AG310-2)*20+卡牌属性!AL310)</f>
        <v>22</v>
      </c>
      <c r="BC310" s="14">
        <f t="shared" si="603"/>
        <v>22</v>
      </c>
      <c r="BD310" s="14">
        <f t="shared" si="603"/>
        <v>22</v>
      </c>
      <c r="BE310" s="14">
        <f t="shared" si="603"/>
        <v>22</v>
      </c>
      <c r="BF310" s="14">
        <f t="shared" si="603"/>
        <v>22</v>
      </c>
      <c r="BG310" s="14">
        <f>INDEX(属性投放!$DL$6:$DL$85,(卡牌属性!AG310-2)*20+卡牌属性!AL310)</f>
        <v>11</v>
      </c>
      <c r="BH310" s="14">
        <f t="shared" si="604"/>
        <v>11</v>
      </c>
      <c r="BI310" s="14">
        <f t="shared" si="604"/>
        <v>11</v>
      </c>
      <c r="BJ310" s="14">
        <f t="shared" si="604"/>
        <v>11</v>
      </c>
      <c r="BK310" s="14">
        <f t="shared" si="604"/>
        <v>11</v>
      </c>
      <c r="BL310" s="14">
        <f>INDEX(属性投放!$DM$6:$DM$85,(卡牌属性!AG310-2)*20+卡牌属性!AL310)</f>
        <v>110</v>
      </c>
      <c r="BM310" s="14">
        <f t="shared" si="605"/>
        <v>110</v>
      </c>
      <c r="BN310" s="14">
        <f t="shared" si="605"/>
        <v>110</v>
      </c>
      <c r="BO310" s="14">
        <f t="shared" si="605"/>
        <v>110</v>
      </c>
      <c r="BP310" s="14">
        <f t="shared" si="605"/>
        <v>110</v>
      </c>
      <c r="BU310" s="13">
        <v>306</v>
      </c>
      <c r="BV310" s="13">
        <f t="shared" si="539"/>
        <v>16</v>
      </c>
      <c r="BW310" s="14">
        <f t="shared" si="540"/>
        <v>4</v>
      </c>
      <c r="BX310" s="14">
        <f t="shared" si="541"/>
        <v>1102016</v>
      </c>
      <c r="BY310" s="14" t="str">
        <f t="shared" si="542"/>
        <v>西方龙6突</v>
      </c>
      <c r="BZ310" s="25" t="s">
        <v>162</v>
      </c>
      <c r="CA310" s="14">
        <v>2</v>
      </c>
      <c r="CB310" s="14">
        <f t="shared" si="543"/>
        <v>6</v>
      </c>
      <c r="CC310" s="14" t="s">
        <v>21</v>
      </c>
      <c r="CD310" s="14">
        <f>INDEX(属性投放!$AY$6:$AY$85,(BW310-2)*20+CB310)</f>
        <v>1928</v>
      </c>
      <c r="CE310" s="14" t="s">
        <v>22</v>
      </c>
      <c r="CF310" s="14">
        <f>INDEX(属性投放!$AZ$6:$AZ$85,(BW310-2)*20+CB310)</f>
        <v>892</v>
      </c>
      <c r="CG310" s="14" t="s">
        <v>674</v>
      </c>
      <c r="CH310" s="14">
        <f>INDEX(属性投放!$BA$6:$BA$85,(BW310-2)*20+CB310)</f>
        <v>17780</v>
      </c>
      <c r="CI310" s="14" t="s">
        <v>21</v>
      </c>
      <c r="CJ310" s="14">
        <f>INDEX(属性投放!$BB$6:$BB$85,(BW310-2)*20+CB310)</f>
        <v>20</v>
      </c>
      <c r="CK310" s="14" t="s">
        <v>22</v>
      </c>
      <c r="CL310" s="14">
        <f>INDEX(属性投放!$BC$6:$BC$85,(BW310-2)*20+CB310)</f>
        <v>10</v>
      </c>
      <c r="CM310" s="14" t="s">
        <v>674</v>
      </c>
      <c r="CN310" s="14">
        <f>INDEX(属性投放!$BD$6:$BD$85,(BW310-2)*20+CB310)</f>
        <v>200</v>
      </c>
      <c r="CQ310" s="13">
        <v>306</v>
      </c>
      <c r="CR310" s="13">
        <f t="shared" si="544"/>
        <v>6</v>
      </c>
      <c r="CS310" s="13">
        <f t="shared" si="545"/>
        <v>46</v>
      </c>
      <c r="CT310" s="14">
        <f t="shared" si="546"/>
        <v>5</v>
      </c>
      <c r="CU310" s="14">
        <f t="shared" si="547"/>
        <v>1102006</v>
      </c>
      <c r="CV310" s="14" t="str">
        <f>INDEX($O$6:$O$27,CR310)&amp;"-"&amp;INDEX(属性投放!$AB$7:$AB$26,CX310)&amp;"-魂火-"&amp;CZ310</f>
        <v>项羽-无间-魂火-1</v>
      </c>
      <c r="CW310" s="25" t="s">
        <v>162</v>
      </c>
      <c r="CX310" s="14">
        <f>INDEX(属性投放!$AL$7:$AL$58,CS310)</f>
        <v>19</v>
      </c>
      <c r="CY310" s="14" t="s">
        <v>701</v>
      </c>
      <c r="CZ310" s="14">
        <f>INDEX(属性投放!$AM$7:$AM$58,CS310)</f>
        <v>1</v>
      </c>
      <c r="DA310" s="14">
        <f t="shared" si="548"/>
        <v>46</v>
      </c>
      <c r="DB310" s="14">
        <f>INDEX(属性投放!$AN$7:$AN$58,DA310)</f>
        <v>135</v>
      </c>
      <c r="DC310" s="14" t="s">
        <v>702</v>
      </c>
      <c r="DD310" s="14">
        <f>INDEX(属性投放!$BJ$6:$BJ$85,(CT310-2)*20+CX310)</f>
        <v>1800</v>
      </c>
      <c r="DE310" s="14">
        <f>SUMIFS(DD$5:DD310,$CR$5:$CR310,"="&amp;$CR310)</f>
        <v>24200</v>
      </c>
      <c r="DF310" s="14" t="s">
        <v>703</v>
      </c>
      <c r="DG310" s="14">
        <f>INDEX(属性投放!$BK$6:$BK$85,(CT310-2)*20+CX310)</f>
        <v>900</v>
      </c>
      <c r="DH310" s="14">
        <f>SUMIFS(DG$5:DG310,$CR$5:$CR310,"="&amp;$CR310)</f>
        <v>12103</v>
      </c>
      <c r="DI310" s="14" t="s">
        <v>704</v>
      </c>
      <c r="DJ310" s="14">
        <f>INDEX(属性投放!$BL$6:$BL$85,(CT310-2)*20+CX310)</f>
        <v>18000</v>
      </c>
      <c r="DK310" s="14">
        <f>SUMIFS(DJ$5:DJ310,$CR$5:$CR310,"="&amp;$CR310)</f>
        <v>242000</v>
      </c>
      <c r="DP310" s="14">
        <f t="shared" si="549"/>
        <v>1102016</v>
      </c>
      <c r="DQ310" s="14" t="str">
        <f t="shared" si="550"/>
        <v>西方龙6突</v>
      </c>
      <c r="DR310" s="14">
        <f t="shared" si="551"/>
        <v>6</v>
      </c>
      <c r="DS310" s="14">
        <f t="shared" si="552"/>
        <v>7</v>
      </c>
      <c r="DT310" s="14">
        <f t="shared" si="553"/>
        <v>8</v>
      </c>
      <c r="DU310" s="14">
        <f t="shared" si="554"/>
        <v>4</v>
      </c>
      <c r="DV310" s="14">
        <f t="shared" si="555"/>
        <v>6</v>
      </c>
      <c r="DW310" s="14">
        <f t="shared" si="556"/>
        <v>46</v>
      </c>
      <c r="DX310" s="14">
        <f>INDEX(属性投放!$AW$6:$AW$85,(卡牌属性!DU310-2)*20+卡牌属性!DV310)</f>
        <v>5</v>
      </c>
      <c r="DY310" s="14">
        <f>INDEX(属性投放!BP$6:BP$85,卡牌属性!$DW310)</f>
        <v>190</v>
      </c>
      <c r="DZ310" s="14">
        <f>INDEX(属性投放!BQ$6:BQ$85,卡牌属性!$DW310)</f>
        <v>95</v>
      </c>
      <c r="EA310" s="14">
        <f>INDEX(属性投放!BR$6:BR$85,卡牌属性!$DW310)</f>
        <v>1900</v>
      </c>
      <c r="EB310" s="14">
        <f t="shared" si="606"/>
        <v>1201</v>
      </c>
      <c r="EC310" s="14">
        <f t="shared" si="607"/>
        <v>1438</v>
      </c>
      <c r="ED310" s="14">
        <f t="shared" si="608"/>
        <v>1566</v>
      </c>
      <c r="EE310" s="14">
        <f t="shared" si="609"/>
        <v>1566</v>
      </c>
      <c r="EF310" s="14">
        <f t="shared" si="610"/>
        <v>1735</v>
      </c>
      <c r="EG310" s="14">
        <f t="shared" si="611"/>
        <v>645</v>
      </c>
      <c r="EH310" s="14">
        <f t="shared" si="612"/>
        <v>691</v>
      </c>
      <c r="EI310" s="14">
        <f t="shared" si="613"/>
        <v>691</v>
      </c>
      <c r="EJ310" s="14">
        <f t="shared" si="614"/>
        <v>754</v>
      </c>
      <c r="EK310" s="14">
        <f t="shared" si="615"/>
        <v>881</v>
      </c>
      <c r="EL310" s="14">
        <f t="shared" si="616"/>
        <v>13910</v>
      </c>
      <c r="EM310" s="14">
        <f t="shared" si="617"/>
        <v>15350</v>
      </c>
      <c r="EN310" s="14">
        <f t="shared" si="618"/>
        <v>15350</v>
      </c>
      <c r="EO310" s="14">
        <f t="shared" si="619"/>
        <v>18200</v>
      </c>
      <c r="EP310" s="14">
        <f t="shared" si="620"/>
        <v>21800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557"/>
        <v>16</v>
      </c>
      <c r="AG311" s="13">
        <f t="shared" si="535"/>
        <v>2</v>
      </c>
      <c r="AH311" s="14">
        <f t="shared" si="536"/>
        <v>1101041</v>
      </c>
      <c r="AI311" s="14" t="str">
        <f t="shared" si="537"/>
        <v>常服夏玲7突</v>
      </c>
      <c r="AJ311" s="25" t="s">
        <v>162</v>
      </c>
      <c r="AK311" s="14">
        <v>1</v>
      </c>
      <c r="AL311" s="14">
        <f t="shared" si="538"/>
        <v>7</v>
      </c>
      <c r="AM311" s="14">
        <f>INDEX(属性投放!$DE$6:$DE$85,(卡牌属性!AG311-2)*20+卡牌属性!AL311)</f>
        <v>1027</v>
      </c>
      <c r="AN311" s="14">
        <f t="shared" si="600"/>
        <v>1027</v>
      </c>
      <c r="AO311" s="14">
        <f t="shared" si="600"/>
        <v>1027</v>
      </c>
      <c r="AP311" s="14">
        <f t="shared" si="600"/>
        <v>1027</v>
      </c>
      <c r="AQ311" s="14">
        <f t="shared" si="600"/>
        <v>1027</v>
      </c>
      <c r="AR311" s="14">
        <f>INDEX(属性投放!$DF$6:$DF$85,(卡牌属性!AG311-2)*20+卡牌属性!AL311)</f>
        <v>488</v>
      </c>
      <c r="AS311" s="14">
        <f t="shared" si="601"/>
        <v>488</v>
      </c>
      <c r="AT311" s="14">
        <f t="shared" si="601"/>
        <v>488</v>
      </c>
      <c r="AU311" s="14">
        <f t="shared" si="601"/>
        <v>488</v>
      </c>
      <c r="AV311" s="14">
        <f t="shared" si="601"/>
        <v>488</v>
      </c>
      <c r="AW311" s="14">
        <f>INDEX(属性投放!$DG$6:$DG$85,(卡牌属性!AG311-2)*20+卡牌属性!AL311)</f>
        <v>5085</v>
      </c>
      <c r="AX311" s="14">
        <f t="shared" si="602"/>
        <v>5085</v>
      </c>
      <c r="AY311" s="14">
        <f t="shared" si="602"/>
        <v>5085</v>
      </c>
      <c r="AZ311" s="14">
        <f t="shared" si="602"/>
        <v>5085</v>
      </c>
      <c r="BA311" s="14">
        <f t="shared" si="602"/>
        <v>5085</v>
      </c>
      <c r="BB311" s="14">
        <f>INDEX(属性投放!$DK$6:$DK$85,(卡牌属性!AG311-2)*20+卡牌属性!AL311)</f>
        <v>36</v>
      </c>
      <c r="BC311" s="14">
        <f t="shared" si="603"/>
        <v>36</v>
      </c>
      <c r="BD311" s="14">
        <f t="shared" si="603"/>
        <v>36</v>
      </c>
      <c r="BE311" s="14">
        <f t="shared" si="603"/>
        <v>36</v>
      </c>
      <c r="BF311" s="14">
        <f t="shared" si="603"/>
        <v>36</v>
      </c>
      <c r="BG311" s="14">
        <f>INDEX(属性投放!$DL$6:$DL$85,(卡牌属性!AG311-2)*20+卡牌属性!AL311)</f>
        <v>18</v>
      </c>
      <c r="BH311" s="14">
        <f t="shared" si="604"/>
        <v>18</v>
      </c>
      <c r="BI311" s="14">
        <f t="shared" si="604"/>
        <v>18</v>
      </c>
      <c r="BJ311" s="14">
        <f t="shared" si="604"/>
        <v>18</v>
      </c>
      <c r="BK311" s="14">
        <f t="shared" si="604"/>
        <v>18</v>
      </c>
      <c r="BL311" s="14">
        <f>INDEX(属性投放!$DM$6:$DM$85,(卡牌属性!AG311-2)*20+卡牌属性!AL311)</f>
        <v>180</v>
      </c>
      <c r="BM311" s="14">
        <f t="shared" si="605"/>
        <v>180</v>
      </c>
      <c r="BN311" s="14">
        <f t="shared" si="605"/>
        <v>180</v>
      </c>
      <c r="BO311" s="14">
        <f t="shared" si="605"/>
        <v>180</v>
      </c>
      <c r="BP311" s="14">
        <f t="shared" si="605"/>
        <v>180</v>
      </c>
      <c r="BU311" s="13">
        <v>307</v>
      </c>
      <c r="BV311" s="13">
        <f t="shared" si="539"/>
        <v>16</v>
      </c>
      <c r="BW311" s="14">
        <f t="shared" si="540"/>
        <v>4</v>
      </c>
      <c r="BX311" s="14">
        <f t="shared" si="541"/>
        <v>1102016</v>
      </c>
      <c r="BY311" s="14" t="str">
        <f t="shared" si="542"/>
        <v>西方龙7突</v>
      </c>
      <c r="BZ311" s="25" t="s">
        <v>162</v>
      </c>
      <c r="CA311" s="14">
        <v>2</v>
      </c>
      <c r="CB311" s="14">
        <f t="shared" si="543"/>
        <v>7</v>
      </c>
      <c r="CC311" s="14" t="s">
        <v>21</v>
      </c>
      <c r="CD311" s="14">
        <f>INDEX(属性投放!$AY$6:$AY$85,(BW311-2)*20+CB311)</f>
        <v>2388</v>
      </c>
      <c r="CE311" s="14" t="s">
        <v>22</v>
      </c>
      <c r="CF311" s="14">
        <f>INDEX(属性投放!$AZ$6:$AZ$85,(BW311-2)*20+CB311)</f>
        <v>1123</v>
      </c>
      <c r="CG311" s="14" t="s">
        <v>674</v>
      </c>
      <c r="CH311" s="14">
        <f>INDEX(属性投放!$BA$6:$BA$85,(BW311-2)*20+CB311)</f>
        <v>22380</v>
      </c>
      <c r="CI311" s="14" t="s">
        <v>21</v>
      </c>
      <c r="CJ311" s="14">
        <f>INDEX(属性投放!$BB$6:$BB$85,(BW311-2)*20+CB311)</f>
        <v>25</v>
      </c>
      <c r="CK311" s="14" t="s">
        <v>22</v>
      </c>
      <c r="CL311" s="14">
        <f>INDEX(属性投放!$BC$6:$BC$85,(BW311-2)*20+CB311)</f>
        <v>13</v>
      </c>
      <c r="CM311" s="14" t="s">
        <v>674</v>
      </c>
      <c r="CN311" s="14">
        <f>INDEX(属性投放!$BD$6:$BD$85,(BW311-2)*20+CB311)</f>
        <v>250</v>
      </c>
      <c r="CQ311" s="13">
        <v>307</v>
      </c>
      <c r="CR311" s="13">
        <f t="shared" si="544"/>
        <v>6</v>
      </c>
      <c r="CS311" s="13">
        <f t="shared" si="545"/>
        <v>47</v>
      </c>
      <c r="CT311" s="14">
        <f t="shared" si="546"/>
        <v>5</v>
      </c>
      <c r="CU311" s="14">
        <f t="shared" si="547"/>
        <v>1102006</v>
      </c>
      <c r="CV311" s="14" t="str">
        <f>INDEX($O$6:$O$27,CR311)&amp;"-"&amp;INDEX(属性投放!$AB$7:$AB$26,CX311)&amp;"-魂火-"&amp;CZ311</f>
        <v>项羽-无间-魂火-2</v>
      </c>
      <c r="CW311" s="25" t="s">
        <v>162</v>
      </c>
      <c r="CX311" s="14">
        <f>INDEX(属性投放!$AL$7:$AL$58,CS311)</f>
        <v>19</v>
      </c>
      <c r="CY311" s="14" t="s">
        <v>701</v>
      </c>
      <c r="CZ311" s="14">
        <f>INDEX(属性投放!$AM$7:$AM$58,CS311)</f>
        <v>2</v>
      </c>
      <c r="DA311" s="14">
        <f t="shared" si="548"/>
        <v>47</v>
      </c>
      <c r="DB311" s="14">
        <f>INDEX(属性投放!$AN$7:$AN$58,DA311)</f>
        <v>137</v>
      </c>
      <c r="DC311" s="14" t="s">
        <v>702</v>
      </c>
      <c r="DD311" s="14">
        <f>INDEX(属性投放!$BJ$6:$BJ$85,(CT311-2)*20+CX311)</f>
        <v>1800</v>
      </c>
      <c r="DE311" s="14">
        <f>SUMIFS(DD$5:DD311,$CR$5:$CR311,"="&amp;$CR311)</f>
        <v>26000</v>
      </c>
      <c r="DF311" s="14" t="s">
        <v>703</v>
      </c>
      <c r="DG311" s="14">
        <f>INDEX(属性投放!$BK$6:$BK$85,(CT311-2)*20+CX311)</f>
        <v>900</v>
      </c>
      <c r="DH311" s="14">
        <f>SUMIFS(DG$5:DG311,$CR$5:$CR311,"="&amp;$CR311)</f>
        <v>13003</v>
      </c>
      <c r="DI311" s="14" t="s">
        <v>704</v>
      </c>
      <c r="DJ311" s="14">
        <f>INDEX(属性投放!$BL$6:$BL$85,(CT311-2)*20+CX311)</f>
        <v>18000</v>
      </c>
      <c r="DK311" s="14">
        <f>SUMIFS(DJ$5:DJ311,$CR$5:$CR311,"="&amp;$CR311)</f>
        <v>260000</v>
      </c>
      <c r="DP311" s="14">
        <f t="shared" si="549"/>
        <v>1102016</v>
      </c>
      <c r="DQ311" s="14" t="str">
        <f t="shared" si="550"/>
        <v>西方龙7突</v>
      </c>
      <c r="DR311" s="14">
        <f t="shared" si="551"/>
        <v>6</v>
      </c>
      <c r="DS311" s="14">
        <f t="shared" si="552"/>
        <v>7</v>
      </c>
      <c r="DT311" s="14">
        <f t="shared" si="553"/>
        <v>8</v>
      </c>
      <c r="DU311" s="14">
        <f t="shared" si="554"/>
        <v>4</v>
      </c>
      <c r="DV311" s="14">
        <f t="shared" si="555"/>
        <v>7</v>
      </c>
      <c r="DW311" s="14">
        <f t="shared" si="556"/>
        <v>47</v>
      </c>
      <c r="DX311" s="14">
        <f>INDEX(属性投放!$AW$6:$AW$85,(卡牌属性!DU311-2)*20+卡牌属性!DV311)</f>
        <v>5</v>
      </c>
      <c r="DY311" s="14">
        <f>INDEX(属性投放!BP$6:BP$85,卡牌属性!$DW311)</f>
        <v>200</v>
      </c>
      <c r="DZ311" s="14">
        <f>INDEX(属性投放!BQ$6:BQ$85,卡牌属性!$DW311)</f>
        <v>100</v>
      </c>
      <c r="EA311" s="14">
        <f>INDEX(属性投放!BR$6:BR$85,卡牌属性!$DW311)</f>
        <v>2000</v>
      </c>
      <c r="EB311" s="14">
        <f t="shared" si="606"/>
        <v>1456</v>
      </c>
      <c r="EC311" s="14">
        <f t="shared" si="607"/>
        <v>1728</v>
      </c>
      <c r="ED311" s="14">
        <f t="shared" si="608"/>
        <v>1866</v>
      </c>
      <c r="EE311" s="14">
        <f t="shared" si="609"/>
        <v>1866</v>
      </c>
      <c r="EF311" s="14">
        <f t="shared" si="610"/>
        <v>2050</v>
      </c>
      <c r="EG311" s="14">
        <f t="shared" si="611"/>
        <v>790</v>
      </c>
      <c r="EH311" s="14">
        <f t="shared" si="612"/>
        <v>841</v>
      </c>
      <c r="EI311" s="14">
        <f t="shared" si="613"/>
        <v>841</v>
      </c>
      <c r="EJ311" s="14">
        <f t="shared" si="614"/>
        <v>914</v>
      </c>
      <c r="EK311" s="14">
        <f t="shared" si="615"/>
        <v>1051</v>
      </c>
      <c r="EL311" s="14">
        <f t="shared" si="616"/>
        <v>16910</v>
      </c>
      <c r="EM311" s="14">
        <f t="shared" si="617"/>
        <v>18500</v>
      </c>
      <c r="EN311" s="14">
        <f t="shared" si="618"/>
        <v>18500</v>
      </c>
      <c r="EO311" s="14">
        <f t="shared" si="619"/>
        <v>21600</v>
      </c>
      <c r="EP311" s="14">
        <f t="shared" si="620"/>
        <v>25700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557"/>
        <v>16</v>
      </c>
      <c r="AG312" s="13">
        <f t="shared" si="535"/>
        <v>2</v>
      </c>
      <c r="AH312" s="14">
        <f t="shared" si="536"/>
        <v>1101041</v>
      </c>
      <c r="AI312" s="14" t="str">
        <f t="shared" si="537"/>
        <v>常服夏玲8突</v>
      </c>
      <c r="AJ312" s="25" t="s">
        <v>162</v>
      </c>
      <c r="AK312" s="14">
        <v>1</v>
      </c>
      <c r="AL312" s="14">
        <f t="shared" si="538"/>
        <v>8</v>
      </c>
      <c r="AM312" s="14">
        <f>INDEX(属性投放!$DE$6:$DE$85,(卡牌属性!AG312-2)*20+卡牌属性!AL312)</f>
        <v>1129</v>
      </c>
      <c r="AN312" s="14">
        <f t="shared" si="600"/>
        <v>1129</v>
      </c>
      <c r="AO312" s="14">
        <f t="shared" si="600"/>
        <v>1129</v>
      </c>
      <c r="AP312" s="14">
        <f t="shared" si="600"/>
        <v>1129</v>
      </c>
      <c r="AQ312" s="14">
        <f t="shared" si="600"/>
        <v>1129</v>
      </c>
      <c r="AR312" s="14">
        <f>INDEX(属性投放!$DF$6:$DF$85,(卡牌属性!AG312-2)*20+卡牌属性!AL312)</f>
        <v>539</v>
      </c>
      <c r="AS312" s="14">
        <f t="shared" si="601"/>
        <v>539</v>
      </c>
      <c r="AT312" s="14">
        <f t="shared" si="601"/>
        <v>539</v>
      </c>
      <c r="AU312" s="14">
        <f t="shared" si="601"/>
        <v>539</v>
      </c>
      <c r="AV312" s="14">
        <f t="shared" si="601"/>
        <v>539</v>
      </c>
      <c r="AW312" s="14">
        <f>INDEX(属性投放!$DG$6:$DG$85,(卡牌属性!AG312-2)*20+卡牌属性!AL312)</f>
        <v>5595</v>
      </c>
      <c r="AX312" s="14">
        <f t="shared" si="602"/>
        <v>5595</v>
      </c>
      <c r="AY312" s="14">
        <f t="shared" si="602"/>
        <v>5595</v>
      </c>
      <c r="AZ312" s="14">
        <f t="shared" si="602"/>
        <v>5595</v>
      </c>
      <c r="BA312" s="14">
        <f t="shared" si="602"/>
        <v>5595</v>
      </c>
      <c r="BB312" s="14">
        <f>INDEX(属性投放!$DK$6:$DK$85,(卡牌属性!AG312-2)*20+卡牌属性!AL312)</f>
        <v>36</v>
      </c>
      <c r="BC312" s="14">
        <f t="shared" si="603"/>
        <v>36</v>
      </c>
      <c r="BD312" s="14">
        <f t="shared" si="603"/>
        <v>36</v>
      </c>
      <c r="BE312" s="14">
        <f t="shared" si="603"/>
        <v>36</v>
      </c>
      <c r="BF312" s="14">
        <f t="shared" si="603"/>
        <v>36</v>
      </c>
      <c r="BG312" s="14">
        <f>INDEX(属性投放!$DL$6:$DL$85,(卡牌属性!AG312-2)*20+卡牌属性!AL312)</f>
        <v>18</v>
      </c>
      <c r="BH312" s="14">
        <f t="shared" si="604"/>
        <v>18</v>
      </c>
      <c r="BI312" s="14">
        <f t="shared" si="604"/>
        <v>18</v>
      </c>
      <c r="BJ312" s="14">
        <f t="shared" si="604"/>
        <v>18</v>
      </c>
      <c r="BK312" s="14">
        <f t="shared" si="604"/>
        <v>18</v>
      </c>
      <c r="BL312" s="14">
        <f>INDEX(属性投放!$DM$6:$DM$85,(卡牌属性!AG312-2)*20+卡牌属性!AL312)</f>
        <v>180</v>
      </c>
      <c r="BM312" s="14">
        <f t="shared" si="605"/>
        <v>180</v>
      </c>
      <c r="BN312" s="14">
        <f t="shared" si="605"/>
        <v>180</v>
      </c>
      <c r="BO312" s="14">
        <f t="shared" si="605"/>
        <v>180</v>
      </c>
      <c r="BP312" s="14">
        <f t="shared" si="605"/>
        <v>180</v>
      </c>
      <c r="BU312" s="13">
        <v>308</v>
      </c>
      <c r="BV312" s="13">
        <f t="shared" si="539"/>
        <v>16</v>
      </c>
      <c r="BW312" s="14">
        <f t="shared" si="540"/>
        <v>4</v>
      </c>
      <c r="BX312" s="14">
        <f t="shared" si="541"/>
        <v>1102016</v>
      </c>
      <c r="BY312" s="14" t="str">
        <f t="shared" si="542"/>
        <v>西方龙8突</v>
      </c>
      <c r="BZ312" s="25" t="s">
        <v>162</v>
      </c>
      <c r="CA312" s="14">
        <v>2</v>
      </c>
      <c r="CB312" s="14">
        <f t="shared" si="543"/>
        <v>8</v>
      </c>
      <c r="CC312" s="14" t="s">
        <v>21</v>
      </c>
      <c r="CD312" s="14">
        <f>INDEX(属性投放!$AY$6:$AY$85,(BW312-2)*20+CB312)</f>
        <v>2933</v>
      </c>
      <c r="CE312" s="14" t="s">
        <v>22</v>
      </c>
      <c r="CF312" s="14">
        <f>INDEX(属性投放!$AZ$6:$AZ$85,(BW312-2)*20+CB312)</f>
        <v>1398</v>
      </c>
      <c r="CG312" s="14" t="s">
        <v>674</v>
      </c>
      <c r="CH312" s="14">
        <f>INDEX(属性投放!$BA$6:$BA$85,(BW312-2)*20+CB312)</f>
        <v>27830</v>
      </c>
      <c r="CI312" s="14" t="s">
        <v>21</v>
      </c>
      <c r="CJ312" s="14">
        <f>INDEX(属性投放!$BB$6:$BB$85,(BW312-2)*20+CB312)</f>
        <v>25</v>
      </c>
      <c r="CK312" s="14" t="s">
        <v>22</v>
      </c>
      <c r="CL312" s="14">
        <f>INDEX(属性投放!$BC$6:$BC$85,(BW312-2)*20+CB312)</f>
        <v>13</v>
      </c>
      <c r="CM312" s="14" t="s">
        <v>674</v>
      </c>
      <c r="CN312" s="14">
        <f>INDEX(属性投放!$BD$6:$BD$85,(BW312-2)*20+CB312)</f>
        <v>250</v>
      </c>
      <c r="CQ312" s="13">
        <v>308</v>
      </c>
      <c r="CR312" s="13">
        <f t="shared" si="544"/>
        <v>6</v>
      </c>
      <c r="CS312" s="13">
        <f t="shared" si="545"/>
        <v>48</v>
      </c>
      <c r="CT312" s="14">
        <f t="shared" si="546"/>
        <v>5</v>
      </c>
      <c r="CU312" s="14">
        <f t="shared" si="547"/>
        <v>1102006</v>
      </c>
      <c r="CV312" s="14" t="str">
        <f>INDEX($O$6:$O$27,CR312)&amp;"-"&amp;INDEX(属性投放!$AB$7:$AB$26,CX312)&amp;"-魂火-"&amp;CZ312</f>
        <v>项羽-无间-魂火-3</v>
      </c>
      <c r="CW312" s="25" t="s">
        <v>162</v>
      </c>
      <c r="CX312" s="14">
        <f>INDEX(属性投放!$AL$7:$AL$58,CS312)</f>
        <v>19</v>
      </c>
      <c r="CY312" s="14" t="s">
        <v>701</v>
      </c>
      <c r="CZ312" s="14">
        <f>INDEX(属性投放!$AM$7:$AM$58,CS312)</f>
        <v>3</v>
      </c>
      <c r="DA312" s="14">
        <f t="shared" si="548"/>
        <v>48</v>
      </c>
      <c r="DB312" s="14">
        <f>INDEX(属性投放!$AN$7:$AN$58,DA312)</f>
        <v>140</v>
      </c>
      <c r="DC312" s="14" t="s">
        <v>702</v>
      </c>
      <c r="DD312" s="14">
        <f>INDEX(属性投放!$BJ$6:$BJ$85,(CT312-2)*20+CX312)</f>
        <v>1800</v>
      </c>
      <c r="DE312" s="14">
        <f>SUMIFS(DD$5:DD312,$CR$5:$CR312,"="&amp;$CR312)</f>
        <v>27800</v>
      </c>
      <c r="DF312" s="14" t="s">
        <v>703</v>
      </c>
      <c r="DG312" s="14">
        <f>INDEX(属性投放!$BK$6:$BK$85,(CT312-2)*20+CX312)</f>
        <v>900</v>
      </c>
      <c r="DH312" s="14">
        <f>SUMIFS(DG$5:DG312,$CR$5:$CR312,"="&amp;$CR312)</f>
        <v>13903</v>
      </c>
      <c r="DI312" s="14" t="s">
        <v>704</v>
      </c>
      <c r="DJ312" s="14">
        <f>INDEX(属性投放!$BL$6:$BL$85,(CT312-2)*20+CX312)</f>
        <v>18000</v>
      </c>
      <c r="DK312" s="14">
        <f>SUMIFS(DJ$5:DJ312,$CR$5:$CR312,"="&amp;$CR312)</f>
        <v>278000</v>
      </c>
      <c r="DP312" s="14">
        <f t="shared" si="549"/>
        <v>1102016</v>
      </c>
      <c r="DQ312" s="14" t="str">
        <f t="shared" si="550"/>
        <v>西方龙8突</v>
      </c>
      <c r="DR312" s="14">
        <f t="shared" si="551"/>
        <v>6</v>
      </c>
      <c r="DS312" s="14">
        <f t="shared" si="552"/>
        <v>7</v>
      </c>
      <c r="DT312" s="14">
        <f t="shared" si="553"/>
        <v>8</v>
      </c>
      <c r="DU312" s="14">
        <f t="shared" si="554"/>
        <v>4</v>
      </c>
      <c r="DV312" s="14">
        <f t="shared" si="555"/>
        <v>8</v>
      </c>
      <c r="DW312" s="14">
        <f t="shared" si="556"/>
        <v>48</v>
      </c>
      <c r="DX312" s="14">
        <f>INDEX(属性投放!$AW$6:$AW$85,(卡牌属性!DU312-2)*20+卡牌属性!DV312)</f>
        <v>5</v>
      </c>
      <c r="DY312" s="14">
        <f>INDEX(属性投放!BP$6:BP$85,卡牌属性!$DW312)</f>
        <v>200</v>
      </c>
      <c r="DZ312" s="14">
        <f>INDEX(属性投放!BQ$6:BQ$85,卡牌属性!$DW312)</f>
        <v>100</v>
      </c>
      <c r="EA312" s="14">
        <f>INDEX(属性投放!BR$6:BR$85,卡牌属性!$DW312)</f>
        <v>2000</v>
      </c>
      <c r="EB312" s="14">
        <f t="shared" si="606"/>
        <v>1736</v>
      </c>
      <c r="EC312" s="14">
        <f t="shared" si="607"/>
        <v>2053</v>
      </c>
      <c r="ED312" s="14">
        <f t="shared" si="608"/>
        <v>2206</v>
      </c>
      <c r="EE312" s="14">
        <f t="shared" si="609"/>
        <v>2206</v>
      </c>
      <c r="EF312" s="14">
        <f t="shared" si="610"/>
        <v>2400</v>
      </c>
      <c r="EG312" s="14">
        <f t="shared" si="611"/>
        <v>955</v>
      </c>
      <c r="EH312" s="14">
        <f t="shared" si="612"/>
        <v>1011</v>
      </c>
      <c r="EI312" s="14">
        <f t="shared" si="613"/>
        <v>1011</v>
      </c>
      <c r="EJ312" s="14">
        <f t="shared" si="614"/>
        <v>1089</v>
      </c>
      <c r="EK312" s="14">
        <f t="shared" si="615"/>
        <v>1251</v>
      </c>
      <c r="EL312" s="14">
        <f t="shared" si="616"/>
        <v>20310</v>
      </c>
      <c r="EM312" s="14">
        <f t="shared" si="617"/>
        <v>22000</v>
      </c>
      <c r="EN312" s="14">
        <f t="shared" si="618"/>
        <v>22000</v>
      </c>
      <c r="EO312" s="14">
        <f t="shared" si="619"/>
        <v>25600</v>
      </c>
      <c r="EP312" s="14">
        <f t="shared" si="620"/>
        <v>30200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557"/>
        <v>16</v>
      </c>
      <c r="AG313" s="13">
        <f t="shared" si="535"/>
        <v>2</v>
      </c>
      <c r="AH313" s="14">
        <f t="shared" si="536"/>
        <v>1101041</v>
      </c>
      <c r="AI313" s="14" t="str">
        <f t="shared" si="537"/>
        <v>常服夏玲9突</v>
      </c>
      <c r="AJ313" s="25" t="s">
        <v>162</v>
      </c>
      <c r="AK313" s="14">
        <v>1</v>
      </c>
      <c r="AL313" s="14">
        <f t="shared" si="538"/>
        <v>9</v>
      </c>
      <c r="AM313" s="14">
        <f>INDEX(属性投放!$DE$6:$DE$85,(卡牌属性!AG313-2)*20+卡牌属性!AL313)</f>
        <v>1231</v>
      </c>
      <c r="AN313" s="14">
        <f t="shared" si="600"/>
        <v>1231</v>
      </c>
      <c r="AO313" s="14">
        <f t="shared" si="600"/>
        <v>1231</v>
      </c>
      <c r="AP313" s="14">
        <f t="shared" si="600"/>
        <v>1231</v>
      </c>
      <c r="AQ313" s="14">
        <f t="shared" si="600"/>
        <v>1231</v>
      </c>
      <c r="AR313" s="14">
        <f>INDEX(属性投放!$DF$6:$DF$85,(卡牌属性!AG313-2)*20+卡牌属性!AL313)</f>
        <v>590</v>
      </c>
      <c r="AS313" s="14">
        <f t="shared" si="601"/>
        <v>590</v>
      </c>
      <c r="AT313" s="14">
        <f t="shared" si="601"/>
        <v>590</v>
      </c>
      <c r="AU313" s="14">
        <f t="shared" si="601"/>
        <v>590</v>
      </c>
      <c r="AV313" s="14">
        <f t="shared" si="601"/>
        <v>590</v>
      </c>
      <c r="AW313" s="14">
        <f>INDEX(属性投放!$DG$6:$DG$85,(卡牌属性!AG313-2)*20+卡牌属性!AL313)</f>
        <v>6105</v>
      </c>
      <c r="AX313" s="14">
        <f t="shared" si="602"/>
        <v>6105</v>
      </c>
      <c r="AY313" s="14">
        <f t="shared" si="602"/>
        <v>6105</v>
      </c>
      <c r="AZ313" s="14">
        <f t="shared" si="602"/>
        <v>6105</v>
      </c>
      <c r="BA313" s="14">
        <f t="shared" si="602"/>
        <v>6105</v>
      </c>
      <c r="BB313" s="14">
        <f>INDEX(属性投放!$DK$6:$DK$85,(卡牌属性!AG313-2)*20+卡牌属性!AL313)</f>
        <v>36</v>
      </c>
      <c r="BC313" s="14">
        <f t="shared" si="603"/>
        <v>36</v>
      </c>
      <c r="BD313" s="14">
        <f t="shared" si="603"/>
        <v>36</v>
      </c>
      <c r="BE313" s="14">
        <f t="shared" si="603"/>
        <v>36</v>
      </c>
      <c r="BF313" s="14">
        <f t="shared" si="603"/>
        <v>36</v>
      </c>
      <c r="BG313" s="14">
        <f>INDEX(属性投放!$DL$6:$DL$85,(卡牌属性!AG313-2)*20+卡牌属性!AL313)</f>
        <v>18</v>
      </c>
      <c r="BH313" s="14">
        <f t="shared" si="604"/>
        <v>18</v>
      </c>
      <c r="BI313" s="14">
        <f t="shared" si="604"/>
        <v>18</v>
      </c>
      <c r="BJ313" s="14">
        <f t="shared" si="604"/>
        <v>18</v>
      </c>
      <c r="BK313" s="14">
        <f t="shared" si="604"/>
        <v>18</v>
      </c>
      <c r="BL313" s="14">
        <f>INDEX(属性投放!$DM$6:$DM$85,(卡牌属性!AG313-2)*20+卡牌属性!AL313)</f>
        <v>180</v>
      </c>
      <c r="BM313" s="14">
        <f t="shared" si="605"/>
        <v>180</v>
      </c>
      <c r="BN313" s="14">
        <f t="shared" si="605"/>
        <v>180</v>
      </c>
      <c r="BO313" s="14">
        <f t="shared" si="605"/>
        <v>180</v>
      </c>
      <c r="BP313" s="14">
        <f t="shared" si="605"/>
        <v>180</v>
      </c>
      <c r="BU313" s="13">
        <v>309</v>
      </c>
      <c r="BV313" s="13">
        <f t="shared" si="539"/>
        <v>16</v>
      </c>
      <c r="BW313" s="14">
        <f t="shared" si="540"/>
        <v>4</v>
      </c>
      <c r="BX313" s="14">
        <f t="shared" si="541"/>
        <v>1102016</v>
      </c>
      <c r="BY313" s="14" t="str">
        <f t="shared" si="542"/>
        <v>西方龙9突</v>
      </c>
      <c r="BZ313" s="25" t="s">
        <v>162</v>
      </c>
      <c r="CA313" s="14">
        <v>2</v>
      </c>
      <c r="CB313" s="14">
        <f t="shared" si="543"/>
        <v>9</v>
      </c>
      <c r="CC313" s="14" t="s">
        <v>21</v>
      </c>
      <c r="CD313" s="14">
        <f>INDEX(属性投放!$AY$6:$AY$85,(BW313-2)*20+CB313)</f>
        <v>3538</v>
      </c>
      <c r="CE313" s="14" t="s">
        <v>22</v>
      </c>
      <c r="CF313" s="14">
        <f>INDEX(属性投放!$AZ$6:$AZ$85,(BW313-2)*20+CB313)</f>
        <v>1703</v>
      </c>
      <c r="CG313" s="14" t="s">
        <v>674</v>
      </c>
      <c r="CH313" s="14">
        <f>INDEX(属性投放!$BA$6:$BA$85,(BW313-2)*20+CB313)</f>
        <v>33880</v>
      </c>
      <c r="CI313" s="14" t="s">
        <v>21</v>
      </c>
      <c r="CJ313" s="14">
        <f>INDEX(属性投放!$BB$6:$BB$85,(BW313-2)*20+CB313)</f>
        <v>25</v>
      </c>
      <c r="CK313" s="14" t="s">
        <v>22</v>
      </c>
      <c r="CL313" s="14">
        <f>INDEX(属性投放!$BC$6:$BC$85,(BW313-2)*20+CB313)</f>
        <v>13</v>
      </c>
      <c r="CM313" s="14" t="s">
        <v>674</v>
      </c>
      <c r="CN313" s="14">
        <f>INDEX(属性投放!$BD$6:$BD$85,(BW313-2)*20+CB313)</f>
        <v>250</v>
      </c>
      <c r="CQ313" s="13">
        <v>309</v>
      </c>
      <c r="CR313" s="13">
        <f t="shared" si="544"/>
        <v>6</v>
      </c>
      <c r="CS313" s="13">
        <f t="shared" si="545"/>
        <v>49</v>
      </c>
      <c r="CT313" s="14">
        <f t="shared" si="546"/>
        <v>5</v>
      </c>
      <c r="CU313" s="14">
        <f t="shared" si="547"/>
        <v>1102006</v>
      </c>
      <c r="CV313" s="14" t="str">
        <f>INDEX($O$6:$O$27,CR313)&amp;"-"&amp;INDEX(属性投放!$AB$7:$AB$26,CX313)&amp;"-魂火-"&amp;CZ313</f>
        <v>项羽-无间+1-魂火-1</v>
      </c>
      <c r="CW313" s="25" t="s">
        <v>162</v>
      </c>
      <c r="CX313" s="14">
        <f>INDEX(属性投放!$AL$7:$AL$58,CS313)</f>
        <v>20</v>
      </c>
      <c r="CY313" s="14" t="s">
        <v>701</v>
      </c>
      <c r="CZ313" s="14">
        <f>INDEX(属性投放!$AM$7:$AM$58,CS313)</f>
        <v>1</v>
      </c>
      <c r="DA313" s="14">
        <f t="shared" si="548"/>
        <v>49</v>
      </c>
      <c r="DB313" s="14">
        <f>INDEX(属性投放!$AN$7:$AN$58,DA313)</f>
        <v>142</v>
      </c>
      <c r="DC313" s="14" t="s">
        <v>702</v>
      </c>
      <c r="DD313" s="14">
        <f>INDEX(属性投放!$BJ$6:$BJ$85,(CT313-2)*20+CX313)</f>
        <v>2250</v>
      </c>
      <c r="DE313" s="14">
        <f>SUMIFS(DD$5:DD313,$CR$5:$CR313,"="&amp;$CR313)</f>
        <v>30050</v>
      </c>
      <c r="DF313" s="14" t="s">
        <v>703</v>
      </c>
      <c r="DG313" s="14">
        <f>INDEX(属性投放!$BK$6:$BK$85,(CT313-2)*20+CX313)</f>
        <v>1125</v>
      </c>
      <c r="DH313" s="14">
        <f>SUMIFS(DG$5:DG313,$CR$5:$CR313,"="&amp;$CR313)</f>
        <v>15028</v>
      </c>
      <c r="DI313" s="14" t="s">
        <v>704</v>
      </c>
      <c r="DJ313" s="14">
        <f>INDEX(属性投放!$BL$6:$BL$85,(CT313-2)*20+CX313)</f>
        <v>22500</v>
      </c>
      <c r="DK313" s="14">
        <f>SUMIFS(DJ$5:DJ313,$CR$5:$CR313,"="&amp;$CR313)</f>
        <v>300500</v>
      </c>
      <c r="DP313" s="14">
        <f t="shared" si="549"/>
        <v>1102016</v>
      </c>
      <c r="DQ313" s="14" t="str">
        <f t="shared" si="550"/>
        <v>西方龙9突</v>
      </c>
      <c r="DR313" s="14">
        <f t="shared" si="551"/>
        <v>6</v>
      </c>
      <c r="DS313" s="14">
        <f t="shared" si="552"/>
        <v>7</v>
      </c>
      <c r="DT313" s="14">
        <f t="shared" si="553"/>
        <v>8</v>
      </c>
      <c r="DU313" s="14">
        <f t="shared" si="554"/>
        <v>4</v>
      </c>
      <c r="DV313" s="14">
        <f t="shared" si="555"/>
        <v>9</v>
      </c>
      <c r="DW313" s="14">
        <f t="shared" si="556"/>
        <v>49</v>
      </c>
      <c r="DX313" s="14">
        <f>INDEX(属性投放!$AW$6:$AW$85,(卡牌属性!DU313-2)*20+卡牌属性!DV313)</f>
        <v>8</v>
      </c>
      <c r="DY313" s="14">
        <f>INDEX(属性投放!BP$6:BP$85,卡牌属性!$DW313)</f>
        <v>300</v>
      </c>
      <c r="DZ313" s="14">
        <f>INDEX(属性投放!BQ$6:BQ$85,卡牌属性!$DW313)</f>
        <v>150</v>
      </c>
      <c r="EA313" s="14">
        <f>INDEX(属性投放!BR$6:BR$85,卡牌属性!$DW313)</f>
        <v>3000</v>
      </c>
      <c r="EB313" s="14">
        <f t="shared" si="606"/>
        <v>2016</v>
      </c>
      <c r="EC313" s="14">
        <f t="shared" si="607"/>
        <v>2378</v>
      </c>
      <c r="ED313" s="14">
        <f t="shared" si="608"/>
        <v>2546</v>
      </c>
      <c r="EE313" s="14">
        <f t="shared" si="609"/>
        <v>2546</v>
      </c>
      <c r="EF313" s="14">
        <f t="shared" si="610"/>
        <v>2750</v>
      </c>
      <c r="EG313" s="14">
        <f t="shared" si="611"/>
        <v>1120</v>
      </c>
      <c r="EH313" s="14">
        <f t="shared" si="612"/>
        <v>1181</v>
      </c>
      <c r="EI313" s="14">
        <f t="shared" si="613"/>
        <v>1181</v>
      </c>
      <c r="EJ313" s="14">
        <f t="shared" si="614"/>
        <v>1264</v>
      </c>
      <c r="EK313" s="14">
        <f t="shared" si="615"/>
        <v>1451</v>
      </c>
      <c r="EL313" s="14">
        <f t="shared" si="616"/>
        <v>23710</v>
      </c>
      <c r="EM313" s="14">
        <f t="shared" si="617"/>
        <v>25500</v>
      </c>
      <c r="EN313" s="14">
        <f t="shared" si="618"/>
        <v>25500</v>
      </c>
      <c r="EO313" s="14">
        <f t="shared" si="619"/>
        <v>29600</v>
      </c>
      <c r="EP313" s="14">
        <f t="shared" si="620"/>
        <v>34700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557"/>
        <v>16</v>
      </c>
      <c r="AG314" s="13">
        <f t="shared" si="535"/>
        <v>2</v>
      </c>
      <c r="AH314" s="14">
        <f t="shared" si="536"/>
        <v>1101041</v>
      </c>
      <c r="AI314" s="14" t="str">
        <f t="shared" si="537"/>
        <v>常服夏玲10突</v>
      </c>
      <c r="AJ314" s="25" t="s">
        <v>162</v>
      </c>
      <c r="AK314" s="14">
        <v>1</v>
      </c>
      <c r="AL314" s="14">
        <f t="shared" si="538"/>
        <v>10</v>
      </c>
      <c r="AM314" s="14">
        <f>INDEX(属性投放!$DE$6:$DE$85,(卡牌属性!AG314-2)*20+卡牌属性!AL314)</f>
        <v>1873</v>
      </c>
      <c r="AN314" s="14">
        <f t="shared" si="600"/>
        <v>1873</v>
      </c>
      <c r="AO314" s="14">
        <f t="shared" si="600"/>
        <v>1873</v>
      </c>
      <c r="AP314" s="14">
        <f t="shared" si="600"/>
        <v>1873</v>
      </c>
      <c r="AQ314" s="14">
        <f t="shared" si="600"/>
        <v>1873</v>
      </c>
      <c r="AR314" s="14">
        <f>INDEX(属性投放!$DF$6:$DF$85,(卡牌属性!AG314-2)*20+卡牌属性!AL314)</f>
        <v>911</v>
      </c>
      <c r="AS314" s="14">
        <f t="shared" si="601"/>
        <v>911</v>
      </c>
      <c r="AT314" s="14">
        <f t="shared" si="601"/>
        <v>911</v>
      </c>
      <c r="AU314" s="14">
        <f t="shared" si="601"/>
        <v>911</v>
      </c>
      <c r="AV314" s="14">
        <f t="shared" si="601"/>
        <v>911</v>
      </c>
      <c r="AW314" s="14">
        <f>INDEX(属性投放!$DG$6:$DG$85,(卡牌属性!AG314-2)*20+卡牌属性!AL314)</f>
        <v>9315</v>
      </c>
      <c r="AX314" s="14">
        <f t="shared" si="602"/>
        <v>9315</v>
      </c>
      <c r="AY314" s="14">
        <f t="shared" si="602"/>
        <v>9315</v>
      </c>
      <c r="AZ314" s="14">
        <f t="shared" si="602"/>
        <v>9315</v>
      </c>
      <c r="BA314" s="14">
        <f t="shared" si="602"/>
        <v>9315</v>
      </c>
      <c r="BB314" s="14">
        <f>INDEX(属性投放!$DK$6:$DK$85,(卡牌属性!AG314-2)*20+卡牌属性!AL314)</f>
        <v>76</v>
      </c>
      <c r="BC314" s="14">
        <f t="shared" si="603"/>
        <v>76</v>
      </c>
      <c r="BD314" s="14">
        <f t="shared" si="603"/>
        <v>76</v>
      </c>
      <c r="BE314" s="14">
        <f t="shared" si="603"/>
        <v>76</v>
      </c>
      <c r="BF314" s="14">
        <f t="shared" si="603"/>
        <v>76</v>
      </c>
      <c r="BG314" s="14">
        <f>INDEX(属性投放!$DL$6:$DL$85,(卡牌属性!AG314-2)*20+卡牌属性!AL314)</f>
        <v>38</v>
      </c>
      <c r="BH314" s="14">
        <f t="shared" si="604"/>
        <v>38</v>
      </c>
      <c r="BI314" s="14">
        <f t="shared" si="604"/>
        <v>38</v>
      </c>
      <c r="BJ314" s="14">
        <f t="shared" si="604"/>
        <v>38</v>
      </c>
      <c r="BK314" s="14">
        <f t="shared" si="604"/>
        <v>38</v>
      </c>
      <c r="BL314" s="14">
        <f>INDEX(属性投放!$DM$6:$DM$85,(卡牌属性!AG314-2)*20+卡牌属性!AL314)</f>
        <v>380</v>
      </c>
      <c r="BM314" s="14">
        <f t="shared" si="605"/>
        <v>380</v>
      </c>
      <c r="BN314" s="14">
        <f t="shared" si="605"/>
        <v>380</v>
      </c>
      <c r="BO314" s="14">
        <f t="shared" si="605"/>
        <v>380</v>
      </c>
      <c r="BP314" s="14">
        <f t="shared" si="605"/>
        <v>380</v>
      </c>
      <c r="BU314" s="13">
        <v>310</v>
      </c>
      <c r="BV314" s="13">
        <f t="shared" si="539"/>
        <v>16</v>
      </c>
      <c r="BW314" s="14">
        <f t="shared" si="540"/>
        <v>4</v>
      </c>
      <c r="BX314" s="14">
        <f t="shared" si="541"/>
        <v>1102016</v>
      </c>
      <c r="BY314" s="14" t="str">
        <f t="shared" si="542"/>
        <v>西方龙10突</v>
      </c>
      <c r="BZ314" s="25" t="s">
        <v>162</v>
      </c>
      <c r="CA314" s="14">
        <v>2</v>
      </c>
      <c r="CB314" s="14">
        <f t="shared" si="543"/>
        <v>10</v>
      </c>
      <c r="CC314" s="14" t="s">
        <v>21</v>
      </c>
      <c r="CD314" s="14">
        <f>INDEX(属性投放!$AY$6:$AY$85,(BW314-2)*20+CB314)</f>
        <v>4518</v>
      </c>
      <c r="CE314" s="14" t="s">
        <v>22</v>
      </c>
      <c r="CF314" s="14">
        <f>INDEX(属性投放!$AZ$6:$AZ$85,(BW314-2)*20+CB314)</f>
        <v>2197</v>
      </c>
      <c r="CG314" s="14" t="s">
        <v>674</v>
      </c>
      <c r="CH314" s="14">
        <f>INDEX(属性投放!$BA$6:$BA$85,(BW314-2)*20+CB314)</f>
        <v>43680</v>
      </c>
      <c r="CI314" s="14" t="s">
        <v>21</v>
      </c>
      <c r="CJ314" s="14">
        <f>INDEX(属性投放!$BB$6:$BB$85,(BW314-2)*20+CB314)</f>
        <v>30</v>
      </c>
      <c r="CK314" s="14" t="s">
        <v>22</v>
      </c>
      <c r="CL314" s="14">
        <f>INDEX(属性投放!$BC$6:$BC$85,(BW314-2)*20+CB314)</f>
        <v>15</v>
      </c>
      <c r="CM314" s="14" t="s">
        <v>674</v>
      </c>
      <c r="CN314" s="14">
        <f>INDEX(属性投放!$BD$6:$BD$85,(BW314-2)*20+CB314)</f>
        <v>300</v>
      </c>
      <c r="CQ314" s="13">
        <v>310</v>
      </c>
      <c r="CR314" s="13">
        <f t="shared" si="544"/>
        <v>6</v>
      </c>
      <c r="CS314" s="13">
        <f t="shared" si="545"/>
        <v>50</v>
      </c>
      <c r="CT314" s="14">
        <f t="shared" si="546"/>
        <v>5</v>
      </c>
      <c r="CU314" s="14">
        <f t="shared" si="547"/>
        <v>1102006</v>
      </c>
      <c r="CV314" s="14" t="str">
        <f>INDEX($O$6:$O$27,CR314)&amp;"-"&amp;INDEX(属性投放!$AB$7:$AB$26,CX314)&amp;"-魂火-"&amp;CZ314</f>
        <v>项羽-无间+1-魂火-2</v>
      </c>
      <c r="CW314" s="25" t="s">
        <v>162</v>
      </c>
      <c r="CX314" s="14">
        <f>INDEX(属性投放!$AL$7:$AL$58,CS314)</f>
        <v>20</v>
      </c>
      <c r="CY314" s="14" t="s">
        <v>701</v>
      </c>
      <c r="CZ314" s="14">
        <f>INDEX(属性投放!$AM$7:$AM$58,CS314)</f>
        <v>2</v>
      </c>
      <c r="DA314" s="14">
        <f t="shared" si="548"/>
        <v>50</v>
      </c>
      <c r="DB314" s="14">
        <f>INDEX(属性投放!$AN$7:$AN$58,DA314)</f>
        <v>145</v>
      </c>
      <c r="DC314" s="14" t="s">
        <v>702</v>
      </c>
      <c r="DD314" s="14">
        <f>INDEX(属性投放!$BJ$6:$BJ$85,(CT314-2)*20+CX314)</f>
        <v>2250</v>
      </c>
      <c r="DE314" s="14">
        <f>SUMIFS(DD$5:DD314,$CR$5:$CR314,"="&amp;$CR314)</f>
        <v>32300</v>
      </c>
      <c r="DF314" s="14" t="s">
        <v>703</v>
      </c>
      <c r="DG314" s="14">
        <f>INDEX(属性投放!$BK$6:$BK$85,(CT314-2)*20+CX314)</f>
        <v>1125</v>
      </c>
      <c r="DH314" s="14">
        <f>SUMIFS(DG$5:DG314,$CR$5:$CR314,"="&amp;$CR314)</f>
        <v>16153</v>
      </c>
      <c r="DI314" s="14" t="s">
        <v>704</v>
      </c>
      <c r="DJ314" s="14">
        <f>INDEX(属性投放!$BL$6:$BL$85,(CT314-2)*20+CX314)</f>
        <v>22500</v>
      </c>
      <c r="DK314" s="14">
        <f>SUMIFS(DJ$5:DJ314,$CR$5:$CR314,"="&amp;$CR314)</f>
        <v>323000</v>
      </c>
      <c r="DP314" s="14">
        <f t="shared" si="549"/>
        <v>1102016</v>
      </c>
      <c r="DQ314" s="14" t="str">
        <f t="shared" si="550"/>
        <v>西方龙10突</v>
      </c>
      <c r="DR314" s="14">
        <f t="shared" si="551"/>
        <v>6</v>
      </c>
      <c r="DS314" s="14">
        <f t="shared" si="552"/>
        <v>7</v>
      </c>
      <c r="DT314" s="14">
        <f t="shared" si="553"/>
        <v>8</v>
      </c>
      <c r="DU314" s="14">
        <f t="shared" si="554"/>
        <v>4</v>
      </c>
      <c r="DV314" s="14">
        <f t="shared" si="555"/>
        <v>10</v>
      </c>
      <c r="DW314" s="14">
        <f t="shared" si="556"/>
        <v>50</v>
      </c>
      <c r="DX314" s="14">
        <f>INDEX(属性投放!$AW$6:$AW$85,(卡牌属性!DU314-2)*20+卡牌属性!DV314)</f>
        <v>7</v>
      </c>
      <c r="DY314" s="14">
        <f>INDEX(属性投放!BP$6:BP$85,卡牌属性!$DW314)</f>
        <v>300</v>
      </c>
      <c r="DZ314" s="14">
        <f>INDEX(属性投放!BQ$6:BQ$85,卡牌属性!$DW314)</f>
        <v>150</v>
      </c>
      <c r="EA314" s="14">
        <f>INDEX(属性投放!BR$6:BR$85,卡牌属性!$DW314)</f>
        <v>3000</v>
      </c>
      <c r="EB314" s="14">
        <f t="shared" si="606"/>
        <v>2444</v>
      </c>
      <c r="EC314" s="14">
        <f t="shared" si="607"/>
        <v>2878</v>
      </c>
      <c r="ED314" s="14">
        <f t="shared" si="608"/>
        <v>3070</v>
      </c>
      <c r="EE314" s="14">
        <f t="shared" si="609"/>
        <v>3070</v>
      </c>
      <c r="EF314" s="14">
        <f t="shared" si="610"/>
        <v>3290</v>
      </c>
      <c r="EG314" s="14">
        <f t="shared" si="611"/>
        <v>1374</v>
      </c>
      <c r="EH314" s="14">
        <f t="shared" si="612"/>
        <v>1443</v>
      </c>
      <c r="EI314" s="14">
        <f t="shared" si="613"/>
        <v>1443</v>
      </c>
      <c r="EJ314" s="14">
        <f t="shared" si="614"/>
        <v>1534</v>
      </c>
      <c r="EK314" s="14">
        <f t="shared" si="615"/>
        <v>1761</v>
      </c>
      <c r="EL314" s="14">
        <f t="shared" si="616"/>
        <v>28950</v>
      </c>
      <c r="EM314" s="14">
        <f t="shared" si="617"/>
        <v>30900</v>
      </c>
      <c r="EN314" s="14">
        <f t="shared" si="618"/>
        <v>30900</v>
      </c>
      <c r="EO314" s="14">
        <f t="shared" si="619"/>
        <v>35800</v>
      </c>
      <c r="EP314" s="14">
        <f t="shared" si="620"/>
        <v>41700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557"/>
        <v>16</v>
      </c>
      <c r="AG315" s="13">
        <f t="shared" si="535"/>
        <v>2</v>
      </c>
      <c r="AH315" s="14">
        <f t="shared" si="536"/>
        <v>1101041</v>
      </c>
      <c r="AI315" s="14" t="str">
        <f t="shared" si="537"/>
        <v>常服夏玲11突</v>
      </c>
      <c r="AJ315" s="25" t="s">
        <v>162</v>
      </c>
      <c r="AK315" s="14">
        <v>1</v>
      </c>
      <c r="AL315" s="14">
        <f t="shared" si="538"/>
        <v>11</v>
      </c>
      <c r="AM315" s="14">
        <f>INDEX(属性投放!$DE$6:$DE$85,(卡牌属性!AG315-2)*20+卡牌属性!AL315)</f>
        <v>2090</v>
      </c>
      <c r="AN315" s="14">
        <f t="shared" si="600"/>
        <v>2090</v>
      </c>
      <c r="AO315" s="14">
        <f t="shared" si="600"/>
        <v>2090</v>
      </c>
      <c r="AP315" s="14">
        <f t="shared" si="600"/>
        <v>2090</v>
      </c>
      <c r="AQ315" s="14">
        <f t="shared" si="600"/>
        <v>2090</v>
      </c>
      <c r="AR315" s="14">
        <f>INDEX(属性投放!$DF$6:$DF$85,(卡牌属性!AG315-2)*20+卡牌属性!AL315)</f>
        <v>1020</v>
      </c>
      <c r="AS315" s="14">
        <f t="shared" si="601"/>
        <v>1020</v>
      </c>
      <c r="AT315" s="14">
        <f t="shared" si="601"/>
        <v>1020</v>
      </c>
      <c r="AU315" s="14">
        <f t="shared" si="601"/>
        <v>1020</v>
      </c>
      <c r="AV315" s="14">
        <f t="shared" si="601"/>
        <v>1020</v>
      </c>
      <c r="AW315" s="14">
        <f>INDEX(属性投放!$DG$6:$DG$85,(卡牌属性!AG315-2)*20+卡牌属性!AL315)</f>
        <v>10400</v>
      </c>
      <c r="AX315" s="14">
        <f t="shared" si="602"/>
        <v>10400</v>
      </c>
      <c r="AY315" s="14">
        <f t="shared" si="602"/>
        <v>10400</v>
      </c>
      <c r="AZ315" s="14">
        <f t="shared" si="602"/>
        <v>10400</v>
      </c>
      <c r="BA315" s="14">
        <f t="shared" si="602"/>
        <v>10400</v>
      </c>
      <c r="BB315" s="14">
        <f>INDEX(属性投放!$DK$6:$DK$85,(卡牌属性!AG315-2)*20+卡牌属性!AL315)</f>
        <v>76</v>
      </c>
      <c r="BC315" s="14">
        <f t="shared" si="603"/>
        <v>76</v>
      </c>
      <c r="BD315" s="14">
        <f t="shared" si="603"/>
        <v>76</v>
      </c>
      <c r="BE315" s="14">
        <f t="shared" si="603"/>
        <v>76</v>
      </c>
      <c r="BF315" s="14">
        <f t="shared" si="603"/>
        <v>76</v>
      </c>
      <c r="BG315" s="14">
        <f>INDEX(属性投放!$DL$6:$DL$85,(卡牌属性!AG315-2)*20+卡牌属性!AL315)</f>
        <v>38</v>
      </c>
      <c r="BH315" s="14">
        <f t="shared" si="604"/>
        <v>38</v>
      </c>
      <c r="BI315" s="14">
        <f t="shared" si="604"/>
        <v>38</v>
      </c>
      <c r="BJ315" s="14">
        <f t="shared" si="604"/>
        <v>38</v>
      </c>
      <c r="BK315" s="14">
        <f t="shared" si="604"/>
        <v>38</v>
      </c>
      <c r="BL315" s="14">
        <f>INDEX(属性投放!$DM$6:$DM$85,(卡牌属性!AG315-2)*20+卡牌属性!AL315)</f>
        <v>380</v>
      </c>
      <c r="BM315" s="14">
        <f t="shared" si="605"/>
        <v>380</v>
      </c>
      <c r="BN315" s="14">
        <f t="shared" si="605"/>
        <v>380</v>
      </c>
      <c r="BO315" s="14">
        <f t="shared" si="605"/>
        <v>380</v>
      </c>
      <c r="BP315" s="14">
        <f t="shared" si="605"/>
        <v>380</v>
      </c>
      <c r="BU315" s="13">
        <v>311</v>
      </c>
      <c r="BV315" s="13">
        <f t="shared" si="539"/>
        <v>16</v>
      </c>
      <c r="BW315" s="14">
        <f t="shared" si="540"/>
        <v>4</v>
      </c>
      <c r="BX315" s="14">
        <f t="shared" si="541"/>
        <v>1102016</v>
      </c>
      <c r="BY315" s="14" t="str">
        <f t="shared" si="542"/>
        <v>西方龙11突</v>
      </c>
      <c r="BZ315" s="25" t="s">
        <v>162</v>
      </c>
      <c r="CA315" s="14">
        <v>2</v>
      </c>
      <c r="CB315" s="14">
        <f t="shared" si="543"/>
        <v>11</v>
      </c>
      <c r="CC315" s="14" t="s">
        <v>21</v>
      </c>
      <c r="CD315" s="14">
        <f>INDEX(属性投放!$AY$6:$AY$85,(BW315-2)*20+CB315)</f>
        <v>5598</v>
      </c>
      <c r="CE315" s="14" t="s">
        <v>22</v>
      </c>
      <c r="CF315" s="14">
        <f>INDEX(属性投放!$AZ$6:$AZ$85,(BW315-2)*20+CB315)</f>
        <v>2737</v>
      </c>
      <c r="CG315" s="14" t="s">
        <v>674</v>
      </c>
      <c r="CH315" s="14">
        <f>INDEX(属性投放!$BA$6:$BA$85,(BW315-2)*20+CB315)</f>
        <v>54480</v>
      </c>
      <c r="CI315" s="14" t="s">
        <v>21</v>
      </c>
      <c r="CJ315" s="14">
        <f>INDEX(属性投放!$BB$6:$BB$85,(BW315-2)*20+CB315)</f>
        <v>30</v>
      </c>
      <c r="CK315" s="14" t="s">
        <v>22</v>
      </c>
      <c r="CL315" s="14">
        <f>INDEX(属性投放!$BC$6:$BC$85,(BW315-2)*20+CB315)</f>
        <v>15</v>
      </c>
      <c r="CM315" s="14" t="s">
        <v>674</v>
      </c>
      <c r="CN315" s="14">
        <f>INDEX(属性投放!$BD$6:$BD$85,(BW315-2)*20+CB315)</f>
        <v>300</v>
      </c>
      <c r="CQ315" s="13">
        <v>311</v>
      </c>
      <c r="CR315" s="13">
        <f t="shared" si="544"/>
        <v>6</v>
      </c>
      <c r="CS315" s="13">
        <f t="shared" si="545"/>
        <v>51</v>
      </c>
      <c r="CT315" s="14">
        <f t="shared" si="546"/>
        <v>5</v>
      </c>
      <c r="CU315" s="14">
        <f t="shared" si="547"/>
        <v>1102006</v>
      </c>
      <c r="CV315" s="14" t="str">
        <f>INDEX($O$6:$O$27,CR315)&amp;"-"&amp;INDEX(属性投放!$AB$7:$AB$26,CX315)&amp;"-魂火-"&amp;CZ315</f>
        <v>项羽-无间+1-魂火-3</v>
      </c>
      <c r="CW315" s="25" t="s">
        <v>162</v>
      </c>
      <c r="CX315" s="14">
        <f>INDEX(属性投放!$AL$7:$AL$58,CS315)</f>
        <v>20</v>
      </c>
      <c r="CY315" s="14" t="s">
        <v>701</v>
      </c>
      <c r="CZ315" s="14">
        <f>INDEX(属性投放!$AM$7:$AM$58,CS315)</f>
        <v>3</v>
      </c>
      <c r="DA315" s="14">
        <f t="shared" si="548"/>
        <v>51</v>
      </c>
      <c r="DB315" s="14">
        <f>INDEX(属性投放!$AN$7:$AN$58,DA315)</f>
        <v>147</v>
      </c>
      <c r="DC315" s="14" t="s">
        <v>702</v>
      </c>
      <c r="DD315" s="14">
        <f>INDEX(属性投放!$BJ$6:$BJ$85,(CT315-2)*20+CX315)</f>
        <v>2250</v>
      </c>
      <c r="DE315" s="14">
        <f>SUMIFS(DD$5:DD315,$CR$5:$CR315,"="&amp;$CR315)</f>
        <v>34550</v>
      </c>
      <c r="DF315" s="14" t="s">
        <v>703</v>
      </c>
      <c r="DG315" s="14">
        <f>INDEX(属性投放!$BK$6:$BK$85,(CT315-2)*20+CX315)</f>
        <v>1125</v>
      </c>
      <c r="DH315" s="14">
        <f>SUMIFS(DG$5:DG315,$CR$5:$CR315,"="&amp;$CR315)</f>
        <v>17278</v>
      </c>
      <c r="DI315" s="14" t="s">
        <v>704</v>
      </c>
      <c r="DJ315" s="14">
        <f>INDEX(属性投放!$BL$6:$BL$85,(CT315-2)*20+CX315)</f>
        <v>22500</v>
      </c>
      <c r="DK315" s="14">
        <f>SUMIFS(DJ$5:DJ315,$CR$5:$CR315,"="&amp;$CR315)</f>
        <v>345500</v>
      </c>
      <c r="DP315" s="14">
        <f t="shared" si="549"/>
        <v>1102016</v>
      </c>
      <c r="DQ315" s="14" t="str">
        <f t="shared" si="550"/>
        <v>西方龙11突</v>
      </c>
      <c r="DR315" s="14">
        <f t="shared" si="551"/>
        <v>6</v>
      </c>
      <c r="DS315" s="14">
        <f t="shared" si="552"/>
        <v>7</v>
      </c>
      <c r="DT315" s="14">
        <f t="shared" si="553"/>
        <v>8</v>
      </c>
      <c r="DU315" s="14">
        <f t="shared" si="554"/>
        <v>4</v>
      </c>
      <c r="DV315" s="14">
        <f t="shared" si="555"/>
        <v>11</v>
      </c>
      <c r="DW315" s="14">
        <f t="shared" si="556"/>
        <v>51</v>
      </c>
      <c r="DX315" s="14">
        <f>INDEX(属性投放!$AW$6:$AW$85,(卡牌属性!DU315-2)*20+卡牌属性!DV315)</f>
        <v>8</v>
      </c>
      <c r="DY315" s="14">
        <f>INDEX(属性投放!BP$6:BP$85,卡牌属性!$DW315)</f>
        <v>380</v>
      </c>
      <c r="DZ315" s="14">
        <f>INDEX(属性投放!BQ$6:BQ$85,卡牌属性!$DW315)</f>
        <v>190</v>
      </c>
      <c r="EA315" s="14">
        <f>INDEX(属性投放!BR$6:BR$85,卡牌属性!$DW315)</f>
        <v>3800</v>
      </c>
      <c r="EB315" s="14">
        <f t="shared" si="606"/>
        <v>2891</v>
      </c>
      <c r="EC315" s="14">
        <f t="shared" si="607"/>
        <v>3388</v>
      </c>
      <c r="ED315" s="14">
        <f t="shared" si="608"/>
        <v>3615</v>
      </c>
      <c r="EE315" s="14">
        <f t="shared" si="609"/>
        <v>3615</v>
      </c>
      <c r="EF315" s="14">
        <f t="shared" si="610"/>
        <v>3870</v>
      </c>
      <c r="EG315" s="14">
        <f t="shared" si="611"/>
        <v>1629</v>
      </c>
      <c r="EH315" s="14">
        <f t="shared" si="612"/>
        <v>1719</v>
      </c>
      <c r="EI315" s="14">
        <f t="shared" si="613"/>
        <v>1719</v>
      </c>
      <c r="EJ315" s="14">
        <f t="shared" si="614"/>
        <v>1824</v>
      </c>
      <c r="EK315" s="14">
        <f t="shared" si="615"/>
        <v>2086</v>
      </c>
      <c r="EL315" s="14">
        <f t="shared" si="616"/>
        <v>34400</v>
      </c>
      <c r="EM315" s="14">
        <f t="shared" si="617"/>
        <v>36700</v>
      </c>
      <c r="EN315" s="14">
        <f t="shared" si="618"/>
        <v>36700</v>
      </c>
      <c r="EO315" s="14">
        <f t="shared" si="619"/>
        <v>42300</v>
      </c>
      <c r="EP315" s="14">
        <f t="shared" si="620"/>
        <v>49950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557"/>
        <v>16</v>
      </c>
      <c r="AG316" s="13">
        <f t="shared" si="535"/>
        <v>2</v>
      </c>
      <c r="AH316" s="14">
        <f t="shared" si="536"/>
        <v>1101041</v>
      </c>
      <c r="AI316" s="14" t="str">
        <f t="shared" si="537"/>
        <v>常服夏玲12突</v>
      </c>
      <c r="AJ316" s="25" t="s">
        <v>162</v>
      </c>
      <c r="AK316" s="14">
        <v>1</v>
      </c>
      <c r="AL316" s="14">
        <f t="shared" si="538"/>
        <v>12</v>
      </c>
      <c r="AM316" s="14">
        <f>INDEX(属性投放!$DE$6:$DE$85,(卡牌属性!AG316-2)*20+卡牌属性!AL316)</f>
        <v>2307</v>
      </c>
      <c r="AN316" s="14">
        <f t="shared" si="600"/>
        <v>2307</v>
      </c>
      <c r="AO316" s="14">
        <f t="shared" si="600"/>
        <v>2307</v>
      </c>
      <c r="AP316" s="14">
        <f t="shared" si="600"/>
        <v>2307</v>
      </c>
      <c r="AQ316" s="14">
        <f t="shared" si="600"/>
        <v>2307</v>
      </c>
      <c r="AR316" s="14">
        <f>INDEX(属性投放!$DF$6:$DF$85,(卡牌属性!AG316-2)*20+卡牌属性!AL316)</f>
        <v>1129</v>
      </c>
      <c r="AS316" s="14">
        <f t="shared" si="601"/>
        <v>1129</v>
      </c>
      <c r="AT316" s="14">
        <f t="shared" si="601"/>
        <v>1129</v>
      </c>
      <c r="AU316" s="14">
        <f t="shared" si="601"/>
        <v>1129</v>
      </c>
      <c r="AV316" s="14">
        <f t="shared" si="601"/>
        <v>1129</v>
      </c>
      <c r="AW316" s="14">
        <f>INDEX(属性投放!$DG$6:$DG$85,(卡牌属性!AG316-2)*20+卡牌属性!AL316)</f>
        <v>11485</v>
      </c>
      <c r="AX316" s="14">
        <f t="shared" si="602"/>
        <v>11485</v>
      </c>
      <c r="AY316" s="14">
        <f t="shared" si="602"/>
        <v>11485</v>
      </c>
      <c r="AZ316" s="14">
        <f t="shared" si="602"/>
        <v>11485</v>
      </c>
      <c r="BA316" s="14">
        <f t="shared" si="602"/>
        <v>11485</v>
      </c>
      <c r="BB316" s="14">
        <f>INDEX(属性投放!$DK$6:$DK$85,(卡牌属性!AG316-2)*20+卡牌属性!AL316)</f>
        <v>76</v>
      </c>
      <c r="BC316" s="14">
        <f t="shared" si="603"/>
        <v>76</v>
      </c>
      <c r="BD316" s="14">
        <f t="shared" si="603"/>
        <v>76</v>
      </c>
      <c r="BE316" s="14">
        <f t="shared" si="603"/>
        <v>76</v>
      </c>
      <c r="BF316" s="14">
        <f t="shared" si="603"/>
        <v>76</v>
      </c>
      <c r="BG316" s="14">
        <f>INDEX(属性投放!$DL$6:$DL$85,(卡牌属性!AG316-2)*20+卡牌属性!AL316)</f>
        <v>38</v>
      </c>
      <c r="BH316" s="14">
        <f t="shared" si="604"/>
        <v>38</v>
      </c>
      <c r="BI316" s="14">
        <f t="shared" si="604"/>
        <v>38</v>
      </c>
      <c r="BJ316" s="14">
        <f t="shared" si="604"/>
        <v>38</v>
      </c>
      <c r="BK316" s="14">
        <f t="shared" si="604"/>
        <v>38</v>
      </c>
      <c r="BL316" s="14">
        <f>INDEX(属性投放!$DM$6:$DM$85,(卡牌属性!AG316-2)*20+卡牌属性!AL316)</f>
        <v>380</v>
      </c>
      <c r="BM316" s="14">
        <f t="shared" si="605"/>
        <v>380</v>
      </c>
      <c r="BN316" s="14">
        <f t="shared" si="605"/>
        <v>380</v>
      </c>
      <c r="BO316" s="14">
        <f t="shared" si="605"/>
        <v>380</v>
      </c>
      <c r="BP316" s="14">
        <f t="shared" si="605"/>
        <v>380</v>
      </c>
      <c r="BU316" s="13">
        <v>312</v>
      </c>
      <c r="BV316" s="13">
        <f t="shared" si="539"/>
        <v>16</v>
      </c>
      <c r="BW316" s="14">
        <f t="shared" si="540"/>
        <v>4</v>
      </c>
      <c r="BX316" s="14">
        <f t="shared" si="541"/>
        <v>1102016</v>
      </c>
      <c r="BY316" s="14" t="str">
        <f t="shared" si="542"/>
        <v>西方龙12突</v>
      </c>
      <c r="BZ316" s="25" t="s">
        <v>162</v>
      </c>
      <c r="CA316" s="14">
        <v>2</v>
      </c>
      <c r="CB316" s="14">
        <f t="shared" si="543"/>
        <v>12</v>
      </c>
      <c r="CC316" s="14" t="s">
        <v>21</v>
      </c>
      <c r="CD316" s="14">
        <f>INDEX(属性投放!$AY$6:$AY$85,(BW316-2)*20+CB316)</f>
        <v>6968</v>
      </c>
      <c r="CE316" s="14" t="s">
        <v>22</v>
      </c>
      <c r="CF316" s="14">
        <f>INDEX(属性投放!$AZ$6:$AZ$85,(BW316-2)*20+CB316)</f>
        <v>3422</v>
      </c>
      <c r="CG316" s="14" t="s">
        <v>674</v>
      </c>
      <c r="CH316" s="14">
        <f>INDEX(属性投放!$BA$6:$BA$85,(BW316-2)*20+CB316)</f>
        <v>68180</v>
      </c>
      <c r="CI316" s="14" t="s">
        <v>21</v>
      </c>
      <c r="CJ316" s="14">
        <f>INDEX(属性投放!$BB$6:$BB$85,(BW316-2)*20+CB316)</f>
        <v>30</v>
      </c>
      <c r="CK316" s="14" t="s">
        <v>22</v>
      </c>
      <c r="CL316" s="14">
        <f>INDEX(属性投放!$BC$6:$BC$85,(BW316-2)*20+CB316)</f>
        <v>15</v>
      </c>
      <c r="CM316" s="14" t="s">
        <v>674</v>
      </c>
      <c r="CN316" s="14">
        <f>INDEX(属性投放!$BD$6:$BD$85,(BW316-2)*20+CB316)</f>
        <v>300</v>
      </c>
      <c r="CQ316" s="13">
        <v>312</v>
      </c>
      <c r="CR316" s="13">
        <f t="shared" si="544"/>
        <v>6</v>
      </c>
      <c r="CS316" s="13">
        <f t="shared" si="545"/>
        <v>52</v>
      </c>
      <c r="CT316" s="14">
        <f t="shared" si="546"/>
        <v>5</v>
      </c>
      <c r="CU316" s="14">
        <f t="shared" si="547"/>
        <v>1102006</v>
      </c>
      <c r="CV316" s="14" t="str">
        <f>INDEX($O$6:$O$27,CR316)&amp;"-"&amp;INDEX(属性投放!$AB$7:$AB$26,CX316)&amp;"-魂火-"&amp;CZ316</f>
        <v>项羽-无间+1-魂火-4</v>
      </c>
      <c r="CW316" s="25" t="s">
        <v>162</v>
      </c>
      <c r="CX316" s="14">
        <f>INDEX(属性投放!$AL$7:$AL$58,CS316)</f>
        <v>20</v>
      </c>
      <c r="CY316" s="14" t="s">
        <v>701</v>
      </c>
      <c r="CZ316" s="14">
        <f>INDEX(属性投放!$AM$7:$AM$58,CS316)</f>
        <v>4</v>
      </c>
      <c r="DA316" s="14">
        <f t="shared" si="548"/>
        <v>52</v>
      </c>
      <c r="DB316" s="14">
        <f>INDEX(属性投放!$AN$7:$AN$58,DA316)</f>
        <v>150</v>
      </c>
      <c r="DC316" s="14" t="s">
        <v>702</v>
      </c>
      <c r="DD316" s="14">
        <f>INDEX(属性投放!$BJ$6:$BJ$85,(CT316-2)*20+CX316)</f>
        <v>2250</v>
      </c>
      <c r="DE316" s="14">
        <f>SUMIFS(DD$5:DD316,$CR$5:$CR316,"="&amp;$CR316)</f>
        <v>36800</v>
      </c>
      <c r="DF316" s="14" t="s">
        <v>703</v>
      </c>
      <c r="DG316" s="14">
        <f>INDEX(属性投放!$BK$6:$BK$85,(CT316-2)*20+CX316)</f>
        <v>1125</v>
      </c>
      <c r="DH316" s="14">
        <f>SUMIFS(DG$5:DG316,$CR$5:$CR316,"="&amp;$CR316)</f>
        <v>18403</v>
      </c>
      <c r="DI316" s="14" t="s">
        <v>704</v>
      </c>
      <c r="DJ316" s="14">
        <f>INDEX(属性投放!$BL$6:$BL$85,(CT316-2)*20+CX316)</f>
        <v>22500</v>
      </c>
      <c r="DK316" s="14">
        <f>SUMIFS(DJ$5:DJ316,$CR$5:$CR316,"="&amp;$CR316)</f>
        <v>368000</v>
      </c>
      <c r="DP316" s="14">
        <f t="shared" si="549"/>
        <v>1102016</v>
      </c>
      <c r="DQ316" s="14" t="str">
        <f t="shared" si="550"/>
        <v>西方龙12突</v>
      </c>
      <c r="DR316" s="14">
        <f t="shared" si="551"/>
        <v>6</v>
      </c>
      <c r="DS316" s="14">
        <f t="shared" si="552"/>
        <v>7</v>
      </c>
      <c r="DT316" s="14">
        <f t="shared" si="553"/>
        <v>8</v>
      </c>
      <c r="DU316" s="14">
        <f t="shared" si="554"/>
        <v>4</v>
      </c>
      <c r="DV316" s="14">
        <f t="shared" si="555"/>
        <v>12</v>
      </c>
      <c r="DW316" s="14">
        <f t="shared" si="556"/>
        <v>52</v>
      </c>
      <c r="DX316" s="14">
        <f>INDEX(属性投放!$AW$6:$AW$85,(卡牌属性!DU316-2)*20+卡牌属性!DV316)</f>
        <v>7</v>
      </c>
      <c r="DY316" s="14">
        <f>INDEX(属性投放!BP$6:BP$85,卡牌属性!$DW316)</f>
        <v>600</v>
      </c>
      <c r="DZ316" s="14">
        <f>INDEX(属性投放!BQ$6:BQ$85,卡牌属性!$DW316)</f>
        <v>300</v>
      </c>
      <c r="EA316" s="14">
        <f>INDEX(属性投放!BR$6:BR$85,卡牌属性!$DW316)</f>
        <v>6000</v>
      </c>
      <c r="EB316" s="14">
        <f t="shared" si="606"/>
        <v>3439</v>
      </c>
      <c r="EC316" s="14">
        <f t="shared" si="607"/>
        <v>4008</v>
      </c>
      <c r="ED316" s="14">
        <f t="shared" si="608"/>
        <v>4275</v>
      </c>
      <c r="EE316" s="14">
        <f t="shared" si="609"/>
        <v>4275</v>
      </c>
      <c r="EF316" s="14">
        <f t="shared" si="610"/>
        <v>4570</v>
      </c>
      <c r="EG316" s="14">
        <f t="shared" si="611"/>
        <v>1939</v>
      </c>
      <c r="EH316" s="14">
        <f t="shared" si="612"/>
        <v>2053</v>
      </c>
      <c r="EI316" s="14">
        <f t="shared" si="613"/>
        <v>2053</v>
      </c>
      <c r="EJ316" s="14">
        <f t="shared" si="614"/>
        <v>2174</v>
      </c>
      <c r="EK316" s="14">
        <f t="shared" si="615"/>
        <v>2476</v>
      </c>
      <c r="EL316" s="14">
        <f t="shared" si="616"/>
        <v>41000</v>
      </c>
      <c r="EM316" s="14">
        <f t="shared" si="617"/>
        <v>43700</v>
      </c>
      <c r="EN316" s="14">
        <f t="shared" si="618"/>
        <v>43700</v>
      </c>
      <c r="EO316" s="14">
        <f t="shared" si="619"/>
        <v>50100</v>
      </c>
      <c r="EP316" s="14">
        <f t="shared" si="620"/>
        <v>59750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557"/>
        <v>16</v>
      </c>
      <c r="AG317" s="13">
        <f t="shared" si="535"/>
        <v>2</v>
      </c>
      <c r="AH317" s="14">
        <f t="shared" si="536"/>
        <v>1101041</v>
      </c>
      <c r="AI317" s="14" t="str">
        <f t="shared" si="537"/>
        <v>常服夏玲13突</v>
      </c>
      <c r="AJ317" s="25" t="s">
        <v>162</v>
      </c>
      <c r="AK317" s="14">
        <v>1</v>
      </c>
      <c r="AL317" s="14">
        <f t="shared" si="538"/>
        <v>13</v>
      </c>
      <c r="AM317" s="14">
        <f>INDEX(属性投放!$DE$6:$DE$85,(卡牌属性!AG317-2)*20+卡牌属性!AL317)</f>
        <v>4424</v>
      </c>
      <c r="AN317" s="14">
        <f t="shared" si="600"/>
        <v>4424</v>
      </c>
      <c r="AO317" s="14">
        <f t="shared" si="600"/>
        <v>4424</v>
      </c>
      <c r="AP317" s="14">
        <f t="shared" si="600"/>
        <v>4424</v>
      </c>
      <c r="AQ317" s="14">
        <f t="shared" si="600"/>
        <v>4424</v>
      </c>
      <c r="AR317" s="14">
        <f>INDEX(属性投放!$DF$6:$DF$85,(卡牌属性!AG317-2)*20+卡牌属性!AL317)</f>
        <v>2188</v>
      </c>
      <c r="AS317" s="14">
        <f t="shared" si="601"/>
        <v>2188</v>
      </c>
      <c r="AT317" s="14">
        <f t="shared" si="601"/>
        <v>2188</v>
      </c>
      <c r="AU317" s="14">
        <f t="shared" si="601"/>
        <v>2188</v>
      </c>
      <c r="AV317" s="14">
        <f t="shared" si="601"/>
        <v>2188</v>
      </c>
      <c r="AW317" s="14">
        <f>INDEX(属性投放!$DG$6:$DG$85,(卡牌属性!AG317-2)*20+卡牌属性!AL317)</f>
        <v>22070</v>
      </c>
      <c r="AX317" s="14">
        <f t="shared" si="602"/>
        <v>22070</v>
      </c>
      <c r="AY317" s="14">
        <f t="shared" si="602"/>
        <v>22070</v>
      </c>
      <c r="AZ317" s="14">
        <f t="shared" si="602"/>
        <v>22070</v>
      </c>
      <c r="BA317" s="14">
        <f t="shared" si="602"/>
        <v>22070</v>
      </c>
      <c r="BB317" s="14">
        <f>INDEX(属性投放!$DK$6:$DK$85,(卡牌属性!AG317-2)*20+卡牌属性!AL317)</f>
        <v>151</v>
      </c>
      <c r="BC317" s="14">
        <f t="shared" si="603"/>
        <v>151</v>
      </c>
      <c r="BD317" s="14">
        <f t="shared" si="603"/>
        <v>151</v>
      </c>
      <c r="BE317" s="14">
        <f t="shared" si="603"/>
        <v>151</v>
      </c>
      <c r="BF317" s="14">
        <f t="shared" si="603"/>
        <v>151</v>
      </c>
      <c r="BG317" s="14">
        <f>INDEX(属性投放!$DL$6:$DL$85,(卡牌属性!AG317-2)*20+卡牌属性!AL317)</f>
        <v>76</v>
      </c>
      <c r="BH317" s="14">
        <f t="shared" si="604"/>
        <v>76</v>
      </c>
      <c r="BI317" s="14">
        <f t="shared" si="604"/>
        <v>76</v>
      </c>
      <c r="BJ317" s="14">
        <f t="shared" si="604"/>
        <v>76</v>
      </c>
      <c r="BK317" s="14">
        <f t="shared" si="604"/>
        <v>76</v>
      </c>
      <c r="BL317" s="14">
        <f>INDEX(属性投放!$DM$6:$DM$85,(卡牌属性!AG317-2)*20+卡牌属性!AL317)</f>
        <v>755</v>
      </c>
      <c r="BM317" s="14">
        <f t="shared" si="605"/>
        <v>755</v>
      </c>
      <c r="BN317" s="14">
        <f t="shared" si="605"/>
        <v>755</v>
      </c>
      <c r="BO317" s="14">
        <f t="shared" si="605"/>
        <v>755</v>
      </c>
      <c r="BP317" s="14">
        <f t="shared" si="605"/>
        <v>755</v>
      </c>
      <c r="BU317" s="13">
        <v>313</v>
      </c>
      <c r="BV317" s="13">
        <f t="shared" si="539"/>
        <v>16</v>
      </c>
      <c r="BW317" s="14">
        <f t="shared" si="540"/>
        <v>4</v>
      </c>
      <c r="BX317" s="14">
        <f t="shared" si="541"/>
        <v>1102016</v>
      </c>
      <c r="BY317" s="14" t="str">
        <f t="shared" si="542"/>
        <v>西方龙13突</v>
      </c>
      <c r="BZ317" s="25" t="s">
        <v>162</v>
      </c>
      <c r="CA317" s="14">
        <v>2</v>
      </c>
      <c r="CB317" s="14">
        <f t="shared" si="543"/>
        <v>13</v>
      </c>
      <c r="CC317" s="14" t="s">
        <v>21</v>
      </c>
      <c r="CD317" s="14">
        <f>INDEX(属性投放!$AY$6:$AY$85,(BW317-2)*20+CB317)</f>
        <v>8738</v>
      </c>
      <c r="CE317" s="14" t="s">
        <v>22</v>
      </c>
      <c r="CF317" s="14">
        <f>INDEX(属性投放!$AZ$6:$AZ$85,(BW317-2)*20+CB317)</f>
        <v>4307</v>
      </c>
      <c r="CG317" s="14" t="s">
        <v>674</v>
      </c>
      <c r="CH317" s="14">
        <f>INDEX(属性投放!$BA$6:$BA$85,(BW317-2)*20+CB317)</f>
        <v>85880</v>
      </c>
      <c r="CI317" s="14" t="s">
        <v>21</v>
      </c>
      <c r="CJ317" s="14">
        <f>INDEX(属性投放!$BB$6:$BB$85,(BW317-2)*20+CB317)</f>
        <v>40</v>
      </c>
      <c r="CK317" s="14" t="s">
        <v>22</v>
      </c>
      <c r="CL317" s="14">
        <f>INDEX(属性投放!$BC$6:$BC$85,(BW317-2)*20+CB317)</f>
        <v>20</v>
      </c>
      <c r="CM317" s="14" t="s">
        <v>674</v>
      </c>
      <c r="CN317" s="14">
        <f>INDEX(属性投放!$BD$6:$BD$85,(BW317-2)*20+CB317)</f>
        <v>400</v>
      </c>
      <c r="CQ317" s="13">
        <v>313</v>
      </c>
      <c r="CR317" s="13">
        <f t="shared" si="544"/>
        <v>7</v>
      </c>
      <c r="CS317" s="13">
        <f t="shared" si="545"/>
        <v>1</v>
      </c>
      <c r="CT317" s="14">
        <f t="shared" si="546"/>
        <v>4</v>
      </c>
      <c r="CU317" s="14">
        <f t="shared" si="547"/>
        <v>1102007</v>
      </c>
      <c r="CV317" s="14" t="str">
        <f>INDEX($O$6:$O$27,CR317)&amp;"-"&amp;INDEX(属性投放!$AB$7:$AB$26,CX317)&amp;"-魂火-"&amp;CZ317</f>
        <v>天使缇娜-等活-魂火-1</v>
      </c>
      <c r="CW317" s="25" t="s">
        <v>162</v>
      </c>
      <c r="CX317" s="14">
        <f>INDEX(属性投放!$AL$7:$AL$58,CS317)</f>
        <v>1</v>
      </c>
      <c r="CY317" s="14" t="s">
        <v>701</v>
      </c>
      <c r="CZ317" s="14">
        <f>INDEX(属性投放!$AM$7:$AM$58,CS317)</f>
        <v>1</v>
      </c>
      <c r="DA317" s="14">
        <f t="shared" si="548"/>
        <v>1</v>
      </c>
      <c r="DB317" s="14">
        <f>INDEX(属性投放!$AN$7:$AN$58,DA317)</f>
        <v>5</v>
      </c>
      <c r="DC317" s="14" t="s">
        <v>702</v>
      </c>
      <c r="DD317" s="14">
        <f>INDEX(属性投放!$BJ$6:$BJ$85,(CT317-2)*20+CX317)</f>
        <v>30</v>
      </c>
      <c r="DE317" s="14">
        <f>SUMIFS(DD$5:DD317,$CR$5:$CR317,"="&amp;$CR317)</f>
        <v>30</v>
      </c>
      <c r="DF317" s="14" t="s">
        <v>703</v>
      </c>
      <c r="DG317" s="14">
        <f>INDEX(属性投放!$BK$6:$BK$85,(CT317-2)*20+CX317)</f>
        <v>15</v>
      </c>
      <c r="DH317" s="14">
        <f>SUMIFS(DG$5:DG317,$CR$5:$CR317,"="&amp;$CR317)</f>
        <v>15</v>
      </c>
      <c r="DI317" s="14" t="s">
        <v>704</v>
      </c>
      <c r="DJ317" s="14">
        <f>INDEX(属性投放!$BL$6:$BL$85,(CT317-2)*20+CX317)</f>
        <v>300</v>
      </c>
      <c r="DK317" s="14">
        <f>SUMIFS(DJ$5:DJ317,$CR$5:$CR317,"="&amp;$CR317)</f>
        <v>300</v>
      </c>
      <c r="DP317" s="14">
        <f t="shared" si="549"/>
        <v>1102016</v>
      </c>
      <c r="DQ317" s="14" t="str">
        <f t="shared" si="550"/>
        <v>西方龙13突</v>
      </c>
      <c r="DR317" s="14">
        <f t="shared" si="551"/>
        <v>6</v>
      </c>
      <c r="DS317" s="14">
        <f t="shared" si="552"/>
        <v>7</v>
      </c>
      <c r="DT317" s="14">
        <f t="shared" si="553"/>
        <v>8</v>
      </c>
      <c r="DU317" s="14">
        <f t="shared" si="554"/>
        <v>4</v>
      </c>
      <c r="DV317" s="14">
        <f t="shared" si="555"/>
        <v>13</v>
      </c>
      <c r="DW317" s="14">
        <f t="shared" si="556"/>
        <v>53</v>
      </c>
      <c r="DX317" s="14">
        <f>INDEX(属性投放!$AW$6:$AW$85,(卡牌属性!DU317-2)*20+卡牌属性!DV317)</f>
        <v>8</v>
      </c>
      <c r="DY317" s="14">
        <f>INDEX(属性投放!BP$6:BP$85,卡牌属性!$DW317)</f>
        <v>650</v>
      </c>
      <c r="DZ317" s="14">
        <f>INDEX(属性投放!BQ$6:BQ$85,卡牌属性!$DW317)</f>
        <v>325</v>
      </c>
      <c r="EA317" s="14">
        <f>INDEX(属性投放!BR$6:BR$85,卡牌属性!$DW317)</f>
        <v>6500</v>
      </c>
      <c r="EB317" s="14">
        <f t="shared" si="606"/>
        <v>4186</v>
      </c>
      <c r="EC317" s="14">
        <f t="shared" si="607"/>
        <v>4818</v>
      </c>
      <c r="ED317" s="14">
        <f t="shared" si="608"/>
        <v>5120</v>
      </c>
      <c r="EE317" s="14">
        <f t="shared" si="609"/>
        <v>5120</v>
      </c>
      <c r="EF317" s="14">
        <f t="shared" si="610"/>
        <v>5450</v>
      </c>
      <c r="EG317" s="14">
        <f t="shared" si="611"/>
        <v>2344</v>
      </c>
      <c r="EH317" s="14">
        <f t="shared" si="612"/>
        <v>2479</v>
      </c>
      <c r="EI317" s="14">
        <f t="shared" si="613"/>
        <v>2479</v>
      </c>
      <c r="EJ317" s="14">
        <f t="shared" si="614"/>
        <v>2614</v>
      </c>
      <c r="EK317" s="14">
        <f t="shared" si="615"/>
        <v>2951</v>
      </c>
      <c r="EL317" s="14">
        <f t="shared" si="616"/>
        <v>49450</v>
      </c>
      <c r="EM317" s="14">
        <f t="shared" si="617"/>
        <v>52500</v>
      </c>
      <c r="EN317" s="14">
        <f t="shared" si="618"/>
        <v>52500</v>
      </c>
      <c r="EO317" s="14">
        <f t="shared" si="619"/>
        <v>59600</v>
      </c>
      <c r="EP317" s="14">
        <f t="shared" si="620"/>
        <v>71000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557"/>
        <v>16</v>
      </c>
      <c r="AG318" s="13">
        <f t="shared" si="535"/>
        <v>2</v>
      </c>
      <c r="AH318" s="14">
        <f t="shared" si="536"/>
        <v>1101041</v>
      </c>
      <c r="AI318" s="14" t="str">
        <f t="shared" si="537"/>
        <v>常服夏玲14突</v>
      </c>
      <c r="AJ318" s="25" t="s">
        <v>162</v>
      </c>
      <c r="AK318" s="14">
        <v>1</v>
      </c>
      <c r="AL318" s="14">
        <f t="shared" si="538"/>
        <v>14</v>
      </c>
      <c r="AM318" s="14">
        <f>INDEX(属性投放!$DE$6:$DE$85,(卡牌属性!AG318-2)*20+卡牌属性!AL318)</f>
        <v>4856</v>
      </c>
      <c r="AN318" s="14">
        <f t="shared" si="600"/>
        <v>4856</v>
      </c>
      <c r="AO318" s="14">
        <f t="shared" si="600"/>
        <v>4856</v>
      </c>
      <c r="AP318" s="14">
        <f t="shared" si="600"/>
        <v>4856</v>
      </c>
      <c r="AQ318" s="14">
        <f t="shared" si="600"/>
        <v>4856</v>
      </c>
      <c r="AR318" s="14">
        <f>INDEX(属性投放!$DF$6:$DF$85,(卡牌属性!AG318-2)*20+卡牌属性!AL318)</f>
        <v>2405</v>
      </c>
      <c r="AS318" s="14">
        <f t="shared" si="601"/>
        <v>2405</v>
      </c>
      <c r="AT318" s="14">
        <f t="shared" si="601"/>
        <v>2405</v>
      </c>
      <c r="AU318" s="14">
        <f t="shared" si="601"/>
        <v>2405</v>
      </c>
      <c r="AV318" s="14">
        <f t="shared" si="601"/>
        <v>2405</v>
      </c>
      <c r="AW318" s="14">
        <f>INDEX(属性投放!$DG$6:$DG$85,(卡牌属性!AG318-2)*20+卡牌属性!AL318)</f>
        <v>24230</v>
      </c>
      <c r="AX318" s="14">
        <f t="shared" si="602"/>
        <v>24230</v>
      </c>
      <c r="AY318" s="14">
        <f t="shared" si="602"/>
        <v>24230</v>
      </c>
      <c r="AZ318" s="14">
        <f t="shared" si="602"/>
        <v>24230</v>
      </c>
      <c r="BA318" s="14">
        <f t="shared" si="602"/>
        <v>24230</v>
      </c>
      <c r="BB318" s="14">
        <f>INDEX(属性投放!$DK$6:$DK$85,(卡牌属性!AG318-2)*20+卡牌属性!AL318)</f>
        <v>151</v>
      </c>
      <c r="BC318" s="14">
        <f t="shared" si="603"/>
        <v>151</v>
      </c>
      <c r="BD318" s="14">
        <f t="shared" si="603"/>
        <v>151</v>
      </c>
      <c r="BE318" s="14">
        <f t="shared" si="603"/>
        <v>151</v>
      </c>
      <c r="BF318" s="14">
        <f t="shared" si="603"/>
        <v>151</v>
      </c>
      <c r="BG318" s="14">
        <f>INDEX(属性投放!$DL$6:$DL$85,(卡牌属性!AG318-2)*20+卡牌属性!AL318)</f>
        <v>76</v>
      </c>
      <c r="BH318" s="14">
        <f t="shared" si="604"/>
        <v>76</v>
      </c>
      <c r="BI318" s="14">
        <f t="shared" si="604"/>
        <v>76</v>
      </c>
      <c r="BJ318" s="14">
        <f t="shared" si="604"/>
        <v>76</v>
      </c>
      <c r="BK318" s="14">
        <f t="shared" si="604"/>
        <v>76</v>
      </c>
      <c r="BL318" s="14">
        <f>INDEX(属性投放!$DM$6:$DM$85,(卡牌属性!AG318-2)*20+卡牌属性!AL318)</f>
        <v>755</v>
      </c>
      <c r="BM318" s="14">
        <f t="shared" si="605"/>
        <v>755</v>
      </c>
      <c r="BN318" s="14">
        <f t="shared" si="605"/>
        <v>755</v>
      </c>
      <c r="BO318" s="14">
        <f t="shared" si="605"/>
        <v>755</v>
      </c>
      <c r="BP318" s="14">
        <f t="shared" si="605"/>
        <v>755</v>
      </c>
      <c r="BU318" s="13">
        <v>314</v>
      </c>
      <c r="BV318" s="13">
        <f t="shared" si="539"/>
        <v>16</v>
      </c>
      <c r="BW318" s="14">
        <f t="shared" si="540"/>
        <v>4</v>
      </c>
      <c r="BX318" s="14">
        <f t="shared" si="541"/>
        <v>1102016</v>
      </c>
      <c r="BY318" s="14" t="str">
        <f t="shared" si="542"/>
        <v>西方龙14突</v>
      </c>
      <c r="BZ318" s="25" t="s">
        <v>162</v>
      </c>
      <c r="CA318" s="14">
        <v>2</v>
      </c>
      <c r="CB318" s="14">
        <f t="shared" si="543"/>
        <v>14</v>
      </c>
      <c r="CC318" s="14" t="s">
        <v>21</v>
      </c>
      <c r="CD318" s="14">
        <f>INDEX(属性投放!$AY$6:$AY$85,(BW318-2)*20+CB318)</f>
        <v>10908</v>
      </c>
      <c r="CE318" s="14" t="s">
        <v>22</v>
      </c>
      <c r="CF318" s="14">
        <f>INDEX(属性投放!$AZ$6:$AZ$85,(BW318-2)*20+CB318)</f>
        <v>5392</v>
      </c>
      <c r="CG318" s="14" t="s">
        <v>674</v>
      </c>
      <c r="CH318" s="14">
        <f>INDEX(属性投放!$BA$6:$BA$85,(BW318-2)*20+CB318)</f>
        <v>107580</v>
      </c>
      <c r="CI318" s="14" t="s">
        <v>21</v>
      </c>
      <c r="CJ318" s="14">
        <f>INDEX(属性投放!$BB$6:$BB$85,(BW318-2)*20+CB318)</f>
        <v>40</v>
      </c>
      <c r="CK318" s="14" t="s">
        <v>22</v>
      </c>
      <c r="CL318" s="14">
        <f>INDEX(属性投放!$BC$6:$BC$85,(BW318-2)*20+CB318)</f>
        <v>20</v>
      </c>
      <c r="CM318" s="14" t="s">
        <v>674</v>
      </c>
      <c r="CN318" s="14">
        <f>INDEX(属性投放!$BD$6:$BD$85,(BW318-2)*20+CB318)</f>
        <v>400</v>
      </c>
      <c r="CQ318" s="13">
        <v>314</v>
      </c>
      <c r="CR318" s="13">
        <f t="shared" si="544"/>
        <v>7</v>
      </c>
      <c r="CS318" s="13">
        <f t="shared" si="545"/>
        <v>2</v>
      </c>
      <c r="CT318" s="14">
        <f t="shared" si="546"/>
        <v>4</v>
      </c>
      <c r="CU318" s="14">
        <f t="shared" si="547"/>
        <v>1102007</v>
      </c>
      <c r="CV318" s="14" t="str">
        <f>INDEX($O$6:$O$27,CR318)&amp;"-"&amp;INDEX(属性投放!$AB$7:$AB$26,CX318)&amp;"-魂火-"&amp;CZ318</f>
        <v>天使缇娜-黑绳-魂火-1</v>
      </c>
      <c r="CW318" s="25" t="s">
        <v>162</v>
      </c>
      <c r="CX318" s="14">
        <f>INDEX(属性投放!$AL$7:$AL$58,CS318)</f>
        <v>2</v>
      </c>
      <c r="CY318" s="14" t="s">
        <v>701</v>
      </c>
      <c r="CZ318" s="14">
        <f>INDEX(属性投放!$AM$7:$AM$58,CS318)</f>
        <v>1</v>
      </c>
      <c r="DA318" s="14">
        <f t="shared" si="548"/>
        <v>2</v>
      </c>
      <c r="DB318" s="14">
        <f>INDEX(属性投放!$AN$7:$AN$58,DA318)</f>
        <v>10</v>
      </c>
      <c r="DC318" s="14" t="s">
        <v>702</v>
      </c>
      <c r="DD318" s="14">
        <f>INDEX(属性投放!$BJ$6:$BJ$85,(CT318-2)*20+CX318)</f>
        <v>45</v>
      </c>
      <c r="DE318" s="14">
        <f>SUMIFS(DD$5:DD318,$CR$5:$CR318,"="&amp;$CR318)</f>
        <v>75</v>
      </c>
      <c r="DF318" s="14" t="s">
        <v>703</v>
      </c>
      <c r="DG318" s="14">
        <f>INDEX(属性投放!$BK$6:$BK$85,(CT318-2)*20+CX318)</f>
        <v>23</v>
      </c>
      <c r="DH318" s="14">
        <f>SUMIFS(DG$5:DG318,$CR$5:$CR318,"="&amp;$CR318)</f>
        <v>38</v>
      </c>
      <c r="DI318" s="14" t="s">
        <v>704</v>
      </c>
      <c r="DJ318" s="14">
        <f>INDEX(属性投放!$BL$6:$BL$85,(CT318-2)*20+CX318)</f>
        <v>450</v>
      </c>
      <c r="DK318" s="14">
        <f>SUMIFS(DJ$5:DJ318,$CR$5:$CR318,"="&amp;$CR318)</f>
        <v>750</v>
      </c>
      <c r="DP318" s="14">
        <f t="shared" si="549"/>
        <v>1102016</v>
      </c>
      <c r="DQ318" s="14" t="str">
        <f t="shared" si="550"/>
        <v>西方龙14突</v>
      </c>
      <c r="DR318" s="14">
        <f t="shared" si="551"/>
        <v>6</v>
      </c>
      <c r="DS318" s="14">
        <f t="shared" si="552"/>
        <v>7</v>
      </c>
      <c r="DT318" s="14">
        <f t="shared" si="553"/>
        <v>8</v>
      </c>
      <c r="DU318" s="14">
        <f t="shared" si="554"/>
        <v>4</v>
      </c>
      <c r="DV318" s="14">
        <f t="shared" si="555"/>
        <v>14</v>
      </c>
      <c r="DW318" s="14">
        <f t="shared" si="556"/>
        <v>54</v>
      </c>
      <c r="DX318" s="14">
        <f>INDEX(属性投放!$AW$6:$AW$85,(卡牌属性!DU318-2)*20+卡牌属性!DV318)</f>
        <v>7</v>
      </c>
      <c r="DY318" s="14">
        <f>INDEX(属性投放!BP$6:BP$85,卡牌属性!$DW318)</f>
        <v>720</v>
      </c>
      <c r="DZ318" s="14">
        <f>INDEX(属性投放!BQ$6:BQ$85,卡牌属性!$DW318)</f>
        <v>360</v>
      </c>
      <c r="EA318" s="14">
        <f>INDEX(属性投放!BR$6:BR$85,卡牌属性!$DW318)</f>
        <v>7200</v>
      </c>
      <c r="EB318" s="14">
        <f t="shared" si="606"/>
        <v>5044</v>
      </c>
      <c r="EC318" s="14">
        <f t="shared" si="607"/>
        <v>5788</v>
      </c>
      <c r="ED318" s="14">
        <f t="shared" si="608"/>
        <v>6130</v>
      </c>
      <c r="EE318" s="14">
        <f t="shared" si="609"/>
        <v>6130</v>
      </c>
      <c r="EF318" s="14">
        <f t="shared" si="610"/>
        <v>6500</v>
      </c>
      <c r="EG318" s="14">
        <f t="shared" si="611"/>
        <v>2829</v>
      </c>
      <c r="EH318" s="14">
        <f t="shared" si="612"/>
        <v>2988</v>
      </c>
      <c r="EI318" s="14">
        <f t="shared" si="613"/>
        <v>2988</v>
      </c>
      <c r="EJ318" s="14">
        <f t="shared" si="614"/>
        <v>3139</v>
      </c>
      <c r="EK318" s="14">
        <f t="shared" si="615"/>
        <v>3580</v>
      </c>
      <c r="EL318" s="14">
        <f t="shared" si="616"/>
        <v>59550</v>
      </c>
      <c r="EM318" s="14">
        <f t="shared" si="617"/>
        <v>63000</v>
      </c>
      <c r="EN318" s="14">
        <f t="shared" si="618"/>
        <v>63000</v>
      </c>
      <c r="EO318" s="14">
        <f t="shared" si="619"/>
        <v>72100</v>
      </c>
      <c r="EP318" s="14">
        <f t="shared" si="620"/>
        <v>85500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557"/>
        <v>16</v>
      </c>
      <c r="AG319" s="13">
        <f t="shared" si="535"/>
        <v>2</v>
      </c>
      <c r="AH319" s="14">
        <f t="shared" si="536"/>
        <v>1101041</v>
      </c>
      <c r="AI319" s="14" t="str">
        <f t="shared" si="537"/>
        <v>常服夏玲15突</v>
      </c>
      <c r="AJ319" s="25" t="s">
        <v>162</v>
      </c>
      <c r="AK319" s="14">
        <v>1</v>
      </c>
      <c r="AL319" s="14">
        <f t="shared" si="538"/>
        <v>15</v>
      </c>
      <c r="AM319" s="14">
        <f>INDEX(属性投放!$DE$6:$DE$85,(卡牌属性!AG319-2)*20+卡牌属性!AL319)</f>
        <v>5288</v>
      </c>
      <c r="AN319" s="14">
        <f t="shared" si="600"/>
        <v>5288</v>
      </c>
      <c r="AO319" s="14">
        <f t="shared" si="600"/>
        <v>5288</v>
      </c>
      <c r="AP319" s="14">
        <f t="shared" si="600"/>
        <v>5288</v>
      </c>
      <c r="AQ319" s="14">
        <f t="shared" si="600"/>
        <v>5288</v>
      </c>
      <c r="AR319" s="14">
        <f>INDEX(属性投放!$DF$6:$DF$85,(卡牌属性!AG319-2)*20+卡牌属性!AL319)</f>
        <v>2622</v>
      </c>
      <c r="AS319" s="14">
        <f t="shared" si="601"/>
        <v>2622</v>
      </c>
      <c r="AT319" s="14">
        <f t="shared" si="601"/>
        <v>2622</v>
      </c>
      <c r="AU319" s="14">
        <f t="shared" si="601"/>
        <v>2622</v>
      </c>
      <c r="AV319" s="14">
        <f t="shared" si="601"/>
        <v>2622</v>
      </c>
      <c r="AW319" s="14">
        <f>INDEX(属性投放!$DG$6:$DG$85,(卡牌属性!AG319-2)*20+卡牌属性!AL319)</f>
        <v>26390</v>
      </c>
      <c r="AX319" s="14">
        <f t="shared" si="602"/>
        <v>26390</v>
      </c>
      <c r="AY319" s="14">
        <f t="shared" si="602"/>
        <v>26390</v>
      </c>
      <c r="AZ319" s="14">
        <f t="shared" si="602"/>
        <v>26390</v>
      </c>
      <c r="BA319" s="14">
        <f t="shared" si="602"/>
        <v>26390</v>
      </c>
      <c r="BB319" s="14">
        <f>INDEX(属性投放!$DK$6:$DK$85,(卡牌属性!AG319-2)*20+卡牌属性!AL319)</f>
        <v>151</v>
      </c>
      <c r="BC319" s="14">
        <f t="shared" si="603"/>
        <v>151</v>
      </c>
      <c r="BD319" s="14">
        <f t="shared" si="603"/>
        <v>151</v>
      </c>
      <c r="BE319" s="14">
        <f t="shared" si="603"/>
        <v>151</v>
      </c>
      <c r="BF319" s="14">
        <f t="shared" si="603"/>
        <v>151</v>
      </c>
      <c r="BG319" s="14">
        <f>INDEX(属性投放!$DL$6:$DL$85,(卡牌属性!AG319-2)*20+卡牌属性!AL319)</f>
        <v>76</v>
      </c>
      <c r="BH319" s="14">
        <f t="shared" si="604"/>
        <v>76</v>
      </c>
      <c r="BI319" s="14">
        <f t="shared" si="604"/>
        <v>76</v>
      </c>
      <c r="BJ319" s="14">
        <f t="shared" si="604"/>
        <v>76</v>
      </c>
      <c r="BK319" s="14">
        <f t="shared" si="604"/>
        <v>76</v>
      </c>
      <c r="BL319" s="14">
        <f>INDEX(属性投放!$DM$6:$DM$85,(卡牌属性!AG319-2)*20+卡牌属性!AL319)</f>
        <v>755</v>
      </c>
      <c r="BM319" s="14">
        <f t="shared" si="605"/>
        <v>755</v>
      </c>
      <c r="BN319" s="14">
        <f t="shared" si="605"/>
        <v>755</v>
      </c>
      <c r="BO319" s="14">
        <f t="shared" si="605"/>
        <v>755</v>
      </c>
      <c r="BP319" s="14">
        <f t="shared" si="605"/>
        <v>755</v>
      </c>
      <c r="BU319" s="13">
        <v>315</v>
      </c>
      <c r="BV319" s="13">
        <f t="shared" si="539"/>
        <v>16</v>
      </c>
      <c r="BW319" s="14">
        <f t="shared" si="540"/>
        <v>4</v>
      </c>
      <c r="BX319" s="14">
        <f t="shared" si="541"/>
        <v>1102016</v>
      </c>
      <c r="BY319" s="14" t="str">
        <f t="shared" si="542"/>
        <v>西方龙15突</v>
      </c>
      <c r="BZ319" s="25" t="s">
        <v>162</v>
      </c>
      <c r="CA319" s="14">
        <v>2</v>
      </c>
      <c r="CB319" s="14">
        <f t="shared" si="543"/>
        <v>15</v>
      </c>
      <c r="CC319" s="14" t="s">
        <v>21</v>
      </c>
      <c r="CD319" s="14">
        <f>INDEX(属性投放!$AY$6:$AY$85,(BW319-2)*20+CB319)</f>
        <v>13348</v>
      </c>
      <c r="CE319" s="14" t="s">
        <v>22</v>
      </c>
      <c r="CF319" s="14">
        <f>INDEX(属性投放!$AZ$6:$AZ$85,(BW319-2)*20+CB319)</f>
        <v>6612</v>
      </c>
      <c r="CG319" s="14" t="s">
        <v>674</v>
      </c>
      <c r="CH319" s="14">
        <f>INDEX(属性投放!$BA$6:$BA$85,(BW319-2)*20+CB319)</f>
        <v>131980</v>
      </c>
      <c r="CI319" s="14" t="s">
        <v>21</v>
      </c>
      <c r="CJ319" s="14">
        <f>INDEX(属性投放!$BB$6:$BB$85,(BW319-2)*20+CB319)</f>
        <v>40</v>
      </c>
      <c r="CK319" s="14" t="s">
        <v>22</v>
      </c>
      <c r="CL319" s="14">
        <f>INDEX(属性投放!$BC$6:$BC$85,(BW319-2)*20+CB319)</f>
        <v>20</v>
      </c>
      <c r="CM319" s="14" t="s">
        <v>674</v>
      </c>
      <c r="CN319" s="14">
        <f>INDEX(属性投放!$BD$6:$BD$85,(BW319-2)*20+CB319)</f>
        <v>400</v>
      </c>
      <c r="CQ319" s="13">
        <v>315</v>
      </c>
      <c r="CR319" s="13">
        <f t="shared" si="544"/>
        <v>7</v>
      </c>
      <c r="CS319" s="13">
        <f t="shared" si="545"/>
        <v>3</v>
      </c>
      <c r="CT319" s="14">
        <f t="shared" si="546"/>
        <v>4</v>
      </c>
      <c r="CU319" s="14">
        <f t="shared" si="547"/>
        <v>1102007</v>
      </c>
      <c r="CV319" s="14" t="str">
        <f>INDEX($O$6:$O$27,CR319)&amp;"-"&amp;INDEX(属性投放!$AB$7:$AB$26,CX319)&amp;"-魂火-"&amp;CZ319</f>
        <v>天使缇娜-黑绳-魂火-2</v>
      </c>
      <c r="CW319" s="25" t="s">
        <v>162</v>
      </c>
      <c r="CX319" s="14">
        <f>INDEX(属性投放!$AL$7:$AL$58,CS319)</f>
        <v>2</v>
      </c>
      <c r="CY319" s="14" t="s">
        <v>701</v>
      </c>
      <c r="CZ319" s="14">
        <f>INDEX(属性投放!$AM$7:$AM$58,CS319)</f>
        <v>2</v>
      </c>
      <c r="DA319" s="14">
        <f t="shared" si="548"/>
        <v>3</v>
      </c>
      <c r="DB319" s="14">
        <f>INDEX(属性投放!$AN$7:$AN$58,DA319)</f>
        <v>15</v>
      </c>
      <c r="DC319" s="14" t="s">
        <v>702</v>
      </c>
      <c r="DD319" s="14">
        <f>INDEX(属性投放!$BJ$6:$BJ$85,(CT319-2)*20+CX319)</f>
        <v>45</v>
      </c>
      <c r="DE319" s="14">
        <f>SUMIFS(DD$5:DD319,$CR$5:$CR319,"="&amp;$CR319)</f>
        <v>120</v>
      </c>
      <c r="DF319" s="14" t="s">
        <v>703</v>
      </c>
      <c r="DG319" s="14">
        <f>INDEX(属性投放!$BK$6:$BK$85,(CT319-2)*20+CX319)</f>
        <v>23</v>
      </c>
      <c r="DH319" s="14">
        <f>SUMIFS(DG$5:DG319,$CR$5:$CR319,"="&amp;$CR319)</f>
        <v>61</v>
      </c>
      <c r="DI319" s="14" t="s">
        <v>704</v>
      </c>
      <c r="DJ319" s="14">
        <f>INDEX(属性投放!$BL$6:$BL$85,(CT319-2)*20+CX319)</f>
        <v>450</v>
      </c>
      <c r="DK319" s="14">
        <f>SUMIFS(DJ$5:DJ319,$CR$5:$CR319,"="&amp;$CR319)</f>
        <v>1200</v>
      </c>
      <c r="DP319" s="14">
        <f t="shared" si="549"/>
        <v>1102016</v>
      </c>
      <c r="DQ319" s="14" t="str">
        <f t="shared" si="550"/>
        <v>西方龙15突</v>
      </c>
      <c r="DR319" s="14">
        <f t="shared" si="551"/>
        <v>6</v>
      </c>
      <c r="DS319" s="14">
        <f t="shared" si="552"/>
        <v>7</v>
      </c>
      <c r="DT319" s="14">
        <f t="shared" si="553"/>
        <v>8</v>
      </c>
      <c r="DU319" s="14">
        <f t="shared" si="554"/>
        <v>4</v>
      </c>
      <c r="DV319" s="14">
        <f t="shared" si="555"/>
        <v>15</v>
      </c>
      <c r="DW319" s="14">
        <f t="shared" si="556"/>
        <v>55</v>
      </c>
      <c r="DX319" s="14">
        <f>INDEX(属性投放!$AW$6:$AW$85,(卡牌属性!DU319-2)*20+卡牌属性!DV319)</f>
        <v>8</v>
      </c>
      <c r="DY319" s="14">
        <f>INDEX(属性投放!BP$6:BP$85,卡牌属性!$DW319)</f>
        <v>1250</v>
      </c>
      <c r="DZ319" s="14">
        <f>INDEX(属性投放!BQ$6:BQ$85,卡牌属性!$DW319)</f>
        <v>625</v>
      </c>
      <c r="EA319" s="14">
        <f>INDEX(属性投放!BR$6:BR$85,卡牌属性!$DW319)</f>
        <v>12500</v>
      </c>
      <c r="EB319" s="14">
        <f t="shared" si="606"/>
        <v>5946</v>
      </c>
      <c r="EC319" s="14">
        <f t="shared" si="607"/>
        <v>6788</v>
      </c>
      <c r="ED319" s="14">
        <f t="shared" si="608"/>
        <v>7165</v>
      </c>
      <c r="EE319" s="14">
        <f t="shared" si="609"/>
        <v>7165</v>
      </c>
      <c r="EF319" s="14">
        <f t="shared" si="610"/>
        <v>7570</v>
      </c>
      <c r="EG319" s="14">
        <f t="shared" si="611"/>
        <v>3329</v>
      </c>
      <c r="EH319" s="14">
        <f t="shared" si="612"/>
        <v>3509</v>
      </c>
      <c r="EI319" s="14">
        <f t="shared" si="613"/>
        <v>3509</v>
      </c>
      <c r="EJ319" s="14">
        <f t="shared" si="614"/>
        <v>3674</v>
      </c>
      <c r="EK319" s="14">
        <f t="shared" si="615"/>
        <v>4206</v>
      </c>
      <c r="EL319" s="14">
        <f t="shared" si="616"/>
        <v>69900</v>
      </c>
      <c r="EM319" s="14">
        <f t="shared" si="617"/>
        <v>73700</v>
      </c>
      <c r="EN319" s="14">
        <f t="shared" si="618"/>
        <v>73700</v>
      </c>
      <c r="EO319" s="14">
        <f t="shared" si="619"/>
        <v>84550</v>
      </c>
      <c r="EP319" s="14">
        <f t="shared" si="620"/>
        <v>99700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557"/>
        <v>16</v>
      </c>
      <c r="AG320" s="13">
        <f t="shared" si="535"/>
        <v>2</v>
      </c>
      <c r="AH320" s="14">
        <f t="shared" si="536"/>
        <v>1101041</v>
      </c>
      <c r="AI320" s="14" t="str">
        <f t="shared" si="537"/>
        <v>常服夏玲16突</v>
      </c>
      <c r="AJ320" s="25" t="s">
        <v>162</v>
      </c>
      <c r="AK320" s="14">
        <v>1</v>
      </c>
      <c r="AL320" s="14">
        <f t="shared" si="538"/>
        <v>16</v>
      </c>
      <c r="AM320" s="14">
        <f>INDEX(属性投放!$DE$6:$DE$85,(卡牌属性!AG320-2)*20+卡牌属性!AL320)</f>
        <v>9495</v>
      </c>
      <c r="AN320" s="14">
        <f t="shared" si="600"/>
        <v>9495</v>
      </c>
      <c r="AO320" s="14">
        <f t="shared" si="600"/>
        <v>9495</v>
      </c>
      <c r="AP320" s="14">
        <f t="shared" si="600"/>
        <v>9495</v>
      </c>
      <c r="AQ320" s="14">
        <f t="shared" si="600"/>
        <v>9495</v>
      </c>
      <c r="AR320" s="14">
        <f>INDEX(属性投放!$DF$6:$DF$85,(卡牌属性!AG320-2)*20+卡牌属性!AL320)</f>
        <v>4739</v>
      </c>
      <c r="AS320" s="14">
        <f t="shared" si="601"/>
        <v>4739</v>
      </c>
      <c r="AT320" s="14">
        <f t="shared" si="601"/>
        <v>4739</v>
      </c>
      <c r="AU320" s="14">
        <f t="shared" si="601"/>
        <v>4739</v>
      </c>
      <c r="AV320" s="14">
        <f t="shared" si="601"/>
        <v>4739</v>
      </c>
      <c r="AW320" s="14">
        <f>INDEX(属性投放!$DG$6:$DG$85,(卡牌属性!AG320-2)*20+卡牌属性!AL320)</f>
        <v>47425</v>
      </c>
      <c r="AX320" s="14">
        <f t="shared" si="602"/>
        <v>47425</v>
      </c>
      <c r="AY320" s="14">
        <f t="shared" si="602"/>
        <v>47425</v>
      </c>
      <c r="AZ320" s="14">
        <f t="shared" si="602"/>
        <v>47425</v>
      </c>
      <c r="BA320" s="14">
        <f t="shared" si="602"/>
        <v>47425</v>
      </c>
      <c r="BB320" s="14">
        <f>INDEX(属性投放!$DK$6:$DK$85,(卡牌属性!AG320-2)*20+卡牌属性!AL320)</f>
        <v>235</v>
      </c>
      <c r="BC320" s="14">
        <f t="shared" si="603"/>
        <v>235</v>
      </c>
      <c r="BD320" s="14">
        <f t="shared" si="603"/>
        <v>235</v>
      </c>
      <c r="BE320" s="14">
        <f t="shared" si="603"/>
        <v>235</v>
      </c>
      <c r="BF320" s="14">
        <f t="shared" si="603"/>
        <v>235</v>
      </c>
      <c r="BG320" s="14">
        <f>INDEX(属性投放!$DL$6:$DL$85,(卡牌属性!AG320-2)*20+卡牌属性!AL320)</f>
        <v>117</v>
      </c>
      <c r="BH320" s="14">
        <f t="shared" si="604"/>
        <v>117</v>
      </c>
      <c r="BI320" s="14">
        <f t="shared" si="604"/>
        <v>117</v>
      </c>
      <c r="BJ320" s="14">
        <f t="shared" si="604"/>
        <v>117</v>
      </c>
      <c r="BK320" s="14">
        <f t="shared" si="604"/>
        <v>117</v>
      </c>
      <c r="BL320" s="14">
        <f>INDEX(属性投放!$DM$6:$DM$85,(卡牌属性!AG320-2)*20+卡牌属性!AL320)</f>
        <v>1175</v>
      </c>
      <c r="BM320" s="14">
        <f t="shared" si="605"/>
        <v>1175</v>
      </c>
      <c r="BN320" s="14">
        <f t="shared" si="605"/>
        <v>1175</v>
      </c>
      <c r="BO320" s="14">
        <f t="shared" si="605"/>
        <v>1175</v>
      </c>
      <c r="BP320" s="14">
        <f t="shared" si="605"/>
        <v>1175</v>
      </c>
      <c r="BU320" s="13">
        <v>316</v>
      </c>
      <c r="BV320" s="13">
        <f t="shared" si="539"/>
        <v>16</v>
      </c>
      <c r="BW320" s="14">
        <f t="shared" si="540"/>
        <v>4</v>
      </c>
      <c r="BX320" s="14">
        <f t="shared" si="541"/>
        <v>1102016</v>
      </c>
      <c r="BY320" s="14" t="str">
        <f t="shared" si="542"/>
        <v>西方龙16突</v>
      </c>
      <c r="BZ320" s="25" t="s">
        <v>162</v>
      </c>
      <c r="CA320" s="14">
        <v>2</v>
      </c>
      <c r="CB320" s="14">
        <f t="shared" si="543"/>
        <v>16</v>
      </c>
      <c r="CC320" s="14" t="s">
        <v>21</v>
      </c>
      <c r="CD320" s="14">
        <f>INDEX(属性投放!$AY$6:$AY$85,(BW320-2)*20+CB320)</f>
        <v>16718</v>
      </c>
      <c r="CE320" s="14" t="s">
        <v>22</v>
      </c>
      <c r="CF320" s="14">
        <f>INDEX(属性投放!$AZ$6:$AZ$85,(BW320-2)*20+CB320)</f>
        <v>8297</v>
      </c>
      <c r="CG320" s="14" t="s">
        <v>674</v>
      </c>
      <c r="CH320" s="14">
        <f>INDEX(属性投放!$BA$6:$BA$85,(BW320-2)*20+CB320)</f>
        <v>165680</v>
      </c>
      <c r="CI320" s="14" t="s">
        <v>21</v>
      </c>
      <c r="CJ320" s="14">
        <f>INDEX(属性投放!$BB$6:$BB$85,(BW320-2)*20+CB320)</f>
        <v>50</v>
      </c>
      <c r="CK320" s="14" t="s">
        <v>22</v>
      </c>
      <c r="CL320" s="14">
        <f>INDEX(属性投放!$BC$6:$BC$85,(BW320-2)*20+CB320)</f>
        <v>25</v>
      </c>
      <c r="CM320" s="14" t="s">
        <v>674</v>
      </c>
      <c r="CN320" s="14">
        <f>INDEX(属性投放!$BD$6:$BD$85,(BW320-2)*20+CB320)</f>
        <v>500</v>
      </c>
      <c r="CQ320" s="13">
        <v>316</v>
      </c>
      <c r="CR320" s="13">
        <f t="shared" si="544"/>
        <v>7</v>
      </c>
      <c r="CS320" s="13">
        <f t="shared" si="545"/>
        <v>4</v>
      </c>
      <c r="CT320" s="14">
        <f t="shared" si="546"/>
        <v>4</v>
      </c>
      <c r="CU320" s="14">
        <f t="shared" si="547"/>
        <v>1102007</v>
      </c>
      <c r="CV320" s="14" t="str">
        <f>INDEX($O$6:$O$27,CR320)&amp;"-"&amp;INDEX(属性投放!$AB$7:$AB$26,CX320)&amp;"-魂火-"&amp;CZ320</f>
        <v>天使缇娜-黑绳+1-魂火-1</v>
      </c>
      <c r="CW320" s="25" t="s">
        <v>162</v>
      </c>
      <c r="CX320" s="14">
        <f>INDEX(属性投放!$AL$7:$AL$58,CS320)</f>
        <v>3</v>
      </c>
      <c r="CY320" s="14" t="s">
        <v>701</v>
      </c>
      <c r="CZ320" s="14">
        <f>INDEX(属性投放!$AM$7:$AM$58,CS320)</f>
        <v>1</v>
      </c>
      <c r="DA320" s="14">
        <f t="shared" si="548"/>
        <v>4</v>
      </c>
      <c r="DB320" s="14">
        <f>INDEX(属性投放!$AN$7:$AN$58,DA320)</f>
        <v>20</v>
      </c>
      <c r="DC320" s="14" t="s">
        <v>702</v>
      </c>
      <c r="DD320" s="14">
        <f>INDEX(属性投放!$BJ$6:$BJ$85,(CT320-2)*20+CX320)</f>
        <v>50</v>
      </c>
      <c r="DE320" s="14">
        <f>SUMIFS(DD$5:DD320,$CR$5:$CR320,"="&amp;$CR320)</f>
        <v>170</v>
      </c>
      <c r="DF320" s="14" t="s">
        <v>703</v>
      </c>
      <c r="DG320" s="14">
        <f>INDEX(属性投放!$BK$6:$BK$85,(CT320-2)*20+CX320)</f>
        <v>25</v>
      </c>
      <c r="DH320" s="14">
        <f>SUMIFS(DG$5:DG320,$CR$5:$CR320,"="&amp;$CR320)</f>
        <v>86</v>
      </c>
      <c r="DI320" s="14" t="s">
        <v>704</v>
      </c>
      <c r="DJ320" s="14">
        <f>INDEX(属性投放!$BL$6:$BL$85,(CT320-2)*20+CX320)</f>
        <v>500</v>
      </c>
      <c r="DK320" s="14">
        <f>SUMIFS(DJ$5:DJ320,$CR$5:$CR320,"="&amp;$CR320)</f>
        <v>1700</v>
      </c>
      <c r="DP320" s="14">
        <f t="shared" si="549"/>
        <v>1102016</v>
      </c>
      <c r="DQ320" s="14" t="str">
        <f t="shared" si="550"/>
        <v>西方龙16突</v>
      </c>
      <c r="DR320" s="14">
        <f t="shared" si="551"/>
        <v>6</v>
      </c>
      <c r="DS320" s="14">
        <f t="shared" si="552"/>
        <v>7</v>
      </c>
      <c r="DT320" s="14">
        <f t="shared" si="553"/>
        <v>8</v>
      </c>
      <c r="DU320" s="14">
        <f t="shared" si="554"/>
        <v>4</v>
      </c>
      <c r="DV320" s="14">
        <f t="shared" si="555"/>
        <v>16</v>
      </c>
      <c r="DW320" s="14">
        <f t="shared" si="556"/>
        <v>56</v>
      </c>
      <c r="DX320" s="14">
        <f>INDEX(属性投放!$AW$6:$AW$85,(卡牌属性!DU320-2)*20+卡牌属性!DV320)</f>
        <v>7</v>
      </c>
      <c r="DY320" s="14">
        <f>INDEX(属性投放!BP$6:BP$85,卡牌属性!$DW320)</f>
        <v>1250</v>
      </c>
      <c r="DZ320" s="14">
        <f>INDEX(属性投放!BQ$6:BQ$85,卡牌属性!$DW320)</f>
        <v>625</v>
      </c>
      <c r="EA320" s="14">
        <f>INDEX(属性投放!BR$6:BR$85,卡牌属性!$DW320)</f>
        <v>12500</v>
      </c>
      <c r="EB320" s="14">
        <f t="shared" si="606"/>
        <v>7404</v>
      </c>
      <c r="EC320" s="14">
        <f t="shared" si="607"/>
        <v>8358</v>
      </c>
      <c r="ED320" s="14">
        <f t="shared" si="608"/>
        <v>8775</v>
      </c>
      <c r="EE320" s="14">
        <f t="shared" si="609"/>
        <v>8775</v>
      </c>
      <c r="EF320" s="14">
        <f t="shared" si="610"/>
        <v>9220</v>
      </c>
      <c r="EG320" s="14">
        <f t="shared" si="611"/>
        <v>4114</v>
      </c>
      <c r="EH320" s="14">
        <f t="shared" si="612"/>
        <v>4318</v>
      </c>
      <c r="EI320" s="14">
        <f t="shared" si="613"/>
        <v>4318</v>
      </c>
      <c r="EJ320" s="14">
        <f t="shared" si="614"/>
        <v>4499</v>
      </c>
      <c r="EK320" s="14">
        <f t="shared" si="615"/>
        <v>5135</v>
      </c>
      <c r="EL320" s="14">
        <f t="shared" si="616"/>
        <v>86000</v>
      </c>
      <c r="EM320" s="14">
        <f t="shared" si="617"/>
        <v>90200</v>
      </c>
      <c r="EN320" s="14">
        <f t="shared" si="618"/>
        <v>90200</v>
      </c>
      <c r="EO320" s="14">
        <f t="shared" si="619"/>
        <v>103050</v>
      </c>
      <c r="EP320" s="14">
        <f t="shared" si="620"/>
        <v>120200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557"/>
        <v>16</v>
      </c>
      <c r="AG321" s="13">
        <f t="shared" si="535"/>
        <v>2</v>
      </c>
      <c r="AH321" s="14">
        <f t="shared" si="536"/>
        <v>1101041</v>
      </c>
      <c r="AI321" s="14" t="str">
        <f t="shared" si="537"/>
        <v>常服夏玲17突</v>
      </c>
      <c r="AJ321" s="25" t="s">
        <v>162</v>
      </c>
      <c r="AK321" s="14">
        <v>1</v>
      </c>
      <c r="AL321" s="14">
        <f t="shared" si="538"/>
        <v>17</v>
      </c>
      <c r="AM321" s="14">
        <f>INDEX(属性投放!$DE$6:$DE$85,(卡牌属性!AG321-2)*20+卡牌属性!AL321)</f>
        <v>10333</v>
      </c>
      <c r="AN321" s="14">
        <f t="shared" si="600"/>
        <v>10333</v>
      </c>
      <c r="AO321" s="14">
        <f t="shared" si="600"/>
        <v>10333</v>
      </c>
      <c r="AP321" s="14">
        <f t="shared" si="600"/>
        <v>10333</v>
      </c>
      <c r="AQ321" s="14">
        <f t="shared" si="600"/>
        <v>10333</v>
      </c>
      <c r="AR321" s="14">
        <f>INDEX(属性投放!$DF$6:$DF$85,(卡牌属性!AG321-2)*20+卡牌属性!AL321)</f>
        <v>5158</v>
      </c>
      <c r="AS321" s="14">
        <f t="shared" si="601"/>
        <v>5158</v>
      </c>
      <c r="AT321" s="14">
        <f t="shared" si="601"/>
        <v>5158</v>
      </c>
      <c r="AU321" s="14">
        <f t="shared" si="601"/>
        <v>5158</v>
      </c>
      <c r="AV321" s="14">
        <f t="shared" si="601"/>
        <v>5158</v>
      </c>
      <c r="AW321" s="14">
        <f>INDEX(属性投放!$DG$6:$DG$85,(卡牌属性!AG321-2)*20+卡牌属性!AL321)</f>
        <v>51615</v>
      </c>
      <c r="AX321" s="14">
        <f t="shared" si="602"/>
        <v>51615</v>
      </c>
      <c r="AY321" s="14">
        <f t="shared" si="602"/>
        <v>51615</v>
      </c>
      <c r="AZ321" s="14">
        <f t="shared" si="602"/>
        <v>51615</v>
      </c>
      <c r="BA321" s="14">
        <f t="shared" si="602"/>
        <v>51615</v>
      </c>
      <c r="BB321" s="14">
        <f>INDEX(属性投放!$DK$6:$DK$85,(卡牌属性!AG321-2)*20+卡牌属性!AL321)</f>
        <v>235</v>
      </c>
      <c r="BC321" s="14">
        <f t="shared" si="603"/>
        <v>235</v>
      </c>
      <c r="BD321" s="14">
        <f t="shared" si="603"/>
        <v>235</v>
      </c>
      <c r="BE321" s="14">
        <f t="shared" si="603"/>
        <v>235</v>
      </c>
      <c r="BF321" s="14">
        <f t="shared" si="603"/>
        <v>235</v>
      </c>
      <c r="BG321" s="14">
        <f>INDEX(属性投放!$DL$6:$DL$85,(卡牌属性!AG321-2)*20+卡牌属性!AL321)</f>
        <v>117</v>
      </c>
      <c r="BH321" s="14">
        <f t="shared" si="604"/>
        <v>117</v>
      </c>
      <c r="BI321" s="14">
        <f t="shared" si="604"/>
        <v>117</v>
      </c>
      <c r="BJ321" s="14">
        <f t="shared" si="604"/>
        <v>117</v>
      </c>
      <c r="BK321" s="14">
        <f t="shared" si="604"/>
        <v>117</v>
      </c>
      <c r="BL321" s="14">
        <f>INDEX(属性投放!$DM$6:$DM$85,(卡牌属性!AG321-2)*20+卡牌属性!AL321)</f>
        <v>1175</v>
      </c>
      <c r="BM321" s="14">
        <f t="shared" si="605"/>
        <v>1175</v>
      </c>
      <c r="BN321" s="14">
        <f t="shared" si="605"/>
        <v>1175</v>
      </c>
      <c r="BO321" s="14">
        <f t="shared" si="605"/>
        <v>1175</v>
      </c>
      <c r="BP321" s="14">
        <f t="shared" si="605"/>
        <v>1175</v>
      </c>
      <c r="BU321" s="13">
        <v>317</v>
      </c>
      <c r="BV321" s="13">
        <f t="shared" si="539"/>
        <v>16</v>
      </c>
      <c r="BW321" s="14">
        <f t="shared" si="540"/>
        <v>4</v>
      </c>
      <c r="BX321" s="14">
        <f t="shared" si="541"/>
        <v>1102016</v>
      </c>
      <c r="BY321" s="14" t="str">
        <f t="shared" si="542"/>
        <v>西方龙17突</v>
      </c>
      <c r="BZ321" s="25" t="s">
        <v>162</v>
      </c>
      <c r="CA321" s="14">
        <v>2</v>
      </c>
      <c r="CB321" s="14">
        <f t="shared" si="543"/>
        <v>17</v>
      </c>
      <c r="CC321" s="14" t="s">
        <v>21</v>
      </c>
      <c r="CD321" s="14">
        <f>INDEX(属性投放!$AY$6:$AY$85,(BW321-2)*20+CB321)</f>
        <v>20568</v>
      </c>
      <c r="CE321" s="14" t="s">
        <v>22</v>
      </c>
      <c r="CF321" s="14">
        <f>INDEX(属性投放!$AZ$6:$AZ$85,(BW321-2)*20+CB321)</f>
        <v>10222</v>
      </c>
      <c r="CG321" s="14" t="s">
        <v>674</v>
      </c>
      <c r="CH321" s="14">
        <f>INDEX(属性投放!$BA$6:$BA$85,(BW321-2)*20+CB321)</f>
        <v>204180</v>
      </c>
      <c r="CI321" s="14" t="s">
        <v>21</v>
      </c>
      <c r="CJ321" s="14">
        <f>INDEX(属性投放!$BB$6:$BB$85,(BW321-2)*20+CB321)</f>
        <v>50</v>
      </c>
      <c r="CK321" s="14" t="s">
        <v>22</v>
      </c>
      <c r="CL321" s="14">
        <f>INDEX(属性投放!$BC$6:$BC$85,(BW321-2)*20+CB321)</f>
        <v>25</v>
      </c>
      <c r="CM321" s="14" t="s">
        <v>674</v>
      </c>
      <c r="CN321" s="14">
        <f>INDEX(属性投放!$BD$6:$BD$85,(BW321-2)*20+CB321)</f>
        <v>500</v>
      </c>
      <c r="CQ321" s="13">
        <v>317</v>
      </c>
      <c r="CR321" s="13">
        <f t="shared" si="544"/>
        <v>7</v>
      </c>
      <c r="CS321" s="13">
        <f t="shared" si="545"/>
        <v>5</v>
      </c>
      <c r="CT321" s="14">
        <f t="shared" si="546"/>
        <v>4</v>
      </c>
      <c r="CU321" s="14">
        <f t="shared" si="547"/>
        <v>1102007</v>
      </c>
      <c r="CV321" s="14" t="str">
        <f>INDEX($O$6:$O$27,CR321)&amp;"-"&amp;INDEX(属性投放!$AB$7:$AB$26,CX321)&amp;"-魂火-"&amp;CZ321</f>
        <v>天使缇娜-黑绳+1-魂火-2</v>
      </c>
      <c r="CW321" s="25" t="s">
        <v>162</v>
      </c>
      <c r="CX321" s="14">
        <f>INDEX(属性投放!$AL$7:$AL$58,CS321)</f>
        <v>3</v>
      </c>
      <c r="CY321" s="14" t="s">
        <v>701</v>
      </c>
      <c r="CZ321" s="14">
        <f>INDEX(属性投放!$AM$7:$AM$58,CS321)</f>
        <v>2</v>
      </c>
      <c r="DA321" s="14">
        <f t="shared" si="548"/>
        <v>5</v>
      </c>
      <c r="DB321" s="14">
        <f>INDEX(属性投放!$AN$7:$AN$58,DA321)</f>
        <v>25</v>
      </c>
      <c r="DC321" s="14" t="s">
        <v>702</v>
      </c>
      <c r="DD321" s="14">
        <f>INDEX(属性投放!$BJ$6:$BJ$85,(CT321-2)*20+CX321)</f>
        <v>50</v>
      </c>
      <c r="DE321" s="14">
        <f>SUMIFS(DD$5:DD321,$CR$5:$CR321,"="&amp;$CR321)</f>
        <v>220</v>
      </c>
      <c r="DF321" s="14" t="s">
        <v>703</v>
      </c>
      <c r="DG321" s="14">
        <f>INDEX(属性投放!$BK$6:$BK$85,(CT321-2)*20+CX321)</f>
        <v>25</v>
      </c>
      <c r="DH321" s="14">
        <f>SUMIFS(DG$5:DG321,$CR$5:$CR321,"="&amp;$CR321)</f>
        <v>111</v>
      </c>
      <c r="DI321" s="14" t="s">
        <v>704</v>
      </c>
      <c r="DJ321" s="14">
        <f>INDEX(属性投放!$BL$6:$BL$85,(CT321-2)*20+CX321)</f>
        <v>500</v>
      </c>
      <c r="DK321" s="14">
        <f>SUMIFS(DJ$5:DJ321,$CR$5:$CR321,"="&amp;$CR321)</f>
        <v>2200</v>
      </c>
      <c r="DP321" s="14">
        <f t="shared" si="549"/>
        <v>1102016</v>
      </c>
      <c r="DQ321" s="14" t="str">
        <f t="shared" si="550"/>
        <v>西方龙17突</v>
      </c>
      <c r="DR321" s="14">
        <f t="shared" si="551"/>
        <v>6</v>
      </c>
      <c r="DS321" s="14">
        <f t="shared" si="552"/>
        <v>7</v>
      </c>
      <c r="DT321" s="14">
        <f t="shared" si="553"/>
        <v>8</v>
      </c>
      <c r="DU321" s="14">
        <f t="shared" si="554"/>
        <v>4</v>
      </c>
      <c r="DV321" s="14">
        <f t="shared" si="555"/>
        <v>17</v>
      </c>
      <c r="DW321" s="14">
        <f t="shared" si="556"/>
        <v>57</v>
      </c>
      <c r="DX321" s="14">
        <f>INDEX(属性投放!$AW$6:$AW$85,(卡牌属性!DU321-2)*20+卡牌属性!DV321)</f>
        <v>8</v>
      </c>
      <c r="DY321" s="14">
        <f>INDEX(属性投放!BP$6:BP$85,卡牌属性!$DW321)</f>
        <v>1350</v>
      </c>
      <c r="DZ321" s="14">
        <f>INDEX(属性投放!BQ$6:BQ$85,卡牌属性!$DW321)</f>
        <v>675</v>
      </c>
      <c r="EA321" s="14">
        <f>INDEX(属性投放!BR$6:BR$85,卡牌属性!$DW321)</f>
        <v>13500</v>
      </c>
      <c r="EB321" s="14">
        <f t="shared" si="606"/>
        <v>8899</v>
      </c>
      <c r="EC321" s="14">
        <f t="shared" si="607"/>
        <v>9958</v>
      </c>
      <c r="ED321" s="14">
        <f t="shared" si="608"/>
        <v>10445</v>
      </c>
      <c r="EE321" s="14">
        <f t="shared" si="609"/>
        <v>10445</v>
      </c>
      <c r="EF321" s="14">
        <f t="shared" si="610"/>
        <v>10995</v>
      </c>
      <c r="EG321" s="14">
        <f t="shared" si="611"/>
        <v>4914</v>
      </c>
      <c r="EH321" s="14">
        <f t="shared" si="612"/>
        <v>5153</v>
      </c>
      <c r="EI321" s="14">
        <f t="shared" si="613"/>
        <v>5153</v>
      </c>
      <c r="EJ321" s="14">
        <f t="shared" si="614"/>
        <v>5390</v>
      </c>
      <c r="EK321" s="14">
        <f t="shared" si="615"/>
        <v>6110</v>
      </c>
      <c r="EL321" s="14">
        <f t="shared" si="616"/>
        <v>102700</v>
      </c>
      <c r="EM321" s="14">
        <f t="shared" si="617"/>
        <v>107950</v>
      </c>
      <c r="EN321" s="14">
        <f t="shared" si="618"/>
        <v>107950</v>
      </c>
      <c r="EO321" s="14">
        <f t="shared" si="619"/>
        <v>122550</v>
      </c>
      <c r="EP321" s="14">
        <f t="shared" si="620"/>
        <v>143200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557"/>
        <v>16</v>
      </c>
      <c r="AG322" s="13">
        <f t="shared" si="535"/>
        <v>2</v>
      </c>
      <c r="AH322" s="14">
        <f t="shared" si="536"/>
        <v>1101041</v>
      </c>
      <c r="AI322" s="14" t="str">
        <f t="shared" si="537"/>
        <v>常服夏玲18突</v>
      </c>
      <c r="AJ322" s="25" t="s">
        <v>162</v>
      </c>
      <c r="AK322" s="14">
        <v>1</v>
      </c>
      <c r="AL322" s="14">
        <f t="shared" si="538"/>
        <v>18</v>
      </c>
      <c r="AM322" s="14">
        <f>INDEX(属性投放!$DE$6:$DE$85,(卡牌属性!AG322-2)*20+卡牌属性!AL322)</f>
        <v>11171</v>
      </c>
      <c r="AN322" s="14">
        <f t="shared" si="600"/>
        <v>11171</v>
      </c>
      <c r="AO322" s="14">
        <f t="shared" si="600"/>
        <v>11171</v>
      </c>
      <c r="AP322" s="14">
        <f t="shared" si="600"/>
        <v>11171</v>
      </c>
      <c r="AQ322" s="14">
        <f t="shared" si="600"/>
        <v>11171</v>
      </c>
      <c r="AR322" s="14">
        <f>INDEX(属性投放!$DF$6:$DF$85,(卡牌属性!AG322-2)*20+卡牌属性!AL322)</f>
        <v>5577</v>
      </c>
      <c r="AS322" s="14">
        <f t="shared" si="601"/>
        <v>5577</v>
      </c>
      <c r="AT322" s="14">
        <f t="shared" si="601"/>
        <v>5577</v>
      </c>
      <c r="AU322" s="14">
        <f t="shared" si="601"/>
        <v>5577</v>
      </c>
      <c r="AV322" s="14">
        <f t="shared" si="601"/>
        <v>5577</v>
      </c>
      <c r="AW322" s="14">
        <f>INDEX(属性投放!$DG$6:$DG$85,(卡牌属性!AG322-2)*20+卡牌属性!AL322)</f>
        <v>55805</v>
      </c>
      <c r="AX322" s="14">
        <f t="shared" si="602"/>
        <v>55805</v>
      </c>
      <c r="AY322" s="14">
        <f t="shared" si="602"/>
        <v>55805</v>
      </c>
      <c r="AZ322" s="14">
        <f t="shared" si="602"/>
        <v>55805</v>
      </c>
      <c r="BA322" s="14">
        <f t="shared" si="602"/>
        <v>55805</v>
      </c>
      <c r="BB322" s="14">
        <f>INDEX(属性投放!$DK$6:$DK$85,(卡牌属性!AG322-2)*20+卡牌属性!AL322)</f>
        <v>235</v>
      </c>
      <c r="BC322" s="14">
        <f t="shared" si="603"/>
        <v>235</v>
      </c>
      <c r="BD322" s="14">
        <f t="shared" si="603"/>
        <v>235</v>
      </c>
      <c r="BE322" s="14">
        <f t="shared" si="603"/>
        <v>235</v>
      </c>
      <c r="BF322" s="14">
        <f t="shared" si="603"/>
        <v>235</v>
      </c>
      <c r="BG322" s="14">
        <f>INDEX(属性投放!$DL$6:$DL$85,(卡牌属性!AG322-2)*20+卡牌属性!AL322)</f>
        <v>117</v>
      </c>
      <c r="BH322" s="14">
        <f t="shared" si="604"/>
        <v>117</v>
      </c>
      <c r="BI322" s="14">
        <f t="shared" si="604"/>
        <v>117</v>
      </c>
      <c r="BJ322" s="14">
        <f t="shared" si="604"/>
        <v>117</v>
      </c>
      <c r="BK322" s="14">
        <f t="shared" si="604"/>
        <v>117</v>
      </c>
      <c r="BL322" s="14">
        <f>INDEX(属性投放!$DM$6:$DM$85,(卡牌属性!AG322-2)*20+卡牌属性!AL322)</f>
        <v>1175</v>
      </c>
      <c r="BM322" s="14">
        <f t="shared" si="605"/>
        <v>1175</v>
      </c>
      <c r="BN322" s="14">
        <f t="shared" si="605"/>
        <v>1175</v>
      </c>
      <c r="BO322" s="14">
        <f t="shared" si="605"/>
        <v>1175</v>
      </c>
      <c r="BP322" s="14">
        <f t="shared" si="605"/>
        <v>1175</v>
      </c>
      <c r="BU322" s="13">
        <v>318</v>
      </c>
      <c r="BV322" s="13">
        <f t="shared" si="539"/>
        <v>16</v>
      </c>
      <c r="BW322" s="14">
        <f t="shared" si="540"/>
        <v>4</v>
      </c>
      <c r="BX322" s="14">
        <f t="shared" si="541"/>
        <v>1102016</v>
      </c>
      <c r="BY322" s="14" t="str">
        <f t="shared" si="542"/>
        <v>西方龙18突</v>
      </c>
      <c r="BZ322" s="25" t="s">
        <v>162</v>
      </c>
      <c r="CA322" s="14">
        <v>2</v>
      </c>
      <c r="CB322" s="14">
        <f t="shared" si="543"/>
        <v>18</v>
      </c>
      <c r="CC322" s="14" t="s">
        <v>21</v>
      </c>
      <c r="CD322" s="14">
        <f>INDEX(属性投放!$AY$6:$AY$85,(BW322-2)*20+CB322)</f>
        <v>25318</v>
      </c>
      <c r="CE322" s="14" t="s">
        <v>22</v>
      </c>
      <c r="CF322" s="14">
        <f>INDEX(属性投放!$AZ$6:$AZ$85,(BW322-2)*20+CB322)</f>
        <v>12597</v>
      </c>
      <c r="CG322" s="14" t="s">
        <v>674</v>
      </c>
      <c r="CH322" s="14">
        <f>INDEX(属性投放!$BA$6:$BA$85,(BW322-2)*20+CB322)</f>
        <v>251680</v>
      </c>
      <c r="CI322" s="14" t="s">
        <v>21</v>
      </c>
      <c r="CJ322" s="14">
        <f>INDEX(属性投放!$BB$6:$BB$85,(BW322-2)*20+CB322)</f>
        <v>50</v>
      </c>
      <c r="CK322" s="14" t="s">
        <v>22</v>
      </c>
      <c r="CL322" s="14">
        <f>INDEX(属性投放!$BC$6:$BC$85,(BW322-2)*20+CB322)</f>
        <v>25</v>
      </c>
      <c r="CM322" s="14" t="s">
        <v>674</v>
      </c>
      <c r="CN322" s="14">
        <f>INDEX(属性投放!$BD$6:$BD$85,(BW322-2)*20+CB322)</f>
        <v>500</v>
      </c>
      <c r="CQ322" s="13">
        <v>318</v>
      </c>
      <c r="CR322" s="13">
        <f t="shared" si="544"/>
        <v>7</v>
      </c>
      <c r="CS322" s="13">
        <f t="shared" si="545"/>
        <v>6</v>
      </c>
      <c r="CT322" s="14">
        <f t="shared" si="546"/>
        <v>4</v>
      </c>
      <c r="CU322" s="14">
        <f t="shared" si="547"/>
        <v>1102007</v>
      </c>
      <c r="CV322" s="14" t="str">
        <f>INDEX($O$6:$O$27,CR322)&amp;"-"&amp;INDEX(属性投放!$AB$7:$AB$26,CX322)&amp;"-魂火-"&amp;CZ322</f>
        <v>天使缇娜-众合-魂火-1</v>
      </c>
      <c r="CW322" s="25" t="s">
        <v>162</v>
      </c>
      <c r="CX322" s="14">
        <f>INDEX(属性投放!$AL$7:$AL$58,CS322)</f>
        <v>4</v>
      </c>
      <c r="CY322" s="14" t="s">
        <v>701</v>
      </c>
      <c r="CZ322" s="14">
        <f>INDEX(属性投放!$AM$7:$AM$58,CS322)</f>
        <v>1</v>
      </c>
      <c r="DA322" s="14">
        <f t="shared" si="548"/>
        <v>6</v>
      </c>
      <c r="DB322" s="14">
        <f>INDEX(属性投放!$AN$7:$AN$58,DA322)</f>
        <v>30</v>
      </c>
      <c r="DC322" s="14" t="s">
        <v>702</v>
      </c>
      <c r="DD322" s="14">
        <f>INDEX(属性投放!$BJ$6:$BJ$85,(CT322-2)*20+CX322)</f>
        <v>65</v>
      </c>
      <c r="DE322" s="14">
        <f>SUMIFS(DD$5:DD322,$CR$5:$CR322,"="&amp;$CR322)</f>
        <v>285</v>
      </c>
      <c r="DF322" s="14" t="s">
        <v>703</v>
      </c>
      <c r="DG322" s="14">
        <f>INDEX(属性投放!$BK$6:$BK$85,(CT322-2)*20+CX322)</f>
        <v>33</v>
      </c>
      <c r="DH322" s="14">
        <f>SUMIFS(DG$5:DG322,$CR$5:$CR322,"="&amp;$CR322)</f>
        <v>144</v>
      </c>
      <c r="DI322" s="14" t="s">
        <v>704</v>
      </c>
      <c r="DJ322" s="14">
        <f>INDEX(属性投放!$BL$6:$BL$85,(CT322-2)*20+CX322)</f>
        <v>650</v>
      </c>
      <c r="DK322" s="14">
        <f>SUMIFS(DJ$5:DJ322,$CR$5:$CR322,"="&amp;$CR322)</f>
        <v>2850</v>
      </c>
      <c r="DP322" s="14">
        <f t="shared" si="549"/>
        <v>1102016</v>
      </c>
      <c r="DQ322" s="14" t="str">
        <f t="shared" si="550"/>
        <v>西方龙18突</v>
      </c>
      <c r="DR322" s="14">
        <f t="shared" si="551"/>
        <v>6</v>
      </c>
      <c r="DS322" s="14">
        <f t="shared" si="552"/>
        <v>7</v>
      </c>
      <c r="DT322" s="14">
        <f t="shared" si="553"/>
        <v>8</v>
      </c>
      <c r="DU322" s="14">
        <f t="shared" si="554"/>
        <v>4</v>
      </c>
      <c r="DV322" s="14">
        <f t="shared" si="555"/>
        <v>18</v>
      </c>
      <c r="DW322" s="14">
        <f t="shared" si="556"/>
        <v>58</v>
      </c>
      <c r="DX322" s="14">
        <f>INDEX(属性投放!$AW$6:$AW$85,(卡牌属性!DU322-2)*20+卡牌属性!DV322)</f>
        <v>7</v>
      </c>
      <c r="DY322" s="14">
        <f>INDEX(属性投放!BP$6:BP$85,卡牌属性!$DW322)</f>
        <v>2350</v>
      </c>
      <c r="DZ322" s="14">
        <f>INDEX(属性投放!BQ$6:BQ$85,卡牌属性!$DW322)</f>
        <v>1175</v>
      </c>
      <c r="EA322" s="14">
        <f>INDEX(属性投放!BR$6:BR$85,卡牌属性!$DW322)</f>
        <v>23500</v>
      </c>
      <c r="EB322" s="14">
        <f t="shared" si="606"/>
        <v>10529</v>
      </c>
      <c r="EC322" s="14">
        <f t="shared" si="607"/>
        <v>11708</v>
      </c>
      <c r="ED322" s="14">
        <f t="shared" si="608"/>
        <v>12275</v>
      </c>
      <c r="EE322" s="14">
        <f t="shared" si="609"/>
        <v>12275</v>
      </c>
      <c r="EF322" s="14">
        <f t="shared" si="610"/>
        <v>12945</v>
      </c>
      <c r="EG322" s="14">
        <f t="shared" si="611"/>
        <v>5789</v>
      </c>
      <c r="EH322" s="14">
        <f t="shared" si="612"/>
        <v>6068</v>
      </c>
      <c r="EI322" s="14">
        <f t="shared" si="613"/>
        <v>6068</v>
      </c>
      <c r="EJ322" s="14">
        <f t="shared" si="614"/>
        <v>6369</v>
      </c>
      <c r="EK322" s="14">
        <f t="shared" si="615"/>
        <v>7185</v>
      </c>
      <c r="EL322" s="14">
        <f t="shared" si="616"/>
        <v>121000</v>
      </c>
      <c r="EM322" s="14">
        <f t="shared" si="617"/>
        <v>127450</v>
      </c>
      <c r="EN322" s="14">
        <f t="shared" si="618"/>
        <v>127450</v>
      </c>
      <c r="EO322" s="14">
        <f t="shared" si="619"/>
        <v>144050</v>
      </c>
      <c r="EP322" s="14">
        <f t="shared" si="620"/>
        <v>168700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557"/>
        <v>16</v>
      </c>
      <c r="AG323" s="13">
        <f t="shared" si="535"/>
        <v>2</v>
      </c>
      <c r="AH323" s="14">
        <f t="shared" si="536"/>
        <v>1101041</v>
      </c>
      <c r="AI323" s="14" t="str">
        <f t="shared" si="537"/>
        <v>常服夏玲19突</v>
      </c>
      <c r="AJ323" s="25" t="s">
        <v>162</v>
      </c>
      <c r="AK323" s="14">
        <v>1</v>
      </c>
      <c r="AL323" s="14">
        <f t="shared" si="538"/>
        <v>19</v>
      </c>
      <c r="AM323" s="14">
        <f>INDEX(属性投放!$DE$6:$DE$85,(卡牌属性!AG323-2)*20+卡牌属性!AL323)</f>
        <v>17884</v>
      </c>
      <c r="AN323" s="14">
        <f t="shared" si="600"/>
        <v>17884</v>
      </c>
      <c r="AO323" s="14">
        <f t="shared" si="600"/>
        <v>17884</v>
      </c>
      <c r="AP323" s="14">
        <f t="shared" si="600"/>
        <v>17884</v>
      </c>
      <c r="AQ323" s="14">
        <f t="shared" si="600"/>
        <v>17884</v>
      </c>
      <c r="AR323" s="14">
        <f>INDEX(属性投放!$DF$6:$DF$85,(卡牌属性!AG323-2)*20+卡牌属性!AL323)</f>
        <v>8921</v>
      </c>
      <c r="AS323" s="14">
        <f t="shared" si="601"/>
        <v>8921</v>
      </c>
      <c r="AT323" s="14">
        <f t="shared" si="601"/>
        <v>8921</v>
      </c>
      <c r="AU323" s="14">
        <f t="shared" si="601"/>
        <v>8921</v>
      </c>
      <c r="AV323" s="14">
        <f t="shared" si="601"/>
        <v>8921</v>
      </c>
      <c r="AW323" s="14">
        <f>INDEX(属性投放!$DG$6:$DG$85,(卡牌属性!AG323-2)*20+卡牌属性!AL323)</f>
        <v>89370</v>
      </c>
      <c r="AX323" s="14">
        <f t="shared" si="602"/>
        <v>89370</v>
      </c>
      <c r="AY323" s="14">
        <f t="shared" si="602"/>
        <v>89370</v>
      </c>
      <c r="AZ323" s="14">
        <f t="shared" si="602"/>
        <v>89370</v>
      </c>
      <c r="BA323" s="14">
        <f t="shared" si="602"/>
        <v>89370</v>
      </c>
      <c r="BB323" s="14">
        <f>INDEX(属性投放!$DK$6:$DK$85,(卡牌属性!AG323-2)*20+卡牌属性!AL323)</f>
        <v>462</v>
      </c>
      <c r="BC323" s="14">
        <f t="shared" si="603"/>
        <v>462</v>
      </c>
      <c r="BD323" s="14">
        <f t="shared" si="603"/>
        <v>462</v>
      </c>
      <c r="BE323" s="14">
        <f t="shared" si="603"/>
        <v>462</v>
      </c>
      <c r="BF323" s="14">
        <f t="shared" si="603"/>
        <v>462</v>
      </c>
      <c r="BG323" s="14">
        <f>INDEX(属性投放!$DL$6:$DL$85,(卡牌属性!AG323-2)*20+卡牌属性!AL323)</f>
        <v>231</v>
      </c>
      <c r="BH323" s="14">
        <f t="shared" si="604"/>
        <v>231</v>
      </c>
      <c r="BI323" s="14">
        <f t="shared" si="604"/>
        <v>231</v>
      </c>
      <c r="BJ323" s="14">
        <f t="shared" si="604"/>
        <v>231</v>
      </c>
      <c r="BK323" s="14">
        <f t="shared" si="604"/>
        <v>231</v>
      </c>
      <c r="BL323" s="14">
        <f>INDEX(属性投放!$DM$6:$DM$85,(卡牌属性!AG323-2)*20+卡牌属性!AL323)</f>
        <v>2310</v>
      </c>
      <c r="BM323" s="14">
        <f t="shared" si="605"/>
        <v>2310</v>
      </c>
      <c r="BN323" s="14">
        <f t="shared" si="605"/>
        <v>2310</v>
      </c>
      <c r="BO323" s="14">
        <f t="shared" si="605"/>
        <v>2310</v>
      </c>
      <c r="BP323" s="14">
        <f t="shared" si="605"/>
        <v>2310</v>
      </c>
      <c r="BU323" s="13">
        <v>319</v>
      </c>
      <c r="BV323" s="13">
        <f t="shared" si="539"/>
        <v>16</v>
      </c>
      <c r="BW323" s="14">
        <f t="shared" si="540"/>
        <v>4</v>
      </c>
      <c r="BX323" s="14">
        <f t="shared" si="541"/>
        <v>1102016</v>
      </c>
      <c r="BY323" s="14" t="str">
        <f t="shared" si="542"/>
        <v>西方龙19突</v>
      </c>
      <c r="BZ323" s="25" t="s">
        <v>162</v>
      </c>
      <c r="CA323" s="14">
        <v>2</v>
      </c>
      <c r="CB323" s="14">
        <f t="shared" si="543"/>
        <v>19</v>
      </c>
      <c r="CC323" s="14" t="s">
        <v>21</v>
      </c>
      <c r="CD323" s="14">
        <f>INDEX(属性投放!$AY$6:$AY$85,(BW323-2)*20+CB323)</f>
        <v>31618</v>
      </c>
      <c r="CE323" s="14" t="s">
        <v>22</v>
      </c>
      <c r="CF323" s="14">
        <f>INDEX(属性投放!$AZ$6:$AZ$85,(BW323-2)*20+CB323)</f>
        <v>15747</v>
      </c>
      <c r="CG323" s="14" t="s">
        <v>674</v>
      </c>
      <c r="CH323" s="14">
        <f>INDEX(属性投放!$BA$6:$BA$85,(BW323-2)*20+CB323)</f>
        <v>314680</v>
      </c>
      <c r="CI323" s="14" t="s">
        <v>21</v>
      </c>
      <c r="CJ323" s="14">
        <f>INDEX(属性投放!$BB$6:$BB$85,(BW323-2)*20+CB323)</f>
        <v>75</v>
      </c>
      <c r="CK323" s="14" t="s">
        <v>22</v>
      </c>
      <c r="CL323" s="14">
        <f>INDEX(属性投放!$BC$6:$BC$85,(BW323-2)*20+CB323)</f>
        <v>38</v>
      </c>
      <c r="CM323" s="14" t="s">
        <v>674</v>
      </c>
      <c r="CN323" s="14">
        <f>INDEX(属性投放!$BD$6:$BD$85,(BW323-2)*20+CB323)</f>
        <v>750</v>
      </c>
      <c r="CQ323" s="13">
        <v>319</v>
      </c>
      <c r="CR323" s="13">
        <f t="shared" si="544"/>
        <v>7</v>
      </c>
      <c r="CS323" s="13">
        <f t="shared" si="545"/>
        <v>7</v>
      </c>
      <c r="CT323" s="14">
        <f t="shared" si="546"/>
        <v>4</v>
      </c>
      <c r="CU323" s="14">
        <f t="shared" si="547"/>
        <v>1102007</v>
      </c>
      <c r="CV323" s="14" t="str">
        <f>INDEX($O$6:$O$27,CR323)&amp;"-"&amp;INDEX(属性投放!$AB$7:$AB$26,CX323)&amp;"-魂火-"&amp;CZ323</f>
        <v>天使缇娜-众合-魂火-2</v>
      </c>
      <c r="CW323" s="25" t="s">
        <v>162</v>
      </c>
      <c r="CX323" s="14">
        <f>INDEX(属性投放!$AL$7:$AL$58,CS323)</f>
        <v>4</v>
      </c>
      <c r="CY323" s="14" t="s">
        <v>701</v>
      </c>
      <c r="CZ323" s="14">
        <f>INDEX(属性投放!$AM$7:$AM$58,CS323)</f>
        <v>2</v>
      </c>
      <c r="DA323" s="14">
        <f t="shared" si="548"/>
        <v>7</v>
      </c>
      <c r="DB323" s="14">
        <f>INDEX(属性投放!$AN$7:$AN$58,DA323)</f>
        <v>35</v>
      </c>
      <c r="DC323" s="14" t="s">
        <v>702</v>
      </c>
      <c r="DD323" s="14">
        <f>INDEX(属性投放!$BJ$6:$BJ$85,(CT323-2)*20+CX323)</f>
        <v>65</v>
      </c>
      <c r="DE323" s="14">
        <f>SUMIFS(DD$5:DD323,$CR$5:$CR323,"="&amp;$CR323)</f>
        <v>350</v>
      </c>
      <c r="DF323" s="14" t="s">
        <v>703</v>
      </c>
      <c r="DG323" s="14">
        <f>INDEX(属性投放!$BK$6:$BK$85,(CT323-2)*20+CX323)</f>
        <v>33</v>
      </c>
      <c r="DH323" s="14">
        <f>SUMIFS(DG$5:DG323,$CR$5:$CR323,"="&amp;$CR323)</f>
        <v>177</v>
      </c>
      <c r="DI323" s="14" t="s">
        <v>704</v>
      </c>
      <c r="DJ323" s="14">
        <f>INDEX(属性投放!$BL$6:$BL$85,(CT323-2)*20+CX323)</f>
        <v>650</v>
      </c>
      <c r="DK323" s="14">
        <f>SUMIFS(DJ$5:DJ323,$CR$5:$CR323,"="&amp;$CR323)</f>
        <v>3500</v>
      </c>
      <c r="DP323" s="14">
        <f t="shared" si="549"/>
        <v>1102016</v>
      </c>
      <c r="DQ323" s="14" t="str">
        <f t="shared" si="550"/>
        <v>西方龙19突</v>
      </c>
      <c r="DR323" s="14">
        <f t="shared" si="551"/>
        <v>6</v>
      </c>
      <c r="DS323" s="14">
        <f t="shared" si="552"/>
        <v>7</v>
      </c>
      <c r="DT323" s="14">
        <f t="shared" si="553"/>
        <v>8</v>
      </c>
      <c r="DU323" s="14">
        <f t="shared" si="554"/>
        <v>4</v>
      </c>
      <c r="DV323" s="14">
        <f t="shared" si="555"/>
        <v>19</v>
      </c>
      <c r="DW323" s="14">
        <f t="shared" si="556"/>
        <v>59</v>
      </c>
      <c r="DX323" s="14">
        <f>INDEX(属性投放!$AW$6:$AW$85,(卡牌属性!DU323-2)*20+卡牌属性!DV323)</f>
        <v>8</v>
      </c>
      <c r="DY323" s="14">
        <f>INDEX(属性投放!BP$6:BP$85,卡牌属性!$DW323)</f>
        <v>2350</v>
      </c>
      <c r="DZ323" s="14">
        <f>INDEX(属性投放!BQ$6:BQ$85,卡牌属性!$DW323)</f>
        <v>1175</v>
      </c>
      <c r="EA323" s="14">
        <f>INDEX(属性投放!BR$6:BR$85,卡牌属性!$DW323)</f>
        <v>23500</v>
      </c>
      <c r="EB323" s="14">
        <f t="shared" si="606"/>
        <v>13124</v>
      </c>
      <c r="EC323" s="14">
        <f t="shared" si="607"/>
        <v>14408</v>
      </c>
      <c r="ED323" s="14">
        <f t="shared" si="608"/>
        <v>15045</v>
      </c>
      <c r="EE323" s="14">
        <f t="shared" si="609"/>
        <v>15045</v>
      </c>
      <c r="EF323" s="14">
        <f t="shared" si="610"/>
        <v>15820</v>
      </c>
      <c r="EG323" s="14">
        <f t="shared" si="611"/>
        <v>7139</v>
      </c>
      <c r="EH323" s="14">
        <f t="shared" si="612"/>
        <v>7453</v>
      </c>
      <c r="EI323" s="14">
        <f t="shared" si="613"/>
        <v>7453</v>
      </c>
      <c r="EJ323" s="14">
        <f t="shared" si="614"/>
        <v>7810</v>
      </c>
      <c r="EK323" s="14">
        <f t="shared" si="615"/>
        <v>8710</v>
      </c>
      <c r="EL323" s="14">
        <f t="shared" si="616"/>
        <v>148700</v>
      </c>
      <c r="EM323" s="14">
        <f t="shared" si="617"/>
        <v>156200</v>
      </c>
      <c r="EN323" s="14">
        <f t="shared" si="618"/>
        <v>156200</v>
      </c>
      <c r="EO323" s="14">
        <f t="shared" si="619"/>
        <v>174550</v>
      </c>
      <c r="EP323" s="14">
        <f t="shared" si="620"/>
        <v>202700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557"/>
        <v>16</v>
      </c>
      <c r="AG324" s="13">
        <f t="shared" si="535"/>
        <v>2</v>
      </c>
      <c r="AH324" s="14">
        <f t="shared" si="536"/>
        <v>1101041</v>
      </c>
      <c r="AI324" s="14" t="str">
        <f t="shared" si="537"/>
        <v>常服夏玲20突</v>
      </c>
      <c r="AJ324" s="25" t="s">
        <v>162</v>
      </c>
      <c r="AK324" s="14">
        <v>1</v>
      </c>
      <c r="AL324" s="14">
        <f t="shared" si="538"/>
        <v>20</v>
      </c>
      <c r="AM324" s="14">
        <f>INDEX(属性投放!$DE$6:$DE$85,(卡牌属性!AG324-2)*20+卡牌属性!AL324)</f>
        <v>18874</v>
      </c>
      <c r="AN324" s="14">
        <f t="shared" si="600"/>
        <v>18874</v>
      </c>
      <c r="AO324" s="14">
        <f t="shared" si="600"/>
        <v>18874</v>
      </c>
      <c r="AP324" s="14">
        <f t="shared" si="600"/>
        <v>18874</v>
      </c>
      <c r="AQ324" s="14">
        <f t="shared" si="600"/>
        <v>18874</v>
      </c>
      <c r="AR324" s="14">
        <f>INDEX(属性投放!$DF$6:$DF$85,(卡牌属性!AG324-2)*20+卡牌属性!AL324)</f>
        <v>9417</v>
      </c>
      <c r="AS324" s="14">
        <f t="shared" si="601"/>
        <v>9417</v>
      </c>
      <c r="AT324" s="14">
        <f t="shared" si="601"/>
        <v>9417</v>
      </c>
      <c r="AU324" s="14">
        <f t="shared" si="601"/>
        <v>9417</v>
      </c>
      <c r="AV324" s="14">
        <f t="shared" si="601"/>
        <v>9417</v>
      </c>
      <c r="AW324" s="14">
        <f>INDEX(属性投放!$DG$6:$DG$85,(卡牌属性!AG324-2)*20+卡牌属性!AL324)</f>
        <v>94320</v>
      </c>
      <c r="AX324" s="14">
        <f t="shared" si="602"/>
        <v>94320</v>
      </c>
      <c r="AY324" s="14">
        <f t="shared" si="602"/>
        <v>94320</v>
      </c>
      <c r="AZ324" s="14">
        <f t="shared" si="602"/>
        <v>94320</v>
      </c>
      <c r="BA324" s="14">
        <f t="shared" si="602"/>
        <v>94320</v>
      </c>
      <c r="BB324" s="14">
        <f>INDEX(属性投放!$DK$6:$DK$85,(卡牌属性!AG324-2)*20+卡牌属性!AL324)</f>
        <v>462</v>
      </c>
      <c r="BC324" s="14">
        <f t="shared" si="603"/>
        <v>462</v>
      </c>
      <c r="BD324" s="14">
        <f t="shared" si="603"/>
        <v>462</v>
      </c>
      <c r="BE324" s="14">
        <f t="shared" si="603"/>
        <v>462</v>
      </c>
      <c r="BF324" s="14">
        <f t="shared" si="603"/>
        <v>462</v>
      </c>
      <c r="BG324" s="14">
        <f>INDEX(属性投放!$DL$6:$DL$85,(卡牌属性!AG324-2)*20+卡牌属性!AL324)</f>
        <v>231</v>
      </c>
      <c r="BH324" s="14">
        <f t="shared" si="604"/>
        <v>231</v>
      </c>
      <c r="BI324" s="14">
        <f t="shared" si="604"/>
        <v>231</v>
      </c>
      <c r="BJ324" s="14">
        <f t="shared" si="604"/>
        <v>231</v>
      </c>
      <c r="BK324" s="14">
        <f t="shared" si="604"/>
        <v>231</v>
      </c>
      <c r="BL324" s="14">
        <f>INDEX(属性投放!$DM$6:$DM$85,(卡牌属性!AG324-2)*20+卡牌属性!AL324)</f>
        <v>2310</v>
      </c>
      <c r="BM324" s="14">
        <f t="shared" si="605"/>
        <v>2310</v>
      </c>
      <c r="BN324" s="14">
        <f t="shared" si="605"/>
        <v>2310</v>
      </c>
      <c r="BO324" s="14">
        <f t="shared" si="605"/>
        <v>2310</v>
      </c>
      <c r="BP324" s="14">
        <f t="shared" si="605"/>
        <v>2310</v>
      </c>
      <c r="BU324" s="13">
        <v>320</v>
      </c>
      <c r="BV324" s="13">
        <f t="shared" si="539"/>
        <v>16</v>
      </c>
      <c r="BW324" s="14">
        <f t="shared" si="540"/>
        <v>4</v>
      </c>
      <c r="BX324" s="14">
        <f t="shared" si="541"/>
        <v>1102016</v>
      </c>
      <c r="BY324" s="14" t="str">
        <f t="shared" si="542"/>
        <v>西方龙20突</v>
      </c>
      <c r="BZ324" s="25" t="s">
        <v>162</v>
      </c>
      <c r="CA324" s="14">
        <v>2</v>
      </c>
      <c r="CB324" s="14">
        <f t="shared" si="543"/>
        <v>20</v>
      </c>
      <c r="CC324" s="14" t="s">
        <v>21</v>
      </c>
      <c r="CD324" s="14">
        <f>INDEX(属性投放!$AY$6:$AY$85,(BW324-2)*20+CB324)</f>
        <v>39068</v>
      </c>
      <c r="CE324" s="14" t="s">
        <v>22</v>
      </c>
      <c r="CF324" s="14">
        <f>INDEX(属性投放!$AZ$6:$AZ$85,(BW324-2)*20+CB324)</f>
        <v>19476</v>
      </c>
      <c r="CG324" s="14" t="s">
        <v>674</v>
      </c>
      <c r="CH324" s="14">
        <f>INDEX(属性投放!$BA$6:$BA$85,(BW324-2)*20+CB324)</f>
        <v>389180</v>
      </c>
      <c r="CI324" s="14" t="s">
        <v>21</v>
      </c>
      <c r="CJ324" s="14">
        <f>INDEX(属性投放!$BB$6:$BB$85,(BW324-2)*20+CB324)</f>
        <v>75</v>
      </c>
      <c r="CK324" s="14" t="s">
        <v>22</v>
      </c>
      <c r="CL324" s="14">
        <f>INDEX(属性投放!$BC$6:$BC$85,(BW324-2)*20+CB324)</f>
        <v>38</v>
      </c>
      <c r="CM324" s="14" t="s">
        <v>674</v>
      </c>
      <c r="CN324" s="14">
        <f>INDEX(属性投放!$BD$6:$BD$85,(BW324-2)*20+CB324)</f>
        <v>750</v>
      </c>
      <c r="CQ324" s="13">
        <v>320</v>
      </c>
      <c r="CR324" s="13">
        <f t="shared" si="544"/>
        <v>7</v>
      </c>
      <c r="CS324" s="13">
        <f t="shared" si="545"/>
        <v>8</v>
      </c>
      <c r="CT324" s="14">
        <f t="shared" si="546"/>
        <v>4</v>
      </c>
      <c r="CU324" s="14">
        <f t="shared" si="547"/>
        <v>1102007</v>
      </c>
      <c r="CV324" s="14" t="str">
        <f>INDEX($O$6:$O$27,CR324)&amp;"-"&amp;INDEX(属性投放!$AB$7:$AB$26,CX324)&amp;"-魂火-"&amp;CZ324</f>
        <v>天使缇娜-众合+1-魂火-1</v>
      </c>
      <c r="CW324" s="25" t="s">
        <v>162</v>
      </c>
      <c r="CX324" s="14">
        <f>INDEX(属性投放!$AL$7:$AL$58,CS324)</f>
        <v>5</v>
      </c>
      <c r="CY324" s="14" t="s">
        <v>701</v>
      </c>
      <c r="CZ324" s="14">
        <f>INDEX(属性投放!$AM$7:$AM$58,CS324)</f>
        <v>1</v>
      </c>
      <c r="DA324" s="14">
        <f t="shared" si="548"/>
        <v>8</v>
      </c>
      <c r="DB324" s="14">
        <f>INDEX(属性投放!$AN$7:$AN$58,DA324)</f>
        <v>40</v>
      </c>
      <c r="DC324" s="14" t="s">
        <v>702</v>
      </c>
      <c r="DD324" s="14">
        <f>INDEX(属性投放!$BJ$6:$BJ$85,(CT324-2)*20+CX324)</f>
        <v>70</v>
      </c>
      <c r="DE324" s="14">
        <f>SUMIFS(DD$5:DD324,$CR$5:$CR324,"="&amp;$CR324)</f>
        <v>420</v>
      </c>
      <c r="DF324" s="14" t="s">
        <v>703</v>
      </c>
      <c r="DG324" s="14">
        <f>INDEX(属性投放!$BK$6:$BK$85,(CT324-2)*20+CX324)</f>
        <v>35</v>
      </c>
      <c r="DH324" s="14">
        <f>SUMIFS(DG$5:DG324,$CR$5:$CR324,"="&amp;$CR324)</f>
        <v>212</v>
      </c>
      <c r="DI324" s="14" t="s">
        <v>704</v>
      </c>
      <c r="DJ324" s="14">
        <f>INDEX(属性投放!$BL$6:$BL$85,(CT324-2)*20+CX324)</f>
        <v>700</v>
      </c>
      <c r="DK324" s="14">
        <f>SUMIFS(DJ$5:DJ324,$CR$5:$CR324,"="&amp;$CR324)</f>
        <v>4200</v>
      </c>
      <c r="DP324" s="14">
        <f t="shared" si="549"/>
        <v>1102016</v>
      </c>
      <c r="DQ324" s="14" t="str">
        <f t="shared" si="550"/>
        <v>西方龙20突</v>
      </c>
      <c r="DR324" s="14">
        <f t="shared" si="551"/>
        <v>6</v>
      </c>
      <c r="DS324" s="14">
        <f t="shared" si="552"/>
        <v>7</v>
      </c>
      <c r="DT324" s="14">
        <f t="shared" si="553"/>
        <v>8</v>
      </c>
      <c r="DU324" s="14">
        <f t="shared" si="554"/>
        <v>4</v>
      </c>
      <c r="DV324" s="14">
        <f t="shared" si="555"/>
        <v>20</v>
      </c>
      <c r="DW324" s="14">
        <f t="shared" si="556"/>
        <v>60</v>
      </c>
      <c r="DX324" s="14">
        <f>INDEX(属性投放!$AW$6:$AW$85,(卡牌属性!DU324-2)*20+卡牌属性!DV324)</f>
        <v>10</v>
      </c>
      <c r="DY324" s="14">
        <f>INDEX(属性投放!BP$6:BP$85,卡牌属性!$DW324)</f>
        <v>2500</v>
      </c>
      <c r="DZ324" s="14">
        <f>INDEX(属性投放!BQ$6:BQ$85,卡牌属性!$DW324)</f>
        <v>1250</v>
      </c>
      <c r="EA324" s="14">
        <f>INDEX(属性投放!BR$6:BR$85,卡牌属性!$DW324)</f>
        <v>25000</v>
      </c>
      <c r="EB324" s="14">
        <f t="shared" si="606"/>
        <v>15834</v>
      </c>
      <c r="EC324" s="14">
        <f t="shared" si="607"/>
        <v>17358</v>
      </c>
      <c r="ED324" s="14">
        <f t="shared" si="608"/>
        <v>18035</v>
      </c>
      <c r="EE324" s="14">
        <f t="shared" si="609"/>
        <v>18035</v>
      </c>
      <c r="EF324" s="14">
        <f t="shared" si="610"/>
        <v>18970</v>
      </c>
      <c r="EG324" s="14">
        <f t="shared" si="611"/>
        <v>8618</v>
      </c>
      <c r="EH324" s="14">
        <f t="shared" si="612"/>
        <v>8948</v>
      </c>
      <c r="EI324" s="14">
        <f t="shared" si="613"/>
        <v>8948</v>
      </c>
      <c r="EJ324" s="14">
        <f t="shared" si="614"/>
        <v>9385</v>
      </c>
      <c r="EK324" s="14">
        <f t="shared" si="615"/>
        <v>10485</v>
      </c>
      <c r="EL324" s="14">
        <f t="shared" si="616"/>
        <v>178600</v>
      </c>
      <c r="EM324" s="14">
        <f t="shared" si="617"/>
        <v>187700</v>
      </c>
      <c r="EN324" s="14">
        <f t="shared" si="618"/>
        <v>187700</v>
      </c>
      <c r="EO324" s="14">
        <f t="shared" si="619"/>
        <v>210050</v>
      </c>
      <c r="EP324" s="14">
        <f t="shared" si="620"/>
        <v>242200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3">
        <v>321</v>
      </c>
      <c r="AF325" s="13">
        <f t="shared" si="557"/>
        <v>17</v>
      </c>
      <c r="AG325" s="13">
        <f t="shared" ref="AG325:AG388" si="621">INDEX($D$6:$D$43,AF325)</f>
        <v>4</v>
      </c>
      <c r="AH325" s="14">
        <f t="shared" ref="AH325:AH388" si="622">INDEX($A$5:$A$43,AF325+1)</f>
        <v>1101016</v>
      </c>
      <c r="AI325" s="14" t="str">
        <f t="shared" ref="AI325:AI388" si="623">INDEX($B$5:$B$43,MATCH(AH325,$A$5:$A$43,0))&amp;AL325&amp;"突"</f>
        <v>秦王攻1突</v>
      </c>
      <c r="AJ325" s="25" t="s">
        <v>162</v>
      </c>
      <c r="AK325" s="14">
        <v>2</v>
      </c>
      <c r="AL325" s="14">
        <f t="shared" ref="AL325:AL388" si="624">AE325-INDEX($F$5:$F$43,AF325)</f>
        <v>1</v>
      </c>
      <c r="AM325" s="14">
        <f>INDEX(属性投放!$DE$6:$DE$85,(卡牌属性!AG325-2)*20+卡牌属性!AL325)</f>
        <v>120</v>
      </c>
      <c r="AN325" s="14">
        <f t="shared" ref="AN325:AQ344" si="625">$AM325</f>
        <v>120</v>
      </c>
      <c r="AO325" s="14">
        <f t="shared" si="625"/>
        <v>120</v>
      </c>
      <c r="AP325" s="14">
        <f t="shared" si="625"/>
        <v>120</v>
      </c>
      <c r="AQ325" s="14">
        <f t="shared" si="625"/>
        <v>120</v>
      </c>
      <c r="AR325" s="14">
        <f>INDEX(属性投放!$DF$6:$DF$85,(卡牌属性!AG325-2)*20+卡牌属性!AL325)</f>
        <v>20</v>
      </c>
      <c r="AS325" s="14">
        <f t="shared" ref="AS325:AV344" si="626">$AR325</f>
        <v>20</v>
      </c>
      <c r="AT325" s="14">
        <f t="shared" si="626"/>
        <v>20</v>
      </c>
      <c r="AU325" s="14">
        <f t="shared" si="626"/>
        <v>20</v>
      </c>
      <c r="AV325" s="14">
        <f t="shared" si="626"/>
        <v>20</v>
      </c>
      <c r="AW325" s="14">
        <f>INDEX(属性投放!$DG$6:$DG$85,(卡牌属性!AG325-2)*20+卡牌属性!AL325)</f>
        <v>500</v>
      </c>
      <c r="AX325" s="14">
        <f t="shared" ref="AX325:BA344" si="627">$AW325</f>
        <v>500</v>
      </c>
      <c r="AY325" s="14">
        <f t="shared" si="627"/>
        <v>500</v>
      </c>
      <c r="AZ325" s="14">
        <f t="shared" si="627"/>
        <v>500</v>
      </c>
      <c r="BA325" s="14">
        <f t="shared" si="627"/>
        <v>500</v>
      </c>
      <c r="BB325" s="14">
        <f>INDEX(属性投放!$DK$6:$DK$85,(卡牌属性!AG325-2)*20+卡牌属性!AL325)</f>
        <v>13</v>
      </c>
      <c r="BC325" s="14">
        <f t="shared" ref="BC325:BF344" si="628">$BB325</f>
        <v>13</v>
      </c>
      <c r="BD325" s="14">
        <f t="shared" si="628"/>
        <v>13</v>
      </c>
      <c r="BE325" s="14">
        <f t="shared" si="628"/>
        <v>13</v>
      </c>
      <c r="BF325" s="14">
        <f t="shared" si="628"/>
        <v>13</v>
      </c>
      <c r="BG325" s="14">
        <f>INDEX(属性投放!$DL$6:$DL$85,(卡牌属性!AG325-2)*20+卡牌属性!AL325)</f>
        <v>6</v>
      </c>
      <c r="BH325" s="14">
        <f t="shared" ref="BH325:BK344" si="629">$BG325</f>
        <v>6</v>
      </c>
      <c r="BI325" s="14">
        <f t="shared" si="629"/>
        <v>6</v>
      </c>
      <c r="BJ325" s="14">
        <f t="shared" si="629"/>
        <v>6</v>
      </c>
      <c r="BK325" s="14">
        <f t="shared" si="629"/>
        <v>6</v>
      </c>
      <c r="BL325" s="14">
        <f>INDEX(属性投放!$DM$6:$DM$85,(卡牌属性!AG325-2)*20+卡牌属性!AL325)</f>
        <v>65</v>
      </c>
      <c r="BM325" s="14">
        <f t="shared" ref="BM325:BP344" si="630">$BL325</f>
        <v>65</v>
      </c>
      <c r="BN325" s="14">
        <f t="shared" si="630"/>
        <v>65</v>
      </c>
      <c r="BO325" s="14">
        <f t="shared" si="630"/>
        <v>65</v>
      </c>
      <c r="BP325" s="14">
        <f t="shared" si="630"/>
        <v>65</v>
      </c>
      <c r="BU325" s="13">
        <v>321</v>
      </c>
      <c r="BV325" s="13">
        <f t="shared" ref="BV325:BV388" si="631">MATCH(BU325-1,$S$5:$S$43,1)</f>
        <v>17</v>
      </c>
      <c r="BW325" s="14">
        <f t="shared" ref="BW325:BW388" si="632">INDEX($Q$6:$Q$43,BV325)</f>
        <v>3</v>
      </c>
      <c r="BX325" s="14">
        <f t="shared" ref="BX325:BX388" si="633">INDEX($N$6:$N$33,BV325)</f>
        <v>1102017</v>
      </c>
      <c r="BY325" s="14" t="str">
        <f t="shared" ref="BY325:BY388" si="634">INDEX($O$6:$O$33,BV325)&amp;CB325&amp;"突"</f>
        <v>飞廉1突</v>
      </c>
      <c r="BZ325" s="25" t="s">
        <v>162</v>
      </c>
      <c r="CA325" s="14">
        <v>2</v>
      </c>
      <c r="CB325" s="14">
        <f t="shared" ref="CB325:CB388" si="635">BU325-INDEX($S$5:$S$43,BV325)</f>
        <v>1</v>
      </c>
      <c r="CC325" s="14" t="s">
        <v>21</v>
      </c>
      <c r="CD325" s="14">
        <f>INDEX(属性投放!$AY$6:$AY$85,(BW325-2)*20+CB325)</f>
        <v>150</v>
      </c>
      <c r="CE325" s="14" t="s">
        <v>22</v>
      </c>
      <c r="CF325" s="14">
        <f>INDEX(属性投放!$AZ$6:$AZ$85,(BW325-2)*20+CB325)</f>
        <v>30</v>
      </c>
      <c r="CG325" s="14" t="s">
        <v>674</v>
      </c>
      <c r="CH325" s="14">
        <f>INDEX(属性投放!$BA$6:$BA$85,(BW325-2)*20+CB325)</f>
        <v>500</v>
      </c>
      <c r="CI325" s="14" t="s">
        <v>21</v>
      </c>
      <c r="CJ325" s="14">
        <f>INDEX(属性投放!$BB$6:$BB$85,(BW325-2)*20+CB325)</f>
        <v>8</v>
      </c>
      <c r="CK325" s="14" t="s">
        <v>22</v>
      </c>
      <c r="CL325" s="14">
        <f>INDEX(属性投放!$BC$6:$BC$85,(BW325-2)*20+CB325)</f>
        <v>4</v>
      </c>
      <c r="CM325" s="14" t="s">
        <v>674</v>
      </c>
      <c r="CN325" s="14">
        <f>INDEX(属性投放!$BD$6:$BD$85,(BW325-2)*20+CB325)</f>
        <v>80</v>
      </c>
      <c r="CQ325" s="13">
        <v>321</v>
      </c>
      <c r="CR325" s="13">
        <f t="shared" ref="CR325:CR388" si="636">MATCH(CQ325-1,$U$5:$U$27,1)</f>
        <v>7</v>
      </c>
      <c r="CS325" s="13">
        <f t="shared" ref="CS325:CS388" si="637">CQ325-(CR325-1)*52</f>
        <v>9</v>
      </c>
      <c r="CT325" s="14">
        <f t="shared" ref="CT325:CT388" si="638">INDEX($Q$6:$Q$27,CR325)</f>
        <v>4</v>
      </c>
      <c r="CU325" s="14">
        <f t="shared" ref="CU325:CU388" si="639">INDEX($N$6:$N$27,CR325)</f>
        <v>1102007</v>
      </c>
      <c r="CV325" s="14" t="str">
        <f>INDEX($O$6:$O$27,CR325)&amp;"-"&amp;INDEX(属性投放!$AB$7:$AB$26,CX325)&amp;"-魂火-"&amp;CZ325</f>
        <v>天使缇娜-众合+1-魂火-2</v>
      </c>
      <c r="CW325" s="25" t="s">
        <v>162</v>
      </c>
      <c r="CX325" s="14">
        <f>INDEX(属性投放!$AL$7:$AL$58,CS325)</f>
        <v>5</v>
      </c>
      <c r="CY325" s="14" t="s">
        <v>701</v>
      </c>
      <c r="CZ325" s="14">
        <f>INDEX(属性投放!$AM$7:$AM$58,CS325)</f>
        <v>2</v>
      </c>
      <c r="DA325" s="14">
        <f t="shared" ref="DA325:DA388" si="640">CS325</f>
        <v>9</v>
      </c>
      <c r="DB325" s="14">
        <f>INDEX(属性投放!$AN$7:$AN$58,DA325)</f>
        <v>42</v>
      </c>
      <c r="DC325" s="14" t="s">
        <v>702</v>
      </c>
      <c r="DD325" s="14">
        <f>INDEX(属性投放!$BJ$6:$BJ$85,(CT325-2)*20+CX325)</f>
        <v>70</v>
      </c>
      <c r="DE325" s="14">
        <f>SUMIFS(DD$5:DD325,$CR$5:$CR325,"="&amp;$CR325)</f>
        <v>490</v>
      </c>
      <c r="DF325" s="14" t="s">
        <v>703</v>
      </c>
      <c r="DG325" s="14">
        <f>INDEX(属性投放!$BK$6:$BK$85,(CT325-2)*20+CX325)</f>
        <v>35</v>
      </c>
      <c r="DH325" s="14">
        <f>SUMIFS(DG$5:DG325,$CR$5:$CR325,"="&amp;$CR325)</f>
        <v>247</v>
      </c>
      <c r="DI325" s="14" t="s">
        <v>704</v>
      </c>
      <c r="DJ325" s="14">
        <f>INDEX(属性投放!$BL$6:$BL$85,(CT325-2)*20+CX325)</f>
        <v>700</v>
      </c>
      <c r="DK325" s="14">
        <f>SUMIFS(DJ$5:DJ325,$CR$5:$CR325,"="&amp;$CR325)</f>
        <v>4900</v>
      </c>
      <c r="DP325" s="14">
        <f t="shared" ref="DP325:DP388" si="641">BX325</f>
        <v>1102017</v>
      </c>
      <c r="DQ325" s="14" t="str">
        <f t="shared" ref="DQ325:DQ388" si="642">BY325</f>
        <v>飞廉1突</v>
      </c>
      <c r="DR325" s="14">
        <f t="shared" ref="DR325:DR388" si="643">INDEX(Y$6:Y$27,$BV325)</f>
        <v>6</v>
      </c>
      <c r="DS325" s="14">
        <f t="shared" ref="DS325:DS388" si="644">INDEX(Z$6:Z$27,$BV325)</f>
        <v>6</v>
      </c>
      <c r="DT325" s="14">
        <f t="shared" ref="DT325:DT388" si="645">INDEX(AA$6:AA$27,$BV325)</f>
        <v>4</v>
      </c>
      <c r="DU325" s="14">
        <f t="shared" ref="DU325:DU388" si="646">BW325</f>
        <v>3</v>
      </c>
      <c r="DV325" s="14">
        <f t="shared" ref="DV325:DV388" si="647">CB325</f>
        <v>1</v>
      </c>
      <c r="DW325" s="14">
        <f t="shared" ref="DW325:DW388" si="648">(DU325-2)*20+DV325</f>
        <v>21</v>
      </c>
      <c r="DX325" s="14">
        <f>INDEX(属性投放!$AW$6:$AW$85,(卡牌属性!DU325-2)*20+卡牌属性!DV325)</f>
        <v>4</v>
      </c>
      <c r="DY325" s="14">
        <f>INDEX(属性投放!BP$6:BP$85,卡牌属性!$DW325)</f>
        <v>35</v>
      </c>
      <c r="DZ325" s="14">
        <f>INDEX(属性投放!BQ$6:BQ$85,卡牌属性!$DW325)</f>
        <v>18</v>
      </c>
      <c r="EA325" s="14">
        <f>INDEX(属性投放!BR$6:BR$85,卡牌属性!$DW325)</f>
        <v>350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3">
        <v>322</v>
      </c>
      <c r="AF326" s="13">
        <f t="shared" ref="AF326:AF389" si="649">MATCH(AE326-1,$F$5:$F$42,1)</f>
        <v>17</v>
      </c>
      <c r="AG326" s="13">
        <f t="shared" si="621"/>
        <v>4</v>
      </c>
      <c r="AH326" s="14">
        <f t="shared" si="622"/>
        <v>1101016</v>
      </c>
      <c r="AI326" s="14" t="str">
        <f t="shared" si="623"/>
        <v>秦王攻2突</v>
      </c>
      <c r="AJ326" s="25" t="s">
        <v>162</v>
      </c>
      <c r="AK326" s="14">
        <v>3</v>
      </c>
      <c r="AL326" s="14">
        <f t="shared" si="624"/>
        <v>2</v>
      </c>
      <c r="AM326" s="14">
        <f>INDEX(属性投放!$DE$6:$DE$85,(卡牌属性!AG326-2)*20+卡牌属性!AL326)</f>
        <v>250</v>
      </c>
      <c r="AN326" s="14">
        <f t="shared" si="625"/>
        <v>250</v>
      </c>
      <c r="AO326" s="14">
        <f t="shared" si="625"/>
        <v>250</v>
      </c>
      <c r="AP326" s="14">
        <f t="shared" si="625"/>
        <v>250</v>
      </c>
      <c r="AQ326" s="14">
        <f t="shared" si="625"/>
        <v>250</v>
      </c>
      <c r="AR326" s="14">
        <f>INDEX(属性投放!$DF$6:$DF$85,(卡牌属性!AG326-2)*20+卡牌属性!AL326)</f>
        <v>80</v>
      </c>
      <c r="AS326" s="14">
        <f t="shared" si="626"/>
        <v>80</v>
      </c>
      <c r="AT326" s="14">
        <f t="shared" si="626"/>
        <v>80</v>
      </c>
      <c r="AU326" s="14">
        <f t="shared" si="626"/>
        <v>80</v>
      </c>
      <c r="AV326" s="14">
        <f t="shared" si="626"/>
        <v>80</v>
      </c>
      <c r="AW326" s="14">
        <f>INDEX(属性投放!$DG$6:$DG$85,(卡牌属性!AG326-2)*20+卡牌属性!AL326)</f>
        <v>1150</v>
      </c>
      <c r="AX326" s="14">
        <f t="shared" si="627"/>
        <v>1150</v>
      </c>
      <c r="AY326" s="14">
        <f t="shared" si="627"/>
        <v>1150</v>
      </c>
      <c r="AZ326" s="14">
        <f t="shared" si="627"/>
        <v>1150</v>
      </c>
      <c r="BA326" s="14">
        <f t="shared" si="627"/>
        <v>1150</v>
      </c>
      <c r="BB326" s="14">
        <f>INDEX(属性投放!$DK$6:$DK$85,(卡牌属性!AG326-2)*20+卡牌属性!AL326)</f>
        <v>26</v>
      </c>
      <c r="BC326" s="14">
        <f t="shared" si="628"/>
        <v>26</v>
      </c>
      <c r="BD326" s="14">
        <f t="shared" si="628"/>
        <v>26</v>
      </c>
      <c r="BE326" s="14">
        <f t="shared" si="628"/>
        <v>26</v>
      </c>
      <c r="BF326" s="14">
        <f t="shared" si="628"/>
        <v>26</v>
      </c>
      <c r="BG326" s="14">
        <f>INDEX(属性投放!$DL$6:$DL$85,(卡牌属性!AG326-2)*20+卡牌属性!AL326)</f>
        <v>14</v>
      </c>
      <c r="BH326" s="14">
        <f t="shared" si="629"/>
        <v>14</v>
      </c>
      <c r="BI326" s="14">
        <f t="shared" si="629"/>
        <v>14</v>
      </c>
      <c r="BJ326" s="14">
        <f t="shared" si="629"/>
        <v>14</v>
      </c>
      <c r="BK326" s="14">
        <f t="shared" si="629"/>
        <v>14</v>
      </c>
      <c r="BL326" s="14">
        <f>INDEX(属性投放!$DM$6:$DM$85,(卡牌属性!AG326-2)*20+卡牌属性!AL326)</f>
        <v>130</v>
      </c>
      <c r="BM326" s="14">
        <f t="shared" si="630"/>
        <v>130</v>
      </c>
      <c r="BN326" s="14">
        <f t="shared" si="630"/>
        <v>130</v>
      </c>
      <c r="BO326" s="14">
        <f t="shared" si="630"/>
        <v>130</v>
      </c>
      <c r="BP326" s="14">
        <f t="shared" si="630"/>
        <v>130</v>
      </c>
      <c r="BU326" s="13">
        <v>322</v>
      </c>
      <c r="BV326" s="13">
        <f t="shared" si="631"/>
        <v>17</v>
      </c>
      <c r="BW326" s="14">
        <f t="shared" si="632"/>
        <v>3</v>
      </c>
      <c r="BX326" s="14">
        <f t="shared" si="633"/>
        <v>1102017</v>
      </c>
      <c r="BY326" s="14" t="str">
        <f t="shared" si="634"/>
        <v>飞廉2突</v>
      </c>
      <c r="BZ326" s="25" t="s">
        <v>162</v>
      </c>
      <c r="CA326" s="14">
        <v>2</v>
      </c>
      <c r="CB326" s="14">
        <f t="shared" si="635"/>
        <v>2</v>
      </c>
      <c r="CC326" s="14" t="s">
        <v>21</v>
      </c>
      <c r="CD326" s="14">
        <f>INDEX(属性投放!$AY$6:$AY$85,(BW326-2)*20+CB326)</f>
        <v>237</v>
      </c>
      <c r="CE326" s="14" t="s">
        <v>22</v>
      </c>
      <c r="CF326" s="14">
        <f>INDEX(属性投放!$AZ$6:$AZ$85,(BW326-2)*20+CB326)</f>
        <v>74</v>
      </c>
      <c r="CG326" s="14" t="s">
        <v>674</v>
      </c>
      <c r="CH326" s="14">
        <f>INDEX(属性投放!$BA$6:$BA$85,(BW326-2)*20+CB326)</f>
        <v>1370</v>
      </c>
      <c r="CI326" s="14" t="s">
        <v>21</v>
      </c>
      <c r="CJ326" s="14">
        <f>INDEX(属性投放!$BB$6:$BB$85,(BW326-2)*20+CB326)</f>
        <v>10</v>
      </c>
      <c r="CK326" s="14" t="s">
        <v>22</v>
      </c>
      <c r="CL326" s="14">
        <f>INDEX(属性投放!$BC$6:$BC$85,(BW326-2)*20+CB326)</f>
        <v>5</v>
      </c>
      <c r="CM326" s="14" t="s">
        <v>674</v>
      </c>
      <c r="CN326" s="14">
        <f>INDEX(属性投放!$BD$6:$BD$85,(BW326-2)*20+CB326)</f>
        <v>100</v>
      </c>
      <c r="CQ326" s="13">
        <v>322</v>
      </c>
      <c r="CR326" s="13">
        <f t="shared" si="636"/>
        <v>7</v>
      </c>
      <c r="CS326" s="13">
        <f t="shared" si="637"/>
        <v>10</v>
      </c>
      <c r="CT326" s="14">
        <f t="shared" si="638"/>
        <v>4</v>
      </c>
      <c r="CU326" s="14">
        <f t="shared" si="639"/>
        <v>1102007</v>
      </c>
      <c r="CV326" s="14" t="str">
        <f>INDEX($O$6:$O$27,CR326)&amp;"-"&amp;INDEX(属性投放!$AB$7:$AB$26,CX326)&amp;"-魂火-"&amp;CZ326</f>
        <v>天使缇娜-众合+2-魂火-1</v>
      </c>
      <c r="CW326" s="25" t="s">
        <v>162</v>
      </c>
      <c r="CX326" s="14">
        <f>INDEX(属性投放!$AL$7:$AL$58,CS326)</f>
        <v>6</v>
      </c>
      <c r="CY326" s="14" t="s">
        <v>701</v>
      </c>
      <c r="CZ326" s="14">
        <f>INDEX(属性投放!$AM$7:$AM$58,CS326)</f>
        <v>1</v>
      </c>
      <c r="DA326" s="14">
        <f t="shared" si="640"/>
        <v>10</v>
      </c>
      <c r="DB326" s="14">
        <f>INDEX(属性投放!$AN$7:$AN$58,DA326)</f>
        <v>45</v>
      </c>
      <c r="DC326" s="14" t="s">
        <v>702</v>
      </c>
      <c r="DD326" s="14">
        <f>INDEX(属性投放!$BJ$6:$BJ$85,(CT326-2)*20+CX326)</f>
        <v>85</v>
      </c>
      <c r="DE326" s="14">
        <f>SUMIFS(DD$5:DD326,$CR$5:$CR326,"="&amp;$CR326)</f>
        <v>575</v>
      </c>
      <c r="DF326" s="14" t="s">
        <v>703</v>
      </c>
      <c r="DG326" s="14">
        <f>INDEX(属性投放!$BK$6:$BK$85,(CT326-2)*20+CX326)</f>
        <v>43</v>
      </c>
      <c r="DH326" s="14">
        <f>SUMIFS(DG$5:DG326,$CR$5:$CR326,"="&amp;$CR326)</f>
        <v>290</v>
      </c>
      <c r="DI326" s="14" t="s">
        <v>704</v>
      </c>
      <c r="DJ326" s="14">
        <f>INDEX(属性投放!$BL$6:$BL$85,(CT326-2)*20+CX326)</f>
        <v>850</v>
      </c>
      <c r="DK326" s="14">
        <f>SUMIFS(DJ$5:DJ326,$CR$5:$CR326,"="&amp;$CR326)</f>
        <v>5750</v>
      </c>
      <c r="DP326" s="14">
        <f t="shared" si="641"/>
        <v>1102017</v>
      </c>
      <c r="DQ326" s="14" t="str">
        <f t="shared" si="642"/>
        <v>飞廉2突</v>
      </c>
      <c r="DR326" s="14">
        <f t="shared" si="643"/>
        <v>6</v>
      </c>
      <c r="DS326" s="14">
        <f t="shared" si="644"/>
        <v>6</v>
      </c>
      <c r="DT326" s="14">
        <f t="shared" si="645"/>
        <v>4</v>
      </c>
      <c r="DU326" s="14">
        <f t="shared" si="646"/>
        <v>3</v>
      </c>
      <c r="DV326" s="14">
        <f t="shared" si="647"/>
        <v>2</v>
      </c>
      <c r="DW326" s="14">
        <f t="shared" si="648"/>
        <v>22</v>
      </c>
      <c r="DX326" s="14">
        <f>INDEX(属性投放!$AW$6:$AW$85,(卡牌属性!DU326-2)*20+卡牌属性!DV326)</f>
        <v>10</v>
      </c>
      <c r="DY326" s="14">
        <f>INDEX(属性投放!BP$6:BP$85,卡牌属性!$DW326)</f>
        <v>45</v>
      </c>
      <c r="DZ326" s="14">
        <f>INDEX(属性投放!BQ$6:BQ$85,卡牌属性!$DW326)</f>
        <v>23</v>
      </c>
      <c r="EA326" s="14">
        <f>INDEX(属性投放!BR$6:BR$85,卡牌属性!$DW326)</f>
        <v>450</v>
      </c>
      <c r="EB326" s="14">
        <f t="shared" ref="EB326:EB344" si="650">EB325+$DY325+EQ325*$DX325</f>
        <v>275</v>
      </c>
      <c r="EC326" s="14">
        <f t="shared" ref="EC326:EC344" si="651">EC325+$DY325+ER325*$DX325</f>
        <v>333</v>
      </c>
      <c r="ED326" s="14">
        <f t="shared" ref="ED326:ED344" si="652">ED325+$DY325+ES325*$DX325</f>
        <v>387</v>
      </c>
      <c r="EE326" s="14">
        <f t="shared" ref="EE326:EE344" si="653">EE325+$DY325+ET325*$DX325</f>
        <v>387</v>
      </c>
      <c r="EF326" s="14">
        <f t="shared" ref="EF326:EF344" si="654">EF325+$DY325+EU325*$DX325</f>
        <v>445</v>
      </c>
      <c r="EG326" s="14">
        <f t="shared" ref="EG326:EG344" si="655">EG325+$DZ325+EV325*$DX325</f>
        <v>73</v>
      </c>
      <c r="EH326" s="14">
        <f t="shared" ref="EH326:EH344" si="656">EH325+$DZ325+EW325*$DX325</f>
        <v>82</v>
      </c>
      <c r="EI326" s="14">
        <f t="shared" ref="EI326:EI344" si="657">EI325+$DZ325+EX325*$DX325</f>
        <v>82</v>
      </c>
      <c r="EJ326" s="14">
        <f t="shared" ref="EJ326:EJ344" si="658">EJ325+$DZ325+EY325*$DX325</f>
        <v>91</v>
      </c>
      <c r="EK326" s="14">
        <f t="shared" ref="EK326:EK344" si="659">EK325+$DZ325+EZ325*$DX325</f>
        <v>100</v>
      </c>
      <c r="EL326" s="14">
        <f t="shared" ref="EL326:EL344" si="660">EL325+$EA325+FA325*$DX325</f>
        <v>940</v>
      </c>
      <c r="EM326" s="14">
        <f t="shared" ref="EM326:EM344" si="661">EM325+$EA325+FB325*$DX325</f>
        <v>1070</v>
      </c>
      <c r="EN326" s="14">
        <f t="shared" ref="EN326:EN344" si="662">EN325+$EA325+FC325*$DX325</f>
        <v>1070</v>
      </c>
      <c r="EO326" s="14">
        <f t="shared" ref="EO326:EO344" si="663">EO325+$EA325+FD325*$DX325</f>
        <v>1450</v>
      </c>
      <c r="EP326" s="14">
        <f t="shared" ref="EP326:EP344" si="664">EP325+$EA325+FE325*$DX325</f>
        <v>1830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3">
        <v>323</v>
      </c>
      <c r="AF327" s="13">
        <f t="shared" si="649"/>
        <v>17</v>
      </c>
      <c r="AG327" s="13">
        <f t="shared" si="621"/>
        <v>4</v>
      </c>
      <c r="AH327" s="14">
        <f t="shared" si="622"/>
        <v>1101016</v>
      </c>
      <c r="AI327" s="14" t="str">
        <f t="shared" si="623"/>
        <v>秦王攻3突</v>
      </c>
      <c r="AJ327" s="25" t="s">
        <v>162</v>
      </c>
      <c r="AK327" s="14">
        <v>4</v>
      </c>
      <c r="AL327" s="14">
        <f t="shared" si="624"/>
        <v>3</v>
      </c>
      <c r="AM327" s="14">
        <f>INDEX(属性投放!$DE$6:$DE$85,(卡牌属性!AG327-2)*20+卡牌属性!AL327)</f>
        <v>316</v>
      </c>
      <c r="AN327" s="14">
        <f t="shared" si="625"/>
        <v>316</v>
      </c>
      <c r="AO327" s="14">
        <f t="shared" si="625"/>
        <v>316</v>
      </c>
      <c r="AP327" s="14">
        <f t="shared" si="625"/>
        <v>316</v>
      </c>
      <c r="AQ327" s="14">
        <f t="shared" si="625"/>
        <v>316</v>
      </c>
      <c r="AR327" s="14">
        <f>INDEX(属性投放!$DF$6:$DF$85,(卡牌属性!AG327-2)*20+卡牌属性!AL327)</f>
        <v>114</v>
      </c>
      <c r="AS327" s="14">
        <f t="shared" si="626"/>
        <v>114</v>
      </c>
      <c r="AT327" s="14">
        <f t="shared" si="626"/>
        <v>114</v>
      </c>
      <c r="AU327" s="14">
        <f t="shared" si="626"/>
        <v>114</v>
      </c>
      <c r="AV327" s="14">
        <f t="shared" si="626"/>
        <v>114</v>
      </c>
      <c r="AW327" s="14">
        <f>INDEX(属性投放!$DG$6:$DG$85,(卡牌属性!AG327-2)*20+卡牌属性!AL327)</f>
        <v>1480</v>
      </c>
      <c r="AX327" s="14">
        <f t="shared" si="627"/>
        <v>1480</v>
      </c>
      <c r="AY327" s="14">
        <f t="shared" si="627"/>
        <v>1480</v>
      </c>
      <c r="AZ327" s="14">
        <f t="shared" si="627"/>
        <v>1480</v>
      </c>
      <c r="BA327" s="14">
        <f t="shared" si="627"/>
        <v>1480</v>
      </c>
      <c r="BB327" s="14">
        <f>INDEX(属性投放!$DK$6:$DK$85,(卡牌属性!AG327-2)*20+卡牌属性!AL327)</f>
        <v>26</v>
      </c>
      <c r="BC327" s="14">
        <f t="shared" si="628"/>
        <v>26</v>
      </c>
      <c r="BD327" s="14">
        <f t="shared" si="628"/>
        <v>26</v>
      </c>
      <c r="BE327" s="14">
        <f t="shared" si="628"/>
        <v>26</v>
      </c>
      <c r="BF327" s="14">
        <f t="shared" si="628"/>
        <v>26</v>
      </c>
      <c r="BG327" s="14">
        <f>INDEX(属性投放!$DL$6:$DL$85,(卡牌属性!AG327-2)*20+卡牌属性!AL327)</f>
        <v>14</v>
      </c>
      <c r="BH327" s="14">
        <f t="shared" si="629"/>
        <v>14</v>
      </c>
      <c r="BI327" s="14">
        <f t="shared" si="629"/>
        <v>14</v>
      </c>
      <c r="BJ327" s="14">
        <f t="shared" si="629"/>
        <v>14</v>
      </c>
      <c r="BK327" s="14">
        <f t="shared" si="629"/>
        <v>14</v>
      </c>
      <c r="BL327" s="14">
        <f>INDEX(属性投放!$DM$6:$DM$85,(卡牌属性!AG327-2)*20+卡牌属性!AL327)</f>
        <v>130</v>
      </c>
      <c r="BM327" s="14">
        <f t="shared" si="630"/>
        <v>130</v>
      </c>
      <c r="BN327" s="14">
        <f t="shared" si="630"/>
        <v>130</v>
      </c>
      <c r="BO327" s="14">
        <f t="shared" si="630"/>
        <v>130</v>
      </c>
      <c r="BP327" s="14">
        <f t="shared" si="630"/>
        <v>130</v>
      </c>
      <c r="BU327" s="13">
        <v>323</v>
      </c>
      <c r="BV327" s="13">
        <f t="shared" si="631"/>
        <v>17</v>
      </c>
      <c r="BW327" s="14">
        <f t="shared" si="632"/>
        <v>3</v>
      </c>
      <c r="BX327" s="14">
        <f t="shared" si="633"/>
        <v>1102017</v>
      </c>
      <c r="BY327" s="14" t="str">
        <f t="shared" si="634"/>
        <v>飞廉3突</v>
      </c>
      <c r="BZ327" s="25" t="s">
        <v>162</v>
      </c>
      <c r="CA327" s="14">
        <v>2</v>
      </c>
      <c r="CB327" s="14">
        <f t="shared" si="635"/>
        <v>3</v>
      </c>
      <c r="CC327" s="14" t="s">
        <v>21</v>
      </c>
      <c r="CD327" s="14">
        <f>INDEX(属性投放!$AY$6:$AY$85,(BW327-2)*20+CB327)</f>
        <v>442</v>
      </c>
      <c r="CE327" s="14" t="s">
        <v>22</v>
      </c>
      <c r="CF327" s="14">
        <f>INDEX(属性投放!$AZ$6:$AZ$85,(BW327-2)*20+CB327)</f>
        <v>177</v>
      </c>
      <c r="CG327" s="14" t="s">
        <v>674</v>
      </c>
      <c r="CH327" s="14">
        <f>INDEX(属性投放!$BA$6:$BA$85,(BW327-2)*20+CB327)</f>
        <v>3420</v>
      </c>
      <c r="CI327" s="14" t="s">
        <v>21</v>
      </c>
      <c r="CJ327" s="14">
        <f>INDEX(属性投放!$BB$6:$BB$85,(BW327-2)*20+CB327)</f>
        <v>10</v>
      </c>
      <c r="CK327" s="14" t="s">
        <v>22</v>
      </c>
      <c r="CL327" s="14">
        <f>INDEX(属性投放!$BC$6:$BC$85,(BW327-2)*20+CB327)</f>
        <v>5</v>
      </c>
      <c r="CM327" s="14" t="s">
        <v>674</v>
      </c>
      <c r="CN327" s="14">
        <f>INDEX(属性投放!$BD$6:$BD$85,(BW327-2)*20+CB327)</f>
        <v>100</v>
      </c>
      <c r="CQ327" s="13">
        <v>323</v>
      </c>
      <c r="CR327" s="13">
        <f t="shared" si="636"/>
        <v>7</v>
      </c>
      <c r="CS327" s="13">
        <f t="shared" si="637"/>
        <v>11</v>
      </c>
      <c r="CT327" s="14">
        <f t="shared" si="638"/>
        <v>4</v>
      </c>
      <c r="CU327" s="14">
        <f t="shared" si="639"/>
        <v>1102007</v>
      </c>
      <c r="CV327" s="14" t="str">
        <f>INDEX($O$6:$O$27,CR327)&amp;"-"&amp;INDEX(属性投放!$AB$7:$AB$26,CX327)&amp;"-魂火-"&amp;CZ327</f>
        <v>天使缇娜-众合+2-魂火-2</v>
      </c>
      <c r="CW327" s="25" t="s">
        <v>162</v>
      </c>
      <c r="CX327" s="14">
        <f>INDEX(属性投放!$AL$7:$AL$58,CS327)</f>
        <v>6</v>
      </c>
      <c r="CY327" s="14" t="s">
        <v>701</v>
      </c>
      <c r="CZ327" s="14">
        <f>INDEX(属性投放!$AM$7:$AM$58,CS327)</f>
        <v>2</v>
      </c>
      <c r="DA327" s="14">
        <f t="shared" si="640"/>
        <v>11</v>
      </c>
      <c r="DB327" s="14">
        <f>INDEX(属性投放!$AN$7:$AN$58,DA327)</f>
        <v>47</v>
      </c>
      <c r="DC327" s="14" t="s">
        <v>702</v>
      </c>
      <c r="DD327" s="14">
        <f>INDEX(属性投放!$BJ$6:$BJ$85,(CT327-2)*20+CX327)</f>
        <v>85</v>
      </c>
      <c r="DE327" s="14">
        <f>SUMIFS(DD$5:DD327,$CR$5:$CR327,"="&amp;$CR327)</f>
        <v>660</v>
      </c>
      <c r="DF327" s="14" t="s">
        <v>703</v>
      </c>
      <c r="DG327" s="14">
        <f>INDEX(属性投放!$BK$6:$BK$85,(CT327-2)*20+CX327)</f>
        <v>43</v>
      </c>
      <c r="DH327" s="14">
        <f>SUMIFS(DG$5:DG327,$CR$5:$CR327,"="&amp;$CR327)</f>
        <v>333</v>
      </c>
      <c r="DI327" s="14" t="s">
        <v>704</v>
      </c>
      <c r="DJ327" s="14">
        <f>INDEX(属性投放!$BL$6:$BL$85,(CT327-2)*20+CX327)</f>
        <v>850</v>
      </c>
      <c r="DK327" s="14">
        <f>SUMIFS(DJ$5:DJ327,$CR$5:$CR327,"="&amp;$CR327)</f>
        <v>6600</v>
      </c>
      <c r="DP327" s="14">
        <f t="shared" si="641"/>
        <v>1102017</v>
      </c>
      <c r="DQ327" s="14" t="str">
        <f t="shared" si="642"/>
        <v>飞廉3突</v>
      </c>
      <c r="DR327" s="14">
        <f t="shared" si="643"/>
        <v>6</v>
      </c>
      <c r="DS327" s="14">
        <f t="shared" si="644"/>
        <v>6</v>
      </c>
      <c r="DT327" s="14">
        <f t="shared" si="645"/>
        <v>4</v>
      </c>
      <c r="DU327" s="14">
        <f t="shared" si="646"/>
        <v>3</v>
      </c>
      <c r="DV327" s="14">
        <f t="shared" si="647"/>
        <v>3</v>
      </c>
      <c r="DW327" s="14">
        <f t="shared" si="648"/>
        <v>23</v>
      </c>
      <c r="DX327" s="14">
        <f>INDEX(属性投放!$AW$6:$AW$85,(卡牌属性!DU327-2)*20+卡牌属性!DV327)</f>
        <v>10</v>
      </c>
      <c r="DY327" s="14">
        <f>INDEX(属性投放!BP$6:BP$85,卡牌属性!$DW327)</f>
        <v>75</v>
      </c>
      <c r="DZ327" s="14">
        <f>INDEX(属性投放!BQ$6:BQ$85,卡牌属性!$DW327)</f>
        <v>38</v>
      </c>
      <c r="EA327" s="14">
        <f>INDEX(属性投放!BR$6:BR$85,卡牌属性!$DW327)</f>
        <v>750</v>
      </c>
      <c r="EB327" s="14">
        <f t="shared" si="650"/>
        <v>440</v>
      </c>
      <c r="EC327" s="14">
        <f t="shared" si="651"/>
        <v>528</v>
      </c>
      <c r="ED327" s="14">
        <f t="shared" si="652"/>
        <v>602</v>
      </c>
      <c r="EE327" s="14">
        <f t="shared" si="653"/>
        <v>602</v>
      </c>
      <c r="EF327" s="14">
        <f t="shared" si="654"/>
        <v>690</v>
      </c>
      <c r="EG327" s="14">
        <f t="shared" si="655"/>
        <v>156</v>
      </c>
      <c r="EH327" s="14">
        <f t="shared" si="656"/>
        <v>185</v>
      </c>
      <c r="EI327" s="14">
        <f t="shared" si="657"/>
        <v>185</v>
      </c>
      <c r="EJ327" s="14">
        <f t="shared" si="658"/>
        <v>204</v>
      </c>
      <c r="EK327" s="14">
        <f t="shared" si="659"/>
        <v>223</v>
      </c>
      <c r="EL327" s="14">
        <f t="shared" si="660"/>
        <v>2190</v>
      </c>
      <c r="EM327" s="14">
        <f t="shared" si="661"/>
        <v>2520</v>
      </c>
      <c r="EN327" s="14">
        <f t="shared" si="662"/>
        <v>2520</v>
      </c>
      <c r="EO327" s="14">
        <f t="shared" si="663"/>
        <v>3100</v>
      </c>
      <c r="EP327" s="14">
        <f t="shared" si="664"/>
        <v>3780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3">
        <v>324</v>
      </c>
      <c r="AF328" s="13">
        <f t="shared" si="649"/>
        <v>17</v>
      </c>
      <c r="AG328" s="13">
        <f t="shared" si="621"/>
        <v>4</v>
      </c>
      <c r="AH328" s="14">
        <f t="shared" si="622"/>
        <v>1101016</v>
      </c>
      <c r="AI328" s="14" t="str">
        <f t="shared" si="623"/>
        <v>秦王攻4突</v>
      </c>
      <c r="AJ328" s="25" t="s">
        <v>162</v>
      </c>
      <c r="AK328" s="14">
        <v>5</v>
      </c>
      <c r="AL328" s="14">
        <f t="shared" si="624"/>
        <v>4</v>
      </c>
      <c r="AM328" s="14">
        <f>INDEX(属性投放!$DE$6:$DE$85,(卡牌属性!AG328-2)*20+卡牌属性!AL328)</f>
        <v>642</v>
      </c>
      <c r="AN328" s="14">
        <f t="shared" si="625"/>
        <v>642</v>
      </c>
      <c r="AO328" s="14">
        <f t="shared" si="625"/>
        <v>642</v>
      </c>
      <c r="AP328" s="14">
        <f t="shared" si="625"/>
        <v>642</v>
      </c>
      <c r="AQ328" s="14">
        <f t="shared" si="625"/>
        <v>642</v>
      </c>
      <c r="AR328" s="14">
        <f>INDEX(属性投放!$DF$6:$DF$85,(卡牌属性!AG328-2)*20+卡牌属性!AL328)</f>
        <v>288</v>
      </c>
      <c r="AS328" s="14">
        <f t="shared" si="626"/>
        <v>288</v>
      </c>
      <c r="AT328" s="14">
        <f t="shared" si="626"/>
        <v>288</v>
      </c>
      <c r="AU328" s="14">
        <f t="shared" si="626"/>
        <v>288</v>
      </c>
      <c r="AV328" s="14">
        <f t="shared" si="626"/>
        <v>288</v>
      </c>
      <c r="AW328" s="14">
        <f>INDEX(属性投放!$DG$6:$DG$85,(卡牌属性!AG328-2)*20+卡牌属性!AL328)</f>
        <v>3110</v>
      </c>
      <c r="AX328" s="14">
        <f t="shared" si="627"/>
        <v>3110</v>
      </c>
      <c r="AY328" s="14">
        <f t="shared" si="627"/>
        <v>3110</v>
      </c>
      <c r="AZ328" s="14">
        <f t="shared" si="627"/>
        <v>3110</v>
      </c>
      <c r="BA328" s="14">
        <f t="shared" si="627"/>
        <v>3110</v>
      </c>
      <c r="BB328" s="14">
        <f>INDEX(属性投放!$DK$6:$DK$85,(卡牌属性!AG328-2)*20+卡牌属性!AL328)</f>
        <v>47</v>
      </c>
      <c r="BC328" s="14">
        <f t="shared" si="628"/>
        <v>47</v>
      </c>
      <c r="BD328" s="14">
        <f t="shared" si="628"/>
        <v>47</v>
      </c>
      <c r="BE328" s="14">
        <f t="shared" si="628"/>
        <v>47</v>
      </c>
      <c r="BF328" s="14">
        <f t="shared" si="628"/>
        <v>47</v>
      </c>
      <c r="BG328" s="14">
        <f>INDEX(属性投放!$DL$6:$DL$85,(卡牌属性!AG328-2)*20+卡牌属性!AL328)</f>
        <v>24</v>
      </c>
      <c r="BH328" s="14">
        <f t="shared" si="629"/>
        <v>24</v>
      </c>
      <c r="BI328" s="14">
        <f t="shared" si="629"/>
        <v>24</v>
      </c>
      <c r="BJ328" s="14">
        <f t="shared" si="629"/>
        <v>24</v>
      </c>
      <c r="BK328" s="14">
        <f t="shared" si="629"/>
        <v>24</v>
      </c>
      <c r="BL328" s="14">
        <f>INDEX(属性投放!$DM$6:$DM$85,(卡牌属性!AG328-2)*20+卡牌属性!AL328)</f>
        <v>235</v>
      </c>
      <c r="BM328" s="14">
        <f t="shared" si="630"/>
        <v>235</v>
      </c>
      <c r="BN328" s="14">
        <f t="shared" si="630"/>
        <v>235</v>
      </c>
      <c r="BO328" s="14">
        <f t="shared" si="630"/>
        <v>235</v>
      </c>
      <c r="BP328" s="14">
        <f t="shared" si="630"/>
        <v>235</v>
      </c>
      <c r="BU328" s="13">
        <v>324</v>
      </c>
      <c r="BV328" s="13">
        <f t="shared" si="631"/>
        <v>17</v>
      </c>
      <c r="BW328" s="14">
        <f t="shared" si="632"/>
        <v>3</v>
      </c>
      <c r="BX328" s="14">
        <f t="shared" si="633"/>
        <v>1102017</v>
      </c>
      <c r="BY328" s="14" t="str">
        <f t="shared" si="634"/>
        <v>飞廉4突</v>
      </c>
      <c r="BZ328" s="25" t="s">
        <v>162</v>
      </c>
      <c r="CA328" s="14">
        <v>2</v>
      </c>
      <c r="CB328" s="14">
        <f t="shared" si="635"/>
        <v>4</v>
      </c>
      <c r="CC328" s="14" t="s">
        <v>21</v>
      </c>
      <c r="CD328" s="14">
        <f>INDEX(属性投放!$AY$6:$AY$85,(BW328-2)*20+CB328)</f>
        <v>687</v>
      </c>
      <c r="CE328" s="14" t="s">
        <v>22</v>
      </c>
      <c r="CF328" s="14">
        <f>INDEX(属性投放!$AZ$6:$AZ$85,(BW328-2)*20+CB328)</f>
        <v>301</v>
      </c>
      <c r="CG328" s="14" t="s">
        <v>674</v>
      </c>
      <c r="CH328" s="14">
        <f>INDEX(属性投放!$BA$6:$BA$85,(BW328-2)*20+CB328)</f>
        <v>5870</v>
      </c>
      <c r="CI328" s="14" t="s">
        <v>21</v>
      </c>
      <c r="CJ328" s="14">
        <f>INDEX(属性投放!$BB$6:$BB$85,(BW328-2)*20+CB328)</f>
        <v>12</v>
      </c>
      <c r="CK328" s="14" t="s">
        <v>22</v>
      </c>
      <c r="CL328" s="14">
        <f>INDEX(属性投放!$BC$6:$BC$85,(BW328-2)*20+CB328)</f>
        <v>6</v>
      </c>
      <c r="CM328" s="14" t="s">
        <v>674</v>
      </c>
      <c r="CN328" s="14">
        <f>INDEX(属性投放!$BD$6:$BD$85,(BW328-2)*20+CB328)</f>
        <v>120</v>
      </c>
      <c r="CQ328" s="13">
        <v>324</v>
      </c>
      <c r="CR328" s="13">
        <f t="shared" si="636"/>
        <v>7</v>
      </c>
      <c r="CS328" s="13">
        <f t="shared" si="637"/>
        <v>12</v>
      </c>
      <c r="CT328" s="14">
        <f t="shared" si="638"/>
        <v>4</v>
      </c>
      <c r="CU328" s="14">
        <f t="shared" si="639"/>
        <v>1102007</v>
      </c>
      <c r="CV328" s="14" t="str">
        <f>INDEX($O$6:$O$27,CR328)&amp;"-"&amp;INDEX(属性投放!$AB$7:$AB$26,CX328)&amp;"-魂火-"&amp;CZ328</f>
        <v>天使缇娜-叫唤-魂火-1</v>
      </c>
      <c r="CW328" s="25" t="s">
        <v>162</v>
      </c>
      <c r="CX328" s="14">
        <f>INDEX(属性投放!$AL$7:$AL$58,CS328)</f>
        <v>7</v>
      </c>
      <c r="CY328" s="14" t="s">
        <v>701</v>
      </c>
      <c r="CZ328" s="14">
        <f>INDEX(属性投放!$AM$7:$AM$58,CS328)</f>
        <v>1</v>
      </c>
      <c r="DA328" s="14">
        <f t="shared" si="640"/>
        <v>12</v>
      </c>
      <c r="DB328" s="14">
        <f>INDEX(属性投放!$AN$7:$AN$58,DA328)</f>
        <v>50</v>
      </c>
      <c r="DC328" s="14" t="s">
        <v>702</v>
      </c>
      <c r="DD328" s="14">
        <f>INDEX(属性投放!$BJ$6:$BJ$85,(CT328-2)*20+CX328)</f>
        <v>110</v>
      </c>
      <c r="DE328" s="14">
        <f>SUMIFS(DD$5:DD328,$CR$5:$CR328,"="&amp;$CR328)</f>
        <v>770</v>
      </c>
      <c r="DF328" s="14" t="s">
        <v>703</v>
      </c>
      <c r="DG328" s="14">
        <f>INDEX(属性投放!$BK$6:$BK$85,(CT328-2)*20+CX328)</f>
        <v>55</v>
      </c>
      <c r="DH328" s="14">
        <f>SUMIFS(DG$5:DG328,$CR$5:$CR328,"="&amp;$CR328)</f>
        <v>388</v>
      </c>
      <c r="DI328" s="14" t="s">
        <v>704</v>
      </c>
      <c r="DJ328" s="14">
        <f>INDEX(属性投放!$BL$6:$BL$85,(CT328-2)*20+CX328)</f>
        <v>1100</v>
      </c>
      <c r="DK328" s="14">
        <f>SUMIFS(DJ$5:DJ328,$CR$5:$CR328,"="&amp;$CR328)</f>
        <v>7700</v>
      </c>
      <c r="DP328" s="14">
        <f t="shared" si="641"/>
        <v>1102017</v>
      </c>
      <c r="DQ328" s="14" t="str">
        <f t="shared" si="642"/>
        <v>飞廉4突</v>
      </c>
      <c r="DR328" s="14">
        <f t="shared" si="643"/>
        <v>6</v>
      </c>
      <c r="DS328" s="14">
        <f t="shared" si="644"/>
        <v>6</v>
      </c>
      <c r="DT328" s="14">
        <f t="shared" si="645"/>
        <v>4</v>
      </c>
      <c r="DU328" s="14">
        <f t="shared" si="646"/>
        <v>3</v>
      </c>
      <c r="DV328" s="14">
        <f t="shared" si="647"/>
        <v>4</v>
      </c>
      <c r="DW328" s="14">
        <f t="shared" si="648"/>
        <v>24</v>
      </c>
      <c r="DX328" s="14">
        <f>INDEX(属性投放!$AW$6:$AW$85,(卡牌属性!DU328-2)*20+卡牌属性!DV328)</f>
        <v>10</v>
      </c>
      <c r="DY328" s="14">
        <f>INDEX(属性投放!BP$6:BP$85,卡牌属性!$DW328)</f>
        <v>90</v>
      </c>
      <c r="DZ328" s="14">
        <f>INDEX(属性投放!BQ$6:BQ$85,卡牌属性!$DW328)</f>
        <v>45</v>
      </c>
      <c r="EA328" s="14">
        <f>INDEX(属性投放!BR$6:BR$85,卡牌属性!$DW328)</f>
        <v>900</v>
      </c>
      <c r="EB328" s="14">
        <f t="shared" si="650"/>
        <v>635</v>
      </c>
      <c r="EC328" s="14">
        <f t="shared" si="651"/>
        <v>753</v>
      </c>
      <c r="ED328" s="14">
        <f t="shared" si="652"/>
        <v>847</v>
      </c>
      <c r="EE328" s="14">
        <f t="shared" si="653"/>
        <v>847</v>
      </c>
      <c r="EF328" s="14">
        <f t="shared" si="654"/>
        <v>965</v>
      </c>
      <c r="EG328" s="14">
        <f t="shared" si="655"/>
        <v>254</v>
      </c>
      <c r="EH328" s="14">
        <f t="shared" si="656"/>
        <v>303</v>
      </c>
      <c r="EI328" s="14">
        <f t="shared" si="657"/>
        <v>303</v>
      </c>
      <c r="EJ328" s="14">
        <f t="shared" si="658"/>
        <v>332</v>
      </c>
      <c r="EK328" s="14">
        <f t="shared" si="659"/>
        <v>361</v>
      </c>
      <c r="EL328" s="14">
        <f t="shared" si="660"/>
        <v>3740</v>
      </c>
      <c r="EM328" s="14">
        <f t="shared" si="661"/>
        <v>4270</v>
      </c>
      <c r="EN328" s="14">
        <f t="shared" si="662"/>
        <v>4270</v>
      </c>
      <c r="EO328" s="14">
        <f t="shared" si="663"/>
        <v>5050</v>
      </c>
      <c r="EP328" s="14">
        <f t="shared" si="664"/>
        <v>6030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3">
        <v>325</v>
      </c>
      <c r="AF329" s="13">
        <f t="shared" si="649"/>
        <v>17</v>
      </c>
      <c r="AG329" s="13">
        <f t="shared" si="621"/>
        <v>4</v>
      </c>
      <c r="AH329" s="14">
        <f t="shared" si="622"/>
        <v>1101016</v>
      </c>
      <c r="AI329" s="14" t="str">
        <f t="shared" si="623"/>
        <v>秦王攻5突</v>
      </c>
      <c r="AJ329" s="25" t="s">
        <v>162</v>
      </c>
      <c r="AK329" s="14">
        <v>6</v>
      </c>
      <c r="AL329" s="14">
        <f t="shared" si="624"/>
        <v>5</v>
      </c>
      <c r="AM329" s="14">
        <f>INDEX(属性投放!$DE$6:$DE$85,(卡牌属性!AG329-2)*20+卡牌属性!AL329)</f>
        <v>778</v>
      </c>
      <c r="AN329" s="14">
        <f t="shared" si="625"/>
        <v>778</v>
      </c>
      <c r="AO329" s="14">
        <f t="shared" si="625"/>
        <v>778</v>
      </c>
      <c r="AP329" s="14">
        <f t="shared" si="625"/>
        <v>778</v>
      </c>
      <c r="AQ329" s="14">
        <f t="shared" si="625"/>
        <v>778</v>
      </c>
      <c r="AR329" s="14">
        <f>INDEX(属性投放!$DF$6:$DF$85,(卡牌属性!AG329-2)*20+卡牌属性!AL329)</f>
        <v>356</v>
      </c>
      <c r="AS329" s="14">
        <f t="shared" si="626"/>
        <v>356</v>
      </c>
      <c r="AT329" s="14">
        <f t="shared" si="626"/>
        <v>356</v>
      </c>
      <c r="AU329" s="14">
        <f t="shared" si="626"/>
        <v>356</v>
      </c>
      <c r="AV329" s="14">
        <f t="shared" si="626"/>
        <v>356</v>
      </c>
      <c r="AW329" s="14">
        <f>INDEX(属性投放!$DG$6:$DG$85,(卡牌属性!AG329-2)*20+卡牌属性!AL329)</f>
        <v>3790</v>
      </c>
      <c r="AX329" s="14">
        <f t="shared" si="627"/>
        <v>3790</v>
      </c>
      <c r="AY329" s="14">
        <f t="shared" si="627"/>
        <v>3790</v>
      </c>
      <c r="AZ329" s="14">
        <f t="shared" si="627"/>
        <v>3790</v>
      </c>
      <c r="BA329" s="14">
        <f t="shared" si="627"/>
        <v>3790</v>
      </c>
      <c r="BB329" s="14">
        <f>INDEX(属性投放!$DK$6:$DK$85,(卡牌属性!AG329-2)*20+卡牌属性!AL329)</f>
        <v>47</v>
      </c>
      <c r="BC329" s="14">
        <f t="shared" si="628"/>
        <v>47</v>
      </c>
      <c r="BD329" s="14">
        <f t="shared" si="628"/>
        <v>47</v>
      </c>
      <c r="BE329" s="14">
        <f t="shared" si="628"/>
        <v>47</v>
      </c>
      <c r="BF329" s="14">
        <f t="shared" si="628"/>
        <v>47</v>
      </c>
      <c r="BG329" s="14">
        <f>INDEX(属性投放!$DL$6:$DL$85,(卡牌属性!AG329-2)*20+卡牌属性!AL329)</f>
        <v>24</v>
      </c>
      <c r="BH329" s="14">
        <f t="shared" si="629"/>
        <v>24</v>
      </c>
      <c r="BI329" s="14">
        <f t="shared" si="629"/>
        <v>24</v>
      </c>
      <c r="BJ329" s="14">
        <f t="shared" si="629"/>
        <v>24</v>
      </c>
      <c r="BK329" s="14">
        <f t="shared" si="629"/>
        <v>24</v>
      </c>
      <c r="BL329" s="14">
        <f>INDEX(属性投放!$DM$6:$DM$85,(卡牌属性!AG329-2)*20+卡牌属性!AL329)</f>
        <v>235</v>
      </c>
      <c r="BM329" s="14">
        <f t="shared" si="630"/>
        <v>235</v>
      </c>
      <c r="BN329" s="14">
        <f t="shared" si="630"/>
        <v>235</v>
      </c>
      <c r="BO329" s="14">
        <f t="shared" si="630"/>
        <v>235</v>
      </c>
      <c r="BP329" s="14">
        <f t="shared" si="630"/>
        <v>235</v>
      </c>
      <c r="BU329" s="13">
        <v>325</v>
      </c>
      <c r="BV329" s="13">
        <f t="shared" si="631"/>
        <v>17</v>
      </c>
      <c r="BW329" s="14">
        <f t="shared" si="632"/>
        <v>3</v>
      </c>
      <c r="BX329" s="14">
        <f t="shared" si="633"/>
        <v>1102017</v>
      </c>
      <c r="BY329" s="14" t="str">
        <f t="shared" si="634"/>
        <v>飞廉5突</v>
      </c>
      <c r="BZ329" s="25" t="s">
        <v>162</v>
      </c>
      <c r="CA329" s="14">
        <v>2</v>
      </c>
      <c r="CB329" s="14">
        <f t="shared" si="635"/>
        <v>5</v>
      </c>
      <c r="CC329" s="14" t="s">
        <v>21</v>
      </c>
      <c r="CD329" s="14">
        <f>INDEX(属性投放!$AY$6:$AY$85,(BW329-2)*20+CB329)</f>
        <v>987</v>
      </c>
      <c r="CE329" s="14" t="s">
        <v>22</v>
      </c>
      <c r="CF329" s="14">
        <f>INDEX(属性投放!$AZ$6:$AZ$85,(BW329-2)*20+CB329)</f>
        <v>452</v>
      </c>
      <c r="CG329" s="14" t="s">
        <v>674</v>
      </c>
      <c r="CH329" s="14">
        <f>INDEX(属性投放!$BA$6:$BA$85,(BW329-2)*20+CB329)</f>
        <v>8870</v>
      </c>
      <c r="CI329" s="14" t="s">
        <v>21</v>
      </c>
      <c r="CJ329" s="14">
        <f>INDEX(属性投放!$BB$6:$BB$85,(BW329-2)*20+CB329)</f>
        <v>12</v>
      </c>
      <c r="CK329" s="14" t="s">
        <v>22</v>
      </c>
      <c r="CL329" s="14">
        <f>INDEX(属性投放!$BC$6:$BC$85,(BW329-2)*20+CB329)</f>
        <v>6</v>
      </c>
      <c r="CM329" s="14" t="s">
        <v>674</v>
      </c>
      <c r="CN329" s="14">
        <f>INDEX(属性投放!$BD$6:$BD$85,(BW329-2)*20+CB329)</f>
        <v>120</v>
      </c>
      <c r="CQ329" s="13">
        <v>325</v>
      </c>
      <c r="CR329" s="13">
        <f t="shared" si="636"/>
        <v>7</v>
      </c>
      <c r="CS329" s="13">
        <f t="shared" si="637"/>
        <v>13</v>
      </c>
      <c r="CT329" s="14">
        <f t="shared" si="638"/>
        <v>4</v>
      </c>
      <c r="CU329" s="14">
        <f t="shared" si="639"/>
        <v>1102007</v>
      </c>
      <c r="CV329" s="14" t="str">
        <f>INDEX($O$6:$O$27,CR329)&amp;"-"&amp;INDEX(属性投放!$AB$7:$AB$26,CX329)&amp;"-魂火-"&amp;CZ329</f>
        <v>天使缇娜-叫唤-魂火-2</v>
      </c>
      <c r="CW329" s="25" t="s">
        <v>162</v>
      </c>
      <c r="CX329" s="14">
        <f>INDEX(属性投放!$AL$7:$AL$58,CS329)</f>
        <v>7</v>
      </c>
      <c r="CY329" s="14" t="s">
        <v>701</v>
      </c>
      <c r="CZ329" s="14">
        <f>INDEX(属性投放!$AM$7:$AM$58,CS329)</f>
        <v>2</v>
      </c>
      <c r="DA329" s="14">
        <f t="shared" si="640"/>
        <v>13</v>
      </c>
      <c r="DB329" s="14">
        <f>INDEX(属性投放!$AN$7:$AN$58,DA329)</f>
        <v>52</v>
      </c>
      <c r="DC329" s="14" t="s">
        <v>702</v>
      </c>
      <c r="DD329" s="14">
        <f>INDEX(属性投放!$BJ$6:$BJ$85,(CT329-2)*20+CX329)</f>
        <v>110</v>
      </c>
      <c r="DE329" s="14">
        <f>SUMIFS(DD$5:DD329,$CR$5:$CR329,"="&amp;$CR329)</f>
        <v>880</v>
      </c>
      <c r="DF329" s="14" t="s">
        <v>703</v>
      </c>
      <c r="DG329" s="14">
        <f>INDEX(属性投放!$BK$6:$BK$85,(CT329-2)*20+CX329)</f>
        <v>55</v>
      </c>
      <c r="DH329" s="14">
        <f>SUMIFS(DG$5:DG329,$CR$5:$CR329,"="&amp;$CR329)</f>
        <v>443</v>
      </c>
      <c r="DI329" s="14" t="s">
        <v>704</v>
      </c>
      <c r="DJ329" s="14">
        <f>INDEX(属性投放!$BL$6:$BL$85,(CT329-2)*20+CX329)</f>
        <v>1100</v>
      </c>
      <c r="DK329" s="14">
        <f>SUMIFS(DJ$5:DJ329,$CR$5:$CR329,"="&amp;$CR329)</f>
        <v>8800</v>
      </c>
      <c r="DP329" s="14">
        <f t="shared" si="641"/>
        <v>1102017</v>
      </c>
      <c r="DQ329" s="14" t="str">
        <f t="shared" si="642"/>
        <v>飞廉5突</v>
      </c>
      <c r="DR329" s="14">
        <f t="shared" si="643"/>
        <v>6</v>
      </c>
      <c r="DS329" s="14">
        <f t="shared" si="644"/>
        <v>6</v>
      </c>
      <c r="DT329" s="14">
        <f t="shared" si="645"/>
        <v>4</v>
      </c>
      <c r="DU329" s="14">
        <f t="shared" si="646"/>
        <v>3</v>
      </c>
      <c r="DV329" s="14">
        <f t="shared" si="647"/>
        <v>5</v>
      </c>
      <c r="DW329" s="14">
        <f t="shared" si="648"/>
        <v>25</v>
      </c>
      <c r="DX329" s="14">
        <f>INDEX(属性投放!$AW$6:$AW$85,(卡牌属性!DU329-2)*20+卡牌属性!DV329)</f>
        <v>7</v>
      </c>
      <c r="DY329" s="14">
        <f>INDEX(属性投放!BP$6:BP$85,卡牌属性!$DW329)</f>
        <v>115</v>
      </c>
      <c r="DZ329" s="14">
        <f>INDEX(属性投放!BQ$6:BQ$85,卡牌属性!$DW329)</f>
        <v>58</v>
      </c>
      <c r="EA329" s="14">
        <f>INDEX(属性投放!BR$6:BR$85,卡牌属性!$DW329)</f>
        <v>1150</v>
      </c>
      <c r="EB329" s="14">
        <f t="shared" si="650"/>
        <v>855</v>
      </c>
      <c r="EC329" s="14">
        <f t="shared" si="651"/>
        <v>1043</v>
      </c>
      <c r="ED329" s="14">
        <f t="shared" si="652"/>
        <v>1157</v>
      </c>
      <c r="EE329" s="14">
        <f t="shared" si="653"/>
        <v>1157</v>
      </c>
      <c r="EF329" s="14">
        <f t="shared" si="654"/>
        <v>1305</v>
      </c>
      <c r="EG329" s="14">
        <f t="shared" si="655"/>
        <v>369</v>
      </c>
      <c r="EH329" s="14">
        <f t="shared" si="656"/>
        <v>448</v>
      </c>
      <c r="EI329" s="14">
        <f t="shared" si="657"/>
        <v>448</v>
      </c>
      <c r="EJ329" s="14">
        <f t="shared" si="658"/>
        <v>487</v>
      </c>
      <c r="EK329" s="14">
        <f t="shared" si="659"/>
        <v>536</v>
      </c>
      <c r="EL329" s="14">
        <f t="shared" si="660"/>
        <v>5640</v>
      </c>
      <c r="EM329" s="14">
        <f t="shared" si="661"/>
        <v>6370</v>
      </c>
      <c r="EN329" s="14">
        <f t="shared" si="662"/>
        <v>6370</v>
      </c>
      <c r="EO329" s="14">
        <f t="shared" si="663"/>
        <v>7250</v>
      </c>
      <c r="EP329" s="14">
        <f t="shared" si="664"/>
        <v>8930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3">
        <v>326</v>
      </c>
      <c r="AF330" s="13">
        <f t="shared" si="649"/>
        <v>17</v>
      </c>
      <c r="AG330" s="13">
        <f t="shared" si="621"/>
        <v>4</v>
      </c>
      <c r="AH330" s="14">
        <f t="shared" si="622"/>
        <v>1101016</v>
      </c>
      <c r="AI330" s="14" t="str">
        <f t="shared" si="623"/>
        <v>秦王攻6突</v>
      </c>
      <c r="AJ330" s="25" t="s">
        <v>162</v>
      </c>
      <c r="AK330" s="14">
        <v>7</v>
      </c>
      <c r="AL330" s="14">
        <f t="shared" si="624"/>
        <v>6</v>
      </c>
      <c r="AM330" s="14">
        <f>INDEX(属性投放!$DE$6:$DE$85,(卡牌属性!AG330-2)*20+卡牌属性!AL330)</f>
        <v>914</v>
      </c>
      <c r="AN330" s="14">
        <f t="shared" si="625"/>
        <v>914</v>
      </c>
      <c r="AO330" s="14">
        <f t="shared" si="625"/>
        <v>914</v>
      </c>
      <c r="AP330" s="14">
        <f t="shared" si="625"/>
        <v>914</v>
      </c>
      <c r="AQ330" s="14">
        <f t="shared" si="625"/>
        <v>914</v>
      </c>
      <c r="AR330" s="14">
        <f>INDEX(属性投放!$DF$6:$DF$85,(卡牌属性!AG330-2)*20+卡牌属性!AL330)</f>
        <v>424</v>
      </c>
      <c r="AS330" s="14">
        <f t="shared" si="626"/>
        <v>424</v>
      </c>
      <c r="AT330" s="14">
        <f t="shared" si="626"/>
        <v>424</v>
      </c>
      <c r="AU330" s="14">
        <f t="shared" si="626"/>
        <v>424</v>
      </c>
      <c r="AV330" s="14">
        <f t="shared" si="626"/>
        <v>424</v>
      </c>
      <c r="AW330" s="14">
        <f>INDEX(属性投放!$DG$6:$DG$85,(卡牌属性!AG330-2)*20+卡牌属性!AL330)</f>
        <v>4470</v>
      </c>
      <c r="AX330" s="14">
        <f t="shared" si="627"/>
        <v>4470</v>
      </c>
      <c r="AY330" s="14">
        <f t="shared" si="627"/>
        <v>4470</v>
      </c>
      <c r="AZ330" s="14">
        <f t="shared" si="627"/>
        <v>4470</v>
      </c>
      <c r="BA330" s="14">
        <f t="shared" si="627"/>
        <v>4470</v>
      </c>
      <c r="BB330" s="14">
        <f>INDEX(属性投放!$DK$6:$DK$85,(卡牌属性!AG330-2)*20+卡牌属性!AL330)</f>
        <v>47</v>
      </c>
      <c r="BC330" s="14">
        <f t="shared" si="628"/>
        <v>47</v>
      </c>
      <c r="BD330" s="14">
        <f t="shared" si="628"/>
        <v>47</v>
      </c>
      <c r="BE330" s="14">
        <f t="shared" si="628"/>
        <v>47</v>
      </c>
      <c r="BF330" s="14">
        <f t="shared" si="628"/>
        <v>47</v>
      </c>
      <c r="BG330" s="14">
        <f>INDEX(属性投放!$DL$6:$DL$85,(卡牌属性!AG330-2)*20+卡牌属性!AL330)</f>
        <v>24</v>
      </c>
      <c r="BH330" s="14">
        <f t="shared" si="629"/>
        <v>24</v>
      </c>
      <c r="BI330" s="14">
        <f t="shared" si="629"/>
        <v>24</v>
      </c>
      <c r="BJ330" s="14">
        <f t="shared" si="629"/>
        <v>24</v>
      </c>
      <c r="BK330" s="14">
        <f t="shared" si="629"/>
        <v>24</v>
      </c>
      <c r="BL330" s="14">
        <f>INDEX(属性投放!$DM$6:$DM$85,(卡牌属性!AG330-2)*20+卡牌属性!AL330)</f>
        <v>235</v>
      </c>
      <c r="BM330" s="14">
        <f t="shared" si="630"/>
        <v>235</v>
      </c>
      <c r="BN330" s="14">
        <f t="shared" si="630"/>
        <v>235</v>
      </c>
      <c r="BO330" s="14">
        <f t="shared" si="630"/>
        <v>235</v>
      </c>
      <c r="BP330" s="14">
        <f t="shared" si="630"/>
        <v>235</v>
      </c>
      <c r="BU330" s="13">
        <v>326</v>
      </c>
      <c r="BV330" s="13">
        <f t="shared" si="631"/>
        <v>17</v>
      </c>
      <c r="BW330" s="14">
        <f t="shared" si="632"/>
        <v>3</v>
      </c>
      <c r="BX330" s="14">
        <f t="shared" si="633"/>
        <v>1102017</v>
      </c>
      <c r="BY330" s="14" t="str">
        <f t="shared" si="634"/>
        <v>飞廉6突</v>
      </c>
      <c r="BZ330" s="25" t="s">
        <v>162</v>
      </c>
      <c r="CA330" s="14">
        <v>2</v>
      </c>
      <c r="CB330" s="14">
        <f t="shared" si="635"/>
        <v>6</v>
      </c>
      <c r="CC330" s="14" t="s">
        <v>21</v>
      </c>
      <c r="CD330" s="14">
        <f>INDEX(属性投放!$AY$6:$AY$85,(BW330-2)*20+CB330)</f>
        <v>1286</v>
      </c>
      <c r="CE330" s="14" t="s">
        <v>22</v>
      </c>
      <c r="CF330" s="14">
        <f>INDEX(属性投放!$AZ$6:$AZ$85,(BW330-2)*20+CB330)</f>
        <v>602</v>
      </c>
      <c r="CG330" s="14" t="s">
        <v>674</v>
      </c>
      <c r="CH330" s="14">
        <f>INDEX(属性投放!$BA$6:$BA$85,(BW330-2)*20+CB330)</f>
        <v>11860</v>
      </c>
      <c r="CI330" s="14" t="s">
        <v>21</v>
      </c>
      <c r="CJ330" s="14">
        <f>INDEX(属性投放!$BB$6:$BB$85,(BW330-2)*20+CB330)</f>
        <v>12</v>
      </c>
      <c r="CK330" s="14" t="s">
        <v>22</v>
      </c>
      <c r="CL330" s="14">
        <f>INDEX(属性投放!$BC$6:$BC$85,(BW330-2)*20+CB330)</f>
        <v>6</v>
      </c>
      <c r="CM330" s="14" t="s">
        <v>674</v>
      </c>
      <c r="CN330" s="14">
        <f>INDEX(属性投放!$BD$6:$BD$85,(BW330-2)*20+CB330)</f>
        <v>120</v>
      </c>
      <c r="CQ330" s="13">
        <v>326</v>
      </c>
      <c r="CR330" s="13">
        <f t="shared" si="636"/>
        <v>7</v>
      </c>
      <c r="CS330" s="13">
        <f t="shared" si="637"/>
        <v>14</v>
      </c>
      <c r="CT330" s="14">
        <f t="shared" si="638"/>
        <v>4</v>
      </c>
      <c r="CU330" s="14">
        <f t="shared" si="639"/>
        <v>1102007</v>
      </c>
      <c r="CV330" s="14" t="str">
        <f>INDEX($O$6:$O$27,CR330)&amp;"-"&amp;INDEX(属性投放!$AB$7:$AB$26,CX330)&amp;"-魂火-"&amp;CZ330</f>
        <v>天使缇娜-叫唤+1-魂火-1</v>
      </c>
      <c r="CW330" s="25" t="s">
        <v>162</v>
      </c>
      <c r="CX330" s="14">
        <f>INDEX(属性投放!$AL$7:$AL$58,CS330)</f>
        <v>8</v>
      </c>
      <c r="CY330" s="14" t="s">
        <v>701</v>
      </c>
      <c r="CZ330" s="14">
        <f>INDEX(属性投放!$AM$7:$AM$58,CS330)</f>
        <v>1</v>
      </c>
      <c r="DA330" s="14">
        <f t="shared" si="640"/>
        <v>14</v>
      </c>
      <c r="DB330" s="14">
        <f>INDEX(属性投放!$AN$7:$AN$58,DA330)</f>
        <v>55</v>
      </c>
      <c r="DC330" s="14" t="s">
        <v>702</v>
      </c>
      <c r="DD330" s="14">
        <f>INDEX(属性投放!$BJ$6:$BJ$85,(CT330-2)*20+CX330)</f>
        <v>140</v>
      </c>
      <c r="DE330" s="14">
        <f>SUMIFS(DD$5:DD330,$CR$5:$CR330,"="&amp;$CR330)</f>
        <v>1020</v>
      </c>
      <c r="DF330" s="14" t="s">
        <v>703</v>
      </c>
      <c r="DG330" s="14">
        <f>INDEX(属性投放!$BK$6:$BK$85,(CT330-2)*20+CX330)</f>
        <v>70</v>
      </c>
      <c r="DH330" s="14">
        <f>SUMIFS(DG$5:DG330,$CR$5:$CR330,"="&amp;$CR330)</f>
        <v>513</v>
      </c>
      <c r="DI330" s="14" t="s">
        <v>704</v>
      </c>
      <c r="DJ330" s="14">
        <f>INDEX(属性投放!$BL$6:$BL$85,(CT330-2)*20+CX330)</f>
        <v>1400</v>
      </c>
      <c r="DK330" s="14">
        <f>SUMIFS(DJ$5:DJ330,$CR$5:$CR330,"="&amp;$CR330)</f>
        <v>10200</v>
      </c>
      <c r="DP330" s="14">
        <f t="shared" si="641"/>
        <v>1102017</v>
      </c>
      <c r="DQ330" s="14" t="str">
        <f t="shared" si="642"/>
        <v>飞廉6突</v>
      </c>
      <c r="DR330" s="14">
        <f t="shared" si="643"/>
        <v>6</v>
      </c>
      <c r="DS330" s="14">
        <f t="shared" si="644"/>
        <v>6</v>
      </c>
      <c r="DT330" s="14">
        <f t="shared" si="645"/>
        <v>4</v>
      </c>
      <c r="DU330" s="14">
        <f t="shared" si="646"/>
        <v>3</v>
      </c>
      <c r="DV330" s="14">
        <f t="shared" si="647"/>
        <v>6</v>
      </c>
      <c r="DW330" s="14">
        <f t="shared" si="648"/>
        <v>26</v>
      </c>
      <c r="DX330" s="14">
        <f>INDEX(属性投放!$AW$6:$AW$85,(卡牌属性!DU330-2)*20+卡牌属性!DV330)</f>
        <v>5</v>
      </c>
      <c r="DY330" s="14">
        <f>INDEX(属性投放!BP$6:BP$85,卡牌属性!$DW330)</f>
        <v>135</v>
      </c>
      <c r="DZ330" s="14">
        <f>INDEX(属性投放!BQ$6:BQ$85,卡牌属性!$DW330)</f>
        <v>68</v>
      </c>
      <c r="EA330" s="14">
        <f>INDEX(属性投放!BR$6:BR$85,卡牌属性!$DW330)</f>
        <v>1350</v>
      </c>
      <c r="EB330" s="14">
        <f t="shared" si="650"/>
        <v>1061</v>
      </c>
      <c r="EC330" s="14">
        <f t="shared" si="651"/>
        <v>1298</v>
      </c>
      <c r="ED330" s="14">
        <f t="shared" si="652"/>
        <v>1426</v>
      </c>
      <c r="EE330" s="14">
        <f t="shared" si="653"/>
        <v>1426</v>
      </c>
      <c r="EF330" s="14">
        <f t="shared" si="654"/>
        <v>1595</v>
      </c>
      <c r="EG330" s="14">
        <f t="shared" si="655"/>
        <v>476</v>
      </c>
      <c r="EH330" s="14">
        <f t="shared" si="656"/>
        <v>576</v>
      </c>
      <c r="EI330" s="14">
        <f t="shared" si="657"/>
        <v>576</v>
      </c>
      <c r="EJ330" s="14">
        <f t="shared" si="658"/>
        <v>622</v>
      </c>
      <c r="EK330" s="14">
        <f t="shared" si="659"/>
        <v>685</v>
      </c>
      <c r="EL330" s="14">
        <f t="shared" si="660"/>
        <v>7490</v>
      </c>
      <c r="EM330" s="14">
        <f t="shared" si="661"/>
        <v>8360</v>
      </c>
      <c r="EN330" s="14">
        <f t="shared" si="662"/>
        <v>8360</v>
      </c>
      <c r="EO330" s="14">
        <f t="shared" si="663"/>
        <v>9310</v>
      </c>
      <c r="EP330" s="14">
        <f t="shared" si="664"/>
        <v>11480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3">
        <v>327</v>
      </c>
      <c r="AF331" s="13">
        <f t="shared" si="649"/>
        <v>17</v>
      </c>
      <c r="AG331" s="13">
        <f t="shared" si="621"/>
        <v>4</v>
      </c>
      <c r="AH331" s="14">
        <f t="shared" si="622"/>
        <v>1101016</v>
      </c>
      <c r="AI331" s="14" t="str">
        <f t="shared" si="623"/>
        <v>秦王攻7突</v>
      </c>
      <c r="AJ331" s="25" t="s">
        <v>162</v>
      </c>
      <c r="AK331" s="14">
        <v>8</v>
      </c>
      <c r="AL331" s="14">
        <f t="shared" si="624"/>
        <v>7</v>
      </c>
      <c r="AM331" s="14">
        <f>INDEX(属性投放!$DE$6:$DE$85,(卡牌属性!AG331-2)*20+卡牌属性!AL331)</f>
        <v>2225</v>
      </c>
      <c r="AN331" s="14">
        <f t="shared" si="625"/>
        <v>2225</v>
      </c>
      <c r="AO331" s="14">
        <f t="shared" si="625"/>
        <v>2225</v>
      </c>
      <c r="AP331" s="14">
        <f t="shared" si="625"/>
        <v>2225</v>
      </c>
      <c r="AQ331" s="14">
        <f t="shared" si="625"/>
        <v>2225</v>
      </c>
      <c r="AR331" s="14">
        <f>INDEX(属性投放!$DF$6:$DF$85,(卡牌属性!AG331-2)*20+卡牌属性!AL331)</f>
        <v>1092</v>
      </c>
      <c r="AS331" s="14">
        <f t="shared" si="626"/>
        <v>1092</v>
      </c>
      <c r="AT331" s="14">
        <f t="shared" si="626"/>
        <v>1092</v>
      </c>
      <c r="AU331" s="14">
        <f t="shared" si="626"/>
        <v>1092</v>
      </c>
      <c r="AV331" s="14">
        <f t="shared" si="626"/>
        <v>1092</v>
      </c>
      <c r="AW331" s="14">
        <f>INDEX(属性投放!$DG$6:$DG$85,(卡牌属性!AG331-2)*20+卡牌属性!AL331)</f>
        <v>11025</v>
      </c>
      <c r="AX331" s="14">
        <f t="shared" si="627"/>
        <v>11025</v>
      </c>
      <c r="AY331" s="14">
        <f t="shared" si="627"/>
        <v>11025</v>
      </c>
      <c r="AZ331" s="14">
        <f t="shared" si="627"/>
        <v>11025</v>
      </c>
      <c r="BA331" s="14">
        <f t="shared" si="627"/>
        <v>11025</v>
      </c>
      <c r="BB331" s="14">
        <f>INDEX(属性投放!$DK$6:$DK$85,(卡牌属性!AG331-2)*20+卡牌属性!AL331)</f>
        <v>75</v>
      </c>
      <c r="BC331" s="14">
        <f t="shared" si="628"/>
        <v>75</v>
      </c>
      <c r="BD331" s="14">
        <f t="shared" si="628"/>
        <v>75</v>
      </c>
      <c r="BE331" s="14">
        <f t="shared" si="628"/>
        <v>75</v>
      </c>
      <c r="BF331" s="14">
        <f t="shared" si="628"/>
        <v>75</v>
      </c>
      <c r="BG331" s="14">
        <f>INDEX(属性投放!$DL$6:$DL$85,(卡牌属性!AG331-2)*20+卡牌属性!AL331)</f>
        <v>38</v>
      </c>
      <c r="BH331" s="14">
        <f t="shared" si="629"/>
        <v>38</v>
      </c>
      <c r="BI331" s="14">
        <f t="shared" si="629"/>
        <v>38</v>
      </c>
      <c r="BJ331" s="14">
        <f t="shared" si="629"/>
        <v>38</v>
      </c>
      <c r="BK331" s="14">
        <f t="shared" si="629"/>
        <v>38</v>
      </c>
      <c r="BL331" s="14">
        <f>INDEX(属性投放!$DM$6:$DM$85,(卡牌属性!AG331-2)*20+卡牌属性!AL331)</f>
        <v>375</v>
      </c>
      <c r="BM331" s="14">
        <f t="shared" si="630"/>
        <v>375</v>
      </c>
      <c r="BN331" s="14">
        <f t="shared" si="630"/>
        <v>375</v>
      </c>
      <c r="BO331" s="14">
        <f t="shared" si="630"/>
        <v>375</v>
      </c>
      <c r="BP331" s="14">
        <f t="shared" si="630"/>
        <v>375</v>
      </c>
      <c r="BU331" s="13">
        <v>327</v>
      </c>
      <c r="BV331" s="13">
        <f t="shared" si="631"/>
        <v>17</v>
      </c>
      <c r="BW331" s="14">
        <f t="shared" si="632"/>
        <v>3</v>
      </c>
      <c r="BX331" s="14">
        <f t="shared" si="633"/>
        <v>1102017</v>
      </c>
      <c r="BY331" s="14" t="str">
        <f t="shared" si="634"/>
        <v>飞廉7突</v>
      </c>
      <c r="BZ331" s="25" t="s">
        <v>162</v>
      </c>
      <c r="CA331" s="14">
        <v>2</v>
      </c>
      <c r="CB331" s="14">
        <f t="shared" si="635"/>
        <v>7</v>
      </c>
      <c r="CC331" s="14" t="s">
        <v>21</v>
      </c>
      <c r="CD331" s="14">
        <f>INDEX(属性投放!$AY$6:$AY$85,(BW331-2)*20+CB331)</f>
        <v>1601</v>
      </c>
      <c r="CE331" s="14" t="s">
        <v>22</v>
      </c>
      <c r="CF331" s="14">
        <f>INDEX(属性投放!$AZ$6:$AZ$85,(BW331-2)*20+CB331)</f>
        <v>760</v>
      </c>
      <c r="CG331" s="14" t="s">
        <v>674</v>
      </c>
      <c r="CH331" s="14">
        <f>INDEX(属性投放!$BA$6:$BA$85,(BW331-2)*20+CB331)</f>
        <v>15010</v>
      </c>
      <c r="CI331" s="14" t="s">
        <v>21</v>
      </c>
      <c r="CJ331" s="14">
        <f>INDEX(属性投放!$BB$6:$BB$85,(BW331-2)*20+CB331)</f>
        <v>15</v>
      </c>
      <c r="CK331" s="14" t="s">
        <v>22</v>
      </c>
      <c r="CL331" s="14">
        <f>INDEX(属性投放!$BC$6:$BC$85,(BW331-2)*20+CB331)</f>
        <v>8</v>
      </c>
      <c r="CM331" s="14" t="s">
        <v>674</v>
      </c>
      <c r="CN331" s="14">
        <f>INDEX(属性投放!$BD$6:$BD$85,(BW331-2)*20+CB331)</f>
        <v>150</v>
      </c>
      <c r="CQ331" s="13">
        <v>327</v>
      </c>
      <c r="CR331" s="13">
        <f t="shared" si="636"/>
        <v>7</v>
      </c>
      <c r="CS331" s="13">
        <f t="shared" si="637"/>
        <v>15</v>
      </c>
      <c r="CT331" s="14">
        <f t="shared" si="638"/>
        <v>4</v>
      </c>
      <c r="CU331" s="14">
        <f t="shared" si="639"/>
        <v>1102007</v>
      </c>
      <c r="CV331" s="14" t="str">
        <f>INDEX($O$6:$O$27,CR331)&amp;"-"&amp;INDEX(属性投放!$AB$7:$AB$26,CX331)&amp;"-魂火-"&amp;CZ331</f>
        <v>天使缇娜-叫唤+1-魂火-2</v>
      </c>
      <c r="CW331" s="25" t="s">
        <v>162</v>
      </c>
      <c r="CX331" s="14">
        <f>INDEX(属性投放!$AL$7:$AL$58,CS331)</f>
        <v>8</v>
      </c>
      <c r="CY331" s="14" t="s">
        <v>701</v>
      </c>
      <c r="CZ331" s="14">
        <f>INDEX(属性投放!$AM$7:$AM$58,CS331)</f>
        <v>2</v>
      </c>
      <c r="DA331" s="14">
        <f t="shared" si="640"/>
        <v>15</v>
      </c>
      <c r="DB331" s="14">
        <f>INDEX(属性投放!$AN$7:$AN$58,DA331)</f>
        <v>57</v>
      </c>
      <c r="DC331" s="14" t="s">
        <v>702</v>
      </c>
      <c r="DD331" s="14">
        <f>INDEX(属性投放!$BJ$6:$BJ$85,(CT331-2)*20+CX331)</f>
        <v>140</v>
      </c>
      <c r="DE331" s="14">
        <f>SUMIFS(DD$5:DD331,$CR$5:$CR331,"="&amp;$CR331)</f>
        <v>1160</v>
      </c>
      <c r="DF331" s="14" t="s">
        <v>703</v>
      </c>
      <c r="DG331" s="14">
        <f>INDEX(属性投放!$BK$6:$BK$85,(CT331-2)*20+CX331)</f>
        <v>70</v>
      </c>
      <c r="DH331" s="14">
        <f>SUMIFS(DG$5:DG331,$CR$5:$CR331,"="&amp;$CR331)</f>
        <v>583</v>
      </c>
      <c r="DI331" s="14" t="s">
        <v>704</v>
      </c>
      <c r="DJ331" s="14">
        <f>INDEX(属性投放!$BL$6:$BL$85,(CT331-2)*20+CX331)</f>
        <v>1400</v>
      </c>
      <c r="DK331" s="14">
        <f>SUMIFS(DJ$5:DJ331,$CR$5:$CR331,"="&amp;$CR331)</f>
        <v>11600</v>
      </c>
      <c r="DP331" s="14">
        <f t="shared" si="641"/>
        <v>1102017</v>
      </c>
      <c r="DQ331" s="14" t="str">
        <f t="shared" si="642"/>
        <v>飞廉7突</v>
      </c>
      <c r="DR331" s="14">
        <f t="shared" si="643"/>
        <v>6</v>
      </c>
      <c r="DS331" s="14">
        <f t="shared" si="644"/>
        <v>6</v>
      </c>
      <c r="DT331" s="14">
        <f t="shared" si="645"/>
        <v>4</v>
      </c>
      <c r="DU331" s="14">
        <f t="shared" si="646"/>
        <v>3</v>
      </c>
      <c r="DV331" s="14">
        <f t="shared" si="647"/>
        <v>7</v>
      </c>
      <c r="DW331" s="14">
        <f t="shared" si="648"/>
        <v>27</v>
      </c>
      <c r="DX331" s="14">
        <f>INDEX(属性投放!$AW$6:$AW$85,(卡牌属性!DU331-2)*20+卡牌属性!DV331)</f>
        <v>5</v>
      </c>
      <c r="DY331" s="14">
        <f>INDEX(属性投放!BP$6:BP$85,卡牌属性!$DW331)</f>
        <v>140</v>
      </c>
      <c r="DZ331" s="14">
        <f>INDEX(属性投放!BQ$6:BQ$85,卡牌属性!$DW331)</f>
        <v>70</v>
      </c>
      <c r="EA331" s="14">
        <f>INDEX(属性投放!BR$6:BR$85,卡牌属性!$DW331)</f>
        <v>1400</v>
      </c>
      <c r="EB331" s="14">
        <f t="shared" si="650"/>
        <v>1261</v>
      </c>
      <c r="EC331" s="14">
        <f t="shared" si="651"/>
        <v>1533</v>
      </c>
      <c r="ED331" s="14">
        <f t="shared" si="652"/>
        <v>1671</v>
      </c>
      <c r="EE331" s="14">
        <f t="shared" si="653"/>
        <v>1671</v>
      </c>
      <c r="EF331" s="14">
        <f t="shared" si="654"/>
        <v>1855</v>
      </c>
      <c r="EG331" s="14">
        <f t="shared" si="655"/>
        <v>579</v>
      </c>
      <c r="EH331" s="14">
        <f t="shared" si="656"/>
        <v>694</v>
      </c>
      <c r="EI331" s="14">
        <f t="shared" si="657"/>
        <v>694</v>
      </c>
      <c r="EJ331" s="14">
        <f t="shared" si="658"/>
        <v>745</v>
      </c>
      <c r="EK331" s="14">
        <f t="shared" si="659"/>
        <v>818</v>
      </c>
      <c r="EL331" s="14">
        <f t="shared" si="660"/>
        <v>9340</v>
      </c>
      <c r="EM331" s="14">
        <f t="shared" si="661"/>
        <v>10310</v>
      </c>
      <c r="EN331" s="14">
        <f t="shared" si="662"/>
        <v>10310</v>
      </c>
      <c r="EO331" s="14">
        <f t="shared" si="663"/>
        <v>11310</v>
      </c>
      <c r="EP331" s="14">
        <f t="shared" si="664"/>
        <v>13830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3">
        <v>328</v>
      </c>
      <c r="AF332" s="13">
        <f t="shared" si="649"/>
        <v>17</v>
      </c>
      <c r="AG332" s="13">
        <f t="shared" si="621"/>
        <v>4</v>
      </c>
      <c r="AH332" s="14">
        <f t="shared" si="622"/>
        <v>1101016</v>
      </c>
      <c r="AI332" s="14" t="str">
        <f t="shared" si="623"/>
        <v>秦王攻8突</v>
      </c>
      <c r="AJ332" s="25" t="s">
        <v>162</v>
      </c>
      <c r="AK332" s="14">
        <v>9</v>
      </c>
      <c r="AL332" s="14">
        <f t="shared" si="624"/>
        <v>8</v>
      </c>
      <c r="AM332" s="14">
        <f>INDEX(属性投放!$DE$6:$DE$85,(卡牌属性!AG332-2)*20+卡牌属性!AL332)</f>
        <v>2438</v>
      </c>
      <c r="AN332" s="14">
        <f t="shared" si="625"/>
        <v>2438</v>
      </c>
      <c r="AO332" s="14">
        <f t="shared" si="625"/>
        <v>2438</v>
      </c>
      <c r="AP332" s="14">
        <f t="shared" si="625"/>
        <v>2438</v>
      </c>
      <c r="AQ332" s="14">
        <f t="shared" si="625"/>
        <v>2438</v>
      </c>
      <c r="AR332" s="14">
        <f>INDEX(属性投放!$DF$6:$DF$85,(卡牌属性!AG332-2)*20+卡牌属性!AL332)</f>
        <v>1199</v>
      </c>
      <c r="AS332" s="14">
        <f t="shared" si="626"/>
        <v>1199</v>
      </c>
      <c r="AT332" s="14">
        <f t="shared" si="626"/>
        <v>1199</v>
      </c>
      <c r="AU332" s="14">
        <f t="shared" si="626"/>
        <v>1199</v>
      </c>
      <c r="AV332" s="14">
        <f t="shared" si="626"/>
        <v>1199</v>
      </c>
      <c r="AW332" s="14">
        <f>INDEX(属性投放!$DG$6:$DG$85,(卡牌属性!AG332-2)*20+卡牌属性!AL332)</f>
        <v>12090</v>
      </c>
      <c r="AX332" s="14">
        <f t="shared" si="627"/>
        <v>12090</v>
      </c>
      <c r="AY332" s="14">
        <f t="shared" si="627"/>
        <v>12090</v>
      </c>
      <c r="AZ332" s="14">
        <f t="shared" si="627"/>
        <v>12090</v>
      </c>
      <c r="BA332" s="14">
        <f t="shared" si="627"/>
        <v>12090</v>
      </c>
      <c r="BB332" s="14">
        <f>INDEX(属性投放!$DK$6:$DK$85,(卡牌属性!AG332-2)*20+卡牌属性!AL332)</f>
        <v>75</v>
      </c>
      <c r="BC332" s="14">
        <f t="shared" si="628"/>
        <v>75</v>
      </c>
      <c r="BD332" s="14">
        <f t="shared" si="628"/>
        <v>75</v>
      </c>
      <c r="BE332" s="14">
        <f t="shared" si="628"/>
        <v>75</v>
      </c>
      <c r="BF332" s="14">
        <f t="shared" si="628"/>
        <v>75</v>
      </c>
      <c r="BG332" s="14">
        <f>INDEX(属性投放!$DL$6:$DL$85,(卡牌属性!AG332-2)*20+卡牌属性!AL332)</f>
        <v>38</v>
      </c>
      <c r="BH332" s="14">
        <f t="shared" si="629"/>
        <v>38</v>
      </c>
      <c r="BI332" s="14">
        <f t="shared" si="629"/>
        <v>38</v>
      </c>
      <c r="BJ332" s="14">
        <f t="shared" si="629"/>
        <v>38</v>
      </c>
      <c r="BK332" s="14">
        <f t="shared" si="629"/>
        <v>38</v>
      </c>
      <c r="BL332" s="14">
        <f>INDEX(属性投放!$DM$6:$DM$85,(卡牌属性!AG332-2)*20+卡牌属性!AL332)</f>
        <v>375</v>
      </c>
      <c r="BM332" s="14">
        <f t="shared" si="630"/>
        <v>375</v>
      </c>
      <c r="BN332" s="14">
        <f t="shared" si="630"/>
        <v>375</v>
      </c>
      <c r="BO332" s="14">
        <f t="shared" si="630"/>
        <v>375</v>
      </c>
      <c r="BP332" s="14">
        <f t="shared" si="630"/>
        <v>375</v>
      </c>
      <c r="BU332" s="13">
        <v>328</v>
      </c>
      <c r="BV332" s="13">
        <f t="shared" si="631"/>
        <v>17</v>
      </c>
      <c r="BW332" s="14">
        <f t="shared" si="632"/>
        <v>3</v>
      </c>
      <c r="BX332" s="14">
        <f t="shared" si="633"/>
        <v>1102017</v>
      </c>
      <c r="BY332" s="14" t="str">
        <f t="shared" si="634"/>
        <v>飞廉8突</v>
      </c>
      <c r="BZ332" s="25" t="s">
        <v>162</v>
      </c>
      <c r="CA332" s="14">
        <v>2</v>
      </c>
      <c r="CB332" s="14">
        <f t="shared" si="635"/>
        <v>8</v>
      </c>
      <c r="CC332" s="14" t="s">
        <v>21</v>
      </c>
      <c r="CD332" s="14">
        <f>INDEX(属性投放!$AY$6:$AY$85,(BW332-2)*20+CB332)</f>
        <v>1976</v>
      </c>
      <c r="CE332" s="14" t="s">
        <v>22</v>
      </c>
      <c r="CF332" s="14">
        <f>INDEX(属性投放!$AZ$6:$AZ$85,(BW332-2)*20+CB332)</f>
        <v>950</v>
      </c>
      <c r="CG332" s="14" t="s">
        <v>674</v>
      </c>
      <c r="CH332" s="14">
        <f>INDEX(属性投放!$BA$6:$BA$85,(BW332-2)*20+CB332)</f>
        <v>18760</v>
      </c>
      <c r="CI332" s="14" t="s">
        <v>21</v>
      </c>
      <c r="CJ332" s="14">
        <f>INDEX(属性投放!$BB$6:$BB$85,(BW332-2)*20+CB332)</f>
        <v>15</v>
      </c>
      <c r="CK332" s="14" t="s">
        <v>22</v>
      </c>
      <c r="CL332" s="14">
        <f>INDEX(属性投放!$BC$6:$BC$85,(BW332-2)*20+CB332)</f>
        <v>8</v>
      </c>
      <c r="CM332" s="14" t="s">
        <v>674</v>
      </c>
      <c r="CN332" s="14">
        <f>INDEX(属性投放!$BD$6:$BD$85,(BW332-2)*20+CB332)</f>
        <v>150</v>
      </c>
      <c r="CQ332" s="13">
        <v>328</v>
      </c>
      <c r="CR332" s="13">
        <f t="shared" si="636"/>
        <v>7</v>
      </c>
      <c r="CS332" s="13">
        <f t="shared" si="637"/>
        <v>16</v>
      </c>
      <c r="CT332" s="14">
        <f t="shared" si="638"/>
        <v>4</v>
      </c>
      <c r="CU332" s="14">
        <f t="shared" si="639"/>
        <v>1102007</v>
      </c>
      <c r="CV332" s="14" t="str">
        <f>INDEX($O$6:$O$27,CR332)&amp;"-"&amp;INDEX(属性投放!$AB$7:$AB$26,CX332)&amp;"-魂火-"&amp;CZ332</f>
        <v>天使缇娜-叫唤+2-魂火-1</v>
      </c>
      <c r="CW332" s="25" t="s">
        <v>162</v>
      </c>
      <c r="CX332" s="14">
        <f>INDEX(属性投放!$AL$7:$AL$58,CS332)</f>
        <v>9</v>
      </c>
      <c r="CY332" s="14" t="s">
        <v>701</v>
      </c>
      <c r="CZ332" s="14">
        <f>INDEX(属性投放!$AM$7:$AM$58,CS332)</f>
        <v>1</v>
      </c>
      <c r="DA332" s="14">
        <f t="shared" si="640"/>
        <v>16</v>
      </c>
      <c r="DB332" s="14">
        <f>INDEX(属性投放!$AN$7:$AN$58,DA332)</f>
        <v>60</v>
      </c>
      <c r="DC332" s="14" t="s">
        <v>702</v>
      </c>
      <c r="DD332" s="14">
        <f>INDEX(属性投放!$BJ$6:$BJ$85,(CT332-2)*20+CX332)</f>
        <v>160</v>
      </c>
      <c r="DE332" s="14">
        <f>SUMIFS(DD$5:DD332,$CR$5:$CR332,"="&amp;$CR332)</f>
        <v>1320</v>
      </c>
      <c r="DF332" s="14" t="s">
        <v>703</v>
      </c>
      <c r="DG332" s="14">
        <f>INDEX(属性投放!$BK$6:$BK$85,(CT332-2)*20+CX332)</f>
        <v>80</v>
      </c>
      <c r="DH332" s="14">
        <f>SUMIFS(DG$5:DG332,$CR$5:$CR332,"="&amp;$CR332)</f>
        <v>663</v>
      </c>
      <c r="DI332" s="14" t="s">
        <v>704</v>
      </c>
      <c r="DJ332" s="14">
        <f>INDEX(属性投放!$BL$6:$BL$85,(CT332-2)*20+CX332)</f>
        <v>1600</v>
      </c>
      <c r="DK332" s="14">
        <f>SUMIFS(DJ$5:DJ332,$CR$5:$CR332,"="&amp;$CR332)</f>
        <v>13200</v>
      </c>
      <c r="DP332" s="14">
        <f t="shared" si="641"/>
        <v>1102017</v>
      </c>
      <c r="DQ332" s="14" t="str">
        <f t="shared" si="642"/>
        <v>飞廉8突</v>
      </c>
      <c r="DR332" s="14">
        <f t="shared" si="643"/>
        <v>6</v>
      </c>
      <c r="DS332" s="14">
        <f t="shared" si="644"/>
        <v>6</v>
      </c>
      <c r="DT332" s="14">
        <f t="shared" si="645"/>
        <v>4</v>
      </c>
      <c r="DU332" s="14">
        <f t="shared" si="646"/>
        <v>3</v>
      </c>
      <c r="DV332" s="14">
        <f t="shared" si="647"/>
        <v>8</v>
      </c>
      <c r="DW332" s="14">
        <f t="shared" si="648"/>
        <v>28</v>
      </c>
      <c r="DX332" s="14">
        <f>INDEX(属性投放!$AW$6:$AW$85,(卡牌属性!DU332-2)*20+卡牌属性!DV332)</f>
        <v>5</v>
      </c>
      <c r="DY332" s="14">
        <f>INDEX(属性投放!BP$6:BP$85,卡牌属性!$DW332)</f>
        <v>150</v>
      </c>
      <c r="DZ332" s="14">
        <f>INDEX(属性投放!BQ$6:BQ$85,卡牌属性!$DW332)</f>
        <v>75</v>
      </c>
      <c r="EA332" s="14">
        <f>INDEX(属性投放!BR$6:BR$85,卡牌属性!$DW332)</f>
        <v>1500</v>
      </c>
      <c r="EB332" s="14">
        <f t="shared" si="650"/>
        <v>1481</v>
      </c>
      <c r="EC332" s="14">
        <f t="shared" si="651"/>
        <v>1798</v>
      </c>
      <c r="ED332" s="14">
        <f t="shared" si="652"/>
        <v>1951</v>
      </c>
      <c r="EE332" s="14">
        <f t="shared" si="653"/>
        <v>1951</v>
      </c>
      <c r="EF332" s="14">
        <f t="shared" si="654"/>
        <v>2145</v>
      </c>
      <c r="EG332" s="14">
        <f t="shared" si="655"/>
        <v>689</v>
      </c>
      <c r="EH332" s="14">
        <f t="shared" si="656"/>
        <v>829</v>
      </c>
      <c r="EI332" s="14">
        <f t="shared" si="657"/>
        <v>829</v>
      </c>
      <c r="EJ332" s="14">
        <f t="shared" si="658"/>
        <v>885</v>
      </c>
      <c r="EK332" s="14">
        <f t="shared" si="659"/>
        <v>963</v>
      </c>
      <c r="EL332" s="14">
        <f t="shared" si="660"/>
        <v>11340</v>
      </c>
      <c r="EM332" s="14">
        <f t="shared" si="661"/>
        <v>12460</v>
      </c>
      <c r="EN332" s="14">
        <f t="shared" si="662"/>
        <v>12460</v>
      </c>
      <c r="EO332" s="14">
        <f t="shared" si="663"/>
        <v>13510</v>
      </c>
      <c r="EP332" s="14">
        <f t="shared" si="664"/>
        <v>16480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3">
        <v>329</v>
      </c>
      <c r="AF333" s="13">
        <f t="shared" si="649"/>
        <v>17</v>
      </c>
      <c r="AG333" s="13">
        <f t="shared" si="621"/>
        <v>4</v>
      </c>
      <c r="AH333" s="14">
        <f t="shared" si="622"/>
        <v>1101016</v>
      </c>
      <c r="AI333" s="14" t="str">
        <f t="shared" si="623"/>
        <v>秦王攻9突</v>
      </c>
      <c r="AJ333" s="25" t="s">
        <v>162</v>
      </c>
      <c r="AK333" s="14">
        <v>10</v>
      </c>
      <c r="AL333" s="14">
        <f t="shared" si="624"/>
        <v>9</v>
      </c>
      <c r="AM333" s="14">
        <f>INDEX(属性投放!$DE$6:$DE$85,(卡牌属性!AG333-2)*20+卡牌属性!AL333)</f>
        <v>2651</v>
      </c>
      <c r="AN333" s="14">
        <f t="shared" si="625"/>
        <v>2651</v>
      </c>
      <c r="AO333" s="14">
        <f t="shared" si="625"/>
        <v>2651</v>
      </c>
      <c r="AP333" s="14">
        <f t="shared" si="625"/>
        <v>2651</v>
      </c>
      <c r="AQ333" s="14">
        <f t="shared" si="625"/>
        <v>2651</v>
      </c>
      <c r="AR333" s="14">
        <f>INDEX(属性投放!$DF$6:$DF$85,(卡牌属性!AG333-2)*20+卡牌属性!AL333)</f>
        <v>1306</v>
      </c>
      <c r="AS333" s="14">
        <f t="shared" si="626"/>
        <v>1306</v>
      </c>
      <c r="AT333" s="14">
        <f t="shared" si="626"/>
        <v>1306</v>
      </c>
      <c r="AU333" s="14">
        <f t="shared" si="626"/>
        <v>1306</v>
      </c>
      <c r="AV333" s="14">
        <f t="shared" si="626"/>
        <v>1306</v>
      </c>
      <c r="AW333" s="14">
        <f>INDEX(属性投放!$DG$6:$DG$85,(卡牌属性!AG333-2)*20+卡牌属性!AL333)</f>
        <v>13155</v>
      </c>
      <c r="AX333" s="14">
        <f t="shared" si="627"/>
        <v>13155</v>
      </c>
      <c r="AY333" s="14">
        <f t="shared" si="627"/>
        <v>13155</v>
      </c>
      <c r="AZ333" s="14">
        <f t="shared" si="627"/>
        <v>13155</v>
      </c>
      <c r="BA333" s="14">
        <f t="shared" si="627"/>
        <v>13155</v>
      </c>
      <c r="BB333" s="14">
        <f>INDEX(属性投放!$DK$6:$DK$85,(卡牌属性!AG333-2)*20+卡牌属性!AL333)</f>
        <v>75</v>
      </c>
      <c r="BC333" s="14">
        <f t="shared" si="628"/>
        <v>75</v>
      </c>
      <c r="BD333" s="14">
        <f t="shared" si="628"/>
        <v>75</v>
      </c>
      <c r="BE333" s="14">
        <f t="shared" si="628"/>
        <v>75</v>
      </c>
      <c r="BF333" s="14">
        <f t="shared" si="628"/>
        <v>75</v>
      </c>
      <c r="BG333" s="14">
        <f>INDEX(属性投放!$DL$6:$DL$85,(卡牌属性!AG333-2)*20+卡牌属性!AL333)</f>
        <v>38</v>
      </c>
      <c r="BH333" s="14">
        <f t="shared" si="629"/>
        <v>38</v>
      </c>
      <c r="BI333" s="14">
        <f t="shared" si="629"/>
        <v>38</v>
      </c>
      <c r="BJ333" s="14">
        <f t="shared" si="629"/>
        <v>38</v>
      </c>
      <c r="BK333" s="14">
        <f t="shared" si="629"/>
        <v>38</v>
      </c>
      <c r="BL333" s="14">
        <f>INDEX(属性投放!$DM$6:$DM$85,(卡牌属性!AG333-2)*20+卡牌属性!AL333)</f>
        <v>375</v>
      </c>
      <c r="BM333" s="14">
        <f t="shared" si="630"/>
        <v>375</v>
      </c>
      <c r="BN333" s="14">
        <f t="shared" si="630"/>
        <v>375</v>
      </c>
      <c r="BO333" s="14">
        <f t="shared" si="630"/>
        <v>375</v>
      </c>
      <c r="BP333" s="14">
        <f t="shared" si="630"/>
        <v>375</v>
      </c>
      <c r="BU333" s="13">
        <v>329</v>
      </c>
      <c r="BV333" s="13">
        <f t="shared" si="631"/>
        <v>17</v>
      </c>
      <c r="BW333" s="14">
        <f t="shared" si="632"/>
        <v>3</v>
      </c>
      <c r="BX333" s="14">
        <f t="shared" si="633"/>
        <v>1102017</v>
      </c>
      <c r="BY333" s="14" t="str">
        <f t="shared" si="634"/>
        <v>飞廉9突</v>
      </c>
      <c r="BZ333" s="25" t="s">
        <v>162</v>
      </c>
      <c r="CA333" s="14">
        <v>2</v>
      </c>
      <c r="CB333" s="14">
        <f t="shared" si="635"/>
        <v>9</v>
      </c>
      <c r="CC333" s="14" t="s">
        <v>21</v>
      </c>
      <c r="CD333" s="14">
        <f>INDEX(属性投放!$AY$6:$AY$85,(BW333-2)*20+CB333)</f>
        <v>2401</v>
      </c>
      <c r="CE333" s="14" t="s">
        <v>22</v>
      </c>
      <c r="CF333" s="14">
        <f>INDEX(属性投放!$AZ$6:$AZ$85,(BW333-2)*20+CB333)</f>
        <v>1165</v>
      </c>
      <c r="CG333" s="14" t="s">
        <v>674</v>
      </c>
      <c r="CH333" s="14">
        <f>INDEX(属性投放!$BA$6:$BA$85,(BW333-2)*20+CB333)</f>
        <v>23010</v>
      </c>
      <c r="CI333" s="14" t="s">
        <v>21</v>
      </c>
      <c r="CJ333" s="14">
        <f>INDEX(属性投放!$BB$6:$BB$85,(BW333-2)*20+CB333)</f>
        <v>15</v>
      </c>
      <c r="CK333" s="14" t="s">
        <v>22</v>
      </c>
      <c r="CL333" s="14">
        <f>INDEX(属性投放!$BC$6:$BC$85,(BW333-2)*20+CB333)</f>
        <v>8</v>
      </c>
      <c r="CM333" s="14" t="s">
        <v>674</v>
      </c>
      <c r="CN333" s="14">
        <f>INDEX(属性投放!$BD$6:$BD$85,(BW333-2)*20+CB333)</f>
        <v>150</v>
      </c>
      <c r="CQ333" s="13">
        <v>329</v>
      </c>
      <c r="CR333" s="13">
        <f t="shared" si="636"/>
        <v>7</v>
      </c>
      <c r="CS333" s="13">
        <f t="shared" si="637"/>
        <v>17</v>
      </c>
      <c r="CT333" s="14">
        <f t="shared" si="638"/>
        <v>4</v>
      </c>
      <c r="CU333" s="14">
        <f t="shared" si="639"/>
        <v>1102007</v>
      </c>
      <c r="CV333" s="14" t="str">
        <f>INDEX($O$6:$O$27,CR333)&amp;"-"&amp;INDEX(属性投放!$AB$7:$AB$26,CX333)&amp;"-魂火-"&amp;CZ333</f>
        <v>天使缇娜-叫唤+2-魂火-2</v>
      </c>
      <c r="CW333" s="25" t="s">
        <v>162</v>
      </c>
      <c r="CX333" s="14">
        <f>INDEX(属性投放!$AL$7:$AL$58,CS333)</f>
        <v>9</v>
      </c>
      <c r="CY333" s="14" t="s">
        <v>701</v>
      </c>
      <c r="CZ333" s="14">
        <f>INDEX(属性投放!$AM$7:$AM$58,CS333)</f>
        <v>2</v>
      </c>
      <c r="DA333" s="14">
        <f t="shared" si="640"/>
        <v>17</v>
      </c>
      <c r="DB333" s="14">
        <f>INDEX(属性投放!$AN$7:$AN$58,DA333)</f>
        <v>62</v>
      </c>
      <c r="DC333" s="14" t="s">
        <v>702</v>
      </c>
      <c r="DD333" s="14">
        <f>INDEX(属性投放!$BJ$6:$BJ$85,(CT333-2)*20+CX333)</f>
        <v>160</v>
      </c>
      <c r="DE333" s="14">
        <f>SUMIFS(DD$5:DD333,$CR$5:$CR333,"="&amp;$CR333)</f>
        <v>1480</v>
      </c>
      <c r="DF333" s="14" t="s">
        <v>703</v>
      </c>
      <c r="DG333" s="14">
        <f>INDEX(属性投放!$BK$6:$BK$85,(CT333-2)*20+CX333)</f>
        <v>80</v>
      </c>
      <c r="DH333" s="14">
        <f>SUMIFS(DG$5:DG333,$CR$5:$CR333,"="&amp;$CR333)</f>
        <v>743</v>
      </c>
      <c r="DI333" s="14" t="s">
        <v>704</v>
      </c>
      <c r="DJ333" s="14">
        <f>INDEX(属性投放!$BL$6:$BL$85,(CT333-2)*20+CX333)</f>
        <v>1600</v>
      </c>
      <c r="DK333" s="14">
        <f>SUMIFS(DJ$5:DJ333,$CR$5:$CR333,"="&amp;$CR333)</f>
        <v>14800</v>
      </c>
      <c r="DP333" s="14">
        <f t="shared" si="641"/>
        <v>1102017</v>
      </c>
      <c r="DQ333" s="14" t="str">
        <f t="shared" si="642"/>
        <v>飞廉9突</v>
      </c>
      <c r="DR333" s="14">
        <f t="shared" si="643"/>
        <v>6</v>
      </c>
      <c r="DS333" s="14">
        <f t="shared" si="644"/>
        <v>6</v>
      </c>
      <c r="DT333" s="14">
        <f t="shared" si="645"/>
        <v>4</v>
      </c>
      <c r="DU333" s="14">
        <f t="shared" si="646"/>
        <v>3</v>
      </c>
      <c r="DV333" s="14">
        <f t="shared" si="647"/>
        <v>9</v>
      </c>
      <c r="DW333" s="14">
        <f t="shared" si="648"/>
        <v>29</v>
      </c>
      <c r="DX333" s="14">
        <f>INDEX(属性投放!$AW$6:$AW$85,(卡牌属性!DU333-2)*20+卡牌属性!DV333)</f>
        <v>8</v>
      </c>
      <c r="DY333" s="14">
        <f>INDEX(属性投放!BP$6:BP$85,卡牌属性!$DW333)</f>
        <v>200</v>
      </c>
      <c r="DZ333" s="14">
        <f>INDEX(属性投放!BQ$6:BQ$85,卡牌属性!$DW333)</f>
        <v>100</v>
      </c>
      <c r="EA333" s="14">
        <f>INDEX(属性投放!BR$6:BR$85,卡牌属性!$DW333)</f>
        <v>2000</v>
      </c>
      <c r="EB333" s="14">
        <f t="shared" si="650"/>
        <v>1711</v>
      </c>
      <c r="EC333" s="14">
        <f t="shared" si="651"/>
        <v>2073</v>
      </c>
      <c r="ED333" s="14">
        <f t="shared" si="652"/>
        <v>2241</v>
      </c>
      <c r="EE333" s="14">
        <f t="shared" si="653"/>
        <v>2241</v>
      </c>
      <c r="EF333" s="14">
        <f t="shared" si="654"/>
        <v>2445</v>
      </c>
      <c r="EG333" s="14">
        <f t="shared" si="655"/>
        <v>804</v>
      </c>
      <c r="EH333" s="14">
        <f t="shared" si="656"/>
        <v>969</v>
      </c>
      <c r="EI333" s="14">
        <f t="shared" si="657"/>
        <v>969</v>
      </c>
      <c r="EJ333" s="14">
        <f t="shared" si="658"/>
        <v>1030</v>
      </c>
      <c r="EK333" s="14">
        <f t="shared" si="659"/>
        <v>1113</v>
      </c>
      <c r="EL333" s="14">
        <f t="shared" si="660"/>
        <v>13440</v>
      </c>
      <c r="EM333" s="14">
        <f t="shared" si="661"/>
        <v>14710</v>
      </c>
      <c r="EN333" s="14">
        <f t="shared" si="662"/>
        <v>14710</v>
      </c>
      <c r="EO333" s="14">
        <f t="shared" si="663"/>
        <v>15810</v>
      </c>
      <c r="EP333" s="14">
        <f t="shared" si="664"/>
        <v>19230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3">
        <v>330</v>
      </c>
      <c r="AF334" s="13">
        <f t="shared" si="649"/>
        <v>17</v>
      </c>
      <c r="AG334" s="13">
        <f t="shared" si="621"/>
        <v>4</v>
      </c>
      <c r="AH334" s="14">
        <f t="shared" si="622"/>
        <v>1101016</v>
      </c>
      <c r="AI334" s="14" t="str">
        <f t="shared" si="623"/>
        <v>秦王攻10突</v>
      </c>
      <c r="AJ334" s="25" t="s">
        <v>162</v>
      </c>
      <c r="AK334" s="14">
        <v>11</v>
      </c>
      <c r="AL334" s="14">
        <f t="shared" si="624"/>
        <v>10</v>
      </c>
      <c r="AM334" s="14">
        <f>INDEX(属性投放!$DE$6:$DE$85,(卡牌属性!AG334-2)*20+卡牌属性!AL334)</f>
        <v>3989</v>
      </c>
      <c r="AN334" s="14">
        <f t="shared" si="625"/>
        <v>3989</v>
      </c>
      <c r="AO334" s="14">
        <f t="shared" si="625"/>
        <v>3989</v>
      </c>
      <c r="AP334" s="14">
        <f t="shared" si="625"/>
        <v>3989</v>
      </c>
      <c r="AQ334" s="14">
        <f t="shared" si="625"/>
        <v>3989</v>
      </c>
      <c r="AR334" s="14">
        <f>INDEX(属性投放!$DF$6:$DF$85,(卡牌属性!AG334-2)*20+卡牌属性!AL334)</f>
        <v>1983</v>
      </c>
      <c r="AS334" s="14">
        <f t="shared" si="626"/>
        <v>1983</v>
      </c>
      <c r="AT334" s="14">
        <f t="shared" si="626"/>
        <v>1983</v>
      </c>
      <c r="AU334" s="14">
        <f t="shared" si="626"/>
        <v>1983</v>
      </c>
      <c r="AV334" s="14">
        <f t="shared" si="626"/>
        <v>1983</v>
      </c>
      <c r="AW334" s="14">
        <f>INDEX(属性投放!$DG$6:$DG$85,(卡牌属性!AG334-2)*20+卡牌属性!AL334)</f>
        <v>19845</v>
      </c>
      <c r="AX334" s="14">
        <f t="shared" si="627"/>
        <v>19845</v>
      </c>
      <c r="AY334" s="14">
        <f t="shared" si="627"/>
        <v>19845</v>
      </c>
      <c r="AZ334" s="14">
        <f t="shared" si="627"/>
        <v>19845</v>
      </c>
      <c r="BA334" s="14">
        <f t="shared" si="627"/>
        <v>19845</v>
      </c>
      <c r="BB334" s="14">
        <f>INDEX(属性投放!$DK$6:$DK$85,(卡牌属性!AG334-2)*20+卡牌属性!AL334)</f>
        <v>148</v>
      </c>
      <c r="BC334" s="14">
        <f t="shared" si="628"/>
        <v>148</v>
      </c>
      <c r="BD334" s="14">
        <f t="shared" si="628"/>
        <v>148</v>
      </c>
      <c r="BE334" s="14">
        <f t="shared" si="628"/>
        <v>148</v>
      </c>
      <c r="BF334" s="14">
        <f t="shared" si="628"/>
        <v>148</v>
      </c>
      <c r="BG334" s="14">
        <f>INDEX(属性投放!$DL$6:$DL$85,(卡牌属性!AG334-2)*20+卡牌属性!AL334)</f>
        <v>74</v>
      </c>
      <c r="BH334" s="14">
        <f t="shared" si="629"/>
        <v>74</v>
      </c>
      <c r="BI334" s="14">
        <f t="shared" si="629"/>
        <v>74</v>
      </c>
      <c r="BJ334" s="14">
        <f t="shared" si="629"/>
        <v>74</v>
      </c>
      <c r="BK334" s="14">
        <f t="shared" si="629"/>
        <v>74</v>
      </c>
      <c r="BL334" s="14">
        <f>INDEX(属性投放!$DM$6:$DM$85,(卡牌属性!AG334-2)*20+卡牌属性!AL334)</f>
        <v>740</v>
      </c>
      <c r="BM334" s="14">
        <f t="shared" si="630"/>
        <v>740</v>
      </c>
      <c r="BN334" s="14">
        <f t="shared" si="630"/>
        <v>740</v>
      </c>
      <c r="BO334" s="14">
        <f t="shared" si="630"/>
        <v>740</v>
      </c>
      <c r="BP334" s="14">
        <f t="shared" si="630"/>
        <v>740</v>
      </c>
      <c r="BU334" s="13">
        <v>330</v>
      </c>
      <c r="BV334" s="13">
        <f t="shared" si="631"/>
        <v>17</v>
      </c>
      <c r="BW334" s="14">
        <f t="shared" si="632"/>
        <v>3</v>
      </c>
      <c r="BX334" s="14">
        <f t="shared" si="633"/>
        <v>1102017</v>
      </c>
      <c r="BY334" s="14" t="str">
        <f t="shared" si="634"/>
        <v>飞廉10突</v>
      </c>
      <c r="BZ334" s="25" t="s">
        <v>162</v>
      </c>
      <c r="CA334" s="14">
        <v>2</v>
      </c>
      <c r="CB334" s="14">
        <f t="shared" si="635"/>
        <v>10</v>
      </c>
      <c r="CC334" s="14" t="s">
        <v>21</v>
      </c>
      <c r="CD334" s="14">
        <f>INDEX(属性投放!$AY$6:$AY$85,(BW334-2)*20+CB334)</f>
        <v>3081</v>
      </c>
      <c r="CE334" s="14" t="s">
        <v>22</v>
      </c>
      <c r="CF334" s="14">
        <f>INDEX(属性投放!$AZ$6:$AZ$85,(BW334-2)*20+CB334)</f>
        <v>1509</v>
      </c>
      <c r="CG334" s="14" t="s">
        <v>674</v>
      </c>
      <c r="CH334" s="14">
        <f>INDEX(属性投放!$BA$6:$BA$85,(BW334-2)*20+CB334)</f>
        <v>29810</v>
      </c>
      <c r="CI334" s="14" t="s">
        <v>21</v>
      </c>
      <c r="CJ334" s="14">
        <f>INDEX(属性投放!$BB$6:$BB$85,(BW334-2)*20+CB334)</f>
        <v>20</v>
      </c>
      <c r="CK334" s="14" t="s">
        <v>22</v>
      </c>
      <c r="CL334" s="14">
        <f>INDEX(属性投放!$BC$6:$BC$85,(BW334-2)*20+CB334)</f>
        <v>10</v>
      </c>
      <c r="CM334" s="14" t="s">
        <v>674</v>
      </c>
      <c r="CN334" s="14">
        <f>INDEX(属性投放!$BD$6:$BD$85,(BW334-2)*20+CB334)</f>
        <v>200</v>
      </c>
      <c r="CQ334" s="13">
        <v>330</v>
      </c>
      <c r="CR334" s="13">
        <f t="shared" si="636"/>
        <v>7</v>
      </c>
      <c r="CS334" s="13">
        <f t="shared" si="637"/>
        <v>18</v>
      </c>
      <c r="CT334" s="14">
        <f t="shared" si="638"/>
        <v>4</v>
      </c>
      <c r="CU334" s="14">
        <f t="shared" si="639"/>
        <v>1102007</v>
      </c>
      <c r="CV334" s="14" t="str">
        <f>INDEX($O$6:$O$27,CR334)&amp;"-"&amp;INDEX(属性投放!$AB$7:$AB$26,CX334)&amp;"-魂火-"&amp;CZ334</f>
        <v>天使缇娜-叫唤+2-魂火-3</v>
      </c>
      <c r="CW334" s="25" t="s">
        <v>162</v>
      </c>
      <c r="CX334" s="14">
        <f>INDEX(属性投放!$AL$7:$AL$58,CS334)</f>
        <v>9</v>
      </c>
      <c r="CY334" s="14" t="s">
        <v>701</v>
      </c>
      <c r="CZ334" s="14">
        <f>INDEX(属性投放!$AM$7:$AM$58,CS334)</f>
        <v>3</v>
      </c>
      <c r="DA334" s="14">
        <f t="shared" si="640"/>
        <v>18</v>
      </c>
      <c r="DB334" s="14">
        <f>INDEX(属性投放!$AN$7:$AN$58,DA334)</f>
        <v>65</v>
      </c>
      <c r="DC334" s="14" t="s">
        <v>702</v>
      </c>
      <c r="DD334" s="14">
        <f>INDEX(属性投放!$BJ$6:$BJ$85,(CT334-2)*20+CX334)</f>
        <v>160</v>
      </c>
      <c r="DE334" s="14">
        <f>SUMIFS(DD$5:DD334,$CR$5:$CR334,"="&amp;$CR334)</f>
        <v>1640</v>
      </c>
      <c r="DF334" s="14" t="s">
        <v>703</v>
      </c>
      <c r="DG334" s="14">
        <f>INDEX(属性投放!$BK$6:$BK$85,(CT334-2)*20+CX334)</f>
        <v>80</v>
      </c>
      <c r="DH334" s="14">
        <f>SUMIFS(DG$5:DG334,$CR$5:$CR334,"="&amp;$CR334)</f>
        <v>823</v>
      </c>
      <c r="DI334" s="14" t="s">
        <v>704</v>
      </c>
      <c r="DJ334" s="14">
        <f>INDEX(属性投放!$BL$6:$BL$85,(CT334-2)*20+CX334)</f>
        <v>1600</v>
      </c>
      <c r="DK334" s="14">
        <f>SUMIFS(DJ$5:DJ334,$CR$5:$CR334,"="&amp;$CR334)</f>
        <v>16400</v>
      </c>
      <c r="DP334" s="14">
        <f t="shared" si="641"/>
        <v>1102017</v>
      </c>
      <c r="DQ334" s="14" t="str">
        <f t="shared" si="642"/>
        <v>飞廉10突</v>
      </c>
      <c r="DR334" s="14">
        <f t="shared" si="643"/>
        <v>6</v>
      </c>
      <c r="DS334" s="14">
        <f t="shared" si="644"/>
        <v>6</v>
      </c>
      <c r="DT334" s="14">
        <f t="shared" si="645"/>
        <v>4</v>
      </c>
      <c r="DU334" s="14">
        <f t="shared" si="646"/>
        <v>3</v>
      </c>
      <c r="DV334" s="14">
        <f t="shared" si="647"/>
        <v>10</v>
      </c>
      <c r="DW334" s="14">
        <f t="shared" si="648"/>
        <v>30</v>
      </c>
      <c r="DX334" s="14">
        <f>INDEX(属性投放!$AW$6:$AW$85,(卡牌属性!DU334-2)*20+卡牌属性!DV334)</f>
        <v>7</v>
      </c>
      <c r="DY334" s="14">
        <f>INDEX(属性投放!BP$6:BP$85,卡牌属性!$DW334)</f>
        <v>225</v>
      </c>
      <c r="DZ334" s="14">
        <f>INDEX(属性投放!BQ$6:BQ$85,卡牌属性!$DW334)</f>
        <v>113</v>
      </c>
      <c r="EA334" s="14">
        <f>INDEX(属性投放!BR$6:BR$85,卡牌属性!$DW334)</f>
        <v>2250</v>
      </c>
      <c r="EB334" s="14">
        <f t="shared" si="650"/>
        <v>2039</v>
      </c>
      <c r="EC334" s="14">
        <f t="shared" si="651"/>
        <v>2473</v>
      </c>
      <c r="ED334" s="14">
        <f t="shared" si="652"/>
        <v>2665</v>
      </c>
      <c r="EE334" s="14">
        <f t="shared" si="653"/>
        <v>2665</v>
      </c>
      <c r="EF334" s="14">
        <f t="shared" si="654"/>
        <v>2885</v>
      </c>
      <c r="EG334" s="14">
        <f t="shared" si="655"/>
        <v>968</v>
      </c>
      <c r="EH334" s="14">
        <f t="shared" si="656"/>
        <v>1173</v>
      </c>
      <c r="EI334" s="14">
        <f t="shared" si="657"/>
        <v>1173</v>
      </c>
      <c r="EJ334" s="14">
        <f t="shared" si="658"/>
        <v>1242</v>
      </c>
      <c r="EK334" s="14">
        <f t="shared" si="659"/>
        <v>1333</v>
      </c>
      <c r="EL334" s="14">
        <f t="shared" si="660"/>
        <v>16400</v>
      </c>
      <c r="EM334" s="14">
        <f t="shared" si="661"/>
        <v>17910</v>
      </c>
      <c r="EN334" s="14">
        <f t="shared" si="662"/>
        <v>17910</v>
      </c>
      <c r="EO334" s="14">
        <f t="shared" si="663"/>
        <v>19090</v>
      </c>
      <c r="EP334" s="14">
        <f t="shared" si="664"/>
        <v>23230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3">
        <v>331</v>
      </c>
      <c r="AF335" s="13">
        <f t="shared" si="649"/>
        <v>17</v>
      </c>
      <c r="AG335" s="13">
        <f t="shared" si="621"/>
        <v>4</v>
      </c>
      <c r="AH335" s="14">
        <f t="shared" si="622"/>
        <v>1101016</v>
      </c>
      <c r="AI335" s="14" t="str">
        <f t="shared" si="623"/>
        <v>秦王攻11突</v>
      </c>
      <c r="AJ335" s="25" t="s">
        <v>162</v>
      </c>
      <c r="AK335" s="14">
        <v>12</v>
      </c>
      <c r="AL335" s="14">
        <f t="shared" si="624"/>
        <v>11</v>
      </c>
      <c r="AM335" s="14">
        <f>INDEX(属性投放!$DE$6:$DE$85,(卡牌属性!AG335-2)*20+卡牌属性!AL335)</f>
        <v>4411</v>
      </c>
      <c r="AN335" s="14">
        <f t="shared" si="625"/>
        <v>4411</v>
      </c>
      <c r="AO335" s="14">
        <f t="shared" si="625"/>
        <v>4411</v>
      </c>
      <c r="AP335" s="14">
        <f t="shared" si="625"/>
        <v>4411</v>
      </c>
      <c r="AQ335" s="14">
        <f t="shared" si="625"/>
        <v>4411</v>
      </c>
      <c r="AR335" s="14">
        <f>INDEX(属性投放!$DF$6:$DF$85,(卡牌属性!AG335-2)*20+卡牌属性!AL335)</f>
        <v>2194</v>
      </c>
      <c r="AS335" s="14">
        <f t="shared" si="626"/>
        <v>2194</v>
      </c>
      <c r="AT335" s="14">
        <f t="shared" si="626"/>
        <v>2194</v>
      </c>
      <c r="AU335" s="14">
        <f t="shared" si="626"/>
        <v>2194</v>
      </c>
      <c r="AV335" s="14">
        <f t="shared" si="626"/>
        <v>2194</v>
      </c>
      <c r="AW335" s="14">
        <f>INDEX(属性投放!$DG$6:$DG$85,(卡牌属性!AG335-2)*20+卡牌属性!AL335)</f>
        <v>21955</v>
      </c>
      <c r="AX335" s="14">
        <f t="shared" si="627"/>
        <v>21955</v>
      </c>
      <c r="AY335" s="14">
        <f t="shared" si="627"/>
        <v>21955</v>
      </c>
      <c r="AZ335" s="14">
        <f t="shared" si="627"/>
        <v>21955</v>
      </c>
      <c r="BA335" s="14">
        <f t="shared" si="627"/>
        <v>21955</v>
      </c>
      <c r="BB335" s="14">
        <f>INDEX(属性投放!$DK$6:$DK$85,(卡牌属性!AG335-2)*20+卡牌属性!AL335)</f>
        <v>148</v>
      </c>
      <c r="BC335" s="14">
        <f t="shared" si="628"/>
        <v>148</v>
      </c>
      <c r="BD335" s="14">
        <f t="shared" si="628"/>
        <v>148</v>
      </c>
      <c r="BE335" s="14">
        <f t="shared" si="628"/>
        <v>148</v>
      </c>
      <c r="BF335" s="14">
        <f t="shared" si="628"/>
        <v>148</v>
      </c>
      <c r="BG335" s="14">
        <f>INDEX(属性投放!$DL$6:$DL$85,(卡牌属性!AG335-2)*20+卡牌属性!AL335)</f>
        <v>74</v>
      </c>
      <c r="BH335" s="14">
        <f t="shared" si="629"/>
        <v>74</v>
      </c>
      <c r="BI335" s="14">
        <f t="shared" si="629"/>
        <v>74</v>
      </c>
      <c r="BJ335" s="14">
        <f t="shared" si="629"/>
        <v>74</v>
      </c>
      <c r="BK335" s="14">
        <f t="shared" si="629"/>
        <v>74</v>
      </c>
      <c r="BL335" s="14">
        <f>INDEX(属性投放!$DM$6:$DM$85,(卡牌属性!AG335-2)*20+卡牌属性!AL335)</f>
        <v>740</v>
      </c>
      <c r="BM335" s="14">
        <f t="shared" si="630"/>
        <v>740</v>
      </c>
      <c r="BN335" s="14">
        <f t="shared" si="630"/>
        <v>740</v>
      </c>
      <c r="BO335" s="14">
        <f t="shared" si="630"/>
        <v>740</v>
      </c>
      <c r="BP335" s="14">
        <f t="shared" si="630"/>
        <v>740</v>
      </c>
      <c r="BU335" s="13">
        <v>331</v>
      </c>
      <c r="BV335" s="13">
        <f t="shared" si="631"/>
        <v>17</v>
      </c>
      <c r="BW335" s="14">
        <f t="shared" si="632"/>
        <v>3</v>
      </c>
      <c r="BX335" s="14">
        <f t="shared" si="633"/>
        <v>1102017</v>
      </c>
      <c r="BY335" s="14" t="str">
        <f t="shared" si="634"/>
        <v>飞廉11突</v>
      </c>
      <c r="BZ335" s="25" t="s">
        <v>162</v>
      </c>
      <c r="CA335" s="14">
        <v>2</v>
      </c>
      <c r="CB335" s="14">
        <f t="shared" si="635"/>
        <v>11</v>
      </c>
      <c r="CC335" s="14" t="s">
        <v>21</v>
      </c>
      <c r="CD335" s="14">
        <f>INDEX(属性投放!$AY$6:$AY$85,(BW335-2)*20+CB335)</f>
        <v>3896</v>
      </c>
      <c r="CE335" s="14" t="s">
        <v>22</v>
      </c>
      <c r="CF335" s="14">
        <f>INDEX(属性投放!$AZ$6:$AZ$85,(BW335-2)*20+CB335)</f>
        <v>1917</v>
      </c>
      <c r="CG335" s="14" t="s">
        <v>674</v>
      </c>
      <c r="CH335" s="14">
        <f>INDEX(属性投放!$BA$6:$BA$85,(BW335-2)*20+CB335)</f>
        <v>37960</v>
      </c>
      <c r="CI335" s="14" t="s">
        <v>21</v>
      </c>
      <c r="CJ335" s="14">
        <f>INDEX(属性投放!$BB$6:$BB$85,(BW335-2)*20+CB335)</f>
        <v>20</v>
      </c>
      <c r="CK335" s="14" t="s">
        <v>22</v>
      </c>
      <c r="CL335" s="14">
        <f>INDEX(属性投放!$BC$6:$BC$85,(BW335-2)*20+CB335)</f>
        <v>10</v>
      </c>
      <c r="CM335" s="14" t="s">
        <v>674</v>
      </c>
      <c r="CN335" s="14">
        <f>INDEX(属性投放!$BD$6:$BD$85,(BW335-2)*20+CB335)</f>
        <v>200</v>
      </c>
      <c r="CQ335" s="13">
        <v>331</v>
      </c>
      <c r="CR335" s="13">
        <f t="shared" si="636"/>
        <v>7</v>
      </c>
      <c r="CS335" s="13">
        <f t="shared" si="637"/>
        <v>19</v>
      </c>
      <c r="CT335" s="14">
        <f t="shared" si="638"/>
        <v>4</v>
      </c>
      <c r="CU335" s="14">
        <f t="shared" si="639"/>
        <v>1102007</v>
      </c>
      <c r="CV335" s="14" t="str">
        <f>INDEX($O$6:$O$27,CR335)&amp;"-"&amp;INDEX(属性投放!$AB$7:$AB$26,CX335)&amp;"-魂火-"&amp;CZ335</f>
        <v>天使缇娜-大叫唤-魂火-1</v>
      </c>
      <c r="CW335" s="25" t="s">
        <v>162</v>
      </c>
      <c r="CX335" s="14">
        <f>INDEX(属性投放!$AL$7:$AL$58,CS335)</f>
        <v>10</v>
      </c>
      <c r="CY335" s="14" t="s">
        <v>701</v>
      </c>
      <c r="CZ335" s="14">
        <f>INDEX(属性投放!$AM$7:$AM$58,CS335)</f>
        <v>1</v>
      </c>
      <c r="DA335" s="14">
        <f t="shared" si="640"/>
        <v>19</v>
      </c>
      <c r="DB335" s="14">
        <f>INDEX(属性投放!$AN$7:$AN$58,DA335)</f>
        <v>67</v>
      </c>
      <c r="DC335" s="14" t="s">
        <v>702</v>
      </c>
      <c r="DD335" s="14">
        <f>INDEX(属性投放!$BJ$6:$BJ$85,(CT335-2)*20+CX335)</f>
        <v>190</v>
      </c>
      <c r="DE335" s="14">
        <f>SUMIFS(DD$5:DD335,$CR$5:$CR335,"="&amp;$CR335)</f>
        <v>1830</v>
      </c>
      <c r="DF335" s="14" t="s">
        <v>703</v>
      </c>
      <c r="DG335" s="14">
        <f>INDEX(属性投放!$BK$6:$BK$85,(CT335-2)*20+CX335)</f>
        <v>95</v>
      </c>
      <c r="DH335" s="14">
        <f>SUMIFS(DG$5:DG335,$CR$5:$CR335,"="&amp;$CR335)</f>
        <v>918</v>
      </c>
      <c r="DI335" s="14" t="s">
        <v>704</v>
      </c>
      <c r="DJ335" s="14">
        <f>INDEX(属性投放!$BL$6:$BL$85,(CT335-2)*20+CX335)</f>
        <v>1900</v>
      </c>
      <c r="DK335" s="14">
        <f>SUMIFS(DJ$5:DJ335,$CR$5:$CR335,"="&amp;$CR335)</f>
        <v>18300</v>
      </c>
      <c r="DP335" s="14">
        <f t="shared" si="641"/>
        <v>1102017</v>
      </c>
      <c r="DQ335" s="14" t="str">
        <f t="shared" si="642"/>
        <v>飞廉11突</v>
      </c>
      <c r="DR335" s="14">
        <f t="shared" si="643"/>
        <v>6</v>
      </c>
      <c r="DS335" s="14">
        <f t="shared" si="644"/>
        <v>6</v>
      </c>
      <c r="DT335" s="14">
        <f t="shared" si="645"/>
        <v>4</v>
      </c>
      <c r="DU335" s="14">
        <f t="shared" si="646"/>
        <v>3</v>
      </c>
      <c r="DV335" s="14">
        <f t="shared" si="647"/>
        <v>11</v>
      </c>
      <c r="DW335" s="14">
        <f t="shared" si="648"/>
        <v>31</v>
      </c>
      <c r="DX335" s="14">
        <f>INDEX(属性投放!$AW$6:$AW$85,(卡牌属性!DU335-2)*20+卡牌属性!DV335)</f>
        <v>8</v>
      </c>
      <c r="DY335" s="14">
        <f>INDEX(属性投放!BP$6:BP$85,卡牌属性!$DW335)</f>
        <v>280</v>
      </c>
      <c r="DZ335" s="14">
        <f>INDEX(属性投放!BQ$6:BQ$85,卡牌属性!$DW335)</f>
        <v>140</v>
      </c>
      <c r="EA335" s="14">
        <f>INDEX(属性投放!BR$6:BR$85,卡牌属性!$DW335)</f>
        <v>2800</v>
      </c>
      <c r="EB335" s="14">
        <f t="shared" si="650"/>
        <v>2411</v>
      </c>
      <c r="EC335" s="14">
        <f t="shared" si="651"/>
        <v>2908</v>
      </c>
      <c r="ED335" s="14">
        <f t="shared" si="652"/>
        <v>3135</v>
      </c>
      <c r="EE335" s="14">
        <f t="shared" si="653"/>
        <v>3135</v>
      </c>
      <c r="EF335" s="14">
        <f t="shared" si="654"/>
        <v>3390</v>
      </c>
      <c r="EG335" s="14">
        <f t="shared" si="655"/>
        <v>1158</v>
      </c>
      <c r="EH335" s="14">
        <f t="shared" si="656"/>
        <v>1391</v>
      </c>
      <c r="EI335" s="14">
        <f t="shared" si="657"/>
        <v>1391</v>
      </c>
      <c r="EJ335" s="14">
        <f t="shared" si="658"/>
        <v>1481</v>
      </c>
      <c r="EK335" s="14">
        <f t="shared" si="659"/>
        <v>1586</v>
      </c>
      <c r="EL335" s="14">
        <f t="shared" si="660"/>
        <v>19700</v>
      </c>
      <c r="EM335" s="14">
        <f t="shared" si="661"/>
        <v>21560</v>
      </c>
      <c r="EN335" s="14">
        <f t="shared" si="662"/>
        <v>21560</v>
      </c>
      <c r="EO335" s="14">
        <f t="shared" si="663"/>
        <v>22810</v>
      </c>
      <c r="EP335" s="14">
        <f t="shared" si="664"/>
        <v>27580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3">
        <v>332</v>
      </c>
      <c r="AF336" s="13">
        <f t="shared" si="649"/>
        <v>17</v>
      </c>
      <c r="AG336" s="13">
        <f t="shared" si="621"/>
        <v>4</v>
      </c>
      <c r="AH336" s="14">
        <f t="shared" si="622"/>
        <v>1101016</v>
      </c>
      <c r="AI336" s="14" t="str">
        <f t="shared" si="623"/>
        <v>秦王攻12突</v>
      </c>
      <c r="AJ336" s="25" t="s">
        <v>162</v>
      </c>
      <c r="AK336" s="14">
        <v>13</v>
      </c>
      <c r="AL336" s="14">
        <f t="shared" si="624"/>
        <v>12</v>
      </c>
      <c r="AM336" s="14">
        <f>INDEX(属性投放!$DE$6:$DE$85,(卡牌属性!AG336-2)*20+卡牌属性!AL336)</f>
        <v>4833</v>
      </c>
      <c r="AN336" s="14">
        <f t="shared" si="625"/>
        <v>4833</v>
      </c>
      <c r="AO336" s="14">
        <f t="shared" si="625"/>
        <v>4833</v>
      </c>
      <c r="AP336" s="14">
        <f t="shared" si="625"/>
        <v>4833</v>
      </c>
      <c r="AQ336" s="14">
        <f t="shared" si="625"/>
        <v>4833</v>
      </c>
      <c r="AR336" s="14">
        <f>INDEX(属性投放!$DF$6:$DF$85,(卡牌属性!AG336-2)*20+卡牌属性!AL336)</f>
        <v>2405</v>
      </c>
      <c r="AS336" s="14">
        <f t="shared" si="626"/>
        <v>2405</v>
      </c>
      <c r="AT336" s="14">
        <f t="shared" si="626"/>
        <v>2405</v>
      </c>
      <c r="AU336" s="14">
        <f t="shared" si="626"/>
        <v>2405</v>
      </c>
      <c r="AV336" s="14">
        <f t="shared" si="626"/>
        <v>2405</v>
      </c>
      <c r="AW336" s="14">
        <f>INDEX(属性投放!$DG$6:$DG$85,(卡牌属性!AG336-2)*20+卡牌属性!AL336)</f>
        <v>24065</v>
      </c>
      <c r="AX336" s="14">
        <f t="shared" si="627"/>
        <v>24065</v>
      </c>
      <c r="AY336" s="14">
        <f t="shared" si="627"/>
        <v>24065</v>
      </c>
      <c r="AZ336" s="14">
        <f t="shared" si="627"/>
        <v>24065</v>
      </c>
      <c r="BA336" s="14">
        <f t="shared" si="627"/>
        <v>24065</v>
      </c>
      <c r="BB336" s="14">
        <f>INDEX(属性投放!$DK$6:$DK$85,(卡牌属性!AG336-2)*20+卡牌属性!AL336)</f>
        <v>148</v>
      </c>
      <c r="BC336" s="14">
        <f t="shared" si="628"/>
        <v>148</v>
      </c>
      <c r="BD336" s="14">
        <f t="shared" si="628"/>
        <v>148</v>
      </c>
      <c r="BE336" s="14">
        <f t="shared" si="628"/>
        <v>148</v>
      </c>
      <c r="BF336" s="14">
        <f t="shared" si="628"/>
        <v>148</v>
      </c>
      <c r="BG336" s="14">
        <f>INDEX(属性投放!$DL$6:$DL$85,(卡牌属性!AG336-2)*20+卡牌属性!AL336)</f>
        <v>74</v>
      </c>
      <c r="BH336" s="14">
        <f t="shared" si="629"/>
        <v>74</v>
      </c>
      <c r="BI336" s="14">
        <f t="shared" si="629"/>
        <v>74</v>
      </c>
      <c r="BJ336" s="14">
        <f t="shared" si="629"/>
        <v>74</v>
      </c>
      <c r="BK336" s="14">
        <f t="shared" si="629"/>
        <v>74</v>
      </c>
      <c r="BL336" s="14">
        <f>INDEX(属性投放!$DM$6:$DM$85,(卡牌属性!AG336-2)*20+卡牌属性!AL336)</f>
        <v>740</v>
      </c>
      <c r="BM336" s="14">
        <f t="shared" si="630"/>
        <v>740</v>
      </c>
      <c r="BN336" s="14">
        <f t="shared" si="630"/>
        <v>740</v>
      </c>
      <c r="BO336" s="14">
        <f t="shared" si="630"/>
        <v>740</v>
      </c>
      <c r="BP336" s="14">
        <f t="shared" si="630"/>
        <v>740</v>
      </c>
      <c r="BU336" s="13">
        <v>332</v>
      </c>
      <c r="BV336" s="13">
        <f t="shared" si="631"/>
        <v>17</v>
      </c>
      <c r="BW336" s="14">
        <f t="shared" si="632"/>
        <v>3</v>
      </c>
      <c r="BX336" s="14">
        <f t="shared" si="633"/>
        <v>1102017</v>
      </c>
      <c r="BY336" s="14" t="str">
        <f t="shared" si="634"/>
        <v>飞廉12突</v>
      </c>
      <c r="BZ336" s="25" t="s">
        <v>162</v>
      </c>
      <c r="CA336" s="14">
        <v>2</v>
      </c>
      <c r="CB336" s="14">
        <f t="shared" si="635"/>
        <v>12</v>
      </c>
      <c r="CC336" s="14" t="s">
        <v>21</v>
      </c>
      <c r="CD336" s="14">
        <f>INDEX(属性投放!$AY$6:$AY$85,(BW336-2)*20+CB336)</f>
        <v>4876</v>
      </c>
      <c r="CE336" s="14" t="s">
        <v>22</v>
      </c>
      <c r="CF336" s="14">
        <f>INDEX(属性投放!$AZ$6:$AZ$85,(BW336-2)*20+CB336)</f>
        <v>2407</v>
      </c>
      <c r="CG336" s="14" t="s">
        <v>674</v>
      </c>
      <c r="CH336" s="14">
        <f>INDEX(属性投放!$BA$6:$BA$85,(BW336-2)*20+CB336)</f>
        <v>47760</v>
      </c>
      <c r="CI336" s="14" t="s">
        <v>21</v>
      </c>
      <c r="CJ336" s="14">
        <f>INDEX(属性投放!$BB$6:$BB$85,(BW336-2)*20+CB336)</f>
        <v>20</v>
      </c>
      <c r="CK336" s="14" t="s">
        <v>22</v>
      </c>
      <c r="CL336" s="14">
        <f>INDEX(属性投放!$BC$6:$BC$85,(BW336-2)*20+CB336)</f>
        <v>10</v>
      </c>
      <c r="CM336" s="14" t="s">
        <v>674</v>
      </c>
      <c r="CN336" s="14">
        <f>INDEX(属性投放!$BD$6:$BD$85,(BW336-2)*20+CB336)</f>
        <v>200</v>
      </c>
      <c r="CQ336" s="13">
        <v>332</v>
      </c>
      <c r="CR336" s="13">
        <f t="shared" si="636"/>
        <v>7</v>
      </c>
      <c r="CS336" s="13">
        <f t="shared" si="637"/>
        <v>20</v>
      </c>
      <c r="CT336" s="14">
        <f t="shared" si="638"/>
        <v>4</v>
      </c>
      <c r="CU336" s="14">
        <f t="shared" si="639"/>
        <v>1102007</v>
      </c>
      <c r="CV336" s="14" t="str">
        <f>INDEX($O$6:$O$27,CR336)&amp;"-"&amp;INDEX(属性投放!$AB$7:$AB$26,CX336)&amp;"-魂火-"&amp;CZ336</f>
        <v>天使缇娜-大叫唤-魂火-2</v>
      </c>
      <c r="CW336" s="25" t="s">
        <v>162</v>
      </c>
      <c r="CX336" s="14">
        <f>INDEX(属性投放!$AL$7:$AL$58,CS336)</f>
        <v>10</v>
      </c>
      <c r="CY336" s="14" t="s">
        <v>701</v>
      </c>
      <c r="CZ336" s="14">
        <f>INDEX(属性投放!$AM$7:$AM$58,CS336)</f>
        <v>2</v>
      </c>
      <c r="DA336" s="14">
        <f t="shared" si="640"/>
        <v>20</v>
      </c>
      <c r="DB336" s="14">
        <f>INDEX(属性投放!$AN$7:$AN$58,DA336)</f>
        <v>70</v>
      </c>
      <c r="DC336" s="14" t="s">
        <v>702</v>
      </c>
      <c r="DD336" s="14">
        <f>INDEX(属性投放!$BJ$6:$BJ$85,(CT336-2)*20+CX336)</f>
        <v>190</v>
      </c>
      <c r="DE336" s="14">
        <f>SUMIFS(DD$5:DD336,$CR$5:$CR336,"="&amp;$CR336)</f>
        <v>2020</v>
      </c>
      <c r="DF336" s="14" t="s">
        <v>703</v>
      </c>
      <c r="DG336" s="14">
        <f>INDEX(属性投放!$BK$6:$BK$85,(CT336-2)*20+CX336)</f>
        <v>95</v>
      </c>
      <c r="DH336" s="14">
        <f>SUMIFS(DG$5:DG336,$CR$5:$CR336,"="&amp;$CR336)</f>
        <v>1013</v>
      </c>
      <c r="DI336" s="14" t="s">
        <v>704</v>
      </c>
      <c r="DJ336" s="14">
        <f>INDEX(属性投放!$BL$6:$BL$85,(CT336-2)*20+CX336)</f>
        <v>1900</v>
      </c>
      <c r="DK336" s="14">
        <f>SUMIFS(DJ$5:DJ336,$CR$5:$CR336,"="&amp;$CR336)</f>
        <v>20200</v>
      </c>
      <c r="DP336" s="14">
        <f t="shared" si="641"/>
        <v>1102017</v>
      </c>
      <c r="DQ336" s="14" t="str">
        <f t="shared" si="642"/>
        <v>飞廉12突</v>
      </c>
      <c r="DR336" s="14">
        <f t="shared" si="643"/>
        <v>6</v>
      </c>
      <c r="DS336" s="14">
        <f t="shared" si="644"/>
        <v>6</v>
      </c>
      <c r="DT336" s="14">
        <f t="shared" si="645"/>
        <v>4</v>
      </c>
      <c r="DU336" s="14">
        <f t="shared" si="646"/>
        <v>3</v>
      </c>
      <c r="DV336" s="14">
        <f t="shared" si="647"/>
        <v>12</v>
      </c>
      <c r="DW336" s="14">
        <f t="shared" si="648"/>
        <v>32</v>
      </c>
      <c r="DX336" s="14">
        <f>INDEX(属性投放!$AW$6:$AW$85,(卡牌属性!DU336-2)*20+卡牌属性!DV336)</f>
        <v>7</v>
      </c>
      <c r="DY336" s="14">
        <f>INDEX(属性投放!BP$6:BP$85,卡牌属性!$DW336)</f>
        <v>500</v>
      </c>
      <c r="DZ336" s="14">
        <f>INDEX(属性投放!BQ$6:BQ$85,卡牌属性!$DW336)</f>
        <v>250</v>
      </c>
      <c r="EA336" s="14">
        <f>INDEX(属性投放!BR$6:BR$85,卡牌属性!$DW336)</f>
        <v>5000</v>
      </c>
      <c r="EB336" s="14">
        <f t="shared" si="650"/>
        <v>2859</v>
      </c>
      <c r="EC336" s="14">
        <f t="shared" si="651"/>
        <v>3428</v>
      </c>
      <c r="ED336" s="14">
        <f t="shared" si="652"/>
        <v>3695</v>
      </c>
      <c r="EE336" s="14">
        <f t="shared" si="653"/>
        <v>3695</v>
      </c>
      <c r="EF336" s="14">
        <f t="shared" si="654"/>
        <v>3990</v>
      </c>
      <c r="EG336" s="14">
        <f t="shared" si="655"/>
        <v>1386</v>
      </c>
      <c r="EH336" s="14">
        <f t="shared" si="656"/>
        <v>1651</v>
      </c>
      <c r="EI336" s="14">
        <f t="shared" si="657"/>
        <v>1651</v>
      </c>
      <c r="EJ336" s="14">
        <f t="shared" si="658"/>
        <v>1765</v>
      </c>
      <c r="EK336" s="14">
        <f t="shared" si="659"/>
        <v>1886</v>
      </c>
      <c r="EL336" s="14">
        <f t="shared" si="660"/>
        <v>23700</v>
      </c>
      <c r="EM336" s="14">
        <f t="shared" si="661"/>
        <v>25960</v>
      </c>
      <c r="EN336" s="14">
        <f t="shared" si="662"/>
        <v>25960</v>
      </c>
      <c r="EO336" s="14">
        <f t="shared" si="663"/>
        <v>27290</v>
      </c>
      <c r="EP336" s="14">
        <f t="shared" si="664"/>
        <v>32780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3">
        <v>333</v>
      </c>
      <c r="AF337" s="13">
        <f t="shared" si="649"/>
        <v>17</v>
      </c>
      <c r="AG337" s="13">
        <f t="shared" si="621"/>
        <v>4</v>
      </c>
      <c r="AH337" s="14">
        <f t="shared" si="622"/>
        <v>1101016</v>
      </c>
      <c r="AI337" s="14" t="str">
        <f t="shared" si="623"/>
        <v>秦王攻13突</v>
      </c>
      <c r="AJ337" s="25" t="s">
        <v>162</v>
      </c>
      <c r="AK337" s="14">
        <v>14</v>
      </c>
      <c r="AL337" s="14">
        <f t="shared" si="624"/>
        <v>13</v>
      </c>
      <c r="AM337" s="14">
        <f>INDEX(属性投放!$DE$6:$DE$85,(卡牌属性!AG337-2)*20+卡牌属性!AL337)</f>
        <v>8955</v>
      </c>
      <c r="AN337" s="14">
        <f t="shared" si="625"/>
        <v>8955</v>
      </c>
      <c r="AO337" s="14">
        <f t="shared" si="625"/>
        <v>8955</v>
      </c>
      <c r="AP337" s="14">
        <f t="shared" si="625"/>
        <v>8955</v>
      </c>
      <c r="AQ337" s="14">
        <f t="shared" si="625"/>
        <v>8955</v>
      </c>
      <c r="AR337" s="14">
        <f>INDEX(属性投放!$DF$6:$DF$85,(卡牌属性!AG337-2)*20+卡牌属性!AL337)</f>
        <v>4466</v>
      </c>
      <c r="AS337" s="14">
        <f t="shared" si="626"/>
        <v>4466</v>
      </c>
      <c r="AT337" s="14">
        <f t="shared" si="626"/>
        <v>4466</v>
      </c>
      <c r="AU337" s="14">
        <f t="shared" si="626"/>
        <v>4466</v>
      </c>
      <c r="AV337" s="14">
        <f t="shared" si="626"/>
        <v>4466</v>
      </c>
      <c r="AW337" s="14">
        <f>INDEX(属性投放!$DG$6:$DG$85,(卡牌属性!AG337-2)*20+卡牌属性!AL337)</f>
        <v>44675</v>
      </c>
      <c r="AX337" s="14">
        <f t="shared" si="627"/>
        <v>44675</v>
      </c>
      <c r="AY337" s="14">
        <f t="shared" si="627"/>
        <v>44675</v>
      </c>
      <c r="AZ337" s="14">
        <f t="shared" si="627"/>
        <v>44675</v>
      </c>
      <c r="BA337" s="14">
        <f t="shared" si="627"/>
        <v>44675</v>
      </c>
      <c r="BB337" s="14">
        <f>INDEX(属性投放!$DK$6:$DK$85,(卡牌属性!AG337-2)*20+卡牌属性!AL337)</f>
        <v>279</v>
      </c>
      <c r="BC337" s="14">
        <f t="shared" si="628"/>
        <v>279</v>
      </c>
      <c r="BD337" s="14">
        <f t="shared" si="628"/>
        <v>279</v>
      </c>
      <c r="BE337" s="14">
        <f t="shared" si="628"/>
        <v>279</v>
      </c>
      <c r="BF337" s="14">
        <f t="shared" si="628"/>
        <v>279</v>
      </c>
      <c r="BG337" s="14">
        <f>INDEX(属性投放!$DL$6:$DL$85,(卡牌属性!AG337-2)*20+卡牌属性!AL337)</f>
        <v>140</v>
      </c>
      <c r="BH337" s="14">
        <f t="shared" si="629"/>
        <v>140</v>
      </c>
      <c r="BI337" s="14">
        <f t="shared" si="629"/>
        <v>140</v>
      </c>
      <c r="BJ337" s="14">
        <f t="shared" si="629"/>
        <v>140</v>
      </c>
      <c r="BK337" s="14">
        <f t="shared" si="629"/>
        <v>140</v>
      </c>
      <c r="BL337" s="14">
        <f>INDEX(属性投放!$DM$6:$DM$85,(卡牌属性!AG337-2)*20+卡牌属性!AL337)</f>
        <v>1395</v>
      </c>
      <c r="BM337" s="14">
        <f t="shared" si="630"/>
        <v>1395</v>
      </c>
      <c r="BN337" s="14">
        <f t="shared" si="630"/>
        <v>1395</v>
      </c>
      <c r="BO337" s="14">
        <f t="shared" si="630"/>
        <v>1395</v>
      </c>
      <c r="BP337" s="14">
        <f t="shared" si="630"/>
        <v>1395</v>
      </c>
      <c r="BU337" s="13">
        <v>333</v>
      </c>
      <c r="BV337" s="13">
        <f t="shared" si="631"/>
        <v>17</v>
      </c>
      <c r="BW337" s="14">
        <f t="shared" si="632"/>
        <v>3</v>
      </c>
      <c r="BX337" s="14">
        <f t="shared" si="633"/>
        <v>1102017</v>
      </c>
      <c r="BY337" s="14" t="str">
        <f t="shared" si="634"/>
        <v>飞廉13突</v>
      </c>
      <c r="BZ337" s="25" t="s">
        <v>162</v>
      </c>
      <c r="CA337" s="14">
        <v>2</v>
      </c>
      <c r="CB337" s="14">
        <f t="shared" si="635"/>
        <v>13</v>
      </c>
      <c r="CC337" s="14" t="s">
        <v>21</v>
      </c>
      <c r="CD337" s="14">
        <f>INDEX(属性投放!$AY$6:$AY$85,(BW337-2)*20+CB337)</f>
        <v>6266</v>
      </c>
      <c r="CE337" s="14" t="s">
        <v>22</v>
      </c>
      <c r="CF337" s="14">
        <f>INDEX(属性投放!$AZ$6:$AZ$85,(BW337-2)*20+CB337)</f>
        <v>3102</v>
      </c>
      <c r="CG337" s="14" t="s">
        <v>674</v>
      </c>
      <c r="CH337" s="14">
        <f>INDEX(属性投放!$BA$6:$BA$85,(BW337-2)*20+CB337)</f>
        <v>61660</v>
      </c>
      <c r="CI337" s="14" t="s">
        <v>21</v>
      </c>
      <c r="CJ337" s="14">
        <f>INDEX(属性投放!$BB$6:$BB$85,(BW337-2)*20+CB337)</f>
        <v>25</v>
      </c>
      <c r="CK337" s="14" t="s">
        <v>22</v>
      </c>
      <c r="CL337" s="14">
        <f>INDEX(属性投放!$BC$6:$BC$85,(BW337-2)*20+CB337)</f>
        <v>13</v>
      </c>
      <c r="CM337" s="14" t="s">
        <v>674</v>
      </c>
      <c r="CN337" s="14">
        <f>INDEX(属性投放!$BD$6:$BD$85,(BW337-2)*20+CB337)</f>
        <v>250</v>
      </c>
      <c r="CQ337" s="13">
        <v>333</v>
      </c>
      <c r="CR337" s="13">
        <f t="shared" si="636"/>
        <v>7</v>
      </c>
      <c r="CS337" s="13">
        <f t="shared" si="637"/>
        <v>21</v>
      </c>
      <c r="CT337" s="14">
        <f t="shared" si="638"/>
        <v>4</v>
      </c>
      <c r="CU337" s="14">
        <f t="shared" si="639"/>
        <v>1102007</v>
      </c>
      <c r="CV337" s="14" t="str">
        <f>INDEX($O$6:$O$27,CR337)&amp;"-"&amp;INDEX(属性投放!$AB$7:$AB$26,CX337)&amp;"-魂火-"&amp;CZ337</f>
        <v>天使缇娜-大叫唤-魂火-3</v>
      </c>
      <c r="CW337" s="25" t="s">
        <v>162</v>
      </c>
      <c r="CX337" s="14">
        <f>INDEX(属性投放!$AL$7:$AL$58,CS337)</f>
        <v>10</v>
      </c>
      <c r="CY337" s="14" t="s">
        <v>701</v>
      </c>
      <c r="CZ337" s="14">
        <f>INDEX(属性投放!$AM$7:$AM$58,CS337)</f>
        <v>3</v>
      </c>
      <c r="DA337" s="14">
        <f t="shared" si="640"/>
        <v>21</v>
      </c>
      <c r="DB337" s="14">
        <f>INDEX(属性投放!$AN$7:$AN$58,DA337)</f>
        <v>72</v>
      </c>
      <c r="DC337" s="14" t="s">
        <v>702</v>
      </c>
      <c r="DD337" s="14">
        <f>INDEX(属性投放!$BJ$6:$BJ$85,(CT337-2)*20+CX337)</f>
        <v>190</v>
      </c>
      <c r="DE337" s="14">
        <f>SUMIFS(DD$5:DD337,$CR$5:$CR337,"="&amp;$CR337)</f>
        <v>2210</v>
      </c>
      <c r="DF337" s="14" t="s">
        <v>703</v>
      </c>
      <c r="DG337" s="14">
        <f>INDEX(属性投放!$BK$6:$BK$85,(CT337-2)*20+CX337)</f>
        <v>95</v>
      </c>
      <c r="DH337" s="14">
        <f>SUMIFS(DG$5:DG337,$CR$5:$CR337,"="&amp;$CR337)</f>
        <v>1108</v>
      </c>
      <c r="DI337" s="14" t="s">
        <v>704</v>
      </c>
      <c r="DJ337" s="14">
        <f>INDEX(属性投放!$BL$6:$BL$85,(CT337-2)*20+CX337)</f>
        <v>1900</v>
      </c>
      <c r="DK337" s="14">
        <f>SUMIFS(DJ$5:DJ337,$CR$5:$CR337,"="&amp;$CR337)</f>
        <v>22100</v>
      </c>
      <c r="DP337" s="14">
        <f t="shared" si="641"/>
        <v>1102017</v>
      </c>
      <c r="DQ337" s="14" t="str">
        <f t="shared" si="642"/>
        <v>飞廉13突</v>
      </c>
      <c r="DR337" s="14">
        <f t="shared" si="643"/>
        <v>6</v>
      </c>
      <c r="DS337" s="14">
        <f t="shared" si="644"/>
        <v>6</v>
      </c>
      <c r="DT337" s="14">
        <f t="shared" si="645"/>
        <v>4</v>
      </c>
      <c r="DU337" s="14">
        <f t="shared" si="646"/>
        <v>3</v>
      </c>
      <c r="DV337" s="14">
        <f t="shared" si="647"/>
        <v>13</v>
      </c>
      <c r="DW337" s="14">
        <f t="shared" si="648"/>
        <v>33</v>
      </c>
      <c r="DX337" s="14">
        <f>INDEX(属性投放!$AW$6:$AW$85,(卡牌属性!DU337-2)*20+卡牌属性!DV337)</f>
        <v>8</v>
      </c>
      <c r="DY337" s="14">
        <f>INDEX(属性投放!BP$6:BP$85,卡牌属性!$DW337)</f>
        <v>500</v>
      </c>
      <c r="DZ337" s="14">
        <f>INDEX(属性投放!BQ$6:BQ$85,卡牌属性!$DW337)</f>
        <v>250</v>
      </c>
      <c r="EA337" s="14">
        <f>INDEX(属性投放!BR$6:BR$85,卡牌属性!$DW337)</f>
        <v>5000</v>
      </c>
      <c r="EB337" s="14">
        <f t="shared" si="650"/>
        <v>3506</v>
      </c>
      <c r="EC337" s="14">
        <f t="shared" si="651"/>
        <v>4138</v>
      </c>
      <c r="ED337" s="14">
        <f t="shared" si="652"/>
        <v>4440</v>
      </c>
      <c r="EE337" s="14">
        <f t="shared" si="653"/>
        <v>4440</v>
      </c>
      <c r="EF337" s="14">
        <f t="shared" si="654"/>
        <v>4770</v>
      </c>
      <c r="EG337" s="14">
        <f t="shared" si="655"/>
        <v>1713</v>
      </c>
      <c r="EH337" s="14">
        <f t="shared" si="656"/>
        <v>2006</v>
      </c>
      <c r="EI337" s="14">
        <f t="shared" si="657"/>
        <v>2006</v>
      </c>
      <c r="EJ337" s="14">
        <f t="shared" si="658"/>
        <v>2141</v>
      </c>
      <c r="EK337" s="14">
        <f t="shared" si="659"/>
        <v>2276</v>
      </c>
      <c r="EL337" s="14">
        <f t="shared" si="660"/>
        <v>29750</v>
      </c>
      <c r="EM337" s="14">
        <f t="shared" si="661"/>
        <v>32360</v>
      </c>
      <c r="EN337" s="14">
        <f t="shared" si="662"/>
        <v>32360</v>
      </c>
      <c r="EO337" s="14">
        <f t="shared" si="663"/>
        <v>33760</v>
      </c>
      <c r="EP337" s="14">
        <f t="shared" si="664"/>
        <v>39880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3">
        <v>334</v>
      </c>
      <c r="AF338" s="13">
        <f t="shared" si="649"/>
        <v>17</v>
      </c>
      <c r="AG338" s="13">
        <f t="shared" si="621"/>
        <v>4</v>
      </c>
      <c r="AH338" s="14">
        <f t="shared" si="622"/>
        <v>1101016</v>
      </c>
      <c r="AI338" s="14" t="str">
        <f t="shared" si="623"/>
        <v>秦王攻14突</v>
      </c>
      <c r="AJ338" s="25" t="s">
        <v>162</v>
      </c>
      <c r="AK338" s="14">
        <v>15</v>
      </c>
      <c r="AL338" s="14">
        <f t="shared" si="624"/>
        <v>14</v>
      </c>
      <c r="AM338" s="14">
        <f>INDEX(属性投放!$DE$6:$DE$85,(卡牌属性!AG338-2)*20+卡牌属性!AL338)</f>
        <v>9753</v>
      </c>
      <c r="AN338" s="14">
        <f t="shared" si="625"/>
        <v>9753</v>
      </c>
      <c r="AO338" s="14">
        <f t="shared" si="625"/>
        <v>9753</v>
      </c>
      <c r="AP338" s="14">
        <f t="shared" si="625"/>
        <v>9753</v>
      </c>
      <c r="AQ338" s="14">
        <f t="shared" si="625"/>
        <v>9753</v>
      </c>
      <c r="AR338" s="14">
        <f>INDEX(属性投放!$DF$6:$DF$85,(卡牌属性!AG338-2)*20+卡牌属性!AL338)</f>
        <v>4865</v>
      </c>
      <c r="AS338" s="14">
        <f t="shared" si="626"/>
        <v>4865</v>
      </c>
      <c r="AT338" s="14">
        <f t="shared" si="626"/>
        <v>4865</v>
      </c>
      <c r="AU338" s="14">
        <f t="shared" si="626"/>
        <v>4865</v>
      </c>
      <c r="AV338" s="14">
        <f t="shared" si="626"/>
        <v>4865</v>
      </c>
      <c r="AW338" s="14">
        <f>INDEX(属性投放!$DG$6:$DG$85,(卡牌属性!AG338-2)*20+卡牌属性!AL338)</f>
        <v>48665</v>
      </c>
      <c r="AX338" s="14">
        <f t="shared" si="627"/>
        <v>48665</v>
      </c>
      <c r="AY338" s="14">
        <f t="shared" si="627"/>
        <v>48665</v>
      </c>
      <c r="AZ338" s="14">
        <f t="shared" si="627"/>
        <v>48665</v>
      </c>
      <c r="BA338" s="14">
        <f t="shared" si="627"/>
        <v>48665</v>
      </c>
      <c r="BB338" s="14">
        <f>INDEX(属性投放!$DK$6:$DK$85,(卡牌属性!AG338-2)*20+卡牌属性!AL338)</f>
        <v>279</v>
      </c>
      <c r="BC338" s="14">
        <f t="shared" si="628"/>
        <v>279</v>
      </c>
      <c r="BD338" s="14">
        <f t="shared" si="628"/>
        <v>279</v>
      </c>
      <c r="BE338" s="14">
        <f t="shared" si="628"/>
        <v>279</v>
      </c>
      <c r="BF338" s="14">
        <f t="shared" si="628"/>
        <v>279</v>
      </c>
      <c r="BG338" s="14">
        <f>INDEX(属性投放!$DL$6:$DL$85,(卡牌属性!AG338-2)*20+卡牌属性!AL338)</f>
        <v>140</v>
      </c>
      <c r="BH338" s="14">
        <f t="shared" si="629"/>
        <v>140</v>
      </c>
      <c r="BI338" s="14">
        <f t="shared" si="629"/>
        <v>140</v>
      </c>
      <c r="BJ338" s="14">
        <f t="shared" si="629"/>
        <v>140</v>
      </c>
      <c r="BK338" s="14">
        <f t="shared" si="629"/>
        <v>140</v>
      </c>
      <c r="BL338" s="14">
        <f>INDEX(属性投放!$DM$6:$DM$85,(卡牌属性!AG338-2)*20+卡牌属性!AL338)</f>
        <v>1395</v>
      </c>
      <c r="BM338" s="14">
        <f t="shared" si="630"/>
        <v>1395</v>
      </c>
      <c r="BN338" s="14">
        <f t="shared" si="630"/>
        <v>1395</v>
      </c>
      <c r="BO338" s="14">
        <f t="shared" si="630"/>
        <v>1395</v>
      </c>
      <c r="BP338" s="14">
        <f t="shared" si="630"/>
        <v>1395</v>
      </c>
      <c r="BU338" s="13">
        <v>334</v>
      </c>
      <c r="BV338" s="13">
        <f t="shared" si="631"/>
        <v>17</v>
      </c>
      <c r="BW338" s="14">
        <f t="shared" si="632"/>
        <v>3</v>
      </c>
      <c r="BX338" s="14">
        <f t="shared" si="633"/>
        <v>1102017</v>
      </c>
      <c r="BY338" s="14" t="str">
        <f t="shared" si="634"/>
        <v>飞廉14突</v>
      </c>
      <c r="BZ338" s="25" t="s">
        <v>162</v>
      </c>
      <c r="CA338" s="14">
        <v>2</v>
      </c>
      <c r="CB338" s="14">
        <f t="shared" si="635"/>
        <v>14</v>
      </c>
      <c r="CC338" s="14" t="s">
        <v>21</v>
      </c>
      <c r="CD338" s="14">
        <f>INDEX(属性投放!$AY$6:$AY$85,(BW338-2)*20+CB338)</f>
        <v>7866</v>
      </c>
      <c r="CE338" s="14" t="s">
        <v>22</v>
      </c>
      <c r="CF338" s="14">
        <f>INDEX(属性投放!$AZ$6:$AZ$85,(BW338-2)*20+CB338)</f>
        <v>3906</v>
      </c>
      <c r="CG338" s="14" t="s">
        <v>674</v>
      </c>
      <c r="CH338" s="14">
        <f>INDEX(属性投放!$BA$6:$BA$85,(BW338-2)*20+CB338)</f>
        <v>77660</v>
      </c>
      <c r="CI338" s="14" t="s">
        <v>21</v>
      </c>
      <c r="CJ338" s="14">
        <f>INDEX(属性投放!$BB$6:$BB$85,(BW338-2)*20+CB338)</f>
        <v>25</v>
      </c>
      <c r="CK338" s="14" t="s">
        <v>22</v>
      </c>
      <c r="CL338" s="14">
        <f>INDEX(属性投放!$BC$6:$BC$85,(BW338-2)*20+CB338)</f>
        <v>13</v>
      </c>
      <c r="CM338" s="14" t="s">
        <v>674</v>
      </c>
      <c r="CN338" s="14">
        <f>INDEX(属性投放!$BD$6:$BD$85,(BW338-2)*20+CB338)</f>
        <v>250</v>
      </c>
      <c r="CQ338" s="13">
        <v>334</v>
      </c>
      <c r="CR338" s="13">
        <f t="shared" si="636"/>
        <v>7</v>
      </c>
      <c r="CS338" s="13">
        <f t="shared" si="637"/>
        <v>22</v>
      </c>
      <c r="CT338" s="14">
        <f t="shared" si="638"/>
        <v>4</v>
      </c>
      <c r="CU338" s="14">
        <f t="shared" si="639"/>
        <v>1102007</v>
      </c>
      <c r="CV338" s="14" t="str">
        <f>INDEX($O$6:$O$27,CR338)&amp;"-"&amp;INDEX(属性投放!$AB$7:$AB$26,CX338)&amp;"-魂火-"&amp;CZ338</f>
        <v>天使缇娜-大叫唤+1-魂火-1</v>
      </c>
      <c r="CW338" s="25" t="s">
        <v>162</v>
      </c>
      <c r="CX338" s="14">
        <f>INDEX(属性投放!$AL$7:$AL$58,CS338)</f>
        <v>11</v>
      </c>
      <c r="CY338" s="14" t="s">
        <v>701</v>
      </c>
      <c r="CZ338" s="14">
        <f>INDEX(属性投放!$AM$7:$AM$58,CS338)</f>
        <v>1</v>
      </c>
      <c r="DA338" s="14">
        <f t="shared" si="640"/>
        <v>22</v>
      </c>
      <c r="DB338" s="14">
        <f>INDEX(属性投放!$AN$7:$AN$58,DA338)</f>
        <v>75</v>
      </c>
      <c r="DC338" s="14" t="s">
        <v>702</v>
      </c>
      <c r="DD338" s="14">
        <f>INDEX(属性投放!$BJ$6:$BJ$85,(CT338-2)*20+CX338)</f>
        <v>250</v>
      </c>
      <c r="DE338" s="14">
        <f>SUMIFS(DD$5:DD338,$CR$5:$CR338,"="&amp;$CR338)</f>
        <v>2460</v>
      </c>
      <c r="DF338" s="14" t="s">
        <v>703</v>
      </c>
      <c r="DG338" s="14">
        <f>INDEX(属性投放!$BK$6:$BK$85,(CT338-2)*20+CX338)</f>
        <v>125</v>
      </c>
      <c r="DH338" s="14">
        <f>SUMIFS(DG$5:DG338,$CR$5:$CR338,"="&amp;$CR338)</f>
        <v>1233</v>
      </c>
      <c r="DI338" s="14" t="s">
        <v>704</v>
      </c>
      <c r="DJ338" s="14">
        <f>INDEX(属性投放!$BL$6:$BL$85,(CT338-2)*20+CX338)</f>
        <v>2500</v>
      </c>
      <c r="DK338" s="14">
        <f>SUMIFS(DJ$5:DJ338,$CR$5:$CR338,"="&amp;$CR338)</f>
        <v>24600</v>
      </c>
      <c r="DP338" s="14">
        <f t="shared" si="641"/>
        <v>1102017</v>
      </c>
      <c r="DQ338" s="14" t="str">
        <f t="shared" si="642"/>
        <v>飞廉14突</v>
      </c>
      <c r="DR338" s="14">
        <f t="shared" si="643"/>
        <v>6</v>
      </c>
      <c r="DS338" s="14">
        <f t="shared" si="644"/>
        <v>6</v>
      </c>
      <c r="DT338" s="14">
        <f t="shared" si="645"/>
        <v>4</v>
      </c>
      <c r="DU338" s="14">
        <f t="shared" si="646"/>
        <v>3</v>
      </c>
      <c r="DV338" s="14">
        <f t="shared" si="647"/>
        <v>14</v>
      </c>
      <c r="DW338" s="14">
        <f t="shared" si="648"/>
        <v>34</v>
      </c>
      <c r="DX338" s="14">
        <f>INDEX(属性投放!$AW$6:$AW$85,(卡牌属性!DU338-2)*20+卡牌属性!DV338)</f>
        <v>7</v>
      </c>
      <c r="DY338" s="14">
        <f>INDEX(属性投放!BP$6:BP$85,卡牌属性!$DW338)</f>
        <v>550</v>
      </c>
      <c r="DZ338" s="14">
        <f>INDEX(属性投放!BQ$6:BQ$85,卡牌属性!$DW338)</f>
        <v>275</v>
      </c>
      <c r="EA338" s="14">
        <f>INDEX(属性投放!BR$6:BR$85,卡牌属性!$DW338)</f>
        <v>5500</v>
      </c>
      <c r="EB338" s="14">
        <f t="shared" si="650"/>
        <v>4214</v>
      </c>
      <c r="EC338" s="14">
        <f t="shared" si="651"/>
        <v>4958</v>
      </c>
      <c r="ED338" s="14">
        <f t="shared" si="652"/>
        <v>5300</v>
      </c>
      <c r="EE338" s="14">
        <f t="shared" si="653"/>
        <v>5300</v>
      </c>
      <c r="EF338" s="14">
        <f t="shared" si="654"/>
        <v>5670</v>
      </c>
      <c r="EG338" s="14">
        <f t="shared" si="655"/>
        <v>2067</v>
      </c>
      <c r="EH338" s="14">
        <f t="shared" si="656"/>
        <v>2416</v>
      </c>
      <c r="EI338" s="14">
        <f t="shared" si="657"/>
        <v>2416</v>
      </c>
      <c r="EJ338" s="14">
        <f t="shared" si="658"/>
        <v>2575</v>
      </c>
      <c r="EK338" s="14">
        <f t="shared" si="659"/>
        <v>2726</v>
      </c>
      <c r="EL338" s="14">
        <f t="shared" si="660"/>
        <v>36350</v>
      </c>
      <c r="EM338" s="14">
        <f t="shared" si="661"/>
        <v>39360</v>
      </c>
      <c r="EN338" s="14">
        <f t="shared" si="662"/>
        <v>39360</v>
      </c>
      <c r="EO338" s="14">
        <f t="shared" si="663"/>
        <v>40840</v>
      </c>
      <c r="EP338" s="14">
        <f t="shared" si="664"/>
        <v>48080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3">
        <v>335</v>
      </c>
      <c r="AF339" s="13">
        <f t="shared" si="649"/>
        <v>17</v>
      </c>
      <c r="AG339" s="13">
        <f t="shared" si="621"/>
        <v>4</v>
      </c>
      <c r="AH339" s="14">
        <f t="shared" si="622"/>
        <v>1101016</v>
      </c>
      <c r="AI339" s="14" t="str">
        <f t="shared" si="623"/>
        <v>秦王攻15突</v>
      </c>
      <c r="AJ339" s="25" t="s">
        <v>162</v>
      </c>
      <c r="AK339" s="14">
        <v>16</v>
      </c>
      <c r="AL339" s="14">
        <f t="shared" si="624"/>
        <v>15</v>
      </c>
      <c r="AM339" s="14">
        <f>INDEX(属性投放!$DE$6:$DE$85,(卡牌属性!AG339-2)*20+卡牌属性!AL339)</f>
        <v>10551</v>
      </c>
      <c r="AN339" s="14">
        <f t="shared" si="625"/>
        <v>10551</v>
      </c>
      <c r="AO339" s="14">
        <f t="shared" si="625"/>
        <v>10551</v>
      </c>
      <c r="AP339" s="14">
        <f t="shared" si="625"/>
        <v>10551</v>
      </c>
      <c r="AQ339" s="14">
        <f t="shared" si="625"/>
        <v>10551</v>
      </c>
      <c r="AR339" s="14">
        <f>INDEX(属性投放!$DF$6:$DF$85,(卡牌属性!AG339-2)*20+卡牌属性!AL339)</f>
        <v>5264</v>
      </c>
      <c r="AS339" s="14">
        <f t="shared" si="626"/>
        <v>5264</v>
      </c>
      <c r="AT339" s="14">
        <f t="shared" si="626"/>
        <v>5264</v>
      </c>
      <c r="AU339" s="14">
        <f t="shared" si="626"/>
        <v>5264</v>
      </c>
      <c r="AV339" s="14">
        <f t="shared" si="626"/>
        <v>5264</v>
      </c>
      <c r="AW339" s="14">
        <f>INDEX(属性投放!$DG$6:$DG$85,(卡牌属性!AG339-2)*20+卡牌属性!AL339)</f>
        <v>52655</v>
      </c>
      <c r="AX339" s="14">
        <f t="shared" si="627"/>
        <v>52655</v>
      </c>
      <c r="AY339" s="14">
        <f t="shared" si="627"/>
        <v>52655</v>
      </c>
      <c r="AZ339" s="14">
        <f t="shared" si="627"/>
        <v>52655</v>
      </c>
      <c r="BA339" s="14">
        <f t="shared" si="627"/>
        <v>52655</v>
      </c>
      <c r="BB339" s="14">
        <f>INDEX(属性投放!$DK$6:$DK$85,(卡牌属性!AG339-2)*20+卡牌属性!AL339)</f>
        <v>279</v>
      </c>
      <c r="BC339" s="14">
        <f t="shared" si="628"/>
        <v>279</v>
      </c>
      <c r="BD339" s="14">
        <f t="shared" si="628"/>
        <v>279</v>
      </c>
      <c r="BE339" s="14">
        <f t="shared" si="628"/>
        <v>279</v>
      </c>
      <c r="BF339" s="14">
        <f t="shared" si="628"/>
        <v>279</v>
      </c>
      <c r="BG339" s="14">
        <f>INDEX(属性投放!$DL$6:$DL$85,(卡牌属性!AG339-2)*20+卡牌属性!AL339)</f>
        <v>140</v>
      </c>
      <c r="BH339" s="14">
        <f t="shared" si="629"/>
        <v>140</v>
      </c>
      <c r="BI339" s="14">
        <f t="shared" si="629"/>
        <v>140</v>
      </c>
      <c r="BJ339" s="14">
        <f t="shared" si="629"/>
        <v>140</v>
      </c>
      <c r="BK339" s="14">
        <f t="shared" si="629"/>
        <v>140</v>
      </c>
      <c r="BL339" s="14">
        <f>INDEX(属性投放!$DM$6:$DM$85,(卡牌属性!AG339-2)*20+卡牌属性!AL339)</f>
        <v>1395</v>
      </c>
      <c r="BM339" s="14">
        <f t="shared" si="630"/>
        <v>1395</v>
      </c>
      <c r="BN339" s="14">
        <f t="shared" si="630"/>
        <v>1395</v>
      </c>
      <c r="BO339" s="14">
        <f t="shared" si="630"/>
        <v>1395</v>
      </c>
      <c r="BP339" s="14">
        <f t="shared" si="630"/>
        <v>1395</v>
      </c>
      <c r="BU339" s="13">
        <v>335</v>
      </c>
      <c r="BV339" s="13">
        <f t="shared" si="631"/>
        <v>17</v>
      </c>
      <c r="BW339" s="14">
        <f t="shared" si="632"/>
        <v>3</v>
      </c>
      <c r="BX339" s="14">
        <f t="shared" si="633"/>
        <v>1102017</v>
      </c>
      <c r="BY339" s="14" t="str">
        <f t="shared" si="634"/>
        <v>飞廉15突</v>
      </c>
      <c r="BZ339" s="25" t="s">
        <v>162</v>
      </c>
      <c r="CA339" s="14">
        <v>2</v>
      </c>
      <c r="CB339" s="14">
        <f t="shared" si="635"/>
        <v>15</v>
      </c>
      <c r="CC339" s="14" t="s">
        <v>21</v>
      </c>
      <c r="CD339" s="14">
        <f>INDEX(属性投放!$AY$6:$AY$85,(BW339-2)*20+CB339)</f>
        <v>9641</v>
      </c>
      <c r="CE339" s="14" t="s">
        <v>22</v>
      </c>
      <c r="CF339" s="14">
        <f>INDEX(属性投放!$AZ$6:$AZ$85,(BW339-2)*20+CB339)</f>
        <v>4797</v>
      </c>
      <c r="CG339" s="14" t="s">
        <v>674</v>
      </c>
      <c r="CH339" s="14">
        <f>INDEX(属性投放!$BA$6:$BA$85,(BW339-2)*20+CB339)</f>
        <v>95410</v>
      </c>
      <c r="CI339" s="14" t="s">
        <v>21</v>
      </c>
      <c r="CJ339" s="14">
        <f>INDEX(属性投放!$BB$6:$BB$85,(BW339-2)*20+CB339)</f>
        <v>25</v>
      </c>
      <c r="CK339" s="14" t="s">
        <v>22</v>
      </c>
      <c r="CL339" s="14">
        <f>INDEX(属性投放!$BC$6:$BC$85,(BW339-2)*20+CB339)</f>
        <v>13</v>
      </c>
      <c r="CM339" s="14" t="s">
        <v>674</v>
      </c>
      <c r="CN339" s="14">
        <f>INDEX(属性投放!$BD$6:$BD$85,(BW339-2)*20+CB339)</f>
        <v>250</v>
      </c>
      <c r="CQ339" s="13">
        <v>335</v>
      </c>
      <c r="CR339" s="13">
        <f t="shared" si="636"/>
        <v>7</v>
      </c>
      <c r="CS339" s="13">
        <f t="shared" si="637"/>
        <v>23</v>
      </c>
      <c r="CT339" s="14">
        <f t="shared" si="638"/>
        <v>4</v>
      </c>
      <c r="CU339" s="14">
        <f t="shared" si="639"/>
        <v>1102007</v>
      </c>
      <c r="CV339" s="14" t="str">
        <f>INDEX($O$6:$O$27,CR339)&amp;"-"&amp;INDEX(属性投放!$AB$7:$AB$26,CX339)&amp;"-魂火-"&amp;CZ339</f>
        <v>天使缇娜-大叫唤+1-魂火-2</v>
      </c>
      <c r="CW339" s="25" t="s">
        <v>162</v>
      </c>
      <c r="CX339" s="14">
        <f>INDEX(属性投放!$AL$7:$AL$58,CS339)</f>
        <v>11</v>
      </c>
      <c r="CY339" s="14" t="s">
        <v>701</v>
      </c>
      <c r="CZ339" s="14">
        <f>INDEX(属性投放!$AM$7:$AM$58,CS339)</f>
        <v>2</v>
      </c>
      <c r="DA339" s="14">
        <f t="shared" si="640"/>
        <v>23</v>
      </c>
      <c r="DB339" s="14">
        <f>INDEX(属性投放!$AN$7:$AN$58,DA339)</f>
        <v>77</v>
      </c>
      <c r="DC339" s="14" t="s">
        <v>702</v>
      </c>
      <c r="DD339" s="14">
        <f>INDEX(属性投放!$BJ$6:$BJ$85,(CT339-2)*20+CX339)</f>
        <v>250</v>
      </c>
      <c r="DE339" s="14">
        <f>SUMIFS(DD$5:DD339,$CR$5:$CR339,"="&amp;$CR339)</f>
        <v>2710</v>
      </c>
      <c r="DF339" s="14" t="s">
        <v>703</v>
      </c>
      <c r="DG339" s="14">
        <f>INDEX(属性投放!$BK$6:$BK$85,(CT339-2)*20+CX339)</f>
        <v>125</v>
      </c>
      <c r="DH339" s="14">
        <f>SUMIFS(DG$5:DG339,$CR$5:$CR339,"="&amp;$CR339)</f>
        <v>1358</v>
      </c>
      <c r="DI339" s="14" t="s">
        <v>704</v>
      </c>
      <c r="DJ339" s="14">
        <f>INDEX(属性投放!$BL$6:$BL$85,(CT339-2)*20+CX339)</f>
        <v>2500</v>
      </c>
      <c r="DK339" s="14">
        <f>SUMIFS(DJ$5:DJ339,$CR$5:$CR339,"="&amp;$CR339)</f>
        <v>27100</v>
      </c>
      <c r="DP339" s="14">
        <f t="shared" si="641"/>
        <v>1102017</v>
      </c>
      <c r="DQ339" s="14" t="str">
        <f t="shared" si="642"/>
        <v>飞廉15突</v>
      </c>
      <c r="DR339" s="14">
        <f t="shared" si="643"/>
        <v>6</v>
      </c>
      <c r="DS339" s="14">
        <f t="shared" si="644"/>
        <v>6</v>
      </c>
      <c r="DT339" s="14">
        <f t="shared" si="645"/>
        <v>4</v>
      </c>
      <c r="DU339" s="14">
        <f t="shared" si="646"/>
        <v>3</v>
      </c>
      <c r="DV339" s="14">
        <f t="shared" si="647"/>
        <v>15</v>
      </c>
      <c r="DW339" s="14">
        <f t="shared" si="648"/>
        <v>35</v>
      </c>
      <c r="DX339" s="14">
        <f>INDEX(属性投放!$AW$6:$AW$85,(卡牌属性!DU339-2)*20+卡牌属性!DV339)</f>
        <v>8</v>
      </c>
      <c r="DY339" s="14">
        <f>INDEX(属性投放!BP$6:BP$85,卡牌属性!$DW339)</f>
        <v>1000</v>
      </c>
      <c r="DZ339" s="14">
        <f>INDEX(属性投放!BQ$6:BQ$85,卡牌属性!$DW339)</f>
        <v>500</v>
      </c>
      <c r="EA339" s="14">
        <f>INDEX(属性投放!BR$6:BR$85,卡牌属性!$DW339)</f>
        <v>10000</v>
      </c>
      <c r="EB339" s="14">
        <f t="shared" si="650"/>
        <v>4946</v>
      </c>
      <c r="EC339" s="14">
        <f t="shared" si="651"/>
        <v>5788</v>
      </c>
      <c r="ED339" s="14">
        <f t="shared" si="652"/>
        <v>6165</v>
      </c>
      <c r="EE339" s="14">
        <f t="shared" si="653"/>
        <v>6165</v>
      </c>
      <c r="EF339" s="14">
        <f t="shared" si="654"/>
        <v>6570</v>
      </c>
      <c r="EG339" s="14">
        <f t="shared" si="655"/>
        <v>2433</v>
      </c>
      <c r="EH339" s="14">
        <f t="shared" si="656"/>
        <v>2831</v>
      </c>
      <c r="EI339" s="14">
        <f t="shared" si="657"/>
        <v>2831</v>
      </c>
      <c r="EJ339" s="14">
        <f t="shared" si="658"/>
        <v>3011</v>
      </c>
      <c r="EK339" s="14">
        <f t="shared" si="659"/>
        <v>3176</v>
      </c>
      <c r="EL339" s="14">
        <f t="shared" si="660"/>
        <v>43250</v>
      </c>
      <c r="EM339" s="14">
        <f t="shared" si="661"/>
        <v>46610</v>
      </c>
      <c r="EN339" s="14">
        <f t="shared" si="662"/>
        <v>46610</v>
      </c>
      <c r="EO339" s="14">
        <f t="shared" si="663"/>
        <v>48160</v>
      </c>
      <c r="EP339" s="14">
        <f t="shared" si="664"/>
        <v>56380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3">
        <v>336</v>
      </c>
      <c r="AF340" s="13">
        <f t="shared" si="649"/>
        <v>17</v>
      </c>
      <c r="AG340" s="13">
        <f t="shared" si="621"/>
        <v>4</v>
      </c>
      <c r="AH340" s="14">
        <f t="shared" si="622"/>
        <v>1101016</v>
      </c>
      <c r="AI340" s="14" t="str">
        <f t="shared" si="623"/>
        <v>秦王攻16突</v>
      </c>
      <c r="AJ340" s="25" t="s">
        <v>162</v>
      </c>
      <c r="AK340" s="14">
        <v>17</v>
      </c>
      <c r="AL340" s="14">
        <f t="shared" si="624"/>
        <v>16</v>
      </c>
      <c r="AM340" s="14">
        <f>INDEX(属性投放!$DE$6:$DE$85,(卡牌属性!AG340-2)*20+卡牌属性!AL340)</f>
        <v>18324</v>
      </c>
      <c r="AN340" s="14">
        <f t="shared" si="625"/>
        <v>18324</v>
      </c>
      <c r="AO340" s="14">
        <f t="shared" si="625"/>
        <v>18324</v>
      </c>
      <c r="AP340" s="14">
        <f t="shared" si="625"/>
        <v>18324</v>
      </c>
      <c r="AQ340" s="14">
        <f t="shared" si="625"/>
        <v>18324</v>
      </c>
      <c r="AR340" s="14">
        <f>INDEX(属性投放!$DF$6:$DF$85,(卡牌属性!AG340-2)*20+卡牌属性!AL340)</f>
        <v>9163</v>
      </c>
      <c r="AS340" s="14">
        <f t="shared" si="626"/>
        <v>9163</v>
      </c>
      <c r="AT340" s="14">
        <f t="shared" si="626"/>
        <v>9163</v>
      </c>
      <c r="AU340" s="14">
        <f t="shared" si="626"/>
        <v>9163</v>
      </c>
      <c r="AV340" s="14">
        <f t="shared" si="626"/>
        <v>9163</v>
      </c>
      <c r="AW340" s="14">
        <f>INDEX(属性投放!$DG$6:$DG$85,(卡牌属性!AG340-2)*20+卡牌属性!AL340)</f>
        <v>91520</v>
      </c>
      <c r="AX340" s="14">
        <f t="shared" si="627"/>
        <v>91520</v>
      </c>
      <c r="AY340" s="14">
        <f t="shared" si="627"/>
        <v>91520</v>
      </c>
      <c r="AZ340" s="14">
        <f t="shared" si="627"/>
        <v>91520</v>
      </c>
      <c r="BA340" s="14">
        <f t="shared" si="627"/>
        <v>91520</v>
      </c>
      <c r="BB340" s="14">
        <f>INDEX(属性投放!$DK$6:$DK$85,(卡牌属性!AG340-2)*20+卡牌属性!AL340)</f>
        <v>417</v>
      </c>
      <c r="BC340" s="14">
        <f t="shared" si="628"/>
        <v>417</v>
      </c>
      <c r="BD340" s="14">
        <f t="shared" si="628"/>
        <v>417</v>
      </c>
      <c r="BE340" s="14">
        <f t="shared" si="628"/>
        <v>417</v>
      </c>
      <c r="BF340" s="14">
        <f t="shared" si="628"/>
        <v>417</v>
      </c>
      <c r="BG340" s="14">
        <f>INDEX(属性投放!$DL$6:$DL$85,(卡牌属性!AG340-2)*20+卡牌属性!AL340)</f>
        <v>209</v>
      </c>
      <c r="BH340" s="14">
        <f t="shared" si="629"/>
        <v>209</v>
      </c>
      <c r="BI340" s="14">
        <f t="shared" si="629"/>
        <v>209</v>
      </c>
      <c r="BJ340" s="14">
        <f t="shared" si="629"/>
        <v>209</v>
      </c>
      <c r="BK340" s="14">
        <f t="shared" si="629"/>
        <v>209</v>
      </c>
      <c r="BL340" s="14">
        <f>INDEX(属性投放!$DM$6:$DM$85,(卡牌属性!AG340-2)*20+卡牌属性!AL340)</f>
        <v>2085</v>
      </c>
      <c r="BM340" s="14">
        <f t="shared" si="630"/>
        <v>2085</v>
      </c>
      <c r="BN340" s="14">
        <f t="shared" si="630"/>
        <v>2085</v>
      </c>
      <c r="BO340" s="14">
        <f t="shared" si="630"/>
        <v>2085</v>
      </c>
      <c r="BP340" s="14">
        <f t="shared" si="630"/>
        <v>2085</v>
      </c>
      <c r="BU340" s="13">
        <v>336</v>
      </c>
      <c r="BV340" s="13">
        <f t="shared" si="631"/>
        <v>17</v>
      </c>
      <c r="BW340" s="14">
        <f t="shared" si="632"/>
        <v>3</v>
      </c>
      <c r="BX340" s="14">
        <f t="shared" si="633"/>
        <v>1102017</v>
      </c>
      <c r="BY340" s="14" t="str">
        <f t="shared" si="634"/>
        <v>飞廉16突</v>
      </c>
      <c r="BZ340" s="25" t="s">
        <v>162</v>
      </c>
      <c r="CA340" s="14">
        <v>2</v>
      </c>
      <c r="CB340" s="14">
        <f t="shared" si="635"/>
        <v>16</v>
      </c>
      <c r="CC340" s="14" t="s">
        <v>21</v>
      </c>
      <c r="CD340" s="14">
        <f>INDEX(属性投放!$AY$6:$AY$85,(BW340-2)*20+CB340)</f>
        <v>12281</v>
      </c>
      <c r="CE340" s="14" t="s">
        <v>22</v>
      </c>
      <c r="CF340" s="14">
        <f>INDEX(属性投放!$AZ$6:$AZ$85,(BW340-2)*20+CB340)</f>
        <v>6121</v>
      </c>
      <c r="CG340" s="14" t="s">
        <v>674</v>
      </c>
      <c r="CH340" s="14">
        <f>INDEX(属性投放!$BA$6:$BA$85,(BW340-2)*20+CB340)</f>
        <v>121810</v>
      </c>
      <c r="CI340" s="14" t="s">
        <v>21</v>
      </c>
      <c r="CJ340" s="14">
        <f>INDEX(属性投放!$BB$6:$BB$85,(BW340-2)*20+CB340)</f>
        <v>30</v>
      </c>
      <c r="CK340" s="14" t="s">
        <v>22</v>
      </c>
      <c r="CL340" s="14">
        <f>INDEX(属性投放!$BC$6:$BC$85,(BW340-2)*20+CB340)</f>
        <v>15</v>
      </c>
      <c r="CM340" s="14" t="s">
        <v>674</v>
      </c>
      <c r="CN340" s="14">
        <f>INDEX(属性投放!$BD$6:$BD$85,(BW340-2)*20+CB340)</f>
        <v>300</v>
      </c>
      <c r="CQ340" s="13">
        <v>336</v>
      </c>
      <c r="CR340" s="13">
        <f t="shared" si="636"/>
        <v>7</v>
      </c>
      <c r="CS340" s="13">
        <f t="shared" si="637"/>
        <v>24</v>
      </c>
      <c r="CT340" s="14">
        <f t="shared" si="638"/>
        <v>4</v>
      </c>
      <c r="CU340" s="14">
        <f t="shared" si="639"/>
        <v>1102007</v>
      </c>
      <c r="CV340" s="14" t="str">
        <f>INDEX($O$6:$O$27,CR340)&amp;"-"&amp;INDEX(属性投放!$AB$7:$AB$26,CX340)&amp;"-魂火-"&amp;CZ340</f>
        <v>天使缇娜-大叫唤+1-魂火-3</v>
      </c>
      <c r="CW340" s="25" t="s">
        <v>162</v>
      </c>
      <c r="CX340" s="14">
        <f>INDEX(属性投放!$AL$7:$AL$58,CS340)</f>
        <v>11</v>
      </c>
      <c r="CY340" s="14" t="s">
        <v>701</v>
      </c>
      <c r="CZ340" s="14">
        <f>INDEX(属性投放!$AM$7:$AM$58,CS340)</f>
        <v>3</v>
      </c>
      <c r="DA340" s="14">
        <f t="shared" si="640"/>
        <v>24</v>
      </c>
      <c r="DB340" s="14">
        <f>INDEX(属性投放!$AN$7:$AN$58,DA340)</f>
        <v>80</v>
      </c>
      <c r="DC340" s="14" t="s">
        <v>702</v>
      </c>
      <c r="DD340" s="14">
        <f>INDEX(属性投放!$BJ$6:$BJ$85,(CT340-2)*20+CX340)</f>
        <v>250</v>
      </c>
      <c r="DE340" s="14">
        <f>SUMIFS(DD$5:DD340,$CR$5:$CR340,"="&amp;$CR340)</f>
        <v>2960</v>
      </c>
      <c r="DF340" s="14" t="s">
        <v>703</v>
      </c>
      <c r="DG340" s="14">
        <f>INDEX(属性投放!$BK$6:$BK$85,(CT340-2)*20+CX340)</f>
        <v>125</v>
      </c>
      <c r="DH340" s="14">
        <f>SUMIFS(DG$5:DG340,$CR$5:$CR340,"="&amp;$CR340)</f>
        <v>1483</v>
      </c>
      <c r="DI340" s="14" t="s">
        <v>704</v>
      </c>
      <c r="DJ340" s="14">
        <f>INDEX(属性投放!$BL$6:$BL$85,(CT340-2)*20+CX340)</f>
        <v>2500</v>
      </c>
      <c r="DK340" s="14">
        <f>SUMIFS(DJ$5:DJ340,$CR$5:$CR340,"="&amp;$CR340)</f>
        <v>29600</v>
      </c>
      <c r="DP340" s="14">
        <f t="shared" si="641"/>
        <v>1102017</v>
      </c>
      <c r="DQ340" s="14" t="str">
        <f t="shared" si="642"/>
        <v>飞廉16突</v>
      </c>
      <c r="DR340" s="14">
        <f t="shared" si="643"/>
        <v>6</v>
      </c>
      <c r="DS340" s="14">
        <f t="shared" si="644"/>
        <v>6</v>
      </c>
      <c r="DT340" s="14">
        <f t="shared" si="645"/>
        <v>4</v>
      </c>
      <c r="DU340" s="14">
        <f t="shared" si="646"/>
        <v>3</v>
      </c>
      <c r="DV340" s="14">
        <f t="shared" si="647"/>
        <v>16</v>
      </c>
      <c r="DW340" s="14">
        <f t="shared" si="648"/>
        <v>36</v>
      </c>
      <c r="DX340" s="14">
        <f>INDEX(属性投放!$AW$6:$AW$85,(卡牌属性!DU340-2)*20+卡牌属性!DV340)</f>
        <v>7</v>
      </c>
      <c r="DY340" s="14">
        <f>INDEX(属性投放!BP$6:BP$85,卡牌属性!$DW340)</f>
        <v>1000</v>
      </c>
      <c r="DZ340" s="14">
        <f>INDEX(属性投放!BQ$6:BQ$85,卡牌属性!$DW340)</f>
        <v>500</v>
      </c>
      <c r="EA340" s="14">
        <f>INDEX(属性投放!BR$6:BR$85,卡牌属性!$DW340)</f>
        <v>10000</v>
      </c>
      <c r="EB340" s="14">
        <f t="shared" si="650"/>
        <v>6154</v>
      </c>
      <c r="EC340" s="14">
        <f t="shared" si="651"/>
        <v>7108</v>
      </c>
      <c r="ED340" s="14">
        <f t="shared" si="652"/>
        <v>7525</v>
      </c>
      <c r="EE340" s="14">
        <f t="shared" si="653"/>
        <v>7525</v>
      </c>
      <c r="EF340" s="14">
        <f t="shared" si="654"/>
        <v>7970</v>
      </c>
      <c r="EG340" s="14">
        <f t="shared" si="655"/>
        <v>3037</v>
      </c>
      <c r="EH340" s="14">
        <f t="shared" si="656"/>
        <v>3491</v>
      </c>
      <c r="EI340" s="14">
        <f t="shared" si="657"/>
        <v>3491</v>
      </c>
      <c r="EJ340" s="14">
        <f t="shared" si="658"/>
        <v>3695</v>
      </c>
      <c r="EK340" s="14">
        <f t="shared" si="659"/>
        <v>3876</v>
      </c>
      <c r="EL340" s="14">
        <f t="shared" si="660"/>
        <v>54850</v>
      </c>
      <c r="EM340" s="14">
        <f t="shared" si="661"/>
        <v>58610</v>
      </c>
      <c r="EN340" s="14">
        <f t="shared" si="662"/>
        <v>58610</v>
      </c>
      <c r="EO340" s="14">
        <f t="shared" si="663"/>
        <v>60240</v>
      </c>
      <c r="EP340" s="14">
        <f t="shared" si="664"/>
        <v>69580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3">
        <v>337</v>
      </c>
      <c r="AF341" s="13">
        <f t="shared" si="649"/>
        <v>17</v>
      </c>
      <c r="AG341" s="13">
        <f t="shared" si="621"/>
        <v>4</v>
      </c>
      <c r="AH341" s="14">
        <f t="shared" si="622"/>
        <v>1101016</v>
      </c>
      <c r="AI341" s="14" t="str">
        <f t="shared" si="623"/>
        <v>秦王攻17突</v>
      </c>
      <c r="AJ341" s="25" t="s">
        <v>162</v>
      </c>
      <c r="AK341" s="14">
        <v>18</v>
      </c>
      <c r="AL341" s="14">
        <f t="shared" si="624"/>
        <v>17</v>
      </c>
      <c r="AM341" s="14">
        <f>INDEX(属性投放!$DE$6:$DE$85,(卡牌属性!AG341-2)*20+卡牌属性!AL341)</f>
        <v>19814</v>
      </c>
      <c r="AN341" s="14">
        <f t="shared" si="625"/>
        <v>19814</v>
      </c>
      <c r="AO341" s="14">
        <f t="shared" si="625"/>
        <v>19814</v>
      </c>
      <c r="AP341" s="14">
        <f t="shared" si="625"/>
        <v>19814</v>
      </c>
      <c r="AQ341" s="14">
        <f t="shared" si="625"/>
        <v>19814</v>
      </c>
      <c r="AR341" s="14">
        <f>INDEX(属性投放!$DF$6:$DF$85,(卡牌属性!AG341-2)*20+卡牌属性!AL341)</f>
        <v>9908</v>
      </c>
      <c r="AS341" s="14">
        <f t="shared" si="626"/>
        <v>9908</v>
      </c>
      <c r="AT341" s="14">
        <f t="shared" si="626"/>
        <v>9908</v>
      </c>
      <c r="AU341" s="14">
        <f t="shared" si="626"/>
        <v>9908</v>
      </c>
      <c r="AV341" s="14">
        <f t="shared" si="626"/>
        <v>9908</v>
      </c>
      <c r="AW341" s="14">
        <f>INDEX(属性投放!$DG$6:$DG$85,(卡牌属性!AG341-2)*20+卡牌属性!AL341)</f>
        <v>98970</v>
      </c>
      <c r="AX341" s="14">
        <f t="shared" si="627"/>
        <v>98970</v>
      </c>
      <c r="AY341" s="14">
        <f t="shared" si="627"/>
        <v>98970</v>
      </c>
      <c r="AZ341" s="14">
        <f t="shared" si="627"/>
        <v>98970</v>
      </c>
      <c r="BA341" s="14">
        <f t="shared" si="627"/>
        <v>98970</v>
      </c>
      <c r="BB341" s="14">
        <f>INDEX(属性投放!$DK$6:$DK$85,(卡牌属性!AG341-2)*20+卡牌属性!AL341)</f>
        <v>417</v>
      </c>
      <c r="BC341" s="14">
        <f t="shared" si="628"/>
        <v>417</v>
      </c>
      <c r="BD341" s="14">
        <f t="shared" si="628"/>
        <v>417</v>
      </c>
      <c r="BE341" s="14">
        <f t="shared" si="628"/>
        <v>417</v>
      </c>
      <c r="BF341" s="14">
        <f t="shared" si="628"/>
        <v>417</v>
      </c>
      <c r="BG341" s="14">
        <f>INDEX(属性投放!$DL$6:$DL$85,(卡牌属性!AG341-2)*20+卡牌属性!AL341)</f>
        <v>209</v>
      </c>
      <c r="BH341" s="14">
        <f t="shared" si="629"/>
        <v>209</v>
      </c>
      <c r="BI341" s="14">
        <f t="shared" si="629"/>
        <v>209</v>
      </c>
      <c r="BJ341" s="14">
        <f t="shared" si="629"/>
        <v>209</v>
      </c>
      <c r="BK341" s="14">
        <f t="shared" si="629"/>
        <v>209</v>
      </c>
      <c r="BL341" s="14">
        <f>INDEX(属性投放!$DM$6:$DM$85,(卡牌属性!AG341-2)*20+卡牌属性!AL341)</f>
        <v>2085</v>
      </c>
      <c r="BM341" s="14">
        <f t="shared" si="630"/>
        <v>2085</v>
      </c>
      <c r="BN341" s="14">
        <f t="shared" si="630"/>
        <v>2085</v>
      </c>
      <c r="BO341" s="14">
        <f t="shared" si="630"/>
        <v>2085</v>
      </c>
      <c r="BP341" s="14">
        <f t="shared" si="630"/>
        <v>2085</v>
      </c>
      <c r="BU341" s="13">
        <v>337</v>
      </c>
      <c r="BV341" s="13">
        <f t="shared" si="631"/>
        <v>17</v>
      </c>
      <c r="BW341" s="14">
        <f t="shared" si="632"/>
        <v>3</v>
      </c>
      <c r="BX341" s="14">
        <f t="shared" si="633"/>
        <v>1102017</v>
      </c>
      <c r="BY341" s="14" t="str">
        <f t="shared" si="634"/>
        <v>飞廉17突</v>
      </c>
      <c r="BZ341" s="25" t="s">
        <v>162</v>
      </c>
      <c r="CA341" s="14">
        <v>2</v>
      </c>
      <c r="CB341" s="14">
        <f t="shared" si="635"/>
        <v>17</v>
      </c>
      <c r="CC341" s="14" t="s">
        <v>21</v>
      </c>
      <c r="CD341" s="14">
        <f>INDEX(属性投放!$AY$6:$AY$85,(BW341-2)*20+CB341)</f>
        <v>15291</v>
      </c>
      <c r="CE341" s="14" t="s">
        <v>22</v>
      </c>
      <c r="CF341" s="14">
        <f>INDEX(属性投放!$AZ$6:$AZ$85,(BW341-2)*20+CB341)</f>
        <v>7626</v>
      </c>
      <c r="CG341" s="14" t="s">
        <v>674</v>
      </c>
      <c r="CH341" s="14">
        <f>INDEX(属性投放!$BA$6:$BA$85,(BW341-2)*20+CB341)</f>
        <v>151910</v>
      </c>
      <c r="CI341" s="14" t="s">
        <v>21</v>
      </c>
      <c r="CJ341" s="14">
        <f>INDEX(属性投放!$BB$6:$BB$85,(BW341-2)*20+CB341)</f>
        <v>30</v>
      </c>
      <c r="CK341" s="14" t="s">
        <v>22</v>
      </c>
      <c r="CL341" s="14">
        <f>INDEX(属性投放!$BC$6:$BC$85,(BW341-2)*20+CB341)</f>
        <v>15</v>
      </c>
      <c r="CM341" s="14" t="s">
        <v>674</v>
      </c>
      <c r="CN341" s="14">
        <f>INDEX(属性投放!$BD$6:$BD$85,(BW341-2)*20+CB341)</f>
        <v>300</v>
      </c>
      <c r="CQ341" s="13">
        <v>337</v>
      </c>
      <c r="CR341" s="13">
        <f t="shared" si="636"/>
        <v>7</v>
      </c>
      <c r="CS341" s="13">
        <f t="shared" si="637"/>
        <v>25</v>
      </c>
      <c r="CT341" s="14">
        <f t="shared" si="638"/>
        <v>4</v>
      </c>
      <c r="CU341" s="14">
        <f t="shared" si="639"/>
        <v>1102007</v>
      </c>
      <c r="CV341" s="14" t="str">
        <f>INDEX($O$6:$O$27,CR341)&amp;"-"&amp;INDEX(属性投放!$AB$7:$AB$26,CX341)&amp;"-魂火-"&amp;CZ341</f>
        <v>天使缇娜-大叫唤+2-魂火-1</v>
      </c>
      <c r="CW341" s="25" t="s">
        <v>162</v>
      </c>
      <c r="CX341" s="14">
        <f>INDEX(属性投放!$AL$7:$AL$58,CS341)</f>
        <v>12</v>
      </c>
      <c r="CY341" s="14" t="s">
        <v>701</v>
      </c>
      <c r="CZ341" s="14">
        <f>INDEX(属性投放!$AM$7:$AM$58,CS341)</f>
        <v>1</v>
      </c>
      <c r="DA341" s="14">
        <f t="shared" si="640"/>
        <v>25</v>
      </c>
      <c r="DB341" s="14">
        <f>INDEX(属性投放!$AN$7:$AN$58,DA341)</f>
        <v>82</v>
      </c>
      <c r="DC341" s="14" t="s">
        <v>702</v>
      </c>
      <c r="DD341" s="14">
        <f>INDEX(属性投放!$BJ$6:$BJ$85,(CT341-2)*20+CX341)</f>
        <v>320</v>
      </c>
      <c r="DE341" s="14">
        <f>SUMIFS(DD$5:DD341,$CR$5:$CR341,"="&amp;$CR341)</f>
        <v>3280</v>
      </c>
      <c r="DF341" s="14" t="s">
        <v>703</v>
      </c>
      <c r="DG341" s="14">
        <f>INDEX(属性投放!$BK$6:$BK$85,(CT341-2)*20+CX341)</f>
        <v>160</v>
      </c>
      <c r="DH341" s="14">
        <f>SUMIFS(DG$5:DG341,$CR$5:$CR341,"="&amp;$CR341)</f>
        <v>1643</v>
      </c>
      <c r="DI341" s="14" t="s">
        <v>704</v>
      </c>
      <c r="DJ341" s="14">
        <f>INDEX(属性投放!$BL$6:$BL$85,(CT341-2)*20+CX341)</f>
        <v>3200</v>
      </c>
      <c r="DK341" s="14">
        <f>SUMIFS(DJ$5:DJ341,$CR$5:$CR341,"="&amp;$CR341)</f>
        <v>32800</v>
      </c>
      <c r="DP341" s="14">
        <f t="shared" si="641"/>
        <v>1102017</v>
      </c>
      <c r="DQ341" s="14" t="str">
        <f t="shared" si="642"/>
        <v>飞廉17突</v>
      </c>
      <c r="DR341" s="14">
        <f t="shared" si="643"/>
        <v>6</v>
      </c>
      <c r="DS341" s="14">
        <f t="shared" si="644"/>
        <v>6</v>
      </c>
      <c r="DT341" s="14">
        <f t="shared" si="645"/>
        <v>4</v>
      </c>
      <c r="DU341" s="14">
        <f t="shared" si="646"/>
        <v>3</v>
      </c>
      <c r="DV341" s="14">
        <f t="shared" si="647"/>
        <v>17</v>
      </c>
      <c r="DW341" s="14">
        <f t="shared" si="648"/>
        <v>37</v>
      </c>
      <c r="DX341" s="14">
        <f>INDEX(属性投放!$AW$6:$AW$85,(卡牌属性!DU341-2)*20+卡牌属性!DV341)</f>
        <v>8</v>
      </c>
      <c r="DY341" s="14">
        <f>INDEX(属性投放!BP$6:BP$85,卡牌属性!$DW341)</f>
        <v>1000</v>
      </c>
      <c r="DZ341" s="14">
        <f>INDEX(属性投放!BQ$6:BQ$85,卡牌属性!$DW341)</f>
        <v>500</v>
      </c>
      <c r="EA341" s="14">
        <f>INDEX(属性投放!BR$6:BR$85,卡牌属性!$DW341)</f>
        <v>10000</v>
      </c>
      <c r="EB341" s="14">
        <f t="shared" si="650"/>
        <v>7399</v>
      </c>
      <c r="EC341" s="14">
        <f t="shared" si="651"/>
        <v>8458</v>
      </c>
      <c r="ED341" s="14">
        <f t="shared" si="652"/>
        <v>8945</v>
      </c>
      <c r="EE341" s="14">
        <f t="shared" si="653"/>
        <v>8945</v>
      </c>
      <c r="EF341" s="14">
        <f t="shared" si="654"/>
        <v>9495</v>
      </c>
      <c r="EG341" s="14">
        <f t="shared" si="655"/>
        <v>3663</v>
      </c>
      <c r="EH341" s="14">
        <f t="shared" si="656"/>
        <v>4166</v>
      </c>
      <c r="EI341" s="14">
        <f t="shared" si="657"/>
        <v>4166</v>
      </c>
      <c r="EJ341" s="14">
        <f t="shared" si="658"/>
        <v>4405</v>
      </c>
      <c r="EK341" s="14">
        <f t="shared" si="659"/>
        <v>4642</v>
      </c>
      <c r="EL341" s="14">
        <f t="shared" si="660"/>
        <v>66600</v>
      </c>
      <c r="EM341" s="14">
        <f t="shared" si="661"/>
        <v>70710</v>
      </c>
      <c r="EN341" s="14">
        <f t="shared" si="662"/>
        <v>70710</v>
      </c>
      <c r="EO341" s="14">
        <f t="shared" si="663"/>
        <v>72690</v>
      </c>
      <c r="EP341" s="14">
        <f t="shared" si="664"/>
        <v>83080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3">
        <v>338</v>
      </c>
      <c r="AF342" s="13">
        <f t="shared" si="649"/>
        <v>17</v>
      </c>
      <c r="AG342" s="13">
        <f t="shared" si="621"/>
        <v>4</v>
      </c>
      <c r="AH342" s="14">
        <f t="shared" si="622"/>
        <v>1101016</v>
      </c>
      <c r="AI342" s="14" t="str">
        <f t="shared" si="623"/>
        <v>秦王攻18突</v>
      </c>
      <c r="AJ342" s="25" t="s">
        <v>162</v>
      </c>
      <c r="AK342" s="14">
        <v>19</v>
      </c>
      <c r="AL342" s="14">
        <f t="shared" si="624"/>
        <v>18</v>
      </c>
      <c r="AM342" s="14">
        <f>INDEX(属性投放!$DE$6:$DE$85,(卡牌属性!AG342-2)*20+卡牌属性!AL342)</f>
        <v>21304</v>
      </c>
      <c r="AN342" s="14">
        <f t="shared" si="625"/>
        <v>21304</v>
      </c>
      <c r="AO342" s="14">
        <f t="shared" si="625"/>
        <v>21304</v>
      </c>
      <c r="AP342" s="14">
        <f t="shared" si="625"/>
        <v>21304</v>
      </c>
      <c r="AQ342" s="14">
        <f t="shared" si="625"/>
        <v>21304</v>
      </c>
      <c r="AR342" s="14">
        <f>INDEX(属性投放!$DF$6:$DF$85,(卡牌属性!AG342-2)*20+卡牌属性!AL342)</f>
        <v>10653</v>
      </c>
      <c r="AS342" s="14">
        <f t="shared" si="626"/>
        <v>10653</v>
      </c>
      <c r="AT342" s="14">
        <f t="shared" si="626"/>
        <v>10653</v>
      </c>
      <c r="AU342" s="14">
        <f t="shared" si="626"/>
        <v>10653</v>
      </c>
      <c r="AV342" s="14">
        <f t="shared" si="626"/>
        <v>10653</v>
      </c>
      <c r="AW342" s="14">
        <f>INDEX(属性投放!$DG$6:$DG$85,(卡牌属性!AG342-2)*20+卡牌属性!AL342)</f>
        <v>106420</v>
      </c>
      <c r="AX342" s="14">
        <f t="shared" si="627"/>
        <v>106420</v>
      </c>
      <c r="AY342" s="14">
        <f t="shared" si="627"/>
        <v>106420</v>
      </c>
      <c r="AZ342" s="14">
        <f t="shared" si="627"/>
        <v>106420</v>
      </c>
      <c r="BA342" s="14">
        <f t="shared" si="627"/>
        <v>106420</v>
      </c>
      <c r="BB342" s="14">
        <f>INDEX(属性投放!$DK$6:$DK$85,(卡牌属性!AG342-2)*20+卡牌属性!AL342)</f>
        <v>417</v>
      </c>
      <c r="BC342" s="14">
        <f t="shared" si="628"/>
        <v>417</v>
      </c>
      <c r="BD342" s="14">
        <f t="shared" si="628"/>
        <v>417</v>
      </c>
      <c r="BE342" s="14">
        <f t="shared" si="628"/>
        <v>417</v>
      </c>
      <c r="BF342" s="14">
        <f t="shared" si="628"/>
        <v>417</v>
      </c>
      <c r="BG342" s="14">
        <f>INDEX(属性投放!$DL$6:$DL$85,(卡牌属性!AG342-2)*20+卡牌属性!AL342)</f>
        <v>209</v>
      </c>
      <c r="BH342" s="14">
        <f t="shared" si="629"/>
        <v>209</v>
      </c>
      <c r="BI342" s="14">
        <f t="shared" si="629"/>
        <v>209</v>
      </c>
      <c r="BJ342" s="14">
        <f t="shared" si="629"/>
        <v>209</v>
      </c>
      <c r="BK342" s="14">
        <f t="shared" si="629"/>
        <v>209</v>
      </c>
      <c r="BL342" s="14">
        <f>INDEX(属性投放!$DM$6:$DM$85,(卡牌属性!AG342-2)*20+卡牌属性!AL342)</f>
        <v>2085</v>
      </c>
      <c r="BM342" s="14">
        <f t="shared" si="630"/>
        <v>2085</v>
      </c>
      <c r="BN342" s="14">
        <f t="shared" si="630"/>
        <v>2085</v>
      </c>
      <c r="BO342" s="14">
        <f t="shared" si="630"/>
        <v>2085</v>
      </c>
      <c r="BP342" s="14">
        <f t="shared" si="630"/>
        <v>2085</v>
      </c>
      <c r="BU342" s="13">
        <v>338</v>
      </c>
      <c r="BV342" s="13">
        <f t="shared" si="631"/>
        <v>17</v>
      </c>
      <c r="BW342" s="14">
        <f t="shared" si="632"/>
        <v>3</v>
      </c>
      <c r="BX342" s="14">
        <f t="shared" si="633"/>
        <v>1102017</v>
      </c>
      <c r="BY342" s="14" t="str">
        <f t="shared" si="634"/>
        <v>飞廉18突</v>
      </c>
      <c r="BZ342" s="25" t="s">
        <v>162</v>
      </c>
      <c r="CA342" s="14">
        <v>2</v>
      </c>
      <c r="CB342" s="14">
        <f t="shared" si="635"/>
        <v>18</v>
      </c>
      <c r="CC342" s="14" t="s">
        <v>21</v>
      </c>
      <c r="CD342" s="14">
        <f>INDEX(属性投放!$AY$6:$AY$85,(BW342-2)*20+CB342)</f>
        <v>18781</v>
      </c>
      <c r="CE342" s="14" t="s">
        <v>22</v>
      </c>
      <c r="CF342" s="14">
        <f>INDEX(属性投放!$AZ$6:$AZ$85,(BW342-2)*20+CB342)</f>
        <v>9371</v>
      </c>
      <c r="CG342" s="14" t="s">
        <v>674</v>
      </c>
      <c r="CH342" s="14">
        <f>INDEX(属性投放!$BA$6:$BA$85,(BW342-2)*20+CB342)</f>
        <v>186810</v>
      </c>
      <c r="CI342" s="14" t="s">
        <v>21</v>
      </c>
      <c r="CJ342" s="14">
        <f>INDEX(属性投放!$BB$6:$BB$85,(BW342-2)*20+CB342)</f>
        <v>30</v>
      </c>
      <c r="CK342" s="14" t="s">
        <v>22</v>
      </c>
      <c r="CL342" s="14">
        <f>INDEX(属性投放!$BC$6:$BC$85,(BW342-2)*20+CB342)</f>
        <v>15</v>
      </c>
      <c r="CM342" s="14" t="s">
        <v>674</v>
      </c>
      <c r="CN342" s="14">
        <f>INDEX(属性投放!$BD$6:$BD$85,(BW342-2)*20+CB342)</f>
        <v>300</v>
      </c>
      <c r="CQ342" s="13">
        <v>338</v>
      </c>
      <c r="CR342" s="13">
        <f t="shared" si="636"/>
        <v>7</v>
      </c>
      <c r="CS342" s="13">
        <f t="shared" si="637"/>
        <v>26</v>
      </c>
      <c r="CT342" s="14">
        <f t="shared" si="638"/>
        <v>4</v>
      </c>
      <c r="CU342" s="14">
        <f t="shared" si="639"/>
        <v>1102007</v>
      </c>
      <c r="CV342" s="14" t="str">
        <f>INDEX($O$6:$O$27,CR342)&amp;"-"&amp;INDEX(属性投放!$AB$7:$AB$26,CX342)&amp;"-魂火-"&amp;CZ342</f>
        <v>天使缇娜-大叫唤+2-魂火-2</v>
      </c>
      <c r="CW342" s="25" t="s">
        <v>162</v>
      </c>
      <c r="CX342" s="14">
        <f>INDEX(属性投放!$AL$7:$AL$58,CS342)</f>
        <v>12</v>
      </c>
      <c r="CY342" s="14" t="s">
        <v>701</v>
      </c>
      <c r="CZ342" s="14">
        <f>INDEX(属性投放!$AM$7:$AM$58,CS342)</f>
        <v>2</v>
      </c>
      <c r="DA342" s="14">
        <f t="shared" si="640"/>
        <v>26</v>
      </c>
      <c r="DB342" s="14">
        <f>INDEX(属性投放!$AN$7:$AN$58,DA342)</f>
        <v>85</v>
      </c>
      <c r="DC342" s="14" t="s">
        <v>702</v>
      </c>
      <c r="DD342" s="14">
        <f>INDEX(属性投放!$BJ$6:$BJ$85,(CT342-2)*20+CX342)</f>
        <v>320</v>
      </c>
      <c r="DE342" s="14">
        <f>SUMIFS(DD$5:DD342,$CR$5:$CR342,"="&amp;$CR342)</f>
        <v>3600</v>
      </c>
      <c r="DF342" s="14" t="s">
        <v>703</v>
      </c>
      <c r="DG342" s="14">
        <f>INDEX(属性投放!$BK$6:$BK$85,(CT342-2)*20+CX342)</f>
        <v>160</v>
      </c>
      <c r="DH342" s="14">
        <f>SUMIFS(DG$5:DG342,$CR$5:$CR342,"="&amp;$CR342)</f>
        <v>1803</v>
      </c>
      <c r="DI342" s="14" t="s">
        <v>704</v>
      </c>
      <c r="DJ342" s="14">
        <f>INDEX(属性投放!$BL$6:$BL$85,(CT342-2)*20+CX342)</f>
        <v>3200</v>
      </c>
      <c r="DK342" s="14">
        <f>SUMIFS(DJ$5:DJ342,$CR$5:$CR342,"="&amp;$CR342)</f>
        <v>36000</v>
      </c>
      <c r="DP342" s="14">
        <f t="shared" si="641"/>
        <v>1102017</v>
      </c>
      <c r="DQ342" s="14" t="str">
        <f t="shared" si="642"/>
        <v>飞廉18突</v>
      </c>
      <c r="DR342" s="14">
        <f t="shared" si="643"/>
        <v>6</v>
      </c>
      <c r="DS342" s="14">
        <f t="shared" si="644"/>
        <v>6</v>
      </c>
      <c r="DT342" s="14">
        <f t="shared" si="645"/>
        <v>4</v>
      </c>
      <c r="DU342" s="14">
        <f t="shared" si="646"/>
        <v>3</v>
      </c>
      <c r="DV342" s="14">
        <f t="shared" si="647"/>
        <v>18</v>
      </c>
      <c r="DW342" s="14">
        <f t="shared" si="648"/>
        <v>38</v>
      </c>
      <c r="DX342" s="14">
        <f>INDEX(属性投放!$AW$6:$AW$85,(卡牌属性!DU342-2)*20+卡牌属性!DV342)</f>
        <v>7</v>
      </c>
      <c r="DY342" s="14">
        <f>INDEX(属性投放!BP$6:BP$85,卡牌属性!$DW342)</f>
        <v>1800</v>
      </c>
      <c r="DZ342" s="14">
        <f>INDEX(属性投放!BQ$6:BQ$85,卡牌属性!$DW342)</f>
        <v>900</v>
      </c>
      <c r="EA342" s="14">
        <f>INDEX(属性投放!BR$6:BR$85,卡牌属性!$DW342)</f>
        <v>18000</v>
      </c>
      <c r="EB342" s="14">
        <f t="shared" si="650"/>
        <v>8679</v>
      </c>
      <c r="EC342" s="14">
        <f t="shared" si="651"/>
        <v>9858</v>
      </c>
      <c r="ED342" s="14">
        <f t="shared" si="652"/>
        <v>10425</v>
      </c>
      <c r="EE342" s="14">
        <f t="shared" si="653"/>
        <v>10425</v>
      </c>
      <c r="EF342" s="14">
        <f t="shared" si="654"/>
        <v>11095</v>
      </c>
      <c r="EG342" s="14">
        <f t="shared" si="655"/>
        <v>4307</v>
      </c>
      <c r="EH342" s="14">
        <f t="shared" si="656"/>
        <v>4866</v>
      </c>
      <c r="EI342" s="14">
        <f t="shared" si="657"/>
        <v>4866</v>
      </c>
      <c r="EJ342" s="14">
        <f t="shared" si="658"/>
        <v>5145</v>
      </c>
      <c r="EK342" s="14">
        <f t="shared" si="659"/>
        <v>5446</v>
      </c>
      <c r="EL342" s="14">
        <f t="shared" si="660"/>
        <v>78600</v>
      </c>
      <c r="EM342" s="14">
        <f t="shared" si="661"/>
        <v>83110</v>
      </c>
      <c r="EN342" s="14">
        <f t="shared" si="662"/>
        <v>83110</v>
      </c>
      <c r="EO342" s="14">
        <f t="shared" si="663"/>
        <v>85490</v>
      </c>
      <c r="EP342" s="14">
        <f t="shared" si="664"/>
        <v>97080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3">
        <v>339</v>
      </c>
      <c r="AF343" s="13">
        <f t="shared" si="649"/>
        <v>17</v>
      </c>
      <c r="AG343" s="13">
        <f t="shared" si="621"/>
        <v>4</v>
      </c>
      <c r="AH343" s="14">
        <f t="shared" si="622"/>
        <v>1101016</v>
      </c>
      <c r="AI343" s="14" t="str">
        <f t="shared" si="623"/>
        <v>秦王攻19突</v>
      </c>
      <c r="AJ343" s="25" t="s">
        <v>162</v>
      </c>
      <c r="AK343" s="14">
        <v>20</v>
      </c>
      <c r="AL343" s="14">
        <f t="shared" si="624"/>
        <v>19</v>
      </c>
      <c r="AM343" s="14">
        <f>INDEX(属性投放!$DE$6:$DE$85,(卡牌属性!AG343-2)*20+卡牌属性!AL343)</f>
        <v>33219</v>
      </c>
      <c r="AN343" s="14">
        <f t="shared" si="625"/>
        <v>33219</v>
      </c>
      <c r="AO343" s="14">
        <f t="shared" si="625"/>
        <v>33219</v>
      </c>
      <c r="AP343" s="14">
        <f t="shared" si="625"/>
        <v>33219</v>
      </c>
      <c r="AQ343" s="14">
        <f t="shared" si="625"/>
        <v>33219</v>
      </c>
      <c r="AR343" s="14">
        <f>INDEX(属性投放!$DF$6:$DF$85,(卡牌属性!AG343-2)*20+卡牌属性!AL343)</f>
        <v>16623</v>
      </c>
      <c r="AS343" s="14">
        <f t="shared" si="626"/>
        <v>16623</v>
      </c>
      <c r="AT343" s="14">
        <f t="shared" si="626"/>
        <v>16623</v>
      </c>
      <c r="AU343" s="14">
        <f t="shared" si="626"/>
        <v>16623</v>
      </c>
      <c r="AV343" s="14">
        <f t="shared" si="626"/>
        <v>16623</v>
      </c>
      <c r="AW343" s="14">
        <f>INDEX(属性投放!$DG$6:$DG$85,(卡牌属性!AG343-2)*20+卡牌属性!AL343)</f>
        <v>165995</v>
      </c>
      <c r="AX343" s="14">
        <f t="shared" si="627"/>
        <v>165995</v>
      </c>
      <c r="AY343" s="14">
        <f t="shared" si="627"/>
        <v>165995</v>
      </c>
      <c r="AZ343" s="14">
        <f t="shared" si="627"/>
        <v>165995</v>
      </c>
      <c r="BA343" s="14">
        <f t="shared" si="627"/>
        <v>165995</v>
      </c>
      <c r="BB343" s="14">
        <f>INDEX(属性投放!$DK$6:$DK$85,(卡牌属性!AG343-2)*20+卡牌属性!AL343)</f>
        <v>826</v>
      </c>
      <c r="BC343" s="14">
        <f t="shared" si="628"/>
        <v>826</v>
      </c>
      <c r="BD343" s="14">
        <f t="shared" si="628"/>
        <v>826</v>
      </c>
      <c r="BE343" s="14">
        <f t="shared" si="628"/>
        <v>826</v>
      </c>
      <c r="BF343" s="14">
        <f t="shared" si="628"/>
        <v>826</v>
      </c>
      <c r="BG343" s="14">
        <f>INDEX(属性投放!$DL$6:$DL$85,(卡牌属性!AG343-2)*20+卡牌属性!AL343)</f>
        <v>413</v>
      </c>
      <c r="BH343" s="14">
        <f t="shared" si="629"/>
        <v>413</v>
      </c>
      <c r="BI343" s="14">
        <f t="shared" si="629"/>
        <v>413</v>
      </c>
      <c r="BJ343" s="14">
        <f t="shared" si="629"/>
        <v>413</v>
      </c>
      <c r="BK343" s="14">
        <f t="shared" si="629"/>
        <v>413</v>
      </c>
      <c r="BL343" s="14">
        <f>INDEX(属性投放!$DM$6:$DM$85,(卡牌属性!AG343-2)*20+卡牌属性!AL343)</f>
        <v>4130</v>
      </c>
      <c r="BM343" s="14">
        <f t="shared" si="630"/>
        <v>4130</v>
      </c>
      <c r="BN343" s="14">
        <f t="shared" si="630"/>
        <v>4130</v>
      </c>
      <c r="BO343" s="14">
        <f t="shared" si="630"/>
        <v>4130</v>
      </c>
      <c r="BP343" s="14">
        <f t="shared" si="630"/>
        <v>4130</v>
      </c>
      <c r="BU343" s="13">
        <v>339</v>
      </c>
      <c r="BV343" s="13">
        <f t="shared" si="631"/>
        <v>17</v>
      </c>
      <c r="BW343" s="14">
        <f t="shared" si="632"/>
        <v>3</v>
      </c>
      <c r="BX343" s="14">
        <f t="shared" si="633"/>
        <v>1102017</v>
      </c>
      <c r="BY343" s="14" t="str">
        <f t="shared" si="634"/>
        <v>飞廉19突</v>
      </c>
      <c r="BZ343" s="25" t="s">
        <v>162</v>
      </c>
      <c r="CA343" s="14">
        <v>2</v>
      </c>
      <c r="CB343" s="14">
        <f t="shared" si="635"/>
        <v>19</v>
      </c>
      <c r="CC343" s="14" t="s">
        <v>21</v>
      </c>
      <c r="CD343" s="14">
        <f>INDEX(属性投放!$AY$6:$AY$85,(BW343-2)*20+CB343)</f>
        <v>23491</v>
      </c>
      <c r="CE343" s="14" t="s">
        <v>22</v>
      </c>
      <c r="CF343" s="14">
        <f>INDEX(属性投放!$AZ$6:$AZ$85,(BW343-2)*20+CB343)</f>
        <v>11726</v>
      </c>
      <c r="CG343" s="14" t="s">
        <v>674</v>
      </c>
      <c r="CH343" s="14">
        <f>INDEX(属性投放!$BA$6:$BA$85,(BW343-2)*20+CB343)</f>
        <v>233910</v>
      </c>
      <c r="CI343" s="14" t="s">
        <v>21</v>
      </c>
      <c r="CJ343" s="14">
        <f>INDEX(属性投放!$BB$6:$BB$85,(BW343-2)*20+CB343)</f>
        <v>40</v>
      </c>
      <c r="CK343" s="14" t="s">
        <v>22</v>
      </c>
      <c r="CL343" s="14">
        <f>INDEX(属性投放!$BC$6:$BC$85,(BW343-2)*20+CB343)</f>
        <v>20</v>
      </c>
      <c r="CM343" s="14" t="s">
        <v>674</v>
      </c>
      <c r="CN343" s="14">
        <f>INDEX(属性投放!$BD$6:$BD$85,(BW343-2)*20+CB343)</f>
        <v>400</v>
      </c>
      <c r="CQ343" s="13">
        <v>339</v>
      </c>
      <c r="CR343" s="13">
        <f t="shared" si="636"/>
        <v>7</v>
      </c>
      <c r="CS343" s="13">
        <f t="shared" si="637"/>
        <v>27</v>
      </c>
      <c r="CT343" s="14">
        <f t="shared" si="638"/>
        <v>4</v>
      </c>
      <c r="CU343" s="14">
        <f t="shared" si="639"/>
        <v>1102007</v>
      </c>
      <c r="CV343" s="14" t="str">
        <f>INDEX($O$6:$O$27,CR343)&amp;"-"&amp;INDEX(属性投放!$AB$7:$AB$26,CX343)&amp;"-魂火-"&amp;CZ343</f>
        <v>天使缇娜-大叫唤+2-魂火-3</v>
      </c>
      <c r="CW343" s="25" t="s">
        <v>162</v>
      </c>
      <c r="CX343" s="14">
        <f>INDEX(属性投放!$AL$7:$AL$58,CS343)</f>
        <v>12</v>
      </c>
      <c r="CY343" s="14" t="s">
        <v>701</v>
      </c>
      <c r="CZ343" s="14">
        <f>INDEX(属性投放!$AM$7:$AM$58,CS343)</f>
        <v>3</v>
      </c>
      <c r="DA343" s="14">
        <f t="shared" si="640"/>
        <v>27</v>
      </c>
      <c r="DB343" s="14">
        <f>INDEX(属性投放!$AN$7:$AN$58,DA343)</f>
        <v>87</v>
      </c>
      <c r="DC343" s="14" t="s">
        <v>702</v>
      </c>
      <c r="DD343" s="14">
        <f>INDEX(属性投放!$BJ$6:$BJ$85,(CT343-2)*20+CX343)</f>
        <v>320</v>
      </c>
      <c r="DE343" s="14">
        <f>SUMIFS(DD$5:DD343,$CR$5:$CR343,"="&amp;$CR343)</f>
        <v>3920</v>
      </c>
      <c r="DF343" s="14" t="s">
        <v>703</v>
      </c>
      <c r="DG343" s="14">
        <f>INDEX(属性投放!$BK$6:$BK$85,(CT343-2)*20+CX343)</f>
        <v>160</v>
      </c>
      <c r="DH343" s="14">
        <f>SUMIFS(DG$5:DG343,$CR$5:$CR343,"="&amp;$CR343)</f>
        <v>1963</v>
      </c>
      <c r="DI343" s="14" t="s">
        <v>704</v>
      </c>
      <c r="DJ343" s="14">
        <f>INDEX(属性投放!$BL$6:$BL$85,(CT343-2)*20+CX343)</f>
        <v>3200</v>
      </c>
      <c r="DK343" s="14">
        <f>SUMIFS(DJ$5:DJ343,$CR$5:$CR343,"="&amp;$CR343)</f>
        <v>39200</v>
      </c>
      <c r="DP343" s="14">
        <f t="shared" si="641"/>
        <v>1102017</v>
      </c>
      <c r="DQ343" s="14" t="str">
        <f t="shared" si="642"/>
        <v>飞廉19突</v>
      </c>
      <c r="DR343" s="14">
        <f t="shared" si="643"/>
        <v>6</v>
      </c>
      <c r="DS343" s="14">
        <f t="shared" si="644"/>
        <v>6</v>
      </c>
      <c r="DT343" s="14">
        <f t="shared" si="645"/>
        <v>4</v>
      </c>
      <c r="DU343" s="14">
        <f t="shared" si="646"/>
        <v>3</v>
      </c>
      <c r="DV343" s="14">
        <f t="shared" si="647"/>
        <v>19</v>
      </c>
      <c r="DW343" s="14">
        <f t="shared" si="648"/>
        <v>39</v>
      </c>
      <c r="DX343" s="14">
        <f>INDEX(属性投放!$AW$6:$AW$85,(卡牌属性!DU343-2)*20+卡牌属性!DV343)</f>
        <v>8</v>
      </c>
      <c r="DY343" s="14">
        <f>INDEX(属性投放!BP$6:BP$85,卡牌属性!$DW343)</f>
        <v>1800</v>
      </c>
      <c r="DZ343" s="14">
        <f>INDEX(属性投放!BQ$6:BQ$85,卡牌属性!$DW343)</f>
        <v>900</v>
      </c>
      <c r="EA343" s="14">
        <f>INDEX(属性投放!BR$6:BR$85,卡牌属性!$DW343)</f>
        <v>18000</v>
      </c>
      <c r="EB343" s="14">
        <f t="shared" si="650"/>
        <v>10724</v>
      </c>
      <c r="EC343" s="14">
        <f t="shared" si="651"/>
        <v>12008</v>
      </c>
      <c r="ED343" s="14">
        <f t="shared" si="652"/>
        <v>12645</v>
      </c>
      <c r="EE343" s="14">
        <f t="shared" si="653"/>
        <v>12645</v>
      </c>
      <c r="EF343" s="14">
        <f t="shared" si="654"/>
        <v>13420</v>
      </c>
      <c r="EG343" s="14">
        <f t="shared" si="655"/>
        <v>5333</v>
      </c>
      <c r="EH343" s="14">
        <f t="shared" si="656"/>
        <v>5941</v>
      </c>
      <c r="EI343" s="14">
        <f t="shared" si="657"/>
        <v>5941</v>
      </c>
      <c r="EJ343" s="14">
        <f t="shared" si="658"/>
        <v>6255</v>
      </c>
      <c r="EK343" s="14">
        <f t="shared" si="659"/>
        <v>6612</v>
      </c>
      <c r="EL343" s="14">
        <f t="shared" si="660"/>
        <v>98350</v>
      </c>
      <c r="EM343" s="14">
        <f t="shared" si="661"/>
        <v>103210</v>
      </c>
      <c r="EN343" s="14">
        <f t="shared" si="662"/>
        <v>103210</v>
      </c>
      <c r="EO343" s="14">
        <f t="shared" si="663"/>
        <v>105940</v>
      </c>
      <c r="EP343" s="14">
        <f t="shared" si="664"/>
        <v>118580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3">
        <v>340</v>
      </c>
      <c r="AF344" s="13">
        <f t="shared" si="649"/>
        <v>17</v>
      </c>
      <c r="AG344" s="13">
        <f t="shared" si="621"/>
        <v>4</v>
      </c>
      <c r="AH344" s="14">
        <f t="shared" si="622"/>
        <v>1101016</v>
      </c>
      <c r="AI344" s="14" t="str">
        <f t="shared" si="623"/>
        <v>秦王攻20突</v>
      </c>
      <c r="AJ344" s="25" t="s">
        <v>162</v>
      </c>
      <c r="AK344" s="14">
        <v>21</v>
      </c>
      <c r="AL344" s="14">
        <f t="shared" si="624"/>
        <v>20</v>
      </c>
      <c r="AM344" s="14">
        <f>INDEX(属性投放!$DE$6:$DE$85,(卡牌属性!AG344-2)*20+卡牌属性!AL344)</f>
        <v>34989</v>
      </c>
      <c r="AN344" s="14">
        <f t="shared" si="625"/>
        <v>34989</v>
      </c>
      <c r="AO344" s="14">
        <f t="shared" si="625"/>
        <v>34989</v>
      </c>
      <c r="AP344" s="14">
        <f t="shared" si="625"/>
        <v>34989</v>
      </c>
      <c r="AQ344" s="14">
        <f t="shared" si="625"/>
        <v>34989</v>
      </c>
      <c r="AR344" s="14">
        <f>INDEX(属性投放!$DF$6:$DF$85,(卡牌属性!AG344-2)*20+卡牌属性!AL344)</f>
        <v>17509</v>
      </c>
      <c r="AS344" s="14">
        <f t="shared" si="626"/>
        <v>17509</v>
      </c>
      <c r="AT344" s="14">
        <f t="shared" si="626"/>
        <v>17509</v>
      </c>
      <c r="AU344" s="14">
        <f t="shared" si="626"/>
        <v>17509</v>
      </c>
      <c r="AV344" s="14">
        <f t="shared" si="626"/>
        <v>17509</v>
      </c>
      <c r="AW344" s="14">
        <f>INDEX(属性投放!$DG$6:$DG$85,(卡牌属性!AG344-2)*20+卡牌属性!AL344)</f>
        <v>174845</v>
      </c>
      <c r="AX344" s="14">
        <f t="shared" si="627"/>
        <v>174845</v>
      </c>
      <c r="AY344" s="14">
        <f t="shared" si="627"/>
        <v>174845</v>
      </c>
      <c r="AZ344" s="14">
        <f t="shared" si="627"/>
        <v>174845</v>
      </c>
      <c r="BA344" s="14">
        <f t="shared" si="627"/>
        <v>174845</v>
      </c>
      <c r="BB344" s="14">
        <f>INDEX(属性投放!$DK$6:$DK$85,(卡牌属性!AG344-2)*20+卡牌属性!AL344)</f>
        <v>826</v>
      </c>
      <c r="BC344" s="14">
        <f t="shared" si="628"/>
        <v>826</v>
      </c>
      <c r="BD344" s="14">
        <f t="shared" si="628"/>
        <v>826</v>
      </c>
      <c r="BE344" s="14">
        <f t="shared" si="628"/>
        <v>826</v>
      </c>
      <c r="BF344" s="14">
        <f t="shared" si="628"/>
        <v>826</v>
      </c>
      <c r="BG344" s="14">
        <f>INDEX(属性投放!$DL$6:$DL$85,(卡牌属性!AG344-2)*20+卡牌属性!AL344)</f>
        <v>413</v>
      </c>
      <c r="BH344" s="14">
        <f t="shared" si="629"/>
        <v>413</v>
      </c>
      <c r="BI344" s="14">
        <f t="shared" si="629"/>
        <v>413</v>
      </c>
      <c r="BJ344" s="14">
        <f t="shared" si="629"/>
        <v>413</v>
      </c>
      <c r="BK344" s="14">
        <f t="shared" si="629"/>
        <v>413</v>
      </c>
      <c r="BL344" s="14">
        <f>INDEX(属性投放!$DM$6:$DM$85,(卡牌属性!AG344-2)*20+卡牌属性!AL344)</f>
        <v>4130</v>
      </c>
      <c r="BM344" s="14">
        <f t="shared" si="630"/>
        <v>4130</v>
      </c>
      <c r="BN344" s="14">
        <f t="shared" si="630"/>
        <v>4130</v>
      </c>
      <c r="BO344" s="14">
        <f t="shared" si="630"/>
        <v>4130</v>
      </c>
      <c r="BP344" s="14">
        <f t="shared" si="630"/>
        <v>4130</v>
      </c>
      <c r="BU344" s="13">
        <v>340</v>
      </c>
      <c r="BV344" s="13">
        <f t="shared" si="631"/>
        <v>17</v>
      </c>
      <c r="BW344" s="14">
        <f t="shared" si="632"/>
        <v>3</v>
      </c>
      <c r="BX344" s="14">
        <f t="shared" si="633"/>
        <v>1102017</v>
      </c>
      <c r="BY344" s="14" t="str">
        <f t="shared" si="634"/>
        <v>飞廉20突</v>
      </c>
      <c r="BZ344" s="25" t="s">
        <v>162</v>
      </c>
      <c r="CA344" s="14">
        <v>2</v>
      </c>
      <c r="CB344" s="14">
        <f t="shared" si="635"/>
        <v>20</v>
      </c>
      <c r="CC344" s="14" t="s">
        <v>21</v>
      </c>
      <c r="CD344" s="14">
        <f>INDEX(属性投放!$AY$6:$AY$85,(BW344-2)*20+CB344)</f>
        <v>28986</v>
      </c>
      <c r="CE344" s="14" t="s">
        <v>22</v>
      </c>
      <c r="CF344" s="14">
        <f>INDEX(属性投放!$AZ$6:$AZ$85,(BW344-2)*20+CB344)</f>
        <v>14475</v>
      </c>
      <c r="CG344" s="14" t="s">
        <v>674</v>
      </c>
      <c r="CH344" s="14">
        <f>INDEX(属性投放!$BA$6:$BA$85,(BW344-2)*20+CB344)</f>
        <v>288860</v>
      </c>
      <c r="CI344" s="14" t="s">
        <v>21</v>
      </c>
      <c r="CJ344" s="14">
        <f>INDEX(属性投放!$BB$6:$BB$85,(BW344-2)*20+CB344)</f>
        <v>40</v>
      </c>
      <c r="CK344" s="14" t="s">
        <v>22</v>
      </c>
      <c r="CL344" s="14">
        <f>INDEX(属性投放!$BC$6:$BC$85,(BW344-2)*20+CB344)</f>
        <v>20</v>
      </c>
      <c r="CM344" s="14" t="s">
        <v>674</v>
      </c>
      <c r="CN344" s="14">
        <f>INDEX(属性投放!$BD$6:$BD$85,(BW344-2)*20+CB344)</f>
        <v>400</v>
      </c>
      <c r="CQ344" s="13">
        <v>340</v>
      </c>
      <c r="CR344" s="13">
        <f t="shared" si="636"/>
        <v>7</v>
      </c>
      <c r="CS344" s="13">
        <f t="shared" si="637"/>
        <v>28</v>
      </c>
      <c r="CT344" s="14">
        <f t="shared" si="638"/>
        <v>4</v>
      </c>
      <c r="CU344" s="14">
        <f t="shared" si="639"/>
        <v>1102007</v>
      </c>
      <c r="CV344" s="14" t="str">
        <f>INDEX($O$6:$O$27,CR344)&amp;"-"&amp;INDEX(属性投放!$AB$7:$AB$26,CX344)&amp;"-魂火-"&amp;CZ344</f>
        <v>天使缇娜-焦热-魂火-1</v>
      </c>
      <c r="CW344" s="25" t="s">
        <v>162</v>
      </c>
      <c r="CX344" s="14">
        <f>INDEX(属性投放!$AL$7:$AL$58,CS344)</f>
        <v>13</v>
      </c>
      <c r="CY344" s="14" t="s">
        <v>701</v>
      </c>
      <c r="CZ344" s="14">
        <f>INDEX(属性投放!$AM$7:$AM$58,CS344)</f>
        <v>1</v>
      </c>
      <c r="DA344" s="14">
        <f t="shared" si="640"/>
        <v>28</v>
      </c>
      <c r="DB344" s="14">
        <f>INDEX(属性投放!$AN$7:$AN$58,DA344)</f>
        <v>90</v>
      </c>
      <c r="DC344" s="14" t="s">
        <v>702</v>
      </c>
      <c r="DD344" s="14">
        <f>INDEX(属性投放!$BJ$6:$BJ$85,(CT344-2)*20+CX344)</f>
        <v>400</v>
      </c>
      <c r="DE344" s="14">
        <f>SUMIFS(DD$5:DD344,$CR$5:$CR344,"="&amp;$CR344)</f>
        <v>4320</v>
      </c>
      <c r="DF344" s="14" t="s">
        <v>703</v>
      </c>
      <c r="DG344" s="14">
        <f>INDEX(属性投放!$BK$6:$BK$85,(CT344-2)*20+CX344)</f>
        <v>200</v>
      </c>
      <c r="DH344" s="14">
        <f>SUMIFS(DG$5:DG344,$CR$5:$CR344,"="&amp;$CR344)</f>
        <v>2163</v>
      </c>
      <c r="DI344" s="14" t="s">
        <v>704</v>
      </c>
      <c r="DJ344" s="14">
        <f>INDEX(属性投放!$BL$6:$BL$85,(CT344-2)*20+CX344)</f>
        <v>4000</v>
      </c>
      <c r="DK344" s="14">
        <f>SUMIFS(DJ$5:DJ344,$CR$5:$CR344,"="&amp;$CR344)</f>
        <v>43200</v>
      </c>
      <c r="DP344" s="14">
        <f t="shared" si="641"/>
        <v>1102017</v>
      </c>
      <c r="DQ344" s="14" t="str">
        <f t="shared" si="642"/>
        <v>飞廉20突</v>
      </c>
      <c r="DR344" s="14">
        <f t="shared" si="643"/>
        <v>6</v>
      </c>
      <c r="DS344" s="14">
        <f t="shared" si="644"/>
        <v>6</v>
      </c>
      <c r="DT344" s="14">
        <f t="shared" si="645"/>
        <v>4</v>
      </c>
      <c r="DU344" s="14">
        <f t="shared" si="646"/>
        <v>3</v>
      </c>
      <c r="DV344" s="14">
        <f t="shared" si="647"/>
        <v>20</v>
      </c>
      <c r="DW344" s="14">
        <f t="shared" si="648"/>
        <v>40</v>
      </c>
      <c r="DX344" s="14">
        <f>INDEX(属性投放!$AW$6:$AW$85,(卡牌属性!DU344-2)*20+卡牌属性!DV344)</f>
        <v>10</v>
      </c>
      <c r="DY344" s="14">
        <f>INDEX(属性投放!BP$6:BP$85,卡牌属性!$DW344)</f>
        <v>2000</v>
      </c>
      <c r="DZ344" s="14">
        <f>INDEX(属性投放!BQ$6:BQ$85,卡牌属性!$DW344)</f>
        <v>1000</v>
      </c>
      <c r="EA344" s="14">
        <f>INDEX(属性投放!BR$6:BR$85,卡牌属性!$DW344)</f>
        <v>20000</v>
      </c>
      <c r="EB344" s="14">
        <f t="shared" si="650"/>
        <v>12884</v>
      </c>
      <c r="EC344" s="14">
        <f t="shared" si="651"/>
        <v>14408</v>
      </c>
      <c r="ED344" s="14">
        <f t="shared" si="652"/>
        <v>15085</v>
      </c>
      <c r="EE344" s="14">
        <f t="shared" si="653"/>
        <v>15085</v>
      </c>
      <c r="EF344" s="14">
        <f t="shared" si="654"/>
        <v>16020</v>
      </c>
      <c r="EG344" s="14">
        <f t="shared" si="655"/>
        <v>6417</v>
      </c>
      <c r="EH344" s="14">
        <f t="shared" si="656"/>
        <v>7145</v>
      </c>
      <c r="EI344" s="14">
        <f t="shared" si="657"/>
        <v>7145</v>
      </c>
      <c r="EJ344" s="14">
        <f t="shared" si="658"/>
        <v>7475</v>
      </c>
      <c r="EK344" s="14">
        <f t="shared" si="659"/>
        <v>7912</v>
      </c>
      <c r="EL344" s="14">
        <f t="shared" si="660"/>
        <v>118750</v>
      </c>
      <c r="EM344" s="14">
        <f t="shared" si="661"/>
        <v>124410</v>
      </c>
      <c r="EN344" s="14">
        <f t="shared" si="662"/>
        <v>124410</v>
      </c>
      <c r="EO344" s="14">
        <f t="shared" si="663"/>
        <v>127540</v>
      </c>
      <c r="EP344" s="14">
        <f t="shared" si="664"/>
        <v>142580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3">
        <v>341</v>
      </c>
      <c r="AF345" s="13">
        <f t="shared" si="649"/>
        <v>18</v>
      </c>
      <c r="AG345" s="13">
        <f t="shared" si="621"/>
        <v>3</v>
      </c>
      <c r="AH345" s="14">
        <f t="shared" si="622"/>
        <v>1101020</v>
      </c>
      <c r="AI345" s="14" t="str">
        <f t="shared" si="623"/>
        <v>姬烟华1突</v>
      </c>
      <c r="AJ345" s="25" t="s">
        <v>162</v>
      </c>
      <c r="AK345" s="14">
        <v>22</v>
      </c>
      <c r="AL345" s="14">
        <f t="shared" si="624"/>
        <v>1</v>
      </c>
      <c r="AM345" s="14">
        <f>INDEX(属性投放!$DE$6:$DE$85,(卡牌属性!AG345-2)*20+卡牌属性!AL345)</f>
        <v>80</v>
      </c>
      <c r="AN345" s="14">
        <f t="shared" ref="AN345:AQ364" si="665">$AM345</f>
        <v>80</v>
      </c>
      <c r="AO345" s="14">
        <f t="shared" si="665"/>
        <v>80</v>
      </c>
      <c r="AP345" s="14">
        <f t="shared" si="665"/>
        <v>80</v>
      </c>
      <c r="AQ345" s="14">
        <f t="shared" si="665"/>
        <v>80</v>
      </c>
      <c r="AR345" s="14">
        <f>INDEX(属性投放!$DF$6:$DF$85,(卡牌属性!AG345-2)*20+卡牌属性!AL345)</f>
        <v>0</v>
      </c>
      <c r="AS345" s="14">
        <f t="shared" ref="AS345:AV364" si="666">$AR345</f>
        <v>0</v>
      </c>
      <c r="AT345" s="14">
        <f t="shared" si="666"/>
        <v>0</v>
      </c>
      <c r="AU345" s="14">
        <f t="shared" si="666"/>
        <v>0</v>
      </c>
      <c r="AV345" s="14">
        <f t="shared" si="666"/>
        <v>0</v>
      </c>
      <c r="AW345" s="14">
        <f>INDEX(属性投放!$DG$6:$DG$85,(卡牌属性!AG345-2)*20+卡牌属性!AL345)</f>
        <v>300</v>
      </c>
      <c r="AX345" s="14">
        <f t="shared" ref="AX345:BA364" si="667">$AW345</f>
        <v>300</v>
      </c>
      <c r="AY345" s="14">
        <f t="shared" si="667"/>
        <v>300</v>
      </c>
      <c r="AZ345" s="14">
        <f t="shared" si="667"/>
        <v>300</v>
      </c>
      <c r="BA345" s="14">
        <f t="shared" si="667"/>
        <v>300</v>
      </c>
      <c r="BB345" s="14">
        <f>INDEX(属性投放!$DK$6:$DK$85,(卡牌属性!AG345-2)*20+卡牌属性!AL345)</f>
        <v>9</v>
      </c>
      <c r="BC345" s="14">
        <f t="shared" ref="BC345:BF364" si="668">$BB345</f>
        <v>9</v>
      </c>
      <c r="BD345" s="14">
        <f t="shared" si="668"/>
        <v>9</v>
      </c>
      <c r="BE345" s="14">
        <f t="shared" si="668"/>
        <v>9</v>
      </c>
      <c r="BF345" s="14">
        <f t="shared" si="668"/>
        <v>9</v>
      </c>
      <c r="BG345" s="14">
        <f>INDEX(属性投放!$DL$6:$DL$85,(卡牌属性!AG345-2)*20+卡牌属性!AL345)</f>
        <v>4</v>
      </c>
      <c r="BH345" s="14">
        <f t="shared" ref="BH345:BK364" si="669">$BG345</f>
        <v>4</v>
      </c>
      <c r="BI345" s="14">
        <f t="shared" si="669"/>
        <v>4</v>
      </c>
      <c r="BJ345" s="14">
        <f t="shared" si="669"/>
        <v>4</v>
      </c>
      <c r="BK345" s="14">
        <f t="shared" si="669"/>
        <v>4</v>
      </c>
      <c r="BL345" s="14">
        <f>INDEX(属性投放!$DM$6:$DM$85,(卡牌属性!AG345-2)*20+卡牌属性!AL345)</f>
        <v>45</v>
      </c>
      <c r="BM345" s="14">
        <f t="shared" ref="BM345:BP364" si="670">$BL345</f>
        <v>45</v>
      </c>
      <c r="BN345" s="14">
        <f t="shared" si="670"/>
        <v>45</v>
      </c>
      <c r="BO345" s="14">
        <f t="shared" si="670"/>
        <v>45</v>
      </c>
      <c r="BP345" s="14">
        <f t="shared" si="670"/>
        <v>45</v>
      </c>
      <c r="BU345" s="13">
        <v>341</v>
      </c>
      <c r="BV345" s="13">
        <f t="shared" si="631"/>
        <v>18</v>
      </c>
      <c r="BW345" s="14">
        <f t="shared" si="632"/>
        <v>2</v>
      </c>
      <c r="BX345" s="14">
        <f t="shared" si="633"/>
        <v>1102018</v>
      </c>
      <c r="BY345" s="14" t="str">
        <f t="shared" si="634"/>
        <v>噬日1突</v>
      </c>
      <c r="BZ345" s="25" t="s">
        <v>162</v>
      </c>
      <c r="CA345" s="14">
        <v>2</v>
      </c>
      <c r="CB345" s="14">
        <f t="shared" si="635"/>
        <v>1</v>
      </c>
      <c r="CC345" s="14" t="s">
        <v>21</v>
      </c>
      <c r="CD345" s="14">
        <f>INDEX(属性投放!$AY$6:$AY$85,(BW345-2)*20+CB345)</f>
        <v>100</v>
      </c>
      <c r="CE345" s="14" t="s">
        <v>22</v>
      </c>
      <c r="CF345" s="14">
        <f>INDEX(属性投放!$AZ$6:$AZ$85,(BW345-2)*20+CB345)</f>
        <v>20</v>
      </c>
      <c r="CG345" s="14" t="s">
        <v>674</v>
      </c>
      <c r="CH345" s="14">
        <f>INDEX(属性投放!$BA$6:$BA$85,(BW345-2)*20+CB345)</f>
        <v>300</v>
      </c>
      <c r="CI345" s="14" t="s">
        <v>21</v>
      </c>
      <c r="CJ345" s="14">
        <f>INDEX(属性投放!$BB$6:$BB$85,(BW345-2)*20+CB345)</f>
        <v>5</v>
      </c>
      <c r="CK345" s="14" t="s">
        <v>22</v>
      </c>
      <c r="CL345" s="14">
        <f>INDEX(属性投放!$BC$6:$BC$85,(BW345-2)*20+CB345)</f>
        <v>3</v>
      </c>
      <c r="CM345" s="14" t="s">
        <v>674</v>
      </c>
      <c r="CN345" s="14">
        <f>INDEX(属性投放!$BD$6:$BD$85,(BW345-2)*20+CB345)</f>
        <v>50</v>
      </c>
      <c r="CQ345" s="13">
        <v>341</v>
      </c>
      <c r="CR345" s="13">
        <f t="shared" si="636"/>
        <v>7</v>
      </c>
      <c r="CS345" s="13">
        <f t="shared" si="637"/>
        <v>29</v>
      </c>
      <c r="CT345" s="14">
        <f t="shared" si="638"/>
        <v>4</v>
      </c>
      <c r="CU345" s="14">
        <f t="shared" si="639"/>
        <v>1102007</v>
      </c>
      <c r="CV345" s="14" t="str">
        <f>INDEX($O$6:$O$27,CR345)&amp;"-"&amp;INDEX(属性投放!$AB$7:$AB$26,CX345)&amp;"-魂火-"&amp;CZ345</f>
        <v>天使缇娜-焦热-魂火-2</v>
      </c>
      <c r="CW345" s="25" t="s">
        <v>162</v>
      </c>
      <c r="CX345" s="14">
        <f>INDEX(属性投放!$AL$7:$AL$58,CS345)</f>
        <v>13</v>
      </c>
      <c r="CY345" s="14" t="s">
        <v>701</v>
      </c>
      <c r="CZ345" s="14">
        <f>INDEX(属性投放!$AM$7:$AM$58,CS345)</f>
        <v>2</v>
      </c>
      <c r="DA345" s="14">
        <f t="shared" si="640"/>
        <v>29</v>
      </c>
      <c r="DB345" s="14">
        <f>INDEX(属性投放!$AN$7:$AN$58,DA345)</f>
        <v>92</v>
      </c>
      <c r="DC345" s="14" t="s">
        <v>702</v>
      </c>
      <c r="DD345" s="14">
        <f>INDEX(属性投放!$BJ$6:$BJ$85,(CT345-2)*20+CX345)</f>
        <v>400</v>
      </c>
      <c r="DE345" s="14">
        <f>SUMIFS(DD$5:DD345,$CR$5:$CR345,"="&amp;$CR345)</f>
        <v>4720</v>
      </c>
      <c r="DF345" s="14" t="s">
        <v>703</v>
      </c>
      <c r="DG345" s="14">
        <f>INDEX(属性投放!$BK$6:$BK$85,(CT345-2)*20+CX345)</f>
        <v>200</v>
      </c>
      <c r="DH345" s="14">
        <f>SUMIFS(DG$5:DG345,$CR$5:$CR345,"="&amp;$CR345)</f>
        <v>2363</v>
      </c>
      <c r="DI345" s="14" t="s">
        <v>704</v>
      </c>
      <c r="DJ345" s="14">
        <f>INDEX(属性投放!$BL$6:$BL$85,(CT345-2)*20+CX345)</f>
        <v>4000</v>
      </c>
      <c r="DK345" s="14">
        <f>SUMIFS(DJ$5:DJ345,$CR$5:$CR345,"="&amp;$CR345)</f>
        <v>47200</v>
      </c>
      <c r="DP345" s="14">
        <f t="shared" si="641"/>
        <v>1102018</v>
      </c>
      <c r="DQ345" s="14" t="str">
        <f t="shared" si="642"/>
        <v>噬日1突</v>
      </c>
      <c r="DR345" s="14">
        <f t="shared" si="643"/>
        <v>3</v>
      </c>
      <c r="DS345" s="14">
        <f t="shared" si="644"/>
        <v>3</v>
      </c>
      <c r="DT345" s="14">
        <f t="shared" si="645"/>
        <v>3</v>
      </c>
      <c r="DU345" s="14">
        <f t="shared" si="646"/>
        <v>2</v>
      </c>
      <c r="DV345" s="14">
        <f t="shared" si="647"/>
        <v>1</v>
      </c>
      <c r="DW345" s="14">
        <f t="shared" si="648"/>
        <v>1</v>
      </c>
      <c r="DX345" s="14">
        <f>INDEX(属性投放!$AW$6:$AW$85,(卡牌属性!DU345-2)*20+卡牌属性!DV345)</f>
        <v>4</v>
      </c>
      <c r="DY345" s="14">
        <f>INDEX(属性投放!BP$6:BP$85,卡牌属性!$DW345)</f>
        <v>25</v>
      </c>
      <c r="DZ345" s="14">
        <f>INDEX(属性投放!BQ$6:BQ$85,卡牌属性!$DW345)</f>
        <v>13</v>
      </c>
      <c r="EA345" s="14">
        <f>INDEX(属性投放!BR$6:BR$85,卡牌属性!$DW345)</f>
        <v>250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3">
        <v>342</v>
      </c>
      <c r="AF346" s="13">
        <f t="shared" si="649"/>
        <v>18</v>
      </c>
      <c r="AG346" s="13">
        <f t="shared" si="621"/>
        <v>3</v>
      </c>
      <c r="AH346" s="14">
        <f t="shared" si="622"/>
        <v>1101020</v>
      </c>
      <c r="AI346" s="14" t="str">
        <f t="shared" si="623"/>
        <v>姬烟华2突</v>
      </c>
      <c r="AJ346" s="25" t="s">
        <v>162</v>
      </c>
      <c r="AK346" s="14">
        <v>23</v>
      </c>
      <c r="AL346" s="14">
        <f t="shared" si="624"/>
        <v>2</v>
      </c>
      <c r="AM346" s="14">
        <f>INDEX(属性投放!$DE$6:$DE$85,(卡牌属性!AG346-2)*20+卡牌属性!AL346)</f>
        <v>170</v>
      </c>
      <c r="AN346" s="14">
        <f t="shared" si="665"/>
        <v>170</v>
      </c>
      <c r="AO346" s="14">
        <f t="shared" si="665"/>
        <v>170</v>
      </c>
      <c r="AP346" s="14">
        <f t="shared" si="665"/>
        <v>170</v>
      </c>
      <c r="AQ346" s="14">
        <f t="shared" si="665"/>
        <v>170</v>
      </c>
      <c r="AR346" s="14">
        <f>INDEX(属性投放!$DF$6:$DF$85,(卡牌属性!AG346-2)*20+卡牌属性!AL346)</f>
        <v>40</v>
      </c>
      <c r="AS346" s="14">
        <f t="shared" si="666"/>
        <v>40</v>
      </c>
      <c r="AT346" s="14">
        <f t="shared" si="666"/>
        <v>40</v>
      </c>
      <c r="AU346" s="14">
        <f t="shared" si="666"/>
        <v>40</v>
      </c>
      <c r="AV346" s="14">
        <f t="shared" si="666"/>
        <v>40</v>
      </c>
      <c r="AW346" s="14">
        <f>INDEX(属性投放!$DG$6:$DG$85,(卡牌属性!AG346-2)*20+卡牌属性!AL346)</f>
        <v>750</v>
      </c>
      <c r="AX346" s="14">
        <f t="shared" si="667"/>
        <v>750</v>
      </c>
      <c r="AY346" s="14">
        <f t="shared" si="667"/>
        <v>750</v>
      </c>
      <c r="AZ346" s="14">
        <f t="shared" si="667"/>
        <v>750</v>
      </c>
      <c r="BA346" s="14">
        <f t="shared" si="667"/>
        <v>750</v>
      </c>
      <c r="BB346" s="14">
        <f>INDEX(属性投放!$DK$6:$DK$85,(卡牌属性!AG346-2)*20+卡牌属性!AL346)</f>
        <v>18</v>
      </c>
      <c r="BC346" s="14">
        <f t="shared" si="668"/>
        <v>18</v>
      </c>
      <c r="BD346" s="14">
        <f t="shared" si="668"/>
        <v>18</v>
      </c>
      <c r="BE346" s="14">
        <f t="shared" si="668"/>
        <v>18</v>
      </c>
      <c r="BF346" s="14">
        <f t="shared" si="668"/>
        <v>18</v>
      </c>
      <c r="BG346" s="14">
        <f>INDEX(属性投放!$DL$6:$DL$85,(卡牌属性!AG346-2)*20+卡牌属性!AL346)</f>
        <v>9</v>
      </c>
      <c r="BH346" s="14">
        <f t="shared" si="669"/>
        <v>9</v>
      </c>
      <c r="BI346" s="14">
        <f t="shared" si="669"/>
        <v>9</v>
      </c>
      <c r="BJ346" s="14">
        <f t="shared" si="669"/>
        <v>9</v>
      </c>
      <c r="BK346" s="14">
        <f t="shared" si="669"/>
        <v>9</v>
      </c>
      <c r="BL346" s="14">
        <f>INDEX(属性投放!$DM$6:$DM$85,(卡牌属性!AG346-2)*20+卡牌属性!AL346)</f>
        <v>90</v>
      </c>
      <c r="BM346" s="14">
        <f t="shared" si="670"/>
        <v>90</v>
      </c>
      <c r="BN346" s="14">
        <f t="shared" si="670"/>
        <v>90</v>
      </c>
      <c r="BO346" s="14">
        <f t="shared" si="670"/>
        <v>90</v>
      </c>
      <c r="BP346" s="14">
        <f t="shared" si="670"/>
        <v>90</v>
      </c>
      <c r="BU346" s="13">
        <v>342</v>
      </c>
      <c r="BV346" s="13">
        <f t="shared" si="631"/>
        <v>18</v>
      </c>
      <c r="BW346" s="14">
        <f t="shared" si="632"/>
        <v>2</v>
      </c>
      <c r="BX346" s="14">
        <f t="shared" si="633"/>
        <v>1102018</v>
      </c>
      <c r="BY346" s="14" t="str">
        <f t="shared" si="634"/>
        <v>噬日2突</v>
      </c>
      <c r="BZ346" s="25" t="s">
        <v>162</v>
      </c>
      <c r="CA346" s="14">
        <v>2</v>
      </c>
      <c r="CB346" s="14">
        <f t="shared" si="635"/>
        <v>2</v>
      </c>
      <c r="CC346" s="14" t="s">
        <v>21</v>
      </c>
      <c r="CD346" s="14">
        <f>INDEX(属性投放!$AY$6:$AY$85,(BW346-2)*20+CB346)</f>
        <v>160</v>
      </c>
      <c r="CE346" s="14" t="s">
        <v>22</v>
      </c>
      <c r="CF346" s="14">
        <f>INDEX(属性投放!$AZ$6:$AZ$85,(BW346-2)*20+CB346)</f>
        <v>53</v>
      </c>
      <c r="CG346" s="14" t="s">
        <v>674</v>
      </c>
      <c r="CH346" s="14">
        <f>INDEX(属性投放!$BA$6:$BA$85,(BW346-2)*20+CB346)</f>
        <v>900</v>
      </c>
      <c r="CI346" s="14" t="s">
        <v>21</v>
      </c>
      <c r="CJ346" s="14">
        <f>INDEX(属性投放!$BB$6:$BB$85,(BW346-2)*20+CB346)</f>
        <v>6</v>
      </c>
      <c r="CK346" s="14" t="s">
        <v>22</v>
      </c>
      <c r="CL346" s="14">
        <f>INDEX(属性投放!$BC$6:$BC$85,(BW346-2)*20+CB346)</f>
        <v>3</v>
      </c>
      <c r="CM346" s="14" t="s">
        <v>674</v>
      </c>
      <c r="CN346" s="14">
        <f>INDEX(属性投放!$BD$6:$BD$85,(BW346-2)*20+CB346)</f>
        <v>60</v>
      </c>
      <c r="CQ346" s="13">
        <v>342</v>
      </c>
      <c r="CR346" s="13">
        <f t="shared" si="636"/>
        <v>7</v>
      </c>
      <c r="CS346" s="13">
        <f t="shared" si="637"/>
        <v>30</v>
      </c>
      <c r="CT346" s="14">
        <f t="shared" si="638"/>
        <v>4</v>
      </c>
      <c r="CU346" s="14">
        <f t="shared" si="639"/>
        <v>1102007</v>
      </c>
      <c r="CV346" s="14" t="str">
        <f>INDEX($O$6:$O$27,CR346)&amp;"-"&amp;INDEX(属性投放!$AB$7:$AB$26,CX346)&amp;"-魂火-"&amp;CZ346</f>
        <v>天使缇娜-焦热-魂火-3</v>
      </c>
      <c r="CW346" s="25" t="s">
        <v>162</v>
      </c>
      <c r="CX346" s="14">
        <f>INDEX(属性投放!$AL$7:$AL$58,CS346)</f>
        <v>13</v>
      </c>
      <c r="CY346" s="14" t="s">
        <v>701</v>
      </c>
      <c r="CZ346" s="14">
        <f>INDEX(属性投放!$AM$7:$AM$58,CS346)</f>
        <v>3</v>
      </c>
      <c r="DA346" s="14">
        <f t="shared" si="640"/>
        <v>30</v>
      </c>
      <c r="DB346" s="14">
        <f>INDEX(属性投放!$AN$7:$AN$58,DA346)</f>
        <v>95</v>
      </c>
      <c r="DC346" s="14" t="s">
        <v>702</v>
      </c>
      <c r="DD346" s="14">
        <f>INDEX(属性投放!$BJ$6:$BJ$85,(CT346-2)*20+CX346)</f>
        <v>400</v>
      </c>
      <c r="DE346" s="14">
        <f>SUMIFS(DD$5:DD346,$CR$5:$CR346,"="&amp;$CR346)</f>
        <v>5120</v>
      </c>
      <c r="DF346" s="14" t="s">
        <v>703</v>
      </c>
      <c r="DG346" s="14">
        <f>INDEX(属性投放!$BK$6:$BK$85,(CT346-2)*20+CX346)</f>
        <v>200</v>
      </c>
      <c r="DH346" s="14">
        <f>SUMIFS(DG$5:DG346,$CR$5:$CR346,"="&amp;$CR346)</f>
        <v>2563</v>
      </c>
      <c r="DI346" s="14" t="s">
        <v>704</v>
      </c>
      <c r="DJ346" s="14">
        <f>INDEX(属性投放!$BL$6:$BL$85,(CT346-2)*20+CX346)</f>
        <v>4000</v>
      </c>
      <c r="DK346" s="14">
        <f>SUMIFS(DJ$5:DJ346,$CR$5:$CR346,"="&amp;$CR346)</f>
        <v>51200</v>
      </c>
      <c r="DP346" s="14">
        <f t="shared" si="641"/>
        <v>1102018</v>
      </c>
      <c r="DQ346" s="14" t="str">
        <f t="shared" si="642"/>
        <v>噬日2突</v>
      </c>
      <c r="DR346" s="14">
        <f t="shared" si="643"/>
        <v>3</v>
      </c>
      <c r="DS346" s="14">
        <f t="shared" si="644"/>
        <v>3</v>
      </c>
      <c r="DT346" s="14">
        <f t="shared" si="645"/>
        <v>3</v>
      </c>
      <c r="DU346" s="14">
        <f t="shared" si="646"/>
        <v>2</v>
      </c>
      <c r="DV346" s="14">
        <f t="shared" si="647"/>
        <v>2</v>
      </c>
      <c r="DW346" s="14">
        <f t="shared" si="648"/>
        <v>2</v>
      </c>
      <c r="DX346" s="14">
        <f>INDEX(属性投放!$AW$6:$AW$85,(卡牌属性!DU346-2)*20+卡牌属性!DV346)</f>
        <v>10</v>
      </c>
      <c r="DY346" s="14">
        <f>INDEX(属性投放!BP$6:BP$85,卡牌属性!$DW346)</f>
        <v>30</v>
      </c>
      <c r="DZ346" s="14">
        <f>INDEX(属性投放!BQ$6:BQ$85,卡牌属性!$DW346)</f>
        <v>15</v>
      </c>
      <c r="EA346" s="14">
        <f>INDEX(属性投放!BR$6:BR$85,卡牌属性!$DW346)</f>
        <v>300</v>
      </c>
      <c r="EB346" s="14">
        <f t="shared" ref="EB346:EB364" si="671">EB345+$DY345+EQ345*$DX345</f>
        <v>145</v>
      </c>
      <c r="EC346" s="14">
        <f t="shared" ref="EC346:EC364" si="672">EC345+$DY345+ER345*$DX345</f>
        <v>174</v>
      </c>
      <c r="ED346" s="14">
        <f t="shared" ref="ED346:ED364" si="673">ED345+$DY345+ES345*$DX345</f>
        <v>207</v>
      </c>
      <c r="EE346" s="14">
        <f t="shared" ref="EE346:EE364" si="674">EE345+$DY345+ET345*$DX345</f>
        <v>207</v>
      </c>
      <c r="EF346" s="14">
        <f t="shared" ref="EF346:EF364" si="675">EF345+$DY345+EU345*$DX345</f>
        <v>265</v>
      </c>
      <c r="EG346" s="14">
        <f t="shared" ref="EG346:EG364" si="676">EG345+$DZ345+EV345*$DX345</f>
        <v>45</v>
      </c>
      <c r="EH346" s="14">
        <f t="shared" ref="EH346:EH364" si="677">EH345+$DZ345+EW345*$DX345</f>
        <v>50</v>
      </c>
      <c r="EI346" s="14">
        <f t="shared" ref="EI346:EI364" si="678">EI345+$DZ345+EX345*$DX345</f>
        <v>50</v>
      </c>
      <c r="EJ346" s="14">
        <f t="shared" ref="EJ346:EJ364" si="679">EJ345+$DZ345+EY345*$DX345</f>
        <v>59</v>
      </c>
      <c r="EK346" s="14">
        <f t="shared" ref="EK346:EK364" si="680">EK345+$DZ345+EZ345*$DX345</f>
        <v>68</v>
      </c>
      <c r="EL346" s="14">
        <f t="shared" ref="EL346:EL364" si="681">EL345+$EA345+FA345*$DX345</f>
        <v>750</v>
      </c>
      <c r="EM346" s="14">
        <f t="shared" ref="EM346:EM364" si="682">EM345+$EA345+FB345*$DX345</f>
        <v>840</v>
      </c>
      <c r="EN346" s="14">
        <f t="shared" ref="EN346:EN364" si="683">EN345+$EA345+FC345*$DX345</f>
        <v>840</v>
      </c>
      <c r="EO346" s="14">
        <f t="shared" ref="EO346:EO364" si="684">EO345+$EA345+FD345*$DX345</f>
        <v>970</v>
      </c>
      <c r="EP346" s="14">
        <f t="shared" ref="EP346:EP364" si="685">EP345+$EA345+FE345*$DX345</f>
        <v>1350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3">
        <v>343</v>
      </c>
      <c r="AF347" s="13">
        <f t="shared" si="649"/>
        <v>18</v>
      </c>
      <c r="AG347" s="13">
        <f t="shared" si="621"/>
        <v>3</v>
      </c>
      <c r="AH347" s="14">
        <f t="shared" si="622"/>
        <v>1101020</v>
      </c>
      <c r="AI347" s="14" t="str">
        <f t="shared" si="623"/>
        <v>姬烟华3突</v>
      </c>
      <c r="AJ347" s="25" t="s">
        <v>162</v>
      </c>
      <c r="AK347" s="14">
        <v>24</v>
      </c>
      <c r="AL347" s="14">
        <f t="shared" si="624"/>
        <v>3</v>
      </c>
      <c r="AM347" s="14">
        <f>INDEX(属性投放!$DE$6:$DE$85,(卡牌属性!AG347-2)*20+卡牌属性!AL347)</f>
        <v>215</v>
      </c>
      <c r="AN347" s="14">
        <f t="shared" si="665"/>
        <v>215</v>
      </c>
      <c r="AO347" s="14">
        <f t="shared" si="665"/>
        <v>215</v>
      </c>
      <c r="AP347" s="14">
        <f t="shared" si="665"/>
        <v>215</v>
      </c>
      <c r="AQ347" s="14">
        <f t="shared" si="665"/>
        <v>215</v>
      </c>
      <c r="AR347" s="14">
        <f>INDEX(属性投放!$DF$6:$DF$85,(卡牌属性!AG347-2)*20+卡牌属性!AL347)</f>
        <v>63</v>
      </c>
      <c r="AS347" s="14">
        <f t="shared" si="666"/>
        <v>63</v>
      </c>
      <c r="AT347" s="14">
        <f t="shared" si="666"/>
        <v>63</v>
      </c>
      <c r="AU347" s="14">
        <f t="shared" si="666"/>
        <v>63</v>
      </c>
      <c r="AV347" s="14">
        <f t="shared" si="666"/>
        <v>63</v>
      </c>
      <c r="AW347" s="14">
        <f>INDEX(属性投放!$DG$6:$DG$85,(卡牌属性!AG347-2)*20+卡牌属性!AL347)</f>
        <v>975</v>
      </c>
      <c r="AX347" s="14">
        <f t="shared" si="667"/>
        <v>975</v>
      </c>
      <c r="AY347" s="14">
        <f t="shared" si="667"/>
        <v>975</v>
      </c>
      <c r="AZ347" s="14">
        <f t="shared" si="667"/>
        <v>975</v>
      </c>
      <c r="BA347" s="14">
        <f t="shared" si="667"/>
        <v>975</v>
      </c>
      <c r="BB347" s="14">
        <f>INDEX(属性投放!$DK$6:$DK$85,(卡牌属性!AG347-2)*20+卡牌属性!AL347)</f>
        <v>18</v>
      </c>
      <c r="BC347" s="14">
        <f t="shared" si="668"/>
        <v>18</v>
      </c>
      <c r="BD347" s="14">
        <f t="shared" si="668"/>
        <v>18</v>
      </c>
      <c r="BE347" s="14">
        <f t="shared" si="668"/>
        <v>18</v>
      </c>
      <c r="BF347" s="14">
        <f t="shared" si="668"/>
        <v>18</v>
      </c>
      <c r="BG347" s="14">
        <f>INDEX(属性投放!$DL$6:$DL$85,(卡牌属性!AG347-2)*20+卡牌属性!AL347)</f>
        <v>9</v>
      </c>
      <c r="BH347" s="14">
        <f t="shared" si="669"/>
        <v>9</v>
      </c>
      <c r="BI347" s="14">
        <f t="shared" si="669"/>
        <v>9</v>
      </c>
      <c r="BJ347" s="14">
        <f t="shared" si="669"/>
        <v>9</v>
      </c>
      <c r="BK347" s="14">
        <f t="shared" si="669"/>
        <v>9</v>
      </c>
      <c r="BL347" s="14">
        <f>INDEX(属性投放!$DM$6:$DM$85,(卡牌属性!AG347-2)*20+卡牌属性!AL347)</f>
        <v>90</v>
      </c>
      <c r="BM347" s="14">
        <f t="shared" si="670"/>
        <v>90</v>
      </c>
      <c r="BN347" s="14">
        <f t="shared" si="670"/>
        <v>90</v>
      </c>
      <c r="BO347" s="14">
        <f t="shared" si="670"/>
        <v>90</v>
      </c>
      <c r="BP347" s="14">
        <f t="shared" si="670"/>
        <v>90</v>
      </c>
      <c r="BU347" s="13">
        <v>343</v>
      </c>
      <c r="BV347" s="13">
        <f t="shared" si="631"/>
        <v>18</v>
      </c>
      <c r="BW347" s="14">
        <f t="shared" si="632"/>
        <v>2</v>
      </c>
      <c r="BX347" s="14">
        <f t="shared" si="633"/>
        <v>1102018</v>
      </c>
      <c r="BY347" s="14" t="str">
        <f t="shared" si="634"/>
        <v>噬日3突</v>
      </c>
      <c r="BZ347" s="25" t="s">
        <v>162</v>
      </c>
      <c r="CA347" s="14">
        <v>2</v>
      </c>
      <c r="CB347" s="14">
        <f t="shared" si="635"/>
        <v>3</v>
      </c>
      <c r="CC347" s="14" t="s">
        <v>21</v>
      </c>
      <c r="CD347" s="14">
        <f>INDEX(属性投放!$AY$6:$AY$85,(BW347-2)*20+CB347)</f>
        <v>290</v>
      </c>
      <c r="CE347" s="14" t="s">
        <v>22</v>
      </c>
      <c r="CF347" s="14">
        <f>INDEX(属性投放!$AZ$6:$AZ$85,(BW347-2)*20+CB347)</f>
        <v>118</v>
      </c>
      <c r="CG347" s="14" t="s">
        <v>674</v>
      </c>
      <c r="CH347" s="14">
        <f>INDEX(属性投放!$BA$6:$BA$85,(BW347-2)*20+CB347)</f>
        <v>2200</v>
      </c>
      <c r="CI347" s="14" t="s">
        <v>21</v>
      </c>
      <c r="CJ347" s="14">
        <f>INDEX(属性投放!$BB$6:$BB$85,(BW347-2)*20+CB347)</f>
        <v>6</v>
      </c>
      <c r="CK347" s="14" t="s">
        <v>22</v>
      </c>
      <c r="CL347" s="14">
        <f>INDEX(属性投放!$BC$6:$BC$85,(BW347-2)*20+CB347)</f>
        <v>3</v>
      </c>
      <c r="CM347" s="14" t="s">
        <v>674</v>
      </c>
      <c r="CN347" s="14">
        <f>INDEX(属性投放!$BD$6:$BD$85,(BW347-2)*20+CB347)</f>
        <v>60</v>
      </c>
      <c r="CQ347" s="13">
        <v>343</v>
      </c>
      <c r="CR347" s="13">
        <f t="shared" si="636"/>
        <v>7</v>
      </c>
      <c r="CS347" s="13">
        <f t="shared" si="637"/>
        <v>31</v>
      </c>
      <c r="CT347" s="14">
        <f t="shared" si="638"/>
        <v>4</v>
      </c>
      <c r="CU347" s="14">
        <f t="shared" si="639"/>
        <v>1102007</v>
      </c>
      <c r="CV347" s="14" t="str">
        <f>INDEX($O$6:$O$27,CR347)&amp;"-"&amp;INDEX(属性投放!$AB$7:$AB$26,CX347)&amp;"-魂火-"&amp;CZ347</f>
        <v>天使缇娜-焦热+1-魂火-1</v>
      </c>
      <c r="CW347" s="25" t="s">
        <v>162</v>
      </c>
      <c r="CX347" s="14">
        <f>INDEX(属性投放!$AL$7:$AL$58,CS347)</f>
        <v>14</v>
      </c>
      <c r="CY347" s="14" t="s">
        <v>701</v>
      </c>
      <c r="CZ347" s="14">
        <f>INDEX(属性投放!$AM$7:$AM$58,CS347)</f>
        <v>1</v>
      </c>
      <c r="DA347" s="14">
        <f t="shared" si="640"/>
        <v>31</v>
      </c>
      <c r="DB347" s="14">
        <f>INDEX(属性投放!$AN$7:$AN$58,DA347)</f>
        <v>97</v>
      </c>
      <c r="DC347" s="14" t="s">
        <v>702</v>
      </c>
      <c r="DD347" s="14">
        <f>INDEX(属性投放!$BJ$6:$BJ$85,(CT347-2)*20+CX347)</f>
        <v>480</v>
      </c>
      <c r="DE347" s="14">
        <f>SUMIFS(DD$5:DD347,$CR$5:$CR347,"="&amp;$CR347)</f>
        <v>5600</v>
      </c>
      <c r="DF347" s="14" t="s">
        <v>703</v>
      </c>
      <c r="DG347" s="14">
        <f>INDEX(属性投放!$BK$6:$BK$85,(CT347-2)*20+CX347)</f>
        <v>240</v>
      </c>
      <c r="DH347" s="14">
        <f>SUMIFS(DG$5:DG347,$CR$5:$CR347,"="&amp;$CR347)</f>
        <v>2803</v>
      </c>
      <c r="DI347" s="14" t="s">
        <v>704</v>
      </c>
      <c r="DJ347" s="14">
        <f>INDEX(属性投放!$BL$6:$BL$85,(CT347-2)*20+CX347)</f>
        <v>4800</v>
      </c>
      <c r="DK347" s="14">
        <f>SUMIFS(DJ$5:DJ347,$CR$5:$CR347,"="&amp;$CR347)</f>
        <v>56000</v>
      </c>
      <c r="DP347" s="14">
        <f t="shared" si="641"/>
        <v>1102018</v>
      </c>
      <c r="DQ347" s="14" t="str">
        <f t="shared" si="642"/>
        <v>噬日3突</v>
      </c>
      <c r="DR347" s="14">
        <f t="shared" si="643"/>
        <v>3</v>
      </c>
      <c r="DS347" s="14">
        <f t="shared" si="644"/>
        <v>3</v>
      </c>
      <c r="DT347" s="14">
        <f t="shared" si="645"/>
        <v>3</v>
      </c>
      <c r="DU347" s="14">
        <f t="shared" si="646"/>
        <v>2</v>
      </c>
      <c r="DV347" s="14">
        <f t="shared" si="647"/>
        <v>3</v>
      </c>
      <c r="DW347" s="14">
        <f t="shared" si="648"/>
        <v>3</v>
      </c>
      <c r="DX347" s="14">
        <f>INDEX(属性投放!$AW$6:$AW$85,(卡牌属性!DU347-2)*20+卡牌属性!DV347)</f>
        <v>10</v>
      </c>
      <c r="DY347" s="14">
        <f>INDEX(属性投放!BP$6:BP$85,卡牌属性!$DW347)</f>
        <v>50</v>
      </c>
      <c r="DZ347" s="14">
        <f>INDEX(属性投放!BQ$6:BQ$85,卡牌属性!$DW347)</f>
        <v>25</v>
      </c>
      <c r="EA347" s="14">
        <f>INDEX(属性投放!BR$6:BR$85,卡牌属性!$DW347)</f>
        <v>500</v>
      </c>
      <c r="EB347" s="14">
        <f t="shared" si="671"/>
        <v>235</v>
      </c>
      <c r="EC347" s="14">
        <f t="shared" si="672"/>
        <v>284</v>
      </c>
      <c r="ED347" s="14">
        <f t="shared" si="673"/>
        <v>337</v>
      </c>
      <c r="EE347" s="14">
        <f t="shared" si="674"/>
        <v>337</v>
      </c>
      <c r="EF347" s="14">
        <f t="shared" si="675"/>
        <v>415</v>
      </c>
      <c r="EG347" s="14">
        <f t="shared" si="676"/>
        <v>90</v>
      </c>
      <c r="EH347" s="14">
        <f t="shared" si="677"/>
        <v>105</v>
      </c>
      <c r="EI347" s="14">
        <f t="shared" si="678"/>
        <v>105</v>
      </c>
      <c r="EJ347" s="14">
        <f t="shared" si="679"/>
        <v>124</v>
      </c>
      <c r="EK347" s="14">
        <f t="shared" si="680"/>
        <v>143</v>
      </c>
      <c r="EL347" s="14">
        <f t="shared" si="681"/>
        <v>1650</v>
      </c>
      <c r="EM347" s="14">
        <f t="shared" si="682"/>
        <v>1940</v>
      </c>
      <c r="EN347" s="14">
        <f t="shared" si="683"/>
        <v>1940</v>
      </c>
      <c r="EO347" s="14">
        <f t="shared" si="684"/>
        <v>2270</v>
      </c>
      <c r="EP347" s="14">
        <f t="shared" si="685"/>
        <v>2850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3">
        <v>344</v>
      </c>
      <c r="AF348" s="13">
        <f t="shared" si="649"/>
        <v>18</v>
      </c>
      <c r="AG348" s="13">
        <f t="shared" si="621"/>
        <v>3</v>
      </c>
      <c r="AH348" s="14">
        <f t="shared" si="622"/>
        <v>1101020</v>
      </c>
      <c r="AI348" s="14" t="str">
        <f t="shared" si="623"/>
        <v>姬烟华4突</v>
      </c>
      <c r="AJ348" s="25" t="s">
        <v>162</v>
      </c>
      <c r="AK348" s="14">
        <v>25</v>
      </c>
      <c r="AL348" s="14">
        <f t="shared" si="624"/>
        <v>4</v>
      </c>
      <c r="AM348" s="14">
        <f>INDEX(属性投放!$DE$6:$DE$85,(卡牌属性!AG348-2)*20+卡牌属性!AL348)</f>
        <v>440</v>
      </c>
      <c r="AN348" s="14">
        <f t="shared" si="665"/>
        <v>440</v>
      </c>
      <c r="AO348" s="14">
        <f t="shared" si="665"/>
        <v>440</v>
      </c>
      <c r="AP348" s="14">
        <f t="shared" si="665"/>
        <v>440</v>
      </c>
      <c r="AQ348" s="14">
        <f t="shared" si="665"/>
        <v>440</v>
      </c>
      <c r="AR348" s="14">
        <f>INDEX(属性投放!$DF$6:$DF$85,(卡牌属性!AG348-2)*20+卡牌属性!AL348)</f>
        <v>176</v>
      </c>
      <c r="AS348" s="14">
        <f t="shared" si="666"/>
        <v>176</v>
      </c>
      <c r="AT348" s="14">
        <f t="shared" si="666"/>
        <v>176</v>
      </c>
      <c r="AU348" s="14">
        <f t="shared" si="666"/>
        <v>176</v>
      </c>
      <c r="AV348" s="14">
        <f t="shared" si="666"/>
        <v>176</v>
      </c>
      <c r="AW348" s="14">
        <f>INDEX(属性投放!$DG$6:$DG$85,(卡牌属性!AG348-2)*20+卡牌属性!AL348)</f>
        <v>2100</v>
      </c>
      <c r="AX348" s="14">
        <f t="shared" si="667"/>
        <v>2100</v>
      </c>
      <c r="AY348" s="14">
        <f t="shared" si="667"/>
        <v>2100</v>
      </c>
      <c r="AZ348" s="14">
        <f t="shared" si="667"/>
        <v>2100</v>
      </c>
      <c r="BA348" s="14">
        <f t="shared" si="667"/>
        <v>2100</v>
      </c>
      <c r="BB348" s="14">
        <f>INDEX(属性投放!$DK$6:$DK$85,(卡牌属性!AG348-2)*20+卡牌属性!AL348)</f>
        <v>32</v>
      </c>
      <c r="BC348" s="14">
        <f t="shared" si="668"/>
        <v>32</v>
      </c>
      <c r="BD348" s="14">
        <f t="shared" si="668"/>
        <v>32</v>
      </c>
      <c r="BE348" s="14">
        <f t="shared" si="668"/>
        <v>32</v>
      </c>
      <c r="BF348" s="14">
        <f t="shared" si="668"/>
        <v>32</v>
      </c>
      <c r="BG348" s="14">
        <f>INDEX(属性投放!$DL$6:$DL$85,(卡牌属性!AG348-2)*20+卡牌属性!AL348)</f>
        <v>16</v>
      </c>
      <c r="BH348" s="14">
        <f t="shared" si="669"/>
        <v>16</v>
      </c>
      <c r="BI348" s="14">
        <f t="shared" si="669"/>
        <v>16</v>
      </c>
      <c r="BJ348" s="14">
        <f t="shared" si="669"/>
        <v>16</v>
      </c>
      <c r="BK348" s="14">
        <f t="shared" si="669"/>
        <v>16</v>
      </c>
      <c r="BL348" s="14">
        <f>INDEX(属性投放!$DM$6:$DM$85,(卡牌属性!AG348-2)*20+卡牌属性!AL348)</f>
        <v>160</v>
      </c>
      <c r="BM348" s="14">
        <f t="shared" si="670"/>
        <v>160</v>
      </c>
      <c r="BN348" s="14">
        <f t="shared" si="670"/>
        <v>160</v>
      </c>
      <c r="BO348" s="14">
        <f t="shared" si="670"/>
        <v>160</v>
      </c>
      <c r="BP348" s="14">
        <f t="shared" si="670"/>
        <v>160</v>
      </c>
      <c r="BU348" s="13">
        <v>344</v>
      </c>
      <c r="BV348" s="13">
        <f t="shared" si="631"/>
        <v>18</v>
      </c>
      <c r="BW348" s="14">
        <f t="shared" si="632"/>
        <v>2</v>
      </c>
      <c r="BX348" s="14">
        <f t="shared" si="633"/>
        <v>1102018</v>
      </c>
      <c r="BY348" s="14" t="str">
        <f t="shared" si="634"/>
        <v>噬日4突</v>
      </c>
      <c r="BZ348" s="25" t="s">
        <v>162</v>
      </c>
      <c r="CA348" s="14">
        <v>2</v>
      </c>
      <c r="CB348" s="14">
        <f t="shared" si="635"/>
        <v>4</v>
      </c>
      <c r="CC348" s="14" t="s">
        <v>21</v>
      </c>
      <c r="CD348" s="14">
        <f>INDEX(属性投放!$AY$6:$AY$85,(BW348-2)*20+CB348)</f>
        <v>450</v>
      </c>
      <c r="CE348" s="14" t="s">
        <v>22</v>
      </c>
      <c r="CF348" s="14">
        <f>INDEX(属性投放!$AZ$6:$AZ$85,(BW348-2)*20+CB348)</f>
        <v>199</v>
      </c>
      <c r="CG348" s="14" t="s">
        <v>674</v>
      </c>
      <c r="CH348" s="14">
        <f>INDEX(属性投放!$BA$6:$BA$85,(BW348-2)*20+CB348)</f>
        <v>3800</v>
      </c>
      <c r="CI348" s="14" t="s">
        <v>21</v>
      </c>
      <c r="CJ348" s="14">
        <f>INDEX(属性投放!$BB$6:$BB$85,(BW348-2)*20+CB348)</f>
        <v>8</v>
      </c>
      <c r="CK348" s="14" t="s">
        <v>22</v>
      </c>
      <c r="CL348" s="14">
        <f>INDEX(属性投放!$BC$6:$BC$85,(BW348-2)*20+CB348)</f>
        <v>4</v>
      </c>
      <c r="CM348" s="14" t="s">
        <v>674</v>
      </c>
      <c r="CN348" s="14">
        <f>INDEX(属性投放!$BD$6:$BD$85,(BW348-2)*20+CB348)</f>
        <v>80</v>
      </c>
      <c r="CQ348" s="13">
        <v>344</v>
      </c>
      <c r="CR348" s="13">
        <f t="shared" si="636"/>
        <v>7</v>
      </c>
      <c r="CS348" s="13">
        <f t="shared" si="637"/>
        <v>32</v>
      </c>
      <c r="CT348" s="14">
        <f t="shared" si="638"/>
        <v>4</v>
      </c>
      <c r="CU348" s="14">
        <f t="shared" si="639"/>
        <v>1102007</v>
      </c>
      <c r="CV348" s="14" t="str">
        <f>INDEX($O$6:$O$27,CR348)&amp;"-"&amp;INDEX(属性投放!$AB$7:$AB$26,CX348)&amp;"-魂火-"&amp;CZ348</f>
        <v>天使缇娜-焦热+1-魂火-2</v>
      </c>
      <c r="CW348" s="25" t="s">
        <v>162</v>
      </c>
      <c r="CX348" s="14">
        <f>INDEX(属性投放!$AL$7:$AL$58,CS348)</f>
        <v>14</v>
      </c>
      <c r="CY348" s="14" t="s">
        <v>701</v>
      </c>
      <c r="CZ348" s="14">
        <f>INDEX(属性投放!$AM$7:$AM$58,CS348)</f>
        <v>2</v>
      </c>
      <c r="DA348" s="14">
        <f t="shared" si="640"/>
        <v>32</v>
      </c>
      <c r="DB348" s="14">
        <f>INDEX(属性投放!$AN$7:$AN$58,DA348)</f>
        <v>100</v>
      </c>
      <c r="DC348" s="14" t="s">
        <v>702</v>
      </c>
      <c r="DD348" s="14">
        <f>INDEX(属性投放!$BJ$6:$BJ$85,(CT348-2)*20+CX348)</f>
        <v>480</v>
      </c>
      <c r="DE348" s="14">
        <f>SUMIFS(DD$5:DD348,$CR$5:$CR348,"="&amp;$CR348)</f>
        <v>6080</v>
      </c>
      <c r="DF348" s="14" t="s">
        <v>703</v>
      </c>
      <c r="DG348" s="14">
        <f>INDEX(属性投放!$BK$6:$BK$85,(CT348-2)*20+CX348)</f>
        <v>240</v>
      </c>
      <c r="DH348" s="14">
        <f>SUMIFS(DG$5:DG348,$CR$5:$CR348,"="&amp;$CR348)</f>
        <v>3043</v>
      </c>
      <c r="DI348" s="14" t="s">
        <v>704</v>
      </c>
      <c r="DJ348" s="14">
        <f>INDEX(属性投放!$BL$6:$BL$85,(CT348-2)*20+CX348)</f>
        <v>4800</v>
      </c>
      <c r="DK348" s="14">
        <f>SUMIFS(DJ$5:DJ348,$CR$5:$CR348,"="&amp;$CR348)</f>
        <v>60800</v>
      </c>
      <c r="DP348" s="14">
        <f t="shared" si="641"/>
        <v>1102018</v>
      </c>
      <c r="DQ348" s="14" t="str">
        <f t="shared" si="642"/>
        <v>噬日4突</v>
      </c>
      <c r="DR348" s="14">
        <f t="shared" si="643"/>
        <v>3</v>
      </c>
      <c r="DS348" s="14">
        <f t="shared" si="644"/>
        <v>3</v>
      </c>
      <c r="DT348" s="14">
        <f t="shared" si="645"/>
        <v>3</v>
      </c>
      <c r="DU348" s="14">
        <f t="shared" si="646"/>
        <v>2</v>
      </c>
      <c r="DV348" s="14">
        <f t="shared" si="647"/>
        <v>4</v>
      </c>
      <c r="DW348" s="14">
        <f t="shared" si="648"/>
        <v>4</v>
      </c>
      <c r="DX348" s="14">
        <f>INDEX(属性投放!$AW$6:$AW$85,(卡牌属性!DU348-2)*20+卡牌属性!DV348)</f>
        <v>10</v>
      </c>
      <c r="DY348" s="14">
        <f>INDEX(属性投放!BP$6:BP$85,卡牌属性!$DW348)</f>
        <v>60</v>
      </c>
      <c r="DZ348" s="14">
        <f>INDEX(属性投放!BQ$6:BQ$85,卡牌属性!$DW348)</f>
        <v>30</v>
      </c>
      <c r="EA348" s="14">
        <f>INDEX(属性投放!BR$6:BR$85,卡牌属性!$DW348)</f>
        <v>600</v>
      </c>
      <c r="EB348" s="14">
        <f t="shared" si="671"/>
        <v>345</v>
      </c>
      <c r="EC348" s="14">
        <f t="shared" si="672"/>
        <v>414</v>
      </c>
      <c r="ED348" s="14">
        <f t="shared" si="673"/>
        <v>487</v>
      </c>
      <c r="EE348" s="14">
        <f t="shared" si="674"/>
        <v>487</v>
      </c>
      <c r="EF348" s="14">
        <f t="shared" si="675"/>
        <v>585</v>
      </c>
      <c r="EG348" s="14">
        <f t="shared" si="676"/>
        <v>145</v>
      </c>
      <c r="EH348" s="14">
        <f t="shared" si="677"/>
        <v>170</v>
      </c>
      <c r="EI348" s="14">
        <f t="shared" si="678"/>
        <v>170</v>
      </c>
      <c r="EJ348" s="14">
        <f t="shared" si="679"/>
        <v>199</v>
      </c>
      <c r="EK348" s="14">
        <f t="shared" si="680"/>
        <v>228</v>
      </c>
      <c r="EL348" s="14">
        <f t="shared" si="681"/>
        <v>2750</v>
      </c>
      <c r="EM348" s="14">
        <f t="shared" si="682"/>
        <v>3240</v>
      </c>
      <c r="EN348" s="14">
        <f t="shared" si="683"/>
        <v>3240</v>
      </c>
      <c r="EO348" s="14">
        <f t="shared" si="684"/>
        <v>3770</v>
      </c>
      <c r="EP348" s="14">
        <f t="shared" si="685"/>
        <v>4550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3">
        <v>345</v>
      </c>
      <c r="AF349" s="13">
        <f t="shared" si="649"/>
        <v>18</v>
      </c>
      <c r="AG349" s="13">
        <f t="shared" si="621"/>
        <v>3</v>
      </c>
      <c r="AH349" s="14">
        <f t="shared" si="622"/>
        <v>1101020</v>
      </c>
      <c r="AI349" s="14" t="str">
        <f t="shared" si="623"/>
        <v>姬烟华5突</v>
      </c>
      <c r="AJ349" s="25" t="s">
        <v>162</v>
      </c>
      <c r="AK349" s="14">
        <v>26</v>
      </c>
      <c r="AL349" s="14">
        <f t="shared" si="624"/>
        <v>5</v>
      </c>
      <c r="AM349" s="14">
        <f>INDEX(属性投放!$DE$6:$DE$85,(卡牌属性!AG349-2)*20+卡牌属性!AL349)</f>
        <v>531</v>
      </c>
      <c r="AN349" s="14">
        <f t="shared" si="665"/>
        <v>531</v>
      </c>
      <c r="AO349" s="14">
        <f t="shared" si="665"/>
        <v>531</v>
      </c>
      <c r="AP349" s="14">
        <f t="shared" si="665"/>
        <v>531</v>
      </c>
      <c r="AQ349" s="14">
        <f t="shared" si="665"/>
        <v>531</v>
      </c>
      <c r="AR349" s="14">
        <f>INDEX(属性投放!$DF$6:$DF$85,(卡牌属性!AG349-2)*20+卡牌属性!AL349)</f>
        <v>222</v>
      </c>
      <c r="AS349" s="14">
        <f t="shared" si="666"/>
        <v>222</v>
      </c>
      <c r="AT349" s="14">
        <f t="shared" si="666"/>
        <v>222</v>
      </c>
      <c r="AU349" s="14">
        <f t="shared" si="666"/>
        <v>222</v>
      </c>
      <c r="AV349" s="14">
        <f t="shared" si="666"/>
        <v>222</v>
      </c>
      <c r="AW349" s="14">
        <f>INDEX(属性投放!$DG$6:$DG$85,(卡牌属性!AG349-2)*20+卡牌属性!AL349)</f>
        <v>2555</v>
      </c>
      <c r="AX349" s="14">
        <f t="shared" si="667"/>
        <v>2555</v>
      </c>
      <c r="AY349" s="14">
        <f t="shared" si="667"/>
        <v>2555</v>
      </c>
      <c r="AZ349" s="14">
        <f t="shared" si="667"/>
        <v>2555</v>
      </c>
      <c r="BA349" s="14">
        <f t="shared" si="667"/>
        <v>2555</v>
      </c>
      <c r="BB349" s="14">
        <f>INDEX(属性投放!$DK$6:$DK$85,(卡牌属性!AG349-2)*20+卡牌属性!AL349)</f>
        <v>32</v>
      </c>
      <c r="BC349" s="14">
        <f t="shared" si="668"/>
        <v>32</v>
      </c>
      <c r="BD349" s="14">
        <f t="shared" si="668"/>
        <v>32</v>
      </c>
      <c r="BE349" s="14">
        <f t="shared" si="668"/>
        <v>32</v>
      </c>
      <c r="BF349" s="14">
        <f t="shared" si="668"/>
        <v>32</v>
      </c>
      <c r="BG349" s="14">
        <f>INDEX(属性投放!$DL$6:$DL$85,(卡牌属性!AG349-2)*20+卡牌属性!AL349)</f>
        <v>16</v>
      </c>
      <c r="BH349" s="14">
        <f t="shared" si="669"/>
        <v>16</v>
      </c>
      <c r="BI349" s="14">
        <f t="shared" si="669"/>
        <v>16</v>
      </c>
      <c r="BJ349" s="14">
        <f t="shared" si="669"/>
        <v>16</v>
      </c>
      <c r="BK349" s="14">
        <f t="shared" si="669"/>
        <v>16</v>
      </c>
      <c r="BL349" s="14">
        <f>INDEX(属性投放!$DM$6:$DM$85,(卡牌属性!AG349-2)*20+卡牌属性!AL349)</f>
        <v>160</v>
      </c>
      <c r="BM349" s="14">
        <f t="shared" si="670"/>
        <v>160</v>
      </c>
      <c r="BN349" s="14">
        <f t="shared" si="670"/>
        <v>160</v>
      </c>
      <c r="BO349" s="14">
        <f t="shared" si="670"/>
        <v>160</v>
      </c>
      <c r="BP349" s="14">
        <f t="shared" si="670"/>
        <v>160</v>
      </c>
      <c r="BU349" s="13">
        <v>345</v>
      </c>
      <c r="BV349" s="13">
        <f t="shared" si="631"/>
        <v>18</v>
      </c>
      <c r="BW349" s="14">
        <f t="shared" si="632"/>
        <v>2</v>
      </c>
      <c r="BX349" s="14">
        <f t="shared" si="633"/>
        <v>1102018</v>
      </c>
      <c r="BY349" s="14" t="str">
        <f t="shared" si="634"/>
        <v>噬日5突</v>
      </c>
      <c r="BZ349" s="25" t="s">
        <v>162</v>
      </c>
      <c r="CA349" s="14">
        <v>2</v>
      </c>
      <c r="CB349" s="14">
        <f t="shared" si="635"/>
        <v>5</v>
      </c>
      <c r="CC349" s="14" t="s">
        <v>21</v>
      </c>
      <c r="CD349" s="14">
        <f>INDEX(属性投放!$AY$6:$AY$85,(BW349-2)*20+CB349)</f>
        <v>650</v>
      </c>
      <c r="CE349" s="14" t="s">
        <v>22</v>
      </c>
      <c r="CF349" s="14">
        <f>INDEX(属性投放!$AZ$6:$AZ$85,(BW349-2)*20+CB349)</f>
        <v>299</v>
      </c>
      <c r="CG349" s="14" t="s">
        <v>674</v>
      </c>
      <c r="CH349" s="14">
        <f>INDEX(属性投放!$BA$6:$BA$85,(BW349-2)*20+CB349)</f>
        <v>5800</v>
      </c>
      <c r="CI349" s="14" t="s">
        <v>21</v>
      </c>
      <c r="CJ349" s="14">
        <f>INDEX(属性投放!$BB$6:$BB$85,(BW349-2)*20+CB349)</f>
        <v>8</v>
      </c>
      <c r="CK349" s="14" t="s">
        <v>22</v>
      </c>
      <c r="CL349" s="14">
        <f>INDEX(属性投放!$BC$6:$BC$85,(BW349-2)*20+CB349)</f>
        <v>4</v>
      </c>
      <c r="CM349" s="14" t="s">
        <v>674</v>
      </c>
      <c r="CN349" s="14">
        <f>INDEX(属性投放!$BD$6:$BD$85,(BW349-2)*20+CB349)</f>
        <v>80</v>
      </c>
      <c r="CQ349" s="13">
        <v>345</v>
      </c>
      <c r="CR349" s="13">
        <f t="shared" si="636"/>
        <v>7</v>
      </c>
      <c r="CS349" s="13">
        <f t="shared" si="637"/>
        <v>33</v>
      </c>
      <c r="CT349" s="14">
        <f t="shared" si="638"/>
        <v>4</v>
      </c>
      <c r="CU349" s="14">
        <f t="shared" si="639"/>
        <v>1102007</v>
      </c>
      <c r="CV349" s="14" t="str">
        <f>INDEX($O$6:$O$27,CR349)&amp;"-"&amp;INDEX(属性投放!$AB$7:$AB$26,CX349)&amp;"-魂火-"&amp;CZ349</f>
        <v>天使缇娜-焦热+1-魂火-3</v>
      </c>
      <c r="CW349" s="25" t="s">
        <v>162</v>
      </c>
      <c r="CX349" s="14">
        <f>INDEX(属性投放!$AL$7:$AL$58,CS349)</f>
        <v>14</v>
      </c>
      <c r="CY349" s="14" t="s">
        <v>701</v>
      </c>
      <c r="CZ349" s="14">
        <f>INDEX(属性投放!$AM$7:$AM$58,CS349)</f>
        <v>3</v>
      </c>
      <c r="DA349" s="14">
        <f t="shared" si="640"/>
        <v>33</v>
      </c>
      <c r="DB349" s="14">
        <f>INDEX(属性投放!$AN$7:$AN$58,DA349)</f>
        <v>102</v>
      </c>
      <c r="DC349" s="14" t="s">
        <v>702</v>
      </c>
      <c r="DD349" s="14">
        <f>INDEX(属性投放!$BJ$6:$BJ$85,(CT349-2)*20+CX349)</f>
        <v>480</v>
      </c>
      <c r="DE349" s="14">
        <f>SUMIFS(DD$5:DD349,$CR$5:$CR349,"="&amp;$CR349)</f>
        <v>6560</v>
      </c>
      <c r="DF349" s="14" t="s">
        <v>703</v>
      </c>
      <c r="DG349" s="14">
        <f>INDEX(属性投放!$BK$6:$BK$85,(CT349-2)*20+CX349)</f>
        <v>240</v>
      </c>
      <c r="DH349" s="14">
        <f>SUMIFS(DG$5:DG349,$CR$5:$CR349,"="&amp;$CR349)</f>
        <v>3283</v>
      </c>
      <c r="DI349" s="14" t="s">
        <v>704</v>
      </c>
      <c r="DJ349" s="14">
        <f>INDEX(属性投放!$BL$6:$BL$85,(CT349-2)*20+CX349)</f>
        <v>4800</v>
      </c>
      <c r="DK349" s="14">
        <f>SUMIFS(DJ$5:DJ349,$CR$5:$CR349,"="&amp;$CR349)</f>
        <v>65600</v>
      </c>
      <c r="DP349" s="14">
        <f t="shared" si="641"/>
        <v>1102018</v>
      </c>
      <c r="DQ349" s="14" t="str">
        <f t="shared" si="642"/>
        <v>噬日5突</v>
      </c>
      <c r="DR349" s="14">
        <f t="shared" si="643"/>
        <v>3</v>
      </c>
      <c r="DS349" s="14">
        <f t="shared" si="644"/>
        <v>3</v>
      </c>
      <c r="DT349" s="14">
        <f t="shared" si="645"/>
        <v>3</v>
      </c>
      <c r="DU349" s="14">
        <f t="shared" si="646"/>
        <v>2</v>
      </c>
      <c r="DV349" s="14">
        <f t="shared" si="647"/>
        <v>5</v>
      </c>
      <c r="DW349" s="14">
        <f t="shared" si="648"/>
        <v>5</v>
      </c>
      <c r="DX349" s="14">
        <f>INDEX(属性投放!$AW$6:$AW$85,(卡牌属性!DU349-2)*20+卡牌属性!DV349)</f>
        <v>7</v>
      </c>
      <c r="DY349" s="14">
        <f>INDEX(属性投放!BP$6:BP$85,卡牌属性!$DW349)</f>
        <v>80</v>
      </c>
      <c r="DZ349" s="14">
        <f>INDEX(属性投放!BQ$6:BQ$85,卡牌属性!$DW349)</f>
        <v>40</v>
      </c>
      <c r="EA349" s="14">
        <f>INDEX(属性投放!BR$6:BR$85,卡牌属性!$DW349)</f>
        <v>800</v>
      </c>
      <c r="EB349" s="14">
        <f t="shared" si="671"/>
        <v>485</v>
      </c>
      <c r="EC349" s="14">
        <f t="shared" si="672"/>
        <v>574</v>
      </c>
      <c r="ED349" s="14">
        <f t="shared" si="673"/>
        <v>667</v>
      </c>
      <c r="EE349" s="14">
        <f t="shared" si="674"/>
        <v>667</v>
      </c>
      <c r="EF349" s="14">
        <f t="shared" si="675"/>
        <v>775</v>
      </c>
      <c r="EG349" s="14">
        <f t="shared" si="676"/>
        <v>215</v>
      </c>
      <c r="EH349" s="14">
        <f t="shared" si="677"/>
        <v>250</v>
      </c>
      <c r="EI349" s="14">
        <f t="shared" si="678"/>
        <v>250</v>
      </c>
      <c r="EJ349" s="14">
        <f t="shared" si="679"/>
        <v>289</v>
      </c>
      <c r="EK349" s="14">
        <f t="shared" si="680"/>
        <v>328</v>
      </c>
      <c r="EL349" s="14">
        <f t="shared" si="681"/>
        <v>4150</v>
      </c>
      <c r="EM349" s="14">
        <f t="shared" si="682"/>
        <v>4840</v>
      </c>
      <c r="EN349" s="14">
        <f t="shared" si="683"/>
        <v>4840</v>
      </c>
      <c r="EO349" s="14">
        <f t="shared" si="684"/>
        <v>5570</v>
      </c>
      <c r="EP349" s="14">
        <f t="shared" si="685"/>
        <v>6450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3">
        <v>346</v>
      </c>
      <c r="AF350" s="13">
        <f t="shared" si="649"/>
        <v>18</v>
      </c>
      <c r="AG350" s="13">
        <f t="shared" si="621"/>
        <v>3</v>
      </c>
      <c r="AH350" s="14">
        <f t="shared" si="622"/>
        <v>1101020</v>
      </c>
      <c r="AI350" s="14" t="str">
        <f t="shared" si="623"/>
        <v>姬烟华6突</v>
      </c>
      <c r="AJ350" s="25" t="s">
        <v>162</v>
      </c>
      <c r="AK350" s="14">
        <v>27</v>
      </c>
      <c r="AL350" s="14">
        <f t="shared" si="624"/>
        <v>6</v>
      </c>
      <c r="AM350" s="14">
        <f>INDEX(属性投放!$DE$6:$DE$85,(卡牌属性!AG350-2)*20+卡牌属性!AL350)</f>
        <v>622</v>
      </c>
      <c r="AN350" s="14">
        <f t="shared" si="665"/>
        <v>622</v>
      </c>
      <c r="AO350" s="14">
        <f t="shared" si="665"/>
        <v>622</v>
      </c>
      <c r="AP350" s="14">
        <f t="shared" si="665"/>
        <v>622</v>
      </c>
      <c r="AQ350" s="14">
        <f t="shared" si="665"/>
        <v>622</v>
      </c>
      <c r="AR350" s="14">
        <f>INDEX(属性投放!$DF$6:$DF$85,(卡牌属性!AG350-2)*20+卡牌属性!AL350)</f>
        <v>268</v>
      </c>
      <c r="AS350" s="14">
        <f t="shared" si="666"/>
        <v>268</v>
      </c>
      <c r="AT350" s="14">
        <f t="shared" si="666"/>
        <v>268</v>
      </c>
      <c r="AU350" s="14">
        <f t="shared" si="666"/>
        <v>268</v>
      </c>
      <c r="AV350" s="14">
        <f t="shared" si="666"/>
        <v>268</v>
      </c>
      <c r="AW350" s="14">
        <f>INDEX(属性投放!$DG$6:$DG$85,(卡牌属性!AG350-2)*20+卡牌属性!AL350)</f>
        <v>3010</v>
      </c>
      <c r="AX350" s="14">
        <f t="shared" si="667"/>
        <v>3010</v>
      </c>
      <c r="AY350" s="14">
        <f t="shared" si="667"/>
        <v>3010</v>
      </c>
      <c r="AZ350" s="14">
        <f t="shared" si="667"/>
        <v>3010</v>
      </c>
      <c r="BA350" s="14">
        <f t="shared" si="667"/>
        <v>3010</v>
      </c>
      <c r="BB350" s="14">
        <f>INDEX(属性投放!$DK$6:$DK$85,(卡牌属性!AG350-2)*20+卡牌属性!AL350)</f>
        <v>32</v>
      </c>
      <c r="BC350" s="14">
        <f t="shared" si="668"/>
        <v>32</v>
      </c>
      <c r="BD350" s="14">
        <f t="shared" si="668"/>
        <v>32</v>
      </c>
      <c r="BE350" s="14">
        <f t="shared" si="668"/>
        <v>32</v>
      </c>
      <c r="BF350" s="14">
        <f t="shared" si="668"/>
        <v>32</v>
      </c>
      <c r="BG350" s="14">
        <f>INDEX(属性投放!$DL$6:$DL$85,(卡牌属性!AG350-2)*20+卡牌属性!AL350)</f>
        <v>16</v>
      </c>
      <c r="BH350" s="14">
        <f t="shared" si="669"/>
        <v>16</v>
      </c>
      <c r="BI350" s="14">
        <f t="shared" si="669"/>
        <v>16</v>
      </c>
      <c r="BJ350" s="14">
        <f t="shared" si="669"/>
        <v>16</v>
      </c>
      <c r="BK350" s="14">
        <f t="shared" si="669"/>
        <v>16</v>
      </c>
      <c r="BL350" s="14">
        <f>INDEX(属性投放!$DM$6:$DM$85,(卡牌属性!AG350-2)*20+卡牌属性!AL350)</f>
        <v>160</v>
      </c>
      <c r="BM350" s="14">
        <f t="shared" si="670"/>
        <v>160</v>
      </c>
      <c r="BN350" s="14">
        <f t="shared" si="670"/>
        <v>160</v>
      </c>
      <c r="BO350" s="14">
        <f t="shared" si="670"/>
        <v>160</v>
      </c>
      <c r="BP350" s="14">
        <f t="shared" si="670"/>
        <v>160</v>
      </c>
      <c r="BU350" s="13">
        <v>346</v>
      </c>
      <c r="BV350" s="13">
        <f t="shared" si="631"/>
        <v>18</v>
      </c>
      <c r="BW350" s="14">
        <f t="shared" si="632"/>
        <v>2</v>
      </c>
      <c r="BX350" s="14">
        <f t="shared" si="633"/>
        <v>1102018</v>
      </c>
      <c r="BY350" s="14" t="str">
        <f t="shared" si="634"/>
        <v>噬日6突</v>
      </c>
      <c r="BZ350" s="25" t="s">
        <v>162</v>
      </c>
      <c r="CA350" s="14">
        <v>2</v>
      </c>
      <c r="CB350" s="14">
        <f t="shared" si="635"/>
        <v>6</v>
      </c>
      <c r="CC350" s="14" t="s">
        <v>21</v>
      </c>
      <c r="CD350" s="14">
        <f>INDEX(属性投放!$AY$6:$AY$85,(BW350-2)*20+CB350)</f>
        <v>856</v>
      </c>
      <c r="CE350" s="14" t="s">
        <v>22</v>
      </c>
      <c r="CF350" s="14">
        <f>INDEX(属性投放!$AZ$6:$AZ$85,(BW350-2)*20+CB350)</f>
        <v>403</v>
      </c>
      <c r="CG350" s="14" t="s">
        <v>674</v>
      </c>
      <c r="CH350" s="14">
        <f>INDEX(属性投放!$BA$6:$BA$85,(BW350-2)*20+CB350)</f>
        <v>7860</v>
      </c>
      <c r="CI350" s="14" t="s">
        <v>21</v>
      </c>
      <c r="CJ350" s="14">
        <f>INDEX(属性投放!$BB$6:$BB$85,(BW350-2)*20+CB350)</f>
        <v>8</v>
      </c>
      <c r="CK350" s="14" t="s">
        <v>22</v>
      </c>
      <c r="CL350" s="14">
        <f>INDEX(属性投放!$BC$6:$BC$85,(BW350-2)*20+CB350)</f>
        <v>4</v>
      </c>
      <c r="CM350" s="14" t="s">
        <v>674</v>
      </c>
      <c r="CN350" s="14">
        <f>INDEX(属性投放!$BD$6:$BD$85,(BW350-2)*20+CB350)</f>
        <v>80</v>
      </c>
      <c r="CQ350" s="13">
        <v>346</v>
      </c>
      <c r="CR350" s="13">
        <f t="shared" si="636"/>
        <v>7</v>
      </c>
      <c r="CS350" s="13">
        <f t="shared" si="637"/>
        <v>34</v>
      </c>
      <c r="CT350" s="14">
        <f t="shared" si="638"/>
        <v>4</v>
      </c>
      <c r="CU350" s="14">
        <f t="shared" si="639"/>
        <v>1102007</v>
      </c>
      <c r="CV350" s="14" t="str">
        <f>INDEX($O$6:$O$27,CR350)&amp;"-"&amp;INDEX(属性投放!$AB$7:$AB$26,CX350)&amp;"-魂火-"&amp;CZ350</f>
        <v>天使缇娜-焦热+2-魂火-1</v>
      </c>
      <c r="CW350" s="25" t="s">
        <v>162</v>
      </c>
      <c r="CX350" s="14">
        <f>INDEX(属性投放!$AL$7:$AL$58,CS350)</f>
        <v>15</v>
      </c>
      <c r="CY350" s="14" t="s">
        <v>701</v>
      </c>
      <c r="CZ350" s="14">
        <f>INDEX(属性投放!$AM$7:$AM$58,CS350)</f>
        <v>1</v>
      </c>
      <c r="DA350" s="14">
        <f t="shared" si="640"/>
        <v>34</v>
      </c>
      <c r="DB350" s="14">
        <f>INDEX(属性投放!$AN$7:$AN$58,DA350)</f>
        <v>105</v>
      </c>
      <c r="DC350" s="14" t="s">
        <v>702</v>
      </c>
      <c r="DD350" s="14">
        <f>INDEX(属性投放!$BJ$6:$BJ$85,(CT350-2)*20+CX350)</f>
        <v>600</v>
      </c>
      <c r="DE350" s="14">
        <f>SUMIFS(DD$5:DD350,$CR$5:$CR350,"="&amp;$CR350)</f>
        <v>7160</v>
      </c>
      <c r="DF350" s="14" t="s">
        <v>703</v>
      </c>
      <c r="DG350" s="14">
        <f>INDEX(属性投放!$BK$6:$BK$85,(CT350-2)*20+CX350)</f>
        <v>300</v>
      </c>
      <c r="DH350" s="14">
        <f>SUMIFS(DG$5:DG350,$CR$5:$CR350,"="&amp;$CR350)</f>
        <v>3583</v>
      </c>
      <c r="DI350" s="14" t="s">
        <v>704</v>
      </c>
      <c r="DJ350" s="14">
        <f>INDEX(属性投放!$BL$6:$BL$85,(CT350-2)*20+CX350)</f>
        <v>6000</v>
      </c>
      <c r="DK350" s="14">
        <f>SUMIFS(DJ$5:DJ350,$CR$5:$CR350,"="&amp;$CR350)</f>
        <v>71600</v>
      </c>
      <c r="DP350" s="14">
        <f t="shared" si="641"/>
        <v>1102018</v>
      </c>
      <c r="DQ350" s="14" t="str">
        <f t="shared" si="642"/>
        <v>噬日6突</v>
      </c>
      <c r="DR350" s="14">
        <f t="shared" si="643"/>
        <v>3</v>
      </c>
      <c r="DS350" s="14">
        <f t="shared" si="644"/>
        <v>3</v>
      </c>
      <c r="DT350" s="14">
        <f t="shared" si="645"/>
        <v>3</v>
      </c>
      <c r="DU350" s="14">
        <f t="shared" si="646"/>
        <v>2</v>
      </c>
      <c r="DV350" s="14">
        <f t="shared" si="647"/>
        <v>6</v>
      </c>
      <c r="DW350" s="14">
        <f t="shared" si="648"/>
        <v>6</v>
      </c>
      <c r="DX350" s="14">
        <f>INDEX(属性投放!$AW$6:$AW$85,(卡牌属性!DU350-2)*20+卡牌属性!DV350)</f>
        <v>5</v>
      </c>
      <c r="DY350" s="14">
        <f>INDEX(属性投放!BP$6:BP$85,卡牌属性!$DW350)</f>
        <v>100</v>
      </c>
      <c r="DZ350" s="14">
        <f>INDEX(属性投放!BQ$6:BQ$85,卡牌属性!$DW350)</f>
        <v>50</v>
      </c>
      <c r="EA350" s="14">
        <f>INDEX(属性投放!BR$6:BR$85,卡牌属性!$DW350)</f>
        <v>1000</v>
      </c>
      <c r="EB350" s="14">
        <f t="shared" si="671"/>
        <v>621</v>
      </c>
      <c r="EC350" s="14">
        <f t="shared" si="672"/>
        <v>724</v>
      </c>
      <c r="ED350" s="14">
        <f t="shared" si="673"/>
        <v>831</v>
      </c>
      <c r="EE350" s="14">
        <f t="shared" si="674"/>
        <v>831</v>
      </c>
      <c r="EF350" s="14">
        <f t="shared" si="675"/>
        <v>946</v>
      </c>
      <c r="EG350" s="14">
        <f t="shared" si="676"/>
        <v>283</v>
      </c>
      <c r="EH350" s="14">
        <f t="shared" si="677"/>
        <v>325</v>
      </c>
      <c r="EI350" s="14">
        <f t="shared" si="678"/>
        <v>325</v>
      </c>
      <c r="EJ350" s="14">
        <f t="shared" si="679"/>
        <v>371</v>
      </c>
      <c r="EK350" s="14">
        <f t="shared" si="680"/>
        <v>417</v>
      </c>
      <c r="EL350" s="14">
        <f t="shared" si="681"/>
        <v>5510</v>
      </c>
      <c r="EM350" s="14">
        <f t="shared" si="682"/>
        <v>6340</v>
      </c>
      <c r="EN350" s="14">
        <f t="shared" si="683"/>
        <v>6340</v>
      </c>
      <c r="EO350" s="14">
        <f t="shared" si="684"/>
        <v>7210</v>
      </c>
      <c r="EP350" s="14">
        <f t="shared" si="685"/>
        <v>8160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3">
        <v>347</v>
      </c>
      <c r="AF351" s="13">
        <f t="shared" si="649"/>
        <v>18</v>
      </c>
      <c r="AG351" s="13">
        <f t="shared" si="621"/>
        <v>3</v>
      </c>
      <c r="AH351" s="14">
        <f t="shared" si="622"/>
        <v>1101020</v>
      </c>
      <c r="AI351" s="14" t="str">
        <f t="shared" si="623"/>
        <v>姬烟华7突</v>
      </c>
      <c r="AJ351" s="25" t="s">
        <v>162</v>
      </c>
      <c r="AK351" s="14">
        <v>28</v>
      </c>
      <c r="AL351" s="14">
        <f t="shared" si="624"/>
        <v>7</v>
      </c>
      <c r="AM351" s="14">
        <f>INDEX(属性投放!$DE$6:$DE$85,(卡牌属性!AG351-2)*20+卡牌属性!AL351)</f>
        <v>1513</v>
      </c>
      <c r="AN351" s="14">
        <f t="shared" si="665"/>
        <v>1513</v>
      </c>
      <c r="AO351" s="14">
        <f t="shared" si="665"/>
        <v>1513</v>
      </c>
      <c r="AP351" s="14">
        <f t="shared" si="665"/>
        <v>1513</v>
      </c>
      <c r="AQ351" s="14">
        <f t="shared" si="665"/>
        <v>1513</v>
      </c>
      <c r="AR351" s="14">
        <f>INDEX(属性投放!$DF$6:$DF$85,(卡牌属性!AG351-2)*20+卡牌属性!AL351)</f>
        <v>714</v>
      </c>
      <c r="AS351" s="14">
        <f t="shared" si="666"/>
        <v>714</v>
      </c>
      <c r="AT351" s="14">
        <f t="shared" si="666"/>
        <v>714</v>
      </c>
      <c r="AU351" s="14">
        <f t="shared" si="666"/>
        <v>714</v>
      </c>
      <c r="AV351" s="14">
        <f t="shared" si="666"/>
        <v>714</v>
      </c>
      <c r="AW351" s="14">
        <f>INDEX(属性投放!$DG$6:$DG$85,(卡牌属性!AG351-2)*20+卡牌属性!AL351)</f>
        <v>7465</v>
      </c>
      <c r="AX351" s="14">
        <f t="shared" si="667"/>
        <v>7465</v>
      </c>
      <c r="AY351" s="14">
        <f t="shared" si="667"/>
        <v>7465</v>
      </c>
      <c r="AZ351" s="14">
        <f t="shared" si="667"/>
        <v>7465</v>
      </c>
      <c r="BA351" s="14">
        <f t="shared" si="667"/>
        <v>7465</v>
      </c>
      <c r="BB351" s="14">
        <f>INDEX(属性投放!$DK$6:$DK$85,(卡牌属性!AG351-2)*20+卡牌属性!AL351)</f>
        <v>52</v>
      </c>
      <c r="BC351" s="14">
        <f t="shared" si="668"/>
        <v>52</v>
      </c>
      <c r="BD351" s="14">
        <f t="shared" si="668"/>
        <v>52</v>
      </c>
      <c r="BE351" s="14">
        <f t="shared" si="668"/>
        <v>52</v>
      </c>
      <c r="BF351" s="14">
        <f t="shared" si="668"/>
        <v>52</v>
      </c>
      <c r="BG351" s="14">
        <f>INDEX(属性投放!$DL$6:$DL$85,(卡牌属性!AG351-2)*20+卡牌属性!AL351)</f>
        <v>26</v>
      </c>
      <c r="BH351" s="14">
        <f t="shared" si="669"/>
        <v>26</v>
      </c>
      <c r="BI351" s="14">
        <f t="shared" si="669"/>
        <v>26</v>
      </c>
      <c r="BJ351" s="14">
        <f t="shared" si="669"/>
        <v>26</v>
      </c>
      <c r="BK351" s="14">
        <f t="shared" si="669"/>
        <v>26</v>
      </c>
      <c r="BL351" s="14">
        <f>INDEX(属性投放!$DM$6:$DM$85,(卡牌属性!AG351-2)*20+卡牌属性!AL351)</f>
        <v>260</v>
      </c>
      <c r="BM351" s="14">
        <f t="shared" si="670"/>
        <v>260</v>
      </c>
      <c r="BN351" s="14">
        <f t="shared" si="670"/>
        <v>260</v>
      </c>
      <c r="BO351" s="14">
        <f t="shared" si="670"/>
        <v>260</v>
      </c>
      <c r="BP351" s="14">
        <f t="shared" si="670"/>
        <v>260</v>
      </c>
      <c r="BU351" s="13">
        <v>347</v>
      </c>
      <c r="BV351" s="13">
        <f t="shared" si="631"/>
        <v>18</v>
      </c>
      <c r="BW351" s="14">
        <f t="shared" si="632"/>
        <v>2</v>
      </c>
      <c r="BX351" s="14">
        <f t="shared" si="633"/>
        <v>1102018</v>
      </c>
      <c r="BY351" s="14" t="str">
        <f t="shared" si="634"/>
        <v>噬日7突</v>
      </c>
      <c r="BZ351" s="25" t="s">
        <v>162</v>
      </c>
      <c r="CA351" s="14">
        <v>2</v>
      </c>
      <c r="CB351" s="14">
        <f t="shared" si="635"/>
        <v>7</v>
      </c>
      <c r="CC351" s="14" t="s">
        <v>21</v>
      </c>
      <c r="CD351" s="14">
        <f>INDEX(属性投放!$AY$6:$AY$85,(BW351-2)*20+CB351)</f>
        <v>1076</v>
      </c>
      <c r="CE351" s="14" t="s">
        <v>22</v>
      </c>
      <c r="CF351" s="14">
        <f>INDEX(属性投放!$AZ$6:$AZ$85,(BW351-2)*20+CB351)</f>
        <v>513</v>
      </c>
      <c r="CG351" s="14" t="s">
        <v>674</v>
      </c>
      <c r="CH351" s="14">
        <f>INDEX(属性投放!$BA$6:$BA$85,(BW351-2)*20+CB351)</f>
        <v>10060</v>
      </c>
      <c r="CI351" s="14" t="s">
        <v>21</v>
      </c>
      <c r="CJ351" s="14">
        <f>INDEX(属性投放!$BB$6:$BB$85,(BW351-2)*20+CB351)</f>
        <v>10</v>
      </c>
      <c r="CK351" s="14" t="s">
        <v>22</v>
      </c>
      <c r="CL351" s="14">
        <f>INDEX(属性投放!$BC$6:$BC$85,(BW351-2)*20+CB351)</f>
        <v>5</v>
      </c>
      <c r="CM351" s="14" t="s">
        <v>674</v>
      </c>
      <c r="CN351" s="14">
        <f>INDEX(属性投放!$BD$6:$BD$85,(BW351-2)*20+CB351)</f>
        <v>100</v>
      </c>
      <c r="CQ351" s="13">
        <v>347</v>
      </c>
      <c r="CR351" s="13">
        <f t="shared" si="636"/>
        <v>7</v>
      </c>
      <c r="CS351" s="13">
        <f t="shared" si="637"/>
        <v>35</v>
      </c>
      <c r="CT351" s="14">
        <f t="shared" si="638"/>
        <v>4</v>
      </c>
      <c r="CU351" s="14">
        <f t="shared" si="639"/>
        <v>1102007</v>
      </c>
      <c r="CV351" s="14" t="str">
        <f>INDEX($O$6:$O$27,CR351)&amp;"-"&amp;INDEX(属性投放!$AB$7:$AB$26,CX351)&amp;"-魂火-"&amp;CZ351</f>
        <v>天使缇娜-焦热+2-魂火-2</v>
      </c>
      <c r="CW351" s="25" t="s">
        <v>162</v>
      </c>
      <c r="CX351" s="14">
        <f>INDEX(属性投放!$AL$7:$AL$58,CS351)</f>
        <v>15</v>
      </c>
      <c r="CY351" s="14" t="s">
        <v>701</v>
      </c>
      <c r="CZ351" s="14">
        <f>INDEX(属性投放!$AM$7:$AM$58,CS351)</f>
        <v>2</v>
      </c>
      <c r="DA351" s="14">
        <f t="shared" si="640"/>
        <v>35</v>
      </c>
      <c r="DB351" s="14">
        <f>INDEX(属性投放!$AN$7:$AN$58,DA351)</f>
        <v>107</v>
      </c>
      <c r="DC351" s="14" t="s">
        <v>702</v>
      </c>
      <c r="DD351" s="14">
        <f>INDEX(属性投放!$BJ$6:$BJ$85,(CT351-2)*20+CX351)</f>
        <v>600</v>
      </c>
      <c r="DE351" s="14">
        <f>SUMIFS(DD$5:DD351,$CR$5:$CR351,"="&amp;$CR351)</f>
        <v>7760</v>
      </c>
      <c r="DF351" s="14" t="s">
        <v>703</v>
      </c>
      <c r="DG351" s="14">
        <f>INDEX(属性投放!$BK$6:$BK$85,(CT351-2)*20+CX351)</f>
        <v>300</v>
      </c>
      <c r="DH351" s="14">
        <f>SUMIFS(DG$5:DG351,$CR$5:$CR351,"="&amp;$CR351)</f>
        <v>3883</v>
      </c>
      <c r="DI351" s="14" t="s">
        <v>704</v>
      </c>
      <c r="DJ351" s="14">
        <f>INDEX(属性投放!$BL$6:$BL$85,(CT351-2)*20+CX351)</f>
        <v>6000</v>
      </c>
      <c r="DK351" s="14">
        <f>SUMIFS(DJ$5:DJ351,$CR$5:$CR351,"="&amp;$CR351)</f>
        <v>77600</v>
      </c>
      <c r="DP351" s="14">
        <f t="shared" si="641"/>
        <v>1102018</v>
      </c>
      <c r="DQ351" s="14" t="str">
        <f t="shared" si="642"/>
        <v>噬日7突</v>
      </c>
      <c r="DR351" s="14">
        <f t="shared" si="643"/>
        <v>3</v>
      </c>
      <c r="DS351" s="14">
        <f t="shared" si="644"/>
        <v>3</v>
      </c>
      <c r="DT351" s="14">
        <f t="shared" si="645"/>
        <v>3</v>
      </c>
      <c r="DU351" s="14">
        <f t="shared" si="646"/>
        <v>2</v>
      </c>
      <c r="DV351" s="14">
        <f t="shared" si="647"/>
        <v>7</v>
      </c>
      <c r="DW351" s="14">
        <f t="shared" si="648"/>
        <v>7</v>
      </c>
      <c r="DX351" s="14">
        <f>INDEX(属性投放!$AW$6:$AW$85,(卡牌属性!DU351-2)*20+卡牌属性!DV351)</f>
        <v>5</v>
      </c>
      <c r="DY351" s="14">
        <f>INDEX(属性投放!BP$6:BP$85,卡牌属性!$DW351)</f>
        <v>100</v>
      </c>
      <c r="DZ351" s="14">
        <f>INDEX(属性投放!BQ$6:BQ$85,卡牌属性!$DW351)</f>
        <v>50</v>
      </c>
      <c r="EA351" s="14">
        <f>INDEX(属性投放!BR$6:BR$85,卡牌属性!$DW351)</f>
        <v>1000</v>
      </c>
      <c r="EB351" s="14">
        <f t="shared" si="671"/>
        <v>761</v>
      </c>
      <c r="EC351" s="14">
        <f t="shared" si="672"/>
        <v>874</v>
      </c>
      <c r="ED351" s="14">
        <f t="shared" si="673"/>
        <v>991</v>
      </c>
      <c r="EE351" s="14">
        <f t="shared" si="674"/>
        <v>991</v>
      </c>
      <c r="EF351" s="14">
        <f t="shared" si="675"/>
        <v>1111</v>
      </c>
      <c r="EG351" s="14">
        <f t="shared" si="676"/>
        <v>353</v>
      </c>
      <c r="EH351" s="14">
        <f t="shared" si="677"/>
        <v>400</v>
      </c>
      <c r="EI351" s="14">
        <f t="shared" si="678"/>
        <v>400</v>
      </c>
      <c r="EJ351" s="14">
        <f t="shared" si="679"/>
        <v>451</v>
      </c>
      <c r="EK351" s="14">
        <f t="shared" si="680"/>
        <v>502</v>
      </c>
      <c r="EL351" s="14">
        <f t="shared" si="681"/>
        <v>6910</v>
      </c>
      <c r="EM351" s="14">
        <f t="shared" si="682"/>
        <v>7840</v>
      </c>
      <c r="EN351" s="14">
        <f t="shared" si="683"/>
        <v>7840</v>
      </c>
      <c r="EO351" s="14">
        <f t="shared" si="684"/>
        <v>8810</v>
      </c>
      <c r="EP351" s="14">
        <f t="shared" si="685"/>
        <v>9810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3">
        <v>348</v>
      </c>
      <c r="AF352" s="13">
        <f t="shared" si="649"/>
        <v>18</v>
      </c>
      <c r="AG352" s="13">
        <f t="shared" si="621"/>
        <v>3</v>
      </c>
      <c r="AH352" s="14">
        <f t="shared" si="622"/>
        <v>1101020</v>
      </c>
      <c r="AI352" s="14" t="str">
        <f t="shared" si="623"/>
        <v>姬烟华8突</v>
      </c>
      <c r="AJ352" s="25" t="s">
        <v>162</v>
      </c>
      <c r="AK352" s="14">
        <v>29</v>
      </c>
      <c r="AL352" s="14">
        <f t="shared" si="624"/>
        <v>8</v>
      </c>
      <c r="AM352" s="14">
        <f>INDEX(属性投放!$DE$6:$DE$85,(卡牌属性!AG352-2)*20+卡牌属性!AL352)</f>
        <v>1661</v>
      </c>
      <c r="AN352" s="14">
        <f t="shared" si="665"/>
        <v>1661</v>
      </c>
      <c r="AO352" s="14">
        <f t="shared" si="665"/>
        <v>1661</v>
      </c>
      <c r="AP352" s="14">
        <f t="shared" si="665"/>
        <v>1661</v>
      </c>
      <c r="AQ352" s="14">
        <f t="shared" si="665"/>
        <v>1661</v>
      </c>
      <c r="AR352" s="14">
        <f>INDEX(属性投放!$DF$6:$DF$85,(卡牌属性!AG352-2)*20+卡牌属性!AL352)</f>
        <v>789</v>
      </c>
      <c r="AS352" s="14">
        <f t="shared" si="666"/>
        <v>789</v>
      </c>
      <c r="AT352" s="14">
        <f t="shared" si="666"/>
        <v>789</v>
      </c>
      <c r="AU352" s="14">
        <f t="shared" si="666"/>
        <v>789</v>
      </c>
      <c r="AV352" s="14">
        <f t="shared" si="666"/>
        <v>789</v>
      </c>
      <c r="AW352" s="14">
        <f>INDEX(属性投放!$DG$6:$DG$85,(卡牌属性!AG352-2)*20+卡牌属性!AL352)</f>
        <v>8205</v>
      </c>
      <c r="AX352" s="14">
        <f t="shared" si="667"/>
        <v>8205</v>
      </c>
      <c r="AY352" s="14">
        <f t="shared" si="667"/>
        <v>8205</v>
      </c>
      <c r="AZ352" s="14">
        <f t="shared" si="667"/>
        <v>8205</v>
      </c>
      <c r="BA352" s="14">
        <f t="shared" si="667"/>
        <v>8205</v>
      </c>
      <c r="BB352" s="14">
        <f>INDEX(属性投放!$DK$6:$DK$85,(卡牌属性!AG352-2)*20+卡牌属性!AL352)</f>
        <v>52</v>
      </c>
      <c r="BC352" s="14">
        <f t="shared" si="668"/>
        <v>52</v>
      </c>
      <c r="BD352" s="14">
        <f t="shared" si="668"/>
        <v>52</v>
      </c>
      <c r="BE352" s="14">
        <f t="shared" si="668"/>
        <v>52</v>
      </c>
      <c r="BF352" s="14">
        <f t="shared" si="668"/>
        <v>52</v>
      </c>
      <c r="BG352" s="14">
        <f>INDEX(属性投放!$DL$6:$DL$85,(卡牌属性!AG352-2)*20+卡牌属性!AL352)</f>
        <v>26</v>
      </c>
      <c r="BH352" s="14">
        <f t="shared" si="669"/>
        <v>26</v>
      </c>
      <c r="BI352" s="14">
        <f t="shared" si="669"/>
        <v>26</v>
      </c>
      <c r="BJ352" s="14">
        <f t="shared" si="669"/>
        <v>26</v>
      </c>
      <c r="BK352" s="14">
        <f t="shared" si="669"/>
        <v>26</v>
      </c>
      <c r="BL352" s="14">
        <f>INDEX(属性投放!$DM$6:$DM$85,(卡牌属性!AG352-2)*20+卡牌属性!AL352)</f>
        <v>260</v>
      </c>
      <c r="BM352" s="14">
        <f t="shared" si="670"/>
        <v>260</v>
      </c>
      <c r="BN352" s="14">
        <f t="shared" si="670"/>
        <v>260</v>
      </c>
      <c r="BO352" s="14">
        <f t="shared" si="670"/>
        <v>260</v>
      </c>
      <c r="BP352" s="14">
        <f t="shared" si="670"/>
        <v>260</v>
      </c>
      <c r="BU352" s="13">
        <v>348</v>
      </c>
      <c r="BV352" s="13">
        <f t="shared" si="631"/>
        <v>18</v>
      </c>
      <c r="BW352" s="14">
        <f t="shared" si="632"/>
        <v>2</v>
      </c>
      <c r="BX352" s="14">
        <f t="shared" si="633"/>
        <v>1102018</v>
      </c>
      <c r="BY352" s="14" t="str">
        <f t="shared" si="634"/>
        <v>噬日8突</v>
      </c>
      <c r="BZ352" s="25" t="s">
        <v>162</v>
      </c>
      <c r="CA352" s="14">
        <v>2</v>
      </c>
      <c r="CB352" s="14">
        <f t="shared" si="635"/>
        <v>8</v>
      </c>
      <c r="CC352" s="14" t="s">
        <v>21</v>
      </c>
      <c r="CD352" s="14">
        <f>INDEX(属性投放!$AY$6:$AY$85,(BW352-2)*20+CB352)</f>
        <v>1336</v>
      </c>
      <c r="CE352" s="14" t="s">
        <v>22</v>
      </c>
      <c r="CF352" s="14">
        <f>INDEX(属性投放!$AZ$6:$AZ$85,(BW352-2)*20+CB352)</f>
        <v>644</v>
      </c>
      <c r="CG352" s="14" t="s">
        <v>674</v>
      </c>
      <c r="CH352" s="14">
        <f>INDEX(属性投放!$BA$6:$BA$85,(BW352-2)*20+CB352)</f>
        <v>12660</v>
      </c>
      <c r="CI352" s="14" t="s">
        <v>21</v>
      </c>
      <c r="CJ352" s="14">
        <f>INDEX(属性投放!$BB$6:$BB$85,(BW352-2)*20+CB352)</f>
        <v>10</v>
      </c>
      <c r="CK352" s="14" t="s">
        <v>22</v>
      </c>
      <c r="CL352" s="14">
        <f>INDEX(属性投放!$BC$6:$BC$85,(BW352-2)*20+CB352)</f>
        <v>5</v>
      </c>
      <c r="CM352" s="14" t="s">
        <v>674</v>
      </c>
      <c r="CN352" s="14">
        <f>INDEX(属性投放!$BD$6:$BD$85,(BW352-2)*20+CB352)</f>
        <v>100</v>
      </c>
      <c r="CQ352" s="13">
        <v>348</v>
      </c>
      <c r="CR352" s="13">
        <f t="shared" si="636"/>
        <v>7</v>
      </c>
      <c r="CS352" s="13">
        <f t="shared" si="637"/>
        <v>36</v>
      </c>
      <c r="CT352" s="14">
        <f t="shared" si="638"/>
        <v>4</v>
      </c>
      <c r="CU352" s="14">
        <f t="shared" si="639"/>
        <v>1102007</v>
      </c>
      <c r="CV352" s="14" t="str">
        <f>INDEX($O$6:$O$27,CR352)&amp;"-"&amp;INDEX(属性投放!$AB$7:$AB$26,CX352)&amp;"-魂火-"&amp;CZ352</f>
        <v>天使缇娜-焦热+2-魂火-3</v>
      </c>
      <c r="CW352" s="25" t="s">
        <v>162</v>
      </c>
      <c r="CX352" s="14">
        <f>INDEX(属性投放!$AL$7:$AL$58,CS352)</f>
        <v>15</v>
      </c>
      <c r="CY352" s="14" t="s">
        <v>701</v>
      </c>
      <c r="CZ352" s="14">
        <f>INDEX(属性投放!$AM$7:$AM$58,CS352)</f>
        <v>3</v>
      </c>
      <c r="DA352" s="14">
        <f t="shared" si="640"/>
        <v>36</v>
      </c>
      <c r="DB352" s="14">
        <f>INDEX(属性投放!$AN$7:$AN$58,DA352)</f>
        <v>110</v>
      </c>
      <c r="DC352" s="14" t="s">
        <v>702</v>
      </c>
      <c r="DD352" s="14">
        <f>INDEX(属性投放!$BJ$6:$BJ$85,(CT352-2)*20+CX352)</f>
        <v>600</v>
      </c>
      <c r="DE352" s="14">
        <f>SUMIFS(DD$5:DD352,$CR$5:$CR352,"="&amp;$CR352)</f>
        <v>8360</v>
      </c>
      <c r="DF352" s="14" t="s">
        <v>703</v>
      </c>
      <c r="DG352" s="14">
        <f>INDEX(属性投放!$BK$6:$BK$85,(CT352-2)*20+CX352)</f>
        <v>300</v>
      </c>
      <c r="DH352" s="14">
        <f>SUMIFS(DG$5:DG352,$CR$5:$CR352,"="&amp;$CR352)</f>
        <v>4183</v>
      </c>
      <c r="DI352" s="14" t="s">
        <v>704</v>
      </c>
      <c r="DJ352" s="14">
        <f>INDEX(属性投放!$BL$6:$BL$85,(CT352-2)*20+CX352)</f>
        <v>6000</v>
      </c>
      <c r="DK352" s="14">
        <f>SUMIFS(DJ$5:DJ352,$CR$5:$CR352,"="&amp;$CR352)</f>
        <v>83600</v>
      </c>
      <c r="DP352" s="14">
        <f t="shared" si="641"/>
        <v>1102018</v>
      </c>
      <c r="DQ352" s="14" t="str">
        <f t="shared" si="642"/>
        <v>噬日8突</v>
      </c>
      <c r="DR352" s="14">
        <f t="shared" si="643"/>
        <v>3</v>
      </c>
      <c r="DS352" s="14">
        <f t="shared" si="644"/>
        <v>3</v>
      </c>
      <c r="DT352" s="14">
        <f t="shared" si="645"/>
        <v>3</v>
      </c>
      <c r="DU352" s="14">
        <f t="shared" si="646"/>
        <v>2</v>
      </c>
      <c r="DV352" s="14">
        <f t="shared" si="647"/>
        <v>8</v>
      </c>
      <c r="DW352" s="14">
        <f t="shared" si="648"/>
        <v>8</v>
      </c>
      <c r="DX352" s="14">
        <f>INDEX(属性投放!$AW$6:$AW$85,(卡牌属性!DU352-2)*20+卡牌属性!DV352)</f>
        <v>5</v>
      </c>
      <c r="DY352" s="14">
        <f>INDEX(属性投放!BP$6:BP$85,卡牌属性!$DW352)</f>
        <v>100</v>
      </c>
      <c r="DZ352" s="14">
        <f>INDEX(属性投放!BQ$6:BQ$85,卡牌属性!$DW352)</f>
        <v>50</v>
      </c>
      <c r="EA352" s="14">
        <f>INDEX(属性投放!BR$6:BR$85,卡牌属性!$DW352)</f>
        <v>1000</v>
      </c>
      <c r="EB352" s="14">
        <f t="shared" si="671"/>
        <v>911</v>
      </c>
      <c r="EC352" s="14">
        <f t="shared" si="672"/>
        <v>1034</v>
      </c>
      <c r="ED352" s="14">
        <f t="shared" si="673"/>
        <v>1166</v>
      </c>
      <c r="EE352" s="14">
        <f t="shared" si="674"/>
        <v>1166</v>
      </c>
      <c r="EF352" s="14">
        <f t="shared" si="675"/>
        <v>1291</v>
      </c>
      <c r="EG352" s="14">
        <f t="shared" si="676"/>
        <v>428</v>
      </c>
      <c r="EH352" s="14">
        <f t="shared" si="677"/>
        <v>480</v>
      </c>
      <c r="EI352" s="14">
        <f t="shared" si="678"/>
        <v>480</v>
      </c>
      <c r="EJ352" s="14">
        <f t="shared" si="679"/>
        <v>541</v>
      </c>
      <c r="EK352" s="14">
        <f t="shared" si="680"/>
        <v>592</v>
      </c>
      <c r="EL352" s="14">
        <f t="shared" si="681"/>
        <v>8410</v>
      </c>
      <c r="EM352" s="14">
        <f t="shared" si="682"/>
        <v>9440</v>
      </c>
      <c r="EN352" s="14">
        <f t="shared" si="683"/>
        <v>9440</v>
      </c>
      <c r="EO352" s="14">
        <f t="shared" si="684"/>
        <v>10560</v>
      </c>
      <c r="EP352" s="14">
        <f t="shared" si="685"/>
        <v>11610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3">
        <v>349</v>
      </c>
      <c r="AF353" s="13">
        <f t="shared" si="649"/>
        <v>18</v>
      </c>
      <c r="AG353" s="13">
        <f t="shared" si="621"/>
        <v>3</v>
      </c>
      <c r="AH353" s="14">
        <f t="shared" si="622"/>
        <v>1101020</v>
      </c>
      <c r="AI353" s="14" t="str">
        <f t="shared" si="623"/>
        <v>姬烟华9突</v>
      </c>
      <c r="AJ353" s="25" t="s">
        <v>162</v>
      </c>
      <c r="AK353" s="14">
        <v>30</v>
      </c>
      <c r="AL353" s="14">
        <f t="shared" si="624"/>
        <v>9</v>
      </c>
      <c r="AM353" s="14">
        <f>INDEX(属性投放!$DE$6:$DE$85,(卡牌属性!AG353-2)*20+卡牌属性!AL353)</f>
        <v>1809</v>
      </c>
      <c r="AN353" s="14">
        <f t="shared" si="665"/>
        <v>1809</v>
      </c>
      <c r="AO353" s="14">
        <f t="shared" si="665"/>
        <v>1809</v>
      </c>
      <c r="AP353" s="14">
        <f t="shared" si="665"/>
        <v>1809</v>
      </c>
      <c r="AQ353" s="14">
        <f t="shared" si="665"/>
        <v>1809</v>
      </c>
      <c r="AR353" s="14">
        <f>INDEX(属性投放!$DF$6:$DF$85,(卡牌属性!AG353-2)*20+卡牌属性!AL353)</f>
        <v>864</v>
      </c>
      <c r="AS353" s="14">
        <f t="shared" si="666"/>
        <v>864</v>
      </c>
      <c r="AT353" s="14">
        <f t="shared" si="666"/>
        <v>864</v>
      </c>
      <c r="AU353" s="14">
        <f t="shared" si="666"/>
        <v>864</v>
      </c>
      <c r="AV353" s="14">
        <f t="shared" si="666"/>
        <v>864</v>
      </c>
      <c r="AW353" s="14">
        <f>INDEX(属性投放!$DG$6:$DG$85,(卡牌属性!AG353-2)*20+卡牌属性!AL353)</f>
        <v>8945</v>
      </c>
      <c r="AX353" s="14">
        <f t="shared" si="667"/>
        <v>8945</v>
      </c>
      <c r="AY353" s="14">
        <f t="shared" si="667"/>
        <v>8945</v>
      </c>
      <c r="AZ353" s="14">
        <f t="shared" si="667"/>
        <v>8945</v>
      </c>
      <c r="BA353" s="14">
        <f t="shared" si="667"/>
        <v>8945</v>
      </c>
      <c r="BB353" s="14">
        <f>INDEX(属性投放!$DK$6:$DK$85,(卡牌属性!AG353-2)*20+卡牌属性!AL353)</f>
        <v>52</v>
      </c>
      <c r="BC353" s="14">
        <f t="shared" si="668"/>
        <v>52</v>
      </c>
      <c r="BD353" s="14">
        <f t="shared" si="668"/>
        <v>52</v>
      </c>
      <c r="BE353" s="14">
        <f t="shared" si="668"/>
        <v>52</v>
      </c>
      <c r="BF353" s="14">
        <f t="shared" si="668"/>
        <v>52</v>
      </c>
      <c r="BG353" s="14">
        <f>INDEX(属性投放!$DL$6:$DL$85,(卡牌属性!AG353-2)*20+卡牌属性!AL353)</f>
        <v>26</v>
      </c>
      <c r="BH353" s="14">
        <f t="shared" si="669"/>
        <v>26</v>
      </c>
      <c r="BI353" s="14">
        <f t="shared" si="669"/>
        <v>26</v>
      </c>
      <c r="BJ353" s="14">
        <f t="shared" si="669"/>
        <v>26</v>
      </c>
      <c r="BK353" s="14">
        <f t="shared" si="669"/>
        <v>26</v>
      </c>
      <c r="BL353" s="14">
        <f>INDEX(属性投放!$DM$6:$DM$85,(卡牌属性!AG353-2)*20+卡牌属性!AL353)</f>
        <v>260</v>
      </c>
      <c r="BM353" s="14">
        <f t="shared" si="670"/>
        <v>260</v>
      </c>
      <c r="BN353" s="14">
        <f t="shared" si="670"/>
        <v>260</v>
      </c>
      <c r="BO353" s="14">
        <f t="shared" si="670"/>
        <v>260</v>
      </c>
      <c r="BP353" s="14">
        <f t="shared" si="670"/>
        <v>260</v>
      </c>
      <c r="BU353" s="13">
        <v>349</v>
      </c>
      <c r="BV353" s="13">
        <f t="shared" si="631"/>
        <v>18</v>
      </c>
      <c r="BW353" s="14">
        <f t="shared" si="632"/>
        <v>2</v>
      </c>
      <c r="BX353" s="14">
        <f t="shared" si="633"/>
        <v>1102018</v>
      </c>
      <c r="BY353" s="14" t="str">
        <f t="shared" si="634"/>
        <v>噬日9突</v>
      </c>
      <c r="BZ353" s="25" t="s">
        <v>162</v>
      </c>
      <c r="CA353" s="14">
        <v>2</v>
      </c>
      <c r="CB353" s="14">
        <f t="shared" si="635"/>
        <v>9</v>
      </c>
      <c r="CC353" s="14" t="s">
        <v>21</v>
      </c>
      <c r="CD353" s="14">
        <f>INDEX(属性投放!$AY$6:$AY$85,(BW353-2)*20+CB353)</f>
        <v>1626</v>
      </c>
      <c r="CE353" s="14" t="s">
        <v>22</v>
      </c>
      <c r="CF353" s="14">
        <f>INDEX(属性投放!$AZ$6:$AZ$85,(BW353-2)*20+CB353)</f>
        <v>789</v>
      </c>
      <c r="CG353" s="14" t="s">
        <v>674</v>
      </c>
      <c r="CH353" s="14">
        <f>INDEX(属性投放!$BA$6:$BA$85,(BW353-2)*20+CB353)</f>
        <v>15560</v>
      </c>
      <c r="CI353" s="14" t="s">
        <v>21</v>
      </c>
      <c r="CJ353" s="14">
        <f>INDEX(属性投放!$BB$6:$BB$85,(BW353-2)*20+CB353)</f>
        <v>10</v>
      </c>
      <c r="CK353" s="14" t="s">
        <v>22</v>
      </c>
      <c r="CL353" s="14">
        <f>INDEX(属性投放!$BC$6:$BC$85,(BW353-2)*20+CB353)</f>
        <v>5</v>
      </c>
      <c r="CM353" s="14" t="s">
        <v>674</v>
      </c>
      <c r="CN353" s="14">
        <f>INDEX(属性投放!$BD$6:$BD$85,(BW353-2)*20+CB353)</f>
        <v>100</v>
      </c>
      <c r="CQ353" s="13">
        <v>349</v>
      </c>
      <c r="CR353" s="13">
        <f t="shared" si="636"/>
        <v>7</v>
      </c>
      <c r="CS353" s="13">
        <f t="shared" si="637"/>
        <v>37</v>
      </c>
      <c r="CT353" s="14">
        <f t="shared" si="638"/>
        <v>4</v>
      </c>
      <c r="CU353" s="14">
        <f t="shared" si="639"/>
        <v>1102007</v>
      </c>
      <c r="CV353" s="14" t="str">
        <f>INDEX($O$6:$O$27,CR353)&amp;"-"&amp;INDEX(属性投放!$AB$7:$AB$26,CX353)&amp;"-魂火-"&amp;CZ353</f>
        <v>天使缇娜-大焦热-魂火-1</v>
      </c>
      <c r="CW353" s="25" t="s">
        <v>162</v>
      </c>
      <c r="CX353" s="14">
        <f>INDEX(属性投放!$AL$7:$AL$58,CS353)</f>
        <v>16</v>
      </c>
      <c r="CY353" s="14" t="s">
        <v>701</v>
      </c>
      <c r="CZ353" s="14">
        <f>INDEX(属性投放!$AM$7:$AM$58,CS353)</f>
        <v>1</v>
      </c>
      <c r="DA353" s="14">
        <f t="shared" si="640"/>
        <v>37</v>
      </c>
      <c r="DB353" s="14">
        <f>INDEX(属性投放!$AN$7:$AN$58,DA353)</f>
        <v>112</v>
      </c>
      <c r="DC353" s="14" t="s">
        <v>702</v>
      </c>
      <c r="DD353" s="14">
        <f>INDEX(属性投放!$BJ$6:$BJ$85,(CT353-2)*20+CX353)</f>
        <v>750</v>
      </c>
      <c r="DE353" s="14">
        <f>SUMIFS(DD$5:DD353,$CR$5:$CR353,"="&amp;$CR353)</f>
        <v>9110</v>
      </c>
      <c r="DF353" s="14" t="s">
        <v>703</v>
      </c>
      <c r="DG353" s="14">
        <f>INDEX(属性投放!$BK$6:$BK$85,(CT353-2)*20+CX353)</f>
        <v>375</v>
      </c>
      <c r="DH353" s="14">
        <f>SUMIFS(DG$5:DG353,$CR$5:$CR353,"="&amp;$CR353)</f>
        <v>4558</v>
      </c>
      <c r="DI353" s="14" t="s">
        <v>704</v>
      </c>
      <c r="DJ353" s="14">
        <f>INDEX(属性投放!$BL$6:$BL$85,(CT353-2)*20+CX353)</f>
        <v>7500</v>
      </c>
      <c r="DK353" s="14">
        <f>SUMIFS(DJ$5:DJ353,$CR$5:$CR353,"="&amp;$CR353)</f>
        <v>91100</v>
      </c>
      <c r="DP353" s="14">
        <f t="shared" si="641"/>
        <v>1102018</v>
      </c>
      <c r="DQ353" s="14" t="str">
        <f t="shared" si="642"/>
        <v>噬日9突</v>
      </c>
      <c r="DR353" s="14">
        <f t="shared" si="643"/>
        <v>3</v>
      </c>
      <c r="DS353" s="14">
        <f t="shared" si="644"/>
        <v>3</v>
      </c>
      <c r="DT353" s="14">
        <f t="shared" si="645"/>
        <v>3</v>
      </c>
      <c r="DU353" s="14">
        <f t="shared" si="646"/>
        <v>2</v>
      </c>
      <c r="DV353" s="14">
        <f t="shared" si="647"/>
        <v>9</v>
      </c>
      <c r="DW353" s="14">
        <f t="shared" si="648"/>
        <v>9</v>
      </c>
      <c r="DX353" s="14">
        <f>INDEX(属性投放!$AW$6:$AW$85,(卡牌属性!DU353-2)*20+卡牌属性!DV353)</f>
        <v>8</v>
      </c>
      <c r="DY353" s="14">
        <f>INDEX(属性投放!BP$6:BP$85,卡牌属性!$DW353)</f>
        <v>150</v>
      </c>
      <c r="DZ353" s="14">
        <f>INDEX(属性投放!BQ$6:BQ$85,卡牌属性!$DW353)</f>
        <v>75</v>
      </c>
      <c r="EA353" s="14">
        <f>INDEX(属性投放!BR$6:BR$85,卡牌属性!$DW353)</f>
        <v>1500</v>
      </c>
      <c r="EB353" s="14">
        <f t="shared" si="671"/>
        <v>1061</v>
      </c>
      <c r="EC353" s="14">
        <f t="shared" si="672"/>
        <v>1194</v>
      </c>
      <c r="ED353" s="14">
        <f t="shared" si="673"/>
        <v>1341</v>
      </c>
      <c r="EE353" s="14">
        <f t="shared" si="674"/>
        <v>1341</v>
      </c>
      <c r="EF353" s="14">
        <f t="shared" si="675"/>
        <v>1471</v>
      </c>
      <c r="EG353" s="14">
        <f t="shared" si="676"/>
        <v>503</v>
      </c>
      <c r="EH353" s="14">
        <f t="shared" si="677"/>
        <v>560</v>
      </c>
      <c r="EI353" s="14">
        <f t="shared" si="678"/>
        <v>560</v>
      </c>
      <c r="EJ353" s="14">
        <f t="shared" si="679"/>
        <v>631</v>
      </c>
      <c r="EK353" s="14">
        <f t="shared" si="680"/>
        <v>682</v>
      </c>
      <c r="EL353" s="14">
        <f t="shared" si="681"/>
        <v>9910</v>
      </c>
      <c r="EM353" s="14">
        <f t="shared" si="682"/>
        <v>11040</v>
      </c>
      <c r="EN353" s="14">
        <f t="shared" si="683"/>
        <v>11040</v>
      </c>
      <c r="EO353" s="14">
        <f t="shared" si="684"/>
        <v>12310</v>
      </c>
      <c r="EP353" s="14">
        <f t="shared" si="685"/>
        <v>13410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3">
        <v>350</v>
      </c>
      <c r="AF354" s="13">
        <f t="shared" si="649"/>
        <v>18</v>
      </c>
      <c r="AG354" s="13">
        <f t="shared" si="621"/>
        <v>3</v>
      </c>
      <c r="AH354" s="14">
        <f t="shared" si="622"/>
        <v>1101020</v>
      </c>
      <c r="AI354" s="14" t="str">
        <f t="shared" si="623"/>
        <v>姬烟华10突</v>
      </c>
      <c r="AJ354" s="25" t="s">
        <v>162</v>
      </c>
      <c r="AK354" s="14">
        <v>31</v>
      </c>
      <c r="AL354" s="14">
        <f t="shared" si="624"/>
        <v>10</v>
      </c>
      <c r="AM354" s="14">
        <f>INDEX(属性投放!$DE$6:$DE$85,(卡牌属性!AG354-2)*20+卡牌属性!AL354)</f>
        <v>2737</v>
      </c>
      <c r="AN354" s="14">
        <f t="shared" si="665"/>
        <v>2737</v>
      </c>
      <c r="AO354" s="14">
        <f t="shared" si="665"/>
        <v>2737</v>
      </c>
      <c r="AP354" s="14">
        <f t="shared" si="665"/>
        <v>2737</v>
      </c>
      <c r="AQ354" s="14">
        <f t="shared" si="665"/>
        <v>2737</v>
      </c>
      <c r="AR354" s="14">
        <f>INDEX(属性投放!$DF$6:$DF$85,(卡牌属性!AG354-2)*20+卡牌属性!AL354)</f>
        <v>1329</v>
      </c>
      <c r="AS354" s="14">
        <f t="shared" si="666"/>
        <v>1329</v>
      </c>
      <c r="AT354" s="14">
        <f t="shared" si="666"/>
        <v>1329</v>
      </c>
      <c r="AU354" s="14">
        <f t="shared" si="666"/>
        <v>1329</v>
      </c>
      <c r="AV354" s="14">
        <f t="shared" si="666"/>
        <v>1329</v>
      </c>
      <c r="AW354" s="14">
        <f>INDEX(属性投放!$DG$6:$DG$85,(卡牌属性!AG354-2)*20+卡牌属性!AL354)</f>
        <v>13585</v>
      </c>
      <c r="AX354" s="14">
        <f t="shared" si="667"/>
        <v>13585</v>
      </c>
      <c r="AY354" s="14">
        <f t="shared" si="667"/>
        <v>13585</v>
      </c>
      <c r="AZ354" s="14">
        <f t="shared" si="667"/>
        <v>13585</v>
      </c>
      <c r="BA354" s="14">
        <f t="shared" si="667"/>
        <v>13585</v>
      </c>
      <c r="BB354" s="14">
        <f>INDEX(属性投放!$DK$6:$DK$85,(卡牌属性!AG354-2)*20+卡牌属性!AL354)</f>
        <v>111</v>
      </c>
      <c r="BC354" s="14">
        <f t="shared" si="668"/>
        <v>111</v>
      </c>
      <c r="BD354" s="14">
        <f t="shared" si="668"/>
        <v>111</v>
      </c>
      <c r="BE354" s="14">
        <f t="shared" si="668"/>
        <v>111</v>
      </c>
      <c r="BF354" s="14">
        <f t="shared" si="668"/>
        <v>111</v>
      </c>
      <c r="BG354" s="14">
        <f>INDEX(属性投放!$DL$6:$DL$85,(卡牌属性!AG354-2)*20+卡牌属性!AL354)</f>
        <v>56</v>
      </c>
      <c r="BH354" s="14">
        <f t="shared" si="669"/>
        <v>56</v>
      </c>
      <c r="BI354" s="14">
        <f t="shared" si="669"/>
        <v>56</v>
      </c>
      <c r="BJ354" s="14">
        <f t="shared" si="669"/>
        <v>56</v>
      </c>
      <c r="BK354" s="14">
        <f t="shared" si="669"/>
        <v>56</v>
      </c>
      <c r="BL354" s="14">
        <f>INDEX(属性投放!$DM$6:$DM$85,(卡牌属性!AG354-2)*20+卡牌属性!AL354)</f>
        <v>555</v>
      </c>
      <c r="BM354" s="14">
        <f t="shared" si="670"/>
        <v>555</v>
      </c>
      <c r="BN354" s="14">
        <f t="shared" si="670"/>
        <v>555</v>
      </c>
      <c r="BO354" s="14">
        <f t="shared" si="670"/>
        <v>555</v>
      </c>
      <c r="BP354" s="14">
        <f t="shared" si="670"/>
        <v>555</v>
      </c>
      <c r="BU354" s="13">
        <v>350</v>
      </c>
      <c r="BV354" s="13">
        <f t="shared" si="631"/>
        <v>18</v>
      </c>
      <c r="BW354" s="14">
        <f t="shared" si="632"/>
        <v>2</v>
      </c>
      <c r="BX354" s="14">
        <f t="shared" si="633"/>
        <v>1102018</v>
      </c>
      <c r="BY354" s="14" t="str">
        <f t="shared" si="634"/>
        <v>噬日10突</v>
      </c>
      <c r="BZ354" s="25" t="s">
        <v>162</v>
      </c>
      <c r="CA354" s="14">
        <v>2</v>
      </c>
      <c r="CB354" s="14">
        <f t="shared" si="635"/>
        <v>10</v>
      </c>
      <c r="CC354" s="14" t="s">
        <v>21</v>
      </c>
      <c r="CD354" s="14">
        <f>INDEX(属性投放!$AY$6:$AY$85,(BW354-2)*20+CB354)</f>
        <v>2096</v>
      </c>
      <c r="CE354" s="14" t="s">
        <v>22</v>
      </c>
      <c r="CF354" s="14">
        <f>INDEX(属性投放!$AZ$6:$AZ$85,(BW354-2)*20+CB354)</f>
        <v>1024</v>
      </c>
      <c r="CG354" s="14" t="s">
        <v>674</v>
      </c>
      <c r="CH354" s="14">
        <f>INDEX(属性投放!$BA$6:$BA$85,(BW354-2)*20+CB354)</f>
        <v>20260</v>
      </c>
      <c r="CI354" s="14" t="s">
        <v>21</v>
      </c>
      <c r="CJ354" s="14">
        <f>INDEX(属性投放!$BB$6:$BB$85,(BW354-2)*20+CB354)</f>
        <v>12</v>
      </c>
      <c r="CK354" s="14" t="s">
        <v>22</v>
      </c>
      <c r="CL354" s="14">
        <f>INDEX(属性投放!$BC$6:$BC$85,(BW354-2)*20+CB354)</f>
        <v>6</v>
      </c>
      <c r="CM354" s="14" t="s">
        <v>674</v>
      </c>
      <c r="CN354" s="14">
        <f>INDEX(属性投放!$BD$6:$BD$85,(BW354-2)*20+CB354)</f>
        <v>120</v>
      </c>
      <c r="CQ354" s="13">
        <v>350</v>
      </c>
      <c r="CR354" s="13">
        <f t="shared" si="636"/>
        <v>7</v>
      </c>
      <c r="CS354" s="13">
        <f t="shared" si="637"/>
        <v>38</v>
      </c>
      <c r="CT354" s="14">
        <f t="shared" si="638"/>
        <v>4</v>
      </c>
      <c r="CU354" s="14">
        <f t="shared" si="639"/>
        <v>1102007</v>
      </c>
      <c r="CV354" s="14" t="str">
        <f>INDEX($O$6:$O$27,CR354)&amp;"-"&amp;INDEX(属性投放!$AB$7:$AB$26,CX354)&amp;"-魂火-"&amp;CZ354</f>
        <v>天使缇娜-大焦热-魂火-2</v>
      </c>
      <c r="CW354" s="25" t="s">
        <v>162</v>
      </c>
      <c r="CX354" s="14">
        <f>INDEX(属性投放!$AL$7:$AL$58,CS354)</f>
        <v>16</v>
      </c>
      <c r="CY354" s="14" t="s">
        <v>701</v>
      </c>
      <c r="CZ354" s="14">
        <f>INDEX(属性投放!$AM$7:$AM$58,CS354)</f>
        <v>2</v>
      </c>
      <c r="DA354" s="14">
        <f t="shared" si="640"/>
        <v>38</v>
      </c>
      <c r="DB354" s="14">
        <f>INDEX(属性投放!$AN$7:$AN$58,DA354)</f>
        <v>115</v>
      </c>
      <c r="DC354" s="14" t="s">
        <v>702</v>
      </c>
      <c r="DD354" s="14">
        <f>INDEX(属性投放!$BJ$6:$BJ$85,(CT354-2)*20+CX354)</f>
        <v>750</v>
      </c>
      <c r="DE354" s="14">
        <f>SUMIFS(DD$5:DD354,$CR$5:$CR354,"="&amp;$CR354)</f>
        <v>9860</v>
      </c>
      <c r="DF354" s="14" t="s">
        <v>703</v>
      </c>
      <c r="DG354" s="14">
        <f>INDEX(属性投放!$BK$6:$BK$85,(CT354-2)*20+CX354)</f>
        <v>375</v>
      </c>
      <c r="DH354" s="14">
        <f>SUMIFS(DG$5:DG354,$CR$5:$CR354,"="&amp;$CR354)</f>
        <v>4933</v>
      </c>
      <c r="DI354" s="14" t="s">
        <v>704</v>
      </c>
      <c r="DJ354" s="14">
        <f>INDEX(属性投放!$BL$6:$BL$85,(CT354-2)*20+CX354)</f>
        <v>7500</v>
      </c>
      <c r="DK354" s="14">
        <f>SUMIFS(DJ$5:DJ354,$CR$5:$CR354,"="&amp;$CR354)</f>
        <v>98600</v>
      </c>
      <c r="DP354" s="14">
        <f t="shared" si="641"/>
        <v>1102018</v>
      </c>
      <c r="DQ354" s="14" t="str">
        <f t="shared" si="642"/>
        <v>噬日10突</v>
      </c>
      <c r="DR354" s="14">
        <f t="shared" si="643"/>
        <v>3</v>
      </c>
      <c r="DS354" s="14">
        <f t="shared" si="644"/>
        <v>3</v>
      </c>
      <c r="DT354" s="14">
        <f t="shared" si="645"/>
        <v>3</v>
      </c>
      <c r="DU354" s="14">
        <f t="shared" si="646"/>
        <v>2</v>
      </c>
      <c r="DV354" s="14">
        <f t="shared" si="647"/>
        <v>10</v>
      </c>
      <c r="DW354" s="14">
        <f t="shared" si="648"/>
        <v>10</v>
      </c>
      <c r="DX354" s="14">
        <f>INDEX(属性投放!$AW$6:$AW$85,(卡牌属性!DU354-2)*20+卡牌属性!DV354)</f>
        <v>7</v>
      </c>
      <c r="DY354" s="14">
        <f>INDEX(属性投放!BP$6:BP$85,卡牌属性!$DW354)</f>
        <v>160</v>
      </c>
      <c r="DZ354" s="14">
        <f>INDEX(属性投放!BQ$6:BQ$85,卡牌属性!$DW354)</f>
        <v>80</v>
      </c>
      <c r="EA354" s="14">
        <f>INDEX(属性投放!BR$6:BR$85,卡牌属性!$DW354)</f>
        <v>1600</v>
      </c>
      <c r="EB354" s="14">
        <f t="shared" si="671"/>
        <v>1291</v>
      </c>
      <c r="EC354" s="14">
        <f t="shared" si="672"/>
        <v>1440</v>
      </c>
      <c r="ED354" s="14">
        <f t="shared" si="673"/>
        <v>1611</v>
      </c>
      <c r="EE354" s="14">
        <f t="shared" si="674"/>
        <v>1611</v>
      </c>
      <c r="EF354" s="14">
        <f t="shared" si="675"/>
        <v>1749</v>
      </c>
      <c r="EG354" s="14">
        <f t="shared" si="676"/>
        <v>618</v>
      </c>
      <c r="EH354" s="14">
        <f t="shared" si="677"/>
        <v>683</v>
      </c>
      <c r="EI354" s="14">
        <f t="shared" si="678"/>
        <v>683</v>
      </c>
      <c r="EJ354" s="14">
        <f t="shared" si="679"/>
        <v>770</v>
      </c>
      <c r="EK354" s="14">
        <f t="shared" si="680"/>
        <v>821</v>
      </c>
      <c r="EL354" s="14">
        <f t="shared" si="681"/>
        <v>12210</v>
      </c>
      <c r="EM354" s="14">
        <f t="shared" si="682"/>
        <v>13500</v>
      </c>
      <c r="EN354" s="14">
        <f t="shared" si="683"/>
        <v>13500</v>
      </c>
      <c r="EO354" s="14">
        <f t="shared" si="684"/>
        <v>15010</v>
      </c>
      <c r="EP354" s="14">
        <f t="shared" si="685"/>
        <v>16190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3">
        <v>351</v>
      </c>
      <c r="AF355" s="13">
        <f t="shared" si="649"/>
        <v>18</v>
      </c>
      <c r="AG355" s="13">
        <f t="shared" si="621"/>
        <v>3</v>
      </c>
      <c r="AH355" s="14">
        <f t="shared" si="622"/>
        <v>1101020</v>
      </c>
      <c r="AI355" s="14" t="str">
        <f t="shared" si="623"/>
        <v>姬烟华11突</v>
      </c>
      <c r="AJ355" s="25" t="s">
        <v>162</v>
      </c>
      <c r="AK355" s="14">
        <v>32</v>
      </c>
      <c r="AL355" s="14">
        <f t="shared" si="624"/>
        <v>11</v>
      </c>
      <c r="AM355" s="14">
        <f>INDEX(属性投放!$DE$6:$DE$85,(卡牌属性!AG355-2)*20+卡牌属性!AL355)</f>
        <v>3056</v>
      </c>
      <c r="AN355" s="14">
        <f t="shared" si="665"/>
        <v>3056</v>
      </c>
      <c r="AO355" s="14">
        <f t="shared" si="665"/>
        <v>3056</v>
      </c>
      <c r="AP355" s="14">
        <f t="shared" si="665"/>
        <v>3056</v>
      </c>
      <c r="AQ355" s="14">
        <f t="shared" si="665"/>
        <v>3056</v>
      </c>
      <c r="AR355" s="14">
        <f>INDEX(属性投放!$DF$6:$DF$85,(卡牌属性!AG355-2)*20+卡牌属性!AL355)</f>
        <v>1488</v>
      </c>
      <c r="AS355" s="14">
        <f t="shared" si="666"/>
        <v>1488</v>
      </c>
      <c r="AT355" s="14">
        <f t="shared" si="666"/>
        <v>1488</v>
      </c>
      <c r="AU355" s="14">
        <f t="shared" si="666"/>
        <v>1488</v>
      </c>
      <c r="AV355" s="14">
        <f t="shared" si="666"/>
        <v>1488</v>
      </c>
      <c r="AW355" s="14">
        <f>INDEX(属性投放!$DG$6:$DG$85,(卡牌属性!AG355-2)*20+卡牌属性!AL355)</f>
        <v>15180</v>
      </c>
      <c r="AX355" s="14">
        <f t="shared" si="667"/>
        <v>15180</v>
      </c>
      <c r="AY355" s="14">
        <f t="shared" si="667"/>
        <v>15180</v>
      </c>
      <c r="AZ355" s="14">
        <f t="shared" si="667"/>
        <v>15180</v>
      </c>
      <c r="BA355" s="14">
        <f t="shared" si="667"/>
        <v>15180</v>
      </c>
      <c r="BB355" s="14">
        <f>INDEX(属性投放!$DK$6:$DK$85,(卡牌属性!AG355-2)*20+卡牌属性!AL355)</f>
        <v>111</v>
      </c>
      <c r="BC355" s="14">
        <f t="shared" si="668"/>
        <v>111</v>
      </c>
      <c r="BD355" s="14">
        <f t="shared" si="668"/>
        <v>111</v>
      </c>
      <c r="BE355" s="14">
        <f t="shared" si="668"/>
        <v>111</v>
      </c>
      <c r="BF355" s="14">
        <f t="shared" si="668"/>
        <v>111</v>
      </c>
      <c r="BG355" s="14">
        <f>INDEX(属性投放!$DL$6:$DL$85,(卡牌属性!AG355-2)*20+卡牌属性!AL355)</f>
        <v>56</v>
      </c>
      <c r="BH355" s="14">
        <f t="shared" si="669"/>
        <v>56</v>
      </c>
      <c r="BI355" s="14">
        <f t="shared" si="669"/>
        <v>56</v>
      </c>
      <c r="BJ355" s="14">
        <f t="shared" si="669"/>
        <v>56</v>
      </c>
      <c r="BK355" s="14">
        <f t="shared" si="669"/>
        <v>56</v>
      </c>
      <c r="BL355" s="14">
        <f>INDEX(属性投放!$DM$6:$DM$85,(卡牌属性!AG355-2)*20+卡牌属性!AL355)</f>
        <v>555</v>
      </c>
      <c r="BM355" s="14">
        <f t="shared" si="670"/>
        <v>555</v>
      </c>
      <c r="BN355" s="14">
        <f t="shared" si="670"/>
        <v>555</v>
      </c>
      <c r="BO355" s="14">
        <f t="shared" si="670"/>
        <v>555</v>
      </c>
      <c r="BP355" s="14">
        <f t="shared" si="670"/>
        <v>555</v>
      </c>
      <c r="BU355" s="13">
        <v>351</v>
      </c>
      <c r="BV355" s="13">
        <f t="shared" si="631"/>
        <v>18</v>
      </c>
      <c r="BW355" s="14">
        <f t="shared" si="632"/>
        <v>2</v>
      </c>
      <c r="BX355" s="14">
        <f t="shared" si="633"/>
        <v>1102018</v>
      </c>
      <c r="BY355" s="14" t="str">
        <f t="shared" si="634"/>
        <v>噬日11突</v>
      </c>
      <c r="BZ355" s="25" t="s">
        <v>162</v>
      </c>
      <c r="CA355" s="14">
        <v>2</v>
      </c>
      <c r="CB355" s="14">
        <f t="shared" si="635"/>
        <v>11</v>
      </c>
      <c r="CC355" s="14" t="s">
        <v>21</v>
      </c>
      <c r="CD355" s="14">
        <f>INDEX(属性投放!$AY$6:$AY$85,(BW355-2)*20+CB355)</f>
        <v>2640</v>
      </c>
      <c r="CE355" s="14" t="s">
        <v>22</v>
      </c>
      <c r="CF355" s="14">
        <f>INDEX(属性投放!$AZ$6:$AZ$85,(BW355-2)*20+CB355)</f>
        <v>1296</v>
      </c>
      <c r="CG355" s="14" t="s">
        <v>674</v>
      </c>
      <c r="CH355" s="14">
        <f>INDEX(属性投放!$BA$6:$BA$85,(BW355-2)*20+CB355)</f>
        <v>25700</v>
      </c>
      <c r="CI355" s="14" t="s">
        <v>21</v>
      </c>
      <c r="CJ355" s="14">
        <f>INDEX(属性投放!$BB$6:$BB$85,(BW355-2)*20+CB355)</f>
        <v>12</v>
      </c>
      <c r="CK355" s="14" t="s">
        <v>22</v>
      </c>
      <c r="CL355" s="14">
        <f>INDEX(属性投放!$BC$6:$BC$85,(BW355-2)*20+CB355)</f>
        <v>6</v>
      </c>
      <c r="CM355" s="14" t="s">
        <v>674</v>
      </c>
      <c r="CN355" s="14">
        <f>INDEX(属性投放!$BD$6:$BD$85,(BW355-2)*20+CB355)</f>
        <v>120</v>
      </c>
      <c r="CQ355" s="13">
        <v>351</v>
      </c>
      <c r="CR355" s="13">
        <f t="shared" si="636"/>
        <v>7</v>
      </c>
      <c r="CS355" s="13">
        <f t="shared" si="637"/>
        <v>39</v>
      </c>
      <c r="CT355" s="14">
        <f t="shared" si="638"/>
        <v>4</v>
      </c>
      <c r="CU355" s="14">
        <f t="shared" si="639"/>
        <v>1102007</v>
      </c>
      <c r="CV355" s="14" t="str">
        <f>INDEX($O$6:$O$27,CR355)&amp;"-"&amp;INDEX(属性投放!$AB$7:$AB$26,CX355)&amp;"-魂火-"&amp;CZ355</f>
        <v>天使缇娜-大焦热-魂火-3</v>
      </c>
      <c r="CW355" s="25" t="s">
        <v>162</v>
      </c>
      <c r="CX355" s="14">
        <f>INDEX(属性投放!$AL$7:$AL$58,CS355)</f>
        <v>16</v>
      </c>
      <c r="CY355" s="14" t="s">
        <v>701</v>
      </c>
      <c r="CZ355" s="14">
        <f>INDEX(属性投放!$AM$7:$AM$58,CS355)</f>
        <v>3</v>
      </c>
      <c r="DA355" s="14">
        <f t="shared" si="640"/>
        <v>39</v>
      </c>
      <c r="DB355" s="14">
        <f>INDEX(属性投放!$AN$7:$AN$58,DA355)</f>
        <v>117</v>
      </c>
      <c r="DC355" s="14" t="s">
        <v>702</v>
      </c>
      <c r="DD355" s="14">
        <f>INDEX(属性投放!$BJ$6:$BJ$85,(CT355-2)*20+CX355)</f>
        <v>750</v>
      </c>
      <c r="DE355" s="14">
        <f>SUMIFS(DD$5:DD355,$CR$5:$CR355,"="&amp;$CR355)</f>
        <v>10610</v>
      </c>
      <c r="DF355" s="14" t="s">
        <v>703</v>
      </c>
      <c r="DG355" s="14">
        <f>INDEX(属性投放!$BK$6:$BK$85,(CT355-2)*20+CX355)</f>
        <v>375</v>
      </c>
      <c r="DH355" s="14">
        <f>SUMIFS(DG$5:DG355,$CR$5:$CR355,"="&amp;$CR355)</f>
        <v>5308</v>
      </c>
      <c r="DI355" s="14" t="s">
        <v>704</v>
      </c>
      <c r="DJ355" s="14">
        <f>INDEX(属性投放!$BL$6:$BL$85,(CT355-2)*20+CX355)</f>
        <v>7500</v>
      </c>
      <c r="DK355" s="14">
        <f>SUMIFS(DJ$5:DJ355,$CR$5:$CR355,"="&amp;$CR355)</f>
        <v>106100</v>
      </c>
      <c r="DP355" s="14">
        <f t="shared" si="641"/>
        <v>1102018</v>
      </c>
      <c r="DQ355" s="14" t="str">
        <f t="shared" si="642"/>
        <v>噬日11突</v>
      </c>
      <c r="DR355" s="14">
        <f t="shared" si="643"/>
        <v>3</v>
      </c>
      <c r="DS355" s="14">
        <f t="shared" si="644"/>
        <v>3</v>
      </c>
      <c r="DT355" s="14">
        <f t="shared" si="645"/>
        <v>3</v>
      </c>
      <c r="DU355" s="14">
        <f t="shared" si="646"/>
        <v>2</v>
      </c>
      <c r="DV355" s="14">
        <f t="shared" si="647"/>
        <v>11</v>
      </c>
      <c r="DW355" s="14">
        <f t="shared" si="648"/>
        <v>11</v>
      </c>
      <c r="DX355" s="14">
        <f>INDEX(属性投放!$AW$6:$AW$85,(卡牌属性!DU355-2)*20+卡牌属性!DV355)</f>
        <v>8</v>
      </c>
      <c r="DY355" s="14">
        <f>INDEX(属性投放!BP$6:BP$85,卡牌属性!$DW355)</f>
        <v>200</v>
      </c>
      <c r="DZ355" s="14">
        <f>INDEX(属性投放!BQ$6:BQ$85,卡牌属性!$DW355)</f>
        <v>100</v>
      </c>
      <c r="EA355" s="14">
        <f>INDEX(属性投放!BR$6:BR$85,卡牌属性!$DW355)</f>
        <v>2000</v>
      </c>
      <c r="EB355" s="14">
        <f t="shared" si="671"/>
        <v>1535</v>
      </c>
      <c r="EC355" s="14">
        <f t="shared" si="672"/>
        <v>1705</v>
      </c>
      <c r="ED355" s="14">
        <f t="shared" si="673"/>
        <v>1911</v>
      </c>
      <c r="EE355" s="14">
        <f t="shared" si="674"/>
        <v>1911</v>
      </c>
      <c r="EF355" s="14">
        <f t="shared" si="675"/>
        <v>2056</v>
      </c>
      <c r="EG355" s="14">
        <f t="shared" si="676"/>
        <v>740</v>
      </c>
      <c r="EH355" s="14">
        <f t="shared" si="677"/>
        <v>819</v>
      </c>
      <c r="EI355" s="14">
        <f t="shared" si="678"/>
        <v>819</v>
      </c>
      <c r="EJ355" s="14">
        <f t="shared" si="679"/>
        <v>920</v>
      </c>
      <c r="EK355" s="14">
        <f t="shared" si="680"/>
        <v>978</v>
      </c>
      <c r="EL355" s="14">
        <f t="shared" si="681"/>
        <v>14650</v>
      </c>
      <c r="EM355" s="14">
        <f t="shared" si="682"/>
        <v>16150</v>
      </c>
      <c r="EN355" s="14">
        <f t="shared" si="683"/>
        <v>16150</v>
      </c>
      <c r="EO355" s="14">
        <f t="shared" si="684"/>
        <v>18010</v>
      </c>
      <c r="EP355" s="14">
        <f t="shared" si="685"/>
        <v>19260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3">
        <v>352</v>
      </c>
      <c r="AF356" s="13">
        <f t="shared" si="649"/>
        <v>18</v>
      </c>
      <c r="AG356" s="13">
        <f t="shared" si="621"/>
        <v>3</v>
      </c>
      <c r="AH356" s="14">
        <f t="shared" si="622"/>
        <v>1101020</v>
      </c>
      <c r="AI356" s="14" t="str">
        <f t="shared" si="623"/>
        <v>姬烟华12突</v>
      </c>
      <c r="AJ356" s="25" t="s">
        <v>162</v>
      </c>
      <c r="AK356" s="14">
        <v>33</v>
      </c>
      <c r="AL356" s="14">
        <f t="shared" si="624"/>
        <v>12</v>
      </c>
      <c r="AM356" s="14">
        <f>INDEX(属性投放!$DE$6:$DE$85,(卡牌属性!AG356-2)*20+卡牌属性!AL356)</f>
        <v>3375</v>
      </c>
      <c r="AN356" s="14">
        <f t="shared" si="665"/>
        <v>3375</v>
      </c>
      <c r="AO356" s="14">
        <f t="shared" si="665"/>
        <v>3375</v>
      </c>
      <c r="AP356" s="14">
        <f t="shared" si="665"/>
        <v>3375</v>
      </c>
      <c r="AQ356" s="14">
        <f t="shared" si="665"/>
        <v>3375</v>
      </c>
      <c r="AR356" s="14">
        <f>INDEX(属性投放!$DF$6:$DF$85,(卡牌属性!AG356-2)*20+卡牌属性!AL356)</f>
        <v>1647</v>
      </c>
      <c r="AS356" s="14">
        <f t="shared" si="666"/>
        <v>1647</v>
      </c>
      <c r="AT356" s="14">
        <f t="shared" si="666"/>
        <v>1647</v>
      </c>
      <c r="AU356" s="14">
        <f t="shared" si="666"/>
        <v>1647</v>
      </c>
      <c r="AV356" s="14">
        <f t="shared" si="666"/>
        <v>1647</v>
      </c>
      <c r="AW356" s="14">
        <f>INDEX(属性投放!$DG$6:$DG$85,(卡牌属性!AG356-2)*20+卡牌属性!AL356)</f>
        <v>16775</v>
      </c>
      <c r="AX356" s="14">
        <f t="shared" si="667"/>
        <v>16775</v>
      </c>
      <c r="AY356" s="14">
        <f t="shared" si="667"/>
        <v>16775</v>
      </c>
      <c r="AZ356" s="14">
        <f t="shared" si="667"/>
        <v>16775</v>
      </c>
      <c r="BA356" s="14">
        <f t="shared" si="667"/>
        <v>16775</v>
      </c>
      <c r="BB356" s="14">
        <f>INDEX(属性投放!$DK$6:$DK$85,(卡牌属性!AG356-2)*20+卡牌属性!AL356)</f>
        <v>111</v>
      </c>
      <c r="BC356" s="14">
        <f t="shared" si="668"/>
        <v>111</v>
      </c>
      <c r="BD356" s="14">
        <f t="shared" si="668"/>
        <v>111</v>
      </c>
      <c r="BE356" s="14">
        <f t="shared" si="668"/>
        <v>111</v>
      </c>
      <c r="BF356" s="14">
        <f t="shared" si="668"/>
        <v>111</v>
      </c>
      <c r="BG356" s="14">
        <f>INDEX(属性投放!$DL$6:$DL$85,(卡牌属性!AG356-2)*20+卡牌属性!AL356)</f>
        <v>56</v>
      </c>
      <c r="BH356" s="14">
        <f t="shared" si="669"/>
        <v>56</v>
      </c>
      <c r="BI356" s="14">
        <f t="shared" si="669"/>
        <v>56</v>
      </c>
      <c r="BJ356" s="14">
        <f t="shared" si="669"/>
        <v>56</v>
      </c>
      <c r="BK356" s="14">
        <f t="shared" si="669"/>
        <v>56</v>
      </c>
      <c r="BL356" s="14">
        <f>INDEX(属性投放!$DM$6:$DM$85,(卡牌属性!AG356-2)*20+卡牌属性!AL356)</f>
        <v>555</v>
      </c>
      <c r="BM356" s="14">
        <f t="shared" si="670"/>
        <v>555</v>
      </c>
      <c r="BN356" s="14">
        <f t="shared" si="670"/>
        <v>555</v>
      </c>
      <c r="BO356" s="14">
        <f t="shared" si="670"/>
        <v>555</v>
      </c>
      <c r="BP356" s="14">
        <f t="shared" si="670"/>
        <v>555</v>
      </c>
      <c r="BU356" s="13">
        <v>352</v>
      </c>
      <c r="BV356" s="13">
        <f t="shared" si="631"/>
        <v>18</v>
      </c>
      <c r="BW356" s="14">
        <f t="shared" si="632"/>
        <v>2</v>
      </c>
      <c r="BX356" s="14">
        <f t="shared" si="633"/>
        <v>1102018</v>
      </c>
      <c r="BY356" s="14" t="str">
        <f t="shared" si="634"/>
        <v>噬日12突</v>
      </c>
      <c r="BZ356" s="25" t="s">
        <v>162</v>
      </c>
      <c r="CA356" s="14">
        <v>2</v>
      </c>
      <c r="CB356" s="14">
        <f t="shared" si="635"/>
        <v>12</v>
      </c>
      <c r="CC356" s="14" t="s">
        <v>21</v>
      </c>
      <c r="CD356" s="14">
        <f>INDEX(属性投放!$AY$6:$AY$85,(BW356-2)*20+CB356)</f>
        <v>3326</v>
      </c>
      <c r="CE356" s="14" t="s">
        <v>22</v>
      </c>
      <c r="CF356" s="14">
        <f>INDEX(属性投放!$AZ$6:$AZ$85,(BW356-2)*20+CB356)</f>
        <v>1639</v>
      </c>
      <c r="CG356" s="14" t="s">
        <v>674</v>
      </c>
      <c r="CH356" s="14">
        <f>INDEX(属性投放!$BA$6:$BA$85,(BW356-2)*20+CB356)</f>
        <v>32560</v>
      </c>
      <c r="CI356" s="14" t="s">
        <v>21</v>
      </c>
      <c r="CJ356" s="14">
        <f>INDEX(属性投放!$BB$6:$BB$85,(BW356-2)*20+CB356)</f>
        <v>12</v>
      </c>
      <c r="CK356" s="14" t="s">
        <v>22</v>
      </c>
      <c r="CL356" s="14">
        <f>INDEX(属性投放!$BC$6:$BC$85,(BW356-2)*20+CB356)</f>
        <v>6</v>
      </c>
      <c r="CM356" s="14" t="s">
        <v>674</v>
      </c>
      <c r="CN356" s="14">
        <f>INDEX(属性投放!$BD$6:$BD$85,(BW356-2)*20+CB356)</f>
        <v>120</v>
      </c>
      <c r="CQ356" s="13">
        <v>352</v>
      </c>
      <c r="CR356" s="13">
        <f t="shared" si="636"/>
        <v>7</v>
      </c>
      <c r="CS356" s="13">
        <f t="shared" si="637"/>
        <v>40</v>
      </c>
      <c r="CT356" s="14">
        <f t="shared" si="638"/>
        <v>4</v>
      </c>
      <c r="CU356" s="14">
        <f t="shared" si="639"/>
        <v>1102007</v>
      </c>
      <c r="CV356" s="14" t="str">
        <f>INDEX($O$6:$O$27,CR356)&amp;"-"&amp;INDEX(属性投放!$AB$7:$AB$26,CX356)&amp;"-魂火-"&amp;CZ356</f>
        <v>天使缇娜-大焦热+1-魂火-1</v>
      </c>
      <c r="CW356" s="25" t="s">
        <v>162</v>
      </c>
      <c r="CX356" s="14">
        <f>INDEX(属性投放!$AL$7:$AL$58,CS356)</f>
        <v>17</v>
      </c>
      <c r="CY356" s="14" t="s">
        <v>701</v>
      </c>
      <c r="CZ356" s="14">
        <f>INDEX(属性投放!$AM$7:$AM$58,CS356)</f>
        <v>1</v>
      </c>
      <c r="DA356" s="14">
        <f t="shared" si="640"/>
        <v>40</v>
      </c>
      <c r="DB356" s="14">
        <f>INDEX(属性投放!$AN$7:$AN$58,DA356)</f>
        <v>120</v>
      </c>
      <c r="DC356" s="14" t="s">
        <v>702</v>
      </c>
      <c r="DD356" s="14">
        <f>INDEX(属性投放!$BJ$6:$BJ$85,(CT356-2)*20+CX356)</f>
        <v>1000</v>
      </c>
      <c r="DE356" s="14">
        <f>SUMIFS(DD$5:DD356,$CR$5:$CR356,"="&amp;$CR356)</f>
        <v>11610</v>
      </c>
      <c r="DF356" s="14" t="s">
        <v>703</v>
      </c>
      <c r="DG356" s="14">
        <f>INDEX(属性投放!$BK$6:$BK$85,(CT356-2)*20+CX356)</f>
        <v>500</v>
      </c>
      <c r="DH356" s="14">
        <f>SUMIFS(DG$5:DG356,$CR$5:$CR356,"="&amp;$CR356)</f>
        <v>5808</v>
      </c>
      <c r="DI356" s="14" t="s">
        <v>704</v>
      </c>
      <c r="DJ356" s="14">
        <f>INDEX(属性投放!$BL$6:$BL$85,(CT356-2)*20+CX356)</f>
        <v>10000</v>
      </c>
      <c r="DK356" s="14">
        <f>SUMIFS(DJ$5:DJ356,$CR$5:$CR356,"="&amp;$CR356)</f>
        <v>116100</v>
      </c>
      <c r="DP356" s="14">
        <f t="shared" si="641"/>
        <v>1102018</v>
      </c>
      <c r="DQ356" s="14" t="str">
        <f t="shared" si="642"/>
        <v>噬日12突</v>
      </c>
      <c r="DR356" s="14">
        <f t="shared" si="643"/>
        <v>3</v>
      </c>
      <c r="DS356" s="14">
        <f t="shared" si="644"/>
        <v>3</v>
      </c>
      <c r="DT356" s="14">
        <f t="shared" si="645"/>
        <v>3</v>
      </c>
      <c r="DU356" s="14">
        <f t="shared" si="646"/>
        <v>2</v>
      </c>
      <c r="DV356" s="14">
        <f t="shared" si="647"/>
        <v>12</v>
      </c>
      <c r="DW356" s="14">
        <f t="shared" si="648"/>
        <v>12</v>
      </c>
      <c r="DX356" s="14">
        <f>INDEX(属性投放!$AW$6:$AW$85,(卡牌属性!DU356-2)*20+卡牌属性!DV356)</f>
        <v>7</v>
      </c>
      <c r="DY356" s="14">
        <f>INDEX(属性投放!BP$6:BP$85,卡牌属性!$DW356)</f>
        <v>350</v>
      </c>
      <c r="DZ356" s="14">
        <f>INDEX(属性投放!BQ$6:BQ$85,卡牌属性!$DW356)</f>
        <v>175</v>
      </c>
      <c r="EA356" s="14">
        <f>INDEX(属性投放!BR$6:BR$85,卡牌属性!$DW356)</f>
        <v>3500</v>
      </c>
      <c r="EB356" s="14">
        <f t="shared" si="671"/>
        <v>1831</v>
      </c>
      <c r="EC356" s="14">
        <f t="shared" si="672"/>
        <v>2025</v>
      </c>
      <c r="ED356" s="14">
        <f t="shared" si="673"/>
        <v>2271</v>
      </c>
      <c r="EE356" s="14">
        <f t="shared" si="674"/>
        <v>2271</v>
      </c>
      <c r="EF356" s="14">
        <f t="shared" si="675"/>
        <v>2424</v>
      </c>
      <c r="EG356" s="14">
        <f t="shared" si="676"/>
        <v>888</v>
      </c>
      <c r="EH356" s="14">
        <f t="shared" si="677"/>
        <v>983</v>
      </c>
      <c r="EI356" s="14">
        <f t="shared" si="678"/>
        <v>983</v>
      </c>
      <c r="EJ356" s="14">
        <f t="shared" si="679"/>
        <v>1100</v>
      </c>
      <c r="EK356" s="14">
        <f t="shared" si="680"/>
        <v>1166</v>
      </c>
      <c r="EL356" s="14">
        <f t="shared" si="681"/>
        <v>17610</v>
      </c>
      <c r="EM356" s="14">
        <f t="shared" si="682"/>
        <v>19350</v>
      </c>
      <c r="EN356" s="14">
        <f t="shared" si="683"/>
        <v>19350</v>
      </c>
      <c r="EO356" s="14">
        <f t="shared" si="684"/>
        <v>21610</v>
      </c>
      <c r="EP356" s="14">
        <f t="shared" si="685"/>
        <v>22940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3">
        <v>353</v>
      </c>
      <c r="AF357" s="13">
        <f t="shared" si="649"/>
        <v>18</v>
      </c>
      <c r="AG357" s="13">
        <f t="shared" si="621"/>
        <v>3</v>
      </c>
      <c r="AH357" s="14">
        <f t="shared" si="622"/>
        <v>1101020</v>
      </c>
      <c r="AI357" s="14" t="str">
        <f t="shared" si="623"/>
        <v>姬烟华13突</v>
      </c>
      <c r="AJ357" s="25" t="s">
        <v>162</v>
      </c>
      <c r="AK357" s="14">
        <v>34</v>
      </c>
      <c r="AL357" s="14">
        <f t="shared" si="624"/>
        <v>13</v>
      </c>
      <c r="AM357" s="14">
        <f>INDEX(属性投放!$DE$6:$DE$85,(卡牌属性!AG357-2)*20+卡牌属性!AL357)</f>
        <v>6469</v>
      </c>
      <c r="AN357" s="14">
        <f t="shared" si="665"/>
        <v>6469</v>
      </c>
      <c r="AO357" s="14">
        <f t="shared" si="665"/>
        <v>6469</v>
      </c>
      <c r="AP357" s="14">
        <f t="shared" si="665"/>
        <v>6469</v>
      </c>
      <c r="AQ357" s="14">
        <f t="shared" si="665"/>
        <v>6469</v>
      </c>
      <c r="AR357" s="14">
        <f>INDEX(属性投放!$DF$6:$DF$85,(卡牌属性!AG357-2)*20+卡牌属性!AL357)</f>
        <v>3206</v>
      </c>
      <c r="AS357" s="14">
        <f t="shared" si="666"/>
        <v>3206</v>
      </c>
      <c r="AT357" s="14">
        <f t="shared" si="666"/>
        <v>3206</v>
      </c>
      <c r="AU357" s="14">
        <f t="shared" si="666"/>
        <v>3206</v>
      </c>
      <c r="AV357" s="14">
        <f t="shared" si="666"/>
        <v>3206</v>
      </c>
      <c r="AW357" s="14">
        <f>INDEX(属性投放!$DG$6:$DG$85,(卡牌属性!AG357-2)*20+卡牌属性!AL357)</f>
        <v>32245</v>
      </c>
      <c r="AX357" s="14">
        <f t="shared" si="667"/>
        <v>32245</v>
      </c>
      <c r="AY357" s="14">
        <f t="shared" si="667"/>
        <v>32245</v>
      </c>
      <c r="AZ357" s="14">
        <f t="shared" si="667"/>
        <v>32245</v>
      </c>
      <c r="BA357" s="14">
        <f t="shared" si="667"/>
        <v>32245</v>
      </c>
      <c r="BB357" s="14">
        <f>INDEX(属性投放!$DK$6:$DK$85,(卡牌属性!AG357-2)*20+卡牌属性!AL357)</f>
        <v>211</v>
      </c>
      <c r="BC357" s="14">
        <f t="shared" si="668"/>
        <v>211</v>
      </c>
      <c r="BD357" s="14">
        <f t="shared" si="668"/>
        <v>211</v>
      </c>
      <c r="BE357" s="14">
        <f t="shared" si="668"/>
        <v>211</v>
      </c>
      <c r="BF357" s="14">
        <f t="shared" si="668"/>
        <v>211</v>
      </c>
      <c r="BG357" s="14">
        <f>INDEX(属性投放!$DL$6:$DL$85,(卡牌属性!AG357-2)*20+卡牌属性!AL357)</f>
        <v>106</v>
      </c>
      <c r="BH357" s="14">
        <f t="shared" si="669"/>
        <v>106</v>
      </c>
      <c r="BI357" s="14">
        <f t="shared" si="669"/>
        <v>106</v>
      </c>
      <c r="BJ357" s="14">
        <f t="shared" si="669"/>
        <v>106</v>
      </c>
      <c r="BK357" s="14">
        <f t="shared" si="669"/>
        <v>106</v>
      </c>
      <c r="BL357" s="14">
        <f>INDEX(属性投放!$DM$6:$DM$85,(卡牌属性!AG357-2)*20+卡牌属性!AL357)</f>
        <v>1055</v>
      </c>
      <c r="BM357" s="14">
        <f t="shared" si="670"/>
        <v>1055</v>
      </c>
      <c r="BN357" s="14">
        <f t="shared" si="670"/>
        <v>1055</v>
      </c>
      <c r="BO357" s="14">
        <f t="shared" si="670"/>
        <v>1055</v>
      </c>
      <c r="BP357" s="14">
        <f t="shared" si="670"/>
        <v>1055</v>
      </c>
      <c r="BU357" s="13">
        <v>353</v>
      </c>
      <c r="BV357" s="13">
        <f t="shared" si="631"/>
        <v>18</v>
      </c>
      <c r="BW357" s="14">
        <f t="shared" si="632"/>
        <v>2</v>
      </c>
      <c r="BX357" s="14">
        <f t="shared" si="633"/>
        <v>1102018</v>
      </c>
      <c r="BY357" s="14" t="str">
        <f t="shared" si="634"/>
        <v>噬日13突</v>
      </c>
      <c r="BZ357" s="25" t="s">
        <v>162</v>
      </c>
      <c r="CA357" s="14">
        <v>2</v>
      </c>
      <c r="CB357" s="14">
        <f t="shared" si="635"/>
        <v>13</v>
      </c>
      <c r="CC357" s="14" t="s">
        <v>21</v>
      </c>
      <c r="CD357" s="14">
        <f>INDEX(属性投放!$AY$6:$AY$85,(BW357-2)*20+CB357)</f>
        <v>4270</v>
      </c>
      <c r="CE357" s="14" t="s">
        <v>22</v>
      </c>
      <c r="CF357" s="14">
        <f>INDEX(属性投放!$AZ$6:$AZ$85,(BW357-2)*20+CB357)</f>
        <v>2111</v>
      </c>
      <c r="CG357" s="14" t="s">
        <v>674</v>
      </c>
      <c r="CH357" s="14">
        <f>INDEX(属性投放!$BA$6:$BA$85,(BW357-2)*20+CB357)</f>
        <v>42000</v>
      </c>
      <c r="CI357" s="14" t="s">
        <v>21</v>
      </c>
      <c r="CJ357" s="14">
        <f>INDEX(属性投放!$BB$6:$BB$85,(BW357-2)*20+CB357)</f>
        <v>15</v>
      </c>
      <c r="CK357" s="14" t="s">
        <v>22</v>
      </c>
      <c r="CL357" s="14">
        <f>INDEX(属性投放!$BC$6:$BC$85,(BW357-2)*20+CB357)</f>
        <v>8</v>
      </c>
      <c r="CM357" s="14" t="s">
        <v>674</v>
      </c>
      <c r="CN357" s="14">
        <f>INDEX(属性投放!$BD$6:$BD$85,(BW357-2)*20+CB357)</f>
        <v>150</v>
      </c>
      <c r="CQ357" s="13">
        <v>353</v>
      </c>
      <c r="CR357" s="13">
        <f t="shared" si="636"/>
        <v>7</v>
      </c>
      <c r="CS357" s="13">
        <f t="shared" si="637"/>
        <v>41</v>
      </c>
      <c r="CT357" s="14">
        <f t="shared" si="638"/>
        <v>4</v>
      </c>
      <c r="CU357" s="14">
        <f t="shared" si="639"/>
        <v>1102007</v>
      </c>
      <c r="CV357" s="14" t="str">
        <f>INDEX($O$6:$O$27,CR357)&amp;"-"&amp;INDEX(属性投放!$AB$7:$AB$26,CX357)&amp;"-魂火-"&amp;CZ357</f>
        <v>天使缇娜-大焦热+1-魂火-2</v>
      </c>
      <c r="CW357" s="25" t="s">
        <v>162</v>
      </c>
      <c r="CX357" s="14">
        <f>INDEX(属性投放!$AL$7:$AL$58,CS357)</f>
        <v>17</v>
      </c>
      <c r="CY357" s="14" t="s">
        <v>701</v>
      </c>
      <c r="CZ357" s="14">
        <f>INDEX(属性投放!$AM$7:$AM$58,CS357)</f>
        <v>2</v>
      </c>
      <c r="DA357" s="14">
        <f t="shared" si="640"/>
        <v>41</v>
      </c>
      <c r="DB357" s="14">
        <f>INDEX(属性投放!$AN$7:$AN$58,DA357)</f>
        <v>122</v>
      </c>
      <c r="DC357" s="14" t="s">
        <v>702</v>
      </c>
      <c r="DD357" s="14">
        <f>INDEX(属性投放!$BJ$6:$BJ$85,(CT357-2)*20+CX357)</f>
        <v>1000</v>
      </c>
      <c r="DE357" s="14">
        <f>SUMIFS(DD$5:DD357,$CR$5:$CR357,"="&amp;$CR357)</f>
        <v>12610</v>
      </c>
      <c r="DF357" s="14" t="s">
        <v>703</v>
      </c>
      <c r="DG357" s="14">
        <f>INDEX(属性投放!$BK$6:$BK$85,(CT357-2)*20+CX357)</f>
        <v>500</v>
      </c>
      <c r="DH357" s="14">
        <f>SUMIFS(DG$5:DG357,$CR$5:$CR357,"="&amp;$CR357)</f>
        <v>6308</v>
      </c>
      <c r="DI357" s="14" t="s">
        <v>704</v>
      </c>
      <c r="DJ357" s="14">
        <f>INDEX(属性投放!$BL$6:$BL$85,(CT357-2)*20+CX357)</f>
        <v>10000</v>
      </c>
      <c r="DK357" s="14">
        <f>SUMIFS(DJ$5:DJ357,$CR$5:$CR357,"="&amp;$CR357)</f>
        <v>126100</v>
      </c>
      <c r="DP357" s="14">
        <f t="shared" si="641"/>
        <v>1102018</v>
      </c>
      <c r="DQ357" s="14" t="str">
        <f t="shared" si="642"/>
        <v>噬日13突</v>
      </c>
      <c r="DR357" s="14">
        <f t="shared" si="643"/>
        <v>3</v>
      </c>
      <c r="DS357" s="14">
        <f t="shared" si="644"/>
        <v>3</v>
      </c>
      <c r="DT357" s="14">
        <f t="shared" si="645"/>
        <v>3</v>
      </c>
      <c r="DU357" s="14">
        <f t="shared" si="646"/>
        <v>2</v>
      </c>
      <c r="DV357" s="14">
        <f t="shared" si="647"/>
        <v>13</v>
      </c>
      <c r="DW357" s="14">
        <f t="shared" si="648"/>
        <v>13</v>
      </c>
      <c r="DX357" s="14">
        <f>INDEX(属性投放!$AW$6:$AW$85,(卡牌属性!DU357-2)*20+卡牌属性!DV357)</f>
        <v>8</v>
      </c>
      <c r="DY357" s="14">
        <f>INDEX(属性投放!BP$6:BP$85,卡牌属性!$DW357)</f>
        <v>350</v>
      </c>
      <c r="DZ357" s="14">
        <f>INDEX(属性投放!BQ$6:BQ$85,卡牌属性!$DW357)</f>
        <v>175</v>
      </c>
      <c r="EA357" s="14">
        <f>INDEX(属性投放!BR$6:BR$85,卡牌属性!$DW357)</f>
        <v>3500</v>
      </c>
      <c r="EB357" s="14">
        <f t="shared" si="671"/>
        <v>2265</v>
      </c>
      <c r="EC357" s="14">
        <f t="shared" si="672"/>
        <v>2480</v>
      </c>
      <c r="ED357" s="14">
        <f t="shared" si="673"/>
        <v>2761</v>
      </c>
      <c r="EE357" s="14">
        <f t="shared" si="674"/>
        <v>2761</v>
      </c>
      <c r="EF357" s="14">
        <f t="shared" si="675"/>
        <v>2921</v>
      </c>
      <c r="EG357" s="14">
        <f t="shared" si="676"/>
        <v>1105</v>
      </c>
      <c r="EH357" s="14">
        <f t="shared" si="677"/>
        <v>1214</v>
      </c>
      <c r="EI357" s="14">
        <f t="shared" si="678"/>
        <v>1214</v>
      </c>
      <c r="EJ357" s="14">
        <f t="shared" si="679"/>
        <v>1345</v>
      </c>
      <c r="EK357" s="14">
        <f t="shared" si="680"/>
        <v>1418</v>
      </c>
      <c r="EL357" s="14">
        <f t="shared" si="681"/>
        <v>21950</v>
      </c>
      <c r="EM357" s="14">
        <f t="shared" si="682"/>
        <v>23900</v>
      </c>
      <c r="EN357" s="14">
        <f t="shared" si="683"/>
        <v>23900</v>
      </c>
      <c r="EO357" s="14">
        <f t="shared" si="684"/>
        <v>26510</v>
      </c>
      <c r="EP357" s="14">
        <f t="shared" si="685"/>
        <v>27910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3">
        <v>354</v>
      </c>
      <c r="AF358" s="13">
        <f t="shared" si="649"/>
        <v>18</v>
      </c>
      <c r="AG358" s="13">
        <f t="shared" si="621"/>
        <v>3</v>
      </c>
      <c r="AH358" s="14">
        <f t="shared" si="622"/>
        <v>1101020</v>
      </c>
      <c r="AI358" s="14" t="str">
        <f t="shared" si="623"/>
        <v>姬烟华14突</v>
      </c>
      <c r="AJ358" s="25" t="s">
        <v>162</v>
      </c>
      <c r="AK358" s="14">
        <v>35</v>
      </c>
      <c r="AL358" s="14">
        <f t="shared" si="624"/>
        <v>14</v>
      </c>
      <c r="AM358" s="14">
        <f>INDEX(属性投放!$DE$6:$DE$85,(卡牌属性!AG358-2)*20+卡牌属性!AL358)</f>
        <v>7071</v>
      </c>
      <c r="AN358" s="14">
        <f t="shared" si="665"/>
        <v>7071</v>
      </c>
      <c r="AO358" s="14">
        <f t="shared" si="665"/>
        <v>7071</v>
      </c>
      <c r="AP358" s="14">
        <f t="shared" si="665"/>
        <v>7071</v>
      </c>
      <c r="AQ358" s="14">
        <f t="shared" si="665"/>
        <v>7071</v>
      </c>
      <c r="AR358" s="14">
        <f>INDEX(属性投放!$DF$6:$DF$85,(卡牌属性!AG358-2)*20+卡牌属性!AL358)</f>
        <v>3508</v>
      </c>
      <c r="AS358" s="14">
        <f t="shared" si="666"/>
        <v>3508</v>
      </c>
      <c r="AT358" s="14">
        <f t="shared" si="666"/>
        <v>3508</v>
      </c>
      <c r="AU358" s="14">
        <f t="shared" si="666"/>
        <v>3508</v>
      </c>
      <c r="AV358" s="14">
        <f t="shared" si="666"/>
        <v>3508</v>
      </c>
      <c r="AW358" s="14">
        <f>INDEX(属性投放!$DG$6:$DG$85,(卡牌属性!AG358-2)*20+卡牌属性!AL358)</f>
        <v>35255</v>
      </c>
      <c r="AX358" s="14">
        <f t="shared" si="667"/>
        <v>35255</v>
      </c>
      <c r="AY358" s="14">
        <f t="shared" si="667"/>
        <v>35255</v>
      </c>
      <c r="AZ358" s="14">
        <f t="shared" si="667"/>
        <v>35255</v>
      </c>
      <c r="BA358" s="14">
        <f t="shared" si="667"/>
        <v>35255</v>
      </c>
      <c r="BB358" s="14">
        <f>INDEX(属性投放!$DK$6:$DK$85,(卡牌属性!AG358-2)*20+卡牌属性!AL358)</f>
        <v>211</v>
      </c>
      <c r="BC358" s="14">
        <f t="shared" si="668"/>
        <v>211</v>
      </c>
      <c r="BD358" s="14">
        <f t="shared" si="668"/>
        <v>211</v>
      </c>
      <c r="BE358" s="14">
        <f t="shared" si="668"/>
        <v>211</v>
      </c>
      <c r="BF358" s="14">
        <f t="shared" si="668"/>
        <v>211</v>
      </c>
      <c r="BG358" s="14">
        <f>INDEX(属性投放!$DL$6:$DL$85,(卡牌属性!AG358-2)*20+卡牌属性!AL358)</f>
        <v>106</v>
      </c>
      <c r="BH358" s="14">
        <f t="shared" si="669"/>
        <v>106</v>
      </c>
      <c r="BI358" s="14">
        <f t="shared" si="669"/>
        <v>106</v>
      </c>
      <c r="BJ358" s="14">
        <f t="shared" si="669"/>
        <v>106</v>
      </c>
      <c r="BK358" s="14">
        <f t="shared" si="669"/>
        <v>106</v>
      </c>
      <c r="BL358" s="14">
        <f>INDEX(属性投放!$DM$6:$DM$85,(卡牌属性!AG358-2)*20+卡牌属性!AL358)</f>
        <v>1055</v>
      </c>
      <c r="BM358" s="14">
        <f t="shared" si="670"/>
        <v>1055</v>
      </c>
      <c r="BN358" s="14">
        <f t="shared" si="670"/>
        <v>1055</v>
      </c>
      <c r="BO358" s="14">
        <f t="shared" si="670"/>
        <v>1055</v>
      </c>
      <c r="BP358" s="14">
        <f t="shared" si="670"/>
        <v>1055</v>
      </c>
      <c r="BU358" s="13">
        <v>354</v>
      </c>
      <c r="BV358" s="13">
        <f t="shared" si="631"/>
        <v>18</v>
      </c>
      <c r="BW358" s="14">
        <f t="shared" si="632"/>
        <v>2</v>
      </c>
      <c r="BX358" s="14">
        <f t="shared" si="633"/>
        <v>1102018</v>
      </c>
      <c r="BY358" s="14" t="str">
        <f t="shared" si="634"/>
        <v>噬日14突</v>
      </c>
      <c r="BZ358" s="25" t="s">
        <v>162</v>
      </c>
      <c r="CA358" s="14">
        <v>2</v>
      </c>
      <c r="CB358" s="14">
        <f t="shared" si="635"/>
        <v>14</v>
      </c>
      <c r="CC358" s="14" t="s">
        <v>21</v>
      </c>
      <c r="CD358" s="14">
        <f>INDEX(属性投放!$AY$6:$AY$85,(BW358-2)*20+CB358)</f>
        <v>5400</v>
      </c>
      <c r="CE358" s="14" t="s">
        <v>22</v>
      </c>
      <c r="CF358" s="14">
        <f>INDEX(属性投放!$AZ$6:$AZ$85,(BW358-2)*20+CB358)</f>
        <v>2680</v>
      </c>
      <c r="CG358" s="14" t="s">
        <v>674</v>
      </c>
      <c r="CH358" s="14">
        <f>INDEX(属性投放!$BA$6:$BA$85,(BW358-2)*20+CB358)</f>
        <v>53300</v>
      </c>
      <c r="CI358" s="14" t="s">
        <v>21</v>
      </c>
      <c r="CJ358" s="14">
        <f>INDEX(属性投放!$BB$6:$BB$85,(BW358-2)*20+CB358)</f>
        <v>15</v>
      </c>
      <c r="CK358" s="14" t="s">
        <v>22</v>
      </c>
      <c r="CL358" s="14">
        <f>INDEX(属性投放!$BC$6:$BC$85,(BW358-2)*20+CB358)</f>
        <v>8</v>
      </c>
      <c r="CM358" s="14" t="s">
        <v>674</v>
      </c>
      <c r="CN358" s="14">
        <f>INDEX(属性投放!$BD$6:$BD$85,(BW358-2)*20+CB358)</f>
        <v>150</v>
      </c>
      <c r="CQ358" s="13">
        <v>354</v>
      </c>
      <c r="CR358" s="13">
        <f t="shared" si="636"/>
        <v>7</v>
      </c>
      <c r="CS358" s="13">
        <f t="shared" si="637"/>
        <v>42</v>
      </c>
      <c r="CT358" s="14">
        <f t="shared" si="638"/>
        <v>4</v>
      </c>
      <c r="CU358" s="14">
        <f t="shared" si="639"/>
        <v>1102007</v>
      </c>
      <c r="CV358" s="14" t="str">
        <f>INDEX($O$6:$O$27,CR358)&amp;"-"&amp;INDEX(属性投放!$AB$7:$AB$26,CX358)&amp;"-魂火-"&amp;CZ358</f>
        <v>天使缇娜-大焦热+1-魂火-3</v>
      </c>
      <c r="CW358" s="25" t="s">
        <v>162</v>
      </c>
      <c r="CX358" s="14">
        <f>INDEX(属性投放!$AL$7:$AL$58,CS358)</f>
        <v>17</v>
      </c>
      <c r="CY358" s="14" t="s">
        <v>701</v>
      </c>
      <c r="CZ358" s="14">
        <f>INDEX(属性投放!$AM$7:$AM$58,CS358)</f>
        <v>3</v>
      </c>
      <c r="DA358" s="14">
        <f t="shared" si="640"/>
        <v>42</v>
      </c>
      <c r="DB358" s="14">
        <f>INDEX(属性投放!$AN$7:$AN$58,DA358)</f>
        <v>125</v>
      </c>
      <c r="DC358" s="14" t="s">
        <v>702</v>
      </c>
      <c r="DD358" s="14">
        <f>INDEX(属性投放!$BJ$6:$BJ$85,(CT358-2)*20+CX358)</f>
        <v>1000</v>
      </c>
      <c r="DE358" s="14">
        <f>SUMIFS(DD$5:DD358,$CR$5:$CR358,"="&amp;$CR358)</f>
        <v>13610</v>
      </c>
      <c r="DF358" s="14" t="s">
        <v>703</v>
      </c>
      <c r="DG358" s="14">
        <f>INDEX(属性投放!$BK$6:$BK$85,(CT358-2)*20+CX358)</f>
        <v>500</v>
      </c>
      <c r="DH358" s="14">
        <f>SUMIFS(DG$5:DG358,$CR$5:$CR358,"="&amp;$CR358)</f>
        <v>6808</v>
      </c>
      <c r="DI358" s="14" t="s">
        <v>704</v>
      </c>
      <c r="DJ358" s="14">
        <f>INDEX(属性投放!$BL$6:$BL$85,(CT358-2)*20+CX358)</f>
        <v>10000</v>
      </c>
      <c r="DK358" s="14">
        <f>SUMIFS(DJ$5:DJ358,$CR$5:$CR358,"="&amp;$CR358)</f>
        <v>136100</v>
      </c>
      <c r="DP358" s="14">
        <f t="shared" si="641"/>
        <v>1102018</v>
      </c>
      <c r="DQ358" s="14" t="str">
        <f t="shared" si="642"/>
        <v>噬日14突</v>
      </c>
      <c r="DR358" s="14">
        <f t="shared" si="643"/>
        <v>3</v>
      </c>
      <c r="DS358" s="14">
        <f t="shared" si="644"/>
        <v>3</v>
      </c>
      <c r="DT358" s="14">
        <f t="shared" si="645"/>
        <v>3</v>
      </c>
      <c r="DU358" s="14">
        <f t="shared" si="646"/>
        <v>2</v>
      </c>
      <c r="DV358" s="14">
        <f t="shared" si="647"/>
        <v>14</v>
      </c>
      <c r="DW358" s="14">
        <f t="shared" si="648"/>
        <v>14</v>
      </c>
      <c r="DX358" s="14">
        <f>INDEX(属性投放!$AW$6:$AW$85,(卡牌属性!DU358-2)*20+卡牌属性!DV358)</f>
        <v>7</v>
      </c>
      <c r="DY358" s="14">
        <f>INDEX(属性投放!BP$6:BP$85,卡牌属性!$DW358)</f>
        <v>400</v>
      </c>
      <c r="DZ358" s="14">
        <f>INDEX(属性投放!BQ$6:BQ$85,卡牌属性!$DW358)</f>
        <v>200</v>
      </c>
      <c r="EA358" s="14">
        <f>INDEX(属性投放!BR$6:BR$85,卡牌属性!$DW358)</f>
        <v>4000</v>
      </c>
      <c r="EB358" s="14">
        <f t="shared" si="671"/>
        <v>2735</v>
      </c>
      <c r="EC358" s="14">
        <f t="shared" si="672"/>
        <v>2990</v>
      </c>
      <c r="ED358" s="14">
        <f t="shared" si="673"/>
        <v>3311</v>
      </c>
      <c r="EE358" s="14">
        <f t="shared" si="674"/>
        <v>3311</v>
      </c>
      <c r="EF358" s="14">
        <f t="shared" si="675"/>
        <v>3479</v>
      </c>
      <c r="EG358" s="14">
        <f t="shared" si="676"/>
        <v>1344</v>
      </c>
      <c r="EH358" s="14">
        <f t="shared" si="677"/>
        <v>1469</v>
      </c>
      <c r="EI358" s="14">
        <f t="shared" si="678"/>
        <v>1469</v>
      </c>
      <c r="EJ358" s="14">
        <f t="shared" si="679"/>
        <v>1624</v>
      </c>
      <c r="EK358" s="14">
        <f t="shared" si="680"/>
        <v>1697</v>
      </c>
      <c r="EL358" s="14">
        <f t="shared" si="681"/>
        <v>26650</v>
      </c>
      <c r="EM358" s="14">
        <f t="shared" si="682"/>
        <v>29000</v>
      </c>
      <c r="EN358" s="14">
        <f t="shared" si="683"/>
        <v>29000</v>
      </c>
      <c r="EO358" s="14">
        <f t="shared" si="684"/>
        <v>32010</v>
      </c>
      <c r="EP358" s="14">
        <f t="shared" si="685"/>
        <v>33490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3">
        <v>355</v>
      </c>
      <c r="AF359" s="13">
        <f t="shared" si="649"/>
        <v>18</v>
      </c>
      <c r="AG359" s="13">
        <f t="shared" si="621"/>
        <v>3</v>
      </c>
      <c r="AH359" s="14">
        <f t="shared" si="622"/>
        <v>1101020</v>
      </c>
      <c r="AI359" s="14" t="str">
        <f t="shared" si="623"/>
        <v>姬烟华15突</v>
      </c>
      <c r="AJ359" s="25" t="s">
        <v>162</v>
      </c>
      <c r="AK359" s="14">
        <v>36</v>
      </c>
      <c r="AL359" s="14">
        <f t="shared" si="624"/>
        <v>15</v>
      </c>
      <c r="AM359" s="14">
        <f>INDEX(属性投放!$DE$6:$DE$85,(卡牌属性!AG359-2)*20+卡牌属性!AL359)</f>
        <v>7673</v>
      </c>
      <c r="AN359" s="14">
        <f t="shared" si="665"/>
        <v>7673</v>
      </c>
      <c r="AO359" s="14">
        <f t="shared" si="665"/>
        <v>7673</v>
      </c>
      <c r="AP359" s="14">
        <f t="shared" si="665"/>
        <v>7673</v>
      </c>
      <c r="AQ359" s="14">
        <f t="shared" si="665"/>
        <v>7673</v>
      </c>
      <c r="AR359" s="14">
        <f>INDEX(属性投放!$DF$6:$DF$85,(卡牌属性!AG359-2)*20+卡牌属性!AL359)</f>
        <v>3810</v>
      </c>
      <c r="AS359" s="14">
        <f t="shared" si="666"/>
        <v>3810</v>
      </c>
      <c r="AT359" s="14">
        <f t="shared" si="666"/>
        <v>3810</v>
      </c>
      <c r="AU359" s="14">
        <f t="shared" si="666"/>
        <v>3810</v>
      </c>
      <c r="AV359" s="14">
        <f t="shared" si="666"/>
        <v>3810</v>
      </c>
      <c r="AW359" s="14">
        <f>INDEX(属性投放!$DG$6:$DG$85,(卡牌属性!AG359-2)*20+卡牌属性!AL359)</f>
        <v>38265</v>
      </c>
      <c r="AX359" s="14">
        <f t="shared" si="667"/>
        <v>38265</v>
      </c>
      <c r="AY359" s="14">
        <f t="shared" si="667"/>
        <v>38265</v>
      </c>
      <c r="AZ359" s="14">
        <f t="shared" si="667"/>
        <v>38265</v>
      </c>
      <c r="BA359" s="14">
        <f t="shared" si="667"/>
        <v>38265</v>
      </c>
      <c r="BB359" s="14">
        <f>INDEX(属性投放!$DK$6:$DK$85,(卡牌属性!AG359-2)*20+卡牌属性!AL359)</f>
        <v>211</v>
      </c>
      <c r="BC359" s="14">
        <f t="shared" si="668"/>
        <v>211</v>
      </c>
      <c r="BD359" s="14">
        <f t="shared" si="668"/>
        <v>211</v>
      </c>
      <c r="BE359" s="14">
        <f t="shared" si="668"/>
        <v>211</v>
      </c>
      <c r="BF359" s="14">
        <f t="shared" si="668"/>
        <v>211</v>
      </c>
      <c r="BG359" s="14">
        <f>INDEX(属性投放!$DL$6:$DL$85,(卡牌属性!AG359-2)*20+卡牌属性!AL359)</f>
        <v>106</v>
      </c>
      <c r="BH359" s="14">
        <f t="shared" si="669"/>
        <v>106</v>
      </c>
      <c r="BI359" s="14">
        <f t="shared" si="669"/>
        <v>106</v>
      </c>
      <c r="BJ359" s="14">
        <f t="shared" si="669"/>
        <v>106</v>
      </c>
      <c r="BK359" s="14">
        <f t="shared" si="669"/>
        <v>106</v>
      </c>
      <c r="BL359" s="14">
        <f>INDEX(属性投放!$DM$6:$DM$85,(卡牌属性!AG359-2)*20+卡牌属性!AL359)</f>
        <v>1055</v>
      </c>
      <c r="BM359" s="14">
        <f t="shared" si="670"/>
        <v>1055</v>
      </c>
      <c r="BN359" s="14">
        <f t="shared" si="670"/>
        <v>1055</v>
      </c>
      <c r="BO359" s="14">
        <f t="shared" si="670"/>
        <v>1055</v>
      </c>
      <c r="BP359" s="14">
        <f t="shared" si="670"/>
        <v>1055</v>
      </c>
      <c r="BU359" s="13">
        <v>355</v>
      </c>
      <c r="BV359" s="13">
        <f t="shared" si="631"/>
        <v>18</v>
      </c>
      <c r="BW359" s="14">
        <f t="shared" si="632"/>
        <v>2</v>
      </c>
      <c r="BX359" s="14">
        <f t="shared" si="633"/>
        <v>1102018</v>
      </c>
      <c r="BY359" s="14" t="str">
        <f t="shared" si="634"/>
        <v>噬日15突</v>
      </c>
      <c r="BZ359" s="25" t="s">
        <v>162</v>
      </c>
      <c r="CA359" s="14">
        <v>2</v>
      </c>
      <c r="CB359" s="14">
        <f t="shared" si="635"/>
        <v>15</v>
      </c>
      <c r="CC359" s="14" t="s">
        <v>21</v>
      </c>
      <c r="CD359" s="14">
        <f>INDEX(属性投放!$AY$6:$AY$85,(BW359-2)*20+CB359)</f>
        <v>6715</v>
      </c>
      <c r="CE359" s="14" t="s">
        <v>22</v>
      </c>
      <c r="CF359" s="14">
        <f>INDEX(属性投放!$AZ$6:$AZ$85,(BW359-2)*20+CB359)</f>
        <v>3341</v>
      </c>
      <c r="CG359" s="14" t="s">
        <v>674</v>
      </c>
      <c r="CH359" s="14">
        <f>INDEX(属性投放!$BA$6:$BA$85,(BW359-2)*20+CB359)</f>
        <v>66450</v>
      </c>
      <c r="CI359" s="14" t="s">
        <v>21</v>
      </c>
      <c r="CJ359" s="14">
        <f>INDEX(属性投放!$BB$6:$BB$85,(BW359-2)*20+CB359)</f>
        <v>15</v>
      </c>
      <c r="CK359" s="14" t="s">
        <v>22</v>
      </c>
      <c r="CL359" s="14">
        <f>INDEX(属性投放!$BC$6:$BC$85,(BW359-2)*20+CB359)</f>
        <v>8</v>
      </c>
      <c r="CM359" s="14" t="s">
        <v>674</v>
      </c>
      <c r="CN359" s="14">
        <f>INDEX(属性投放!$BD$6:$BD$85,(BW359-2)*20+CB359)</f>
        <v>150</v>
      </c>
      <c r="CQ359" s="13">
        <v>355</v>
      </c>
      <c r="CR359" s="13">
        <f t="shared" si="636"/>
        <v>7</v>
      </c>
      <c r="CS359" s="13">
        <f t="shared" si="637"/>
        <v>43</v>
      </c>
      <c r="CT359" s="14">
        <f t="shared" si="638"/>
        <v>4</v>
      </c>
      <c r="CU359" s="14">
        <f t="shared" si="639"/>
        <v>1102007</v>
      </c>
      <c r="CV359" s="14" t="str">
        <f>INDEX($O$6:$O$27,CR359)&amp;"-"&amp;INDEX(属性投放!$AB$7:$AB$26,CX359)&amp;"-魂火-"&amp;CZ359</f>
        <v>天使缇娜-大焦热+2-魂火-1</v>
      </c>
      <c r="CW359" s="25" t="s">
        <v>162</v>
      </c>
      <c r="CX359" s="14">
        <f>INDEX(属性投放!$AL$7:$AL$58,CS359)</f>
        <v>18</v>
      </c>
      <c r="CY359" s="14" t="s">
        <v>701</v>
      </c>
      <c r="CZ359" s="14">
        <f>INDEX(属性投放!$AM$7:$AM$58,CS359)</f>
        <v>1</v>
      </c>
      <c r="DA359" s="14">
        <f t="shared" si="640"/>
        <v>43</v>
      </c>
      <c r="DB359" s="14">
        <f>INDEX(属性投放!$AN$7:$AN$58,DA359)</f>
        <v>127</v>
      </c>
      <c r="DC359" s="14" t="s">
        <v>702</v>
      </c>
      <c r="DD359" s="14">
        <f>INDEX(属性投放!$BJ$6:$BJ$85,(CT359-2)*20+CX359)</f>
        <v>1200</v>
      </c>
      <c r="DE359" s="14">
        <f>SUMIFS(DD$5:DD359,$CR$5:$CR359,"="&amp;$CR359)</f>
        <v>14810</v>
      </c>
      <c r="DF359" s="14" t="s">
        <v>703</v>
      </c>
      <c r="DG359" s="14">
        <f>INDEX(属性投放!$BK$6:$BK$85,(CT359-2)*20+CX359)</f>
        <v>600</v>
      </c>
      <c r="DH359" s="14">
        <f>SUMIFS(DG$5:DG359,$CR$5:$CR359,"="&amp;$CR359)</f>
        <v>7408</v>
      </c>
      <c r="DI359" s="14" t="s">
        <v>704</v>
      </c>
      <c r="DJ359" s="14">
        <f>INDEX(属性投放!$BL$6:$BL$85,(CT359-2)*20+CX359)</f>
        <v>12000</v>
      </c>
      <c r="DK359" s="14">
        <f>SUMIFS(DJ$5:DJ359,$CR$5:$CR359,"="&amp;$CR359)</f>
        <v>148100</v>
      </c>
      <c r="DP359" s="14">
        <f t="shared" si="641"/>
        <v>1102018</v>
      </c>
      <c r="DQ359" s="14" t="str">
        <f t="shared" si="642"/>
        <v>噬日15突</v>
      </c>
      <c r="DR359" s="14">
        <f t="shared" si="643"/>
        <v>3</v>
      </c>
      <c r="DS359" s="14">
        <f t="shared" si="644"/>
        <v>3</v>
      </c>
      <c r="DT359" s="14">
        <f t="shared" si="645"/>
        <v>3</v>
      </c>
      <c r="DU359" s="14">
        <f t="shared" si="646"/>
        <v>2</v>
      </c>
      <c r="DV359" s="14">
        <f t="shared" si="647"/>
        <v>15</v>
      </c>
      <c r="DW359" s="14">
        <f t="shared" si="648"/>
        <v>15</v>
      </c>
      <c r="DX359" s="14">
        <f>INDEX(属性投放!$AW$6:$AW$85,(卡牌属性!DU359-2)*20+卡牌属性!DV359)</f>
        <v>8</v>
      </c>
      <c r="DY359" s="14">
        <f>INDEX(属性投放!BP$6:BP$85,卡牌属性!$DW359)</f>
        <v>700</v>
      </c>
      <c r="DZ359" s="14">
        <f>INDEX(属性投放!BQ$6:BQ$85,卡牌属性!$DW359)</f>
        <v>350</v>
      </c>
      <c r="EA359" s="14">
        <f>INDEX(属性投放!BR$6:BR$85,卡牌属性!$DW359)</f>
        <v>7000</v>
      </c>
      <c r="EB359" s="14">
        <f t="shared" si="671"/>
        <v>3240</v>
      </c>
      <c r="EC359" s="14">
        <f t="shared" si="672"/>
        <v>3530</v>
      </c>
      <c r="ED359" s="14">
        <f t="shared" si="673"/>
        <v>3886</v>
      </c>
      <c r="EE359" s="14">
        <f t="shared" si="674"/>
        <v>3886</v>
      </c>
      <c r="EF359" s="14">
        <f t="shared" si="675"/>
        <v>4061</v>
      </c>
      <c r="EG359" s="14">
        <f t="shared" si="676"/>
        <v>1600</v>
      </c>
      <c r="EH359" s="14">
        <f t="shared" si="677"/>
        <v>1739</v>
      </c>
      <c r="EI359" s="14">
        <f t="shared" si="678"/>
        <v>1739</v>
      </c>
      <c r="EJ359" s="14">
        <f t="shared" si="679"/>
        <v>1915</v>
      </c>
      <c r="EK359" s="14">
        <f t="shared" si="680"/>
        <v>1988</v>
      </c>
      <c r="EL359" s="14">
        <f t="shared" si="681"/>
        <v>31700</v>
      </c>
      <c r="EM359" s="14">
        <f t="shared" si="682"/>
        <v>34400</v>
      </c>
      <c r="EN359" s="14">
        <f t="shared" si="683"/>
        <v>34400</v>
      </c>
      <c r="EO359" s="14">
        <f t="shared" si="684"/>
        <v>37760</v>
      </c>
      <c r="EP359" s="14">
        <f t="shared" si="685"/>
        <v>39310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3">
        <v>356</v>
      </c>
      <c r="AF360" s="13">
        <f t="shared" si="649"/>
        <v>18</v>
      </c>
      <c r="AG360" s="13">
        <f t="shared" si="621"/>
        <v>3</v>
      </c>
      <c r="AH360" s="14">
        <f t="shared" si="622"/>
        <v>1101020</v>
      </c>
      <c r="AI360" s="14" t="str">
        <f t="shared" si="623"/>
        <v>姬烟华16突</v>
      </c>
      <c r="AJ360" s="25" t="s">
        <v>162</v>
      </c>
      <c r="AK360" s="14">
        <v>37</v>
      </c>
      <c r="AL360" s="14">
        <f t="shared" si="624"/>
        <v>16</v>
      </c>
      <c r="AM360" s="14">
        <f>INDEX(属性投放!$DE$6:$DE$85,(卡牌属性!AG360-2)*20+卡牌属性!AL360)</f>
        <v>13550</v>
      </c>
      <c r="AN360" s="14">
        <f t="shared" si="665"/>
        <v>13550</v>
      </c>
      <c r="AO360" s="14">
        <f t="shared" si="665"/>
        <v>13550</v>
      </c>
      <c r="AP360" s="14">
        <f t="shared" si="665"/>
        <v>13550</v>
      </c>
      <c r="AQ360" s="14">
        <f t="shared" si="665"/>
        <v>13550</v>
      </c>
      <c r="AR360" s="14">
        <f>INDEX(属性投放!$DF$6:$DF$85,(卡牌属性!AG360-2)*20+卡牌属性!AL360)</f>
        <v>6762</v>
      </c>
      <c r="AS360" s="14">
        <f t="shared" si="666"/>
        <v>6762</v>
      </c>
      <c r="AT360" s="14">
        <f t="shared" si="666"/>
        <v>6762</v>
      </c>
      <c r="AU360" s="14">
        <f t="shared" si="666"/>
        <v>6762</v>
      </c>
      <c r="AV360" s="14">
        <f t="shared" si="666"/>
        <v>6762</v>
      </c>
      <c r="AW360" s="14">
        <f>INDEX(属性投放!$DG$6:$DG$85,(卡牌属性!AG360-2)*20+卡牌属性!AL360)</f>
        <v>67650</v>
      </c>
      <c r="AX360" s="14">
        <f t="shared" si="667"/>
        <v>67650</v>
      </c>
      <c r="AY360" s="14">
        <f t="shared" si="667"/>
        <v>67650</v>
      </c>
      <c r="AZ360" s="14">
        <f t="shared" si="667"/>
        <v>67650</v>
      </c>
      <c r="BA360" s="14">
        <f t="shared" si="667"/>
        <v>67650</v>
      </c>
      <c r="BB360" s="14">
        <f>INDEX(属性投放!$DK$6:$DK$85,(卡牌属性!AG360-2)*20+卡牌属性!AL360)</f>
        <v>314</v>
      </c>
      <c r="BC360" s="14">
        <f t="shared" si="668"/>
        <v>314</v>
      </c>
      <c r="BD360" s="14">
        <f t="shared" si="668"/>
        <v>314</v>
      </c>
      <c r="BE360" s="14">
        <f t="shared" si="668"/>
        <v>314</v>
      </c>
      <c r="BF360" s="14">
        <f t="shared" si="668"/>
        <v>314</v>
      </c>
      <c r="BG360" s="14">
        <f>INDEX(属性投放!$DL$6:$DL$85,(卡牌属性!AG360-2)*20+卡牌属性!AL360)</f>
        <v>157</v>
      </c>
      <c r="BH360" s="14">
        <f t="shared" si="669"/>
        <v>157</v>
      </c>
      <c r="BI360" s="14">
        <f t="shared" si="669"/>
        <v>157</v>
      </c>
      <c r="BJ360" s="14">
        <f t="shared" si="669"/>
        <v>157</v>
      </c>
      <c r="BK360" s="14">
        <f t="shared" si="669"/>
        <v>157</v>
      </c>
      <c r="BL360" s="14">
        <f>INDEX(属性投放!$DM$6:$DM$85,(卡牌属性!AG360-2)*20+卡牌属性!AL360)</f>
        <v>1570</v>
      </c>
      <c r="BM360" s="14">
        <f t="shared" si="670"/>
        <v>1570</v>
      </c>
      <c r="BN360" s="14">
        <f t="shared" si="670"/>
        <v>1570</v>
      </c>
      <c r="BO360" s="14">
        <f t="shared" si="670"/>
        <v>1570</v>
      </c>
      <c r="BP360" s="14">
        <f t="shared" si="670"/>
        <v>1570</v>
      </c>
      <c r="BU360" s="13">
        <v>356</v>
      </c>
      <c r="BV360" s="13">
        <f t="shared" si="631"/>
        <v>18</v>
      </c>
      <c r="BW360" s="14">
        <f t="shared" si="632"/>
        <v>2</v>
      </c>
      <c r="BX360" s="14">
        <f t="shared" si="633"/>
        <v>1102018</v>
      </c>
      <c r="BY360" s="14" t="str">
        <f t="shared" si="634"/>
        <v>噬日16突</v>
      </c>
      <c r="BZ360" s="25" t="s">
        <v>162</v>
      </c>
      <c r="CA360" s="14">
        <v>2</v>
      </c>
      <c r="CB360" s="14">
        <f t="shared" si="635"/>
        <v>16</v>
      </c>
      <c r="CC360" s="14" t="s">
        <v>21</v>
      </c>
      <c r="CD360" s="14">
        <f>INDEX(属性投放!$AY$6:$AY$85,(BW360-2)*20+CB360)</f>
        <v>8585</v>
      </c>
      <c r="CE360" s="14" t="s">
        <v>22</v>
      </c>
      <c r="CF360" s="14">
        <f>INDEX(属性投放!$AZ$6:$AZ$85,(BW360-2)*20+CB360)</f>
        <v>4280</v>
      </c>
      <c r="CG360" s="14" t="s">
        <v>674</v>
      </c>
      <c r="CH360" s="14">
        <f>INDEX(属性投放!$BA$6:$BA$85,(BW360-2)*20+CB360)</f>
        <v>85150</v>
      </c>
      <c r="CI360" s="14" t="s">
        <v>21</v>
      </c>
      <c r="CJ360" s="14">
        <f>INDEX(属性投放!$BB$6:$BB$85,(BW360-2)*20+CB360)</f>
        <v>20</v>
      </c>
      <c r="CK360" s="14" t="s">
        <v>22</v>
      </c>
      <c r="CL360" s="14">
        <f>INDEX(属性投放!$BC$6:$BC$85,(BW360-2)*20+CB360)</f>
        <v>10</v>
      </c>
      <c r="CM360" s="14" t="s">
        <v>674</v>
      </c>
      <c r="CN360" s="14">
        <f>INDEX(属性投放!$BD$6:$BD$85,(BW360-2)*20+CB360)</f>
        <v>200</v>
      </c>
      <c r="CQ360" s="13">
        <v>356</v>
      </c>
      <c r="CR360" s="13">
        <f t="shared" si="636"/>
        <v>7</v>
      </c>
      <c r="CS360" s="13">
        <f t="shared" si="637"/>
        <v>44</v>
      </c>
      <c r="CT360" s="14">
        <f t="shared" si="638"/>
        <v>4</v>
      </c>
      <c r="CU360" s="14">
        <f t="shared" si="639"/>
        <v>1102007</v>
      </c>
      <c r="CV360" s="14" t="str">
        <f>INDEX($O$6:$O$27,CR360)&amp;"-"&amp;INDEX(属性投放!$AB$7:$AB$26,CX360)&amp;"-魂火-"&amp;CZ360</f>
        <v>天使缇娜-大焦热+2-魂火-2</v>
      </c>
      <c r="CW360" s="25" t="s">
        <v>162</v>
      </c>
      <c r="CX360" s="14">
        <f>INDEX(属性投放!$AL$7:$AL$58,CS360)</f>
        <v>18</v>
      </c>
      <c r="CY360" s="14" t="s">
        <v>701</v>
      </c>
      <c r="CZ360" s="14">
        <f>INDEX(属性投放!$AM$7:$AM$58,CS360)</f>
        <v>2</v>
      </c>
      <c r="DA360" s="14">
        <f t="shared" si="640"/>
        <v>44</v>
      </c>
      <c r="DB360" s="14">
        <f>INDEX(属性投放!$AN$7:$AN$58,DA360)</f>
        <v>130</v>
      </c>
      <c r="DC360" s="14" t="s">
        <v>702</v>
      </c>
      <c r="DD360" s="14">
        <f>INDEX(属性投放!$BJ$6:$BJ$85,(CT360-2)*20+CX360)</f>
        <v>1200</v>
      </c>
      <c r="DE360" s="14">
        <f>SUMIFS(DD$5:DD360,$CR$5:$CR360,"="&amp;$CR360)</f>
        <v>16010</v>
      </c>
      <c r="DF360" s="14" t="s">
        <v>703</v>
      </c>
      <c r="DG360" s="14">
        <f>INDEX(属性投放!$BK$6:$BK$85,(CT360-2)*20+CX360)</f>
        <v>600</v>
      </c>
      <c r="DH360" s="14">
        <f>SUMIFS(DG$5:DG360,$CR$5:$CR360,"="&amp;$CR360)</f>
        <v>8008</v>
      </c>
      <c r="DI360" s="14" t="s">
        <v>704</v>
      </c>
      <c r="DJ360" s="14">
        <f>INDEX(属性投放!$BL$6:$BL$85,(CT360-2)*20+CX360)</f>
        <v>12000</v>
      </c>
      <c r="DK360" s="14">
        <f>SUMIFS(DJ$5:DJ360,$CR$5:$CR360,"="&amp;$CR360)</f>
        <v>160100</v>
      </c>
      <c r="DP360" s="14">
        <f t="shared" si="641"/>
        <v>1102018</v>
      </c>
      <c r="DQ360" s="14" t="str">
        <f t="shared" si="642"/>
        <v>噬日16突</v>
      </c>
      <c r="DR360" s="14">
        <f t="shared" si="643"/>
        <v>3</v>
      </c>
      <c r="DS360" s="14">
        <f t="shared" si="644"/>
        <v>3</v>
      </c>
      <c r="DT360" s="14">
        <f t="shared" si="645"/>
        <v>3</v>
      </c>
      <c r="DU360" s="14">
        <f t="shared" si="646"/>
        <v>2</v>
      </c>
      <c r="DV360" s="14">
        <f t="shared" si="647"/>
        <v>16</v>
      </c>
      <c r="DW360" s="14">
        <f t="shared" si="648"/>
        <v>16</v>
      </c>
      <c r="DX360" s="14">
        <f>INDEX(属性投放!$AW$6:$AW$85,(卡牌属性!DU360-2)*20+卡牌属性!DV360)</f>
        <v>7</v>
      </c>
      <c r="DY360" s="14">
        <f>INDEX(属性投放!BP$6:BP$85,卡牌属性!$DW360)</f>
        <v>700</v>
      </c>
      <c r="DZ360" s="14">
        <f>INDEX(属性投放!BQ$6:BQ$85,卡牌属性!$DW360)</f>
        <v>350</v>
      </c>
      <c r="EA360" s="14">
        <f>INDEX(属性投放!BR$6:BR$85,卡牌属性!$DW360)</f>
        <v>7000</v>
      </c>
      <c r="EB360" s="14">
        <f t="shared" si="671"/>
        <v>4060</v>
      </c>
      <c r="EC360" s="14">
        <f t="shared" si="672"/>
        <v>4390</v>
      </c>
      <c r="ED360" s="14">
        <f t="shared" si="673"/>
        <v>4786</v>
      </c>
      <c r="EE360" s="14">
        <f t="shared" si="674"/>
        <v>4786</v>
      </c>
      <c r="EF360" s="14">
        <f t="shared" si="675"/>
        <v>4969</v>
      </c>
      <c r="EG360" s="14">
        <f t="shared" si="676"/>
        <v>2014</v>
      </c>
      <c r="EH360" s="14">
        <f t="shared" si="677"/>
        <v>2169</v>
      </c>
      <c r="EI360" s="14">
        <f t="shared" si="678"/>
        <v>2169</v>
      </c>
      <c r="EJ360" s="14">
        <f t="shared" si="679"/>
        <v>2369</v>
      </c>
      <c r="EK360" s="14">
        <f t="shared" si="680"/>
        <v>2442</v>
      </c>
      <c r="EL360" s="14">
        <f t="shared" si="681"/>
        <v>39900</v>
      </c>
      <c r="EM360" s="14">
        <f t="shared" si="682"/>
        <v>43000</v>
      </c>
      <c r="EN360" s="14">
        <f t="shared" si="683"/>
        <v>43000</v>
      </c>
      <c r="EO360" s="14">
        <f t="shared" si="684"/>
        <v>46760</v>
      </c>
      <c r="EP360" s="14">
        <f t="shared" si="685"/>
        <v>48390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3">
        <v>357</v>
      </c>
      <c r="AF361" s="13">
        <f t="shared" si="649"/>
        <v>18</v>
      </c>
      <c r="AG361" s="13">
        <f t="shared" si="621"/>
        <v>3</v>
      </c>
      <c r="AH361" s="14">
        <f t="shared" si="622"/>
        <v>1101020</v>
      </c>
      <c r="AI361" s="14" t="str">
        <f t="shared" si="623"/>
        <v>姬烟华17突</v>
      </c>
      <c r="AJ361" s="25" t="s">
        <v>162</v>
      </c>
      <c r="AK361" s="14">
        <v>38</v>
      </c>
      <c r="AL361" s="14">
        <f t="shared" si="624"/>
        <v>17</v>
      </c>
      <c r="AM361" s="14">
        <f>INDEX(属性投放!$DE$6:$DE$85,(卡牌属性!AG361-2)*20+卡牌属性!AL361)</f>
        <v>14671</v>
      </c>
      <c r="AN361" s="14">
        <f t="shared" si="665"/>
        <v>14671</v>
      </c>
      <c r="AO361" s="14">
        <f t="shared" si="665"/>
        <v>14671</v>
      </c>
      <c r="AP361" s="14">
        <f t="shared" si="665"/>
        <v>14671</v>
      </c>
      <c r="AQ361" s="14">
        <f t="shared" si="665"/>
        <v>14671</v>
      </c>
      <c r="AR361" s="14">
        <f>INDEX(属性投放!$DF$6:$DF$85,(卡牌属性!AG361-2)*20+卡牌属性!AL361)</f>
        <v>7323</v>
      </c>
      <c r="AS361" s="14">
        <f t="shared" si="666"/>
        <v>7323</v>
      </c>
      <c r="AT361" s="14">
        <f t="shared" si="666"/>
        <v>7323</v>
      </c>
      <c r="AU361" s="14">
        <f t="shared" si="666"/>
        <v>7323</v>
      </c>
      <c r="AV361" s="14">
        <f t="shared" si="666"/>
        <v>7323</v>
      </c>
      <c r="AW361" s="14">
        <f>INDEX(属性投放!$DG$6:$DG$85,(卡牌属性!AG361-2)*20+卡牌属性!AL361)</f>
        <v>73255</v>
      </c>
      <c r="AX361" s="14">
        <f t="shared" si="667"/>
        <v>73255</v>
      </c>
      <c r="AY361" s="14">
        <f t="shared" si="667"/>
        <v>73255</v>
      </c>
      <c r="AZ361" s="14">
        <f t="shared" si="667"/>
        <v>73255</v>
      </c>
      <c r="BA361" s="14">
        <f t="shared" si="667"/>
        <v>73255</v>
      </c>
      <c r="BB361" s="14">
        <f>INDEX(属性投放!$DK$6:$DK$85,(卡牌属性!AG361-2)*20+卡牌属性!AL361)</f>
        <v>314</v>
      </c>
      <c r="BC361" s="14">
        <f t="shared" si="668"/>
        <v>314</v>
      </c>
      <c r="BD361" s="14">
        <f t="shared" si="668"/>
        <v>314</v>
      </c>
      <c r="BE361" s="14">
        <f t="shared" si="668"/>
        <v>314</v>
      </c>
      <c r="BF361" s="14">
        <f t="shared" si="668"/>
        <v>314</v>
      </c>
      <c r="BG361" s="14">
        <f>INDEX(属性投放!$DL$6:$DL$85,(卡牌属性!AG361-2)*20+卡牌属性!AL361)</f>
        <v>157</v>
      </c>
      <c r="BH361" s="14">
        <f t="shared" si="669"/>
        <v>157</v>
      </c>
      <c r="BI361" s="14">
        <f t="shared" si="669"/>
        <v>157</v>
      </c>
      <c r="BJ361" s="14">
        <f t="shared" si="669"/>
        <v>157</v>
      </c>
      <c r="BK361" s="14">
        <f t="shared" si="669"/>
        <v>157</v>
      </c>
      <c r="BL361" s="14">
        <f>INDEX(属性投放!$DM$6:$DM$85,(卡牌属性!AG361-2)*20+卡牌属性!AL361)</f>
        <v>1570</v>
      </c>
      <c r="BM361" s="14">
        <f t="shared" si="670"/>
        <v>1570</v>
      </c>
      <c r="BN361" s="14">
        <f t="shared" si="670"/>
        <v>1570</v>
      </c>
      <c r="BO361" s="14">
        <f t="shared" si="670"/>
        <v>1570</v>
      </c>
      <c r="BP361" s="14">
        <f t="shared" si="670"/>
        <v>1570</v>
      </c>
      <c r="BU361" s="13">
        <v>357</v>
      </c>
      <c r="BV361" s="13">
        <f t="shared" si="631"/>
        <v>18</v>
      </c>
      <c r="BW361" s="14">
        <f t="shared" si="632"/>
        <v>2</v>
      </c>
      <c r="BX361" s="14">
        <f t="shared" si="633"/>
        <v>1102018</v>
      </c>
      <c r="BY361" s="14" t="str">
        <f t="shared" si="634"/>
        <v>噬日17突</v>
      </c>
      <c r="BZ361" s="25" t="s">
        <v>162</v>
      </c>
      <c r="CA361" s="14">
        <v>2</v>
      </c>
      <c r="CB361" s="14">
        <f t="shared" si="635"/>
        <v>17</v>
      </c>
      <c r="CC361" s="14" t="s">
        <v>21</v>
      </c>
      <c r="CD361" s="14">
        <f>INDEX(属性投放!$AY$6:$AY$85,(BW361-2)*20+CB361)</f>
        <v>10775</v>
      </c>
      <c r="CE361" s="14" t="s">
        <v>22</v>
      </c>
      <c r="CF361" s="14">
        <f>INDEX(属性投放!$AZ$6:$AZ$85,(BW361-2)*20+CB361)</f>
        <v>5375</v>
      </c>
      <c r="CG361" s="14" t="s">
        <v>674</v>
      </c>
      <c r="CH361" s="14">
        <f>INDEX(属性投放!$BA$6:$BA$85,(BW361-2)*20+CB361)</f>
        <v>107050</v>
      </c>
      <c r="CI361" s="14" t="s">
        <v>21</v>
      </c>
      <c r="CJ361" s="14">
        <f>INDEX(属性投放!$BB$6:$BB$85,(BW361-2)*20+CB361)</f>
        <v>20</v>
      </c>
      <c r="CK361" s="14" t="s">
        <v>22</v>
      </c>
      <c r="CL361" s="14">
        <f>INDEX(属性投放!$BC$6:$BC$85,(BW361-2)*20+CB361)</f>
        <v>10</v>
      </c>
      <c r="CM361" s="14" t="s">
        <v>674</v>
      </c>
      <c r="CN361" s="14">
        <f>INDEX(属性投放!$BD$6:$BD$85,(BW361-2)*20+CB361)</f>
        <v>200</v>
      </c>
      <c r="CQ361" s="13">
        <v>357</v>
      </c>
      <c r="CR361" s="13">
        <f t="shared" si="636"/>
        <v>7</v>
      </c>
      <c r="CS361" s="13">
        <f t="shared" si="637"/>
        <v>45</v>
      </c>
      <c r="CT361" s="14">
        <f t="shared" si="638"/>
        <v>4</v>
      </c>
      <c r="CU361" s="14">
        <f t="shared" si="639"/>
        <v>1102007</v>
      </c>
      <c r="CV361" s="14" t="str">
        <f>INDEX($O$6:$O$27,CR361)&amp;"-"&amp;INDEX(属性投放!$AB$7:$AB$26,CX361)&amp;"-魂火-"&amp;CZ361</f>
        <v>天使缇娜-大焦热+2-魂火-3</v>
      </c>
      <c r="CW361" s="25" t="s">
        <v>162</v>
      </c>
      <c r="CX361" s="14">
        <f>INDEX(属性投放!$AL$7:$AL$58,CS361)</f>
        <v>18</v>
      </c>
      <c r="CY361" s="14" t="s">
        <v>701</v>
      </c>
      <c r="CZ361" s="14">
        <f>INDEX(属性投放!$AM$7:$AM$58,CS361)</f>
        <v>3</v>
      </c>
      <c r="DA361" s="14">
        <f t="shared" si="640"/>
        <v>45</v>
      </c>
      <c r="DB361" s="14">
        <f>INDEX(属性投放!$AN$7:$AN$58,DA361)</f>
        <v>132</v>
      </c>
      <c r="DC361" s="14" t="s">
        <v>702</v>
      </c>
      <c r="DD361" s="14">
        <f>INDEX(属性投放!$BJ$6:$BJ$85,(CT361-2)*20+CX361)</f>
        <v>1200</v>
      </c>
      <c r="DE361" s="14">
        <f>SUMIFS(DD$5:DD361,$CR$5:$CR361,"="&amp;$CR361)</f>
        <v>17210</v>
      </c>
      <c r="DF361" s="14" t="s">
        <v>703</v>
      </c>
      <c r="DG361" s="14">
        <f>INDEX(属性投放!$BK$6:$BK$85,(CT361-2)*20+CX361)</f>
        <v>600</v>
      </c>
      <c r="DH361" s="14">
        <f>SUMIFS(DG$5:DG361,$CR$5:$CR361,"="&amp;$CR361)</f>
        <v>8608</v>
      </c>
      <c r="DI361" s="14" t="s">
        <v>704</v>
      </c>
      <c r="DJ361" s="14">
        <f>INDEX(属性投放!$BL$6:$BL$85,(CT361-2)*20+CX361)</f>
        <v>12000</v>
      </c>
      <c r="DK361" s="14">
        <f>SUMIFS(DJ$5:DJ361,$CR$5:$CR361,"="&amp;$CR361)</f>
        <v>172100</v>
      </c>
      <c r="DP361" s="14">
        <f t="shared" si="641"/>
        <v>1102018</v>
      </c>
      <c r="DQ361" s="14" t="str">
        <f t="shared" si="642"/>
        <v>噬日17突</v>
      </c>
      <c r="DR361" s="14">
        <f t="shared" si="643"/>
        <v>3</v>
      </c>
      <c r="DS361" s="14">
        <f t="shared" si="644"/>
        <v>3</v>
      </c>
      <c r="DT361" s="14">
        <f t="shared" si="645"/>
        <v>3</v>
      </c>
      <c r="DU361" s="14">
        <f t="shared" si="646"/>
        <v>2</v>
      </c>
      <c r="DV361" s="14">
        <f t="shared" si="647"/>
        <v>17</v>
      </c>
      <c r="DW361" s="14">
        <f t="shared" si="648"/>
        <v>17</v>
      </c>
      <c r="DX361" s="14">
        <f>INDEX(属性投放!$AW$6:$AW$85,(卡牌属性!DU361-2)*20+卡牌属性!DV361)</f>
        <v>8</v>
      </c>
      <c r="DY361" s="14">
        <f>INDEX(属性投放!BP$6:BP$85,卡牌属性!$DW361)</f>
        <v>800</v>
      </c>
      <c r="DZ361" s="14">
        <f>INDEX(属性投放!BQ$6:BQ$85,卡牌属性!$DW361)</f>
        <v>400</v>
      </c>
      <c r="EA361" s="14">
        <f>INDEX(属性投放!BR$6:BR$85,卡牌属性!$DW361)</f>
        <v>8000</v>
      </c>
      <c r="EB361" s="14">
        <f t="shared" si="671"/>
        <v>4900</v>
      </c>
      <c r="EC361" s="14">
        <f t="shared" si="672"/>
        <v>5265</v>
      </c>
      <c r="ED361" s="14">
        <f t="shared" si="673"/>
        <v>5696</v>
      </c>
      <c r="EE361" s="14">
        <f t="shared" si="674"/>
        <v>5696</v>
      </c>
      <c r="EF361" s="14">
        <f t="shared" si="675"/>
        <v>5914</v>
      </c>
      <c r="EG361" s="14">
        <f t="shared" si="676"/>
        <v>2434</v>
      </c>
      <c r="EH361" s="14">
        <f t="shared" si="677"/>
        <v>2610</v>
      </c>
      <c r="EI361" s="14">
        <f t="shared" si="678"/>
        <v>2610</v>
      </c>
      <c r="EJ361" s="14">
        <f t="shared" si="679"/>
        <v>2824</v>
      </c>
      <c r="EK361" s="14">
        <f t="shared" si="680"/>
        <v>2918</v>
      </c>
      <c r="EL361" s="14">
        <f t="shared" si="681"/>
        <v>48300</v>
      </c>
      <c r="EM361" s="14">
        <f t="shared" si="682"/>
        <v>51750</v>
      </c>
      <c r="EN361" s="14">
        <f t="shared" si="683"/>
        <v>51750</v>
      </c>
      <c r="EO361" s="14">
        <f t="shared" si="684"/>
        <v>55860</v>
      </c>
      <c r="EP361" s="14">
        <f t="shared" si="685"/>
        <v>57840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3">
        <v>358</v>
      </c>
      <c r="AF362" s="13">
        <f t="shared" si="649"/>
        <v>18</v>
      </c>
      <c r="AG362" s="13">
        <f t="shared" si="621"/>
        <v>3</v>
      </c>
      <c r="AH362" s="14">
        <f t="shared" si="622"/>
        <v>1101020</v>
      </c>
      <c r="AI362" s="14" t="str">
        <f t="shared" si="623"/>
        <v>姬烟华18突</v>
      </c>
      <c r="AJ362" s="25" t="s">
        <v>162</v>
      </c>
      <c r="AK362" s="14">
        <v>39</v>
      </c>
      <c r="AL362" s="14">
        <f t="shared" si="624"/>
        <v>18</v>
      </c>
      <c r="AM362" s="14">
        <f>INDEX(属性投放!$DE$6:$DE$85,(卡牌属性!AG362-2)*20+卡牌属性!AL362)</f>
        <v>15792</v>
      </c>
      <c r="AN362" s="14">
        <f t="shared" si="665"/>
        <v>15792</v>
      </c>
      <c r="AO362" s="14">
        <f t="shared" si="665"/>
        <v>15792</v>
      </c>
      <c r="AP362" s="14">
        <f t="shared" si="665"/>
        <v>15792</v>
      </c>
      <c r="AQ362" s="14">
        <f t="shared" si="665"/>
        <v>15792</v>
      </c>
      <c r="AR362" s="14">
        <f>INDEX(属性投放!$DF$6:$DF$85,(卡牌属性!AG362-2)*20+卡牌属性!AL362)</f>
        <v>7884</v>
      </c>
      <c r="AS362" s="14">
        <f t="shared" si="666"/>
        <v>7884</v>
      </c>
      <c r="AT362" s="14">
        <f t="shared" si="666"/>
        <v>7884</v>
      </c>
      <c r="AU362" s="14">
        <f t="shared" si="666"/>
        <v>7884</v>
      </c>
      <c r="AV362" s="14">
        <f t="shared" si="666"/>
        <v>7884</v>
      </c>
      <c r="AW362" s="14">
        <f>INDEX(属性投放!$DG$6:$DG$85,(卡牌属性!AG362-2)*20+卡牌属性!AL362)</f>
        <v>78860</v>
      </c>
      <c r="AX362" s="14">
        <f t="shared" si="667"/>
        <v>78860</v>
      </c>
      <c r="AY362" s="14">
        <f t="shared" si="667"/>
        <v>78860</v>
      </c>
      <c r="AZ362" s="14">
        <f t="shared" si="667"/>
        <v>78860</v>
      </c>
      <c r="BA362" s="14">
        <f t="shared" si="667"/>
        <v>78860</v>
      </c>
      <c r="BB362" s="14">
        <f>INDEX(属性投放!$DK$6:$DK$85,(卡牌属性!AG362-2)*20+卡牌属性!AL362)</f>
        <v>314</v>
      </c>
      <c r="BC362" s="14">
        <f t="shared" si="668"/>
        <v>314</v>
      </c>
      <c r="BD362" s="14">
        <f t="shared" si="668"/>
        <v>314</v>
      </c>
      <c r="BE362" s="14">
        <f t="shared" si="668"/>
        <v>314</v>
      </c>
      <c r="BF362" s="14">
        <f t="shared" si="668"/>
        <v>314</v>
      </c>
      <c r="BG362" s="14">
        <f>INDEX(属性投放!$DL$6:$DL$85,(卡牌属性!AG362-2)*20+卡牌属性!AL362)</f>
        <v>157</v>
      </c>
      <c r="BH362" s="14">
        <f t="shared" si="669"/>
        <v>157</v>
      </c>
      <c r="BI362" s="14">
        <f t="shared" si="669"/>
        <v>157</v>
      </c>
      <c r="BJ362" s="14">
        <f t="shared" si="669"/>
        <v>157</v>
      </c>
      <c r="BK362" s="14">
        <f t="shared" si="669"/>
        <v>157</v>
      </c>
      <c r="BL362" s="14">
        <f>INDEX(属性投放!$DM$6:$DM$85,(卡牌属性!AG362-2)*20+卡牌属性!AL362)</f>
        <v>1570</v>
      </c>
      <c r="BM362" s="14">
        <f t="shared" si="670"/>
        <v>1570</v>
      </c>
      <c r="BN362" s="14">
        <f t="shared" si="670"/>
        <v>1570</v>
      </c>
      <c r="BO362" s="14">
        <f t="shared" si="670"/>
        <v>1570</v>
      </c>
      <c r="BP362" s="14">
        <f t="shared" si="670"/>
        <v>1570</v>
      </c>
      <c r="BU362" s="13">
        <v>358</v>
      </c>
      <c r="BV362" s="13">
        <f t="shared" si="631"/>
        <v>18</v>
      </c>
      <c r="BW362" s="14">
        <f t="shared" si="632"/>
        <v>2</v>
      </c>
      <c r="BX362" s="14">
        <f t="shared" si="633"/>
        <v>1102018</v>
      </c>
      <c r="BY362" s="14" t="str">
        <f t="shared" si="634"/>
        <v>噬日18突</v>
      </c>
      <c r="BZ362" s="25" t="s">
        <v>162</v>
      </c>
      <c r="CA362" s="14">
        <v>2</v>
      </c>
      <c r="CB362" s="14">
        <f t="shared" si="635"/>
        <v>18</v>
      </c>
      <c r="CC362" s="14" t="s">
        <v>21</v>
      </c>
      <c r="CD362" s="14">
        <f>INDEX(属性投放!$AY$6:$AY$85,(BW362-2)*20+CB362)</f>
        <v>13385</v>
      </c>
      <c r="CE362" s="14" t="s">
        <v>22</v>
      </c>
      <c r="CF362" s="14">
        <f>INDEX(属性投放!$AZ$6:$AZ$85,(BW362-2)*20+CB362)</f>
        <v>6680</v>
      </c>
      <c r="CG362" s="14" t="s">
        <v>674</v>
      </c>
      <c r="CH362" s="14">
        <f>INDEX(属性投放!$BA$6:$BA$85,(BW362-2)*20+CB362)</f>
        <v>133150</v>
      </c>
      <c r="CI362" s="14" t="s">
        <v>21</v>
      </c>
      <c r="CJ362" s="14">
        <f>INDEX(属性投放!$BB$6:$BB$85,(BW362-2)*20+CB362)</f>
        <v>20</v>
      </c>
      <c r="CK362" s="14" t="s">
        <v>22</v>
      </c>
      <c r="CL362" s="14">
        <f>INDEX(属性投放!$BC$6:$BC$85,(BW362-2)*20+CB362)</f>
        <v>10</v>
      </c>
      <c r="CM362" s="14" t="s">
        <v>674</v>
      </c>
      <c r="CN362" s="14">
        <f>INDEX(属性投放!$BD$6:$BD$85,(BW362-2)*20+CB362)</f>
        <v>200</v>
      </c>
      <c r="CQ362" s="13">
        <v>358</v>
      </c>
      <c r="CR362" s="13">
        <f t="shared" si="636"/>
        <v>7</v>
      </c>
      <c r="CS362" s="13">
        <f t="shared" si="637"/>
        <v>46</v>
      </c>
      <c r="CT362" s="14">
        <f t="shared" si="638"/>
        <v>4</v>
      </c>
      <c r="CU362" s="14">
        <f t="shared" si="639"/>
        <v>1102007</v>
      </c>
      <c r="CV362" s="14" t="str">
        <f>INDEX($O$6:$O$27,CR362)&amp;"-"&amp;INDEX(属性投放!$AB$7:$AB$26,CX362)&amp;"-魂火-"&amp;CZ362</f>
        <v>天使缇娜-无间-魂火-1</v>
      </c>
      <c r="CW362" s="25" t="s">
        <v>162</v>
      </c>
      <c r="CX362" s="14">
        <f>INDEX(属性投放!$AL$7:$AL$58,CS362)</f>
        <v>19</v>
      </c>
      <c r="CY362" s="14" t="s">
        <v>701</v>
      </c>
      <c r="CZ362" s="14">
        <f>INDEX(属性投放!$AM$7:$AM$58,CS362)</f>
        <v>1</v>
      </c>
      <c r="DA362" s="14">
        <f t="shared" si="640"/>
        <v>46</v>
      </c>
      <c r="DB362" s="14">
        <f>INDEX(属性投放!$AN$7:$AN$58,DA362)</f>
        <v>135</v>
      </c>
      <c r="DC362" s="14" t="s">
        <v>702</v>
      </c>
      <c r="DD362" s="14">
        <f>INDEX(属性投放!$BJ$6:$BJ$85,(CT362-2)*20+CX362)</f>
        <v>1500</v>
      </c>
      <c r="DE362" s="14">
        <f>SUMIFS(DD$5:DD362,$CR$5:$CR362,"="&amp;$CR362)</f>
        <v>18710</v>
      </c>
      <c r="DF362" s="14" t="s">
        <v>703</v>
      </c>
      <c r="DG362" s="14">
        <f>INDEX(属性投放!$BK$6:$BK$85,(CT362-2)*20+CX362)</f>
        <v>750</v>
      </c>
      <c r="DH362" s="14">
        <f>SUMIFS(DG$5:DG362,$CR$5:$CR362,"="&amp;$CR362)</f>
        <v>9358</v>
      </c>
      <c r="DI362" s="14" t="s">
        <v>704</v>
      </c>
      <c r="DJ362" s="14">
        <f>INDEX(属性投放!$BL$6:$BL$85,(CT362-2)*20+CX362)</f>
        <v>15000</v>
      </c>
      <c r="DK362" s="14">
        <f>SUMIFS(DJ$5:DJ362,$CR$5:$CR362,"="&amp;$CR362)</f>
        <v>187100</v>
      </c>
      <c r="DP362" s="14">
        <f t="shared" si="641"/>
        <v>1102018</v>
      </c>
      <c r="DQ362" s="14" t="str">
        <f t="shared" si="642"/>
        <v>噬日18突</v>
      </c>
      <c r="DR362" s="14">
        <f t="shared" si="643"/>
        <v>3</v>
      </c>
      <c r="DS362" s="14">
        <f t="shared" si="644"/>
        <v>3</v>
      </c>
      <c r="DT362" s="14">
        <f t="shared" si="645"/>
        <v>3</v>
      </c>
      <c r="DU362" s="14">
        <f t="shared" si="646"/>
        <v>2</v>
      </c>
      <c r="DV362" s="14">
        <f t="shared" si="647"/>
        <v>18</v>
      </c>
      <c r="DW362" s="14">
        <f t="shared" si="648"/>
        <v>18</v>
      </c>
      <c r="DX362" s="14">
        <f>INDEX(属性投放!$AW$6:$AW$85,(卡牌属性!DU362-2)*20+卡牌属性!DV362)</f>
        <v>7</v>
      </c>
      <c r="DY362" s="14">
        <f>INDEX(属性投放!BP$6:BP$85,卡牌属性!$DW362)</f>
        <v>1400</v>
      </c>
      <c r="DZ362" s="14">
        <f>INDEX(属性投放!BQ$6:BQ$85,卡牌属性!$DW362)</f>
        <v>700</v>
      </c>
      <c r="EA362" s="14">
        <f>INDEX(属性投放!BR$6:BR$85,卡牌属性!$DW362)</f>
        <v>14000</v>
      </c>
      <c r="EB362" s="14">
        <f t="shared" si="671"/>
        <v>5860</v>
      </c>
      <c r="EC362" s="14">
        <f t="shared" si="672"/>
        <v>6265</v>
      </c>
      <c r="ED362" s="14">
        <f t="shared" si="673"/>
        <v>6736</v>
      </c>
      <c r="EE362" s="14">
        <f t="shared" si="674"/>
        <v>6736</v>
      </c>
      <c r="EF362" s="14">
        <f t="shared" si="675"/>
        <v>6994</v>
      </c>
      <c r="EG362" s="14">
        <f t="shared" si="676"/>
        <v>2914</v>
      </c>
      <c r="EH362" s="14">
        <f t="shared" si="677"/>
        <v>3114</v>
      </c>
      <c r="EI362" s="14">
        <f t="shared" si="678"/>
        <v>3114</v>
      </c>
      <c r="EJ362" s="14">
        <f t="shared" si="679"/>
        <v>3344</v>
      </c>
      <c r="EK362" s="14">
        <f t="shared" si="680"/>
        <v>3462</v>
      </c>
      <c r="EL362" s="14">
        <f t="shared" si="681"/>
        <v>57900</v>
      </c>
      <c r="EM362" s="14">
        <f t="shared" si="682"/>
        <v>61750</v>
      </c>
      <c r="EN362" s="14">
        <f t="shared" si="683"/>
        <v>61750</v>
      </c>
      <c r="EO362" s="14">
        <f t="shared" si="684"/>
        <v>66260</v>
      </c>
      <c r="EP362" s="14">
        <f t="shared" si="685"/>
        <v>68640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3">
        <v>359</v>
      </c>
      <c r="AF363" s="13">
        <f t="shared" si="649"/>
        <v>18</v>
      </c>
      <c r="AG363" s="13">
        <f t="shared" si="621"/>
        <v>3</v>
      </c>
      <c r="AH363" s="14">
        <f t="shared" si="622"/>
        <v>1101020</v>
      </c>
      <c r="AI363" s="14" t="str">
        <f t="shared" si="623"/>
        <v>姬烟华19突</v>
      </c>
      <c r="AJ363" s="25" t="s">
        <v>162</v>
      </c>
      <c r="AK363" s="14">
        <v>40</v>
      </c>
      <c r="AL363" s="14">
        <f t="shared" si="624"/>
        <v>19</v>
      </c>
      <c r="AM363" s="14">
        <f>INDEX(属性投放!$DE$6:$DE$85,(卡牌属性!AG363-2)*20+卡牌属性!AL363)</f>
        <v>24763</v>
      </c>
      <c r="AN363" s="14">
        <f t="shared" si="665"/>
        <v>24763</v>
      </c>
      <c r="AO363" s="14">
        <f t="shared" si="665"/>
        <v>24763</v>
      </c>
      <c r="AP363" s="14">
        <f t="shared" si="665"/>
        <v>24763</v>
      </c>
      <c r="AQ363" s="14">
        <f t="shared" si="665"/>
        <v>24763</v>
      </c>
      <c r="AR363" s="14">
        <f>INDEX(属性投放!$DF$6:$DF$85,(卡牌属性!AG363-2)*20+卡牌属性!AL363)</f>
        <v>12370</v>
      </c>
      <c r="AS363" s="14">
        <f t="shared" si="666"/>
        <v>12370</v>
      </c>
      <c r="AT363" s="14">
        <f t="shared" si="666"/>
        <v>12370</v>
      </c>
      <c r="AU363" s="14">
        <f t="shared" si="666"/>
        <v>12370</v>
      </c>
      <c r="AV363" s="14">
        <f t="shared" si="666"/>
        <v>12370</v>
      </c>
      <c r="AW363" s="14">
        <f>INDEX(属性投放!$DG$6:$DG$85,(卡牌属性!AG363-2)*20+卡牌属性!AL363)</f>
        <v>123715</v>
      </c>
      <c r="AX363" s="14">
        <f t="shared" si="667"/>
        <v>123715</v>
      </c>
      <c r="AY363" s="14">
        <f t="shared" si="667"/>
        <v>123715</v>
      </c>
      <c r="AZ363" s="14">
        <f t="shared" si="667"/>
        <v>123715</v>
      </c>
      <c r="BA363" s="14">
        <f t="shared" si="667"/>
        <v>123715</v>
      </c>
      <c r="BB363" s="14">
        <f>INDEX(属性投放!$DK$6:$DK$85,(卡牌属性!AG363-2)*20+卡牌属性!AL363)</f>
        <v>620</v>
      </c>
      <c r="BC363" s="14">
        <f t="shared" si="668"/>
        <v>620</v>
      </c>
      <c r="BD363" s="14">
        <f t="shared" si="668"/>
        <v>620</v>
      </c>
      <c r="BE363" s="14">
        <f t="shared" si="668"/>
        <v>620</v>
      </c>
      <c r="BF363" s="14">
        <f t="shared" si="668"/>
        <v>620</v>
      </c>
      <c r="BG363" s="14">
        <f>INDEX(属性投放!$DL$6:$DL$85,(卡牌属性!AG363-2)*20+卡牌属性!AL363)</f>
        <v>310</v>
      </c>
      <c r="BH363" s="14">
        <f t="shared" si="669"/>
        <v>310</v>
      </c>
      <c r="BI363" s="14">
        <f t="shared" si="669"/>
        <v>310</v>
      </c>
      <c r="BJ363" s="14">
        <f t="shared" si="669"/>
        <v>310</v>
      </c>
      <c r="BK363" s="14">
        <f t="shared" si="669"/>
        <v>310</v>
      </c>
      <c r="BL363" s="14">
        <f>INDEX(属性投放!$DM$6:$DM$85,(卡牌属性!AG363-2)*20+卡牌属性!AL363)</f>
        <v>3100</v>
      </c>
      <c r="BM363" s="14">
        <f t="shared" si="670"/>
        <v>3100</v>
      </c>
      <c r="BN363" s="14">
        <f t="shared" si="670"/>
        <v>3100</v>
      </c>
      <c r="BO363" s="14">
        <f t="shared" si="670"/>
        <v>3100</v>
      </c>
      <c r="BP363" s="14">
        <f t="shared" si="670"/>
        <v>3100</v>
      </c>
      <c r="BU363" s="13">
        <v>359</v>
      </c>
      <c r="BV363" s="13">
        <f t="shared" si="631"/>
        <v>18</v>
      </c>
      <c r="BW363" s="14">
        <f t="shared" si="632"/>
        <v>2</v>
      </c>
      <c r="BX363" s="14">
        <f t="shared" si="633"/>
        <v>1102018</v>
      </c>
      <c r="BY363" s="14" t="str">
        <f t="shared" si="634"/>
        <v>噬日19突</v>
      </c>
      <c r="BZ363" s="25" t="s">
        <v>162</v>
      </c>
      <c r="CA363" s="14">
        <v>2</v>
      </c>
      <c r="CB363" s="14">
        <f t="shared" si="635"/>
        <v>19</v>
      </c>
      <c r="CC363" s="14" t="s">
        <v>21</v>
      </c>
      <c r="CD363" s="14">
        <f>INDEX(属性投放!$AY$6:$AY$85,(BW363-2)*20+CB363)</f>
        <v>16965</v>
      </c>
      <c r="CE363" s="14" t="s">
        <v>22</v>
      </c>
      <c r="CF363" s="14">
        <f>INDEX(属性投放!$AZ$6:$AZ$85,(BW363-2)*20+CB363)</f>
        <v>8470</v>
      </c>
      <c r="CG363" s="14" t="s">
        <v>674</v>
      </c>
      <c r="CH363" s="14">
        <f>INDEX(属性投放!$BA$6:$BA$85,(BW363-2)*20+CB363)</f>
        <v>168950</v>
      </c>
      <c r="CI363" s="14" t="s">
        <v>21</v>
      </c>
      <c r="CJ363" s="14">
        <f>INDEX(属性投放!$BB$6:$BB$85,(BW363-2)*20+CB363)</f>
        <v>25</v>
      </c>
      <c r="CK363" s="14" t="s">
        <v>22</v>
      </c>
      <c r="CL363" s="14">
        <f>INDEX(属性投放!$BC$6:$BC$85,(BW363-2)*20+CB363)</f>
        <v>13</v>
      </c>
      <c r="CM363" s="14" t="s">
        <v>674</v>
      </c>
      <c r="CN363" s="14">
        <f>INDEX(属性投放!$BD$6:$BD$85,(BW363-2)*20+CB363)</f>
        <v>250</v>
      </c>
      <c r="CQ363" s="13">
        <v>359</v>
      </c>
      <c r="CR363" s="13">
        <f t="shared" si="636"/>
        <v>7</v>
      </c>
      <c r="CS363" s="13">
        <f t="shared" si="637"/>
        <v>47</v>
      </c>
      <c r="CT363" s="14">
        <f t="shared" si="638"/>
        <v>4</v>
      </c>
      <c r="CU363" s="14">
        <f t="shared" si="639"/>
        <v>1102007</v>
      </c>
      <c r="CV363" s="14" t="str">
        <f>INDEX($O$6:$O$27,CR363)&amp;"-"&amp;INDEX(属性投放!$AB$7:$AB$26,CX363)&amp;"-魂火-"&amp;CZ363</f>
        <v>天使缇娜-无间-魂火-2</v>
      </c>
      <c r="CW363" s="25" t="s">
        <v>162</v>
      </c>
      <c r="CX363" s="14">
        <f>INDEX(属性投放!$AL$7:$AL$58,CS363)</f>
        <v>19</v>
      </c>
      <c r="CY363" s="14" t="s">
        <v>701</v>
      </c>
      <c r="CZ363" s="14">
        <f>INDEX(属性投放!$AM$7:$AM$58,CS363)</f>
        <v>2</v>
      </c>
      <c r="DA363" s="14">
        <f t="shared" si="640"/>
        <v>47</v>
      </c>
      <c r="DB363" s="14">
        <f>INDEX(属性投放!$AN$7:$AN$58,DA363)</f>
        <v>137</v>
      </c>
      <c r="DC363" s="14" t="s">
        <v>702</v>
      </c>
      <c r="DD363" s="14">
        <f>INDEX(属性投放!$BJ$6:$BJ$85,(CT363-2)*20+CX363)</f>
        <v>1500</v>
      </c>
      <c r="DE363" s="14">
        <f>SUMIFS(DD$5:DD363,$CR$5:$CR363,"="&amp;$CR363)</f>
        <v>20210</v>
      </c>
      <c r="DF363" s="14" t="s">
        <v>703</v>
      </c>
      <c r="DG363" s="14">
        <f>INDEX(属性投放!$BK$6:$BK$85,(CT363-2)*20+CX363)</f>
        <v>750</v>
      </c>
      <c r="DH363" s="14">
        <f>SUMIFS(DG$5:DG363,$CR$5:$CR363,"="&amp;$CR363)</f>
        <v>10108</v>
      </c>
      <c r="DI363" s="14" t="s">
        <v>704</v>
      </c>
      <c r="DJ363" s="14">
        <f>INDEX(属性投放!$BL$6:$BL$85,(CT363-2)*20+CX363)</f>
        <v>15000</v>
      </c>
      <c r="DK363" s="14">
        <f>SUMIFS(DJ$5:DJ363,$CR$5:$CR363,"="&amp;$CR363)</f>
        <v>202100</v>
      </c>
      <c r="DP363" s="14">
        <f t="shared" si="641"/>
        <v>1102018</v>
      </c>
      <c r="DQ363" s="14" t="str">
        <f t="shared" si="642"/>
        <v>噬日19突</v>
      </c>
      <c r="DR363" s="14">
        <f t="shared" si="643"/>
        <v>3</v>
      </c>
      <c r="DS363" s="14">
        <f t="shared" si="644"/>
        <v>3</v>
      </c>
      <c r="DT363" s="14">
        <f t="shared" si="645"/>
        <v>3</v>
      </c>
      <c r="DU363" s="14">
        <f t="shared" si="646"/>
        <v>2</v>
      </c>
      <c r="DV363" s="14">
        <f t="shared" si="647"/>
        <v>19</v>
      </c>
      <c r="DW363" s="14">
        <f t="shared" si="648"/>
        <v>19</v>
      </c>
      <c r="DX363" s="14">
        <f>INDEX(属性投放!$AW$6:$AW$85,(卡牌属性!DU363-2)*20+卡牌属性!DV363)</f>
        <v>8</v>
      </c>
      <c r="DY363" s="14">
        <f>INDEX(属性投放!BP$6:BP$85,卡牌属性!$DW363)</f>
        <v>1400</v>
      </c>
      <c r="DZ363" s="14">
        <f>INDEX(属性投放!BQ$6:BQ$85,卡牌属性!$DW363)</f>
        <v>700</v>
      </c>
      <c r="EA363" s="14">
        <f>INDEX(属性投放!BR$6:BR$85,卡牌属性!$DW363)</f>
        <v>14000</v>
      </c>
      <c r="EB363" s="14">
        <f t="shared" si="671"/>
        <v>7400</v>
      </c>
      <c r="EC363" s="14">
        <f t="shared" si="672"/>
        <v>7840</v>
      </c>
      <c r="ED363" s="14">
        <f t="shared" si="673"/>
        <v>8346</v>
      </c>
      <c r="EE363" s="14">
        <f t="shared" si="674"/>
        <v>8346</v>
      </c>
      <c r="EF363" s="14">
        <f t="shared" si="675"/>
        <v>8639</v>
      </c>
      <c r="EG363" s="14">
        <f t="shared" si="676"/>
        <v>3684</v>
      </c>
      <c r="EH363" s="14">
        <f t="shared" si="677"/>
        <v>3905</v>
      </c>
      <c r="EI363" s="14">
        <f t="shared" si="678"/>
        <v>3905</v>
      </c>
      <c r="EJ363" s="14">
        <f t="shared" si="679"/>
        <v>4149</v>
      </c>
      <c r="EK363" s="14">
        <f t="shared" si="680"/>
        <v>4288</v>
      </c>
      <c r="EL363" s="14">
        <f t="shared" si="681"/>
        <v>73300</v>
      </c>
      <c r="EM363" s="14">
        <f t="shared" si="682"/>
        <v>77500</v>
      </c>
      <c r="EN363" s="14">
        <f t="shared" si="683"/>
        <v>77500</v>
      </c>
      <c r="EO363" s="14">
        <f t="shared" si="684"/>
        <v>82360</v>
      </c>
      <c r="EP363" s="14">
        <f t="shared" si="685"/>
        <v>85090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3">
        <v>360</v>
      </c>
      <c r="AF364" s="13">
        <f t="shared" si="649"/>
        <v>18</v>
      </c>
      <c r="AG364" s="13">
        <f t="shared" si="621"/>
        <v>3</v>
      </c>
      <c r="AH364" s="14">
        <f t="shared" si="622"/>
        <v>1101020</v>
      </c>
      <c r="AI364" s="14" t="str">
        <f t="shared" si="623"/>
        <v>姬烟华20突</v>
      </c>
      <c r="AJ364" s="25" t="s">
        <v>162</v>
      </c>
      <c r="AK364" s="14">
        <v>41</v>
      </c>
      <c r="AL364" s="14">
        <f t="shared" si="624"/>
        <v>20</v>
      </c>
      <c r="AM364" s="14">
        <f>INDEX(属性投放!$DE$6:$DE$85,(卡牌属性!AG364-2)*20+卡牌属性!AL364)</f>
        <v>26093</v>
      </c>
      <c r="AN364" s="14">
        <f t="shared" si="665"/>
        <v>26093</v>
      </c>
      <c r="AO364" s="14">
        <f t="shared" si="665"/>
        <v>26093</v>
      </c>
      <c r="AP364" s="14">
        <f t="shared" si="665"/>
        <v>26093</v>
      </c>
      <c r="AQ364" s="14">
        <f t="shared" si="665"/>
        <v>26093</v>
      </c>
      <c r="AR364" s="14">
        <f>INDEX(属性投放!$DF$6:$DF$85,(卡牌属性!AG364-2)*20+卡牌属性!AL364)</f>
        <v>13035</v>
      </c>
      <c r="AS364" s="14">
        <f t="shared" si="666"/>
        <v>13035</v>
      </c>
      <c r="AT364" s="14">
        <f t="shared" si="666"/>
        <v>13035</v>
      </c>
      <c r="AU364" s="14">
        <f t="shared" si="666"/>
        <v>13035</v>
      </c>
      <c r="AV364" s="14">
        <f t="shared" si="666"/>
        <v>13035</v>
      </c>
      <c r="AW364" s="14">
        <f>INDEX(属性投放!$DG$6:$DG$85,(卡牌属性!AG364-2)*20+卡牌属性!AL364)</f>
        <v>130365</v>
      </c>
      <c r="AX364" s="14">
        <f t="shared" si="667"/>
        <v>130365</v>
      </c>
      <c r="AY364" s="14">
        <f t="shared" si="667"/>
        <v>130365</v>
      </c>
      <c r="AZ364" s="14">
        <f t="shared" si="667"/>
        <v>130365</v>
      </c>
      <c r="BA364" s="14">
        <f t="shared" si="667"/>
        <v>130365</v>
      </c>
      <c r="BB364" s="14">
        <f>INDEX(属性投放!$DK$6:$DK$85,(卡牌属性!AG364-2)*20+卡牌属性!AL364)</f>
        <v>620</v>
      </c>
      <c r="BC364" s="14">
        <f t="shared" si="668"/>
        <v>620</v>
      </c>
      <c r="BD364" s="14">
        <f t="shared" si="668"/>
        <v>620</v>
      </c>
      <c r="BE364" s="14">
        <f t="shared" si="668"/>
        <v>620</v>
      </c>
      <c r="BF364" s="14">
        <f t="shared" si="668"/>
        <v>620</v>
      </c>
      <c r="BG364" s="14">
        <f>INDEX(属性投放!$DL$6:$DL$85,(卡牌属性!AG364-2)*20+卡牌属性!AL364)</f>
        <v>310</v>
      </c>
      <c r="BH364" s="14">
        <f t="shared" si="669"/>
        <v>310</v>
      </c>
      <c r="BI364" s="14">
        <f t="shared" si="669"/>
        <v>310</v>
      </c>
      <c r="BJ364" s="14">
        <f t="shared" si="669"/>
        <v>310</v>
      </c>
      <c r="BK364" s="14">
        <f t="shared" si="669"/>
        <v>310</v>
      </c>
      <c r="BL364" s="14">
        <f>INDEX(属性投放!$DM$6:$DM$85,(卡牌属性!AG364-2)*20+卡牌属性!AL364)</f>
        <v>3100</v>
      </c>
      <c r="BM364" s="14">
        <f t="shared" si="670"/>
        <v>3100</v>
      </c>
      <c r="BN364" s="14">
        <f t="shared" si="670"/>
        <v>3100</v>
      </c>
      <c r="BO364" s="14">
        <f t="shared" si="670"/>
        <v>3100</v>
      </c>
      <c r="BP364" s="14">
        <f t="shared" si="670"/>
        <v>3100</v>
      </c>
      <c r="BU364" s="13">
        <v>360</v>
      </c>
      <c r="BV364" s="13">
        <f t="shared" si="631"/>
        <v>18</v>
      </c>
      <c r="BW364" s="14">
        <f t="shared" si="632"/>
        <v>2</v>
      </c>
      <c r="BX364" s="14">
        <f t="shared" si="633"/>
        <v>1102018</v>
      </c>
      <c r="BY364" s="14" t="str">
        <f t="shared" si="634"/>
        <v>噬日20突</v>
      </c>
      <c r="BZ364" s="25" t="s">
        <v>162</v>
      </c>
      <c r="CA364" s="14">
        <v>2</v>
      </c>
      <c r="CB364" s="14">
        <f t="shared" si="635"/>
        <v>20</v>
      </c>
      <c r="CC364" s="14" t="s">
        <v>21</v>
      </c>
      <c r="CD364" s="14">
        <f>INDEX(属性投放!$AY$6:$AY$85,(BW364-2)*20+CB364)</f>
        <v>21115</v>
      </c>
      <c r="CE364" s="14" t="s">
        <v>22</v>
      </c>
      <c r="CF364" s="14">
        <f>INDEX(属性投放!$AZ$6:$AZ$85,(BW364-2)*20+CB364)</f>
        <v>10549</v>
      </c>
      <c r="CG364" s="14" t="s">
        <v>674</v>
      </c>
      <c r="CH364" s="14">
        <f>INDEX(属性投放!$BA$6:$BA$85,(BW364-2)*20+CB364)</f>
        <v>210450</v>
      </c>
      <c r="CI364" s="14" t="s">
        <v>21</v>
      </c>
      <c r="CJ364" s="14">
        <f>INDEX(属性投放!$BB$6:$BB$85,(BW364-2)*20+CB364)</f>
        <v>25</v>
      </c>
      <c r="CK364" s="14" t="s">
        <v>22</v>
      </c>
      <c r="CL364" s="14">
        <f>INDEX(属性投放!$BC$6:$BC$85,(BW364-2)*20+CB364)</f>
        <v>13</v>
      </c>
      <c r="CM364" s="14" t="s">
        <v>674</v>
      </c>
      <c r="CN364" s="14">
        <f>INDEX(属性投放!$BD$6:$BD$85,(BW364-2)*20+CB364)</f>
        <v>250</v>
      </c>
      <c r="CQ364" s="13">
        <v>360</v>
      </c>
      <c r="CR364" s="13">
        <f t="shared" si="636"/>
        <v>7</v>
      </c>
      <c r="CS364" s="13">
        <f t="shared" si="637"/>
        <v>48</v>
      </c>
      <c r="CT364" s="14">
        <f t="shared" si="638"/>
        <v>4</v>
      </c>
      <c r="CU364" s="14">
        <f t="shared" si="639"/>
        <v>1102007</v>
      </c>
      <c r="CV364" s="14" t="str">
        <f>INDEX($O$6:$O$27,CR364)&amp;"-"&amp;INDEX(属性投放!$AB$7:$AB$26,CX364)&amp;"-魂火-"&amp;CZ364</f>
        <v>天使缇娜-无间-魂火-3</v>
      </c>
      <c r="CW364" s="25" t="s">
        <v>162</v>
      </c>
      <c r="CX364" s="14">
        <f>INDEX(属性投放!$AL$7:$AL$58,CS364)</f>
        <v>19</v>
      </c>
      <c r="CY364" s="14" t="s">
        <v>701</v>
      </c>
      <c r="CZ364" s="14">
        <f>INDEX(属性投放!$AM$7:$AM$58,CS364)</f>
        <v>3</v>
      </c>
      <c r="DA364" s="14">
        <f t="shared" si="640"/>
        <v>48</v>
      </c>
      <c r="DB364" s="14">
        <f>INDEX(属性投放!$AN$7:$AN$58,DA364)</f>
        <v>140</v>
      </c>
      <c r="DC364" s="14" t="s">
        <v>702</v>
      </c>
      <c r="DD364" s="14">
        <f>INDEX(属性投放!$BJ$6:$BJ$85,(CT364-2)*20+CX364)</f>
        <v>1500</v>
      </c>
      <c r="DE364" s="14">
        <f>SUMIFS(DD$5:DD364,$CR$5:$CR364,"="&amp;$CR364)</f>
        <v>21710</v>
      </c>
      <c r="DF364" s="14" t="s">
        <v>703</v>
      </c>
      <c r="DG364" s="14">
        <f>INDEX(属性投放!$BK$6:$BK$85,(CT364-2)*20+CX364)</f>
        <v>750</v>
      </c>
      <c r="DH364" s="14">
        <f>SUMIFS(DG$5:DG364,$CR$5:$CR364,"="&amp;$CR364)</f>
        <v>10858</v>
      </c>
      <c r="DI364" s="14" t="s">
        <v>704</v>
      </c>
      <c r="DJ364" s="14">
        <f>INDEX(属性投放!$BL$6:$BL$85,(CT364-2)*20+CX364)</f>
        <v>15000</v>
      </c>
      <c r="DK364" s="14">
        <f>SUMIFS(DJ$5:DJ364,$CR$5:$CR364,"="&amp;$CR364)</f>
        <v>217100</v>
      </c>
      <c r="DP364" s="14">
        <f t="shared" si="641"/>
        <v>1102018</v>
      </c>
      <c r="DQ364" s="14" t="str">
        <f t="shared" si="642"/>
        <v>噬日20突</v>
      </c>
      <c r="DR364" s="14">
        <f t="shared" si="643"/>
        <v>3</v>
      </c>
      <c r="DS364" s="14">
        <f t="shared" si="644"/>
        <v>3</v>
      </c>
      <c r="DT364" s="14">
        <f t="shared" si="645"/>
        <v>3</v>
      </c>
      <c r="DU364" s="14">
        <f t="shared" si="646"/>
        <v>2</v>
      </c>
      <c r="DV364" s="14">
        <f t="shared" si="647"/>
        <v>20</v>
      </c>
      <c r="DW364" s="14">
        <f t="shared" si="648"/>
        <v>20</v>
      </c>
      <c r="DX364" s="14">
        <f>INDEX(属性投放!$AW$6:$AW$85,(卡牌属性!DU364-2)*20+卡牌属性!DV364)</f>
        <v>10</v>
      </c>
      <c r="DY364" s="14">
        <f>INDEX(属性投放!BP$6:BP$85,卡牌属性!$DW364)</f>
        <v>1500</v>
      </c>
      <c r="DZ364" s="14">
        <f>INDEX(属性投放!BQ$6:BQ$85,卡牌属性!$DW364)</f>
        <v>750</v>
      </c>
      <c r="EA364" s="14">
        <f>INDEX(属性投放!BR$6:BR$85,卡牌属性!$DW364)</f>
        <v>15000</v>
      </c>
      <c r="EB364" s="14">
        <f t="shared" si="671"/>
        <v>9000</v>
      </c>
      <c r="EC364" s="14">
        <f t="shared" si="672"/>
        <v>9480</v>
      </c>
      <c r="ED364" s="14">
        <f t="shared" si="673"/>
        <v>10066</v>
      </c>
      <c r="EE364" s="14">
        <f t="shared" si="674"/>
        <v>10066</v>
      </c>
      <c r="EF364" s="14">
        <f t="shared" si="675"/>
        <v>10399</v>
      </c>
      <c r="EG364" s="14">
        <f t="shared" si="676"/>
        <v>4488</v>
      </c>
      <c r="EH364" s="14">
        <f t="shared" si="677"/>
        <v>4725</v>
      </c>
      <c r="EI364" s="14">
        <f t="shared" si="678"/>
        <v>4725</v>
      </c>
      <c r="EJ364" s="14">
        <f t="shared" si="679"/>
        <v>5009</v>
      </c>
      <c r="EK364" s="14">
        <f t="shared" si="680"/>
        <v>5172</v>
      </c>
      <c r="EL364" s="14">
        <f t="shared" si="681"/>
        <v>89300</v>
      </c>
      <c r="EM364" s="14">
        <f t="shared" si="682"/>
        <v>93900</v>
      </c>
      <c r="EN364" s="14">
        <f t="shared" si="683"/>
        <v>93900</v>
      </c>
      <c r="EO364" s="14">
        <f t="shared" si="684"/>
        <v>99560</v>
      </c>
      <c r="EP364" s="14">
        <f t="shared" si="685"/>
        <v>102690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3">
        <v>361</v>
      </c>
      <c r="AF365" s="13">
        <f t="shared" si="649"/>
        <v>19</v>
      </c>
      <c r="AG365" s="13">
        <f t="shared" si="621"/>
        <v>2</v>
      </c>
      <c r="AH365" s="14">
        <f t="shared" si="622"/>
        <v>1101022</v>
      </c>
      <c r="AI365" s="14" t="str">
        <f t="shared" si="623"/>
        <v>幻1突</v>
      </c>
      <c r="AJ365" s="25" t="s">
        <v>162</v>
      </c>
      <c r="AK365" s="14">
        <v>42</v>
      </c>
      <c r="AL365" s="14">
        <f t="shared" si="624"/>
        <v>1</v>
      </c>
      <c r="AM365" s="14">
        <f>INDEX(属性投放!$DE$6:$DE$85,(卡牌属性!AG365-2)*20+卡牌属性!AL365)</f>
        <v>50</v>
      </c>
      <c r="AN365" s="14">
        <f t="shared" ref="AN365:AQ384" si="686">$AM365</f>
        <v>50</v>
      </c>
      <c r="AO365" s="14">
        <f t="shared" si="686"/>
        <v>50</v>
      </c>
      <c r="AP365" s="14">
        <f t="shared" si="686"/>
        <v>50</v>
      </c>
      <c r="AQ365" s="14">
        <f t="shared" si="686"/>
        <v>50</v>
      </c>
      <c r="AR365" s="14">
        <f>INDEX(属性投放!$DF$6:$DF$85,(卡牌属性!AG365-2)*20+卡牌属性!AL365)</f>
        <v>0</v>
      </c>
      <c r="AS365" s="14">
        <f t="shared" ref="AS365:AV384" si="687">$AR365</f>
        <v>0</v>
      </c>
      <c r="AT365" s="14">
        <f t="shared" si="687"/>
        <v>0</v>
      </c>
      <c r="AU365" s="14">
        <f t="shared" si="687"/>
        <v>0</v>
      </c>
      <c r="AV365" s="14">
        <f t="shared" si="687"/>
        <v>0</v>
      </c>
      <c r="AW365" s="14">
        <f>INDEX(属性投放!$DG$6:$DG$85,(卡牌属性!AG365-2)*20+卡牌属性!AL365)</f>
        <v>200</v>
      </c>
      <c r="AX365" s="14">
        <f t="shared" ref="AX365:BA384" si="688">$AW365</f>
        <v>200</v>
      </c>
      <c r="AY365" s="14">
        <f t="shared" si="688"/>
        <v>200</v>
      </c>
      <c r="AZ365" s="14">
        <f t="shared" si="688"/>
        <v>200</v>
      </c>
      <c r="BA365" s="14">
        <f t="shared" si="688"/>
        <v>200</v>
      </c>
      <c r="BB365" s="14">
        <f>INDEX(属性投放!$DK$6:$DK$85,(卡牌属性!AG365-2)*20+卡牌属性!AL365)</f>
        <v>6</v>
      </c>
      <c r="BC365" s="14">
        <f t="shared" ref="BC365:BF384" si="689">$BB365</f>
        <v>6</v>
      </c>
      <c r="BD365" s="14">
        <f t="shared" si="689"/>
        <v>6</v>
      </c>
      <c r="BE365" s="14">
        <f t="shared" si="689"/>
        <v>6</v>
      </c>
      <c r="BF365" s="14">
        <f t="shared" si="689"/>
        <v>6</v>
      </c>
      <c r="BG365" s="14">
        <f>INDEX(属性投放!$DL$6:$DL$85,(卡牌属性!AG365-2)*20+卡牌属性!AL365)</f>
        <v>3</v>
      </c>
      <c r="BH365" s="14">
        <f t="shared" ref="BH365:BK384" si="690">$BG365</f>
        <v>3</v>
      </c>
      <c r="BI365" s="14">
        <f t="shared" si="690"/>
        <v>3</v>
      </c>
      <c r="BJ365" s="14">
        <f t="shared" si="690"/>
        <v>3</v>
      </c>
      <c r="BK365" s="14">
        <f t="shared" si="690"/>
        <v>3</v>
      </c>
      <c r="BL365" s="14">
        <f>INDEX(属性投放!$DM$6:$DM$85,(卡牌属性!AG365-2)*20+卡牌属性!AL365)</f>
        <v>30</v>
      </c>
      <c r="BM365" s="14">
        <f t="shared" ref="BM365:BP384" si="691">$BL365</f>
        <v>30</v>
      </c>
      <c r="BN365" s="14">
        <f t="shared" si="691"/>
        <v>30</v>
      </c>
      <c r="BO365" s="14">
        <f t="shared" si="691"/>
        <v>30</v>
      </c>
      <c r="BP365" s="14">
        <f t="shared" si="691"/>
        <v>30</v>
      </c>
      <c r="BU365" s="13">
        <v>361</v>
      </c>
      <c r="BV365" s="13">
        <f t="shared" si="631"/>
        <v>19</v>
      </c>
      <c r="BW365" s="14">
        <f t="shared" si="632"/>
        <v>2</v>
      </c>
      <c r="BX365" s="14">
        <f t="shared" si="633"/>
        <v>1102019</v>
      </c>
      <c r="BY365" s="14" t="str">
        <f t="shared" si="634"/>
        <v>食火蜥1突</v>
      </c>
      <c r="BZ365" s="25" t="s">
        <v>162</v>
      </c>
      <c r="CA365" s="14">
        <v>2</v>
      </c>
      <c r="CB365" s="14">
        <f t="shared" si="635"/>
        <v>1</v>
      </c>
      <c r="CC365" s="14" t="s">
        <v>21</v>
      </c>
      <c r="CD365" s="14">
        <f>INDEX(属性投放!$AY$6:$AY$85,(BW365-2)*20+CB365)</f>
        <v>100</v>
      </c>
      <c r="CE365" s="14" t="s">
        <v>22</v>
      </c>
      <c r="CF365" s="14">
        <f>INDEX(属性投放!$AZ$6:$AZ$85,(BW365-2)*20+CB365)</f>
        <v>20</v>
      </c>
      <c r="CG365" s="14" t="s">
        <v>674</v>
      </c>
      <c r="CH365" s="14">
        <f>INDEX(属性投放!$BA$6:$BA$85,(BW365-2)*20+CB365)</f>
        <v>300</v>
      </c>
      <c r="CI365" s="14" t="s">
        <v>21</v>
      </c>
      <c r="CJ365" s="14">
        <f>INDEX(属性投放!$BB$6:$BB$85,(BW365-2)*20+CB365)</f>
        <v>5</v>
      </c>
      <c r="CK365" s="14" t="s">
        <v>22</v>
      </c>
      <c r="CL365" s="14">
        <f>INDEX(属性投放!$BC$6:$BC$85,(BW365-2)*20+CB365)</f>
        <v>3</v>
      </c>
      <c r="CM365" s="14" t="s">
        <v>674</v>
      </c>
      <c r="CN365" s="14">
        <f>INDEX(属性投放!$BD$6:$BD$85,(BW365-2)*20+CB365)</f>
        <v>50</v>
      </c>
      <c r="CQ365" s="13">
        <v>361</v>
      </c>
      <c r="CR365" s="13">
        <f t="shared" si="636"/>
        <v>7</v>
      </c>
      <c r="CS365" s="13">
        <f t="shared" si="637"/>
        <v>49</v>
      </c>
      <c r="CT365" s="14">
        <f t="shared" si="638"/>
        <v>4</v>
      </c>
      <c r="CU365" s="14">
        <f t="shared" si="639"/>
        <v>1102007</v>
      </c>
      <c r="CV365" s="14" t="str">
        <f>INDEX($O$6:$O$27,CR365)&amp;"-"&amp;INDEX(属性投放!$AB$7:$AB$26,CX365)&amp;"-魂火-"&amp;CZ365</f>
        <v>天使缇娜-无间+1-魂火-1</v>
      </c>
      <c r="CW365" s="25" t="s">
        <v>162</v>
      </c>
      <c r="CX365" s="14">
        <f>INDEX(属性投放!$AL$7:$AL$58,CS365)</f>
        <v>20</v>
      </c>
      <c r="CY365" s="14" t="s">
        <v>701</v>
      </c>
      <c r="CZ365" s="14">
        <f>INDEX(属性投放!$AM$7:$AM$58,CS365)</f>
        <v>1</v>
      </c>
      <c r="DA365" s="14">
        <f t="shared" si="640"/>
        <v>49</v>
      </c>
      <c r="DB365" s="14">
        <f>INDEX(属性投放!$AN$7:$AN$58,DA365)</f>
        <v>142</v>
      </c>
      <c r="DC365" s="14" t="s">
        <v>702</v>
      </c>
      <c r="DD365" s="14">
        <f>INDEX(属性投放!$BJ$6:$BJ$85,(CT365-2)*20+CX365)</f>
        <v>1750</v>
      </c>
      <c r="DE365" s="14">
        <f>SUMIFS(DD$5:DD365,$CR$5:$CR365,"="&amp;$CR365)</f>
        <v>23460</v>
      </c>
      <c r="DF365" s="14" t="s">
        <v>703</v>
      </c>
      <c r="DG365" s="14">
        <f>INDEX(属性投放!$BK$6:$BK$85,(CT365-2)*20+CX365)</f>
        <v>875</v>
      </c>
      <c r="DH365" s="14">
        <f>SUMIFS(DG$5:DG365,$CR$5:$CR365,"="&amp;$CR365)</f>
        <v>11733</v>
      </c>
      <c r="DI365" s="14" t="s">
        <v>704</v>
      </c>
      <c r="DJ365" s="14">
        <f>INDEX(属性投放!$BL$6:$BL$85,(CT365-2)*20+CX365)</f>
        <v>17500</v>
      </c>
      <c r="DK365" s="14">
        <f>SUMIFS(DJ$5:DJ365,$CR$5:$CR365,"="&amp;$CR365)</f>
        <v>234600</v>
      </c>
      <c r="DP365" s="14">
        <f t="shared" si="641"/>
        <v>1102019</v>
      </c>
      <c r="DQ365" s="14" t="str">
        <f t="shared" si="642"/>
        <v>食火蜥1突</v>
      </c>
      <c r="DR365" s="14">
        <f t="shared" si="643"/>
        <v>3</v>
      </c>
      <c r="DS365" s="14">
        <f t="shared" si="644"/>
        <v>3</v>
      </c>
      <c r="DT365" s="14">
        <f t="shared" si="645"/>
        <v>3</v>
      </c>
      <c r="DU365" s="14">
        <f t="shared" si="646"/>
        <v>2</v>
      </c>
      <c r="DV365" s="14">
        <f t="shared" si="647"/>
        <v>1</v>
      </c>
      <c r="DW365" s="14">
        <f t="shared" si="648"/>
        <v>1</v>
      </c>
      <c r="DX365" s="14">
        <f>INDEX(属性投放!$AW$6:$AW$85,(卡牌属性!DU365-2)*20+卡牌属性!DV365)</f>
        <v>4</v>
      </c>
      <c r="DY365" s="14">
        <f>INDEX(属性投放!BP$6:BP$85,卡牌属性!$DW365)</f>
        <v>25</v>
      </c>
      <c r="DZ365" s="14">
        <f>INDEX(属性投放!BQ$6:BQ$85,卡牌属性!$DW365)</f>
        <v>13</v>
      </c>
      <c r="EA365" s="14">
        <f>INDEX(属性投放!BR$6:BR$85,卡牌属性!$DW365)</f>
        <v>250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3">
        <v>362</v>
      </c>
      <c r="AF366" s="13">
        <f t="shared" si="649"/>
        <v>19</v>
      </c>
      <c r="AG366" s="13">
        <f t="shared" si="621"/>
        <v>2</v>
      </c>
      <c r="AH366" s="14">
        <f t="shared" si="622"/>
        <v>1101022</v>
      </c>
      <c r="AI366" s="14" t="str">
        <f t="shared" si="623"/>
        <v>幻2突</v>
      </c>
      <c r="AJ366" s="25" t="s">
        <v>162</v>
      </c>
      <c r="AK366" s="14">
        <v>43</v>
      </c>
      <c r="AL366" s="14">
        <f t="shared" si="624"/>
        <v>2</v>
      </c>
      <c r="AM366" s="14">
        <f>INDEX(属性投放!$DE$6:$DE$85,(卡牌属性!AG366-2)*20+卡牌属性!AL366)</f>
        <v>110</v>
      </c>
      <c r="AN366" s="14">
        <f t="shared" si="686"/>
        <v>110</v>
      </c>
      <c r="AO366" s="14">
        <f t="shared" si="686"/>
        <v>110</v>
      </c>
      <c r="AP366" s="14">
        <f t="shared" si="686"/>
        <v>110</v>
      </c>
      <c r="AQ366" s="14">
        <f t="shared" si="686"/>
        <v>110</v>
      </c>
      <c r="AR366" s="14">
        <f>INDEX(属性投放!$DF$6:$DF$85,(卡牌属性!AG366-2)*20+卡牌属性!AL366)</f>
        <v>30</v>
      </c>
      <c r="AS366" s="14">
        <f t="shared" si="687"/>
        <v>30</v>
      </c>
      <c r="AT366" s="14">
        <f t="shared" si="687"/>
        <v>30</v>
      </c>
      <c r="AU366" s="14">
        <f t="shared" si="687"/>
        <v>30</v>
      </c>
      <c r="AV366" s="14">
        <f t="shared" si="687"/>
        <v>30</v>
      </c>
      <c r="AW366" s="14">
        <f>INDEX(属性投放!$DG$6:$DG$85,(卡牌属性!AG366-2)*20+卡牌属性!AL366)</f>
        <v>500</v>
      </c>
      <c r="AX366" s="14">
        <f t="shared" si="688"/>
        <v>500</v>
      </c>
      <c r="AY366" s="14">
        <f t="shared" si="688"/>
        <v>500</v>
      </c>
      <c r="AZ366" s="14">
        <f t="shared" si="688"/>
        <v>500</v>
      </c>
      <c r="BA366" s="14">
        <f t="shared" si="688"/>
        <v>500</v>
      </c>
      <c r="BB366" s="14">
        <f>INDEX(属性投放!$DK$6:$DK$85,(卡牌属性!AG366-2)*20+卡牌属性!AL366)</f>
        <v>12</v>
      </c>
      <c r="BC366" s="14">
        <f t="shared" si="689"/>
        <v>12</v>
      </c>
      <c r="BD366" s="14">
        <f t="shared" si="689"/>
        <v>12</v>
      </c>
      <c r="BE366" s="14">
        <f t="shared" si="689"/>
        <v>12</v>
      </c>
      <c r="BF366" s="14">
        <f t="shared" si="689"/>
        <v>12</v>
      </c>
      <c r="BG366" s="14">
        <f>INDEX(属性投放!$DL$6:$DL$85,(卡牌属性!AG366-2)*20+卡牌属性!AL366)</f>
        <v>6</v>
      </c>
      <c r="BH366" s="14">
        <f t="shared" si="690"/>
        <v>6</v>
      </c>
      <c r="BI366" s="14">
        <f t="shared" si="690"/>
        <v>6</v>
      </c>
      <c r="BJ366" s="14">
        <f t="shared" si="690"/>
        <v>6</v>
      </c>
      <c r="BK366" s="14">
        <f t="shared" si="690"/>
        <v>6</v>
      </c>
      <c r="BL366" s="14">
        <f>INDEX(属性投放!$DM$6:$DM$85,(卡牌属性!AG366-2)*20+卡牌属性!AL366)</f>
        <v>60</v>
      </c>
      <c r="BM366" s="14">
        <f t="shared" si="691"/>
        <v>60</v>
      </c>
      <c r="BN366" s="14">
        <f t="shared" si="691"/>
        <v>60</v>
      </c>
      <c r="BO366" s="14">
        <f t="shared" si="691"/>
        <v>60</v>
      </c>
      <c r="BP366" s="14">
        <f t="shared" si="691"/>
        <v>60</v>
      </c>
      <c r="BU366" s="13">
        <v>362</v>
      </c>
      <c r="BV366" s="13">
        <f t="shared" si="631"/>
        <v>19</v>
      </c>
      <c r="BW366" s="14">
        <f t="shared" si="632"/>
        <v>2</v>
      </c>
      <c r="BX366" s="14">
        <f t="shared" si="633"/>
        <v>1102019</v>
      </c>
      <c r="BY366" s="14" t="str">
        <f t="shared" si="634"/>
        <v>食火蜥2突</v>
      </c>
      <c r="BZ366" s="25" t="s">
        <v>162</v>
      </c>
      <c r="CA366" s="14">
        <v>2</v>
      </c>
      <c r="CB366" s="14">
        <f t="shared" si="635"/>
        <v>2</v>
      </c>
      <c r="CC366" s="14" t="s">
        <v>21</v>
      </c>
      <c r="CD366" s="14">
        <f>INDEX(属性投放!$AY$6:$AY$85,(BW366-2)*20+CB366)</f>
        <v>160</v>
      </c>
      <c r="CE366" s="14" t="s">
        <v>22</v>
      </c>
      <c r="CF366" s="14">
        <f>INDEX(属性投放!$AZ$6:$AZ$85,(BW366-2)*20+CB366)</f>
        <v>53</v>
      </c>
      <c r="CG366" s="14" t="s">
        <v>674</v>
      </c>
      <c r="CH366" s="14">
        <f>INDEX(属性投放!$BA$6:$BA$85,(BW366-2)*20+CB366)</f>
        <v>900</v>
      </c>
      <c r="CI366" s="14" t="s">
        <v>21</v>
      </c>
      <c r="CJ366" s="14">
        <f>INDEX(属性投放!$BB$6:$BB$85,(BW366-2)*20+CB366)</f>
        <v>6</v>
      </c>
      <c r="CK366" s="14" t="s">
        <v>22</v>
      </c>
      <c r="CL366" s="14">
        <f>INDEX(属性投放!$BC$6:$BC$85,(BW366-2)*20+CB366)</f>
        <v>3</v>
      </c>
      <c r="CM366" s="14" t="s">
        <v>674</v>
      </c>
      <c r="CN366" s="14">
        <f>INDEX(属性投放!$BD$6:$BD$85,(BW366-2)*20+CB366)</f>
        <v>60</v>
      </c>
      <c r="CQ366" s="13">
        <v>362</v>
      </c>
      <c r="CR366" s="13">
        <f t="shared" si="636"/>
        <v>7</v>
      </c>
      <c r="CS366" s="13">
        <f t="shared" si="637"/>
        <v>50</v>
      </c>
      <c r="CT366" s="14">
        <f t="shared" si="638"/>
        <v>4</v>
      </c>
      <c r="CU366" s="14">
        <f t="shared" si="639"/>
        <v>1102007</v>
      </c>
      <c r="CV366" s="14" t="str">
        <f>INDEX($O$6:$O$27,CR366)&amp;"-"&amp;INDEX(属性投放!$AB$7:$AB$26,CX366)&amp;"-魂火-"&amp;CZ366</f>
        <v>天使缇娜-无间+1-魂火-2</v>
      </c>
      <c r="CW366" s="25" t="s">
        <v>162</v>
      </c>
      <c r="CX366" s="14">
        <f>INDEX(属性投放!$AL$7:$AL$58,CS366)</f>
        <v>20</v>
      </c>
      <c r="CY366" s="14" t="s">
        <v>701</v>
      </c>
      <c r="CZ366" s="14">
        <f>INDEX(属性投放!$AM$7:$AM$58,CS366)</f>
        <v>2</v>
      </c>
      <c r="DA366" s="14">
        <f t="shared" si="640"/>
        <v>50</v>
      </c>
      <c r="DB366" s="14">
        <f>INDEX(属性投放!$AN$7:$AN$58,DA366)</f>
        <v>145</v>
      </c>
      <c r="DC366" s="14" t="s">
        <v>702</v>
      </c>
      <c r="DD366" s="14">
        <f>INDEX(属性投放!$BJ$6:$BJ$85,(CT366-2)*20+CX366)</f>
        <v>1750</v>
      </c>
      <c r="DE366" s="14">
        <f>SUMIFS(DD$5:DD366,$CR$5:$CR366,"="&amp;$CR366)</f>
        <v>25210</v>
      </c>
      <c r="DF366" s="14" t="s">
        <v>703</v>
      </c>
      <c r="DG366" s="14">
        <f>INDEX(属性投放!$BK$6:$BK$85,(CT366-2)*20+CX366)</f>
        <v>875</v>
      </c>
      <c r="DH366" s="14">
        <f>SUMIFS(DG$5:DG366,$CR$5:$CR366,"="&amp;$CR366)</f>
        <v>12608</v>
      </c>
      <c r="DI366" s="14" t="s">
        <v>704</v>
      </c>
      <c r="DJ366" s="14">
        <f>INDEX(属性投放!$BL$6:$BL$85,(CT366-2)*20+CX366)</f>
        <v>17500</v>
      </c>
      <c r="DK366" s="14">
        <f>SUMIFS(DJ$5:DJ366,$CR$5:$CR366,"="&amp;$CR366)</f>
        <v>252100</v>
      </c>
      <c r="DP366" s="14">
        <f t="shared" si="641"/>
        <v>1102019</v>
      </c>
      <c r="DQ366" s="14" t="str">
        <f t="shared" si="642"/>
        <v>食火蜥2突</v>
      </c>
      <c r="DR366" s="14">
        <f t="shared" si="643"/>
        <v>3</v>
      </c>
      <c r="DS366" s="14">
        <f t="shared" si="644"/>
        <v>3</v>
      </c>
      <c r="DT366" s="14">
        <f t="shared" si="645"/>
        <v>3</v>
      </c>
      <c r="DU366" s="14">
        <f t="shared" si="646"/>
        <v>2</v>
      </c>
      <c r="DV366" s="14">
        <f t="shared" si="647"/>
        <v>2</v>
      </c>
      <c r="DW366" s="14">
        <f t="shared" si="648"/>
        <v>2</v>
      </c>
      <c r="DX366" s="14">
        <f>INDEX(属性投放!$AW$6:$AW$85,(卡牌属性!DU366-2)*20+卡牌属性!DV366)</f>
        <v>10</v>
      </c>
      <c r="DY366" s="14">
        <f>INDEX(属性投放!BP$6:BP$85,卡牌属性!$DW366)</f>
        <v>30</v>
      </c>
      <c r="DZ366" s="14">
        <f>INDEX(属性投放!BQ$6:BQ$85,卡牌属性!$DW366)</f>
        <v>15</v>
      </c>
      <c r="EA366" s="14">
        <f>INDEX(属性投放!BR$6:BR$85,卡牌属性!$DW366)</f>
        <v>300</v>
      </c>
      <c r="EB366" s="14">
        <f t="shared" ref="EB366:EB384" si="692">EB365+$DY365+EQ365*$DX365</f>
        <v>145</v>
      </c>
      <c r="EC366" s="14">
        <f t="shared" ref="EC366:EC384" si="693">EC365+$DY365+ER365*$DX365</f>
        <v>174</v>
      </c>
      <c r="ED366" s="14">
        <f t="shared" ref="ED366:ED384" si="694">ED365+$DY365+ES365*$DX365</f>
        <v>207</v>
      </c>
      <c r="EE366" s="14">
        <f t="shared" ref="EE366:EE384" si="695">EE365+$DY365+ET365*$DX365</f>
        <v>207</v>
      </c>
      <c r="EF366" s="14">
        <f t="shared" ref="EF366:EF384" si="696">EF365+$DY365+EU365*$DX365</f>
        <v>265</v>
      </c>
      <c r="EG366" s="14">
        <f t="shared" ref="EG366:EG384" si="697">EG365+$DZ365+EV365*$DX365</f>
        <v>45</v>
      </c>
      <c r="EH366" s="14">
        <f t="shared" ref="EH366:EH384" si="698">EH365+$DZ365+EW365*$DX365</f>
        <v>50</v>
      </c>
      <c r="EI366" s="14">
        <f t="shared" ref="EI366:EI384" si="699">EI365+$DZ365+EX365*$DX365</f>
        <v>50</v>
      </c>
      <c r="EJ366" s="14">
        <f t="shared" ref="EJ366:EJ384" si="700">EJ365+$DZ365+EY365*$DX365</f>
        <v>59</v>
      </c>
      <c r="EK366" s="14">
        <f t="shared" ref="EK366:EK384" si="701">EK365+$DZ365+EZ365*$DX365</f>
        <v>68</v>
      </c>
      <c r="EL366" s="14">
        <f t="shared" ref="EL366:EL384" si="702">EL365+$EA365+FA365*$DX365</f>
        <v>750</v>
      </c>
      <c r="EM366" s="14">
        <f t="shared" ref="EM366:EM384" si="703">EM365+$EA365+FB365*$DX365</f>
        <v>840</v>
      </c>
      <c r="EN366" s="14">
        <f t="shared" ref="EN366:EN384" si="704">EN365+$EA365+FC365*$DX365</f>
        <v>840</v>
      </c>
      <c r="EO366" s="14">
        <f t="shared" ref="EO366:EO384" si="705">EO365+$EA365+FD365*$DX365</f>
        <v>970</v>
      </c>
      <c r="EP366" s="14">
        <f t="shared" ref="EP366:EP384" si="706">EP365+$EA365+FE365*$DX365</f>
        <v>1350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3">
        <v>363</v>
      </c>
      <c r="AF367" s="13">
        <f t="shared" si="649"/>
        <v>19</v>
      </c>
      <c r="AG367" s="13">
        <f t="shared" si="621"/>
        <v>2</v>
      </c>
      <c r="AH367" s="14">
        <f t="shared" si="622"/>
        <v>1101022</v>
      </c>
      <c r="AI367" s="14" t="str">
        <f t="shared" si="623"/>
        <v>幻3突</v>
      </c>
      <c r="AJ367" s="25" t="s">
        <v>162</v>
      </c>
      <c r="AK367" s="14">
        <v>44</v>
      </c>
      <c r="AL367" s="14">
        <f t="shared" si="624"/>
        <v>3</v>
      </c>
      <c r="AM367" s="14">
        <f>INDEX(属性投放!$DE$6:$DE$85,(卡牌属性!AG367-2)*20+卡牌属性!AL367)</f>
        <v>139</v>
      </c>
      <c r="AN367" s="14">
        <f t="shared" si="686"/>
        <v>139</v>
      </c>
      <c r="AO367" s="14">
        <f t="shared" si="686"/>
        <v>139</v>
      </c>
      <c r="AP367" s="14">
        <f t="shared" si="686"/>
        <v>139</v>
      </c>
      <c r="AQ367" s="14">
        <f t="shared" si="686"/>
        <v>139</v>
      </c>
      <c r="AR367" s="14">
        <f>INDEX(属性投放!$DF$6:$DF$85,(卡牌属性!AG367-2)*20+卡牌属性!AL367)</f>
        <v>45</v>
      </c>
      <c r="AS367" s="14">
        <f t="shared" si="687"/>
        <v>45</v>
      </c>
      <c r="AT367" s="14">
        <f t="shared" si="687"/>
        <v>45</v>
      </c>
      <c r="AU367" s="14">
        <f t="shared" si="687"/>
        <v>45</v>
      </c>
      <c r="AV367" s="14">
        <f t="shared" si="687"/>
        <v>45</v>
      </c>
      <c r="AW367" s="14">
        <f>INDEX(属性投放!$DG$6:$DG$85,(卡牌属性!AG367-2)*20+卡牌属性!AL367)</f>
        <v>645</v>
      </c>
      <c r="AX367" s="14">
        <f t="shared" si="688"/>
        <v>645</v>
      </c>
      <c r="AY367" s="14">
        <f t="shared" si="688"/>
        <v>645</v>
      </c>
      <c r="AZ367" s="14">
        <f t="shared" si="688"/>
        <v>645</v>
      </c>
      <c r="BA367" s="14">
        <f t="shared" si="688"/>
        <v>645</v>
      </c>
      <c r="BB367" s="14">
        <f>INDEX(属性投放!$DK$6:$DK$85,(卡牌属性!AG367-2)*20+卡牌属性!AL367)</f>
        <v>12</v>
      </c>
      <c r="BC367" s="14">
        <f t="shared" si="689"/>
        <v>12</v>
      </c>
      <c r="BD367" s="14">
        <f t="shared" si="689"/>
        <v>12</v>
      </c>
      <c r="BE367" s="14">
        <f t="shared" si="689"/>
        <v>12</v>
      </c>
      <c r="BF367" s="14">
        <f t="shared" si="689"/>
        <v>12</v>
      </c>
      <c r="BG367" s="14">
        <f>INDEX(属性投放!$DL$6:$DL$85,(卡牌属性!AG367-2)*20+卡牌属性!AL367)</f>
        <v>6</v>
      </c>
      <c r="BH367" s="14">
        <f t="shared" si="690"/>
        <v>6</v>
      </c>
      <c r="BI367" s="14">
        <f t="shared" si="690"/>
        <v>6</v>
      </c>
      <c r="BJ367" s="14">
        <f t="shared" si="690"/>
        <v>6</v>
      </c>
      <c r="BK367" s="14">
        <f t="shared" si="690"/>
        <v>6</v>
      </c>
      <c r="BL367" s="14">
        <f>INDEX(属性投放!$DM$6:$DM$85,(卡牌属性!AG367-2)*20+卡牌属性!AL367)</f>
        <v>60</v>
      </c>
      <c r="BM367" s="14">
        <f t="shared" si="691"/>
        <v>60</v>
      </c>
      <c r="BN367" s="14">
        <f t="shared" si="691"/>
        <v>60</v>
      </c>
      <c r="BO367" s="14">
        <f t="shared" si="691"/>
        <v>60</v>
      </c>
      <c r="BP367" s="14">
        <f t="shared" si="691"/>
        <v>60</v>
      </c>
      <c r="BU367" s="13">
        <v>363</v>
      </c>
      <c r="BV367" s="13">
        <f t="shared" si="631"/>
        <v>19</v>
      </c>
      <c r="BW367" s="14">
        <f t="shared" si="632"/>
        <v>2</v>
      </c>
      <c r="BX367" s="14">
        <f t="shared" si="633"/>
        <v>1102019</v>
      </c>
      <c r="BY367" s="14" t="str">
        <f t="shared" si="634"/>
        <v>食火蜥3突</v>
      </c>
      <c r="BZ367" s="25" t="s">
        <v>162</v>
      </c>
      <c r="CA367" s="14">
        <v>2</v>
      </c>
      <c r="CB367" s="14">
        <f t="shared" si="635"/>
        <v>3</v>
      </c>
      <c r="CC367" s="14" t="s">
        <v>21</v>
      </c>
      <c r="CD367" s="14">
        <f>INDEX(属性投放!$AY$6:$AY$85,(BW367-2)*20+CB367)</f>
        <v>290</v>
      </c>
      <c r="CE367" s="14" t="s">
        <v>22</v>
      </c>
      <c r="CF367" s="14">
        <f>INDEX(属性投放!$AZ$6:$AZ$85,(BW367-2)*20+CB367)</f>
        <v>118</v>
      </c>
      <c r="CG367" s="14" t="s">
        <v>674</v>
      </c>
      <c r="CH367" s="14">
        <f>INDEX(属性投放!$BA$6:$BA$85,(BW367-2)*20+CB367)</f>
        <v>2200</v>
      </c>
      <c r="CI367" s="14" t="s">
        <v>21</v>
      </c>
      <c r="CJ367" s="14">
        <f>INDEX(属性投放!$BB$6:$BB$85,(BW367-2)*20+CB367)</f>
        <v>6</v>
      </c>
      <c r="CK367" s="14" t="s">
        <v>22</v>
      </c>
      <c r="CL367" s="14">
        <f>INDEX(属性投放!$BC$6:$BC$85,(BW367-2)*20+CB367)</f>
        <v>3</v>
      </c>
      <c r="CM367" s="14" t="s">
        <v>674</v>
      </c>
      <c r="CN367" s="14">
        <f>INDEX(属性投放!$BD$6:$BD$85,(BW367-2)*20+CB367)</f>
        <v>60</v>
      </c>
      <c r="CQ367" s="13">
        <v>363</v>
      </c>
      <c r="CR367" s="13">
        <f t="shared" si="636"/>
        <v>7</v>
      </c>
      <c r="CS367" s="13">
        <f t="shared" si="637"/>
        <v>51</v>
      </c>
      <c r="CT367" s="14">
        <f t="shared" si="638"/>
        <v>4</v>
      </c>
      <c r="CU367" s="14">
        <f t="shared" si="639"/>
        <v>1102007</v>
      </c>
      <c r="CV367" s="14" t="str">
        <f>INDEX($O$6:$O$27,CR367)&amp;"-"&amp;INDEX(属性投放!$AB$7:$AB$26,CX367)&amp;"-魂火-"&amp;CZ367</f>
        <v>天使缇娜-无间+1-魂火-3</v>
      </c>
      <c r="CW367" s="25" t="s">
        <v>162</v>
      </c>
      <c r="CX367" s="14">
        <f>INDEX(属性投放!$AL$7:$AL$58,CS367)</f>
        <v>20</v>
      </c>
      <c r="CY367" s="14" t="s">
        <v>701</v>
      </c>
      <c r="CZ367" s="14">
        <f>INDEX(属性投放!$AM$7:$AM$58,CS367)</f>
        <v>3</v>
      </c>
      <c r="DA367" s="14">
        <f t="shared" si="640"/>
        <v>51</v>
      </c>
      <c r="DB367" s="14">
        <f>INDEX(属性投放!$AN$7:$AN$58,DA367)</f>
        <v>147</v>
      </c>
      <c r="DC367" s="14" t="s">
        <v>702</v>
      </c>
      <c r="DD367" s="14">
        <f>INDEX(属性投放!$BJ$6:$BJ$85,(CT367-2)*20+CX367)</f>
        <v>1750</v>
      </c>
      <c r="DE367" s="14">
        <f>SUMIFS(DD$5:DD367,$CR$5:$CR367,"="&amp;$CR367)</f>
        <v>26960</v>
      </c>
      <c r="DF367" s="14" t="s">
        <v>703</v>
      </c>
      <c r="DG367" s="14">
        <f>INDEX(属性投放!$BK$6:$BK$85,(CT367-2)*20+CX367)</f>
        <v>875</v>
      </c>
      <c r="DH367" s="14">
        <f>SUMIFS(DG$5:DG367,$CR$5:$CR367,"="&amp;$CR367)</f>
        <v>13483</v>
      </c>
      <c r="DI367" s="14" t="s">
        <v>704</v>
      </c>
      <c r="DJ367" s="14">
        <f>INDEX(属性投放!$BL$6:$BL$85,(CT367-2)*20+CX367)</f>
        <v>17500</v>
      </c>
      <c r="DK367" s="14">
        <f>SUMIFS(DJ$5:DJ367,$CR$5:$CR367,"="&amp;$CR367)</f>
        <v>269600</v>
      </c>
      <c r="DP367" s="14">
        <f t="shared" si="641"/>
        <v>1102019</v>
      </c>
      <c r="DQ367" s="14" t="str">
        <f t="shared" si="642"/>
        <v>食火蜥3突</v>
      </c>
      <c r="DR367" s="14">
        <f t="shared" si="643"/>
        <v>3</v>
      </c>
      <c r="DS367" s="14">
        <f t="shared" si="644"/>
        <v>3</v>
      </c>
      <c r="DT367" s="14">
        <f t="shared" si="645"/>
        <v>3</v>
      </c>
      <c r="DU367" s="14">
        <f t="shared" si="646"/>
        <v>2</v>
      </c>
      <c r="DV367" s="14">
        <f t="shared" si="647"/>
        <v>3</v>
      </c>
      <c r="DW367" s="14">
        <f t="shared" si="648"/>
        <v>3</v>
      </c>
      <c r="DX367" s="14">
        <f>INDEX(属性投放!$AW$6:$AW$85,(卡牌属性!DU367-2)*20+卡牌属性!DV367)</f>
        <v>10</v>
      </c>
      <c r="DY367" s="14">
        <f>INDEX(属性投放!BP$6:BP$85,卡牌属性!$DW367)</f>
        <v>50</v>
      </c>
      <c r="DZ367" s="14">
        <f>INDEX(属性投放!BQ$6:BQ$85,卡牌属性!$DW367)</f>
        <v>25</v>
      </c>
      <c r="EA367" s="14">
        <f>INDEX(属性投放!BR$6:BR$85,卡牌属性!$DW367)</f>
        <v>500</v>
      </c>
      <c r="EB367" s="14">
        <f t="shared" si="692"/>
        <v>235</v>
      </c>
      <c r="EC367" s="14">
        <f t="shared" si="693"/>
        <v>284</v>
      </c>
      <c r="ED367" s="14">
        <f t="shared" si="694"/>
        <v>337</v>
      </c>
      <c r="EE367" s="14">
        <f t="shared" si="695"/>
        <v>337</v>
      </c>
      <c r="EF367" s="14">
        <f t="shared" si="696"/>
        <v>415</v>
      </c>
      <c r="EG367" s="14">
        <f t="shared" si="697"/>
        <v>90</v>
      </c>
      <c r="EH367" s="14">
        <f t="shared" si="698"/>
        <v>105</v>
      </c>
      <c r="EI367" s="14">
        <f t="shared" si="699"/>
        <v>105</v>
      </c>
      <c r="EJ367" s="14">
        <f t="shared" si="700"/>
        <v>124</v>
      </c>
      <c r="EK367" s="14">
        <f t="shared" si="701"/>
        <v>143</v>
      </c>
      <c r="EL367" s="14">
        <f t="shared" si="702"/>
        <v>1650</v>
      </c>
      <c r="EM367" s="14">
        <f t="shared" si="703"/>
        <v>1940</v>
      </c>
      <c r="EN367" s="14">
        <f t="shared" si="704"/>
        <v>1940</v>
      </c>
      <c r="EO367" s="14">
        <f t="shared" si="705"/>
        <v>2270</v>
      </c>
      <c r="EP367" s="14">
        <f t="shared" si="706"/>
        <v>2850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3">
        <v>364</v>
      </c>
      <c r="AF368" s="13">
        <f t="shared" si="649"/>
        <v>19</v>
      </c>
      <c r="AG368" s="13">
        <f t="shared" si="621"/>
        <v>2</v>
      </c>
      <c r="AH368" s="14">
        <f t="shared" si="622"/>
        <v>1101022</v>
      </c>
      <c r="AI368" s="14" t="str">
        <f t="shared" si="623"/>
        <v>幻4突</v>
      </c>
      <c r="AJ368" s="25" t="s">
        <v>162</v>
      </c>
      <c r="AK368" s="14">
        <v>45</v>
      </c>
      <c r="AL368" s="14">
        <f t="shared" si="624"/>
        <v>4</v>
      </c>
      <c r="AM368" s="14">
        <f>INDEX(属性投放!$DE$6:$DE$85,(卡牌属性!AG368-2)*20+卡牌属性!AL368)</f>
        <v>288</v>
      </c>
      <c r="AN368" s="14">
        <f t="shared" si="686"/>
        <v>288</v>
      </c>
      <c r="AO368" s="14">
        <f t="shared" si="686"/>
        <v>288</v>
      </c>
      <c r="AP368" s="14">
        <f t="shared" si="686"/>
        <v>288</v>
      </c>
      <c r="AQ368" s="14">
        <f t="shared" si="686"/>
        <v>288</v>
      </c>
      <c r="AR368" s="14">
        <f>INDEX(属性投放!$DF$6:$DF$85,(卡牌属性!AG368-2)*20+卡牌属性!AL368)</f>
        <v>120</v>
      </c>
      <c r="AS368" s="14">
        <f t="shared" si="687"/>
        <v>120</v>
      </c>
      <c r="AT368" s="14">
        <f t="shared" si="687"/>
        <v>120</v>
      </c>
      <c r="AU368" s="14">
        <f t="shared" si="687"/>
        <v>120</v>
      </c>
      <c r="AV368" s="14">
        <f t="shared" si="687"/>
        <v>120</v>
      </c>
      <c r="AW368" s="14">
        <f>INDEX(属性投放!$DG$6:$DG$85,(卡牌属性!AG368-2)*20+卡牌属性!AL368)</f>
        <v>1390</v>
      </c>
      <c r="AX368" s="14">
        <f t="shared" si="688"/>
        <v>1390</v>
      </c>
      <c r="AY368" s="14">
        <f t="shared" si="688"/>
        <v>1390</v>
      </c>
      <c r="AZ368" s="14">
        <f t="shared" si="688"/>
        <v>1390</v>
      </c>
      <c r="BA368" s="14">
        <f t="shared" si="688"/>
        <v>1390</v>
      </c>
      <c r="BB368" s="14">
        <f>INDEX(属性投放!$DK$6:$DK$85,(卡牌属性!AG368-2)*20+卡牌属性!AL368)</f>
        <v>22</v>
      </c>
      <c r="BC368" s="14">
        <f t="shared" si="689"/>
        <v>22</v>
      </c>
      <c r="BD368" s="14">
        <f t="shared" si="689"/>
        <v>22</v>
      </c>
      <c r="BE368" s="14">
        <f t="shared" si="689"/>
        <v>22</v>
      </c>
      <c r="BF368" s="14">
        <f t="shared" si="689"/>
        <v>22</v>
      </c>
      <c r="BG368" s="14">
        <f>INDEX(属性投放!$DL$6:$DL$85,(卡牌属性!AG368-2)*20+卡牌属性!AL368)</f>
        <v>11</v>
      </c>
      <c r="BH368" s="14">
        <f t="shared" si="690"/>
        <v>11</v>
      </c>
      <c r="BI368" s="14">
        <f t="shared" si="690"/>
        <v>11</v>
      </c>
      <c r="BJ368" s="14">
        <f t="shared" si="690"/>
        <v>11</v>
      </c>
      <c r="BK368" s="14">
        <f t="shared" si="690"/>
        <v>11</v>
      </c>
      <c r="BL368" s="14">
        <f>INDEX(属性投放!$DM$6:$DM$85,(卡牌属性!AG368-2)*20+卡牌属性!AL368)</f>
        <v>110</v>
      </c>
      <c r="BM368" s="14">
        <f t="shared" si="691"/>
        <v>110</v>
      </c>
      <c r="BN368" s="14">
        <f t="shared" si="691"/>
        <v>110</v>
      </c>
      <c r="BO368" s="14">
        <f t="shared" si="691"/>
        <v>110</v>
      </c>
      <c r="BP368" s="14">
        <f t="shared" si="691"/>
        <v>110</v>
      </c>
      <c r="BU368" s="13">
        <v>364</v>
      </c>
      <c r="BV368" s="13">
        <f t="shared" si="631"/>
        <v>19</v>
      </c>
      <c r="BW368" s="14">
        <f t="shared" si="632"/>
        <v>2</v>
      </c>
      <c r="BX368" s="14">
        <f t="shared" si="633"/>
        <v>1102019</v>
      </c>
      <c r="BY368" s="14" t="str">
        <f t="shared" si="634"/>
        <v>食火蜥4突</v>
      </c>
      <c r="BZ368" s="25" t="s">
        <v>162</v>
      </c>
      <c r="CA368" s="14">
        <v>2</v>
      </c>
      <c r="CB368" s="14">
        <f t="shared" si="635"/>
        <v>4</v>
      </c>
      <c r="CC368" s="14" t="s">
        <v>21</v>
      </c>
      <c r="CD368" s="14">
        <f>INDEX(属性投放!$AY$6:$AY$85,(BW368-2)*20+CB368)</f>
        <v>450</v>
      </c>
      <c r="CE368" s="14" t="s">
        <v>22</v>
      </c>
      <c r="CF368" s="14">
        <f>INDEX(属性投放!$AZ$6:$AZ$85,(BW368-2)*20+CB368)</f>
        <v>199</v>
      </c>
      <c r="CG368" s="14" t="s">
        <v>674</v>
      </c>
      <c r="CH368" s="14">
        <f>INDEX(属性投放!$BA$6:$BA$85,(BW368-2)*20+CB368)</f>
        <v>3800</v>
      </c>
      <c r="CI368" s="14" t="s">
        <v>21</v>
      </c>
      <c r="CJ368" s="14">
        <f>INDEX(属性投放!$BB$6:$BB$85,(BW368-2)*20+CB368)</f>
        <v>8</v>
      </c>
      <c r="CK368" s="14" t="s">
        <v>22</v>
      </c>
      <c r="CL368" s="14">
        <f>INDEX(属性投放!$BC$6:$BC$85,(BW368-2)*20+CB368)</f>
        <v>4</v>
      </c>
      <c r="CM368" s="14" t="s">
        <v>674</v>
      </c>
      <c r="CN368" s="14">
        <f>INDEX(属性投放!$BD$6:$BD$85,(BW368-2)*20+CB368)</f>
        <v>80</v>
      </c>
      <c r="CQ368" s="13">
        <v>364</v>
      </c>
      <c r="CR368" s="13">
        <f t="shared" si="636"/>
        <v>7</v>
      </c>
      <c r="CS368" s="13">
        <f t="shared" si="637"/>
        <v>52</v>
      </c>
      <c r="CT368" s="14">
        <f t="shared" si="638"/>
        <v>4</v>
      </c>
      <c r="CU368" s="14">
        <f t="shared" si="639"/>
        <v>1102007</v>
      </c>
      <c r="CV368" s="14" t="str">
        <f>INDEX($O$6:$O$27,CR368)&amp;"-"&amp;INDEX(属性投放!$AB$7:$AB$26,CX368)&amp;"-魂火-"&amp;CZ368</f>
        <v>天使缇娜-无间+1-魂火-4</v>
      </c>
      <c r="CW368" s="25" t="s">
        <v>162</v>
      </c>
      <c r="CX368" s="14">
        <f>INDEX(属性投放!$AL$7:$AL$58,CS368)</f>
        <v>20</v>
      </c>
      <c r="CY368" s="14" t="s">
        <v>701</v>
      </c>
      <c r="CZ368" s="14">
        <f>INDEX(属性投放!$AM$7:$AM$58,CS368)</f>
        <v>4</v>
      </c>
      <c r="DA368" s="14">
        <f t="shared" si="640"/>
        <v>52</v>
      </c>
      <c r="DB368" s="14">
        <f>INDEX(属性投放!$AN$7:$AN$58,DA368)</f>
        <v>150</v>
      </c>
      <c r="DC368" s="14" t="s">
        <v>702</v>
      </c>
      <c r="DD368" s="14">
        <f>INDEX(属性投放!$BJ$6:$BJ$85,(CT368-2)*20+CX368)</f>
        <v>1750</v>
      </c>
      <c r="DE368" s="14">
        <f>SUMIFS(DD$5:DD368,$CR$5:$CR368,"="&amp;$CR368)</f>
        <v>28710</v>
      </c>
      <c r="DF368" s="14" t="s">
        <v>703</v>
      </c>
      <c r="DG368" s="14">
        <f>INDEX(属性投放!$BK$6:$BK$85,(CT368-2)*20+CX368)</f>
        <v>875</v>
      </c>
      <c r="DH368" s="14">
        <f>SUMIFS(DG$5:DG368,$CR$5:$CR368,"="&amp;$CR368)</f>
        <v>14358</v>
      </c>
      <c r="DI368" s="14" t="s">
        <v>704</v>
      </c>
      <c r="DJ368" s="14">
        <f>INDEX(属性投放!$BL$6:$BL$85,(CT368-2)*20+CX368)</f>
        <v>17500</v>
      </c>
      <c r="DK368" s="14">
        <f>SUMIFS(DJ$5:DJ368,$CR$5:$CR368,"="&amp;$CR368)</f>
        <v>287100</v>
      </c>
      <c r="DP368" s="14">
        <f t="shared" si="641"/>
        <v>1102019</v>
      </c>
      <c r="DQ368" s="14" t="str">
        <f t="shared" si="642"/>
        <v>食火蜥4突</v>
      </c>
      <c r="DR368" s="14">
        <f t="shared" si="643"/>
        <v>3</v>
      </c>
      <c r="DS368" s="14">
        <f t="shared" si="644"/>
        <v>3</v>
      </c>
      <c r="DT368" s="14">
        <f t="shared" si="645"/>
        <v>3</v>
      </c>
      <c r="DU368" s="14">
        <f t="shared" si="646"/>
        <v>2</v>
      </c>
      <c r="DV368" s="14">
        <f t="shared" si="647"/>
        <v>4</v>
      </c>
      <c r="DW368" s="14">
        <f t="shared" si="648"/>
        <v>4</v>
      </c>
      <c r="DX368" s="14">
        <f>INDEX(属性投放!$AW$6:$AW$85,(卡牌属性!DU368-2)*20+卡牌属性!DV368)</f>
        <v>10</v>
      </c>
      <c r="DY368" s="14">
        <f>INDEX(属性投放!BP$6:BP$85,卡牌属性!$DW368)</f>
        <v>60</v>
      </c>
      <c r="DZ368" s="14">
        <f>INDEX(属性投放!BQ$6:BQ$85,卡牌属性!$DW368)</f>
        <v>30</v>
      </c>
      <c r="EA368" s="14">
        <f>INDEX(属性投放!BR$6:BR$85,卡牌属性!$DW368)</f>
        <v>600</v>
      </c>
      <c r="EB368" s="14">
        <f t="shared" si="692"/>
        <v>345</v>
      </c>
      <c r="EC368" s="14">
        <f t="shared" si="693"/>
        <v>414</v>
      </c>
      <c r="ED368" s="14">
        <f t="shared" si="694"/>
        <v>487</v>
      </c>
      <c r="EE368" s="14">
        <f t="shared" si="695"/>
        <v>487</v>
      </c>
      <c r="EF368" s="14">
        <f t="shared" si="696"/>
        <v>585</v>
      </c>
      <c r="EG368" s="14">
        <f t="shared" si="697"/>
        <v>145</v>
      </c>
      <c r="EH368" s="14">
        <f t="shared" si="698"/>
        <v>170</v>
      </c>
      <c r="EI368" s="14">
        <f t="shared" si="699"/>
        <v>170</v>
      </c>
      <c r="EJ368" s="14">
        <f t="shared" si="700"/>
        <v>199</v>
      </c>
      <c r="EK368" s="14">
        <f t="shared" si="701"/>
        <v>228</v>
      </c>
      <c r="EL368" s="14">
        <f t="shared" si="702"/>
        <v>2750</v>
      </c>
      <c r="EM368" s="14">
        <f t="shared" si="703"/>
        <v>3240</v>
      </c>
      <c r="EN368" s="14">
        <f t="shared" si="704"/>
        <v>3240</v>
      </c>
      <c r="EO368" s="14">
        <f t="shared" si="705"/>
        <v>3770</v>
      </c>
      <c r="EP368" s="14">
        <f t="shared" si="706"/>
        <v>4550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3">
        <v>365</v>
      </c>
      <c r="AF369" s="13">
        <f t="shared" si="649"/>
        <v>19</v>
      </c>
      <c r="AG369" s="13">
        <f t="shared" si="621"/>
        <v>2</v>
      </c>
      <c r="AH369" s="14">
        <f t="shared" si="622"/>
        <v>1101022</v>
      </c>
      <c r="AI369" s="14" t="str">
        <f t="shared" si="623"/>
        <v>幻5突</v>
      </c>
      <c r="AJ369" s="25" t="s">
        <v>162</v>
      </c>
      <c r="AK369" s="14">
        <v>46</v>
      </c>
      <c r="AL369" s="14">
        <f t="shared" si="624"/>
        <v>5</v>
      </c>
      <c r="AM369" s="14">
        <f>INDEX(属性投放!$DE$6:$DE$85,(卡牌属性!AG369-2)*20+卡牌属性!AL369)</f>
        <v>351</v>
      </c>
      <c r="AN369" s="14">
        <f t="shared" si="686"/>
        <v>351</v>
      </c>
      <c r="AO369" s="14">
        <f t="shared" si="686"/>
        <v>351</v>
      </c>
      <c r="AP369" s="14">
        <f t="shared" si="686"/>
        <v>351</v>
      </c>
      <c r="AQ369" s="14">
        <f t="shared" si="686"/>
        <v>351</v>
      </c>
      <c r="AR369" s="14">
        <f>INDEX(属性投放!$DF$6:$DF$85,(卡牌属性!AG369-2)*20+卡牌属性!AL369)</f>
        <v>151</v>
      </c>
      <c r="AS369" s="14">
        <f t="shared" si="687"/>
        <v>151</v>
      </c>
      <c r="AT369" s="14">
        <f t="shared" si="687"/>
        <v>151</v>
      </c>
      <c r="AU369" s="14">
        <f t="shared" si="687"/>
        <v>151</v>
      </c>
      <c r="AV369" s="14">
        <f t="shared" si="687"/>
        <v>151</v>
      </c>
      <c r="AW369" s="14">
        <f>INDEX(属性投放!$DG$6:$DG$85,(卡牌属性!AG369-2)*20+卡牌属性!AL369)</f>
        <v>1705</v>
      </c>
      <c r="AX369" s="14">
        <f t="shared" si="688"/>
        <v>1705</v>
      </c>
      <c r="AY369" s="14">
        <f t="shared" si="688"/>
        <v>1705</v>
      </c>
      <c r="AZ369" s="14">
        <f t="shared" si="688"/>
        <v>1705</v>
      </c>
      <c r="BA369" s="14">
        <f t="shared" si="688"/>
        <v>1705</v>
      </c>
      <c r="BB369" s="14">
        <f>INDEX(属性投放!$DK$6:$DK$85,(卡牌属性!AG369-2)*20+卡牌属性!AL369)</f>
        <v>22</v>
      </c>
      <c r="BC369" s="14">
        <f t="shared" si="689"/>
        <v>22</v>
      </c>
      <c r="BD369" s="14">
        <f t="shared" si="689"/>
        <v>22</v>
      </c>
      <c r="BE369" s="14">
        <f t="shared" si="689"/>
        <v>22</v>
      </c>
      <c r="BF369" s="14">
        <f t="shared" si="689"/>
        <v>22</v>
      </c>
      <c r="BG369" s="14">
        <f>INDEX(属性投放!$DL$6:$DL$85,(卡牌属性!AG369-2)*20+卡牌属性!AL369)</f>
        <v>11</v>
      </c>
      <c r="BH369" s="14">
        <f t="shared" si="690"/>
        <v>11</v>
      </c>
      <c r="BI369" s="14">
        <f t="shared" si="690"/>
        <v>11</v>
      </c>
      <c r="BJ369" s="14">
        <f t="shared" si="690"/>
        <v>11</v>
      </c>
      <c r="BK369" s="14">
        <f t="shared" si="690"/>
        <v>11</v>
      </c>
      <c r="BL369" s="14">
        <f>INDEX(属性投放!$DM$6:$DM$85,(卡牌属性!AG369-2)*20+卡牌属性!AL369)</f>
        <v>110</v>
      </c>
      <c r="BM369" s="14">
        <f t="shared" si="691"/>
        <v>110</v>
      </c>
      <c r="BN369" s="14">
        <f t="shared" si="691"/>
        <v>110</v>
      </c>
      <c r="BO369" s="14">
        <f t="shared" si="691"/>
        <v>110</v>
      </c>
      <c r="BP369" s="14">
        <f t="shared" si="691"/>
        <v>110</v>
      </c>
      <c r="BU369" s="13">
        <v>365</v>
      </c>
      <c r="BV369" s="13">
        <f t="shared" si="631"/>
        <v>19</v>
      </c>
      <c r="BW369" s="14">
        <f t="shared" si="632"/>
        <v>2</v>
      </c>
      <c r="BX369" s="14">
        <f t="shared" si="633"/>
        <v>1102019</v>
      </c>
      <c r="BY369" s="14" t="str">
        <f t="shared" si="634"/>
        <v>食火蜥5突</v>
      </c>
      <c r="BZ369" s="25" t="s">
        <v>162</v>
      </c>
      <c r="CA369" s="14">
        <v>2</v>
      </c>
      <c r="CB369" s="14">
        <f t="shared" si="635"/>
        <v>5</v>
      </c>
      <c r="CC369" s="14" t="s">
        <v>21</v>
      </c>
      <c r="CD369" s="14">
        <f>INDEX(属性投放!$AY$6:$AY$85,(BW369-2)*20+CB369)</f>
        <v>650</v>
      </c>
      <c r="CE369" s="14" t="s">
        <v>22</v>
      </c>
      <c r="CF369" s="14">
        <f>INDEX(属性投放!$AZ$6:$AZ$85,(BW369-2)*20+CB369)</f>
        <v>299</v>
      </c>
      <c r="CG369" s="14" t="s">
        <v>674</v>
      </c>
      <c r="CH369" s="14">
        <f>INDEX(属性投放!$BA$6:$BA$85,(BW369-2)*20+CB369)</f>
        <v>5800</v>
      </c>
      <c r="CI369" s="14" t="s">
        <v>21</v>
      </c>
      <c r="CJ369" s="14">
        <f>INDEX(属性投放!$BB$6:$BB$85,(BW369-2)*20+CB369)</f>
        <v>8</v>
      </c>
      <c r="CK369" s="14" t="s">
        <v>22</v>
      </c>
      <c r="CL369" s="14">
        <f>INDEX(属性投放!$BC$6:$BC$85,(BW369-2)*20+CB369)</f>
        <v>4</v>
      </c>
      <c r="CM369" s="14" t="s">
        <v>674</v>
      </c>
      <c r="CN369" s="14">
        <f>INDEX(属性投放!$BD$6:$BD$85,(BW369-2)*20+CB369)</f>
        <v>80</v>
      </c>
      <c r="CQ369" s="13">
        <v>365</v>
      </c>
      <c r="CR369" s="13">
        <f t="shared" si="636"/>
        <v>8</v>
      </c>
      <c r="CS369" s="13">
        <f t="shared" si="637"/>
        <v>1</v>
      </c>
      <c r="CT369" s="14">
        <f t="shared" si="638"/>
        <v>4</v>
      </c>
      <c r="CU369" s="14">
        <f t="shared" si="639"/>
        <v>1102008</v>
      </c>
      <c r="CV369" s="14" t="str">
        <f>INDEX($O$6:$O$27,CR369)&amp;"-"&amp;INDEX(属性投放!$AB$7:$AB$26,CX369)&amp;"-魂火-"&amp;CZ369</f>
        <v>夏侯渊-等活-魂火-1</v>
      </c>
      <c r="CW369" s="25" t="s">
        <v>162</v>
      </c>
      <c r="CX369" s="14">
        <f>INDEX(属性投放!$AL$7:$AL$58,CS369)</f>
        <v>1</v>
      </c>
      <c r="CY369" s="14" t="s">
        <v>701</v>
      </c>
      <c r="CZ369" s="14">
        <f>INDEX(属性投放!$AM$7:$AM$58,CS369)</f>
        <v>1</v>
      </c>
      <c r="DA369" s="14">
        <f t="shared" si="640"/>
        <v>1</v>
      </c>
      <c r="DB369" s="14">
        <f>INDEX(属性投放!$AN$7:$AN$58,DA369)</f>
        <v>5</v>
      </c>
      <c r="DC369" s="14" t="s">
        <v>702</v>
      </c>
      <c r="DD369" s="14">
        <f>INDEX(属性投放!$BJ$6:$BJ$85,(CT369-2)*20+CX369)</f>
        <v>30</v>
      </c>
      <c r="DE369" s="14">
        <f>SUMIFS(DD$5:DD369,$CR$5:$CR369,"="&amp;$CR369)</f>
        <v>30</v>
      </c>
      <c r="DF369" s="14" t="s">
        <v>703</v>
      </c>
      <c r="DG369" s="14">
        <f>INDEX(属性投放!$BK$6:$BK$85,(CT369-2)*20+CX369)</f>
        <v>15</v>
      </c>
      <c r="DH369" s="14">
        <f>SUMIFS(DG$5:DG369,$CR$5:$CR369,"="&amp;$CR369)</f>
        <v>15</v>
      </c>
      <c r="DI369" s="14" t="s">
        <v>704</v>
      </c>
      <c r="DJ369" s="14">
        <f>INDEX(属性投放!$BL$6:$BL$85,(CT369-2)*20+CX369)</f>
        <v>300</v>
      </c>
      <c r="DK369" s="14">
        <f>SUMIFS(DJ$5:DJ369,$CR$5:$CR369,"="&amp;$CR369)</f>
        <v>300</v>
      </c>
      <c r="DP369" s="14">
        <f t="shared" si="641"/>
        <v>1102019</v>
      </c>
      <c r="DQ369" s="14" t="str">
        <f t="shared" si="642"/>
        <v>食火蜥5突</v>
      </c>
      <c r="DR369" s="14">
        <f t="shared" si="643"/>
        <v>3</v>
      </c>
      <c r="DS369" s="14">
        <f t="shared" si="644"/>
        <v>3</v>
      </c>
      <c r="DT369" s="14">
        <f t="shared" si="645"/>
        <v>3</v>
      </c>
      <c r="DU369" s="14">
        <f t="shared" si="646"/>
        <v>2</v>
      </c>
      <c r="DV369" s="14">
        <f t="shared" si="647"/>
        <v>5</v>
      </c>
      <c r="DW369" s="14">
        <f t="shared" si="648"/>
        <v>5</v>
      </c>
      <c r="DX369" s="14">
        <f>INDEX(属性投放!$AW$6:$AW$85,(卡牌属性!DU369-2)*20+卡牌属性!DV369)</f>
        <v>7</v>
      </c>
      <c r="DY369" s="14">
        <f>INDEX(属性投放!BP$6:BP$85,卡牌属性!$DW369)</f>
        <v>80</v>
      </c>
      <c r="DZ369" s="14">
        <f>INDEX(属性投放!BQ$6:BQ$85,卡牌属性!$DW369)</f>
        <v>40</v>
      </c>
      <c r="EA369" s="14">
        <f>INDEX(属性投放!BR$6:BR$85,卡牌属性!$DW369)</f>
        <v>800</v>
      </c>
      <c r="EB369" s="14">
        <f t="shared" si="692"/>
        <v>485</v>
      </c>
      <c r="EC369" s="14">
        <f t="shared" si="693"/>
        <v>574</v>
      </c>
      <c r="ED369" s="14">
        <f t="shared" si="694"/>
        <v>667</v>
      </c>
      <c r="EE369" s="14">
        <f t="shared" si="695"/>
        <v>667</v>
      </c>
      <c r="EF369" s="14">
        <f t="shared" si="696"/>
        <v>775</v>
      </c>
      <c r="EG369" s="14">
        <f t="shared" si="697"/>
        <v>215</v>
      </c>
      <c r="EH369" s="14">
        <f t="shared" si="698"/>
        <v>250</v>
      </c>
      <c r="EI369" s="14">
        <f t="shared" si="699"/>
        <v>250</v>
      </c>
      <c r="EJ369" s="14">
        <f t="shared" si="700"/>
        <v>289</v>
      </c>
      <c r="EK369" s="14">
        <f t="shared" si="701"/>
        <v>328</v>
      </c>
      <c r="EL369" s="14">
        <f t="shared" si="702"/>
        <v>4150</v>
      </c>
      <c r="EM369" s="14">
        <f t="shared" si="703"/>
        <v>4840</v>
      </c>
      <c r="EN369" s="14">
        <f t="shared" si="704"/>
        <v>4840</v>
      </c>
      <c r="EO369" s="14">
        <f t="shared" si="705"/>
        <v>5570</v>
      </c>
      <c r="EP369" s="14">
        <f t="shared" si="706"/>
        <v>6450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3">
        <v>366</v>
      </c>
      <c r="AF370" s="13">
        <f t="shared" si="649"/>
        <v>19</v>
      </c>
      <c r="AG370" s="13">
        <f t="shared" si="621"/>
        <v>2</v>
      </c>
      <c r="AH370" s="14">
        <f t="shared" si="622"/>
        <v>1101022</v>
      </c>
      <c r="AI370" s="14" t="str">
        <f t="shared" si="623"/>
        <v>幻6突</v>
      </c>
      <c r="AJ370" s="25" t="s">
        <v>162</v>
      </c>
      <c r="AK370" s="14">
        <v>47</v>
      </c>
      <c r="AL370" s="14">
        <f t="shared" si="624"/>
        <v>6</v>
      </c>
      <c r="AM370" s="14">
        <f>INDEX(属性投放!$DE$6:$DE$85,(卡牌属性!AG370-2)*20+卡牌属性!AL370)</f>
        <v>414</v>
      </c>
      <c r="AN370" s="14">
        <f t="shared" si="686"/>
        <v>414</v>
      </c>
      <c r="AO370" s="14">
        <f t="shared" si="686"/>
        <v>414</v>
      </c>
      <c r="AP370" s="14">
        <f t="shared" si="686"/>
        <v>414</v>
      </c>
      <c r="AQ370" s="14">
        <f t="shared" si="686"/>
        <v>414</v>
      </c>
      <c r="AR370" s="14">
        <f>INDEX(属性投放!$DF$6:$DF$85,(卡牌属性!AG370-2)*20+卡牌属性!AL370)</f>
        <v>182</v>
      </c>
      <c r="AS370" s="14">
        <f t="shared" si="687"/>
        <v>182</v>
      </c>
      <c r="AT370" s="14">
        <f t="shared" si="687"/>
        <v>182</v>
      </c>
      <c r="AU370" s="14">
        <f t="shared" si="687"/>
        <v>182</v>
      </c>
      <c r="AV370" s="14">
        <f t="shared" si="687"/>
        <v>182</v>
      </c>
      <c r="AW370" s="14">
        <f>INDEX(属性投放!$DG$6:$DG$85,(卡牌属性!AG370-2)*20+卡牌属性!AL370)</f>
        <v>2020</v>
      </c>
      <c r="AX370" s="14">
        <f t="shared" si="688"/>
        <v>2020</v>
      </c>
      <c r="AY370" s="14">
        <f t="shared" si="688"/>
        <v>2020</v>
      </c>
      <c r="AZ370" s="14">
        <f t="shared" si="688"/>
        <v>2020</v>
      </c>
      <c r="BA370" s="14">
        <f t="shared" si="688"/>
        <v>2020</v>
      </c>
      <c r="BB370" s="14">
        <f>INDEX(属性投放!$DK$6:$DK$85,(卡牌属性!AG370-2)*20+卡牌属性!AL370)</f>
        <v>22</v>
      </c>
      <c r="BC370" s="14">
        <f t="shared" si="689"/>
        <v>22</v>
      </c>
      <c r="BD370" s="14">
        <f t="shared" si="689"/>
        <v>22</v>
      </c>
      <c r="BE370" s="14">
        <f t="shared" si="689"/>
        <v>22</v>
      </c>
      <c r="BF370" s="14">
        <f t="shared" si="689"/>
        <v>22</v>
      </c>
      <c r="BG370" s="14">
        <f>INDEX(属性投放!$DL$6:$DL$85,(卡牌属性!AG370-2)*20+卡牌属性!AL370)</f>
        <v>11</v>
      </c>
      <c r="BH370" s="14">
        <f t="shared" si="690"/>
        <v>11</v>
      </c>
      <c r="BI370" s="14">
        <f t="shared" si="690"/>
        <v>11</v>
      </c>
      <c r="BJ370" s="14">
        <f t="shared" si="690"/>
        <v>11</v>
      </c>
      <c r="BK370" s="14">
        <f t="shared" si="690"/>
        <v>11</v>
      </c>
      <c r="BL370" s="14">
        <f>INDEX(属性投放!$DM$6:$DM$85,(卡牌属性!AG370-2)*20+卡牌属性!AL370)</f>
        <v>110</v>
      </c>
      <c r="BM370" s="14">
        <f t="shared" si="691"/>
        <v>110</v>
      </c>
      <c r="BN370" s="14">
        <f t="shared" si="691"/>
        <v>110</v>
      </c>
      <c r="BO370" s="14">
        <f t="shared" si="691"/>
        <v>110</v>
      </c>
      <c r="BP370" s="14">
        <f t="shared" si="691"/>
        <v>110</v>
      </c>
      <c r="BU370" s="13">
        <v>366</v>
      </c>
      <c r="BV370" s="13">
        <f t="shared" si="631"/>
        <v>19</v>
      </c>
      <c r="BW370" s="14">
        <f t="shared" si="632"/>
        <v>2</v>
      </c>
      <c r="BX370" s="14">
        <f t="shared" si="633"/>
        <v>1102019</v>
      </c>
      <c r="BY370" s="14" t="str">
        <f t="shared" si="634"/>
        <v>食火蜥6突</v>
      </c>
      <c r="BZ370" s="25" t="s">
        <v>162</v>
      </c>
      <c r="CA370" s="14">
        <v>2</v>
      </c>
      <c r="CB370" s="14">
        <f t="shared" si="635"/>
        <v>6</v>
      </c>
      <c r="CC370" s="14" t="s">
        <v>21</v>
      </c>
      <c r="CD370" s="14">
        <f>INDEX(属性投放!$AY$6:$AY$85,(BW370-2)*20+CB370)</f>
        <v>856</v>
      </c>
      <c r="CE370" s="14" t="s">
        <v>22</v>
      </c>
      <c r="CF370" s="14">
        <f>INDEX(属性投放!$AZ$6:$AZ$85,(BW370-2)*20+CB370)</f>
        <v>403</v>
      </c>
      <c r="CG370" s="14" t="s">
        <v>674</v>
      </c>
      <c r="CH370" s="14">
        <f>INDEX(属性投放!$BA$6:$BA$85,(BW370-2)*20+CB370)</f>
        <v>7860</v>
      </c>
      <c r="CI370" s="14" t="s">
        <v>21</v>
      </c>
      <c r="CJ370" s="14">
        <f>INDEX(属性投放!$BB$6:$BB$85,(BW370-2)*20+CB370)</f>
        <v>8</v>
      </c>
      <c r="CK370" s="14" t="s">
        <v>22</v>
      </c>
      <c r="CL370" s="14">
        <f>INDEX(属性投放!$BC$6:$BC$85,(BW370-2)*20+CB370)</f>
        <v>4</v>
      </c>
      <c r="CM370" s="14" t="s">
        <v>674</v>
      </c>
      <c r="CN370" s="14">
        <f>INDEX(属性投放!$BD$6:$BD$85,(BW370-2)*20+CB370)</f>
        <v>80</v>
      </c>
      <c r="CQ370" s="13">
        <v>366</v>
      </c>
      <c r="CR370" s="13">
        <f t="shared" si="636"/>
        <v>8</v>
      </c>
      <c r="CS370" s="13">
        <f t="shared" si="637"/>
        <v>2</v>
      </c>
      <c r="CT370" s="14">
        <f t="shared" si="638"/>
        <v>4</v>
      </c>
      <c r="CU370" s="14">
        <f t="shared" si="639"/>
        <v>1102008</v>
      </c>
      <c r="CV370" s="14" t="str">
        <f>INDEX($O$6:$O$27,CR370)&amp;"-"&amp;INDEX(属性投放!$AB$7:$AB$26,CX370)&amp;"-魂火-"&amp;CZ370</f>
        <v>夏侯渊-黑绳-魂火-1</v>
      </c>
      <c r="CW370" s="25" t="s">
        <v>162</v>
      </c>
      <c r="CX370" s="14">
        <f>INDEX(属性投放!$AL$7:$AL$58,CS370)</f>
        <v>2</v>
      </c>
      <c r="CY370" s="14" t="s">
        <v>701</v>
      </c>
      <c r="CZ370" s="14">
        <f>INDEX(属性投放!$AM$7:$AM$58,CS370)</f>
        <v>1</v>
      </c>
      <c r="DA370" s="14">
        <f t="shared" si="640"/>
        <v>2</v>
      </c>
      <c r="DB370" s="14">
        <f>INDEX(属性投放!$AN$7:$AN$58,DA370)</f>
        <v>10</v>
      </c>
      <c r="DC370" s="14" t="s">
        <v>702</v>
      </c>
      <c r="DD370" s="14">
        <f>INDEX(属性投放!$BJ$6:$BJ$85,(CT370-2)*20+CX370)</f>
        <v>45</v>
      </c>
      <c r="DE370" s="14">
        <f>SUMIFS(DD$5:DD370,$CR$5:$CR370,"="&amp;$CR370)</f>
        <v>75</v>
      </c>
      <c r="DF370" s="14" t="s">
        <v>703</v>
      </c>
      <c r="DG370" s="14">
        <f>INDEX(属性投放!$BK$6:$BK$85,(CT370-2)*20+CX370)</f>
        <v>23</v>
      </c>
      <c r="DH370" s="14">
        <f>SUMIFS(DG$5:DG370,$CR$5:$CR370,"="&amp;$CR370)</f>
        <v>38</v>
      </c>
      <c r="DI370" s="14" t="s">
        <v>704</v>
      </c>
      <c r="DJ370" s="14">
        <f>INDEX(属性投放!$BL$6:$BL$85,(CT370-2)*20+CX370)</f>
        <v>450</v>
      </c>
      <c r="DK370" s="14">
        <f>SUMIFS(DJ$5:DJ370,$CR$5:$CR370,"="&amp;$CR370)</f>
        <v>750</v>
      </c>
      <c r="DP370" s="14">
        <f t="shared" si="641"/>
        <v>1102019</v>
      </c>
      <c r="DQ370" s="14" t="str">
        <f t="shared" si="642"/>
        <v>食火蜥6突</v>
      </c>
      <c r="DR370" s="14">
        <f t="shared" si="643"/>
        <v>3</v>
      </c>
      <c r="DS370" s="14">
        <f t="shared" si="644"/>
        <v>3</v>
      </c>
      <c r="DT370" s="14">
        <f t="shared" si="645"/>
        <v>3</v>
      </c>
      <c r="DU370" s="14">
        <f t="shared" si="646"/>
        <v>2</v>
      </c>
      <c r="DV370" s="14">
        <f t="shared" si="647"/>
        <v>6</v>
      </c>
      <c r="DW370" s="14">
        <f t="shared" si="648"/>
        <v>6</v>
      </c>
      <c r="DX370" s="14">
        <f>INDEX(属性投放!$AW$6:$AW$85,(卡牌属性!DU370-2)*20+卡牌属性!DV370)</f>
        <v>5</v>
      </c>
      <c r="DY370" s="14">
        <f>INDEX(属性投放!BP$6:BP$85,卡牌属性!$DW370)</f>
        <v>100</v>
      </c>
      <c r="DZ370" s="14">
        <f>INDEX(属性投放!BQ$6:BQ$85,卡牌属性!$DW370)</f>
        <v>50</v>
      </c>
      <c r="EA370" s="14">
        <f>INDEX(属性投放!BR$6:BR$85,卡牌属性!$DW370)</f>
        <v>1000</v>
      </c>
      <c r="EB370" s="14">
        <f t="shared" si="692"/>
        <v>621</v>
      </c>
      <c r="EC370" s="14">
        <f t="shared" si="693"/>
        <v>724</v>
      </c>
      <c r="ED370" s="14">
        <f t="shared" si="694"/>
        <v>831</v>
      </c>
      <c r="EE370" s="14">
        <f t="shared" si="695"/>
        <v>831</v>
      </c>
      <c r="EF370" s="14">
        <f t="shared" si="696"/>
        <v>946</v>
      </c>
      <c r="EG370" s="14">
        <f t="shared" si="697"/>
        <v>283</v>
      </c>
      <c r="EH370" s="14">
        <f t="shared" si="698"/>
        <v>325</v>
      </c>
      <c r="EI370" s="14">
        <f t="shared" si="699"/>
        <v>325</v>
      </c>
      <c r="EJ370" s="14">
        <f t="shared" si="700"/>
        <v>371</v>
      </c>
      <c r="EK370" s="14">
        <f t="shared" si="701"/>
        <v>417</v>
      </c>
      <c r="EL370" s="14">
        <f t="shared" si="702"/>
        <v>5510</v>
      </c>
      <c r="EM370" s="14">
        <f t="shared" si="703"/>
        <v>6340</v>
      </c>
      <c r="EN370" s="14">
        <f t="shared" si="704"/>
        <v>6340</v>
      </c>
      <c r="EO370" s="14">
        <f t="shared" si="705"/>
        <v>7210</v>
      </c>
      <c r="EP370" s="14">
        <f t="shared" si="706"/>
        <v>8160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3">
        <v>367</v>
      </c>
      <c r="AF371" s="13">
        <f t="shared" si="649"/>
        <v>19</v>
      </c>
      <c r="AG371" s="13">
        <f t="shared" si="621"/>
        <v>2</v>
      </c>
      <c r="AH371" s="14">
        <f t="shared" si="622"/>
        <v>1101022</v>
      </c>
      <c r="AI371" s="14" t="str">
        <f t="shared" si="623"/>
        <v>幻7突</v>
      </c>
      <c r="AJ371" s="25" t="s">
        <v>162</v>
      </c>
      <c r="AK371" s="14">
        <v>48</v>
      </c>
      <c r="AL371" s="14">
        <f t="shared" si="624"/>
        <v>7</v>
      </c>
      <c r="AM371" s="14">
        <f>INDEX(属性投放!$DE$6:$DE$85,(卡牌属性!AG371-2)*20+卡牌属性!AL371)</f>
        <v>1027</v>
      </c>
      <c r="AN371" s="14">
        <f t="shared" si="686"/>
        <v>1027</v>
      </c>
      <c r="AO371" s="14">
        <f t="shared" si="686"/>
        <v>1027</v>
      </c>
      <c r="AP371" s="14">
        <f t="shared" si="686"/>
        <v>1027</v>
      </c>
      <c r="AQ371" s="14">
        <f t="shared" si="686"/>
        <v>1027</v>
      </c>
      <c r="AR371" s="14">
        <f>INDEX(属性投放!$DF$6:$DF$85,(卡牌属性!AG371-2)*20+卡牌属性!AL371)</f>
        <v>488</v>
      </c>
      <c r="AS371" s="14">
        <f t="shared" si="687"/>
        <v>488</v>
      </c>
      <c r="AT371" s="14">
        <f t="shared" si="687"/>
        <v>488</v>
      </c>
      <c r="AU371" s="14">
        <f t="shared" si="687"/>
        <v>488</v>
      </c>
      <c r="AV371" s="14">
        <f t="shared" si="687"/>
        <v>488</v>
      </c>
      <c r="AW371" s="14">
        <f>INDEX(属性投放!$DG$6:$DG$85,(卡牌属性!AG371-2)*20+卡牌属性!AL371)</f>
        <v>5085</v>
      </c>
      <c r="AX371" s="14">
        <f t="shared" si="688"/>
        <v>5085</v>
      </c>
      <c r="AY371" s="14">
        <f t="shared" si="688"/>
        <v>5085</v>
      </c>
      <c r="AZ371" s="14">
        <f t="shared" si="688"/>
        <v>5085</v>
      </c>
      <c r="BA371" s="14">
        <f t="shared" si="688"/>
        <v>5085</v>
      </c>
      <c r="BB371" s="14">
        <f>INDEX(属性投放!$DK$6:$DK$85,(卡牌属性!AG371-2)*20+卡牌属性!AL371)</f>
        <v>36</v>
      </c>
      <c r="BC371" s="14">
        <f t="shared" si="689"/>
        <v>36</v>
      </c>
      <c r="BD371" s="14">
        <f t="shared" si="689"/>
        <v>36</v>
      </c>
      <c r="BE371" s="14">
        <f t="shared" si="689"/>
        <v>36</v>
      </c>
      <c r="BF371" s="14">
        <f t="shared" si="689"/>
        <v>36</v>
      </c>
      <c r="BG371" s="14">
        <f>INDEX(属性投放!$DL$6:$DL$85,(卡牌属性!AG371-2)*20+卡牌属性!AL371)</f>
        <v>18</v>
      </c>
      <c r="BH371" s="14">
        <f t="shared" si="690"/>
        <v>18</v>
      </c>
      <c r="BI371" s="14">
        <f t="shared" si="690"/>
        <v>18</v>
      </c>
      <c r="BJ371" s="14">
        <f t="shared" si="690"/>
        <v>18</v>
      </c>
      <c r="BK371" s="14">
        <f t="shared" si="690"/>
        <v>18</v>
      </c>
      <c r="BL371" s="14">
        <f>INDEX(属性投放!$DM$6:$DM$85,(卡牌属性!AG371-2)*20+卡牌属性!AL371)</f>
        <v>180</v>
      </c>
      <c r="BM371" s="14">
        <f t="shared" si="691"/>
        <v>180</v>
      </c>
      <c r="BN371" s="14">
        <f t="shared" si="691"/>
        <v>180</v>
      </c>
      <c r="BO371" s="14">
        <f t="shared" si="691"/>
        <v>180</v>
      </c>
      <c r="BP371" s="14">
        <f t="shared" si="691"/>
        <v>180</v>
      </c>
      <c r="BU371" s="13">
        <v>367</v>
      </c>
      <c r="BV371" s="13">
        <f t="shared" si="631"/>
        <v>19</v>
      </c>
      <c r="BW371" s="14">
        <f t="shared" si="632"/>
        <v>2</v>
      </c>
      <c r="BX371" s="14">
        <f t="shared" si="633"/>
        <v>1102019</v>
      </c>
      <c r="BY371" s="14" t="str">
        <f t="shared" si="634"/>
        <v>食火蜥7突</v>
      </c>
      <c r="BZ371" s="25" t="s">
        <v>162</v>
      </c>
      <c r="CA371" s="14">
        <v>2</v>
      </c>
      <c r="CB371" s="14">
        <f t="shared" si="635"/>
        <v>7</v>
      </c>
      <c r="CC371" s="14" t="s">
        <v>21</v>
      </c>
      <c r="CD371" s="14">
        <f>INDEX(属性投放!$AY$6:$AY$85,(BW371-2)*20+CB371)</f>
        <v>1076</v>
      </c>
      <c r="CE371" s="14" t="s">
        <v>22</v>
      </c>
      <c r="CF371" s="14">
        <f>INDEX(属性投放!$AZ$6:$AZ$85,(BW371-2)*20+CB371)</f>
        <v>513</v>
      </c>
      <c r="CG371" s="14" t="s">
        <v>674</v>
      </c>
      <c r="CH371" s="14">
        <f>INDEX(属性投放!$BA$6:$BA$85,(BW371-2)*20+CB371)</f>
        <v>10060</v>
      </c>
      <c r="CI371" s="14" t="s">
        <v>21</v>
      </c>
      <c r="CJ371" s="14">
        <f>INDEX(属性投放!$BB$6:$BB$85,(BW371-2)*20+CB371)</f>
        <v>10</v>
      </c>
      <c r="CK371" s="14" t="s">
        <v>22</v>
      </c>
      <c r="CL371" s="14">
        <f>INDEX(属性投放!$BC$6:$BC$85,(BW371-2)*20+CB371)</f>
        <v>5</v>
      </c>
      <c r="CM371" s="14" t="s">
        <v>674</v>
      </c>
      <c r="CN371" s="14">
        <f>INDEX(属性投放!$BD$6:$BD$85,(BW371-2)*20+CB371)</f>
        <v>100</v>
      </c>
      <c r="CQ371" s="13">
        <v>367</v>
      </c>
      <c r="CR371" s="13">
        <f t="shared" si="636"/>
        <v>8</v>
      </c>
      <c r="CS371" s="13">
        <f t="shared" si="637"/>
        <v>3</v>
      </c>
      <c r="CT371" s="14">
        <f t="shared" si="638"/>
        <v>4</v>
      </c>
      <c r="CU371" s="14">
        <f t="shared" si="639"/>
        <v>1102008</v>
      </c>
      <c r="CV371" s="14" t="str">
        <f>INDEX($O$6:$O$27,CR371)&amp;"-"&amp;INDEX(属性投放!$AB$7:$AB$26,CX371)&amp;"-魂火-"&amp;CZ371</f>
        <v>夏侯渊-黑绳-魂火-2</v>
      </c>
      <c r="CW371" s="25" t="s">
        <v>162</v>
      </c>
      <c r="CX371" s="14">
        <f>INDEX(属性投放!$AL$7:$AL$58,CS371)</f>
        <v>2</v>
      </c>
      <c r="CY371" s="14" t="s">
        <v>701</v>
      </c>
      <c r="CZ371" s="14">
        <f>INDEX(属性投放!$AM$7:$AM$58,CS371)</f>
        <v>2</v>
      </c>
      <c r="DA371" s="14">
        <f t="shared" si="640"/>
        <v>3</v>
      </c>
      <c r="DB371" s="14">
        <f>INDEX(属性投放!$AN$7:$AN$58,DA371)</f>
        <v>15</v>
      </c>
      <c r="DC371" s="14" t="s">
        <v>702</v>
      </c>
      <c r="DD371" s="14">
        <f>INDEX(属性投放!$BJ$6:$BJ$85,(CT371-2)*20+CX371)</f>
        <v>45</v>
      </c>
      <c r="DE371" s="14">
        <f>SUMIFS(DD$5:DD371,$CR$5:$CR371,"="&amp;$CR371)</f>
        <v>120</v>
      </c>
      <c r="DF371" s="14" t="s">
        <v>703</v>
      </c>
      <c r="DG371" s="14">
        <f>INDEX(属性投放!$BK$6:$BK$85,(CT371-2)*20+CX371)</f>
        <v>23</v>
      </c>
      <c r="DH371" s="14">
        <f>SUMIFS(DG$5:DG371,$CR$5:$CR371,"="&amp;$CR371)</f>
        <v>61</v>
      </c>
      <c r="DI371" s="14" t="s">
        <v>704</v>
      </c>
      <c r="DJ371" s="14">
        <f>INDEX(属性投放!$BL$6:$BL$85,(CT371-2)*20+CX371)</f>
        <v>450</v>
      </c>
      <c r="DK371" s="14">
        <f>SUMIFS(DJ$5:DJ371,$CR$5:$CR371,"="&amp;$CR371)</f>
        <v>1200</v>
      </c>
      <c r="DP371" s="14">
        <f t="shared" si="641"/>
        <v>1102019</v>
      </c>
      <c r="DQ371" s="14" t="str">
        <f t="shared" si="642"/>
        <v>食火蜥7突</v>
      </c>
      <c r="DR371" s="14">
        <f t="shared" si="643"/>
        <v>3</v>
      </c>
      <c r="DS371" s="14">
        <f t="shared" si="644"/>
        <v>3</v>
      </c>
      <c r="DT371" s="14">
        <f t="shared" si="645"/>
        <v>3</v>
      </c>
      <c r="DU371" s="14">
        <f t="shared" si="646"/>
        <v>2</v>
      </c>
      <c r="DV371" s="14">
        <f t="shared" si="647"/>
        <v>7</v>
      </c>
      <c r="DW371" s="14">
        <f t="shared" si="648"/>
        <v>7</v>
      </c>
      <c r="DX371" s="14">
        <f>INDEX(属性投放!$AW$6:$AW$85,(卡牌属性!DU371-2)*20+卡牌属性!DV371)</f>
        <v>5</v>
      </c>
      <c r="DY371" s="14">
        <f>INDEX(属性投放!BP$6:BP$85,卡牌属性!$DW371)</f>
        <v>100</v>
      </c>
      <c r="DZ371" s="14">
        <f>INDEX(属性投放!BQ$6:BQ$85,卡牌属性!$DW371)</f>
        <v>50</v>
      </c>
      <c r="EA371" s="14">
        <f>INDEX(属性投放!BR$6:BR$85,卡牌属性!$DW371)</f>
        <v>1000</v>
      </c>
      <c r="EB371" s="14">
        <f t="shared" si="692"/>
        <v>761</v>
      </c>
      <c r="EC371" s="14">
        <f t="shared" si="693"/>
        <v>874</v>
      </c>
      <c r="ED371" s="14">
        <f t="shared" si="694"/>
        <v>991</v>
      </c>
      <c r="EE371" s="14">
        <f t="shared" si="695"/>
        <v>991</v>
      </c>
      <c r="EF371" s="14">
        <f t="shared" si="696"/>
        <v>1111</v>
      </c>
      <c r="EG371" s="14">
        <f t="shared" si="697"/>
        <v>353</v>
      </c>
      <c r="EH371" s="14">
        <f t="shared" si="698"/>
        <v>400</v>
      </c>
      <c r="EI371" s="14">
        <f t="shared" si="699"/>
        <v>400</v>
      </c>
      <c r="EJ371" s="14">
        <f t="shared" si="700"/>
        <v>451</v>
      </c>
      <c r="EK371" s="14">
        <f t="shared" si="701"/>
        <v>502</v>
      </c>
      <c r="EL371" s="14">
        <f t="shared" si="702"/>
        <v>6910</v>
      </c>
      <c r="EM371" s="14">
        <f t="shared" si="703"/>
        <v>7840</v>
      </c>
      <c r="EN371" s="14">
        <f t="shared" si="704"/>
        <v>7840</v>
      </c>
      <c r="EO371" s="14">
        <f t="shared" si="705"/>
        <v>8810</v>
      </c>
      <c r="EP371" s="14">
        <f t="shared" si="706"/>
        <v>9810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3">
        <v>368</v>
      </c>
      <c r="AF372" s="13">
        <f t="shared" si="649"/>
        <v>19</v>
      </c>
      <c r="AG372" s="13">
        <f t="shared" si="621"/>
        <v>2</v>
      </c>
      <c r="AH372" s="14">
        <f t="shared" si="622"/>
        <v>1101022</v>
      </c>
      <c r="AI372" s="14" t="str">
        <f t="shared" si="623"/>
        <v>幻8突</v>
      </c>
      <c r="AJ372" s="25" t="s">
        <v>162</v>
      </c>
      <c r="AK372" s="14">
        <v>49</v>
      </c>
      <c r="AL372" s="14">
        <f t="shared" si="624"/>
        <v>8</v>
      </c>
      <c r="AM372" s="14">
        <f>INDEX(属性投放!$DE$6:$DE$85,(卡牌属性!AG372-2)*20+卡牌属性!AL372)</f>
        <v>1129</v>
      </c>
      <c r="AN372" s="14">
        <f t="shared" si="686"/>
        <v>1129</v>
      </c>
      <c r="AO372" s="14">
        <f t="shared" si="686"/>
        <v>1129</v>
      </c>
      <c r="AP372" s="14">
        <f t="shared" si="686"/>
        <v>1129</v>
      </c>
      <c r="AQ372" s="14">
        <f t="shared" si="686"/>
        <v>1129</v>
      </c>
      <c r="AR372" s="14">
        <f>INDEX(属性投放!$DF$6:$DF$85,(卡牌属性!AG372-2)*20+卡牌属性!AL372)</f>
        <v>539</v>
      </c>
      <c r="AS372" s="14">
        <f t="shared" si="687"/>
        <v>539</v>
      </c>
      <c r="AT372" s="14">
        <f t="shared" si="687"/>
        <v>539</v>
      </c>
      <c r="AU372" s="14">
        <f t="shared" si="687"/>
        <v>539</v>
      </c>
      <c r="AV372" s="14">
        <f t="shared" si="687"/>
        <v>539</v>
      </c>
      <c r="AW372" s="14">
        <f>INDEX(属性投放!$DG$6:$DG$85,(卡牌属性!AG372-2)*20+卡牌属性!AL372)</f>
        <v>5595</v>
      </c>
      <c r="AX372" s="14">
        <f t="shared" si="688"/>
        <v>5595</v>
      </c>
      <c r="AY372" s="14">
        <f t="shared" si="688"/>
        <v>5595</v>
      </c>
      <c r="AZ372" s="14">
        <f t="shared" si="688"/>
        <v>5595</v>
      </c>
      <c r="BA372" s="14">
        <f t="shared" si="688"/>
        <v>5595</v>
      </c>
      <c r="BB372" s="14">
        <f>INDEX(属性投放!$DK$6:$DK$85,(卡牌属性!AG372-2)*20+卡牌属性!AL372)</f>
        <v>36</v>
      </c>
      <c r="BC372" s="14">
        <f t="shared" si="689"/>
        <v>36</v>
      </c>
      <c r="BD372" s="14">
        <f t="shared" si="689"/>
        <v>36</v>
      </c>
      <c r="BE372" s="14">
        <f t="shared" si="689"/>
        <v>36</v>
      </c>
      <c r="BF372" s="14">
        <f t="shared" si="689"/>
        <v>36</v>
      </c>
      <c r="BG372" s="14">
        <f>INDEX(属性投放!$DL$6:$DL$85,(卡牌属性!AG372-2)*20+卡牌属性!AL372)</f>
        <v>18</v>
      </c>
      <c r="BH372" s="14">
        <f t="shared" si="690"/>
        <v>18</v>
      </c>
      <c r="BI372" s="14">
        <f t="shared" si="690"/>
        <v>18</v>
      </c>
      <c r="BJ372" s="14">
        <f t="shared" si="690"/>
        <v>18</v>
      </c>
      <c r="BK372" s="14">
        <f t="shared" si="690"/>
        <v>18</v>
      </c>
      <c r="BL372" s="14">
        <f>INDEX(属性投放!$DM$6:$DM$85,(卡牌属性!AG372-2)*20+卡牌属性!AL372)</f>
        <v>180</v>
      </c>
      <c r="BM372" s="14">
        <f t="shared" si="691"/>
        <v>180</v>
      </c>
      <c r="BN372" s="14">
        <f t="shared" si="691"/>
        <v>180</v>
      </c>
      <c r="BO372" s="14">
        <f t="shared" si="691"/>
        <v>180</v>
      </c>
      <c r="BP372" s="14">
        <f t="shared" si="691"/>
        <v>180</v>
      </c>
      <c r="BU372" s="13">
        <v>368</v>
      </c>
      <c r="BV372" s="13">
        <f t="shared" si="631"/>
        <v>19</v>
      </c>
      <c r="BW372" s="14">
        <f t="shared" si="632"/>
        <v>2</v>
      </c>
      <c r="BX372" s="14">
        <f t="shared" si="633"/>
        <v>1102019</v>
      </c>
      <c r="BY372" s="14" t="str">
        <f t="shared" si="634"/>
        <v>食火蜥8突</v>
      </c>
      <c r="BZ372" s="25" t="s">
        <v>162</v>
      </c>
      <c r="CA372" s="14">
        <v>2</v>
      </c>
      <c r="CB372" s="14">
        <f t="shared" si="635"/>
        <v>8</v>
      </c>
      <c r="CC372" s="14" t="s">
        <v>21</v>
      </c>
      <c r="CD372" s="14">
        <f>INDEX(属性投放!$AY$6:$AY$85,(BW372-2)*20+CB372)</f>
        <v>1336</v>
      </c>
      <c r="CE372" s="14" t="s">
        <v>22</v>
      </c>
      <c r="CF372" s="14">
        <f>INDEX(属性投放!$AZ$6:$AZ$85,(BW372-2)*20+CB372)</f>
        <v>644</v>
      </c>
      <c r="CG372" s="14" t="s">
        <v>674</v>
      </c>
      <c r="CH372" s="14">
        <f>INDEX(属性投放!$BA$6:$BA$85,(BW372-2)*20+CB372)</f>
        <v>12660</v>
      </c>
      <c r="CI372" s="14" t="s">
        <v>21</v>
      </c>
      <c r="CJ372" s="14">
        <f>INDEX(属性投放!$BB$6:$BB$85,(BW372-2)*20+CB372)</f>
        <v>10</v>
      </c>
      <c r="CK372" s="14" t="s">
        <v>22</v>
      </c>
      <c r="CL372" s="14">
        <f>INDEX(属性投放!$BC$6:$BC$85,(BW372-2)*20+CB372)</f>
        <v>5</v>
      </c>
      <c r="CM372" s="14" t="s">
        <v>674</v>
      </c>
      <c r="CN372" s="14">
        <f>INDEX(属性投放!$BD$6:$BD$85,(BW372-2)*20+CB372)</f>
        <v>100</v>
      </c>
      <c r="CQ372" s="13">
        <v>368</v>
      </c>
      <c r="CR372" s="13">
        <f t="shared" si="636"/>
        <v>8</v>
      </c>
      <c r="CS372" s="13">
        <f t="shared" si="637"/>
        <v>4</v>
      </c>
      <c r="CT372" s="14">
        <f t="shared" si="638"/>
        <v>4</v>
      </c>
      <c r="CU372" s="14">
        <f t="shared" si="639"/>
        <v>1102008</v>
      </c>
      <c r="CV372" s="14" t="str">
        <f>INDEX($O$6:$O$27,CR372)&amp;"-"&amp;INDEX(属性投放!$AB$7:$AB$26,CX372)&amp;"-魂火-"&amp;CZ372</f>
        <v>夏侯渊-黑绳+1-魂火-1</v>
      </c>
      <c r="CW372" s="25" t="s">
        <v>162</v>
      </c>
      <c r="CX372" s="14">
        <f>INDEX(属性投放!$AL$7:$AL$58,CS372)</f>
        <v>3</v>
      </c>
      <c r="CY372" s="14" t="s">
        <v>701</v>
      </c>
      <c r="CZ372" s="14">
        <f>INDEX(属性投放!$AM$7:$AM$58,CS372)</f>
        <v>1</v>
      </c>
      <c r="DA372" s="14">
        <f t="shared" si="640"/>
        <v>4</v>
      </c>
      <c r="DB372" s="14">
        <f>INDEX(属性投放!$AN$7:$AN$58,DA372)</f>
        <v>20</v>
      </c>
      <c r="DC372" s="14" t="s">
        <v>702</v>
      </c>
      <c r="DD372" s="14">
        <f>INDEX(属性投放!$BJ$6:$BJ$85,(CT372-2)*20+CX372)</f>
        <v>50</v>
      </c>
      <c r="DE372" s="14">
        <f>SUMIFS(DD$5:DD372,$CR$5:$CR372,"="&amp;$CR372)</f>
        <v>170</v>
      </c>
      <c r="DF372" s="14" t="s">
        <v>703</v>
      </c>
      <c r="DG372" s="14">
        <f>INDEX(属性投放!$BK$6:$BK$85,(CT372-2)*20+CX372)</f>
        <v>25</v>
      </c>
      <c r="DH372" s="14">
        <f>SUMIFS(DG$5:DG372,$CR$5:$CR372,"="&amp;$CR372)</f>
        <v>86</v>
      </c>
      <c r="DI372" s="14" t="s">
        <v>704</v>
      </c>
      <c r="DJ372" s="14">
        <f>INDEX(属性投放!$BL$6:$BL$85,(CT372-2)*20+CX372)</f>
        <v>500</v>
      </c>
      <c r="DK372" s="14">
        <f>SUMIFS(DJ$5:DJ372,$CR$5:$CR372,"="&amp;$CR372)</f>
        <v>1700</v>
      </c>
      <c r="DP372" s="14">
        <f t="shared" si="641"/>
        <v>1102019</v>
      </c>
      <c r="DQ372" s="14" t="str">
        <f t="shared" si="642"/>
        <v>食火蜥8突</v>
      </c>
      <c r="DR372" s="14">
        <f t="shared" si="643"/>
        <v>3</v>
      </c>
      <c r="DS372" s="14">
        <f t="shared" si="644"/>
        <v>3</v>
      </c>
      <c r="DT372" s="14">
        <f t="shared" si="645"/>
        <v>3</v>
      </c>
      <c r="DU372" s="14">
        <f t="shared" si="646"/>
        <v>2</v>
      </c>
      <c r="DV372" s="14">
        <f t="shared" si="647"/>
        <v>8</v>
      </c>
      <c r="DW372" s="14">
        <f t="shared" si="648"/>
        <v>8</v>
      </c>
      <c r="DX372" s="14">
        <f>INDEX(属性投放!$AW$6:$AW$85,(卡牌属性!DU372-2)*20+卡牌属性!DV372)</f>
        <v>5</v>
      </c>
      <c r="DY372" s="14">
        <f>INDEX(属性投放!BP$6:BP$85,卡牌属性!$DW372)</f>
        <v>100</v>
      </c>
      <c r="DZ372" s="14">
        <f>INDEX(属性投放!BQ$6:BQ$85,卡牌属性!$DW372)</f>
        <v>50</v>
      </c>
      <c r="EA372" s="14">
        <f>INDEX(属性投放!BR$6:BR$85,卡牌属性!$DW372)</f>
        <v>1000</v>
      </c>
      <c r="EB372" s="14">
        <f t="shared" si="692"/>
        <v>911</v>
      </c>
      <c r="EC372" s="14">
        <f t="shared" si="693"/>
        <v>1034</v>
      </c>
      <c r="ED372" s="14">
        <f t="shared" si="694"/>
        <v>1166</v>
      </c>
      <c r="EE372" s="14">
        <f t="shared" si="695"/>
        <v>1166</v>
      </c>
      <c r="EF372" s="14">
        <f t="shared" si="696"/>
        <v>1291</v>
      </c>
      <c r="EG372" s="14">
        <f t="shared" si="697"/>
        <v>428</v>
      </c>
      <c r="EH372" s="14">
        <f t="shared" si="698"/>
        <v>480</v>
      </c>
      <c r="EI372" s="14">
        <f t="shared" si="699"/>
        <v>480</v>
      </c>
      <c r="EJ372" s="14">
        <f t="shared" si="700"/>
        <v>541</v>
      </c>
      <c r="EK372" s="14">
        <f t="shared" si="701"/>
        <v>592</v>
      </c>
      <c r="EL372" s="14">
        <f t="shared" si="702"/>
        <v>8410</v>
      </c>
      <c r="EM372" s="14">
        <f t="shared" si="703"/>
        <v>9440</v>
      </c>
      <c r="EN372" s="14">
        <f t="shared" si="704"/>
        <v>9440</v>
      </c>
      <c r="EO372" s="14">
        <f t="shared" si="705"/>
        <v>10560</v>
      </c>
      <c r="EP372" s="14">
        <f t="shared" si="706"/>
        <v>11610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3">
        <v>369</v>
      </c>
      <c r="AF373" s="13">
        <f t="shared" si="649"/>
        <v>19</v>
      </c>
      <c r="AG373" s="13">
        <f t="shared" si="621"/>
        <v>2</v>
      </c>
      <c r="AH373" s="14">
        <f t="shared" si="622"/>
        <v>1101022</v>
      </c>
      <c r="AI373" s="14" t="str">
        <f t="shared" si="623"/>
        <v>幻9突</v>
      </c>
      <c r="AJ373" s="25" t="s">
        <v>162</v>
      </c>
      <c r="AK373" s="14">
        <v>50</v>
      </c>
      <c r="AL373" s="14">
        <f t="shared" si="624"/>
        <v>9</v>
      </c>
      <c r="AM373" s="14">
        <f>INDEX(属性投放!$DE$6:$DE$85,(卡牌属性!AG373-2)*20+卡牌属性!AL373)</f>
        <v>1231</v>
      </c>
      <c r="AN373" s="14">
        <f t="shared" si="686"/>
        <v>1231</v>
      </c>
      <c r="AO373" s="14">
        <f t="shared" si="686"/>
        <v>1231</v>
      </c>
      <c r="AP373" s="14">
        <f t="shared" si="686"/>
        <v>1231</v>
      </c>
      <c r="AQ373" s="14">
        <f t="shared" si="686"/>
        <v>1231</v>
      </c>
      <c r="AR373" s="14">
        <f>INDEX(属性投放!$DF$6:$DF$85,(卡牌属性!AG373-2)*20+卡牌属性!AL373)</f>
        <v>590</v>
      </c>
      <c r="AS373" s="14">
        <f t="shared" si="687"/>
        <v>590</v>
      </c>
      <c r="AT373" s="14">
        <f t="shared" si="687"/>
        <v>590</v>
      </c>
      <c r="AU373" s="14">
        <f t="shared" si="687"/>
        <v>590</v>
      </c>
      <c r="AV373" s="14">
        <f t="shared" si="687"/>
        <v>590</v>
      </c>
      <c r="AW373" s="14">
        <f>INDEX(属性投放!$DG$6:$DG$85,(卡牌属性!AG373-2)*20+卡牌属性!AL373)</f>
        <v>6105</v>
      </c>
      <c r="AX373" s="14">
        <f t="shared" si="688"/>
        <v>6105</v>
      </c>
      <c r="AY373" s="14">
        <f t="shared" si="688"/>
        <v>6105</v>
      </c>
      <c r="AZ373" s="14">
        <f t="shared" si="688"/>
        <v>6105</v>
      </c>
      <c r="BA373" s="14">
        <f t="shared" si="688"/>
        <v>6105</v>
      </c>
      <c r="BB373" s="14">
        <f>INDEX(属性投放!$DK$6:$DK$85,(卡牌属性!AG373-2)*20+卡牌属性!AL373)</f>
        <v>36</v>
      </c>
      <c r="BC373" s="14">
        <f t="shared" si="689"/>
        <v>36</v>
      </c>
      <c r="BD373" s="14">
        <f t="shared" si="689"/>
        <v>36</v>
      </c>
      <c r="BE373" s="14">
        <f t="shared" si="689"/>
        <v>36</v>
      </c>
      <c r="BF373" s="14">
        <f t="shared" si="689"/>
        <v>36</v>
      </c>
      <c r="BG373" s="14">
        <f>INDEX(属性投放!$DL$6:$DL$85,(卡牌属性!AG373-2)*20+卡牌属性!AL373)</f>
        <v>18</v>
      </c>
      <c r="BH373" s="14">
        <f t="shared" si="690"/>
        <v>18</v>
      </c>
      <c r="BI373" s="14">
        <f t="shared" si="690"/>
        <v>18</v>
      </c>
      <c r="BJ373" s="14">
        <f t="shared" si="690"/>
        <v>18</v>
      </c>
      <c r="BK373" s="14">
        <f t="shared" si="690"/>
        <v>18</v>
      </c>
      <c r="BL373" s="14">
        <f>INDEX(属性投放!$DM$6:$DM$85,(卡牌属性!AG373-2)*20+卡牌属性!AL373)</f>
        <v>180</v>
      </c>
      <c r="BM373" s="14">
        <f t="shared" si="691"/>
        <v>180</v>
      </c>
      <c r="BN373" s="14">
        <f t="shared" si="691"/>
        <v>180</v>
      </c>
      <c r="BO373" s="14">
        <f t="shared" si="691"/>
        <v>180</v>
      </c>
      <c r="BP373" s="14">
        <f t="shared" si="691"/>
        <v>180</v>
      </c>
      <c r="BU373" s="13">
        <v>369</v>
      </c>
      <c r="BV373" s="13">
        <f t="shared" si="631"/>
        <v>19</v>
      </c>
      <c r="BW373" s="14">
        <f t="shared" si="632"/>
        <v>2</v>
      </c>
      <c r="BX373" s="14">
        <f t="shared" si="633"/>
        <v>1102019</v>
      </c>
      <c r="BY373" s="14" t="str">
        <f t="shared" si="634"/>
        <v>食火蜥9突</v>
      </c>
      <c r="BZ373" s="25" t="s">
        <v>162</v>
      </c>
      <c r="CA373" s="14">
        <v>2</v>
      </c>
      <c r="CB373" s="14">
        <f t="shared" si="635"/>
        <v>9</v>
      </c>
      <c r="CC373" s="14" t="s">
        <v>21</v>
      </c>
      <c r="CD373" s="14">
        <f>INDEX(属性投放!$AY$6:$AY$85,(BW373-2)*20+CB373)</f>
        <v>1626</v>
      </c>
      <c r="CE373" s="14" t="s">
        <v>22</v>
      </c>
      <c r="CF373" s="14">
        <f>INDEX(属性投放!$AZ$6:$AZ$85,(BW373-2)*20+CB373)</f>
        <v>789</v>
      </c>
      <c r="CG373" s="14" t="s">
        <v>674</v>
      </c>
      <c r="CH373" s="14">
        <f>INDEX(属性投放!$BA$6:$BA$85,(BW373-2)*20+CB373)</f>
        <v>15560</v>
      </c>
      <c r="CI373" s="14" t="s">
        <v>21</v>
      </c>
      <c r="CJ373" s="14">
        <f>INDEX(属性投放!$BB$6:$BB$85,(BW373-2)*20+CB373)</f>
        <v>10</v>
      </c>
      <c r="CK373" s="14" t="s">
        <v>22</v>
      </c>
      <c r="CL373" s="14">
        <f>INDEX(属性投放!$BC$6:$BC$85,(BW373-2)*20+CB373)</f>
        <v>5</v>
      </c>
      <c r="CM373" s="14" t="s">
        <v>674</v>
      </c>
      <c r="CN373" s="14">
        <f>INDEX(属性投放!$BD$6:$BD$85,(BW373-2)*20+CB373)</f>
        <v>100</v>
      </c>
      <c r="CQ373" s="13">
        <v>369</v>
      </c>
      <c r="CR373" s="13">
        <f t="shared" si="636"/>
        <v>8</v>
      </c>
      <c r="CS373" s="13">
        <f t="shared" si="637"/>
        <v>5</v>
      </c>
      <c r="CT373" s="14">
        <f t="shared" si="638"/>
        <v>4</v>
      </c>
      <c r="CU373" s="14">
        <f t="shared" si="639"/>
        <v>1102008</v>
      </c>
      <c r="CV373" s="14" t="str">
        <f>INDEX($O$6:$O$27,CR373)&amp;"-"&amp;INDEX(属性投放!$AB$7:$AB$26,CX373)&amp;"-魂火-"&amp;CZ373</f>
        <v>夏侯渊-黑绳+1-魂火-2</v>
      </c>
      <c r="CW373" s="25" t="s">
        <v>162</v>
      </c>
      <c r="CX373" s="14">
        <f>INDEX(属性投放!$AL$7:$AL$58,CS373)</f>
        <v>3</v>
      </c>
      <c r="CY373" s="14" t="s">
        <v>701</v>
      </c>
      <c r="CZ373" s="14">
        <f>INDEX(属性投放!$AM$7:$AM$58,CS373)</f>
        <v>2</v>
      </c>
      <c r="DA373" s="14">
        <f t="shared" si="640"/>
        <v>5</v>
      </c>
      <c r="DB373" s="14">
        <f>INDEX(属性投放!$AN$7:$AN$58,DA373)</f>
        <v>25</v>
      </c>
      <c r="DC373" s="14" t="s">
        <v>702</v>
      </c>
      <c r="DD373" s="14">
        <f>INDEX(属性投放!$BJ$6:$BJ$85,(CT373-2)*20+CX373)</f>
        <v>50</v>
      </c>
      <c r="DE373" s="14">
        <f>SUMIFS(DD$5:DD373,$CR$5:$CR373,"="&amp;$CR373)</f>
        <v>220</v>
      </c>
      <c r="DF373" s="14" t="s">
        <v>703</v>
      </c>
      <c r="DG373" s="14">
        <f>INDEX(属性投放!$BK$6:$BK$85,(CT373-2)*20+CX373)</f>
        <v>25</v>
      </c>
      <c r="DH373" s="14">
        <f>SUMIFS(DG$5:DG373,$CR$5:$CR373,"="&amp;$CR373)</f>
        <v>111</v>
      </c>
      <c r="DI373" s="14" t="s">
        <v>704</v>
      </c>
      <c r="DJ373" s="14">
        <f>INDEX(属性投放!$BL$6:$BL$85,(CT373-2)*20+CX373)</f>
        <v>500</v>
      </c>
      <c r="DK373" s="14">
        <f>SUMIFS(DJ$5:DJ373,$CR$5:$CR373,"="&amp;$CR373)</f>
        <v>2200</v>
      </c>
      <c r="DP373" s="14">
        <f t="shared" si="641"/>
        <v>1102019</v>
      </c>
      <c r="DQ373" s="14" t="str">
        <f t="shared" si="642"/>
        <v>食火蜥9突</v>
      </c>
      <c r="DR373" s="14">
        <f t="shared" si="643"/>
        <v>3</v>
      </c>
      <c r="DS373" s="14">
        <f t="shared" si="644"/>
        <v>3</v>
      </c>
      <c r="DT373" s="14">
        <f t="shared" si="645"/>
        <v>3</v>
      </c>
      <c r="DU373" s="14">
        <f t="shared" si="646"/>
        <v>2</v>
      </c>
      <c r="DV373" s="14">
        <f t="shared" si="647"/>
        <v>9</v>
      </c>
      <c r="DW373" s="14">
        <f t="shared" si="648"/>
        <v>9</v>
      </c>
      <c r="DX373" s="14">
        <f>INDEX(属性投放!$AW$6:$AW$85,(卡牌属性!DU373-2)*20+卡牌属性!DV373)</f>
        <v>8</v>
      </c>
      <c r="DY373" s="14">
        <f>INDEX(属性投放!BP$6:BP$85,卡牌属性!$DW373)</f>
        <v>150</v>
      </c>
      <c r="DZ373" s="14">
        <f>INDEX(属性投放!BQ$6:BQ$85,卡牌属性!$DW373)</f>
        <v>75</v>
      </c>
      <c r="EA373" s="14">
        <f>INDEX(属性投放!BR$6:BR$85,卡牌属性!$DW373)</f>
        <v>1500</v>
      </c>
      <c r="EB373" s="14">
        <f t="shared" si="692"/>
        <v>1061</v>
      </c>
      <c r="EC373" s="14">
        <f t="shared" si="693"/>
        <v>1194</v>
      </c>
      <c r="ED373" s="14">
        <f t="shared" si="694"/>
        <v>1341</v>
      </c>
      <c r="EE373" s="14">
        <f t="shared" si="695"/>
        <v>1341</v>
      </c>
      <c r="EF373" s="14">
        <f t="shared" si="696"/>
        <v>1471</v>
      </c>
      <c r="EG373" s="14">
        <f t="shared" si="697"/>
        <v>503</v>
      </c>
      <c r="EH373" s="14">
        <f t="shared" si="698"/>
        <v>560</v>
      </c>
      <c r="EI373" s="14">
        <f t="shared" si="699"/>
        <v>560</v>
      </c>
      <c r="EJ373" s="14">
        <f t="shared" si="700"/>
        <v>631</v>
      </c>
      <c r="EK373" s="14">
        <f t="shared" si="701"/>
        <v>682</v>
      </c>
      <c r="EL373" s="14">
        <f t="shared" si="702"/>
        <v>9910</v>
      </c>
      <c r="EM373" s="14">
        <f t="shared" si="703"/>
        <v>11040</v>
      </c>
      <c r="EN373" s="14">
        <f t="shared" si="704"/>
        <v>11040</v>
      </c>
      <c r="EO373" s="14">
        <f t="shared" si="705"/>
        <v>12310</v>
      </c>
      <c r="EP373" s="14">
        <f t="shared" si="706"/>
        <v>13410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3">
        <v>370</v>
      </c>
      <c r="AF374" s="13">
        <f t="shared" si="649"/>
        <v>19</v>
      </c>
      <c r="AG374" s="13">
        <f t="shared" si="621"/>
        <v>2</v>
      </c>
      <c r="AH374" s="14">
        <f t="shared" si="622"/>
        <v>1101022</v>
      </c>
      <c r="AI374" s="14" t="str">
        <f t="shared" si="623"/>
        <v>幻10突</v>
      </c>
      <c r="AJ374" s="25" t="s">
        <v>162</v>
      </c>
      <c r="AK374" s="14">
        <v>51</v>
      </c>
      <c r="AL374" s="14">
        <f t="shared" si="624"/>
        <v>10</v>
      </c>
      <c r="AM374" s="14">
        <f>INDEX(属性投放!$DE$6:$DE$85,(卡牌属性!AG374-2)*20+卡牌属性!AL374)</f>
        <v>1873</v>
      </c>
      <c r="AN374" s="14">
        <f t="shared" si="686"/>
        <v>1873</v>
      </c>
      <c r="AO374" s="14">
        <f t="shared" si="686"/>
        <v>1873</v>
      </c>
      <c r="AP374" s="14">
        <f t="shared" si="686"/>
        <v>1873</v>
      </c>
      <c r="AQ374" s="14">
        <f t="shared" si="686"/>
        <v>1873</v>
      </c>
      <c r="AR374" s="14">
        <f>INDEX(属性投放!$DF$6:$DF$85,(卡牌属性!AG374-2)*20+卡牌属性!AL374)</f>
        <v>911</v>
      </c>
      <c r="AS374" s="14">
        <f t="shared" si="687"/>
        <v>911</v>
      </c>
      <c r="AT374" s="14">
        <f t="shared" si="687"/>
        <v>911</v>
      </c>
      <c r="AU374" s="14">
        <f t="shared" si="687"/>
        <v>911</v>
      </c>
      <c r="AV374" s="14">
        <f t="shared" si="687"/>
        <v>911</v>
      </c>
      <c r="AW374" s="14">
        <f>INDEX(属性投放!$DG$6:$DG$85,(卡牌属性!AG374-2)*20+卡牌属性!AL374)</f>
        <v>9315</v>
      </c>
      <c r="AX374" s="14">
        <f t="shared" si="688"/>
        <v>9315</v>
      </c>
      <c r="AY374" s="14">
        <f t="shared" si="688"/>
        <v>9315</v>
      </c>
      <c r="AZ374" s="14">
        <f t="shared" si="688"/>
        <v>9315</v>
      </c>
      <c r="BA374" s="14">
        <f t="shared" si="688"/>
        <v>9315</v>
      </c>
      <c r="BB374" s="14">
        <f>INDEX(属性投放!$DK$6:$DK$85,(卡牌属性!AG374-2)*20+卡牌属性!AL374)</f>
        <v>76</v>
      </c>
      <c r="BC374" s="14">
        <f t="shared" si="689"/>
        <v>76</v>
      </c>
      <c r="BD374" s="14">
        <f t="shared" si="689"/>
        <v>76</v>
      </c>
      <c r="BE374" s="14">
        <f t="shared" si="689"/>
        <v>76</v>
      </c>
      <c r="BF374" s="14">
        <f t="shared" si="689"/>
        <v>76</v>
      </c>
      <c r="BG374" s="14">
        <f>INDEX(属性投放!$DL$6:$DL$85,(卡牌属性!AG374-2)*20+卡牌属性!AL374)</f>
        <v>38</v>
      </c>
      <c r="BH374" s="14">
        <f t="shared" si="690"/>
        <v>38</v>
      </c>
      <c r="BI374" s="14">
        <f t="shared" si="690"/>
        <v>38</v>
      </c>
      <c r="BJ374" s="14">
        <f t="shared" si="690"/>
        <v>38</v>
      </c>
      <c r="BK374" s="14">
        <f t="shared" si="690"/>
        <v>38</v>
      </c>
      <c r="BL374" s="14">
        <f>INDEX(属性投放!$DM$6:$DM$85,(卡牌属性!AG374-2)*20+卡牌属性!AL374)</f>
        <v>380</v>
      </c>
      <c r="BM374" s="14">
        <f t="shared" si="691"/>
        <v>380</v>
      </c>
      <c r="BN374" s="14">
        <f t="shared" si="691"/>
        <v>380</v>
      </c>
      <c r="BO374" s="14">
        <f t="shared" si="691"/>
        <v>380</v>
      </c>
      <c r="BP374" s="14">
        <f t="shared" si="691"/>
        <v>380</v>
      </c>
      <c r="BU374" s="13">
        <v>370</v>
      </c>
      <c r="BV374" s="13">
        <f t="shared" si="631"/>
        <v>19</v>
      </c>
      <c r="BW374" s="14">
        <f t="shared" si="632"/>
        <v>2</v>
      </c>
      <c r="BX374" s="14">
        <f t="shared" si="633"/>
        <v>1102019</v>
      </c>
      <c r="BY374" s="14" t="str">
        <f t="shared" si="634"/>
        <v>食火蜥10突</v>
      </c>
      <c r="BZ374" s="25" t="s">
        <v>162</v>
      </c>
      <c r="CA374" s="14">
        <v>2</v>
      </c>
      <c r="CB374" s="14">
        <f t="shared" si="635"/>
        <v>10</v>
      </c>
      <c r="CC374" s="14" t="s">
        <v>21</v>
      </c>
      <c r="CD374" s="14">
        <f>INDEX(属性投放!$AY$6:$AY$85,(BW374-2)*20+CB374)</f>
        <v>2096</v>
      </c>
      <c r="CE374" s="14" t="s">
        <v>22</v>
      </c>
      <c r="CF374" s="14">
        <f>INDEX(属性投放!$AZ$6:$AZ$85,(BW374-2)*20+CB374)</f>
        <v>1024</v>
      </c>
      <c r="CG374" s="14" t="s">
        <v>674</v>
      </c>
      <c r="CH374" s="14">
        <f>INDEX(属性投放!$BA$6:$BA$85,(BW374-2)*20+CB374)</f>
        <v>20260</v>
      </c>
      <c r="CI374" s="14" t="s">
        <v>21</v>
      </c>
      <c r="CJ374" s="14">
        <f>INDEX(属性投放!$BB$6:$BB$85,(BW374-2)*20+CB374)</f>
        <v>12</v>
      </c>
      <c r="CK374" s="14" t="s">
        <v>22</v>
      </c>
      <c r="CL374" s="14">
        <f>INDEX(属性投放!$BC$6:$BC$85,(BW374-2)*20+CB374)</f>
        <v>6</v>
      </c>
      <c r="CM374" s="14" t="s">
        <v>674</v>
      </c>
      <c r="CN374" s="14">
        <f>INDEX(属性投放!$BD$6:$BD$85,(BW374-2)*20+CB374)</f>
        <v>120</v>
      </c>
      <c r="CQ374" s="13">
        <v>370</v>
      </c>
      <c r="CR374" s="13">
        <f t="shared" si="636"/>
        <v>8</v>
      </c>
      <c r="CS374" s="13">
        <f t="shared" si="637"/>
        <v>6</v>
      </c>
      <c r="CT374" s="14">
        <f t="shared" si="638"/>
        <v>4</v>
      </c>
      <c r="CU374" s="14">
        <f t="shared" si="639"/>
        <v>1102008</v>
      </c>
      <c r="CV374" s="14" t="str">
        <f>INDEX($O$6:$O$27,CR374)&amp;"-"&amp;INDEX(属性投放!$AB$7:$AB$26,CX374)&amp;"-魂火-"&amp;CZ374</f>
        <v>夏侯渊-众合-魂火-1</v>
      </c>
      <c r="CW374" s="25" t="s">
        <v>162</v>
      </c>
      <c r="CX374" s="14">
        <f>INDEX(属性投放!$AL$7:$AL$58,CS374)</f>
        <v>4</v>
      </c>
      <c r="CY374" s="14" t="s">
        <v>701</v>
      </c>
      <c r="CZ374" s="14">
        <f>INDEX(属性投放!$AM$7:$AM$58,CS374)</f>
        <v>1</v>
      </c>
      <c r="DA374" s="14">
        <f t="shared" si="640"/>
        <v>6</v>
      </c>
      <c r="DB374" s="14">
        <f>INDEX(属性投放!$AN$7:$AN$58,DA374)</f>
        <v>30</v>
      </c>
      <c r="DC374" s="14" t="s">
        <v>702</v>
      </c>
      <c r="DD374" s="14">
        <f>INDEX(属性投放!$BJ$6:$BJ$85,(CT374-2)*20+CX374)</f>
        <v>65</v>
      </c>
      <c r="DE374" s="14">
        <f>SUMIFS(DD$5:DD374,$CR$5:$CR374,"="&amp;$CR374)</f>
        <v>285</v>
      </c>
      <c r="DF374" s="14" t="s">
        <v>703</v>
      </c>
      <c r="DG374" s="14">
        <f>INDEX(属性投放!$BK$6:$BK$85,(CT374-2)*20+CX374)</f>
        <v>33</v>
      </c>
      <c r="DH374" s="14">
        <f>SUMIFS(DG$5:DG374,$CR$5:$CR374,"="&amp;$CR374)</f>
        <v>144</v>
      </c>
      <c r="DI374" s="14" t="s">
        <v>704</v>
      </c>
      <c r="DJ374" s="14">
        <f>INDEX(属性投放!$BL$6:$BL$85,(CT374-2)*20+CX374)</f>
        <v>650</v>
      </c>
      <c r="DK374" s="14">
        <f>SUMIFS(DJ$5:DJ374,$CR$5:$CR374,"="&amp;$CR374)</f>
        <v>2850</v>
      </c>
      <c r="DP374" s="14">
        <f t="shared" si="641"/>
        <v>1102019</v>
      </c>
      <c r="DQ374" s="14" t="str">
        <f t="shared" si="642"/>
        <v>食火蜥10突</v>
      </c>
      <c r="DR374" s="14">
        <f t="shared" si="643"/>
        <v>3</v>
      </c>
      <c r="DS374" s="14">
        <f t="shared" si="644"/>
        <v>3</v>
      </c>
      <c r="DT374" s="14">
        <f t="shared" si="645"/>
        <v>3</v>
      </c>
      <c r="DU374" s="14">
        <f t="shared" si="646"/>
        <v>2</v>
      </c>
      <c r="DV374" s="14">
        <f t="shared" si="647"/>
        <v>10</v>
      </c>
      <c r="DW374" s="14">
        <f t="shared" si="648"/>
        <v>10</v>
      </c>
      <c r="DX374" s="14">
        <f>INDEX(属性投放!$AW$6:$AW$85,(卡牌属性!DU374-2)*20+卡牌属性!DV374)</f>
        <v>7</v>
      </c>
      <c r="DY374" s="14">
        <f>INDEX(属性投放!BP$6:BP$85,卡牌属性!$DW374)</f>
        <v>160</v>
      </c>
      <c r="DZ374" s="14">
        <f>INDEX(属性投放!BQ$6:BQ$85,卡牌属性!$DW374)</f>
        <v>80</v>
      </c>
      <c r="EA374" s="14">
        <f>INDEX(属性投放!BR$6:BR$85,卡牌属性!$DW374)</f>
        <v>1600</v>
      </c>
      <c r="EB374" s="14">
        <f t="shared" si="692"/>
        <v>1291</v>
      </c>
      <c r="EC374" s="14">
        <f t="shared" si="693"/>
        <v>1440</v>
      </c>
      <c r="ED374" s="14">
        <f t="shared" si="694"/>
        <v>1611</v>
      </c>
      <c r="EE374" s="14">
        <f t="shared" si="695"/>
        <v>1611</v>
      </c>
      <c r="EF374" s="14">
        <f t="shared" si="696"/>
        <v>1749</v>
      </c>
      <c r="EG374" s="14">
        <f t="shared" si="697"/>
        <v>618</v>
      </c>
      <c r="EH374" s="14">
        <f t="shared" si="698"/>
        <v>683</v>
      </c>
      <c r="EI374" s="14">
        <f t="shared" si="699"/>
        <v>683</v>
      </c>
      <c r="EJ374" s="14">
        <f t="shared" si="700"/>
        <v>770</v>
      </c>
      <c r="EK374" s="14">
        <f t="shared" si="701"/>
        <v>821</v>
      </c>
      <c r="EL374" s="14">
        <f t="shared" si="702"/>
        <v>12210</v>
      </c>
      <c r="EM374" s="14">
        <f t="shared" si="703"/>
        <v>13500</v>
      </c>
      <c r="EN374" s="14">
        <f t="shared" si="704"/>
        <v>13500</v>
      </c>
      <c r="EO374" s="14">
        <f t="shared" si="705"/>
        <v>15010</v>
      </c>
      <c r="EP374" s="14">
        <f t="shared" si="706"/>
        <v>16190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3">
        <v>371</v>
      </c>
      <c r="AF375" s="13">
        <f t="shared" si="649"/>
        <v>19</v>
      </c>
      <c r="AG375" s="13">
        <f t="shared" si="621"/>
        <v>2</v>
      </c>
      <c r="AH375" s="14">
        <f t="shared" si="622"/>
        <v>1101022</v>
      </c>
      <c r="AI375" s="14" t="str">
        <f t="shared" si="623"/>
        <v>幻11突</v>
      </c>
      <c r="AJ375" s="25" t="s">
        <v>162</v>
      </c>
      <c r="AK375" s="14">
        <v>52</v>
      </c>
      <c r="AL375" s="14">
        <f t="shared" si="624"/>
        <v>11</v>
      </c>
      <c r="AM375" s="14">
        <f>INDEX(属性投放!$DE$6:$DE$85,(卡牌属性!AG375-2)*20+卡牌属性!AL375)</f>
        <v>2090</v>
      </c>
      <c r="AN375" s="14">
        <f t="shared" si="686"/>
        <v>2090</v>
      </c>
      <c r="AO375" s="14">
        <f t="shared" si="686"/>
        <v>2090</v>
      </c>
      <c r="AP375" s="14">
        <f t="shared" si="686"/>
        <v>2090</v>
      </c>
      <c r="AQ375" s="14">
        <f t="shared" si="686"/>
        <v>2090</v>
      </c>
      <c r="AR375" s="14">
        <f>INDEX(属性投放!$DF$6:$DF$85,(卡牌属性!AG375-2)*20+卡牌属性!AL375)</f>
        <v>1020</v>
      </c>
      <c r="AS375" s="14">
        <f t="shared" si="687"/>
        <v>1020</v>
      </c>
      <c r="AT375" s="14">
        <f t="shared" si="687"/>
        <v>1020</v>
      </c>
      <c r="AU375" s="14">
        <f t="shared" si="687"/>
        <v>1020</v>
      </c>
      <c r="AV375" s="14">
        <f t="shared" si="687"/>
        <v>1020</v>
      </c>
      <c r="AW375" s="14">
        <f>INDEX(属性投放!$DG$6:$DG$85,(卡牌属性!AG375-2)*20+卡牌属性!AL375)</f>
        <v>10400</v>
      </c>
      <c r="AX375" s="14">
        <f t="shared" si="688"/>
        <v>10400</v>
      </c>
      <c r="AY375" s="14">
        <f t="shared" si="688"/>
        <v>10400</v>
      </c>
      <c r="AZ375" s="14">
        <f t="shared" si="688"/>
        <v>10400</v>
      </c>
      <c r="BA375" s="14">
        <f t="shared" si="688"/>
        <v>10400</v>
      </c>
      <c r="BB375" s="14">
        <f>INDEX(属性投放!$DK$6:$DK$85,(卡牌属性!AG375-2)*20+卡牌属性!AL375)</f>
        <v>76</v>
      </c>
      <c r="BC375" s="14">
        <f t="shared" si="689"/>
        <v>76</v>
      </c>
      <c r="BD375" s="14">
        <f t="shared" si="689"/>
        <v>76</v>
      </c>
      <c r="BE375" s="14">
        <f t="shared" si="689"/>
        <v>76</v>
      </c>
      <c r="BF375" s="14">
        <f t="shared" si="689"/>
        <v>76</v>
      </c>
      <c r="BG375" s="14">
        <f>INDEX(属性投放!$DL$6:$DL$85,(卡牌属性!AG375-2)*20+卡牌属性!AL375)</f>
        <v>38</v>
      </c>
      <c r="BH375" s="14">
        <f t="shared" si="690"/>
        <v>38</v>
      </c>
      <c r="BI375" s="14">
        <f t="shared" si="690"/>
        <v>38</v>
      </c>
      <c r="BJ375" s="14">
        <f t="shared" si="690"/>
        <v>38</v>
      </c>
      <c r="BK375" s="14">
        <f t="shared" si="690"/>
        <v>38</v>
      </c>
      <c r="BL375" s="14">
        <f>INDEX(属性投放!$DM$6:$DM$85,(卡牌属性!AG375-2)*20+卡牌属性!AL375)</f>
        <v>380</v>
      </c>
      <c r="BM375" s="14">
        <f t="shared" si="691"/>
        <v>380</v>
      </c>
      <c r="BN375" s="14">
        <f t="shared" si="691"/>
        <v>380</v>
      </c>
      <c r="BO375" s="14">
        <f t="shared" si="691"/>
        <v>380</v>
      </c>
      <c r="BP375" s="14">
        <f t="shared" si="691"/>
        <v>380</v>
      </c>
      <c r="BU375" s="13">
        <v>371</v>
      </c>
      <c r="BV375" s="13">
        <f t="shared" si="631"/>
        <v>19</v>
      </c>
      <c r="BW375" s="14">
        <f t="shared" si="632"/>
        <v>2</v>
      </c>
      <c r="BX375" s="14">
        <f t="shared" si="633"/>
        <v>1102019</v>
      </c>
      <c r="BY375" s="14" t="str">
        <f t="shared" si="634"/>
        <v>食火蜥11突</v>
      </c>
      <c r="BZ375" s="25" t="s">
        <v>162</v>
      </c>
      <c r="CA375" s="14">
        <v>2</v>
      </c>
      <c r="CB375" s="14">
        <f t="shared" si="635"/>
        <v>11</v>
      </c>
      <c r="CC375" s="14" t="s">
        <v>21</v>
      </c>
      <c r="CD375" s="14">
        <f>INDEX(属性投放!$AY$6:$AY$85,(BW375-2)*20+CB375)</f>
        <v>2640</v>
      </c>
      <c r="CE375" s="14" t="s">
        <v>22</v>
      </c>
      <c r="CF375" s="14">
        <f>INDEX(属性投放!$AZ$6:$AZ$85,(BW375-2)*20+CB375)</f>
        <v>1296</v>
      </c>
      <c r="CG375" s="14" t="s">
        <v>674</v>
      </c>
      <c r="CH375" s="14">
        <f>INDEX(属性投放!$BA$6:$BA$85,(BW375-2)*20+CB375)</f>
        <v>25700</v>
      </c>
      <c r="CI375" s="14" t="s">
        <v>21</v>
      </c>
      <c r="CJ375" s="14">
        <f>INDEX(属性投放!$BB$6:$BB$85,(BW375-2)*20+CB375)</f>
        <v>12</v>
      </c>
      <c r="CK375" s="14" t="s">
        <v>22</v>
      </c>
      <c r="CL375" s="14">
        <f>INDEX(属性投放!$BC$6:$BC$85,(BW375-2)*20+CB375)</f>
        <v>6</v>
      </c>
      <c r="CM375" s="14" t="s">
        <v>674</v>
      </c>
      <c r="CN375" s="14">
        <f>INDEX(属性投放!$BD$6:$BD$85,(BW375-2)*20+CB375)</f>
        <v>120</v>
      </c>
      <c r="CQ375" s="13">
        <v>371</v>
      </c>
      <c r="CR375" s="13">
        <f t="shared" si="636"/>
        <v>8</v>
      </c>
      <c r="CS375" s="13">
        <f t="shared" si="637"/>
        <v>7</v>
      </c>
      <c r="CT375" s="14">
        <f t="shared" si="638"/>
        <v>4</v>
      </c>
      <c r="CU375" s="14">
        <f t="shared" si="639"/>
        <v>1102008</v>
      </c>
      <c r="CV375" s="14" t="str">
        <f>INDEX($O$6:$O$27,CR375)&amp;"-"&amp;INDEX(属性投放!$AB$7:$AB$26,CX375)&amp;"-魂火-"&amp;CZ375</f>
        <v>夏侯渊-众合-魂火-2</v>
      </c>
      <c r="CW375" s="25" t="s">
        <v>162</v>
      </c>
      <c r="CX375" s="14">
        <f>INDEX(属性投放!$AL$7:$AL$58,CS375)</f>
        <v>4</v>
      </c>
      <c r="CY375" s="14" t="s">
        <v>701</v>
      </c>
      <c r="CZ375" s="14">
        <f>INDEX(属性投放!$AM$7:$AM$58,CS375)</f>
        <v>2</v>
      </c>
      <c r="DA375" s="14">
        <f t="shared" si="640"/>
        <v>7</v>
      </c>
      <c r="DB375" s="14">
        <f>INDEX(属性投放!$AN$7:$AN$58,DA375)</f>
        <v>35</v>
      </c>
      <c r="DC375" s="14" t="s">
        <v>702</v>
      </c>
      <c r="DD375" s="14">
        <f>INDEX(属性投放!$BJ$6:$BJ$85,(CT375-2)*20+CX375)</f>
        <v>65</v>
      </c>
      <c r="DE375" s="14">
        <f>SUMIFS(DD$5:DD375,$CR$5:$CR375,"="&amp;$CR375)</f>
        <v>350</v>
      </c>
      <c r="DF375" s="14" t="s">
        <v>703</v>
      </c>
      <c r="DG375" s="14">
        <f>INDEX(属性投放!$BK$6:$BK$85,(CT375-2)*20+CX375)</f>
        <v>33</v>
      </c>
      <c r="DH375" s="14">
        <f>SUMIFS(DG$5:DG375,$CR$5:$CR375,"="&amp;$CR375)</f>
        <v>177</v>
      </c>
      <c r="DI375" s="14" t="s">
        <v>704</v>
      </c>
      <c r="DJ375" s="14">
        <f>INDEX(属性投放!$BL$6:$BL$85,(CT375-2)*20+CX375)</f>
        <v>650</v>
      </c>
      <c r="DK375" s="14">
        <f>SUMIFS(DJ$5:DJ375,$CR$5:$CR375,"="&amp;$CR375)</f>
        <v>3500</v>
      </c>
      <c r="DP375" s="14">
        <f t="shared" si="641"/>
        <v>1102019</v>
      </c>
      <c r="DQ375" s="14" t="str">
        <f t="shared" si="642"/>
        <v>食火蜥11突</v>
      </c>
      <c r="DR375" s="14">
        <f t="shared" si="643"/>
        <v>3</v>
      </c>
      <c r="DS375" s="14">
        <f t="shared" si="644"/>
        <v>3</v>
      </c>
      <c r="DT375" s="14">
        <f t="shared" si="645"/>
        <v>3</v>
      </c>
      <c r="DU375" s="14">
        <f t="shared" si="646"/>
        <v>2</v>
      </c>
      <c r="DV375" s="14">
        <f t="shared" si="647"/>
        <v>11</v>
      </c>
      <c r="DW375" s="14">
        <f t="shared" si="648"/>
        <v>11</v>
      </c>
      <c r="DX375" s="14">
        <f>INDEX(属性投放!$AW$6:$AW$85,(卡牌属性!DU375-2)*20+卡牌属性!DV375)</f>
        <v>8</v>
      </c>
      <c r="DY375" s="14">
        <f>INDEX(属性投放!BP$6:BP$85,卡牌属性!$DW375)</f>
        <v>200</v>
      </c>
      <c r="DZ375" s="14">
        <f>INDEX(属性投放!BQ$6:BQ$85,卡牌属性!$DW375)</f>
        <v>100</v>
      </c>
      <c r="EA375" s="14">
        <f>INDEX(属性投放!BR$6:BR$85,卡牌属性!$DW375)</f>
        <v>2000</v>
      </c>
      <c r="EB375" s="14">
        <f t="shared" si="692"/>
        <v>1535</v>
      </c>
      <c r="EC375" s="14">
        <f t="shared" si="693"/>
        <v>1705</v>
      </c>
      <c r="ED375" s="14">
        <f t="shared" si="694"/>
        <v>1911</v>
      </c>
      <c r="EE375" s="14">
        <f t="shared" si="695"/>
        <v>1911</v>
      </c>
      <c r="EF375" s="14">
        <f t="shared" si="696"/>
        <v>2056</v>
      </c>
      <c r="EG375" s="14">
        <f t="shared" si="697"/>
        <v>740</v>
      </c>
      <c r="EH375" s="14">
        <f t="shared" si="698"/>
        <v>819</v>
      </c>
      <c r="EI375" s="14">
        <f t="shared" si="699"/>
        <v>819</v>
      </c>
      <c r="EJ375" s="14">
        <f t="shared" si="700"/>
        <v>920</v>
      </c>
      <c r="EK375" s="14">
        <f t="shared" si="701"/>
        <v>978</v>
      </c>
      <c r="EL375" s="14">
        <f t="shared" si="702"/>
        <v>14650</v>
      </c>
      <c r="EM375" s="14">
        <f t="shared" si="703"/>
        <v>16150</v>
      </c>
      <c r="EN375" s="14">
        <f t="shared" si="704"/>
        <v>16150</v>
      </c>
      <c r="EO375" s="14">
        <f t="shared" si="705"/>
        <v>18010</v>
      </c>
      <c r="EP375" s="14">
        <f t="shared" si="706"/>
        <v>19260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3">
        <v>372</v>
      </c>
      <c r="AF376" s="13">
        <f t="shared" si="649"/>
        <v>19</v>
      </c>
      <c r="AG376" s="13">
        <f t="shared" si="621"/>
        <v>2</v>
      </c>
      <c r="AH376" s="14">
        <f t="shared" si="622"/>
        <v>1101022</v>
      </c>
      <c r="AI376" s="14" t="str">
        <f t="shared" si="623"/>
        <v>幻12突</v>
      </c>
      <c r="AJ376" s="25" t="s">
        <v>162</v>
      </c>
      <c r="AK376" s="14">
        <v>53</v>
      </c>
      <c r="AL376" s="14">
        <f t="shared" si="624"/>
        <v>12</v>
      </c>
      <c r="AM376" s="14">
        <f>INDEX(属性投放!$DE$6:$DE$85,(卡牌属性!AG376-2)*20+卡牌属性!AL376)</f>
        <v>2307</v>
      </c>
      <c r="AN376" s="14">
        <f t="shared" si="686"/>
        <v>2307</v>
      </c>
      <c r="AO376" s="14">
        <f t="shared" si="686"/>
        <v>2307</v>
      </c>
      <c r="AP376" s="14">
        <f t="shared" si="686"/>
        <v>2307</v>
      </c>
      <c r="AQ376" s="14">
        <f t="shared" si="686"/>
        <v>2307</v>
      </c>
      <c r="AR376" s="14">
        <f>INDEX(属性投放!$DF$6:$DF$85,(卡牌属性!AG376-2)*20+卡牌属性!AL376)</f>
        <v>1129</v>
      </c>
      <c r="AS376" s="14">
        <f t="shared" si="687"/>
        <v>1129</v>
      </c>
      <c r="AT376" s="14">
        <f t="shared" si="687"/>
        <v>1129</v>
      </c>
      <c r="AU376" s="14">
        <f t="shared" si="687"/>
        <v>1129</v>
      </c>
      <c r="AV376" s="14">
        <f t="shared" si="687"/>
        <v>1129</v>
      </c>
      <c r="AW376" s="14">
        <f>INDEX(属性投放!$DG$6:$DG$85,(卡牌属性!AG376-2)*20+卡牌属性!AL376)</f>
        <v>11485</v>
      </c>
      <c r="AX376" s="14">
        <f t="shared" si="688"/>
        <v>11485</v>
      </c>
      <c r="AY376" s="14">
        <f t="shared" si="688"/>
        <v>11485</v>
      </c>
      <c r="AZ376" s="14">
        <f t="shared" si="688"/>
        <v>11485</v>
      </c>
      <c r="BA376" s="14">
        <f t="shared" si="688"/>
        <v>11485</v>
      </c>
      <c r="BB376" s="14">
        <f>INDEX(属性投放!$DK$6:$DK$85,(卡牌属性!AG376-2)*20+卡牌属性!AL376)</f>
        <v>76</v>
      </c>
      <c r="BC376" s="14">
        <f t="shared" si="689"/>
        <v>76</v>
      </c>
      <c r="BD376" s="14">
        <f t="shared" si="689"/>
        <v>76</v>
      </c>
      <c r="BE376" s="14">
        <f t="shared" si="689"/>
        <v>76</v>
      </c>
      <c r="BF376" s="14">
        <f t="shared" si="689"/>
        <v>76</v>
      </c>
      <c r="BG376" s="14">
        <f>INDEX(属性投放!$DL$6:$DL$85,(卡牌属性!AG376-2)*20+卡牌属性!AL376)</f>
        <v>38</v>
      </c>
      <c r="BH376" s="14">
        <f t="shared" si="690"/>
        <v>38</v>
      </c>
      <c r="BI376" s="14">
        <f t="shared" si="690"/>
        <v>38</v>
      </c>
      <c r="BJ376" s="14">
        <f t="shared" si="690"/>
        <v>38</v>
      </c>
      <c r="BK376" s="14">
        <f t="shared" si="690"/>
        <v>38</v>
      </c>
      <c r="BL376" s="14">
        <f>INDEX(属性投放!$DM$6:$DM$85,(卡牌属性!AG376-2)*20+卡牌属性!AL376)</f>
        <v>380</v>
      </c>
      <c r="BM376" s="14">
        <f t="shared" si="691"/>
        <v>380</v>
      </c>
      <c r="BN376" s="14">
        <f t="shared" si="691"/>
        <v>380</v>
      </c>
      <c r="BO376" s="14">
        <f t="shared" si="691"/>
        <v>380</v>
      </c>
      <c r="BP376" s="14">
        <f t="shared" si="691"/>
        <v>380</v>
      </c>
      <c r="BU376" s="13">
        <v>372</v>
      </c>
      <c r="BV376" s="13">
        <f t="shared" si="631"/>
        <v>19</v>
      </c>
      <c r="BW376" s="14">
        <f t="shared" si="632"/>
        <v>2</v>
      </c>
      <c r="BX376" s="14">
        <f t="shared" si="633"/>
        <v>1102019</v>
      </c>
      <c r="BY376" s="14" t="str">
        <f t="shared" si="634"/>
        <v>食火蜥12突</v>
      </c>
      <c r="BZ376" s="25" t="s">
        <v>162</v>
      </c>
      <c r="CA376" s="14">
        <v>2</v>
      </c>
      <c r="CB376" s="14">
        <f t="shared" si="635"/>
        <v>12</v>
      </c>
      <c r="CC376" s="14" t="s">
        <v>21</v>
      </c>
      <c r="CD376" s="14">
        <f>INDEX(属性投放!$AY$6:$AY$85,(BW376-2)*20+CB376)</f>
        <v>3326</v>
      </c>
      <c r="CE376" s="14" t="s">
        <v>22</v>
      </c>
      <c r="CF376" s="14">
        <f>INDEX(属性投放!$AZ$6:$AZ$85,(BW376-2)*20+CB376)</f>
        <v>1639</v>
      </c>
      <c r="CG376" s="14" t="s">
        <v>674</v>
      </c>
      <c r="CH376" s="14">
        <f>INDEX(属性投放!$BA$6:$BA$85,(BW376-2)*20+CB376)</f>
        <v>32560</v>
      </c>
      <c r="CI376" s="14" t="s">
        <v>21</v>
      </c>
      <c r="CJ376" s="14">
        <f>INDEX(属性投放!$BB$6:$BB$85,(BW376-2)*20+CB376)</f>
        <v>12</v>
      </c>
      <c r="CK376" s="14" t="s">
        <v>22</v>
      </c>
      <c r="CL376" s="14">
        <f>INDEX(属性投放!$BC$6:$BC$85,(BW376-2)*20+CB376)</f>
        <v>6</v>
      </c>
      <c r="CM376" s="14" t="s">
        <v>674</v>
      </c>
      <c r="CN376" s="14">
        <f>INDEX(属性投放!$BD$6:$BD$85,(BW376-2)*20+CB376)</f>
        <v>120</v>
      </c>
      <c r="CQ376" s="13">
        <v>372</v>
      </c>
      <c r="CR376" s="13">
        <f t="shared" si="636"/>
        <v>8</v>
      </c>
      <c r="CS376" s="13">
        <f t="shared" si="637"/>
        <v>8</v>
      </c>
      <c r="CT376" s="14">
        <f t="shared" si="638"/>
        <v>4</v>
      </c>
      <c r="CU376" s="14">
        <f t="shared" si="639"/>
        <v>1102008</v>
      </c>
      <c r="CV376" s="14" t="str">
        <f>INDEX($O$6:$O$27,CR376)&amp;"-"&amp;INDEX(属性投放!$AB$7:$AB$26,CX376)&amp;"-魂火-"&amp;CZ376</f>
        <v>夏侯渊-众合+1-魂火-1</v>
      </c>
      <c r="CW376" s="25" t="s">
        <v>162</v>
      </c>
      <c r="CX376" s="14">
        <f>INDEX(属性投放!$AL$7:$AL$58,CS376)</f>
        <v>5</v>
      </c>
      <c r="CY376" s="14" t="s">
        <v>701</v>
      </c>
      <c r="CZ376" s="14">
        <f>INDEX(属性投放!$AM$7:$AM$58,CS376)</f>
        <v>1</v>
      </c>
      <c r="DA376" s="14">
        <f t="shared" si="640"/>
        <v>8</v>
      </c>
      <c r="DB376" s="14">
        <f>INDEX(属性投放!$AN$7:$AN$58,DA376)</f>
        <v>40</v>
      </c>
      <c r="DC376" s="14" t="s">
        <v>702</v>
      </c>
      <c r="DD376" s="14">
        <f>INDEX(属性投放!$BJ$6:$BJ$85,(CT376-2)*20+CX376)</f>
        <v>70</v>
      </c>
      <c r="DE376" s="14">
        <f>SUMIFS(DD$5:DD376,$CR$5:$CR376,"="&amp;$CR376)</f>
        <v>420</v>
      </c>
      <c r="DF376" s="14" t="s">
        <v>703</v>
      </c>
      <c r="DG376" s="14">
        <f>INDEX(属性投放!$BK$6:$BK$85,(CT376-2)*20+CX376)</f>
        <v>35</v>
      </c>
      <c r="DH376" s="14">
        <f>SUMIFS(DG$5:DG376,$CR$5:$CR376,"="&amp;$CR376)</f>
        <v>212</v>
      </c>
      <c r="DI376" s="14" t="s">
        <v>704</v>
      </c>
      <c r="DJ376" s="14">
        <f>INDEX(属性投放!$BL$6:$BL$85,(CT376-2)*20+CX376)</f>
        <v>700</v>
      </c>
      <c r="DK376" s="14">
        <f>SUMIFS(DJ$5:DJ376,$CR$5:$CR376,"="&amp;$CR376)</f>
        <v>4200</v>
      </c>
      <c r="DP376" s="14">
        <f t="shared" si="641"/>
        <v>1102019</v>
      </c>
      <c r="DQ376" s="14" t="str">
        <f t="shared" si="642"/>
        <v>食火蜥12突</v>
      </c>
      <c r="DR376" s="14">
        <f t="shared" si="643"/>
        <v>3</v>
      </c>
      <c r="DS376" s="14">
        <f t="shared" si="644"/>
        <v>3</v>
      </c>
      <c r="DT376" s="14">
        <f t="shared" si="645"/>
        <v>3</v>
      </c>
      <c r="DU376" s="14">
        <f t="shared" si="646"/>
        <v>2</v>
      </c>
      <c r="DV376" s="14">
        <f t="shared" si="647"/>
        <v>12</v>
      </c>
      <c r="DW376" s="14">
        <f t="shared" si="648"/>
        <v>12</v>
      </c>
      <c r="DX376" s="14">
        <f>INDEX(属性投放!$AW$6:$AW$85,(卡牌属性!DU376-2)*20+卡牌属性!DV376)</f>
        <v>7</v>
      </c>
      <c r="DY376" s="14">
        <f>INDEX(属性投放!BP$6:BP$85,卡牌属性!$DW376)</f>
        <v>350</v>
      </c>
      <c r="DZ376" s="14">
        <f>INDEX(属性投放!BQ$6:BQ$85,卡牌属性!$DW376)</f>
        <v>175</v>
      </c>
      <c r="EA376" s="14">
        <f>INDEX(属性投放!BR$6:BR$85,卡牌属性!$DW376)</f>
        <v>3500</v>
      </c>
      <c r="EB376" s="14">
        <f t="shared" si="692"/>
        <v>1831</v>
      </c>
      <c r="EC376" s="14">
        <f t="shared" si="693"/>
        <v>2025</v>
      </c>
      <c r="ED376" s="14">
        <f t="shared" si="694"/>
        <v>2271</v>
      </c>
      <c r="EE376" s="14">
        <f t="shared" si="695"/>
        <v>2271</v>
      </c>
      <c r="EF376" s="14">
        <f t="shared" si="696"/>
        <v>2424</v>
      </c>
      <c r="EG376" s="14">
        <f t="shared" si="697"/>
        <v>888</v>
      </c>
      <c r="EH376" s="14">
        <f t="shared" si="698"/>
        <v>983</v>
      </c>
      <c r="EI376" s="14">
        <f t="shared" si="699"/>
        <v>983</v>
      </c>
      <c r="EJ376" s="14">
        <f t="shared" si="700"/>
        <v>1100</v>
      </c>
      <c r="EK376" s="14">
        <f t="shared" si="701"/>
        <v>1166</v>
      </c>
      <c r="EL376" s="14">
        <f t="shared" si="702"/>
        <v>17610</v>
      </c>
      <c r="EM376" s="14">
        <f t="shared" si="703"/>
        <v>19350</v>
      </c>
      <c r="EN376" s="14">
        <f t="shared" si="704"/>
        <v>19350</v>
      </c>
      <c r="EO376" s="14">
        <f t="shared" si="705"/>
        <v>21610</v>
      </c>
      <c r="EP376" s="14">
        <f t="shared" si="706"/>
        <v>22940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3">
        <v>373</v>
      </c>
      <c r="AF377" s="13">
        <f t="shared" si="649"/>
        <v>19</v>
      </c>
      <c r="AG377" s="13">
        <f t="shared" si="621"/>
        <v>2</v>
      </c>
      <c r="AH377" s="14">
        <f t="shared" si="622"/>
        <v>1101022</v>
      </c>
      <c r="AI377" s="14" t="str">
        <f t="shared" si="623"/>
        <v>幻13突</v>
      </c>
      <c r="AJ377" s="25" t="s">
        <v>162</v>
      </c>
      <c r="AK377" s="14">
        <v>54</v>
      </c>
      <c r="AL377" s="14">
        <f t="shared" si="624"/>
        <v>13</v>
      </c>
      <c r="AM377" s="14">
        <f>INDEX(属性投放!$DE$6:$DE$85,(卡牌属性!AG377-2)*20+卡牌属性!AL377)</f>
        <v>4424</v>
      </c>
      <c r="AN377" s="14">
        <f t="shared" si="686"/>
        <v>4424</v>
      </c>
      <c r="AO377" s="14">
        <f t="shared" si="686"/>
        <v>4424</v>
      </c>
      <c r="AP377" s="14">
        <f t="shared" si="686"/>
        <v>4424</v>
      </c>
      <c r="AQ377" s="14">
        <f t="shared" si="686"/>
        <v>4424</v>
      </c>
      <c r="AR377" s="14">
        <f>INDEX(属性投放!$DF$6:$DF$85,(卡牌属性!AG377-2)*20+卡牌属性!AL377)</f>
        <v>2188</v>
      </c>
      <c r="AS377" s="14">
        <f t="shared" si="687"/>
        <v>2188</v>
      </c>
      <c r="AT377" s="14">
        <f t="shared" si="687"/>
        <v>2188</v>
      </c>
      <c r="AU377" s="14">
        <f t="shared" si="687"/>
        <v>2188</v>
      </c>
      <c r="AV377" s="14">
        <f t="shared" si="687"/>
        <v>2188</v>
      </c>
      <c r="AW377" s="14">
        <f>INDEX(属性投放!$DG$6:$DG$85,(卡牌属性!AG377-2)*20+卡牌属性!AL377)</f>
        <v>22070</v>
      </c>
      <c r="AX377" s="14">
        <f t="shared" si="688"/>
        <v>22070</v>
      </c>
      <c r="AY377" s="14">
        <f t="shared" si="688"/>
        <v>22070</v>
      </c>
      <c r="AZ377" s="14">
        <f t="shared" si="688"/>
        <v>22070</v>
      </c>
      <c r="BA377" s="14">
        <f t="shared" si="688"/>
        <v>22070</v>
      </c>
      <c r="BB377" s="14">
        <f>INDEX(属性投放!$DK$6:$DK$85,(卡牌属性!AG377-2)*20+卡牌属性!AL377)</f>
        <v>151</v>
      </c>
      <c r="BC377" s="14">
        <f t="shared" si="689"/>
        <v>151</v>
      </c>
      <c r="BD377" s="14">
        <f t="shared" si="689"/>
        <v>151</v>
      </c>
      <c r="BE377" s="14">
        <f t="shared" si="689"/>
        <v>151</v>
      </c>
      <c r="BF377" s="14">
        <f t="shared" si="689"/>
        <v>151</v>
      </c>
      <c r="BG377" s="14">
        <f>INDEX(属性投放!$DL$6:$DL$85,(卡牌属性!AG377-2)*20+卡牌属性!AL377)</f>
        <v>76</v>
      </c>
      <c r="BH377" s="14">
        <f t="shared" si="690"/>
        <v>76</v>
      </c>
      <c r="BI377" s="14">
        <f t="shared" si="690"/>
        <v>76</v>
      </c>
      <c r="BJ377" s="14">
        <f t="shared" si="690"/>
        <v>76</v>
      </c>
      <c r="BK377" s="14">
        <f t="shared" si="690"/>
        <v>76</v>
      </c>
      <c r="BL377" s="14">
        <f>INDEX(属性投放!$DM$6:$DM$85,(卡牌属性!AG377-2)*20+卡牌属性!AL377)</f>
        <v>755</v>
      </c>
      <c r="BM377" s="14">
        <f t="shared" si="691"/>
        <v>755</v>
      </c>
      <c r="BN377" s="14">
        <f t="shared" si="691"/>
        <v>755</v>
      </c>
      <c r="BO377" s="14">
        <f t="shared" si="691"/>
        <v>755</v>
      </c>
      <c r="BP377" s="14">
        <f t="shared" si="691"/>
        <v>755</v>
      </c>
      <c r="BU377" s="13">
        <v>373</v>
      </c>
      <c r="BV377" s="13">
        <f t="shared" si="631"/>
        <v>19</v>
      </c>
      <c r="BW377" s="14">
        <f t="shared" si="632"/>
        <v>2</v>
      </c>
      <c r="BX377" s="14">
        <f t="shared" si="633"/>
        <v>1102019</v>
      </c>
      <c r="BY377" s="14" t="str">
        <f t="shared" si="634"/>
        <v>食火蜥13突</v>
      </c>
      <c r="BZ377" s="25" t="s">
        <v>162</v>
      </c>
      <c r="CA377" s="14">
        <v>2</v>
      </c>
      <c r="CB377" s="14">
        <f t="shared" si="635"/>
        <v>13</v>
      </c>
      <c r="CC377" s="14" t="s">
        <v>21</v>
      </c>
      <c r="CD377" s="14">
        <f>INDEX(属性投放!$AY$6:$AY$85,(BW377-2)*20+CB377)</f>
        <v>4270</v>
      </c>
      <c r="CE377" s="14" t="s">
        <v>22</v>
      </c>
      <c r="CF377" s="14">
        <f>INDEX(属性投放!$AZ$6:$AZ$85,(BW377-2)*20+CB377)</f>
        <v>2111</v>
      </c>
      <c r="CG377" s="14" t="s">
        <v>674</v>
      </c>
      <c r="CH377" s="14">
        <f>INDEX(属性投放!$BA$6:$BA$85,(BW377-2)*20+CB377)</f>
        <v>42000</v>
      </c>
      <c r="CI377" s="14" t="s">
        <v>21</v>
      </c>
      <c r="CJ377" s="14">
        <f>INDEX(属性投放!$BB$6:$BB$85,(BW377-2)*20+CB377)</f>
        <v>15</v>
      </c>
      <c r="CK377" s="14" t="s">
        <v>22</v>
      </c>
      <c r="CL377" s="14">
        <f>INDEX(属性投放!$BC$6:$BC$85,(BW377-2)*20+CB377)</f>
        <v>8</v>
      </c>
      <c r="CM377" s="14" t="s">
        <v>674</v>
      </c>
      <c r="CN377" s="14">
        <f>INDEX(属性投放!$BD$6:$BD$85,(BW377-2)*20+CB377)</f>
        <v>150</v>
      </c>
      <c r="CQ377" s="13">
        <v>373</v>
      </c>
      <c r="CR377" s="13">
        <f t="shared" si="636"/>
        <v>8</v>
      </c>
      <c r="CS377" s="13">
        <f t="shared" si="637"/>
        <v>9</v>
      </c>
      <c r="CT377" s="14">
        <f t="shared" si="638"/>
        <v>4</v>
      </c>
      <c r="CU377" s="14">
        <f t="shared" si="639"/>
        <v>1102008</v>
      </c>
      <c r="CV377" s="14" t="str">
        <f>INDEX($O$6:$O$27,CR377)&amp;"-"&amp;INDEX(属性投放!$AB$7:$AB$26,CX377)&amp;"-魂火-"&amp;CZ377</f>
        <v>夏侯渊-众合+1-魂火-2</v>
      </c>
      <c r="CW377" s="25" t="s">
        <v>162</v>
      </c>
      <c r="CX377" s="14">
        <f>INDEX(属性投放!$AL$7:$AL$58,CS377)</f>
        <v>5</v>
      </c>
      <c r="CY377" s="14" t="s">
        <v>701</v>
      </c>
      <c r="CZ377" s="14">
        <f>INDEX(属性投放!$AM$7:$AM$58,CS377)</f>
        <v>2</v>
      </c>
      <c r="DA377" s="14">
        <f t="shared" si="640"/>
        <v>9</v>
      </c>
      <c r="DB377" s="14">
        <f>INDEX(属性投放!$AN$7:$AN$58,DA377)</f>
        <v>42</v>
      </c>
      <c r="DC377" s="14" t="s">
        <v>702</v>
      </c>
      <c r="DD377" s="14">
        <f>INDEX(属性投放!$BJ$6:$BJ$85,(CT377-2)*20+CX377)</f>
        <v>70</v>
      </c>
      <c r="DE377" s="14">
        <f>SUMIFS(DD$5:DD377,$CR$5:$CR377,"="&amp;$CR377)</f>
        <v>490</v>
      </c>
      <c r="DF377" s="14" t="s">
        <v>703</v>
      </c>
      <c r="DG377" s="14">
        <f>INDEX(属性投放!$BK$6:$BK$85,(CT377-2)*20+CX377)</f>
        <v>35</v>
      </c>
      <c r="DH377" s="14">
        <f>SUMIFS(DG$5:DG377,$CR$5:$CR377,"="&amp;$CR377)</f>
        <v>247</v>
      </c>
      <c r="DI377" s="14" t="s">
        <v>704</v>
      </c>
      <c r="DJ377" s="14">
        <f>INDEX(属性投放!$BL$6:$BL$85,(CT377-2)*20+CX377)</f>
        <v>700</v>
      </c>
      <c r="DK377" s="14">
        <f>SUMIFS(DJ$5:DJ377,$CR$5:$CR377,"="&amp;$CR377)</f>
        <v>4900</v>
      </c>
      <c r="DP377" s="14">
        <f t="shared" si="641"/>
        <v>1102019</v>
      </c>
      <c r="DQ377" s="14" t="str">
        <f t="shared" si="642"/>
        <v>食火蜥13突</v>
      </c>
      <c r="DR377" s="14">
        <f t="shared" si="643"/>
        <v>3</v>
      </c>
      <c r="DS377" s="14">
        <f t="shared" si="644"/>
        <v>3</v>
      </c>
      <c r="DT377" s="14">
        <f t="shared" si="645"/>
        <v>3</v>
      </c>
      <c r="DU377" s="14">
        <f t="shared" si="646"/>
        <v>2</v>
      </c>
      <c r="DV377" s="14">
        <f t="shared" si="647"/>
        <v>13</v>
      </c>
      <c r="DW377" s="14">
        <f t="shared" si="648"/>
        <v>13</v>
      </c>
      <c r="DX377" s="14">
        <f>INDEX(属性投放!$AW$6:$AW$85,(卡牌属性!DU377-2)*20+卡牌属性!DV377)</f>
        <v>8</v>
      </c>
      <c r="DY377" s="14">
        <f>INDEX(属性投放!BP$6:BP$85,卡牌属性!$DW377)</f>
        <v>350</v>
      </c>
      <c r="DZ377" s="14">
        <f>INDEX(属性投放!BQ$6:BQ$85,卡牌属性!$DW377)</f>
        <v>175</v>
      </c>
      <c r="EA377" s="14">
        <f>INDEX(属性投放!BR$6:BR$85,卡牌属性!$DW377)</f>
        <v>3500</v>
      </c>
      <c r="EB377" s="14">
        <f t="shared" si="692"/>
        <v>2265</v>
      </c>
      <c r="EC377" s="14">
        <f t="shared" si="693"/>
        <v>2480</v>
      </c>
      <c r="ED377" s="14">
        <f t="shared" si="694"/>
        <v>2761</v>
      </c>
      <c r="EE377" s="14">
        <f t="shared" si="695"/>
        <v>2761</v>
      </c>
      <c r="EF377" s="14">
        <f t="shared" si="696"/>
        <v>2921</v>
      </c>
      <c r="EG377" s="14">
        <f t="shared" si="697"/>
        <v>1105</v>
      </c>
      <c r="EH377" s="14">
        <f t="shared" si="698"/>
        <v>1214</v>
      </c>
      <c r="EI377" s="14">
        <f t="shared" si="699"/>
        <v>1214</v>
      </c>
      <c r="EJ377" s="14">
        <f t="shared" si="700"/>
        <v>1345</v>
      </c>
      <c r="EK377" s="14">
        <f t="shared" si="701"/>
        <v>1418</v>
      </c>
      <c r="EL377" s="14">
        <f t="shared" si="702"/>
        <v>21950</v>
      </c>
      <c r="EM377" s="14">
        <f t="shared" si="703"/>
        <v>23900</v>
      </c>
      <c r="EN377" s="14">
        <f t="shared" si="704"/>
        <v>23900</v>
      </c>
      <c r="EO377" s="14">
        <f t="shared" si="705"/>
        <v>26510</v>
      </c>
      <c r="EP377" s="14">
        <f t="shared" si="706"/>
        <v>27910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3">
        <v>374</v>
      </c>
      <c r="AF378" s="13">
        <f t="shared" si="649"/>
        <v>19</v>
      </c>
      <c r="AG378" s="13">
        <f t="shared" si="621"/>
        <v>2</v>
      </c>
      <c r="AH378" s="14">
        <f t="shared" si="622"/>
        <v>1101022</v>
      </c>
      <c r="AI378" s="14" t="str">
        <f t="shared" si="623"/>
        <v>幻14突</v>
      </c>
      <c r="AJ378" s="25" t="s">
        <v>162</v>
      </c>
      <c r="AK378" s="14">
        <v>55</v>
      </c>
      <c r="AL378" s="14">
        <f t="shared" si="624"/>
        <v>14</v>
      </c>
      <c r="AM378" s="14">
        <f>INDEX(属性投放!$DE$6:$DE$85,(卡牌属性!AG378-2)*20+卡牌属性!AL378)</f>
        <v>4856</v>
      </c>
      <c r="AN378" s="14">
        <f t="shared" si="686"/>
        <v>4856</v>
      </c>
      <c r="AO378" s="14">
        <f t="shared" si="686"/>
        <v>4856</v>
      </c>
      <c r="AP378" s="14">
        <f t="shared" si="686"/>
        <v>4856</v>
      </c>
      <c r="AQ378" s="14">
        <f t="shared" si="686"/>
        <v>4856</v>
      </c>
      <c r="AR378" s="14">
        <f>INDEX(属性投放!$DF$6:$DF$85,(卡牌属性!AG378-2)*20+卡牌属性!AL378)</f>
        <v>2405</v>
      </c>
      <c r="AS378" s="14">
        <f t="shared" si="687"/>
        <v>2405</v>
      </c>
      <c r="AT378" s="14">
        <f t="shared" si="687"/>
        <v>2405</v>
      </c>
      <c r="AU378" s="14">
        <f t="shared" si="687"/>
        <v>2405</v>
      </c>
      <c r="AV378" s="14">
        <f t="shared" si="687"/>
        <v>2405</v>
      </c>
      <c r="AW378" s="14">
        <f>INDEX(属性投放!$DG$6:$DG$85,(卡牌属性!AG378-2)*20+卡牌属性!AL378)</f>
        <v>24230</v>
      </c>
      <c r="AX378" s="14">
        <f t="shared" si="688"/>
        <v>24230</v>
      </c>
      <c r="AY378" s="14">
        <f t="shared" si="688"/>
        <v>24230</v>
      </c>
      <c r="AZ378" s="14">
        <f t="shared" si="688"/>
        <v>24230</v>
      </c>
      <c r="BA378" s="14">
        <f t="shared" si="688"/>
        <v>24230</v>
      </c>
      <c r="BB378" s="14">
        <f>INDEX(属性投放!$DK$6:$DK$85,(卡牌属性!AG378-2)*20+卡牌属性!AL378)</f>
        <v>151</v>
      </c>
      <c r="BC378" s="14">
        <f t="shared" si="689"/>
        <v>151</v>
      </c>
      <c r="BD378" s="14">
        <f t="shared" si="689"/>
        <v>151</v>
      </c>
      <c r="BE378" s="14">
        <f t="shared" si="689"/>
        <v>151</v>
      </c>
      <c r="BF378" s="14">
        <f t="shared" si="689"/>
        <v>151</v>
      </c>
      <c r="BG378" s="14">
        <f>INDEX(属性投放!$DL$6:$DL$85,(卡牌属性!AG378-2)*20+卡牌属性!AL378)</f>
        <v>76</v>
      </c>
      <c r="BH378" s="14">
        <f t="shared" si="690"/>
        <v>76</v>
      </c>
      <c r="BI378" s="14">
        <f t="shared" si="690"/>
        <v>76</v>
      </c>
      <c r="BJ378" s="14">
        <f t="shared" si="690"/>
        <v>76</v>
      </c>
      <c r="BK378" s="14">
        <f t="shared" si="690"/>
        <v>76</v>
      </c>
      <c r="BL378" s="14">
        <f>INDEX(属性投放!$DM$6:$DM$85,(卡牌属性!AG378-2)*20+卡牌属性!AL378)</f>
        <v>755</v>
      </c>
      <c r="BM378" s="14">
        <f t="shared" si="691"/>
        <v>755</v>
      </c>
      <c r="BN378" s="14">
        <f t="shared" si="691"/>
        <v>755</v>
      </c>
      <c r="BO378" s="14">
        <f t="shared" si="691"/>
        <v>755</v>
      </c>
      <c r="BP378" s="14">
        <f t="shared" si="691"/>
        <v>755</v>
      </c>
      <c r="BU378" s="13">
        <v>374</v>
      </c>
      <c r="BV378" s="13">
        <f t="shared" si="631"/>
        <v>19</v>
      </c>
      <c r="BW378" s="14">
        <f t="shared" si="632"/>
        <v>2</v>
      </c>
      <c r="BX378" s="14">
        <f t="shared" si="633"/>
        <v>1102019</v>
      </c>
      <c r="BY378" s="14" t="str">
        <f t="shared" si="634"/>
        <v>食火蜥14突</v>
      </c>
      <c r="BZ378" s="25" t="s">
        <v>162</v>
      </c>
      <c r="CA378" s="14">
        <v>2</v>
      </c>
      <c r="CB378" s="14">
        <f t="shared" si="635"/>
        <v>14</v>
      </c>
      <c r="CC378" s="14" t="s">
        <v>21</v>
      </c>
      <c r="CD378" s="14">
        <f>INDEX(属性投放!$AY$6:$AY$85,(BW378-2)*20+CB378)</f>
        <v>5400</v>
      </c>
      <c r="CE378" s="14" t="s">
        <v>22</v>
      </c>
      <c r="CF378" s="14">
        <f>INDEX(属性投放!$AZ$6:$AZ$85,(BW378-2)*20+CB378)</f>
        <v>2680</v>
      </c>
      <c r="CG378" s="14" t="s">
        <v>674</v>
      </c>
      <c r="CH378" s="14">
        <f>INDEX(属性投放!$BA$6:$BA$85,(BW378-2)*20+CB378)</f>
        <v>53300</v>
      </c>
      <c r="CI378" s="14" t="s">
        <v>21</v>
      </c>
      <c r="CJ378" s="14">
        <f>INDEX(属性投放!$BB$6:$BB$85,(BW378-2)*20+CB378)</f>
        <v>15</v>
      </c>
      <c r="CK378" s="14" t="s">
        <v>22</v>
      </c>
      <c r="CL378" s="14">
        <f>INDEX(属性投放!$BC$6:$BC$85,(BW378-2)*20+CB378)</f>
        <v>8</v>
      </c>
      <c r="CM378" s="14" t="s">
        <v>674</v>
      </c>
      <c r="CN378" s="14">
        <f>INDEX(属性投放!$BD$6:$BD$85,(BW378-2)*20+CB378)</f>
        <v>150</v>
      </c>
      <c r="CQ378" s="13">
        <v>374</v>
      </c>
      <c r="CR378" s="13">
        <f t="shared" si="636"/>
        <v>8</v>
      </c>
      <c r="CS378" s="13">
        <f t="shared" si="637"/>
        <v>10</v>
      </c>
      <c r="CT378" s="14">
        <f t="shared" si="638"/>
        <v>4</v>
      </c>
      <c r="CU378" s="14">
        <f t="shared" si="639"/>
        <v>1102008</v>
      </c>
      <c r="CV378" s="14" t="str">
        <f>INDEX($O$6:$O$27,CR378)&amp;"-"&amp;INDEX(属性投放!$AB$7:$AB$26,CX378)&amp;"-魂火-"&amp;CZ378</f>
        <v>夏侯渊-众合+2-魂火-1</v>
      </c>
      <c r="CW378" s="25" t="s">
        <v>162</v>
      </c>
      <c r="CX378" s="14">
        <f>INDEX(属性投放!$AL$7:$AL$58,CS378)</f>
        <v>6</v>
      </c>
      <c r="CY378" s="14" t="s">
        <v>701</v>
      </c>
      <c r="CZ378" s="14">
        <f>INDEX(属性投放!$AM$7:$AM$58,CS378)</f>
        <v>1</v>
      </c>
      <c r="DA378" s="14">
        <f t="shared" si="640"/>
        <v>10</v>
      </c>
      <c r="DB378" s="14">
        <f>INDEX(属性投放!$AN$7:$AN$58,DA378)</f>
        <v>45</v>
      </c>
      <c r="DC378" s="14" t="s">
        <v>702</v>
      </c>
      <c r="DD378" s="14">
        <f>INDEX(属性投放!$BJ$6:$BJ$85,(CT378-2)*20+CX378)</f>
        <v>85</v>
      </c>
      <c r="DE378" s="14">
        <f>SUMIFS(DD$5:DD378,$CR$5:$CR378,"="&amp;$CR378)</f>
        <v>575</v>
      </c>
      <c r="DF378" s="14" t="s">
        <v>703</v>
      </c>
      <c r="DG378" s="14">
        <f>INDEX(属性投放!$BK$6:$BK$85,(CT378-2)*20+CX378)</f>
        <v>43</v>
      </c>
      <c r="DH378" s="14">
        <f>SUMIFS(DG$5:DG378,$CR$5:$CR378,"="&amp;$CR378)</f>
        <v>290</v>
      </c>
      <c r="DI378" s="14" t="s">
        <v>704</v>
      </c>
      <c r="DJ378" s="14">
        <f>INDEX(属性投放!$BL$6:$BL$85,(CT378-2)*20+CX378)</f>
        <v>850</v>
      </c>
      <c r="DK378" s="14">
        <f>SUMIFS(DJ$5:DJ378,$CR$5:$CR378,"="&amp;$CR378)</f>
        <v>5750</v>
      </c>
      <c r="DP378" s="14">
        <f t="shared" si="641"/>
        <v>1102019</v>
      </c>
      <c r="DQ378" s="14" t="str">
        <f t="shared" si="642"/>
        <v>食火蜥14突</v>
      </c>
      <c r="DR378" s="14">
        <f t="shared" si="643"/>
        <v>3</v>
      </c>
      <c r="DS378" s="14">
        <f t="shared" si="644"/>
        <v>3</v>
      </c>
      <c r="DT378" s="14">
        <f t="shared" si="645"/>
        <v>3</v>
      </c>
      <c r="DU378" s="14">
        <f t="shared" si="646"/>
        <v>2</v>
      </c>
      <c r="DV378" s="14">
        <f t="shared" si="647"/>
        <v>14</v>
      </c>
      <c r="DW378" s="14">
        <f t="shared" si="648"/>
        <v>14</v>
      </c>
      <c r="DX378" s="14">
        <f>INDEX(属性投放!$AW$6:$AW$85,(卡牌属性!DU378-2)*20+卡牌属性!DV378)</f>
        <v>7</v>
      </c>
      <c r="DY378" s="14">
        <f>INDEX(属性投放!BP$6:BP$85,卡牌属性!$DW378)</f>
        <v>400</v>
      </c>
      <c r="DZ378" s="14">
        <f>INDEX(属性投放!BQ$6:BQ$85,卡牌属性!$DW378)</f>
        <v>200</v>
      </c>
      <c r="EA378" s="14">
        <f>INDEX(属性投放!BR$6:BR$85,卡牌属性!$DW378)</f>
        <v>4000</v>
      </c>
      <c r="EB378" s="14">
        <f t="shared" si="692"/>
        <v>2735</v>
      </c>
      <c r="EC378" s="14">
        <f t="shared" si="693"/>
        <v>2990</v>
      </c>
      <c r="ED378" s="14">
        <f t="shared" si="694"/>
        <v>3311</v>
      </c>
      <c r="EE378" s="14">
        <f t="shared" si="695"/>
        <v>3311</v>
      </c>
      <c r="EF378" s="14">
        <f t="shared" si="696"/>
        <v>3479</v>
      </c>
      <c r="EG378" s="14">
        <f t="shared" si="697"/>
        <v>1344</v>
      </c>
      <c r="EH378" s="14">
        <f t="shared" si="698"/>
        <v>1469</v>
      </c>
      <c r="EI378" s="14">
        <f t="shared" si="699"/>
        <v>1469</v>
      </c>
      <c r="EJ378" s="14">
        <f t="shared" si="700"/>
        <v>1624</v>
      </c>
      <c r="EK378" s="14">
        <f t="shared" si="701"/>
        <v>1697</v>
      </c>
      <c r="EL378" s="14">
        <f t="shared" si="702"/>
        <v>26650</v>
      </c>
      <c r="EM378" s="14">
        <f t="shared" si="703"/>
        <v>29000</v>
      </c>
      <c r="EN378" s="14">
        <f t="shared" si="704"/>
        <v>29000</v>
      </c>
      <c r="EO378" s="14">
        <f t="shared" si="705"/>
        <v>32010</v>
      </c>
      <c r="EP378" s="14">
        <f t="shared" si="706"/>
        <v>33490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3">
        <v>375</v>
      </c>
      <c r="AF379" s="13">
        <f t="shared" si="649"/>
        <v>19</v>
      </c>
      <c r="AG379" s="13">
        <f t="shared" si="621"/>
        <v>2</v>
      </c>
      <c r="AH379" s="14">
        <f t="shared" si="622"/>
        <v>1101022</v>
      </c>
      <c r="AI379" s="14" t="str">
        <f t="shared" si="623"/>
        <v>幻15突</v>
      </c>
      <c r="AJ379" s="25" t="s">
        <v>162</v>
      </c>
      <c r="AK379" s="14">
        <v>56</v>
      </c>
      <c r="AL379" s="14">
        <f t="shared" si="624"/>
        <v>15</v>
      </c>
      <c r="AM379" s="14">
        <f>INDEX(属性投放!$DE$6:$DE$85,(卡牌属性!AG379-2)*20+卡牌属性!AL379)</f>
        <v>5288</v>
      </c>
      <c r="AN379" s="14">
        <f t="shared" si="686"/>
        <v>5288</v>
      </c>
      <c r="AO379" s="14">
        <f t="shared" si="686"/>
        <v>5288</v>
      </c>
      <c r="AP379" s="14">
        <f t="shared" si="686"/>
        <v>5288</v>
      </c>
      <c r="AQ379" s="14">
        <f t="shared" si="686"/>
        <v>5288</v>
      </c>
      <c r="AR379" s="14">
        <f>INDEX(属性投放!$DF$6:$DF$85,(卡牌属性!AG379-2)*20+卡牌属性!AL379)</f>
        <v>2622</v>
      </c>
      <c r="AS379" s="14">
        <f t="shared" si="687"/>
        <v>2622</v>
      </c>
      <c r="AT379" s="14">
        <f t="shared" si="687"/>
        <v>2622</v>
      </c>
      <c r="AU379" s="14">
        <f t="shared" si="687"/>
        <v>2622</v>
      </c>
      <c r="AV379" s="14">
        <f t="shared" si="687"/>
        <v>2622</v>
      </c>
      <c r="AW379" s="14">
        <f>INDEX(属性投放!$DG$6:$DG$85,(卡牌属性!AG379-2)*20+卡牌属性!AL379)</f>
        <v>26390</v>
      </c>
      <c r="AX379" s="14">
        <f t="shared" si="688"/>
        <v>26390</v>
      </c>
      <c r="AY379" s="14">
        <f t="shared" si="688"/>
        <v>26390</v>
      </c>
      <c r="AZ379" s="14">
        <f t="shared" si="688"/>
        <v>26390</v>
      </c>
      <c r="BA379" s="14">
        <f t="shared" si="688"/>
        <v>26390</v>
      </c>
      <c r="BB379" s="14">
        <f>INDEX(属性投放!$DK$6:$DK$85,(卡牌属性!AG379-2)*20+卡牌属性!AL379)</f>
        <v>151</v>
      </c>
      <c r="BC379" s="14">
        <f t="shared" si="689"/>
        <v>151</v>
      </c>
      <c r="BD379" s="14">
        <f t="shared" si="689"/>
        <v>151</v>
      </c>
      <c r="BE379" s="14">
        <f t="shared" si="689"/>
        <v>151</v>
      </c>
      <c r="BF379" s="14">
        <f t="shared" si="689"/>
        <v>151</v>
      </c>
      <c r="BG379" s="14">
        <f>INDEX(属性投放!$DL$6:$DL$85,(卡牌属性!AG379-2)*20+卡牌属性!AL379)</f>
        <v>76</v>
      </c>
      <c r="BH379" s="14">
        <f t="shared" si="690"/>
        <v>76</v>
      </c>
      <c r="BI379" s="14">
        <f t="shared" si="690"/>
        <v>76</v>
      </c>
      <c r="BJ379" s="14">
        <f t="shared" si="690"/>
        <v>76</v>
      </c>
      <c r="BK379" s="14">
        <f t="shared" si="690"/>
        <v>76</v>
      </c>
      <c r="BL379" s="14">
        <f>INDEX(属性投放!$DM$6:$DM$85,(卡牌属性!AG379-2)*20+卡牌属性!AL379)</f>
        <v>755</v>
      </c>
      <c r="BM379" s="14">
        <f t="shared" si="691"/>
        <v>755</v>
      </c>
      <c r="BN379" s="14">
        <f t="shared" si="691"/>
        <v>755</v>
      </c>
      <c r="BO379" s="14">
        <f t="shared" si="691"/>
        <v>755</v>
      </c>
      <c r="BP379" s="14">
        <f t="shared" si="691"/>
        <v>755</v>
      </c>
      <c r="BU379" s="13">
        <v>375</v>
      </c>
      <c r="BV379" s="13">
        <f t="shared" si="631"/>
        <v>19</v>
      </c>
      <c r="BW379" s="14">
        <f t="shared" si="632"/>
        <v>2</v>
      </c>
      <c r="BX379" s="14">
        <f t="shared" si="633"/>
        <v>1102019</v>
      </c>
      <c r="BY379" s="14" t="str">
        <f t="shared" si="634"/>
        <v>食火蜥15突</v>
      </c>
      <c r="BZ379" s="25" t="s">
        <v>162</v>
      </c>
      <c r="CA379" s="14">
        <v>2</v>
      </c>
      <c r="CB379" s="14">
        <f t="shared" si="635"/>
        <v>15</v>
      </c>
      <c r="CC379" s="14" t="s">
        <v>21</v>
      </c>
      <c r="CD379" s="14">
        <f>INDEX(属性投放!$AY$6:$AY$85,(BW379-2)*20+CB379)</f>
        <v>6715</v>
      </c>
      <c r="CE379" s="14" t="s">
        <v>22</v>
      </c>
      <c r="CF379" s="14">
        <f>INDEX(属性投放!$AZ$6:$AZ$85,(BW379-2)*20+CB379)</f>
        <v>3341</v>
      </c>
      <c r="CG379" s="14" t="s">
        <v>674</v>
      </c>
      <c r="CH379" s="14">
        <f>INDEX(属性投放!$BA$6:$BA$85,(BW379-2)*20+CB379)</f>
        <v>66450</v>
      </c>
      <c r="CI379" s="14" t="s">
        <v>21</v>
      </c>
      <c r="CJ379" s="14">
        <f>INDEX(属性投放!$BB$6:$BB$85,(BW379-2)*20+CB379)</f>
        <v>15</v>
      </c>
      <c r="CK379" s="14" t="s">
        <v>22</v>
      </c>
      <c r="CL379" s="14">
        <f>INDEX(属性投放!$BC$6:$BC$85,(BW379-2)*20+CB379)</f>
        <v>8</v>
      </c>
      <c r="CM379" s="14" t="s">
        <v>674</v>
      </c>
      <c r="CN379" s="14">
        <f>INDEX(属性投放!$BD$6:$BD$85,(BW379-2)*20+CB379)</f>
        <v>150</v>
      </c>
      <c r="CQ379" s="13">
        <v>375</v>
      </c>
      <c r="CR379" s="13">
        <f t="shared" si="636"/>
        <v>8</v>
      </c>
      <c r="CS379" s="13">
        <f t="shared" si="637"/>
        <v>11</v>
      </c>
      <c r="CT379" s="14">
        <f t="shared" si="638"/>
        <v>4</v>
      </c>
      <c r="CU379" s="14">
        <f t="shared" si="639"/>
        <v>1102008</v>
      </c>
      <c r="CV379" s="14" t="str">
        <f>INDEX($O$6:$O$27,CR379)&amp;"-"&amp;INDEX(属性投放!$AB$7:$AB$26,CX379)&amp;"-魂火-"&amp;CZ379</f>
        <v>夏侯渊-众合+2-魂火-2</v>
      </c>
      <c r="CW379" s="25" t="s">
        <v>162</v>
      </c>
      <c r="CX379" s="14">
        <f>INDEX(属性投放!$AL$7:$AL$58,CS379)</f>
        <v>6</v>
      </c>
      <c r="CY379" s="14" t="s">
        <v>701</v>
      </c>
      <c r="CZ379" s="14">
        <f>INDEX(属性投放!$AM$7:$AM$58,CS379)</f>
        <v>2</v>
      </c>
      <c r="DA379" s="14">
        <f t="shared" si="640"/>
        <v>11</v>
      </c>
      <c r="DB379" s="14">
        <f>INDEX(属性投放!$AN$7:$AN$58,DA379)</f>
        <v>47</v>
      </c>
      <c r="DC379" s="14" t="s">
        <v>702</v>
      </c>
      <c r="DD379" s="14">
        <f>INDEX(属性投放!$BJ$6:$BJ$85,(CT379-2)*20+CX379)</f>
        <v>85</v>
      </c>
      <c r="DE379" s="14">
        <f>SUMIFS(DD$5:DD379,$CR$5:$CR379,"="&amp;$CR379)</f>
        <v>660</v>
      </c>
      <c r="DF379" s="14" t="s">
        <v>703</v>
      </c>
      <c r="DG379" s="14">
        <f>INDEX(属性投放!$BK$6:$BK$85,(CT379-2)*20+CX379)</f>
        <v>43</v>
      </c>
      <c r="DH379" s="14">
        <f>SUMIFS(DG$5:DG379,$CR$5:$CR379,"="&amp;$CR379)</f>
        <v>333</v>
      </c>
      <c r="DI379" s="14" t="s">
        <v>704</v>
      </c>
      <c r="DJ379" s="14">
        <f>INDEX(属性投放!$BL$6:$BL$85,(CT379-2)*20+CX379)</f>
        <v>850</v>
      </c>
      <c r="DK379" s="14">
        <f>SUMIFS(DJ$5:DJ379,$CR$5:$CR379,"="&amp;$CR379)</f>
        <v>6600</v>
      </c>
      <c r="DP379" s="14">
        <f t="shared" si="641"/>
        <v>1102019</v>
      </c>
      <c r="DQ379" s="14" t="str">
        <f t="shared" si="642"/>
        <v>食火蜥15突</v>
      </c>
      <c r="DR379" s="14">
        <f t="shared" si="643"/>
        <v>3</v>
      </c>
      <c r="DS379" s="14">
        <f t="shared" si="644"/>
        <v>3</v>
      </c>
      <c r="DT379" s="14">
        <f t="shared" si="645"/>
        <v>3</v>
      </c>
      <c r="DU379" s="14">
        <f t="shared" si="646"/>
        <v>2</v>
      </c>
      <c r="DV379" s="14">
        <f t="shared" si="647"/>
        <v>15</v>
      </c>
      <c r="DW379" s="14">
        <f t="shared" si="648"/>
        <v>15</v>
      </c>
      <c r="DX379" s="14">
        <f>INDEX(属性投放!$AW$6:$AW$85,(卡牌属性!DU379-2)*20+卡牌属性!DV379)</f>
        <v>8</v>
      </c>
      <c r="DY379" s="14">
        <f>INDEX(属性投放!BP$6:BP$85,卡牌属性!$DW379)</f>
        <v>700</v>
      </c>
      <c r="DZ379" s="14">
        <f>INDEX(属性投放!BQ$6:BQ$85,卡牌属性!$DW379)</f>
        <v>350</v>
      </c>
      <c r="EA379" s="14">
        <f>INDEX(属性投放!BR$6:BR$85,卡牌属性!$DW379)</f>
        <v>7000</v>
      </c>
      <c r="EB379" s="14">
        <f t="shared" si="692"/>
        <v>3240</v>
      </c>
      <c r="EC379" s="14">
        <f t="shared" si="693"/>
        <v>3530</v>
      </c>
      <c r="ED379" s="14">
        <f t="shared" si="694"/>
        <v>3886</v>
      </c>
      <c r="EE379" s="14">
        <f t="shared" si="695"/>
        <v>3886</v>
      </c>
      <c r="EF379" s="14">
        <f t="shared" si="696"/>
        <v>4061</v>
      </c>
      <c r="EG379" s="14">
        <f t="shared" si="697"/>
        <v>1600</v>
      </c>
      <c r="EH379" s="14">
        <f t="shared" si="698"/>
        <v>1739</v>
      </c>
      <c r="EI379" s="14">
        <f t="shared" si="699"/>
        <v>1739</v>
      </c>
      <c r="EJ379" s="14">
        <f t="shared" si="700"/>
        <v>1915</v>
      </c>
      <c r="EK379" s="14">
        <f t="shared" si="701"/>
        <v>1988</v>
      </c>
      <c r="EL379" s="14">
        <f t="shared" si="702"/>
        <v>31700</v>
      </c>
      <c r="EM379" s="14">
        <f t="shared" si="703"/>
        <v>34400</v>
      </c>
      <c r="EN379" s="14">
        <f t="shared" si="704"/>
        <v>34400</v>
      </c>
      <c r="EO379" s="14">
        <f t="shared" si="705"/>
        <v>37760</v>
      </c>
      <c r="EP379" s="14">
        <f t="shared" si="706"/>
        <v>39310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3">
        <v>376</v>
      </c>
      <c r="AF380" s="13">
        <f t="shared" si="649"/>
        <v>19</v>
      </c>
      <c r="AG380" s="13">
        <f t="shared" si="621"/>
        <v>2</v>
      </c>
      <c r="AH380" s="14">
        <f t="shared" si="622"/>
        <v>1101022</v>
      </c>
      <c r="AI380" s="14" t="str">
        <f t="shared" si="623"/>
        <v>幻16突</v>
      </c>
      <c r="AJ380" s="25" t="s">
        <v>162</v>
      </c>
      <c r="AK380" s="14">
        <v>57</v>
      </c>
      <c r="AL380" s="14">
        <f t="shared" si="624"/>
        <v>16</v>
      </c>
      <c r="AM380" s="14">
        <f>INDEX(属性投放!$DE$6:$DE$85,(卡牌属性!AG380-2)*20+卡牌属性!AL380)</f>
        <v>9495</v>
      </c>
      <c r="AN380" s="14">
        <f t="shared" si="686"/>
        <v>9495</v>
      </c>
      <c r="AO380" s="14">
        <f t="shared" si="686"/>
        <v>9495</v>
      </c>
      <c r="AP380" s="14">
        <f t="shared" si="686"/>
        <v>9495</v>
      </c>
      <c r="AQ380" s="14">
        <f t="shared" si="686"/>
        <v>9495</v>
      </c>
      <c r="AR380" s="14">
        <f>INDEX(属性投放!$DF$6:$DF$85,(卡牌属性!AG380-2)*20+卡牌属性!AL380)</f>
        <v>4739</v>
      </c>
      <c r="AS380" s="14">
        <f t="shared" si="687"/>
        <v>4739</v>
      </c>
      <c r="AT380" s="14">
        <f t="shared" si="687"/>
        <v>4739</v>
      </c>
      <c r="AU380" s="14">
        <f t="shared" si="687"/>
        <v>4739</v>
      </c>
      <c r="AV380" s="14">
        <f t="shared" si="687"/>
        <v>4739</v>
      </c>
      <c r="AW380" s="14">
        <f>INDEX(属性投放!$DG$6:$DG$85,(卡牌属性!AG380-2)*20+卡牌属性!AL380)</f>
        <v>47425</v>
      </c>
      <c r="AX380" s="14">
        <f t="shared" si="688"/>
        <v>47425</v>
      </c>
      <c r="AY380" s="14">
        <f t="shared" si="688"/>
        <v>47425</v>
      </c>
      <c r="AZ380" s="14">
        <f t="shared" si="688"/>
        <v>47425</v>
      </c>
      <c r="BA380" s="14">
        <f t="shared" si="688"/>
        <v>47425</v>
      </c>
      <c r="BB380" s="14">
        <f>INDEX(属性投放!$DK$6:$DK$85,(卡牌属性!AG380-2)*20+卡牌属性!AL380)</f>
        <v>235</v>
      </c>
      <c r="BC380" s="14">
        <f t="shared" si="689"/>
        <v>235</v>
      </c>
      <c r="BD380" s="14">
        <f t="shared" si="689"/>
        <v>235</v>
      </c>
      <c r="BE380" s="14">
        <f t="shared" si="689"/>
        <v>235</v>
      </c>
      <c r="BF380" s="14">
        <f t="shared" si="689"/>
        <v>235</v>
      </c>
      <c r="BG380" s="14">
        <f>INDEX(属性投放!$DL$6:$DL$85,(卡牌属性!AG380-2)*20+卡牌属性!AL380)</f>
        <v>117</v>
      </c>
      <c r="BH380" s="14">
        <f t="shared" si="690"/>
        <v>117</v>
      </c>
      <c r="BI380" s="14">
        <f t="shared" si="690"/>
        <v>117</v>
      </c>
      <c r="BJ380" s="14">
        <f t="shared" si="690"/>
        <v>117</v>
      </c>
      <c r="BK380" s="14">
        <f t="shared" si="690"/>
        <v>117</v>
      </c>
      <c r="BL380" s="14">
        <f>INDEX(属性投放!$DM$6:$DM$85,(卡牌属性!AG380-2)*20+卡牌属性!AL380)</f>
        <v>1175</v>
      </c>
      <c r="BM380" s="14">
        <f t="shared" si="691"/>
        <v>1175</v>
      </c>
      <c r="BN380" s="14">
        <f t="shared" si="691"/>
        <v>1175</v>
      </c>
      <c r="BO380" s="14">
        <f t="shared" si="691"/>
        <v>1175</v>
      </c>
      <c r="BP380" s="14">
        <f t="shared" si="691"/>
        <v>1175</v>
      </c>
      <c r="BU380" s="13">
        <v>376</v>
      </c>
      <c r="BV380" s="13">
        <f t="shared" si="631"/>
        <v>19</v>
      </c>
      <c r="BW380" s="14">
        <f t="shared" si="632"/>
        <v>2</v>
      </c>
      <c r="BX380" s="14">
        <f t="shared" si="633"/>
        <v>1102019</v>
      </c>
      <c r="BY380" s="14" t="str">
        <f t="shared" si="634"/>
        <v>食火蜥16突</v>
      </c>
      <c r="BZ380" s="25" t="s">
        <v>162</v>
      </c>
      <c r="CA380" s="14">
        <v>2</v>
      </c>
      <c r="CB380" s="14">
        <f t="shared" si="635"/>
        <v>16</v>
      </c>
      <c r="CC380" s="14" t="s">
        <v>21</v>
      </c>
      <c r="CD380" s="14">
        <f>INDEX(属性投放!$AY$6:$AY$85,(BW380-2)*20+CB380)</f>
        <v>8585</v>
      </c>
      <c r="CE380" s="14" t="s">
        <v>22</v>
      </c>
      <c r="CF380" s="14">
        <f>INDEX(属性投放!$AZ$6:$AZ$85,(BW380-2)*20+CB380)</f>
        <v>4280</v>
      </c>
      <c r="CG380" s="14" t="s">
        <v>674</v>
      </c>
      <c r="CH380" s="14">
        <f>INDEX(属性投放!$BA$6:$BA$85,(BW380-2)*20+CB380)</f>
        <v>85150</v>
      </c>
      <c r="CI380" s="14" t="s">
        <v>21</v>
      </c>
      <c r="CJ380" s="14">
        <f>INDEX(属性投放!$BB$6:$BB$85,(BW380-2)*20+CB380)</f>
        <v>20</v>
      </c>
      <c r="CK380" s="14" t="s">
        <v>22</v>
      </c>
      <c r="CL380" s="14">
        <f>INDEX(属性投放!$BC$6:$BC$85,(BW380-2)*20+CB380)</f>
        <v>10</v>
      </c>
      <c r="CM380" s="14" t="s">
        <v>674</v>
      </c>
      <c r="CN380" s="14">
        <f>INDEX(属性投放!$BD$6:$BD$85,(BW380-2)*20+CB380)</f>
        <v>200</v>
      </c>
      <c r="CQ380" s="13">
        <v>376</v>
      </c>
      <c r="CR380" s="13">
        <f t="shared" si="636"/>
        <v>8</v>
      </c>
      <c r="CS380" s="13">
        <f t="shared" si="637"/>
        <v>12</v>
      </c>
      <c r="CT380" s="14">
        <f t="shared" si="638"/>
        <v>4</v>
      </c>
      <c r="CU380" s="14">
        <f t="shared" si="639"/>
        <v>1102008</v>
      </c>
      <c r="CV380" s="14" t="str">
        <f>INDEX($O$6:$O$27,CR380)&amp;"-"&amp;INDEX(属性投放!$AB$7:$AB$26,CX380)&amp;"-魂火-"&amp;CZ380</f>
        <v>夏侯渊-叫唤-魂火-1</v>
      </c>
      <c r="CW380" s="25" t="s">
        <v>162</v>
      </c>
      <c r="CX380" s="14">
        <f>INDEX(属性投放!$AL$7:$AL$58,CS380)</f>
        <v>7</v>
      </c>
      <c r="CY380" s="14" t="s">
        <v>701</v>
      </c>
      <c r="CZ380" s="14">
        <f>INDEX(属性投放!$AM$7:$AM$58,CS380)</f>
        <v>1</v>
      </c>
      <c r="DA380" s="14">
        <f t="shared" si="640"/>
        <v>12</v>
      </c>
      <c r="DB380" s="14">
        <f>INDEX(属性投放!$AN$7:$AN$58,DA380)</f>
        <v>50</v>
      </c>
      <c r="DC380" s="14" t="s">
        <v>702</v>
      </c>
      <c r="DD380" s="14">
        <f>INDEX(属性投放!$BJ$6:$BJ$85,(CT380-2)*20+CX380)</f>
        <v>110</v>
      </c>
      <c r="DE380" s="14">
        <f>SUMIFS(DD$5:DD380,$CR$5:$CR380,"="&amp;$CR380)</f>
        <v>770</v>
      </c>
      <c r="DF380" s="14" t="s">
        <v>703</v>
      </c>
      <c r="DG380" s="14">
        <f>INDEX(属性投放!$BK$6:$BK$85,(CT380-2)*20+CX380)</f>
        <v>55</v>
      </c>
      <c r="DH380" s="14">
        <f>SUMIFS(DG$5:DG380,$CR$5:$CR380,"="&amp;$CR380)</f>
        <v>388</v>
      </c>
      <c r="DI380" s="14" t="s">
        <v>704</v>
      </c>
      <c r="DJ380" s="14">
        <f>INDEX(属性投放!$BL$6:$BL$85,(CT380-2)*20+CX380)</f>
        <v>1100</v>
      </c>
      <c r="DK380" s="14">
        <f>SUMIFS(DJ$5:DJ380,$CR$5:$CR380,"="&amp;$CR380)</f>
        <v>7700</v>
      </c>
      <c r="DP380" s="14">
        <f t="shared" si="641"/>
        <v>1102019</v>
      </c>
      <c r="DQ380" s="14" t="str">
        <f t="shared" si="642"/>
        <v>食火蜥16突</v>
      </c>
      <c r="DR380" s="14">
        <f t="shared" si="643"/>
        <v>3</v>
      </c>
      <c r="DS380" s="14">
        <f t="shared" si="644"/>
        <v>3</v>
      </c>
      <c r="DT380" s="14">
        <f t="shared" si="645"/>
        <v>3</v>
      </c>
      <c r="DU380" s="14">
        <f t="shared" si="646"/>
        <v>2</v>
      </c>
      <c r="DV380" s="14">
        <f t="shared" si="647"/>
        <v>16</v>
      </c>
      <c r="DW380" s="14">
        <f t="shared" si="648"/>
        <v>16</v>
      </c>
      <c r="DX380" s="14">
        <f>INDEX(属性投放!$AW$6:$AW$85,(卡牌属性!DU380-2)*20+卡牌属性!DV380)</f>
        <v>7</v>
      </c>
      <c r="DY380" s="14">
        <f>INDEX(属性投放!BP$6:BP$85,卡牌属性!$DW380)</f>
        <v>700</v>
      </c>
      <c r="DZ380" s="14">
        <f>INDEX(属性投放!BQ$6:BQ$85,卡牌属性!$DW380)</f>
        <v>350</v>
      </c>
      <c r="EA380" s="14">
        <f>INDEX(属性投放!BR$6:BR$85,卡牌属性!$DW380)</f>
        <v>7000</v>
      </c>
      <c r="EB380" s="14">
        <f t="shared" si="692"/>
        <v>4060</v>
      </c>
      <c r="EC380" s="14">
        <f t="shared" si="693"/>
        <v>4390</v>
      </c>
      <c r="ED380" s="14">
        <f t="shared" si="694"/>
        <v>4786</v>
      </c>
      <c r="EE380" s="14">
        <f t="shared" si="695"/>
        <v>4786</v>
      </c>
      <c r="EF380" s="14">
        <f t="shared" si="696"/>
        <v>4969</v>
      </c>
      <c r="EG380" s="14">
        <f t="shared" si="697"/>
        <v>2014</v>
      </c>
      <c r="EH380" s="14">
        <f t="shared" si="698"/>
        <v>2169</v>
      </c>
      <c r="EI380" s="14">
        <f t="shared" si="699"/>
        <v>2169</v>
      </c>
      <c r="EJ380" s="14">
        <f t="shared" si="700"/>
        <v>2369</v>
      </c>
      <c r="EK380" s="14">
        <f t="shared" si="701"/>
        <v>2442</v>
      </c>
      <c r="EL380" s="14">
        <f t="shared" si="702"/>
        <v>39900</v>
      </c>
      <c r="EM380" s="14">
        <f t="shared" si="703"/>
        <v>43000</v>
      </c>
      <c r="EN380" s="14">
        <f t="shared" si="704"/>
        <v>43000</v>
      </c>
      <c r="EO380" s="14">
        <f t="shared" si="705"/>
        <v>46760</v>
      </c>
      <c r="EP380" s="14">
        <f t="shared" si="706"/>
        <v>48390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3">
        <v>377</v>
      </c>
      <c r="AF381" s="13">
        <f t="shared" si="649"/>
        <v>19</v>
      </c>
      <c r="AG381" s="13">
        <f t="shared" si="621"/>
        <v>2</v>
      </c>
      <c r="AH381" s="14">
        <f t="shared" si="622"/>
        <v>1101022</v>
      </c>
      <c r="AI381" s="14" t="str">
        <f t="shared" si="623"/>
        <v>幻17突</v>
      </c>
      <c r="AJ381" s="25" t="s">
        <v>162</v>
      </c>
      <c r="AK381" s="14">
        <v>58</v>
      </c>
      <c r="AL381" s="14">
        <f t="shared" si="624"/>
        <v>17</v>
      </c>
      <c r="AM381" s="14">
        <f>INDEX(属性投放!$DE$6:$DE$85,(卡牌属性!AG381-2)*20+卡牌属性!AL381)</f>
        <v>10333</v>
      </c>
      <c r="AN381" s="14">
        <f t="shared" si="686"/>
        <v>10333</v>
      </c>
      <c r="AO381" s="14">
        <f t="shared" si="686"/>
        <v>10333</v>
      </c>
      <c r="AP381" s="14">
        <f t="shared" si="686"/>
        <v>10333</v>
      </c>
      <c r="AQ381" s="14">
        <f t="shared" si="686"/>
        <v>10333</v>
      </c>
      <c r="AR381" s="14">
        <f>INDEX(属性投放!$DF$6:$DF$85,(卡牌属性!AG381-2)*20+卡牌属性!AL381)</f>
        <v>5158</v>
      </c>
      <c r="AS381" s="14">
        <f t="shared" si="687"/>
        <v>5158</v>
      </c>
      <c r="AT381" s="14">
        <f t="shared" si="687"/>
        <v>5158</v>
      </c>
      <c r="AU381" s="14">
        <f t="shared" si="687"/>
        <v>5158</v>
      </c>
      <c r="AV381" s="14">
        <f t="shared" si="687"/>
        <v>5158</v>
      </c>
      <c r="AW381" s="14">
        <f>INDEX(属性投放!$DG$6:$DG$85,(卡牌属性!AG381-2)*20+卡牌属性!AL381)</f>
        <v>51615</v>
      </c>
      <c r="AX381" s="14">
        <f t="shared" si="688"/>
        <v>51615</v>
      </c>
      <c r="AY381" s="14">
        <f t="shared" si="688"/>
        <v>51615</v>
      </c>
      <c r="AZ381" s="14">
        <f t="shared" si="688"/>
        <v>51615</v>
      </c>
      <c r="BA381" s="14">
        <f t="shared" si="688"/>
        <v>51615</v>
      </c>
      <c r="BB381" s="14">
        <f>INDEX(属性投放!$DK$6:$DK$85,(卡牌属性!AG381-2)*20+卡牌属性!AL381)</f>
        <v>235</v>
      </c>
      <c r="BC381" s="14">
        <f t="shared" si="689"/>
        <v>235</v>
      </c>
      <c r="BD381" s="14">
        <f t="shared" si="689"/>
        <v>235</v>
      </c>
      <c r="BE381" s="14">
        <f t="shared" si="689"/>
        <v>235</v>
      </c>
      <c r="BF381" s="14">
        <f t="shared" si="689"/>
        <v>235</v>
      </c>
      <c r="BG381" s="14">
        <f>INDEX(属性投放!$DL$6:$DL$85,(卡牌属性!AG381-2)*20+卡牌属性!AL381)</f>
        <v>117</v>
      </c>
      <c r="BH381" s="14">
        <f t="shared" si="690"/>
        <v>117</v>
      </c>
      <c r="BI381" s="14">
        <f t="shared" si="690"/>
        <v>117</v>
      </c>
      <c r="BJ381" s="14">
        <f t="shared" si="690"/>
        <v>117</v>
      </c>
      <c r="BK381" s="14">
        <f t="shared" si="690"/>
        <v>117</v>
      </c>
      <c r="BL381" s="14">
        <f>INDEX(属性投放!$DM$6:$DM$85,(卡牌属性!AG381-2)*20+卡牌属性!AL381)</f>
        <v>1175</v>
      </c>
      <c r="BM381" s="14">
        <f t="shared" si="691"/>
        <v>1175</v>
      </c>
      <c r="BN381" s="14">
        <f t="shared" si="691"/>
        <v>1175</v>
      </c>
      <c r="BO381" s="14">
        <f t="shared" si="691"/>
        <v>1175</v>
      </c>
      <c r="BP381" s="14">
        <f t="shared" si="691"/>
        <v>1175</v>
      </c>
      <c r="BU381" s="13">
        <v>377</v>
      </c>
      <c r="BV381" s="13">
        <f t="shared" si="631"/>
        <v>19</v>
      </c>
      <c r="BW381" s="14">
        <f t="shared" si="632"/>
        <v>2</v>
      </c>
      <c r="BX381" s="14">
        <f t="shared" si="633"/>
        <v>1102019</v>
      </c>
      <c r="BY381" s="14" t="str">
        <f t="shared" si="634"/>
        <v>食火蜥17突</v>
      </c>
      <c r="BZ381" s="25" t="s">
        <v>162</v>
      </c>
      <c r="CA381" s="14">
        <v>2</v>
      </c>
      <c r="CB381" s="14">
        <f t="shared" si="635"/>
        <v>17</v>
      </c>
      <c r="CC381" s="14" t="s">
        <v>21</v>
      </c>
      <c r="CD381" s="14">
        <f>INDEX(属性投放!$AY$6:$AY$85,(BW381-2)*20+CB381)</f>
        <v>10775</v>
      </c>
      <c r="CE381" s="14" t="s">
        <v>22</v>
      </c>
      <c r="CF381" s="14">
        <f>INDEX(属性投放!$AZ$6:$AZ$85,(BW381-2)*20+CB381)</f>
        <v>5375</v>
      </c>
      <c r="CG381" s="14" t="s">
        <v>674</v>
      </c>
      <c r="CH381" s="14">
        <f>INDEX(属性投放!$BA$6:$BA$85,(BW381-2)*20+CB381)</f>
        <v>107050</v>
      </c>
      <c r="CI381" s="14" t="s">
        <v>21</v>
      </c>
      <c r="CJ381" s="14">
        <f>INDEX(属性投放!$BB$6:$BB$85,(BW381-2)*20+CB381)</f>
        <v>20</v>
      </c>
      <c r="CK381" s="14" t="s">
        <v>22</v>
      </c>
      <c r="CL381" s="14">
        <f>INDEX(属性投放!$BC$6:$BC$85,(BW381-2)*20+CB381)</f>
        <v>10</v>
      </c>
      <c r="CM381" s="14" t="s">
        <v>674</v>
      </c>
      <c r="CN381" s="14">
        <f>INDEX(属性投放!$BD$6:$BD$85,(BW381-2)*20+CB381)</f>
        <v>200</v>
      </c>
      <c r="CQ381" s="13">
        <v>377</v>
      </c>
      <c r="CR381" s="13">
        <f t="shared" si="636"/>
        <v>8</v>
      </c>
      <c r="CS381" s="13">
        <f t="shared" si="637"/>
        <v>13</v>
      </c>
      <c r="CT381" s="14">
        <f t="shared" si="638"/>
        <v>4</v>
      </c>
      <c r="CU381" s="14">
        <f t="shared" si="639"/>
        <v>1102008</v>
      </c>
      <c r="CV381" s="14" t="str">
        <f>INDEX($O$6:$O$27,CR381)&amp;"-"&amp;INDEX(属性投放!$AB$7:$AB$26,CX381)&amp;"-魂火-"&amp;CZ381</f>
        <v>夏侯渊-叫唤-魂火-2</v>
      </c>
      <c r="CW381" s="25" t="s">
        <v>162</v>
      </c>
      <c r="CX381" s="14">
        <f>INDEX(属性投放!$AL$7:$AL$58,CS381)</f>
        <v>7</v>
      </c>
      <c r="CY381" s="14" t="s">
        <v>701</v>
      </c>
      <c r="CZ381" s="14">
        <f>INDEX(属性投放!$AM$7:$AM$58,CS381)</f>
        <v>2</v>
      </c>
      <c r="DA381" s="14">
        <f t="shared" si="640"/>
        <v>13</v>
      </c>
      <c r="DB381" s="14">
        <f>INDEX(属性投放!$AN$7:$AN$58,DA381)</f>
        <v>52</v>
      </c>
      <c r="DC381" s="14" t="s">
        <v>702</v>
      </c>
      <c r="DD381" s="14">
        <f>INDEX(属性投放!$BJ$6:$BJ$85,(CT381-2)*20+CX381)</f>
        <v>110</v>
      </c>
      <c r="DE381" s="14">
        <f>SUMIFS(DD$5:DD381,$CR$5:$CR381,"="&amp;$CR381)</f>
        <v>880</v>
      </c>
      <c r="DF381" s="14" t="s">
        <v>703</v>
      </c>
      <c r="DG381" s="14">
        <f>INDEX(属性投放!$BK$6:$BK$85,(CT381-2)*20+CX381)</f>
        <v>55</v>
      </c>
      <c r="DH381" s="14">
        <f>SUMIFS(DG$5:DG381,$CR$5:$CR381,"="&amp;$CR381)</f>
        <v>443</v>
      </c>
      <c r="DI381" s="14" t="s">
        <v>704</v>
      </c>
      <c r="DJ381" s="14">
        <f>INDEX(属性投放!$BL$6:$BL$85,(CT381-2)*20+CX381)</f>
        <v>1100</v>
      </c>
      <c r="DK381" s="14">
        <f>SUMIFS(DJ$5:DJ381,$CR$5:$CR381,"="&amp;$CR381)</f>
        <v>8800</v>
      </c>
      <c r="DP381" s="14">
        <f t="shared" si="641"/>
        <v>1102019</v>
      </c>
      <c r="DQ381" s="14" t="str">
        <f t="shared" si="642"/>
        <v>食火蜥17突</v>
      </c>
      <c r="DR381" s="14">
        <f t="shared" si="643"/>
        <v>3</v>
      </c>
      <c r="DS381" s="14">
        <f t="shared" si="644"/>
        <v>3</v>
      </c>
      <c r="DT381" s="14">
        <f t="shared" si="645"/>
        <v>3</v>
      </c>
      <c r="DU381" s="14">
        <f t="shared" si="646"/>
        <v>2</v>
      </c>
      <c r="DV381" s="14">
        <f t="shared" si="647"/>
        <v>17</v>
      </c>
      <c r="DW381" s="14">
        <f t="shared" si="648"/>
        <v>17</v>
      </c>
      <c r="DX381" s="14">
        <f>INDEX(属性投放!$AW$6:$AW$85,(卡牌属性!DU381-2)*20+卡牌属性!DV381)</f>
        <v>8</v>
      </c>
      <c r="DY381" s="14">
        <f>INDEX(属性投放!BP$6:BP$85,卡牌属性!$DW381)</f>
        <v>800</v>
      </c>
      <c r="DZ381" s="14">
        <f>INDEX(属性投放!BQ$6:BQ$85,卡牌属性!$DW381)</f>
        <v>400</v>
      </c>
      <c r="EA381" s="14">
        <f>INDEX(属性投放!BR$6:BR$85,卡牌属性!$DW381)</f>
        <v>8000</v>
      </c>
      <c r="EB381" s="14">
        <f t="shared" si="692"/>
        <v>4900</v>
      </c>
      <c r="EC381" s="14">
        <f t="shared" si="693"/>
        <v>5265</v>
      </c>
      <c r="ED381" s="14">
        <f t="shared" si="694"/>
        <v>5696</v>
      </c>
      <c r="EE381" s="14">
        <f t="shared" si="695"/>
        <v>5696</v>
      </c>
      <c r="EF381" s="14">
        <f t="shared" si="696"/>
        <v>5914</v>
      </c>
      <c r="EG381" s="14">
        <f t="shared" si="697"/>
        <v>2434</v>
      </c>
      <c r="EH381" s="14">
        <f t="shared" si="698"/>
        <v>2610</v>
      </c>
      <c r="EI381" s="14">
        <f t="shared" si="699"/>
        <v>2610</v>
      </c>
      <c r="EJ381" s="14">
        <f t="shared" si="700"/>
        <v>2824</v>
      </c>
      <c r="EK381" s="14">
        <f t="shared" si="701"/>
        <v>2918</v>
      </c>
      <c r="EL381" s="14">
        <f t="shared" si="702"/>
        <v>48300</v>
      </c>
      <c r="EM381" s="14">
        <f t="shared" si="703"/>
        <v>51750</v>
      </c>
      <c r="EN381" s="14">
        <f t="shared" si="704"/>
        <v>51750</v>
      </c>
      <c r="EO381" s="14">
        <f t="shared" si="705"/>
        <v>55860</v>
      </c>
      <c r="EP381" s="14">
        <f t="shared" si="706"/>
        <v>57840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3">
        <v>378</v>
      </c>
      <c r="AF382" s="13">
        <f t="shared" si="649"/>
        <v>19</v>
      </c>
      <c r="AG382" s="13">
        <f t="shared" si="621"/>
        <v>2</v>
      </c>
      <c r="AH382" s="14">
        <f t="shared" si="622"/>
        <v>1101022</v>
      </c>
      <c r="AI382" s="14" t="str">
        <f t="shared" si="623"/>
        <v>幻18突</v>
      </c>
      <c r="AJ382" s="25" t="s">
        <v>162</v>
      </c>
      <c r="AK382" s="14">
        <v>59</v>
      </c>
      <c r="AL382" s="14">
        <f t="shared" si="624"/>
        <v>18</v>
      </c>
      <c r="AM382" s="14">
        <f>INDEX(属性投放!$DE$6:$DE$85,(卡牌属性!AG382-2)*20+卡牌属性!AL382)</f>
        <v>11171</v>
      </c>
      <c r="AN382" s="14">
        <f t="shared" si="686"/>
        <v>11171</v>
      </c>
      <c r="AO382" s="14">
        <f t="shared" si="686"/>
        <v>11171</v>
      </c>
      <c r="AP382" s="14">
        <f t="shared" si="686"/>
        <v>11171</v>
      </c>
      <c r="AQ382" s="14">
        <f t="shared" si="686"/>
        <v>11171</v>
      </c>
      <c r="AR382" s="14">
        <f>INDEX(属性投放!$DF$6:$DF$85,(卡牌属性!AG382-2)*20+卡牌属性!AL382)</f>
        <v>5577</v>
      </c>
      <c r="AS382" s="14">
        <f t="shared" si="687"/>
        <v>5577</v>
      </c>
      <c r="AT382" s="14">
        <f t="shared" si="687"/>
        <v>5577</v>
      </c>
      <c r="AU382" s="14">
        <f t="shared" si="687"/>
        <v>5577</v>
      </c>
      <c r="AV382" s="14">
        <f t="shared" si="687"/>
        <v>5577</v>
      </c>
      <c r="AW382" s="14">
        <f>INDEX(属性投放!$DG$6:$DG$85,(卡牌属性!AG382-2)*20+卡牌属性!AL382)</f>
        <v>55805</v>
      </c>
      <c r="AX382" s="14">
        <f t="shared" si="688"/>
        <v>55805</v>
      </c>
      <c r="AY382" s="14">
        <f t="shared" si="688"/>
        <v>55805</v>
      </c>
      <c r="AZ382" s="14">
        <f t="shared" si="688"/>
        <v>55805</v>
      </c>
      <c r="BA382" s="14">
        <f t="shared" si="688"/>
        <v>55805</v>
      </c>
      <c r="BB382" s="14">
        <f>INDEX(属性投放!$DK$6:$DK$85,(卡牌属性!AG382-2)*20+卡牌属性!AL382)</f>
        <v>235</v>
      </c>
      <c r="BC382" s="14">
        <f t="shared" si="689"/>
        <v>235</v>
      </c>
      <c r="BD382" s="14">
        <f t="shared" si="689"/>
        <v>235</v>
      </c>
      <c r="BE382" s="14">
        <f t="shared" si="689"/>
        <v>235</v>
      </c>
      <c r="BF382" s="14">
        <f t="shared" si="689"/>
        <v>235</v>
      </c>
      <c r="BG382" s="14">
        <f>INDEX(属性投放!$DL$6:$DL$85,(卡牌属性!AG382-2)*20+卡牌属性!AL382)</f>
        <v>117</v>
      </c>
      <c r="BH382" s="14">
        <f t="shared" si="690"/>
        <v>117</v>
      </c>
      <c r="BI382" s="14">
        <f t="shared" si="690"/>
        <v>117</v>
      </c>
      <c r="BJ382" s="14">
        <f t="shared" si="690"/>
        <v>117</v>
      </c>
      <c r="BK382" s="14">
        <f t="shared" si="690"/>
        <v>117</v>
      </c>
      <c r="BL382" s="14">
        <f>INDEX(属性投放!$DM$6:$DM$85,(卡牌属性!AG382-2)*20+卡牌属性!AL382)</f>
        <v>1175</v>
      </c>
      <c r="BM382" s="14">
        <f t="shared" si="691"/>
        <v>1175</v>
      </c>
      <c r="BN382" s="14">
        <f t="shared" si="691"/>
        <v>1175</v>
      </c>
      <c r="BO382" s="14">
        <f t="shared" si="691"/>
        <v>1175</v>
      </c>
      <c r="BP382" s="14">
        <f t="shared" si="691"/>
        <v>1175</v>
      </c>
      <c r="BU382" s="13">
        <v>378</v>
      </c>
      <c r="BV382" s="13">
        <f t="shared" si="631"/>
        <v>19</v>
      </c>
      <c r="BW382" s="14">
        <f t="shared" si="632"/>
        <v>2</v>
      </c>
      <c r="BX382" s="14">
        <f t="shared" si="633"/>
        <v>1102019</v>
      </c>
      <c r="BY382" s="14" t="str">
        <f t="shared" si="634"/>
        <v>食火蜥18突</v>
      </c>
      <c r="BZ382" s="25" t="s">
        <v>162</v>
      </c>
      <c r="CA382" s="14">
        <v>2</v>
      </c>
      <c r="CB382" s="14">
        <f t="shared" si="635"/>
        <v>18</v>
      </c>
      <c r="CC382" s="14" t="s">
        <v>21</v>
      </c>
      <c r="CD382" s="14">
        <f>INDEX(属性投放!$AY$6:$AY$85,(BW382-2)*20+CB382)</f>
        <v>13385</v>
      </c>
      <c r="CE382" s="14" t="s">
        <v>22</v>
      </c>
      <c r="CF382" s="14">
        <f>INDEX(属性投放!$AZ$6:$AZ$85,(BW382-2)*20+CB382)</f>
        <v>6680</v>
      </c>
      <c r="CG382" s="14" t="s">
        <v>674</v>
      </c>
      <c r="CH382" s="14">
        <f>INDEX(属性投放!$BA$6:$BA$85,(BW382-2)*20+CB382)</f>
        <v>133150</v>
      </c>
      <c r="CI382" s="14" t="s">
        <v>21</v>
      </c>
      <c r="CJ382" s="14">
        <f>INDEX(属性投放!$BB$6:$BB$85,(BW382-2)*20+CB382)</f>
        <v>20</v>
      </c>
      <c r="CK382" s="14" t="s">
        <v>22</v>
      </c>
      <c r="CL382" s="14">
        <f>INDEX(属性投放!$BC$6:$BC$85,(BW382-2)*20+CB382)</f>
        <v>10</v>
      </c>
      <c r="CM382" s="14" t="s">
        <v>674</v>
      </c>
      <c r="CN382" s="14">
        <f>INDEX(属性投放!$BD$6:$BD$85,(BW382-2)*20+CB382)</f>
        <v>200</v>
      </c>
      <c r="CQ382" s="13">
        <v>378</v>
      </c>
      <c r="CR382" s="13">
        <f t="shared" si="636"/>
        <v>8</v>
      </c>
      <c r="CS382" s="13">
        <f t="shared" si="637"/>
        <v>14</v>
      </c>
      <c r="CT382" s="14">
        <f t="shared" si="638"/>
        <v>4</v>
      </c>
      <c r="CU382" s="14">
        <f t="shared" si="639"/>
        <v>1102008</v>
      </c>
      <c r="CV382" s="14" t="str">
        <f>INDEX($O$6:$O$27,CR382)&amp;"-"&amp;INDEX(属性投放!$AB$7:$AB$26,CX382)&amp;"-魂火-"&amp;CZ382</f>
        <v>夏侯渊-叫唤+1-魂火-1</v>
      </c>
      <c r="CW382" s="25" t="s">
        <v>162</v>
      </c>
      <c r="CX382" s="14">
        <f>INDEX(属性投放!$AL$7:$AL$58,CS382)</f>
        <v>8</v>
      </c>
      <c r="CY382" s="14" t="s">
        <v>701</v>
      </c>
      <c r="CZ382" s="14">
        <f>INDEX(属性投放!$AM$7:$AM$58,CS382)</f>
        <v>1</v>
      </c>
      <c r="DA382" s="14">
        <f t="shared" si="640"/>
        <v>14</v>
      </c>
      <c r="DB382" s="14">
        <f>INDEX(属性投放!$AN$7:$AN$58,DA382)</f>
        <v>55</v>
      </c>
      <c r="DC382" s="14" t="s">
        <v>702</v>
      </c>
      <c r="DD382" s="14">
        <f>INDEX(属性投放!$BJ$6:$BJ$85,(CT382-2)*20+CX382)</f>
        <v>140</v>
      </c>
      <c r="DE382" s="14">
        <f>SUMIFS(DD$5:DD382,$CR$5:$CR382,"="&amp;$CR382)</f>
        <v>1020</v>
      </c>
      <c r="DF382" s="14" t="s">
        <v>703</v>
      </c>
      <c r="DG382" s="14">
        <f>INDEX(属性投放!$BK$6:$BK$85,(CT382-2)*20+CX382)</f>
        <v>70</v>
      </c>
      <c r="DH382" s="14">
        <f>SUMIFS(DG$5:DG382,$CR$5:$CR382,"="&amp;$CR382)</f>
        <v>513</v>
      </c>
      <c r="DI382" s="14" t="s">
        <v>704</v>
      </c>
      <c r="DJ382" s="14">
        <f>INDEX(属性投放!$BL$6:$BL$85,(CT382-2)*20+CX382)</f>
        <v>1400</v>
      </c>
      <c r="DK382" s="14">
        <f>SUMIFS(DJ$5:DJ382,$CR$5:$CR382,"="&amp;$CR382)</f>
        <v>10200</v>
      </c>
      <c r="DP382" s="14">
        <f t="shared" si="641"/>
        <v>1102019</v>
      </c>
      <c r="DQ382" s="14" t="str">
        <f t="shared" si="642"/>
        <v>食火蜥18突</v>
      </c>
      <c r="DR382" s="14">
        <f t="shared" si="643"/>
        <v>3</v>
      </c>
      <c r="DS382" s="14">
        <f t="shared" si="644"/>
        <v>3</v>
      </c>
      <c r="DT382" s="14">
        <f t="shared" si="645"/>
        <v>3</v>
      </c>
      <c r="DU382" s="14">
        <f t="shared" si="646"/>
        <v>2</v>
      </c>
      <c r="DV382" s="14">
        <f t="shared" si="647"/>
        <v>18</v>
      </c>
      <c r="DW382" s="14">
        <f t="shared" si="648"/>
        <v>18</v>
      </c>
      <c r="DX382" s="14">
        <f>INDEX(属性投放!$AW$6:$AW$85,(卡牌属性!DU382-2)*20+卡牌属性!DV382)</f>
        <v>7</v>
      </c>
      <c r="DY382" s="14">
        <f>INDEX(属性投放!BP$6:BP$85,卡牌属性!$DW382)</f>
        <v>1400</v>
      </c>
      <c r="DZ382" s="14">
        <f>INDEX(属性投放!BQ$6:BQ$85,卡牌属性!$DW382)</f>
        <v>700</v>
      </c>
      <c r="EA382" s="14">
        <f>INDEX(属性投放!BR$6:BR$85,卡牌属性!$DW382)</f>
        <v>14000</v>
      </c>
      <c r="EB382" s="14">
        <f t="shared" si="692"/>
        <v>5860</v>
      </c>
      <c r="EC382" s="14">
        <f t="shared" si="693"/>
        <v>6265</v>
      </c>
      <c r="ED382" s="14">
        <f t="shared" si="694"/>
        <v>6736</v>
      </c>
      <c r="EE382" s="14">
        <f t="shared" si="695"/>
        <v>6736</v>
      </c>
      <c r="EF382" s="14">
        <f t="shared" si="696"/>
        <v>6994</v>
      </c>
      <c r="EG382" s="14">
        <f t="shared" si="697"/>
        <v>2914</v>
      </c>
      <c r="EH382" s="14">
        <f t="shared" si="698"/>
        <v>3114</v>
      </c>
      <c r="EI382" s="14">
        <f t="shared" si="699"/>
        <v>3114</v>
      </c>
      <c r="EJ382" s="14">
        <f t="shared" si="700"/>
        <v>3344</v>
      </c>
      <c r="EK382" s="14">
        <f t="shared" si="701"/>
        <v>3462</v>
      </c>
      <c r="EL382" s="14">
        <f t="shared" si="702"/>
        <v>57900</v>
      </c>
      <c r="EM382" s="14">
        <f t="shared" si="703"/>
        <v>61750</v>
      </c>
      <c r="EN382" s="14">
        <f t="shared" si="704"/>
        <v>61750</v>
      </c>
      <c r="EO382" s="14">
        <f t="shared" si="705"/>
        <v>66260</v>
      </c>
      <c r="EP382" s="14">
        <f t="shared" si="706"/>
        <v>68640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3">
        <v>379</v>
      </c>
      <c r="AF383" s="13">
        <f t="shared" si="649"/>
        <v>19</v>
      </c>
      <c r="AG383" s="13">
        <f t="shared" si="621"/>
        <v>2</v>
      </c>
      <c r="AH383" s="14">
        <f t="shared" si="622"/>
        <v>1101022</v>
      </c>
      <c r="AI383" s="14" t="str">
        <f t="shared" si="623"/>
        <v>幻19突</v>
      </c>
      <c r="AJ383" s="25" t="s">
        <v>162</v>
      </c>
      <c r="AK383" s="14">
        <v>60</v>
      </c>
      <c r="AL383" s="14">
        <f t="shared" si="624"/>
        <v>19</v>
      </c>
      <c r="AM383" s="14">
        <f>INDEX(属性投放!$DE$6:$DE$85,(卡牌属性!AG383-2)*20+卡牌属性!AL383)</f>
        <v>17884</v>
      </c>
      <c r="AN383" s="14">
        <f t="shared" si="686"/>
        <v>17884</v>
      </c>
      <c r="AO383" s="14">
        <f t="shared" si="686"/>
        <v>17884</v>
      </c>
      <c r="AP383" s="14">
        <f t="shared" si="686"/>
        <v>17884</v>
      </c>
      <c r="AQ383" s="14">
        <f t="shared" si="686"/>
        <v>17884</v>
      </c>
      <c r="AR383" s="14">
        <f>INDEX(属性投放!$DF$6:$DF$85,(卡牌属性!AG383-2)*20+卡牌属性!AL383)</f>
        <v>8921</v>
      </c>
      <c r="AS383" s="14">
        <f t="shared" si="687"/>
        <v>8921</v>
      </c>
      <c r="AT383" s="14">
        <f t="shared" si="687"/>
        <v>8921</v>
      </c>
      <c r="AU383" s="14">
        <f t="shared" si="687"/>
        <v>8921</v>
      </c>
      <c r="AV383" s="14">
        <f t="shared" si="687"/>
        <v>8921</v>
      </c>
      <c r="AW383" s="14">
        <f>INDEX(属性投放!$DG$6:$DG$85,(卡牌属性!AG383-2)*20+卡牌属性!AL383)</f>
        <v>89370</v>
      </c>
      <c r="AX383" s="14">
        <f t="shared" si="688"/>
        <v>89370</v>
      </c>
      <c r="AY383" s="14">
        <f t="shared" si="688"/>
        <v>89370</v>
      </c>
      <c r="AZ383" s="14">
        <f t="shared" si="688"/>
        <v>89370</v>
      </c>
      <c r="BA383" s="14">
        <f t="shared" si="688"/>
        <v>89370</v>
      </c>
      <c r="BB383" s="14">
        <f>INDEX(属性投放!$DK$6:$DK$85,(卡牌属性!AG383-2)*20+卡牌属性!AL383)</f>
        <v>462</v>
      </c>
      <c r="BC383" s="14">
        <f t="shared" si="689"/>
        <v>462</v>
      </c>
      <c r="BD383" s="14">
        <f t="shared" si="689"/>
        <v>462</v>
      </c>
      <c r="BE383" s="14">
        <f t="shared" si="689"/>
        <v>462</v>
      </c>
      <c r="BF383" s="14">
        <f t="shared" si="689"/>
        <v>462</v>
      </c>
      <c r="BG383" s="14">
        <f>INDEX(属性投放!$DL$6:$DL$85,(卡牌属性!AG383-2)*20+卡牌属性!AL383)</f>
        <v>231</v>
      </c>
      <c r="BH383" s="14">
        <f t="shared" si="690"/>
        <v>231</v>
      </c>
      <c r="BI383" s="14">
        <f t="shared" si="690"/>
        <v>231</v>
      </c>
      <c r="BJ383" s="14">
        <f t="shared" si="690"/>
        <v>231</v>
      </c>
      <c r="BK383" s="14">
        <f t="shared" si="690"/>
        <v>231</v>
      </c>
      <c r="BL383" s="14">
        <f>INDEX(属性投放!$DM$6:$DM$85,(卡牌属性!AG383-2)*20+卡牌属性!AL383)</f>
        <v>2310</v>
      </c>
      <c r="BM383" s="14">
        <f t="shared" si="691"/>
        <v>2310</v>
      </c>
      <c r="BN383" s="14">
        <f t="shared" si="691"/>
        <v>2310</v>
      </c>
      <c r="BO383" s="14">
        <f t="shared" si="691"/>
        <v>2310</v>
      </c>
      <c r="BP383" s="14">
        <f t="shared" si="691"/>
        <v>2310</v>
      </c>
      <c r="BU383" s="13">
        <v>379</v>
      </c>
      <c r="BV383" s="13">
        <f t="shared" si="631"/>
        <v>19</v>
      </c>
      <c r="BW383" s="14">
        <f t="shared" si="632"/>
        <v>2</v>
      </c>
      <c r="BX383" s="14">
        <f t="shared" si="633"/>
        <v>1102019</v>
      </c>
      <c r="BY383" s="14" t="str">
        <f t="shared" si="634"/>
        <v>食火蜥19突</v>
      </c>
      <c r="BZ383" s="25" t="s">
        <v>162</v>
      </c>
      <c r="CA383" s="14">
        <v>2</v>
      </c>
      <c r="CB383" s="14">
        <f t="shared" si="635"/>
        <v>19</v>
      </c>
      <c r="CC383" s="14" t="s">
        <v>21</v>
      </c>
      <c r="CD383" s="14">
        <f>INDEX(属性投放!$AY$6:$AY$85,(BW383-2)*20+CB383)</f>
        <v>16965</v>
      </c>
      <c r="CE383" s="14" t="s">
        <v>22</v>
      </c>
      <c r="CF383" s="14">
        <f>INDEX(属性投放!$AZ$6:$AZ$85,(BW383-2)*20+CB383)</f>
        <v>8470</v>
      </c>
      <c r="CG383" s="14" t="s">
        <v>674</v>
      </c>
      <c r="CH383" s="14">
        <f>INDEX(属性投放!$BA$6:$BA$85,(BW383-2)*20+CB383)</f>
        <v>168950</v>
      </c>
      <c r="CI383" s="14" t="s">
        <v>21</v>
      </c>
      <c r="CJ383" s="14">
        <f>INDEX(属性投放!$BB$6:$BB$85,(BW383-2)*20+CB383)</f>
        <v>25</v>
      </c>
      <c r="CK383" s="14" t="s">
        <v>22</v>
      </c>
      <c r="CL383" s="14">
        <f>INDEX(属性投放!$BC$6:$BC$85,(BW383-2)*20+CB383)</f>
        <v>13</v>
      </c>
      <c r="CM383" s="14" t="s">
        <v>674</v>
      </c>
      <c r="CN383" s="14">
        <f>INDEX(属性投放!$BD$6:$BD$85,(BW383-2)*20+CB383)</f>
        <v>250</v>
      </c>
      <c r="CQ383" s="13">
        <v>379</v>
      </c>
      <c r="CR383" s="13">
        <f t="shared" si="636"/>
        <v>8</v>
      </c>
      <c r="CS383" s="13">
        <f t="shared" si="637"/>
        <v>15</v>
      </c>
      <c r="CT383" s="14">
        <f t="shared" si="638"/>
        <v>4</v>
      </c>
      <c r="CU383" s="14">
        <f t="shared" si="639"/>
        <v>1102008</v>
      </c>
      <c r="CV383" s="14" t="str">
        <f>INDEX($O$6:$O$27,CR383)&amp;"-"&amp;INDEX(属性投放!$AB$7:$AB$26,CX383)&amp;"-魂火-"&amp;CZ383</f>
        <v>夏侯渊-叫唤+1-魂火-2</v>
      </c>
      <c r="CW383" s="25" t="s">
        <v>162</v>
      </c>
      <c r="CX383" s="14">
        <f>INDEX(属性投放!$AL$7:$AL$58,CS383)</f>
        <v>8</v>
      </c>
      <c r="CY383" s="14" t="s">
        <v>701</v>
      </c>
      <c r="CZ383" s="14">
        <f>INDEX(属性投放!$AM$7:$AM$58,CS383)</f>
        <v>2</v>
      </c>
      <c r="DA383" s="14">
        <f t="shared" si="640"/>
        <v>15</v>
      </c>
      <c r="DB383" s="14">
        <f>INDEX(属性投放!$AN$7:$AN$58,DA383)</f>
        <v>57</v>
      </c>
      <c r="DC383" s="14" t="s">
        <v>702</v>
      </c>
      <c r="DD383" s="14">
        <f>INDEX(属性投放!$BJ$6:$BJ$85,(CT383-2)*20+CX383)</f>
        <v>140</v>
      </c>
      <c r="DE383" s="14">
        <f>SUMIFS(DD$5:DD383,$CR$5:$CR383,"="&amp;$CR383)</f>
        <v>1160</v>
      </c>
      <c r="DF383" s="14" t="s">
        <v>703</v>
      </c>
      <c r="DG383" s="14">
        <f>INDEX(属性投放!$BK$6:$BK$85,(CT383-2)*20+CX383)</f>
        <v>70</v>
      </c>
      <c r="DH383" s="14">
        <f>SUMIFS(DG$5:DG383,$CR$5:$CR383,"="&amp;$CR383)</f>
        <v>583</v>
      </c>
      <c r="DI383" s="14" t="s">
        <v>704</v>
      </c>
      <c r="DJ383" s="14">
        <f>INDEX(属性投放!$BL$6:$BL$85,(CT383-2)*20+CX383)</f>
        <v>1400</v>
      </c>
      <c r="DK383" s="14">
        <f>SUMIFS(DJ$5:DJ383,$CR$5:$CR383,"="&amp;$CR383)</f>
        <v>11600</v>
      </c>
      <c r="DP383" s="14">
        <f t="shared" si="641"/>
        <v>1102019</v>
      </c>
      <c r="DQ383" s="14" t="str">
        <f t="shared" si="642"/>
        <v>食火蜥19突</v>
      </c>
      <c r="DR383" s="14">
        <f t="shared" si="643"/>
        <v>3</v>
      </c>
      <c r="DS383" s="14">
        <f t="shared" si="644"/>
        <v>3</v>
      </c>
      <c r="DT383" s="14">
        <f t="shared" si="645"/>
        <v>3</v>
      </c>
      <c r="DU383" s="14">
        <f t="shared" si="646"/>
        <v>2</v>
      </c>
      <c r="DV383" s="14">
        <f t="shared" si="647"/>
        <v>19</v>
      </c>
      <c r="DW383" s="14">
        <f t="shared" si="648"/>
        <v>19</v>
      </c>
      <c r="DX383" s="14">
        <f>INDEX(属性投放!$AW$6:$AW$85,(卡牌属性!DU383-2)*20+卡牌属性!DV383)</f>
        <v>8</v>
      </c>
      <c r="DY383" s="14">
        <f>INDEX(属性投放!BP$6:BP$85,卡牌属性!$DW383)</f>
        <v>1400</v>
      </c>
      <c r="DZ383" s="14">
        <f>INDEX(属性投放!BQ$6:BQ$85,卡牌属性!$DW383)</f>
        <v>700</v>
      </c>
      <c r="EA383" s="14">
        <f>INDEX(属性投放!BR$6:BR$85,卡牌属性!$DW383)</f>
        <v>14000</v>
      </c>
      <c r="EB383" s="14">
        <f t="shared" si="692"/>
        <v>7400</v>
      </c>
      <c r="EC383" s="14">
        <f t="shared" si="693"/>
        <v>7840</v>
      </c>
      <c r="ED383" s="14">
        <f t="shared" si="694"/>
        <v>8346</v>
      </c>
      <c r="EE383" s="14">
        <f t="shared" si="695"/>
        <v>8346</v>
      </c>
      <c r="EF383" s="14">
        <f t="shared" si="696"/>
        <v>8639</v>
      </c>
      <c r="EG383" s="14">
        <f t="shared" si="697"/>
        <v>3684</v>
      </c>
      <c r="EH383" s="14">
        <f t="shared" si="698"/>
        <v>3905</v>
      </c>
      <c r="EI383" s="14">
        <f t="shared" si="699"/>
        <v>3905</v>
      </c>
      <c r="EJ383" s="14">
        <f t="shared" si="700"/>
        <v>4149</v>
      </c>
      <c r="EK383" s="14">
        <f t="shared" si="701"/>
        <v>4288</v>
      </c>
      <c r="EL383" s="14">
        <f t="shared" si="702"/>
        <v>73300</v>
      </c>
      <c r="EM383" s="14">
        <f t="shared" si="703"/>
        <v>77500</v>
      </c>
      <c r="EN383" s="14">
        <f t="shared" si="704"/>
        <v>77500</v>
      </c>
      <c r="EO383" s="14">
        <f t="shared" si="705"/>
        <v>82360</v>
      </c>
      <c r="EP383" s="14">
        <f t="shared" si="706"/>
        <v>85090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3">
        <v>380</v>
      </c>
      <c r="AF384" s="13">
        <f t="shared" si="649"/>
        <v>19</v>
      </c>
      <c r="AG384" s="13">
        <f t="shared" si="621"/>
        <v>2</v>
      </c>
      <c r="AH384" s="14">
        <f t="shared" si="622"/>
        <v>1101022</v>
      </c>
      <c r="AI384" s="14" t="str">
        <f t="shared" si="623"/>
        <v>幻20突</v>
      </c>
      <c r="AJ384" s="25" t="s">
        <v>162</v>
      </c>
      <c r="AK384" s="14">
        <v>61</v>
      </c>
      <c r="AL384" s="14">
        <f t="shared" si="624"/>
        <v>20</v>
      </c>
      <c r="AM384" s="14">
        <f>INDEX(属性投放!$DE$6:$DE$85,(卡牌属性!AG384-2)*20+卡牌属性!AL384)</f>
        <v>18874</v>
      </c>
      <c r="AN384" s="14">
        <f t="shared" si="686"/>
        <v>18874</v>
      </c>
      <c r="AO384" s="14">
        <f t="shared" si="686"/>
        <v>18874</v>
      </c>
      <c r="AP384" s="14">
        <f t="shared" si="686"/>
        <v>18874</v>
      </c>
      <c r="AQ384" s="14">
        <f t="shared" si="686"/>
        <v>18874</v>
      </c>
      <c r="AR384" s="14">
        <f>INDEX(属性投放!$DF$6:$DF$85,(卡牌属性!AG384-2)*20+卡牌属性!AL384)</f>
        <v>9417</v>
      </c>
      <c r="AS384" s="14">
        <f t="shared" si="687"/>
        <v>9417</v>
      </c>
      <c r="AT384" s="14">
        <f t="shared" si="687"/>
        <v>9417</v>
      </c>
      <c r="AU384" s="14">
        <f t="shared" si="687"/>
        <v>9417</v>
      </c>
      <c r="AV384" s="14">
        <f t="shared" si="687"/>
        <v>9417</v>
      </c>
      <c r="AW384" s="14">
        <f>INDEX(属性投放!$DG$6:$DG$85,(卡牌属性!AG384-2)*20+卡牌属性!AL384)</f>
        <v>94320</v>
      </c>
      <c r="AX384" s="14">
        <f t="shared" si="688"/>
        <v>94320</v>
      </c>
      <c r="AY384" s="14">
        <f t="shared" si="688"/>
        <v>94320</v>
      </c>
      <c r="AZ384" s="14">
        <f t="shared" si="688"/>
        <v>94320</v>
      </c>
      <c r="BA384" s="14">
        <f t="shared" si="688"/>
        <v>94320</v>
      </c>
      <c r="BB384" s="14">
        <f>INDEX(属性投放!$DK$6:$DK$85,(卡牌属性!AG384-2)*20+卡牌属性!AL384)</f>
        <v>462</v>
      </c>
      <c r="BC384" s="14">
        <f t="shared" si="689"/>
        <v>462</v>
      </c>
      <c r="BD384" s="14">
        <f t="shared" si="689"/>
        <v>462</v>
      </c>
      <c r="BE384" s="14">
        <f t="shared" si="689"/>
        <v>462</v>
      </c>
      <c r="BF384" s="14">
        <f t="shared" si="689"/>
        <v>462</v>
      </c>
      <c r="BG384" s="14">
        <f>INDEX(属性投放!$DL$6:$DL$85,(卡牌属性!AG384-2)*20+卡牌属性!AL384)</f>
        <v>231</v>
      </c>
      <c r="BH384" s="14">
        <f t="shared" si="690"/>
        <v>231</v>
      </c>
      <c r="BI384" s="14">
        <f t="shared" si="690"/>
        <v>231</v>
      </c>
      <c r="BJ384" s="14">
        <f t="shared" si="690"/>
        <v>231</v>
      </c>
      <c r="BK384" s="14">
        <f t="shared" si="690"/>
        <v>231</v>
      </c>
      <c r="BL384" s="14">
        <f>INDEX(属性投放!$DM$6:$DM$85,(卡牌属性!AG384-2)*20+卡牌属性!AL384)</f>
        <v>2310</v>
      </c>
      <c r="BM384" s="14">
        <f t="shared" si="691"/>
        <v>2310</v>
      </c>
      <c r="BN384" s="14">
        <f t="shared" si="691"/>
        <v>2310</v>
      </c>
      <c r="BO384" s="14">
        <f t="shared" si="691"/>
        <v>2310</v>
      </c>
      <c r="BP384" s="14">
        <f t="shared" si="691"/>
        <v>2310</v>
      </c>
      <c r="BU384" s="13">
        <v>380</v>
      </c>
      <c r="BV384" s="13">
        <f t="shared" si="631"/>
        <v>19</v>
      </c>
      <c r="BW384" s="14">
        <f t="shared" si="632"/>
        <v>2</v>
      </c>
      <c r="BX384" s="14">
        <f t="shared" si="633"/>
        <v>1102019</v>
      </c>
      <c r="BY384" s="14" t="str">
        <f t="shared" si="634"/>
        <v>食火蜥20突</v>
      </c>
      <c r="BZ384" s="25" t="s">
        <v>162</v>
      </c>
      <c r="CA384" s="14">
        <v>2</v>
      </c>
      <c r="CB384" s="14">
        <f t="shared" si="635"/>
        <v>20</v>
      </c>
      <c r="CC384" s="14" t="s">
        <v>21</v>
      </c>
      <c r="CD384" s="14">
        <f>INDEX(属性投放!$AY$6:$AY$85,(BW384-2)*20+CB384)</f>
        <v>21115</v>
      </c>
      <c r="CE384" s="14" t="s">
        <v>22</v>
      </c>
      <c r="CF384" s="14">
        <f>INDEX(属性投放!$AZ$6:$AZ$85,(BW384-2)*20+CB384)</f>
        <v>10549</v>
      </c>
      <c r="CG384" s="14" t="s">
        <v>674</v>
      </c>
      <c r="CH384" s="14">
        <f>INDEX(属性投放!$BA$6:$BA$85,(BW384-2)*20+CB384)</f>
        <v>210450</v>
      </c>
      <c r="CI384" s="14" t="s">
        <v>21</v>
      </c>
      <c r="CJ384" s="14">
        <f>INDEX(属性投放!$BB$6:$BB$85,(BW384-2)*20+CB384)</f>
        <v>25</v>
      </c>
      <c r="CK384" s="14" t="s">
        <v>22</v>
      </c>
      <c r="CL384" s="14">
        <f>INDEX(属性投放!$BC$6:$BC$85,(BW384-2)*20+CB384)</f>
        <v>13</v>
      </c>
      <c r="CM384" s="14" t="s">
        <v>674</v>
      </c>
      <c r="CN384" s="14">
        <f>INDEX(属性投放!$BD$6:$BD$85,(BW384-2)*20+CB384)</f>
        <v>250</v>
      </c>
      <c r="CQ384" s="13">
        <v>380</v>
      </c>
      <c r="CR384" s="13">
        <f t="shared" si="636"/>
        <v>8</v>
      </c>
      <c r="CS384" s="13">
        <f t="shared" si="637"/>
        <v>16</v>
      </c>
      <c r="CT384" s="14">
        <f t="shared" si="638"/>
        <v>4</v>
      </c>
      <c r="CU384" s="14">
        <f t="shared" si="639"/>
        <v>1102008</v>
      </c>
      <c r="CV384" s="14" t="str">
        <f>INDEX($O$6:$O$27,CR384)&amp;"-"&amp;INDEX(属性投放!$AB$7:$AB$26,CX384)&amp;"-魂火-"&amp;CZ384</f>
        <v>夏侯渊-叫唤+2-魂火-1</v>
      </c>
      <c r="CW384" s="25" t="s">
        <v>162</v>
      </c>
      <c r="CX384" s="14">
        <f>INDEX(属性投放!$AL$7:$AL$58,CS384)</f>
        <v>9</v>
      </c>
      <c r="CY384" s="14" t="s">
        <v>701</v>
      </c>
      <c r="CZ384" s="14">
        <f>INDEX(属性投放!$AM$7:$AM$58,CS384)</f>
        <v>1</v>
      </c>
      <c r="DA384" s="14">
        <f t="shared" si="640"/>
        <v>16</v>
      </c>
      <c r="DB384" s="14">
        <f>INDEX(属性投放!$AN$7:$AN$58,DA384)</f>
        <v>60</v>
      </c>
      <c r="DC384" s="14" t="s">
        <v>702</v>
      </c>
      <c r="DD384" s="14">
        <f>INDEX(属性投放!$BJ$6:$BJ$85,(CT384-2)*20+CX384)</f>
        <v>160</v>
      </c>
      <c r="DE384" s="14">
        <f>SUMIFS(DD$5:DD384,$CR$5:$CR384,"="&amp;$CR384)</f>
        <v>1320</v>
      </c>
      <c r="DF384" s="14" t="s">
        <v>703</v>
      </c>
      <c r="DG384" s="14">
        <f>INDEX(属性投放!$BK$6:$BK$85,(CT384-2)*20+CX384)</f>
        <v>80</v>
      </c>
      <c r="DH384" s="14">
        <f>SUMIFS(DG$5:DG384,$CR$5:$CR384,"="&amp;$CR384)</f>
        <v>663</v>
      </c>
      <c r="DI384" s="14" t="s">
        <v>704</v>
      </c>
      <c r="DJ384" s="14">
        <f>INDEX(属性投放!$BL$6:$BL$85,(CT384-2)*20+CX384)</f>
        <v>1600</v>
      </c>
      <c r="DK384" s="14">
        <f>SUMIFS(DJ$5:DJ384,$CR$5:$CR384,"="&amp;$CR384)</f>
        <v>13200</v>
      </c>
      <c r="DP384" s="14">
        <f t="shared" si="641"/>
        <v>1102019</v>
      </c>
      <c r="DQ384" s="14" t="str">
        <f t="shared" si="642"/>
        <v>食火蜥20突</v>
      </c>
      <c r="DR384" s="14">
        <f t="shared" si="643"/>
        <v>3</v>
      </c>
      <c r="DS384" s="14">
        <f t="shared" si="644"/>
        <v>3</v>
      </c>
      <c r="DT384" s="14">
        <f t="shared" si="645"/>
        <v>3</v>
      </c>
      <c r="DU384" s="14">
        <f t="shared" si="646"/>
        <v>2</v>
      </c>
      <c r="DV384" s="14">
        <f t="shared" si="647"/>
        <v>20</v>
      </c>
      <c r="DW384" s="14">
        <f t="shared" si="648"/>
        <v>20</v>
      </c>
      <c r="DX384" s="14">
        <f>INDEX(属性投放!$AW$6:$AW$85,(卡牌属性!DU384-2)*20+卡牌属性!DV384)</f>
        <v>10</v>
      </c>
      <c r="DY384" s="14">
        <f>INDEX(属性投放!BP$6:BP$85,卡牌属性!$DW384)</f>
        <v>1500</v>
      </c>
      <c r="DZ384" s="14">
        <f>INDEX(属性投放!BQ$6:BQ$85,卡牌属性!$DW384)</f>
        <v>750</v>
      </c>
      <c r="EA384" s="14">
        <f>INDEX(属性投放!BR$6:BR$85,卡牌属性!$DW384)</f>
        <v>15000</v>
      </c>
      <c r="EB384" s="14">
        <f t="shared" si="692"/>
        <v>9000</v>
      </c>
      <c r="EC384" s="14">
        <f t="shared" si="693"/>
        <v>9480</v>
      </c>
      <c r="ED384" s="14">
        <f t="shared" si="694"/>
        <v>10066</v>
      </c>
      <c r="EE384" s="14">
        <f t="shared" si="695"/>
        <v>10066</v>
      </c>
      <c r="EF384" s="14">
        <f t="shared" si="696"/>
        <v>10399</v>
      </c>
      <c r="EG384" s="14">
        <f t="shared" si="697"/>
        <v>4488</v>
      </c>
      <c r="EH384" s="14">
        <f t="shared" si="698"/>
        <v>4725</v>
      </c>
      <c r="EI384" s="14">
        <f t="shared" si="699"/>
        <v>4725</v>
      </c>
      <c r="EJ384" s="14">
        <f t="shared" si="700"/>
        <v>5009</v>
      </c>
      <c r="EK384" s="14">
        <f t="shared" si="701"/>
        <v>5172</v>
      </c>
      <c r="EL384" s="14">
        <f t="shared" si="702"/>
        <v>89300</v>
      </c>
      <c r="EM384" s="14">
        <f t="shared" si="703"/>
        <v>93900</v>
      </c>
      <c r="EN384" s="14">
        <f t="shared" si="704"/>
        <v>93900</v>
      </c>
      <c r="EO384" s="14">
        <f t="shared" si="705"/>
        <v>99560</v>
      </c>
      <c r="EP384" s="14">
        <f t="shared" si="706"/>
        <v>102690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3">
        <v>381</v>
      </c>
      <c r="AF385" s="13">
        <f t="shared" si="649"/>
        <v>20</v>
      </c>
      <c r="AG385" s="13">
        <f t="shared" si="621"/>
        <v>3</v>
      </c>
      <c r="AH385" s="14">
        <f t="shared" si="622"/>
        <v>1101023</v>
      </c>
      <c r="AI385" s="14" t="str">
        <f t="shared" si="623"/>
        <v>朱童1突</v>
      </c>
      <c r="AJ385" s="25" t="s">
        <v>162</v>
      </c>
      <c r="AK385" s="14">
        <v>62</v>
      </c>
      <c r="AL385" s="14">
        <f t="shared" si="624"/>
        <v>1</v>
      </c>
      <c r="AM385" s="14">
        <f>INDEX(属性投放!$DE$6:$DE$85,(卡牌属性!AG385-2)*20+卡牌属性!AL385)</f>
        <v>80</v>
      </c>
      <c r="AN385" s="14">
        <f t="shared" ref="AN385:AQ404" si="707">$AM385</f>
        <v>80</v>
      </c>
      <c r="AO385" s="14">
        <f t="shared" si="707"/>
        <v>80</v>
      </c>
      <c r="AP385" s="14">
        <f t="shared" si="707"/>
        <v>80</v>
      </c>
      <c r="AQ385" s="14">
        <f t="shared" si="707"/>
        <v>80</v>
      </c>
      <c r="AR385" s="14">
        <f>INDEX(属性投放!$DF$6:$DF$85,(卡牌属性!AG385-2)*20+卡牌属性!AL385)</f>
        <v>0</v>
      </c>
      <c r="AS385" s="14">
        <f t="shared" ref="AS385:AV404" si="708">$AR385</f>
        <v>0</v>
      </c>
      <c r="AT385" s="14">
        <f t="shared" si="708"/>
        <v>0</v>
      </c>
      <c r="AU385" s="14">
        <f t="shared" si="708"/>
        <v>0</v>
      </c>
      <c r="AV385" s="14">
        <f t="shared" si="708"/>
        <v>0</v>
      </c>
      <c r="AW385" s="14">
        <f>INDEX(属性投放!$DG$6:$DG$85,(卡牌属性!AG385-2)*20+卡牌属性!AL385)</f>
        <v>300</v>
      </c>
      <c r="AX385" s="14">
        <f t="shared" ref="AX385:BA404" si="709">$AW385</f>
        <v>300</v>
      </c>
      <c r="AY385" s="14">
        <f t="shared" si="709"/>
        <v>300</v>
      </c>
      <c r="AZ385" s="14">
        <f t="shared" si="709"/>
        <v>300</v>
      </c>
      <c r="BA385" s="14">
        <f t="shared" si="709"/>
        <v>300</v>
      </c>
      <c r="BB385" s="14">
        <f>INDEX(属性投放!$DK$6:$DK$85,(卡牌属性!AG385-2)*20+卡牌属性!AL385)</f>
        <v>9</v>
      </c>
      <c r="BC385" s="14">
        <f t="shared" ref="BC385:BF404" si="710">$BB385</f>
        <v>9</v>
      </c>
      <c r="BD385" s="14">
        <f t="shared" si="710"/>
        <v>9</v>
      </c>
      <c r="BE385" s="14">
        <f t="shared" si="710"/>
        <v>9</v>
      </c>
      <c r="BF385" s="14">
        <f t="shared" si="710"/>
        <v>9</v>
      </c>
      <c r="BG385" s="14">
        <f>INDEX(属性投放!$DL$6:$DL$85,(卡牌属性!AG385-2)*20+卡牌属性!AL385)</f>
        <v>4</v>
      </c>
      <c r="BH385" s="14">
        <f t="shared" ref="BH385:BK404" si="711">$BG385</f>
        <v>4</v>
      </c>
      <c r="BI385" s="14">
        <f t="shared" si="711"/>
        <v>4</v>
      </c>
      <c r="BJ385" s="14">
        <f t="shared" si="711"/>
        <v>4</v>
      </c>
      <c r="BK385" s="14">
        <f t="shared" si="711"/>
        <v>4</v>
      </c>
      <c r="BL385" s="14">
        <f>INDEX(属性投放!$DM$6:$DM$85,(卡牌属性!AG385-2)*20+卡牌属性!AL385)</f>
        <v>45</v>
      </c>
      <c r="BM385" s="14">
        <f t="shared" ref="BM385:BP404" si="712">$BL385</f>
        <v>45</v>
      </c>
      <c r="BN385" s="14">
        <f t="shared" si="712"/>
        <v>45</v>
      </c>
      <c r="BO385" s="14">
        <f t="shared" si="712"/>
        <v>45</v>
      </c>
      <c r="BP385" s="14">
        <f t="shared" si="712"/>
        <v>45</v>
      </c>
      <c r="BU385" s="13">
        <v>381</v>
      </c>
      <c r="BV385" s="13">
        <f t="shared" si="631"/>
        <v>20</v>
      </c>
      <c r="BW385" s="14">
        <f t="shared" si="632"/>
        <v>3</v>
      </c>
      <c r="BX385" s="14">
        <f t="shared" si="633"/>
        <v>1102020</v>
      </c>
      <c r="BY385" s="14" t="str">
        <f t="shared" si="634"/>
        <v>高顺1突</v>
      </c>
      <c r="BZ385" s="25" t="s">
        <v>162</v>
      </c>
      <c r="CA385" s="14">
        <v>2</v>
      </c>
      <c r="CB385" s="14">
        <f t="shared" si="635"/>
        <v>1</v>
      </c>
      <c r="CC385" s="14" t="s">
        <v>21</v>
      </c>
      <c r="CD385" s="14">
        <f>INDEX(属性投放!$AY$6:$AY$85,(BW385-2)*20+CB385)</f>
        <v>150</v>
      </c>
      <c r="CE385" s="14" t="s">
        <v>22</v>
      </c>
      <c r="CF385" s="14">
        <f>INDEX(属性投放!$AZ$6:$AZ$85,(BW385-2)*20+CB385)</f>
        <v>30</v>
      </c>
      <c r="CG385" s="14" t="s">
        <v>674</v>
      </c>
      <c r="CH385" s="14">
        <f>INDEX(属性投放!$BA$6:$BA$85,(BW385-2)*20+CB385)</f>
        <v>500</v>
      </c>
      <c r="CI385" s="14" t="s">
        <v>21</v>
      </c>
      <c r="CJ385" s="14">
        <f>INDEX(属性投放!$BB$6:$BB$85,(BW385-2)*20+CB385)</f>
        <v>8</v>
      </c>
      <c r="CK385" s="14" t="s">
        <v>22</v>
      </c>
      <c r="CL385" s="14">
        <f>INDEX(属性投放!$BC$6:$BC$85,(BW385-2)*20+CB385)</f>
        <v>4</v>
      </c>
      <c r="CM385" s="14" t="s">
        <v>674</v>
      </c>
      <c r="CN385" s="14">
        <f>INDEX(属性投放!$BD$6:$BD$85,(BW385-2)*20+CB385)</f>
        <v>80</v>
      </c>
      <c r="CQ385" s="13">
        <v>381</v>
      </c>
      <c r="CR385" s="13">
        <f t="shared" si="636"/>
        <v>8</v>
      </c>
      <c r="CS385" s="13">
        <f t="shared" si="637"/>
        <v>17</v>
      </c>
      <c r="CT385" s="14">
        <f t="shared" si="638"/>
        <v>4</v>
      </c>
      <c r="CU385" s="14">
        <f t="shared" si="639"/>
        <v>1102008</v>
      </c>
      <c r="CV385" s="14" t="str">
        <f>INDEX($O$6:$O$27,CR385)&amp;"-"&amp;INDEX(属性投放!$AB$7:$AB$26,CX385)&amp;"-魂火-"&amp;CZ385</f>
        <v>夏侯渊-叫唤+2-魂火-2</v>
      </c>
      <c r="CW385" s="25" t="s">
        <v>162</v>
      </c>
      <c r="CX385" s="14">
        <f>INDEX(属性投放!$AL$7:$AL$58,CS385)</f>
        <v>9</v>
      </c>
      <c r="CY385" s="14" t="s">
        <v>701</v>
      </c>
      <c r="CZ385" s="14">
        <f>INDEX(属性投放!$AM$7:$AM$58,CS385)</f>
        <v>2</v>
      </c>
      <c r="DA385" s="14">
        <f t="shared" si="640"/>
        <v>17</v>
      </c>
      <c r="DB385" s="14">
        <f>INDEX(属性投放!$AN$7:$AN$58,DA385)</f>
        <v>62</v>
      </c>
      <c r="DC385" s="14" t="s">
        <v>702</v>
      </c>
      <c r="DD385" s="14">
        <f>INDEX(属性投放!$BJ$6:$BJ$85,(CT385-2)*20+CX385)</f>
        <v>160</v>
      </c>
      <c r="DE385" s="14">
        <f>SUMIFS(DD$5:DD385,$CR$5:$CR385,"="&amp;$CR385)</f>
        <v>1480</v>
      </c>
      <c r="DF385" s="14" t="s">
        <v>703</v>
      </c>
      <c r="DG385" s="14">
        <f>INDEX(属性投放!$BK$6:$BK$85,(CT385-2)*20+CX385)</f>
        <v>80</v>
      </c>
      <c r="DH385" s="14">
        <f>SUMIFS(DG$5:DG385,$CR$5:$CR385,"="&amp;$CR385)</f>
        <v>743</v>
      </c>
      <c r="DI385" s="14" t="s">
        <v>704</v>
      </c>
      <c r="DJ385" s="14">
        <f>INDEX(属性投放!$BL$6:$BL$85,(CT385-2)*20+CX385)</f>
        <v>1600</v>
      </c>
      <c r="DK385" s="14">
        <f>SUMIFS(DJ$5:DJ385,$CR$5:$CR385,"="&amp;$CR385)</f>
        <v>14800</v>
      </c>
      <c r="DP385" s="14">
        <f t="shared" si="641"/>
        <v>1102020</v>
      </c>
      <c r="DQ385" s="14" t="str">
        <f t="shared" si="642"/>
        <v>高顺1突</v>
      </c>
      <c r="DR385" s="14">
        <f t="shared" si="643"/>
        <v>6</v>
      </c>
      <c r="DS385" s="14">
        <f t="shared" si="644"/>
        <v>5</v>
      </c>
      <c r="DT385" s="14">
        <f t="shared" si="645"/>
        <v>5</v>
      </c>
      <c r="DU385" s="14">
        <f t="shared" si="646"/>
        <v>3</v>
      </c>
      <c r="DV385" s="14">
        <f t="shared" si="647"/>
        <v>1</v>
      </c>
      <c r="DW385" s="14">
        <f t="shared" si="648"/>
        <v>21</v>
      </c>
      <c r="DX385" s="14">
        <f>INDEX(属性投放!$AW$6:$AW$85,(卡牌属性!DU385-2)*20+卡牌属性!DV385)</f>
        <v>4</v>
      </c>
      <c r="DY385" s="14">
        <f>INDEX(属性投放!BP$6:BP$85,卡牌属性!$DW385)</f>
        <v>35</v>
      </c>
      <c r="DZ385" s="14">
        <f>INDEX(属性投放!BQ$6:BQ$85,卡牌属性!$DW385)</f>
        <v>18</v>
      </c>
      <c r="EA385" s="14">
        <f>INDEX(属性投放!BR$6:BR$85,卡牌属性!$DW385)</f>
        <v>350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3">
        <v>382</v>
      </c>
      <c r="AF386" s="13">
        <f t="shared" si="649"/>
        <v>20</v>
      </c>
      <c r="AG386" s="13">
        <f t="shared" si="621"/>
        <v>3</v>
      </c>
      <c r="AH386" s="14">
        <f t="shared" si="622"/>
        <v>1101023</v>
      </c>
      <c r="AI386" s="14" t="str">
        <f t="shared" si="623"/>
        <v>朱童2突</v>
      </c>
      <c r="AJ386" s="25" t="s">
        <v>162</v>
      </c>
      <c r="AK386" s="14">
        <v>63</v>
      </c>
      <c r="AL386" s="14">
        <f t="shared" si="624"/>
        <v>2</v>
      </c>
      <c r="AM386" s="14">
        <f>INDEX(属性投放!$DE$6:$DE$85,(卡牌属性!AG386-2)*20+卡牌属性!AL386)</f>
        <v>170</v>
      </c>
      <c r="AN386" s="14">
        <f t="shared" si="707"/>
        <v>170</v>
      </c>
      <c r="AO386" s="14">
        <f t="shared" si="707"/>
        <v>170</v>
      </c>
      <c r="AP386" s="14">
        <f t="shared" si="707"/>
        <v>170</v>
      </c>
      <c r="AQ386" s="14">
        <f t="shared" si="707"/>
        <v>170</v>
      </c>
      <c r="AR386" s="14">
        <f>INDEX(属性投放!$DF$6:$DF$85,(卡牌属性!AG386-2)*20+卡牌属性!AL386)</f>
        <v>40</v>
      </c>
      <c r="AS386" s="14">
        <f t="shared" si="708"/>
        <v>40</v>
      </c>
      <c r="AT386" s="14">
        <f t="shared" si="708"/>
        <v>40</v>
      </c>
      <c r="AU386" s="14">
        <f t="shared" si="708"/>
        <v>40</v>
      </c>
      <c r="AV386" s="14">
        <f t="shared" si="708"/>
        <v>40</v>
      </c>
      <c r="AW386" s="14">
        <f>INDEX(属性投放!$DG$6:$DG$85,(卡牌属性!AG386-2)*20+卡牌属性!AL386)</f>
        <v>750</v>
      </c>
      <c r="AX386" s="14">
        <f t="shared" si="709"/>
        <v>750</v>
      </c>
      <c r="AY386" s="14">
        <f t="shared" si="709"/>
        <v>750</v>
      </c>
      <c r="AZ386" s="14">
        <f t="shared" si="709"/>
        <v>750</v>
      </c>
      <c r="BA386" s="14">
        <f t="shared" si="709"/>
        <v>750</v>
      </c>
      <c r="BB386" s="14">
        <f>INDEX(属性投放!$DK$6:$DK$85,(卡牌属性!AG386-2)*20+卡牌属性!AL386)</f>
        <v>18</v>
      </c>
      <c r="BC386" s="14">
        <f t="shared" si="710"/>
        <v>18</v>
      </c>
      <c r="BD386" s="14">
        <f t="shared" si="710"/>
        <v>18</v>
      </c>
      <c r="BE386" s="14">
        <f t="shared" si="710"/>
        <v>18</v>
      </c>
      <c r="BF386" s="14">
        <f t="shared" si="710"/>
        <v>18</v>
      </c>
      <c r="BG386" s="14">
        <f>INDEX(属性投放!$DL$6:$DL$85,(卡牌属性!AG386-2)*20+卡牌属性!AL386)</f>
        <v>9</v>
      </c>
      <c r="BH386" s="14">
        <f t="shared" si="711"/>
        <v>9</v>
      </c>
      <c r="BI386" s="14">
        <f t="shared" si="711"/>
        <v>9</v>
      </c>
      <c r="BJ386" s="14">
        <f t="shared" si="711"/>
        <v>9</v>
      </c>
      <c r="BK386" s="14">
        <f t="shared" si="711"/>
        <v>9</v>
      </c>
      <c r="BL386" s="14">
        <f>INDEX(属性投放!$DM$6:$DM$85,(卡牌属性!AG386-2)*20+卡牌属性!AL386)</f>
        <v>90</v>
      </c>
      <c r="BM386" s="14">
        <f t="shared" si="712"/>
        <v>90</v>
      </c>
      <c r="BN386" s="14">
        <f t="shared" si="712"/>
        <v>90</v>
      </c>
      <c r="BO386" s="14">
        <f t="shared" si="712"/>
        <v>90</v>
      </c>
      <c r="BP386" s="14">
        <f t="shared" si="712"/>
        <v>90</v>
      </c>
      <c r="BU386" s="13">
        <v>382</v>
      </c>
      <c r="BV386" s="13">
        <f t="shared" si="631"/>
        <v>20</v>
      </c>
      <c r="BW386" s="14">
        <f t="shared" si="632"/>
        <v>3</v>
      </c>
      <c r="BX386" s="14">
        <f t="shared" si="633"/>
        <v>1102020</v>
      </c>
      <c r="BY386" s="14" t="str">
        <f t="shared" si="634"/>
        <v>高顺2突</v>
      </c>
      <c r="BZ386" s="25" t="s">
        <v>162</v>
      </c>
      <c r="CA386" s="14">
        <v>2</v>
      </c>
      <c r="CB386" s="14">
        <f t="shared" si="635"/>
        <v>2</v>
      </c>
      <c r="CC386" s="14" t="s">
        <v>21</v>
      </c>
      <c r="CD386" s="14">
        <f>INDEX(属性投放!$AY$6:$AY$85,(BW386-2)*20+CB386)</f>
        <v>237</v>
      </c>
      <c r="CE386" s="14" t="s">
        <v>22</v>
      </c>
      <c r="CF386" s="14">
        <f>INDEX(属性投放!$AZ$6:$AZ$85,(BW386-2)*20+CB386)</f>
        <v>74</v>
      </c>
      <c r="CG386" s="14" t="s">
        <v>674</v>
      </c>
      <c r="CH386" s="14">
        <f>INDEX(属性投放!$BA$6:$BA$85,(BW386-2)*20+CB386)</f>
        <v>1370</v>
      </c>
      <c r="CI386" s="14" t="s">
        <v>21</v>
      </c>
      <c r="CJ386" s="14">
        <f>INDEX(属性投放!$BB$6:$BB$85,(BW386-2)*20+CB386)</f>
        <v>10</v>
      </c>
      <c r="CK386" s="14" t="s">
        <v>22</v>
      </c>
      <c r="CL386" s="14">
        <f>INDEX(属性投放!$BC$6:$BC$85,(BW386-2)*20+CB386)</f>
        <v>5</v>
      </c>
      <c r="CM386" s="14" t="s">
        <v>674</v>
      </c>
      <c r="CN386" s="14">
        <f>INDEX(属性投放!$BD$6:$BD$85,(BW386-2)*20+CB386)</f>
        <v>100</v>
      </c>
      <c r="CQ386" s="13">
        <v>382</v>
      </c>
      <c r="CR386" s="13">
        <f t="shared" si="636"/>
        <v>8</v>
      </c>
      <c r="CS386" s="13">
        <f t="shared" si="637"/>
        <v>18</v>
      </c>
      <c r="CT386" s="14">
        <f t="shared" si="638"/>
        <v>4</v>
      </c>
      <c r="CU386" s="14">
        <f t="shared" si="639"/>
        <v>1102008</v>
      </c>
      <c r="CV386" s="14" t="str">
        <f>INDEX($O$6:$O$27,CR386)&amp;"-"&amp;INDEX(属性投放!$AB$7:$AB$26,CX386)&amp;"-魂火-"&amp;CZ386</f>
        <v>夏侯渊-叫唤+2-魂火-3</v>
      </c>
      <c r="CW386" s="25" t="s">
        <v>162</v>
      </c>
      <c r="CX386" s="14">
        <f>INDEX(属性投放!$AL$7:$AL$58,CS386)</f>
        <v>9</v>
      </c>
      <c r="CY386" s="14" t="s">
        <v>701</v>
      </c>
      <c r="CZ386" s="14">
        <f>INDEX(属性投放!$AM$7:$AM$58,CS386)</f>
        <v>3</v>
      </c>
      <c r="DA386" s="14">
        <f t="shared" si="640"/>
        <v>18</v>
      </c>
      <c r="DB386" s="14">
        <f>INDEX(属性投放!$AN$7:$AN$58,DA386)</f>
        <v>65</v>
      </c>
      <c r="DC386" s="14" t="s">
        <v>702</v>
      </c>
      <c r="DD386" s="14">
        <f>INDEX(属性投放!$BJ$6:$BJ$85,(CT386-2)*20+CX386)</f>
        <v>160</v>
      </c>
      <c r="DE386" s="14">
        <f>SUMIFS(DD$5:DD386,$CR$5:$CR386,"="&amp;$CR386)</f>
        <v>1640</v>
      </c>
      <c r="DF386" s="14" t="s">
        <v>703</v>
      </c>
      <c r="DG386" s="14">
        <f>INDEX(属性投放!$BK$6:$BK$85,(CT386-2)*20+CX386)</f>
        <v>80</v>
      </c>
      <c r="DH386" s="14">
        <f>SUMIFS(DG$5:DG386,$CR$5:$CR386,"="&amp;$CR386)</f>
        <v>823</v>
      </c>
      <c r="DI386" s="14" t="s">
        <v>704</v>
      </c>
      <c r="DJ386" s="14">
        <f>INDEX(属性投放!$BL$6:$BL$85,(CT386-2)*20+CX386)</f>
        <v>1600</v>
      </c>
      <c r="DK386" s="14">
        <f>SUMIFS(DJ$5:DJ386,$CR$5:$CR386,"="&amp;$CR386)</f>
        <v>16400</v>
      </c>
      <c r="DP386" s="14">
        <f t="shared" si="641"/>
        <v>1102020</v>
      </c>
      <c r="DQ386" s="14" t="str">
        <f t="shared" si="642"/>
        <v>高顺2突</v>
      </c>
      <c r="DR386" s="14">
        <f t="shared" si="643"/>
        <v>6</v>
      </c>
      <c r="DS386" s="14">
        <f t="shared" si="644"/>
        <v>5</v>
      </c>
      <c r="DT386" s="14">
        <f t="shared" si="645"/>
        <v>5</v>
      </c>
      <c r="DU386" s="14">
        <f t="shared" si="646"/>
        <v>3</v>
      </c>
      <c r="DV386" s="14">
        <f t="shared" si="647"/>
        <v>2</v>
      </c>
      <c r="DW386" s="14">
        <f t="shared" si="648"/>
        <v>22</v>
      </c>
      <c r="DX386" s="14">
        <f>INDEX(属性投放!$AW$6:$AW$85,(卡牌属性!DU386-2)*20+卡牌属性!DV386)</f>
        <v>10</v>
      </c>
      <c r="DY386" s="14">
        <f>INDEX(属性投放!BP$6:BP$85,卡牌属性!$DW386)</f>
        <v>45</v>
      </c>
      <c r="DZ386" s="14">
        <f>INDEX(属性投放!BQ$6:BQ$85,卡牌属性!$DW386)</f>
        <v>23</v>
      </c>
      <c r="EA386" s="14">
        <f>INDEX(属性投放!BR$6:BR$85,卡牌属性!$DW386)</f>
        <v>450</v>
      </c>
      <c r="EB386" s="14">
        <f t="shared" ref="EB386:EB404" si="713">EB385+$DY385+EQ385*$DX385</f>
        <v>275</v>
      </c>
      <c r="EC386" s="14">
        <f t="shared" ref="EC386:EC404" si="714">EC385+$DY385+ER385*$DX385</f>
        <v>333</v>
      </c>
      <c r="ED386" s="14">
        <f t="shared" ref="ED386:ED404" si="715">ED385+$DY385+ES385*$DX385</f>
        <v>387</v>
      </c>
      <c r="EE386" s="14">
        <f t="shared" ref="EE386:EE404" si="716">EE385+$DY385+ET385*$DX385</f>
        <v>387</v>
      </c>
      <c r="EF386" s="14">
        <f t="shared" ref="EF386:EF404" si="717">EF385+$DY385+EU385*$DX385</f>
        <v>445</v>
      </c>
      <c r="EG386" s="14">
        <f t="shared" ref="EG386:EG404" si="718">EG385+$DZ385+EV385*$DX385</f>
        <v>64</v>
      </c>
      <c r="EH386" s="14">
        <f t="shared" ref="EH386:EH404" si="719">EH385+$DZ385+EW385*$DX385</f>
        <v>73</v>
      </c>
      <c r="EI386" s="14">
        <f t="shared" ref="EI386:EI404" si="720">EI385+$DZ385+EX385*$DX385</f>
        <v>73</v>
      </c>
      <c r="EJ386" s="14">
        <f t="shared" ref="EJ386:EJ404" si="721">EJ385+$DZ385+EY385*$DX385</f>
        <v>82</v>
      </c>
      <c r="EK386" s="14">
        <f t="shared" ref="EK386:EK404" si="722">EK385+$DZ385+EZ385*$DX385</f>
        <v>91</v>
      </c>
      <c r="EL386" s="14">
        <f t="shared" ref="EL386:EL404" si="723">EL385+$EA385+FA385*$DX385</f>
        <v>1070</v>
      </c>
      <c r="EM386" s="14">
        <f t="shared" ref="EM386:EM404" si="724">EM385+$EA385+FB385*$DX385</f>
        <v>1450</v>
      </c>
      <c r="EN386" s="14">
        <f t="shared" ref="EN386:EN404" si="725">EN385+$EA385+FC385*$DX385</f>
        <v>1450</v>
      </c>
      <c r="EO386" s="14">
        <f t="shared" ref="EO386:EO404" si="726">EO385+$EA385+FD385*$DX385</f>
        <v>1830</v>
      </c>
      <c r="EP386" s="14">
        <f t="shared" ref="EP386:EP404" si="727">EP385+$EA385+FE385*$DX385</f>
        <v>2120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3">
        <v>383</v>
      </c>
      <c r="AF387" s="13">
        <f t="shared" si="649"/>
        <v>20</v>
      </c>
      <c r="AG387" s="13">
        <f t="shared" si="621"/>
        <v>3</v>
      </c>
      <c r="AH387" s="14">
        <f t="shared" si="622"/>
        <v>1101023</v>
      </c>
      <c r="AI387" s="14" t="str">
        <f t="shared" si="623"/>
        <v>朱童3突</v>
      </c>
      <c r="AJ387" s="25" t="s">
        <v>162</v>
      </c>
      <c r="AK387" s="14">
        <v>64</v>
      </c>
      <c r="AL387" s="14">
        <f t="shared" si="624"/>
        <v>3</v>
      </c>
      <c r="AM387" s="14">
        <f>INDEX(属性投放!$DE$6:$DE$85,(卡牌属性!AG387-2)*20+卡牌属性!AL387)</f>
        <v>215</v>
      </c>
      <c r="AN387" s="14">
        <f t="shared" si="707"/>
        <v>215</v>
      </c>
      <c r="AO387" s="14">
        <f t="shared" si="707"/>
        <v>215</v>
      </c>
      <c r="AP387" s="14">
        <f t="shared" si="707"/>
        <v>215</v>
      </c>
      <c r="AQ387" s="14">
        <f t="shared" si="707"/>
        <v>215</v>
      </c>
      <c r="AR387" s="14">
        <f>INDEX(属性投放!$DF$6:$DF$85,(卡牌属性!AG387-2)*20+卡牌属性!AL387)</f>
        <v>63</v>
      </c>
      <c r="AS387" s="14">
        <f t="shared" si="708"/>
        <v>63</v>
      </c>
      <c r="AT387" s="14">
        <f t="shared" si="708"/>
        <v>63</v>
      </c>
      <c r="AU387" s="14">
        <f t="shared" si="708"/>
        <v>63</v>
      </c>
      <c r="AV387" s="14">
        <f t="shared" si="708"/>
        <v>63</v>
      </c>
      <c r="AW387" s="14">
        <f>INDEX(属性投放!$DG$6:$DG$85,(卡牌属性!AG387-2)*20+卡牌属性!AL387)</f>
        <v>975</v>
      </c>
      <c r="AX387" s="14">
        <f t="shared" si="709"/>
        <v>975</v>
      </c>
      <c r="AY387" s="14">
        <f t="shared" si="709"/>
        <v>975</v>
      </c>
      <c r="AZ387" s="14">
        <f t="shared" si="709"/>
        <v>975</v>
      </c>
      <c r="BA387" s="14">
        <f t="shared" si="709"/>
        <v>975</v>
      </c>
      <c r="BB387" s="14">
        <f>INDEX(属性投放!$DK$6:$DK$85,(卡牌属性!AG387-2)*20+卡牌属性!AL387)</f>
        <v>18</v>
      </c>
      <c r="BC387" s="14">
        <f t="shared" si="710"/>
        <v>18</v>
      </c>
      <c r="BD387" s="14">
        <f t="shared" si="710"/>
        <v>18</v>
      </c>
      <c r="BE387" s="14">
        <f t="shared" si="710"/>
        <v>18</v>
      </c>
      <c r="BF387" s="14">
        <f t="shared" si="710"/>
        <v>18</v>
      </c>
      <c r="BG387" s="14">
        <f>INDEX(属性投放!$DL$6:$DL$85,(卡牌属性!AG387-2)*20+卡牌属性!AL387)</f>
        <v>9</v>
      </c>
      <c r="BH387" s="14">
        <f t="shared" si="711"/>
        <v>9</v>
      </c>
      <c r="BI387" s="14">
        <f t="shared" si="711"/>
        <v>9</v>
      </c>
      <c r="BJ387" s="14">
        <f t="shared" si="711"/>
        <v>9</v>
      </c>
      <c r="BK387" s="14">
        <f t="shared" si="711"/>
        <v>9</v>
      </c>
      <c r="BL387" s="14">
        <f>INDEX(属性投放!$DM$6:$DM$85,(卡牌属性!AG387-2)*20+卡牌属性!AL387)</f>
        <v>90</v>
      </c>
      <c r="BM387" s="14">
        <f t="shared" si="712"/>
        <v>90</v>
      </c>
      <c r="BN387" s="14">
        <f t="shared" si="712"/>
        <v>90</v>
      </c>
      <c r="BO387" s="14">
        <f t="shared" si="712"/>
        <v>90</v>
      </c>
      <c r="BP387" s="14">
        <f t="shared" si="712"/>
        <v>90</v>
      </c>
      <c r="BU387" s="13">
        <v>383</v>
      </c>
      <c r="BV387" s="13">
        <f t="shared" si="631"/>
        <v>20</v>
      </c>
      <c r="BW387" s="14">
        <f t="shared" si="632"/>
        <v>3</v>
      </c>
      <c r="BX387" s="14">
        <f t="shared" si="633"/>
        <v>1102020</v>
      </c>
      <c r="BY387" s="14" t="str">
        <f t="shared" si="634"/>
        <v>高顺3突</v>
      </c>
      <c r="BZ387" s="25" t="s">
        <v>162</v>
      </c>
      <c r="CA387" s="14">
        <v>2</v>
      </c>
      <c r="CB387" s="14">
        <f t="shared" si="635"/>
        <v>3</v>
      </c>
      <c r="CC387" s="14" t="s">
        <v>21</v>
      </c>
      <c r="CD387" s="14">
        <f>INDEX(属性投放!$AY$6:$AY$85,(BW387-2)*20+CB387)</f>
        <v>442</v>
      </c>
      <c r="CE387" s="14" t="s">
        <v>22</v>
      </c>
      <c r="CF387" s="14">
        <f>INDEX(属性投放!$AZ$6:$AZ$85,(BW387-2)*20+CB387)</f>
        <v>177</v>
      </c>
      <c r="CG387" s="14" t="s">
        <v>674</v>
      </c>
      <c r="CH387" s="14">
        <f>INDEX(属性投放!$BA$6:$BA$85,(BW387-2)*20+CB387)</f>
        <v>3420</v>
      </c>
      <c r="CI387" s="14" t="s">
        <v>21</v>
      </c>
      <c r="CJ387" s="14">
        <f>INDEX(属性投放!$BB$6:$BB$85,(BW387-2)*20+CB387)</f>
        <v>10</v>
      </c>
      <c r="CK387" s="14" t="s">
        <v>22</v>
      </c>
      <c r="CL387" s="14">
        <f>INDEX(属性投放!$BC$6:$BC$85,(BW387-2)*20+CB387)</f>
        <v>5</v>
      </c>
      <c r="CM387" s="14" t="s">
        <v>674</v>
      </c>
      <c r="CN387" s="14">
        <f>INDEX(属性投放!$BD$6:$BD$85,(BW387-2)*20+CB387)</f>
        <v>100</v>
      </c>
      <c r="CQ387" s="13">
        <v>383</v>
      </c>
      <c r="CR387" s="13">
        <f t="shared" si="636"/>
        <v>8</v>
      </c>
      <c r="CS387" s="13">
        <f t="shared" si="637"/>
        <v>19</v>
      </c>
      <c r="CT387" s="14">
        <f t="shared" si="638"/>
        <v>4</v>
      </c>
      <c r="CU387" s="14">
        <f t="shared" si="639"/>
        <v>1102008</v>
      </c>
      <c r="CV387" s="14" t="str">
        <f>INDEX($O$6:$O$27,CR387)&amp;"-"&amp;INDEX(属性投放!$AB$7:$AB$26,CX387)&amp;"-魂火-"&amp;CZ387</f>
        <v>夏侯渊-大叫唤-魂火-1</v>
      </c>
      <c r="CW387" s="25" t="s">
        <v>162</v>
      </c>
      <c r="CX387" s="14">
        <f>INDEX(属性投放!$AL$7:$AL$58,CS387)</f>
        <v>10</v>
      </c>
      <c r="CY387" s="14" t="s">
        <v>701</v>
      </c>
      <c r="CZ387" s="14">
        <f>INDEX(属性投放!$AM$7:$AM$58,CS387)</f>
        <v>1</v>
      </c>
      <c r="DA387" s="14">
        <f t="shared" si="640"/>
        <v>19</v>
      </c>
      <c r="DB387" s="14">
        <f>INDEX(属性投放!$AN$7:$AN$58,DA387)</f>
        <v>67</v>
      </c>
      <c r="DC387" s="14" t="s">
        <v>702</v>
      </c>
      <c r="DD387" s="14">
        <f>INDEX(属性投放!$BJ$6:$BJ$85,(CT387-2)*20+CX387)</f>
        <v>190</v>
      </c>
      <c r="DE387" s="14">
        <f>SUMIFS(DD$5:DD387,$CR$5:$CR387,"="&amp;$CR387)</f>
        <v>1830</v>
      </c>
      <c r="DF387" s="14" t="s">
        <v>703</v>
      </c>
      <c r="DG387" s="14">
        <f>INDEX(属性投放!$BK$6:$BK$85,(CT387-2)*20+CX387)</f>
        <v>95</v>
      </c>
      <c r="DH387" s="14">
        <f>SUMIFS(DG$5:DG387,$CR$5:$CR387,"="&amp;$CR387)</f>
        <v>918</v>
      </c>
      <c r="DI387" s="14" t="s">
        <v>704</v>
      </c>
      <c r="DJ387" s="14">
        <f>INDEX(属性投放!$BL$6:$BL$85,(CT387-2)*20+CX387)</f>
        <v>1900</v>
      </c>
      <c r="DK387" s="14">
        <f>SUMIFS(DJ$5:DJ387,$CR$5:$CR387,"="&amp;$CR387)</f>
        <v>18300</v>
      </c>
      <c r="DP387" s="14">
        <f t="shared" si="641"/>
        <v>1102020</v>
      </c>
      <c r="DQ387" s="14" t="str">
        <f t="shared" si="642"/>
        <v>高顺3突</v>
      </c>
      <c r="DR387" s="14">
        <f t="shared" si="643"/>
        <v>6</v>
      </c>
      <c r="DS387" s="14">
        <f t="shared" si="644"/>
        <v>5</v>
      </c>
      <c r="DT387" s="14">
        <f t="shared" si="645"/>
        <v>5</v>
      </c>
      <c r="DU387" s="14">
        <f t="shared" si="646"/>
        <v>3</v>
      </c>
      <c r="DV387" s="14">
        <f t="shared" si="647"/>
        <v>3</v>
      </c>
      <c r="DW387" s="14">
        <f t="shared" si="648"/>
        <v>23</v>
      </c>
      <c r="DX387" s="14">
        <f>INDEX(属性投放!$AW$6:$AW$85,(卡牌属性!DU387-2)*20+卡牌属性!DV387)</f>
        <v>10</v>
      </c>
      <c r="DY387" s="14">
        <f>INDEX(属性投放!BP$6:BP$85,卡牌属性!$DW387)</f>
        <v>75</v>
      </c>
      <c r="DZ387" s="14">
        <f>INDEX(属性投放!BQ$6:BQ$85,卡牌属性!$DW387)</f>
        <v>38</v>
      </c>
      <c r="EA387" s="14">
        <f>INDEX(属性投放!BR$6:BR$85,卡牌属性!$DW387)</f>
        <v>750</v>
      </c>
      <c r="EB387" s="14">
        <f t="shared" si="713"/>
        <v>440</v>
      </c>
      <c r="EC387" s="14">
        <f t="shared" si="714"/>
        <v>528</v>
      </c>
      <c r="ED387" s="14">
        <f t="shared" si="715"/>
        <v>602</v>
      </c>
      <c r="EE387" s="14">
        <f t="shared" si="716"/>
        <v>602</v>
      </c>
      <c r="EF387" s="14">
        <f t="shared" si="717"/>
        <v>690</v>
      </c>
      <c r="EG387" s="14">
        <f t="shared" si="718"/>
        <v>137</v>
      </c>
      <c r="EH387" s="14">
        <f t="shared" si="719"/>
        <v>156</v>
      </c>
      <c r="EI387" s="14">
        <f t="shared" si="720"/>
        <v>156</v>
      </c>
      <c r="EJ387" s="14">
        <f t="shared" si="721"/>
        <v>185</v>
      </c>
      <c r="EK387" s="14">
        <f t="shared" si="722"/>
        <v>204</v>
      </c>
      <c r="EL387" s="14">
        <f t="shared" si="723"/>
        <v>2520</v>
      </c>
      <c r="EM387" s="14">
        <f t="shared" si="724"/>
        <v>3100</v>
      </c>
      <c r="EN387" s="14">
        <f t="shared" si="725"/>
        <v>3100</v>
      </c>
      <c r="EO387" s="14">
        <f t="shared" si="726"/>
        <v>3780</v>
      </c>
      <c r="EP387" s="14">
        <f t="shared" si="727"/>
        <v>4270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3">
        <v>384</v>
      </c>
      <c r="AF388" s="13">
        <f t="shared" si="649"/>
        <v>20</v>
      </c>
      <c r="AG388" s="13">
        <f t="shared" si="621"/>
        <v>3</v>
      </c>
      <c r="AH388" s="14">
        <f t="shared" si="622"/>
        <v>1101023</v>
      </c>
      <c r="AI388" s="14" t="str">
        <f t="shared" si="623"/>
        <v>朱童4突</v>
      </c>
      <c r="AJ388" s="25" t="s">
        <v>162</v>
      </c>
      <c r="AK388" s="14">
        <v>65</v>
      </c>
      <c r="AL388" s="14">
        <f t="shared" si="624"/>
        <v>4</v>
      </c>
      <c r="AM388" s="14">
        <f>INDEX(属性投放!$DE$6:$DE$85,(卡牌属性!AG388-2)*20+卡牌属性!AL388)</f>
        <v>440</v>
      </c>
      <c r="AN388" s="14">
        <f t="shared" si="707"/>
        <v>440</v>
      </c>
      <c r="AO388" s="14">
        <f t="shared" si="707"/>
        <v>440</v>
      </c>
      <c r="AP388" s="14">
        <f t="shared" si="707"/>
        <v>440</v>
      </c>
      <c r="AQ388" s="14">
        <f t="shared" si="707"/>
        <v>440</v>
      </c>
      <c r="AR388" s="14">
        <f>INDEX(属性投放!$DF$6:$DF$85,(卡牌属性!AG388-2)*20+卡牌属性!AL388)</f>
        <v>176</v>
      </c>
      <c r="AS388" s="14">
        <f t="shared" si="708"/>
        <v>176</v>
      </c>
      <c r="AT388" s="14">
        <f t="shared" si="708"/>
        <v>176</v>
      </c>
      <c r="AU388" s="14">
        <f t="shared" si="708"/>
        <v>176</v>
      </c>
      <c r="AV388" s="14">
        <f t="shared" si="708"/>
        <v>176</v>
      </c>
      <c r="AW388" s="14">
        <f>INDEX(属性投放!$DG$6:$DG$85,(卡牌属性!AG388-2)*20+卡牌属性!AL388)</f>
        <v>2100</v>
      </c>
      <c r="AX388" s="14">
        <f t="shared" si="709"/>
        <v>2100</v>
      </c>
      <c r="AY388" s="14">
        <f t="shared" si="709"/>
        <v>2100</v>
      </c>
      <c r="AZ388" s="14">
        <f t="shared" si="709"/>
        <v>2100</v>
      </c>
      <c r="BA388" s="14">
        <f t="shared" si="709"/>
        <v>2100</v>
      </c>
      <c r="BB388" s="14">
        <f>INDEX(属性投放!$DK$6:$DK$85,(卡牌属性!AG388-2)*20+卡牌属性!AL388)</f>
        <v>32</v>
      </c>
      <c r="BC388" s="14">
        <f t="shared" si="710"/>
        <v>32</v>
      </c>
      <c r="BD388" s="14">
        <f t="shared" si="710"/>
        <v>32</v>
      </c>
      <c r="BE388" s="14">
        <f t="shared" si="710"/>
        <v>32</v>
      </c>
      <c r="BF388" s="14">
        <f t="shared" si="710"/>
        <v>32</v>
      </c>
      <c r="BG388" s="14">
        <f>INDEX(属性投放!$DL$6:$DL$85,(卡牌属性!AG388-2)*20+卡牌属性!AL388)</f>
        <v>16</v>
      </c>
      <c r="BH388" s="14">
        <f t="shared" si="711"/>
        <v>16</v>
      </c>
      <c r="BI388" s="14">
        <f t="shared" si="711"/>
        <v>16</v>
      </c>
      <c r="BJ388" s="14">
        <f t="shared" si="711"/>
        <v>16</v>
      </c>
      <c r="BK388" s="14">
        <f t="shared" si="711"/>
        <v>16</v>
      </c>
      <c r="BL388" s="14">
        <f>INDEX(属性投放!$DM$6:$DM$85,(卡牌属性!AG388-2)*20+卡牌属性!AL388)</f>
        <v>160</v>
      </c>
      <c r="BM388" s="14">
        <f t="shared" si="712"/>
        <v>160</v>
      </c>
      <c r="BN388" s="14">
        <f t="shared" si="712"/>
        <v>160</v>
      </c>
      <c r="BO388" s="14">
        <f t="shared" si="712"/>
        <v>160</v>
      </c>
      <c r="BP388" s="14">
        <f t="shared" si="712"/>
        <v>160</v>
      </c>
      <c r="BU388" s="13">
        <v>384</v>
      </c>
      <c r="BV388" s="13">
        <f t="shared" si="631"/>
        <v>20</v>
      </c>
      <c r="BW388" s="14">
        <f t="shared" si="632"/>
        <v>3</v>
      </c>
      <c r="BX388" s="14">
        <f t="shared" si="633"/>
        <v>1102020</v>
      </c>
      <c r="BY388" s="14" t="str">
        <f t="shared" si="634"/>
        <v>高顺4突</v>
      </c>
      <c r="BZ388" s="25" t="s">
        <v>162</v>
      </c>
      <c r="CA388" s="14">
        <v>2</v>
      </c>
      <c r="CB388" s="14">
        <f t="shared" si="635"/>
        <v>4</v>
      </c>
      <c r="CC388" s="14" t="s">
        <v>21</v>
      </c>
      <c r="CD388" s="14">
        <f>INDEX(属性投放!$AY$6:$AY$85,(BW388-2)*20+CB388)</f>
        <v>687</v>
      </c>
      <c r="CE388" s="14" t="s">
        <v>22</v>
      </c>
      <c r="CF388" s="14">
        <f>INDEX(属性投放!$AZ$6:$AZ$85,(BW388-2)*20+CB388)</f>
        <v>301</v>
      </c>
      <c r="CG388" s="14" t="s">
        <v>674</v>
      </c>
      <c r="CH388" s="14">
        <f>INDEX(属性投放!$BA$6:$BA$85,(BW388-2)*20+CB388)</f>
        <v>5870</v>
      </c>
      <c r="CI388" s="14" t="s">
        <v>21</v>
      </c>
      <c r="CJ388" s="14">
        <f>INDEX(属性投放!$BB$6:$BB$85,(BW388-2)*20+CB388)</f>
        <v>12</v>
      </c>
      <c r="CK388" s="14" t="s">
        <v>22</v>
      </c>
      <c r="CL388" s="14">
        <f>INDEX(属性投放!$BC$6:$BC$85,(BW388-2)*20+CB388)</f>
        <v>6</v>
      </c>
      <c r="CM388" s="14" t="s">
        <v>674</v>
      </c>
      <c r="CN388" s="14">
        <f>INDEX(属性投放!$BD$6:$BD$85,(BW388-2)*20+CB388)</f>
        <v>120</v>
      </c>
      <c r="CQ388" s="13">
        <v>384</v>
      </c>
      <c r="CR388" s="13">
        <f t="shared" si="636"/>
        <v>8</v>
      </c>
      <c r="CS388" s="13">
        <f t="shared" si="637"/>
        <v>20</v>
      </c>
      <c r="CT388" s="14">
        <f t="shared" si="638"/>
        <v>4</v>
      </c>
      <c r="CU388" s="14">
        <f t="shared" si="639"/>
        <v>1102008</v>
      </c>
      <c r="CV388" s="14" t="str">
        <f>INDEX($O$6:$O$27,CR388)&amp;"-"&amp;INDEX(属性投放!$AB$7:$AB$26,CX388)&amp;"-魂火-"&amp;CZ388</f>
        <v>夏侯渊-大叫唤-魂火-2</v>
      </c>
      <c r="CW388" s="25" t="s">
        <v>162</v>
      </c>
      <c r="CX388" s="14">
        <f>INDEX(属性投放!$AL$7:$AL$58,CS388)</f>
        <v>10</v>
      </c>
      <c r="CY388" s="14" t="s">
        <v>701</v>
      </c>
      <c r="CZ388" s="14">
        <f>INDEX(属性投放!$AM$7:$AM$58,CS388)</f>
        <v>2</v>
      </c>
      <c r="DA388" s="14">
        <f t="shared" si="640"/>
        <v>20</v>
      </c>
      <c r="DB388" s="14">
        <f>INDEX(属性投放!$AN$7:$AN$58,DA388)</f>
        <v>70</v>
      </c>
      <c r="DC388" s="14" t="s">
        <v>702</v>
      </c>
      <c r="DD388" s="14">
        <f>INDEX(属性投放!$BJ$6:$BJ$85,(CT388-2)*20+CX388)</f>
        <v>190</v>
      </c>
      <c r="DE388" s="14">
        <f>SUMIFS(DD$5:DD388,$CR$5:$CR388,"="&amp;$CR388)</f>
        <v>2020</v>
      </c>
      <c r="DF388" s="14" t="s">
        <v>703</v>
      </c>
      <c r="DG388" s="14">
        <f>INDEX(属性投放!$BK$6:$BK$85,(CT388-2)*20+CX388)</f>
        <v>95</v>
      </c>
      <c r="DH388" s="14">
        <f>SUMIFS(DG$5:DG388,$CR$5:$CR388,"="&amp;$CR388)</f>
        <v>1013</v>
      </c>
      <c r="DI388" s="14" t="s">
        <v>704</v>
      </c>
      <c r="DJ388" s="14">
        <f>INDEX(属性投放!$BL$6:$BL$85,(CT388-2)*20+CX388)</f>
        <v>1900</v>
      </c>
      <c r="DK388" s="14">
        <f>SUMIFS(DJ$5:DJ388,$CR$5:$CR388,"="&amp;$CR388)</f>
        <v>20200</v>
      </c>
      <c r="DP388" s="14">
        <f t="shared" si="641"/>
        <v>1102020</v>
      </c>
      <c r="DQ388" s="14" t="str">
        <f t="shared" si="642"/>
        <v>高顺4突</v>
      </c>
      <c r="DR388" s="14">
        <f t="shared" si="643"/>
        <v>6</v>
      </c>
      <c r="DS388" s="14">
        <f t="shared" si="644"/>
        <v>5</v>
      </c>
      <c r="DT388" s="14">
        <f t="shared" si="645"/>
        <v>5</v>
      </c>
      <c r="DU388" s="14">
        <f t="shared" si="646"/>
        <v>3</v>
      </c>
      <c r="DV388" s="14">
        <f t="shared" si="647"/>
        <v>4</v>
      </c>
      <c r="DW388" s="14">
        <f t="shared" si="648"/>
        <v>24</v>
      </c>
      <c r="DX388" s="14">
        <f>INDEX(属性投放!$AW$6:$AW$85,(卡牌属性!DU388-2)*20+卡牌属性!DV388)</f>
        <v>10</v>
      </c>
      <c r="DY388" s="14">
        <f>INDEX(属性投放!BP$6:BP$85,卡牌属性!$DW388)</f>
        <v>90</v>
      </c>
      <c r="DZ388" s="14">
        <f>INDEX(属性投放!BQ$6:BQ$85,卡牌属性!$DW388)</f>
        <v>45</v>
      </c>
      <c r="EA388" s="14">
        <f>INDEX(属性投放!BR$6:BR$85,卡牌属性!$DW388)</f>
        <v>900</v>
      </c>
      <c r="EB388" s="14">
        <f t="shared" si="713"/>
        <v>635</v>
      </c>
      <c r="EC388" s="14">
        <f t="shared" si="714"/>
        <v>753</v>
      </c>
      <c r="ED388" s="14">
        <f t="shared" si="715"/>
        <v>847</v>
      </c>
      <c r="EE388" s="14">
        <f t="shared" si="716"/>
        <v>847</v>
      </c>
      <c r="EF388" s="14">
        <f t="shared" si="717"/>
        <v>965</v>
      </c>
      <c r="EG388" s="14">
        <f t="shared" si="718"/>
        <v>225</v>
      </c>
      <c r="EH388" s="14">
        <f t="shared" si="719"/>
        <v>254</v>
      </c>
      <c r="EI388" s="14">
        <f t="shared" si="720"/>
        <v>254</v>
      </c>
      <c r="EJ388" s="14">
        <f t="shared" si="721"/>
        <v>303</v>
      </c>
      <c r="EK388" s="14">
        <f t="shared" si="722"/>
        <v>332</v>
      </c>
      <c r="EL388" s="14">
        <f t="shared" si="723"/>
        <v>4270</v>
      </c>
      <c r="EM388" s="14">
        <f t="shared" si="724"/>
        <v>5050</v>
      </c>
      <c r="EN388" s="14">
        <f t="shared" si="725"/>
        <v>5050</v>
      </c>
      <c r="EO388" s="14">
        <f t="shared" si="726"/>
        <v>6030</v>
      </c>
      <c r="EP388" s="14">
        <f t="shared" si="727"/>
        <v>6720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3">
        <v>385</v>
      </c>
      <c r="AF389" s="13">
        <f t="shared" si="649"/>
        <v>20</v>
      </c>
      <c r="AG389" s="13">
        <f t="shared" ref="AG389:AG444" si="728">INDEX($D$6:$D$43,AF389)</f>
        <v>3</v>
      </c>
      <c r="AH389" s="14">
        <f t="shared" ref="AH389:AH444" si="729">INDEX($A$5:$A$43,AF389+1)</f>
        <v>1101023</v>
      </c>
      <c r="AI389" s="14" t="str">
        <f t="shared" ref="AI389:AI444" si="730">INDEX($B$5:$B$43,MATCH(AH389,$A$5:$A$43,0))&amp;AL389&amp;"突"</f>
        <v>朱童5突</v>
      </c>
      <c r="AJ389" s="25" t="s">
        <v>162</v>
      </c>
      <c r="AK389" s="14">
        <v>66</v>
      </c>
      <c r="AL389" s="14">
        <f t="shared" ref="AL389:AL444" si="731">AE389-INDEX($F$5:$F$43,AF389)</f>
        <v>5</v>
      </c>
      <c r="AM389" s="14">
        <f>INDEX(属性投放!$DE$6:$DE$85,(卡牌属性!AG389-2)*20+卡牌属性!AL389)</f>
        <v>531</v>
      </c>
      <c r="AN389" s="14">
        <f t="shared" si="707"/>
        <v>531</v>
      </c>
      <c r="AO389" s="14">
        <f t="shared" si="707"/>
        <v>531</v>
      </c>
      <c r="AP389" s="14">
        <f t="shared" si="707"/>
        <v>531</v>
      </c>
      <c r="AQ389" s="14">
        <f t="shared" si="707"/>
        <v>531</v>
      </c>
      <c r="AR389" s="14">
        <f>INDEX(属性投放!$DF$6:$DF$85,(卡牌属性!AG389-2)*20+卡牌属性!AL389)</f>
        <v>222</v>
      </c>
      <c r="AS389" s="14">
        <f t="shared" si="708"/>
        <v>222</v>
      </c>
      <c r="AT389" s="14">
        <f t="shared" si="708"/>
        <v>222</v>
      </c>
      <c r="AU389" s="14">
        <f t="shared" si="708"/>
        <v>222</v>
      </c>
      <c r="AV389" s="14">
        <f t="shared" si="708"/>
        <v>222</v>
      </c>
      <c r="AW389" s="14">
        <f>INDEX(属性投放!$DG$6:$DG$85,(卡牌属性!AG389-2)*20+卡牌属性!AL389)</f>
        <v>2555</v>
      </c>
      <c r="AX389" s="14">
        <f t="shared" si="709"/>
        <v>2555</v>
      </c>
      <c r="AY389" s="14">
        <f t="shared" si="709"/>
        <v>2555</v>
      </c>
      <c r="AZ389" s="14">
        <f t="shared" si="709"/>
        <v>2555</v>
      </c>
      <c r="BA389" s="14">
        <f t="shared" si="709"/>
        <v>2555</v>
      </c>
      <c r="BB389" s="14">
        <f>INDEX(属性投放!$DK$6:$DK$85,(卡牌属性!AG389-2)*20+卡牌属性!AL389)</f>
        <v>32</v>
      </c>
      <c r="BC389" s="14">
        <f t="shared" si="710"/>
        <v>32</v>
      </c>
      <c r="BD389" s="14">
        <f t="shared" si="710"/>
        <v>32</v>
      </c>
      <c r="BE389" s="14">
        <f t="shared" si="710"/>
        <v>32</v>
      </c>
      <c r="BF389" s="14">
        <f t="shared" si="710"/>
        <v>32</v>
      </c>
      <c r="BG389" s="14">
        <f>INDEX(属性投放!$DL$6:$DL$85,(卡牌属性!AG389-2)*20+卡牌属性!AL389)</f>
        <v>16</v>
      </c>
      <c r="BH389" s="14">
        <f t="shared" si="711"/>
        <v>16</v>
      </c>
      <c r="BI389" s="14">
        <f t="shared" si="711"/>
        <v>16</v>
      </c>
      <c r="BJ389" s="14">
        <f t="shared" si="711"/>
        <v>16</v>
      </c>
      <c r="BK389" s="14">
        <f t="shared" si="711"/>
        <v>16</v>
      </c>
      <c r="BL389" s="14">
        <f>INDEX(属性投放!$DM$6:$DM$85,(卡牌属性!AG389-2)*20+卡牌属性!AL389)</f>
        <v>160</v>
      </c>
      <c r="BM389" s="14">
        <f t="shared" si="712"/>
        <v>160</v>
      </c>
      <c r="BN389" s="14">
        <f t="shared" si="712"/>
        <v>160</v>
      </c>
      <c r="BO389" s="14">
        <f t="shared" si="712"/>
        <v>160</v>
      </c>
      <c r="BP389" s="14">
        <f t="shared" si="712"/>
        <v>160</v>
      </c>
      <c r="BU389" s="13">
        <v>385</v>
      </c>
      <c r="BV389" s="13">
        <f t="shared" ref="BV389:BV452" si="732">MATCH(BU389-1,$S$5:$S$43,1)</f>
        <v>20</v>
      </c>
      <c r="BW389" s="14">
        <f t="shared" ref="BW389:BW452" si="733">INDEX($Q$6:$Q$43,BV389)</f>
        <v>3</v>
      </c>
      <c r="BX389" s="14">
        <f t="shared" ref="BX389:BX452" si="734">INDEX($N$6:$N$33,BV389)</f>
        <v>1102020</v>
      </c>
      <c r="BY389" s="14" t="str">
        <f t="shared" ref="BY389:BY452" si="735">INDEX($O$6:$O$33,BV389)&amp;CB389&amp;"突"</f>
        <v>高顺5突</v>
      </c>
      <c r="BZ389" s="25" t="s">
        <v>162</v>
      </c>
      <c r="CA389" s="14">
        <v>2</v>
      </c>
      <c r="CB389" s="14">
        <f t="shared" ref="CB389:CB452" si="736">BU389-INDEX($S$5:$S$43,BV389)</f>
        <v>5</v>
      </c>
      <c r="CC389" s="14" t="s">
        <v>21</v>
      </c>
      <c r="CD389" s="14">
        <f>INDEX(属性投放!$AY$6:$AY$85,(BW389-2)*20+CB389)</f>
        <v>987</v>
      </c>
      <c r="CE389" s="14" t="s">
        <v>22</v>
      </c>
      <c r="CF389" s="14">
        <f>INDEX(属性投放!$AZ$6:$AZ$85,(BW389-2)*20+CB389)</f>
        <v>452</v>
      </c>
      <c r="CG389" s="14" t="s">
        <v>674</v>
      </c>
      <c r="CH389" s="14">
        <f>INDEX(属性投放!$BA$6:$BA$85,(BW389-2)*20+CB389)</f>
        <v>8870</v>
      </c>
      <c r="CI389" s="14" t="s">
        <v>21</v>
      </c>
      <c r="CJ389" s="14">
        <f>INDEX(属性投放!$BB$6:$BB$85,(BW389-2)*20+CB389)</f>
        <v>12</v>
      </c>
      <c r="CK389" s="14" t="s">
        <v>22</v>
      </c>
      <c r="CL389" s="14">
        <f>INDEX(属性投放!$BC$6:$BC$85,(BW389-2)*20+CB389)</f>
        <v>6</v>
      </c>
      <c r="CM389" s="14" t="s">
        <v>674</v>
      </c>
      <c r="CN389" s="14">
        <f>INDEX(属性投放!$BD$6:$BD$85,(BW389-2)*20+CB389)</f>
        <v>120</v>
      </c>
      <c r="CQ389" s="13">
        <v>385</v>
      </c>
      <c r="CR389" s="13">
        <f t="shared" ref="CR389:CR452" si="737">MATCH(CQ389-1,$U$5:$U$27,1)</f>
        <v>8</v>
      </c>
      <c r="CS389" s="13">
        <f t="shared" ref="CS389:CS452" si="738">CQ389-(CR389-1)*52</f>
        <v>21</v>
      </c>
      <c r="CT389" s="14">
        <f t="shared" ref="CT389:CT452" si="739">INDEX($Q$6:$Q$27,CR389)</f>
        <v>4</v>
      </c>
      <c r="CU389" s="14">
        <f t="shared" ref="CU389:CU452" si="740">INDEX($N$6:$N$27,CR389)</f>
        <v>1102008</v>
      </c>
      <c r="CV389" s="14" t="str">
        <f>INDEX($O$6:$O$27,CR389)&amp;"-"&amp;INDEX(属性投放!$AB$7:$AB$26,CX389)&amp;"-魂火-"&amp;CZ389</f>
        <v>夏侯渊-大叫唤-魂火-3</v>
      </c>
      <c r="CW389" s="25" t="s">
        <v>162</v>
      </c>
      <c r="CX389" s="14">
        <f>INDEX(属性投放!$AL$7:$AL$58,CS389)</f>
        <v>10</v>
      </c>
      <c r="CY389" s="14" t="s">
        <v>701</v>
      </c>
      <c r="CZ389" s="14">
        <f>INDEX(属性投放!$AM$7:$AM$58,CS389)</f>
        <v>3</v>
      </c>
      <c r="DA389" s="14">
        <f t="shared" ref="DA389:DA452" si="741">CS389</f>
        <v>21</v>
      </c>
      <c r="DB389" s="14">
        <f>INDEX(属性投放!$AN$7:$AN$58,DA389)</f>
        <v>72</v>
      </c>
      <c r="DC389" s="14" t="s">
        <v>702</v>
      </c>
      <c r="DD389" s="14">
        <f>INDEX(属性投放!$BJ$6:$BJ$85,(CT389-2)*20+CX389)</f>
        <v>190</v>
      </c>
      <c r="DE389" s="14">
        <f>SUMIFS(DD$5:DD389,$CR$5:$CR389,"="&amp;$CR389)</f>
        <v>2210</v>
      </c>
      <c r="DF389" s="14" t="s">
        <v>703</v>
      </c>
      <c r="DG389" s="14">
        <f>INDEX(属性投放!$BK$6:$BK$85,(CT389-2)*20+CX389)</f>
        <v>95</v>
      </c>
      <c r="DH389" s="14">
        <f>SUMIFS(DG$5:DG389,$CR$5:$CR389,"="&amp;$CR389)</f>
        <v>1108</v>
      </c>
      <c r="DI389" s="14" t="s">
        <v>704</v>
      </c>
      <c r="DJ389" s="14">
        <f>INDEX(属性投放!$BL$6:$BL$85,(CT389-2)*20+CX389)</f>
        <v>1900</v>
      </c>
      <c r="DK389" s="14">
        <f>SUMIFS(DJ$5:DJ389,$CR$5:$CR389,"="&amp;$CR389)</f>
        <v>22100</v>
      </c>
      <c r="DP389" s="14">
        <f t="shared" ref="DP389:DP444" si="742">BX389</f>
        <v>1102020</v>
      </c>
      <c r="DQ389" s="14" t="str">
        <f t="shared" ref="DQ389:DQ444" si="743">BY389</f>
        <v>高顺5突</v>
      </c>
      <c r="DR389" s="14">
        <f t="shared" ref="DR389:DR444" si="744">INDEX(Y$6:Y$27,$BV389)</f>
        <v>6</v>
      </c>
      <c r="DS389" s="14">
        <f t="shared" ref="DS389:DS444" si="745">INDEX(Z$6:Z$27,$BV389)</f>
        <v>5</v>
      </c>
      <c r="DT389" s="14">
        <f t="shared" ref="DT389:DT444" si="746">INDEX(AA$6:AA$27,$BV389)</f>
        <v>5</v>
      </c>
      <c r="DU389" s="14">
        <f t="shared" ref="DU389:DU444" si="747">BW389</f>
        <v>3</v>
      </c>
      <c r="DV389" s="14">
        <f t="shared" ref="DV389:DV444" si="748">CB389</f>
        <v>5</v>
      </c>
      <c r="DW389" s="14">
        <f t="shared" ref="DW389:DW444" si="749">(DU389-2)*20+DV389</f>
        <v>25</v>
      </c>
      <c r="DX389" s="14">
        <f>INDEX(属性投放!$AW$6:$AW$85,(卡牌属性!DU389-2)*20+卡牌属性!DV389)</f>
        <v>7</v>
      </c>
      <c r="DY389" s="14">
        <f>INDEX(属性投放!BP$6:BP$85,卡牌属性!$DW389)</f>
        <v>115</v>
      </c>
      <c r="DZ389" s="14">
        <f>INDEX(属性投放!BQ$6:BQ$85,卡牌属性!$DW389)</f>
        <v>58</v>
      </c>
      <c r="EA389" s="14">
        <f>INDEX(属性投放!BR$6:BR$85,卡牌属性!$DW389)</f>
        <v>1150</v>
      </c>
      <c r="EB389" s="14">
        <f t="shared" si="713"/>
        <v>855</v>
      </c>
      <c r="EC389" s="14">
        <f t="shared" si="714"/>
        <v>1043</v>
      </c>
      <c r="ED389" s="14">
        <f t="shared" si="715"/>
        <v>1157</v>
      </c>
      <c r="EE389" s="14">
        <f t="shared" si="716"/>
        <v>1157</v>
      </c>
      <c r="EF389" s="14">
        <f t="shared" si="717"/>
        <v>1305</v>
      </c>
      <c r="EG389" s="14">
        <f t="shared" si="718"/>
        <v>330</v>
      </c>
      <c r="EH389" s="14">
        <f t="shared" si="719"/>
        <v>369</v>
      </c>
      <c r="EI389" s="14">
        <f t="shared" si="720"/>
        <v>369</v>
      </c>
      <c r="EJ389" s="14">
        <f t="shared" si="721"/>
        <v>448</v>
      </c>
      <c r="EK389" s="14">
        <f t="shared" si="722"/>
        <v>487</v>
      </c>
      <c r="EL389" s="14">
        <f t="shared" si="723"/>
        <v>6370</v>
      </c>
      <c r="EM389" s="14">
        <f t="shared" si="724"/>
        <v>7250</v>
      </c>
      <c r="EN389" s="14">
        <f t="shared" si="725"/>
        <v>7250</v>
      </c>
      <c r="EO389" s="14">
        <f t="shared" si="726"/>
        <v>8930</v>
      </c>
      <c r="EP389" s="14">
        <f t="shared" si="727"/>
        <v>9820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3">
        <v>386</v>
      </c>
      <c r="AF390" s="13">
        <f t="shared" ref="AF390:AF444" si="750">MATCH(AE390-1,$F$5:$F$42,1)</f>
        <v>20</v>
      </c>
      <c r="AG390" s="13">
        <f t="shared" si="728"/>
        <v>3</v>
      </c>
      <c r="AH390" s="14">
        <f t="shared" si="729"/>
        <v>1101023</v>
      </c>
      <c r="AI390" s="14" t="str">
        <f t="shared" si="730"/>
        <v>朱童6突</v>
      </c>
      <c r="AJ390" s="25" t="s">
        <v>162</v>
      </c>
      <c r="AK390" s="14">
        <v>67</v>
      </c>
      <c r="AL390" s="14">
        <f t="shared" si="731"/>
        <v>6</v>
      </c>
      <c r="AM390" s="14">
        <f>INDEX(属性投放!$DE$6:$DE$85,(卡牌属性!AG390-2)*20+卡牌属性!AL390)</f>
        <v>622</v>
      </c>
      <c r="AN390" s="14">
        <f t="shared" si="707"/>
        <v>622</v>
      </c>
      <c r="AO390" s="14">
        <f t="shared" si="707"/>
        <v>622</v>
      </c>
      <c r="AP390" s="14">
        <f t="shared" si="707"/>
        <v>622</v>
      </c>
      <c r="AQ390" s="14">
        <f t="shared" si="707"/>
        <v>622</v>
      </c>
      <c r="AR390" s="14">
        <f>INDEX(属性投放!$DF$6:$DF$85,(卡牌属性!AG390-2)*20+卡牌属性!AL390)</f>
        <v>268</v>
      </c>
      <c r="AS390" s="14">
        <f t="shared" si="708"/>
        <v>268</v>
      </c>
      <c r="AT390" s="14">
        <f t="shared" si="708"/>
        <v>268</v>
      </c>
      <c r="AU390" s="14">
        <f t="shared" si="708"/>
        <v>268</v>
      </c>
      <c r="AV390" s="14">
        <f t="shared" si="708"/>
        <v>268</v>
      </c>
      <c r="AW390" s="14">
        <f>INDEX(属性投放!$DG$6:$DG$85,(卡牌属性!AG390-2)*20+卡牌属性!AL390)</f>
        <v>3010</v>
      </c>
      <c r="AX390" s="14">
        <f t="shared" si="709"/>
        <v>3010</v>
      </c>
      <c r="AY390" s="14">
        <f t="shared" si="709"/>
        <v>3010</v>
      </c>
      <c r="AZ390" s="14">
        <f t="shared" si="709"/>
        <v>3010</v>
      </c>
      <c r="BA390" s="14">
        <f t="shared" si="709"/>
        <v>3010</v>
      </c>
      <c r="BB390" s="14">
        <f>INDEX(属性投放!$DK$6:$DK$85,(卡牌属性!AG390-2)*20+卡牌属性!AL390)</f>
        <v>32</v>
      </c>
      <c r="BC390" s="14">
        <f t="shared" si="710"/>
        <v>32</v>
      </c>
      <c r="BD390" s="14">
        <f t="shared" si="710"/>
        <v>32</v>
      </c>
      <c r="BE390" s="14">
        <f t="shared" si="710"/>
        <v>32</v>
      </c>
      <c r="BF390" s="14">
        <f t="shared" si="710"/>
        <v>32</v>
      </c>
      <c r="BG390" s="14">
        <f>INDEX(属性投放!$DL$6:$DL$85,(卡牌属性!AG390-2)*20+卡牌属性!AL390)</f>
        <v>16</v>
      </c>
      <c r="BH390" s="14">
        <f t="shared" si="711"/>
        <v>16</v>
      </c>
      <c r="BI390" s="14">
        <f t="shared" si="711"/>
        <v>16</v>
      </c>
      <c r="BJ390" s="14">
        <f t="shared" si="711"/>
        <v>16</v>
      </c>
      <c r="BK390" s="14">
        <f t="shared" si="711"/>
        <v>16</v>
      </c>
      <c r="BL390" s="14">
        <f>INDEX(属性投放!$DM$6:$DM$85,(卡牌属性!AG390-2)*20+卡牌属性!AL390)</f>
        <v>160</v>
      </c>
      <c r="BM390" s="14">
        <f t="shared" si="712"/>
        <v>160</v>
      </c>
      <c r="BN390" s="14">
        <f t="shared" si="712"/>
        <v>160</v>
      </c>
      <c r="BO390" s="14">
        <f t="shared" si="712"/>
        <v>160</v>
      </c>
      <c r="BP390" s="14">
        <f t="shared" si="712"/>
        <v>160</v>
      </c>
      <c r="BU390" s="13">
        <v>386</v>
      </c>
      <c r="BV390" s="13">
        <f t="shared" si="732"/>
        <v>20</v>
      </c>
      <c r="BW390" s="14">
        <f t="shared" si="733"/>
        <v>3</v>
      </c>
      <c r="BX390" s="14">
        <f t="shared" si="734"/>
        <v>1102020</v>
      </c>
      <c r="BY390" s="14" t="str">
        <f t="shared" si="735"/>
        <v>高顺6突</v>
      </c>
      <c r="BZ390" s="25" t="s">
        <v>162</v>
      </c>
      <c r="CA390" s="14">
        <v>2</v>
      </c>
      <c r="CB390" s="14">
        <f t="shared" si="736"/>
        <v>6</v>
      </c>
      <c r="CC390" s="14" t="s">
        <v>21</v>
      </c>
      <c r="CD390" s="14">
        <f>INDEX(属性投放!$AY$6:$AY$85,(BW390-2)*20+CB390)</f>
        <v>1286</v>
      </c>
      <c r="CE390" s="14" t="s">
        <v>22</v>
      </c>
      <c r="CF390" s="14">
        <f>INDEX(属性投放!$AZ$6:$AZ$85,(BW390-2)*20+CB390)</f>
        <v>602</v>
      </c>
      <c r="CG390" s="14" t="s">
        <v>674</v>
      </c>
      <c r="CH390" s="14">
        <f>INDEX(属性投放!$BA$6:$BA$85,(BW390-2)*20+CB390)</f>
        <v>11860</v>
      </c>
      <c r="CI390" s="14" t="s">
        <v>21</v>
      </c>
      <c r="CJ390" s="14">
        <f>INDEX(属性投放!$BB$6:$BB$85,(BW390-2)*20+CB390)</f>
        <v>12</v>
      </c>
      <c r="CK390" s="14" t="s">
        <v>22</v>
      </c>
      <c r="CL390" s="14">
        <f>INDEX(属性投放!$BC$6:$BC$85,(BW390-2)*20+CB390)</f>
        <v>6</v>
      </c>
      <c r="CM390" s="14" t="s">
        <v>674</v>
      </c>
      <c r="CN390" s="14">
        <f>INDEX(属性投放!$BD$6:$BD$85,(BW390-2)*20+CB390)</f>
        <v>120</v>
      </c>
      <c r="CQ390" s="13">
        <v>386</v>
      </c>
      <c r="CR390" s="13">
        <f t="shared" si="737"/>
        <v>8</v>
      </c>
      <c r="CS390" s="13">
        <f t="shared" si="738"/>
        <v>22</v>
      </c>
      <c r="CT390" s="14">
        <f t="shared" si="739"/>
        <v>4</v>
      </c>
      <c r="CU390" s="14">
        <f t="shared" si="740"/>
        <v>1102008</v>
      </c>
      <c r="CV390" s="14" t="str">
        <f>INDEX($O$6:$O$27,CR390)&amp;"-"&amp;INDEX(属性投放!$AB$7:$AB$26,CX390)&amp;"-魂火-"&amp;CZ390</f>
        <v>夏侯渊-大叫唤+1-魂火-1</v>
      </c>
      <c r="CW390" s="25" t="s">
        <v>162</v>
      </c>
      <c r="CX390" s="14">
        <f>INDEX(属性投放!$AL$7:$AL$58,CS390)</f>
        <v>11</v>
      </c>
      <c r="CY390" s="14" t="s">
        <v>701</v>
      </c>
      <c r="CZ390" s="14">
        <f>INDEX(属性投放!$AM$7:$AM$58,CS390)</f>
        <v>1</v>
      </c>
      <c r="DA390" s="14">
        <f t="shared" si="741"/>
        <v>22</v>
      </c>
      <c r="DB390" s="14">
        <f>INDEX(属性投放!$AN$7:$AN$58,DA390)</f>
        <v>75</v>
      </c>
      <c r="DC390" s="14" t="s">
        <v>702</v>
      </c>
      <c r="DD390" s="14">
        <f>INDEX(属性投放!$BJ$6:$BJ$85,(CT390-2)*20+CX390)</f>
        <v>250</v>
      </c>
      <c r="DE390" s="14">
        <f>SUMIFS(DD$5:DD390,$CR$5:$CR390,"="&amp;$CR390)</f>
        <v>2460</v>
      </c>
      <c r="DF390" s="14" t="s">
        <v>703</v>
      </c>
      <c r="DG390" s="14">
        <f>INDEX(属性投放!$BK$6:$BK$85,(CT390-2)*20+CX390)</f>
        <v>125</v>
      </c>
      <c r="DH390" s="14">
        <f>SUMIFS(DG$5:DG390,$CR$5:$CR390,"="&amp;$CR390)</f>
        <v>1233</v>
      </c>
      <c r="DI390" s="14" t="s">
        <v>704</v>
      </c>
      <c r="DJ390" s="14">
        <f>INDEX(属性投放!$BL$6:$BL$85,(CT390-2)*20+CX390)</f>
        <v>2500</v>
      </c>
      <c r="DK390" s="14">
        <f>SUMIFS(DJ$5:DJ390,$CR$5:$CR390,"="&amp;$CR390)</f>
        <v>24600</v>
      </c>
      <c r="DP390" s="14">
        <f t="shared" si="742"/>
        <v>1102020</v>
      </c>
      <c r="DQ390" s="14" t="str">
        <f t="shared" si="743"/>
        <v>高顺6突</v>
      </c>
      <c r="DR390" s="14">
        <f t="shared" si="744"/>
        <v>6</v>
      </c>
      <c r="DS390" s="14">
        <f t="shared" si="745"/>
        <v>5</v>
      </c>
      <c r="DT390" s="14">
        <f t="shared" si="746"/>
        <v>5</v>
      </c>
      <c r="DU390" s="14">
        <f t="shared" si="747"/>
        <v>3</v>
      </c>
      <c r="DV390" s="14">
        <f t="shared" si="748"/>
        <v>6</v>
      </c>
      <c r="DW390" s="14">
        <f t="shared" si="749"/>
        <v>26</v>
      </c>
      <c r="DX390" s="14">
        <f>INDEX(属性投放!$AW$6:$AW$85,(卡牌属性!DU390-2)*20+卡牌属性!DV390)</f>
        <v>5</v>
      </c>
      <c r="DY390" s="14">
        <f>INDEX(属性投放!BP$6:BP$85,卡牌属性!$DW390)</f>
        <v>135</v>
      </c>
      <c r="DZ390" s="14">
        <f>INDEX(属性投放!BQ$6:BQ$85,卡牌属性!$DW390)</f>
        <v>68</v>
      </c>
      <c r="EA390" s="14">
        <f>INDEX(属性投放!BR$6:BR$85,卡牌属性!$DW390)</f>
        <v>1350</v>
      </c>
      <c r="EB390" s="14">
        <f t="shared" si="713"/>
        <v>1061</v>
      </c>
      <c r="EC390" s="14">
        <f t="shared" si="714"/>
        <v>1298</v>
      </c>
      <c r="ED390" s="14">
        <f t="shared" si="715"/>
        <v>1426</v>
      </c>
      <c r="EE390" s="14">
        <f t="shared" si="716"/>
        <v>1426</v>
      </c>
      <c r="EF390" s="14">
        <f t="shared" si="717"/>
        <v>1595</v>
      </c>
      <c r="EG390" s="14">
        <f t="shared" si="718"/>
        <v>430</v>
      </c>
      <c r="EH390" s="14">
        <f t="shared" si="719"/>
        <v>476</v>
      </c>
      <c r="EI390" s="14">
        <f t="shared" si="720"/>
        <v>476</v>
      </c>
      <c r="EJ390" s="14">
        <f t="shared" si="721"/>
        <v>576</v>
      </c>
      <c r="EK390" s="14">
        <f t="shared" si="722"/>
        <v>622</v>
      </c>
      <c r="EL390" s="14">
        <f t="shared" si="723"/>
        <v>8360</v>
      </c>
      <c r="EM390" s="14">
        <f t="shared" si="724"/>
        <v>9310</v>
      </c>
      <c r="EN390" s="14">
        <f t="shared" si="725"/>
        <v>9310</v>
      </c>
      <c r="EO390" s="14">
        <f t="shared" si="726"/>
        <v>11480</v>
      </c>
      <c r="EP390" s="14">
        <f t="shared" si="727"/>
        <v>12510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3">
        <v>387</v>
      </c>
      <c r="AF391" s="13">
        <f t="shared" si="750"/>
        <v>20</v>
      </c>
      <c r="AG391" s="13">
        <f t="shared" si="728"/>
        <v>3</v>
      </c>
      <c r="AH391" s="14">
        <f t="shared" si="729"/>
        <v>1101023</v>
      </c>
      <c r="AI391" s="14" t="str">
        <f t="shared" si="730"/>
        <v>朱童7突</v>
      </c>
      <c r="AJ391" s="25" t="s">
        <v>162</v>
      </c>
      <c r="AK391" s="14">
        <v>68</v>
      </c>
      <c r="AL391" s="14">
        <f t="shared" si="731"/>
        <v>7</v>
      </c>
      <c r="AM391" s="14">
        <f>INDEX(属性投放!$DE$6:$DE$85,(卡牌属性!AG391-2)*20+卡牌属性!AL391)</f>
        <v>1513</v>
      </c>
      <c r="AN391" s="14">
        <f t="shared" si="707"/>
        <v>1513</v>
      </c>
      <c r="AO391" s="14">
        <f t="shared" si="707"/>
        <v>1513</v>
      </c>
      <c r="AP391" s="14">
        <f t="shared" si="707"/>
        <v>1513</v>
      </c>
      <c r="AQ391" s="14">
        <f t="shared" si="707"/>
        <v>1513</v>
      </c>
      <c r="AR391" s="14">
        <f>INDEX(属性投放!$DF$6:$DF$85,(卡牌属性!AG391-2)*20+卡牌属性!AL391)</f>
        <v>714</v>
      </c>
      <c r="AS391" s="14">
        <f t="shared" si="708"/>
        <v>714</v>
      </c>
      <c r="AT391" s="14">
        <f t="shared" si="708"/>
        <v>714</v>
      </c>
      <c r="AU391" s="14">
        <f t="shared" si="708"/>
        <v>714</v>
      </c>
      <c r="AV391" s="14">
        <f t="shared" si="708"/>
        <v>714</v>
      </c>
      <c r="AW391" s="14">
        <f>INDEX(属性投放!$DG$6:$DG$85,(卡牌属性!AG391-2)*20+卡牌属性!AL391)</f>
        <v>7465</v>
      </c>
      <c r="AX391" s="14">
        <f t="shared" si="709"/>
        <v>7465</v>
      </c>
      <c r="AY391" s="14">
        <f t="shared" si="709"/>
        <v>7465</v>
      </c>
      <c r="AZ391" s="14">
        <f t="shared" si="709"/>
        <v>7465</v>
      </c>
      <c r="BA391" s="14">
        <f t="shared" si="709"/>
        <v>7465</v>
      </c>
      <c r="BB391" s="14">
        <f>INDEX(属性投放!$DK$6:$DK$85,(卡牌属性!AG391-2)*20+卡牌属性!AL391)</f>
        <v>52</v>
      </c>
      <c r="BC391" s="14">
        <f t="shared" si="710"/>
        <v>52</v>
      </c>
      <c r="BD391" s="14">
        <f t="shared" si="710"/>
        <v>52</v>
      </c>
      <c r="BE391" s="14">
        <f t="shared" si="710"/>
        <v>52</v>
      </c>
      <c r="BF391" s="14">
        <f t="shared" si="710"/>
        <v>52</v>
      </c>
      <c r="BG391" s="14">
        <f>INDEX(属性投放!$DL$6:$DL$85,(卡牌属性!AG391-2)*20+卡牌属性!AL391)</f>
        <v>26</v>
      </c>
      <c r="BH391" s="14">
        <f t="shared" si="711"/>
        <v>26</v>
      </c>
      <c r="BI391" s="14">
        <f t="shared" si="711"/>
        <v>26</v>
      </c>
      <c r="BJ391" s="14">
        <f t="shared" si="711"/>
        <v>26</v>
      </c>
      <c r="BK391" s="14">
        <f t="shared" si="711"/>
        <v>26</v>
      </c>
      <c r="BL391" s="14">
        <f>INDEX(属性投放!$DM$6:$DM$85,(卡牌属性!AG391-2)*20+卡牌属性!AL391)</f>
        <v>260</v>
      </c>
      <c r="BM391" s="14">
        <f t="shared" si="712"/>
        <v>260</v>
      </c>
      <c r="BN391" s="14">
        <f t="shared" si="712"/>
        <v>260</v>
      </c>
      <c r="BO391" s="14">
        <f t="shared" si="712"/>
        <v>260</v>
      </c>
      <c r="BP391" s="14">
        <f t="shared" si="712"/>
        <v>260</v>
      </c>
      <c r="BU391" s="13">
        <v>387</v>
      </c>
      <c r="BV391" s="13">
        <f t="shared" si="732"/>
        <v>20</v>
      </c>
      <c r="BW391" s="14">
        <f t="shared" si="733"/>
        <v>3</v>
      </c>
      <c r="BX391" s="14">
        <f t="shared" si="734"/>
        <v>1102020</v>
      </c>
      <c r="BY391" s="14" t="str">
        <f t="shared" si="735"/>
        <v>高顺7突</v>
      </c>
      <c r="BZ391" s="25" t="s">
        <v>162</v>
      </c>
      <c r="CA391" s="14">
        <v>2</v>
      </c>
      <c r="CB391" s="14">
        <f t="shared" si="736"/>
        <v>7</v>
      </c>
      <c r="CC391" s="14" t="s">
        <v>21</v>
      </c>
      <c r="CD391" s="14">
        <f>INDEX(属性投放!$AY$6:$AY$85,(BW391-2)*20+CB391)</f>
        <v>1601</v>
      </c>
      <c r="CE391" s="14" t="s">
        <v>22</v>
      </c>
      <c r="CF391" s="14">
        <f>INDEX(属性投放!$AZ$6:$AZ$85,(BW391-2)*20+CB391)</f>
        <v>760</v>
      </c>
      <c r="CG391" s="14" t="s">
        <v>674</v>
      </c>
      <c r="CH391" s="14">
        <f>INDEX(属性投放!$BA$6:$BA$85,(BW391-2)*20+CB391)</f>
        <v>15010</v>
      </c>
      <c r="CI391" s="14" t="s">
        <v>21</v>
      </c>
      <c r="CJ391" s="14">
        <f>INDEX(属性投放!$BB$6:$BB$85,(BW391-2)*20+CB391)</f>
        <v>15</v>
      </c>
      <c r="CK391" s="14" t="s">
        <v>22</v>
      </c>
      <c r="CL391" s="14">
        <f>INDEX(属性投放!$BC$6:$BC$85,(BW391-2)*20+CB391)</f>
        <v>8</v>
      </c>
      <c r="CM391" s="14" t="s">
        <v>674</v>
      </c>
      <c r="CN391" s="14">
        <f>INDEX(属性投放!$BD$6:$BD$85,(BW391-2)*20+CB391)</f>
        <v>150</v>
      </c>
      <c r="CQ391" s="13">
        <v>387</v>
      </c>
      <c r="CR391" s="13">
        <f t="shared" si="737"/>
        <v>8</v>
      </c>
      <c r="CS391" s="13">
        <f t="shared" si="738"/>
        <v>23</v>
      </c>
      <c r="CT391" s="14">
        <f t="shared" si="739"/>
        <v>4</v>
      </c>
      <c r="CU391" s="14">
        <f t="shared" si="740"/>
        <v>1102008</v>
      </c>
      <c r="CV391" s="14" t="str">
        <f>INDEX($O$6:$O$27,CR391)&amp;"-"&amp;INDEX(属性投放!$AB$7:$AB$26,CX391)&amp;"-魂火-"&amp;CZ391</f>
        <v>夏侯渊-大叫唤+1-魂火-2</v>
      </c>
      <c r="CW391" s="25" t="s">
        <v>162</v>
      </c>
      <c r="CX391" s="14">
        <f>INDEX(属性投放!$AL$7:$AL$58,CS391)</f>
        <v>11</v>
      </c>
      <c r="CY391" s="14" t="s">
        <v>701</v>
      </c>
      <c r="CZ391" s="14">
        <f>INDEX(属性投放!$AM$7:$AM$58,CS391)</f>
        <v>2</v>
      </c>
      <c r="DA391" s="14">
        <f t="shared" si="741"/>
        <v>23</v>
      </c>
      <c r="DB391" s="14">
        <f>INDEX(属性投放!$AN$7:$AN$58,DA391)</f>
        <v>77</v>
      </c>
      <c r="DC391" s="14" t="s">
        <v>702</v>
      </c>
      <c r="DD391" s="14">
        <f>INDEX(属性投放!$BJ$6:$BJ$85,(CT391-2)*20+CX391)</f>
        <v>250</v>
      </c>
      <c r="DE391" s="14">
        <f>SUMIFS(DD$5:DD391,$CR$5:$CR391,"="&amp;$CR391)</f>
        <v>2710</v>
      </c>
      <c r="DF391" s="14" t="s">
        <v>703</v>
      </c>
      <c r="DG391" s="14">
        <f>INDEX(属性投放!$BK$6:$BK$85,(CT391-2)*20+CX391)</f>
        <v>125</v>
      </c>
      <c r="DH391" s="14">
        <f>SUMIFS(DG$5:DG391,$CR$5:$CR391,"="&amp;$CR391)</f>
        <v>1358</v>
      </c>
      <c r="DI391" s="14" t="s">
        <v>704</v>
      </c>
      <c r="DJ391" s="14">
        <f>INDEX(属性投放!$BL$6:$BL$85,(CT391-2)*20+CX391)</f>
        <v>2500</v>
      </c>
      <c r="DK391" s="14">
        <f>SUMIFS(DJ$5:DJ391,$CR$5:$CR391,"="&amp;$CR391)</f>
        <v>27100</v>
      </c>
      <c r="DP391" s="14">
        <f t="shared" si="742"/>
        <v>1102020</v>
      </c>
      <c r="DQ391" s="14" t="str">
        <f t="shared" si="743"/>
        <v>高顺7突</v>
      </c>
      <c r="DR391" s="14">
        <f t="shared" si="744"/>
        <v>6</v>
      </c>
      <c r="DS391" s="14">
        <f t="shared" si="745"/>
        <v>5</v>
      </c>
      <c r="DT391" s="14">
        <f t="shared" si="746"/>
        <v>5</v>
      </c>
      <c r="DU391" s="14">
        <f t="shared" si="747"/>
        <v>3</v>
      </c>
      <c r="DV391" s="14">
        <f t="shared" si="748"/>
        <v>7</v>
      </c>
      <c r="DW391" s="14">
        <f t="shared" si="749"/>
        <v>27</v>
      </c>
      <c r="DX391" s="14">
        <f>INDEX(属性投放!$AW$6:$AW$85,(卡牌属性!DU391-2)*20+卡牌属性!DV391)</f>
        <v>5</v>
      </c>
      <c r="DY391" s="14">
        <f>INDEX(属性投放!BP$6:BP$85,卡牌属性!$DW391)</f>
        <v>140</v>
      </c>
      <c r="DZ391" s="14">
        <f>INDEX(属性投放!BQ$6:BQ$85,卡牌属性!$DW391)</f>
        <v>70</v>
      </c>
      <c r="EA391" s="14">
        <f>INDEX(属性投放!BR$6:BR$85,卡牌属性!$DW391)</f>
        <v>1400</v>
      </c>
      <c r="EB391" s="14">
        <f t="shared" si="713"/>
        <v>1261</v>
      </c>
      <c r="EC391" s="14">
        <f t="shared" si="714"/>
        <v>1533</v>
      </c>
      <c r="ED391" s="14">
        <f t="shared" si="715"/>
        <v>1671</v>
      </c>
      <c r="EE391" s="14">
        <f t="shared" si="716"/>
        <v>1671</v>
      </c>
      <c r="EF391" s="14">
        <f t="shared" si="717"/>
        <v>1855</v>
      </c>
      <c r="EG391" s="14">
        <f t="shared" si="718"/>
        <v>528</v>
      </c>
      <c r="EH391" s="14">
        <f t="shared" si="719"/>
        <v>579</v>
      </c>
      <c r="EI391" s="14">
        <f t="shared" si="720"/>
        <v>579</v>
      </c>
      <c r="EJ391" s="14">
        <f t="shared" si="721"/>
        <v>694</v>
      </c>
      <c r="EK391" s="14">
        <f t="shared" si="722"/>
        <v>745</v>
      </c>
      <c r="EL391" s="14">
        <f t="shared" si="723"/>
        <v>10310</v>
      </c>
      <c r="EM391" s="14">
        <f t="shared" si="724"/>
        <v>11310</v>
      </c>
      <c r="EN391" s="14">
        <f t="shared" si="725"/>
        <v>11310</v>
      </c>
      <c r="EO391" s="14">
        <f t="shared" si="726"/>
        <v>13830</v>
      </c>
      <c r="EP391" s="14">
        <f t="shared" si="727"/>
        <v>14960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3">
        <v>388</v>
      </c>
      <c r="AF392" s="13">
        <f t="shared" si="750"/>
        <v>20</v>
      </c>
      <c r="AG392" s="13">
        <f t="shared" si="728"/>
        <v>3</v>
      </c>
      <c r="AH392" s="14">
        <f t="shared" si="729"/>
        <v>1101023</v>
      </c>
      <c r="AI392" s="14" t="str">
        <f t="shared" si="730"/>
        <v>朱童8突</v>
      </c>
      <c r="AJ392" s="25" t="s">
        <v>162</v>
      </c>
      <c r="AK392" s="14">
        <v>69</v>
      </c>
      <c r="AL392" s="14">
        <f t="shared" si="731"/>
        <v>8</v>
      </c>
      <c r="AM392" s="14">
        <f>INDEX(属性投放!$DE$6:$DE$85,(卡牌属性!AG392-2)*20+卡牌属性!AL392)</f>
        <v>1661</v>
      </c>
      <c r="AN392" s="14">
        <f t="shared" si="707"/>
        <v>1661</v>
      </c>
      <c r="AO392" s="14">
        <f t="shared" si="707"/>
        <v>1661</v>
      </c>
      <c r="AP392" s="14">
        <f t="shared" si="707"/>
        <v>1661</v>
      </c>
      <c r="AQ392" s="14">
        <f t="shared" si="707"/>
        <v>1661</v>
      </c>
      <c r="AR392" s="14">
        <f>INDEX(属性投放!$DF$6:$DF$85,(卡牌属性!AG392-2)*20+卡牌属性!AL392)</f>
        <v>789</v>
      </c>
      <c r="AS392" s="14">
        <f t="shared" si="708"/>
        <v>789</v>
      </c>
      <c r="AT392" s="14">
        <f t="shared" si="708"/>
        <v>789</v>
      </c>
      <c r="AU392" s="14">
        <f t="shared" si="708"/>
        <v>789</v>
      </c>
      <c r="AV392" s="14">
        <f t="shared" si="708"/>
        <v>789</v>
      </c>
      <c r="AW392" s="14">
        <f>INDEX(属性投放!$DG$6:$DG$85,(卡牌属性!AG392-2)*20+卡牌属性!AL392)</f>
        <v>8205</v>
      </c>
      <c r="AX392" s="14">
        <f t="shared" si="709"/>
        <v>8205</v>
      </c>
      <c r="AY392" s="14">
        <f t="shared" si="709"/>
        <v>8205</v>
      </c>
      <c r="AZ392" s="14">
        <f t="shared" si="709"/>
        <v>8205</v>
      </c>
      <c r="BA392" s="14">
        <f t="shared" si="709"/>
        <v>8205</v>
      </c>
      <c r="BB392" s="14">
        <f>INDEX(属性投放!$DK$6:$DK$85,(卡牌属性!AG392-2)*20+卡牌属性!AL392)</f>
        <v>52</v>
      </c>
      <c r="BC392" s="14">
        <f t="shared" si="710"/>
        <v>52</v>
      </c>
      <c r="BD392" s="14">
        <f t="shared" si="710"/>
        <v>52</v>
      </c>
      <c r="BE392" s="14">
        <f t="shared" si="710"/>
        <v>52</v>
      </c>
      <c r="BF392" s="14">
        <f t="shared" si="710"/>
        <v>52</v>
      </c>
      <c r="BG392" s="14">
        <f>INDEX(属性投放!$DL$6:$DL$85,(卡牌属性!AG392-2)*20+卡牌属性!AL392)</f>
        <v>26</v>
      </c>
      <c r="BH392" s="14">
        <f t="shared" si="711"/>
        <v>26</v>
      </c>
      <c r="BI392" s="14">
        <f t="shared" si="711"/>
        <v>26</v>
      </c>
      <c r="BJ392" s="14">
        <f t="shared" si="711"/>
        <v>26</v>
      </c>
      <c r="BK392" s="14">
        <f t="shared" si="711"/>
        <v>26</v>
      </c>
      <c r="BL392" s="14">
        <f>INDEX(属性投放!$DM$6:$DM$85,(卡牌属性!AG392-2)*20+卡牌属性!AL392)</f>
        <v>260</v>
      </c>
      <c r="BM392" s="14">
        <f t="shared" si="712"/>
        <v>260</v>
      </c>
      <c r="BN392" s="14">
        <f t="shared" si="712"/>
        <v>260</v>
      </c>
      <c r="BO392" s="14">
        <f t="shared" si="712"/>
        <v>260</v>
      </c>
      <c r="BP392" s="14">
        <f t="shared" si="712"/>
        <v>260</v>
      </c>
      <c r="BU392" s="13">
        <v>388</v>
      </c>
      <c r="BV392" s="13">
        <f t="shared" si="732"/>
        <v>20</v>
      </c>
      <c r="BW392" s="14">
        <f t="shared" si="733"/>
        <v>3</v>
      </c>
      <c r="BX392" s="14">
        <f t="shared" si="734"/>
        <v>1102020</v>
      </c>
      <c r="BY392" s="14" t="str">
        <f t="shared" si="735"/>
        <v>高顺8突</v>
      </c>
      <c r="BZ392" s="25" t="s">
        <v>162</v>
      </c>
      <c r="CA392" s="14">
        <v>2</v>
      </c>
      <c r="CB392" s="14">
        <f t="shared" si="736"/>
        <v>8</v>
      </c>
      <c r="CC392" s="14" t="s">
        <v>21</v>
      </c>
      <c r="CD392" s="14">
        <f>INDEX(属性投放!$AY$6:$AY$85,(BW392-2)*20+CB392)</f>
        <v>1976</v>
      </c>
      <c r="CE392" s="14" t="s">
        <v>22</v>
      </c>
      <c r="CF392" s="14">
        <f>INDEX(属性投放!$AZ$6:$AZ$85,(BW392-2)*20+CB392)</f>
        <v>950</v>
      </c>
      <c r="CG392" s="14" t="s">
        <v>674</v>
      </c>
      <c r="CH392" s="14">
        <f>INDEX(属性投放!$BA$6:$BA$85,(BW392-2)*20+CB392)</f>
        <v>18760</v>
      </c>
      <c r="CI392" s="14" t="s">
        <v>21</v>
      </c>
      <c r="CJ392" s="14">
        <f>INDEX(属性投放!$BB$6:$BB$85,(BW392-2)*20+CB392)</f>
        <v>15</v>
      </c>
      <c r="CK392" s="14" t="s">
        <v>22</v>
      </c>
      <c r="CL392" s="14">
        <f>INDEX(属性投放!$BC$6:$BC$85,(BW392-2)*20+CB392)</f>
        <v>8</v>
      </c>
      <c r="CM392" s="14" t="s">
        <v>674</v>
      </c>
      <c r="CN392" s="14">
        <f>INDEX(属性投放!$BD$6:$BD$85,(BW392-2)*20+CB392)</f>
        <v>150</v>
      </c>
      <c r="CQ392" s="13">
        <v>388</v>
      </c>
      <c r="CR392" s="13">
        <f t="shared" si="737"/>
        <v>8</v>
      </c>
      <c r="CS392" s="13">
        <f t="shared" si="738"/>
        <v>24</v>
      </c>
      <c r="CT392" s="14">
        <f t="shared" si="739"/>
        <v>4</v>
      </c>
      <c r="CU392" s="14">
        <f t="shared" si="740"/>
        <v>1102008</v>
      </c>
      <c r="CV392" s="14" t="str">
        <f>INDEX($O$6:$O$27,CR392)&amp;"-"&amp;INDEX(属性投放!$AB$7:$AB$26,CX392)&amp;"-魂火-"&amp;CZ392</f>
        <v>夏侯渊-大叫唤+1-魂火-3</v>
      </c>
      <c r="CW392" s="25" t="s">
        <v>162</v>
      </c>
      <c r="CX392" s="14">
        <f>INDEX(属性投放!$AL$7:$AL$58,CS392)</f>
        <v>11</v>
      </c>
      <c r="CY392" s="14" t="s">
        <v>701</v>
      </c>
      <c r="CZ392" s="14">
        <f>INDEX(属性投放!$AM$7:$AM$58,CS392)</f>
        <v>3</v>
      </c>
      <c r="DA392" s="14">
        <f t="shared" si="741"/>
        <v>24</v>
      </c>
      <c r="DB392" s="14">
        <f>INDEX(属性投放!$AN$7:$AN$58,DA392)</f>
        <v>80</v>
      </c>
      <c r="DC392" s="14" t="s">
        <v>702</v>
      </c>
      <c r="DD392" s="14">
        <f>INDEX(属性投放!$BJ$6:$BJ$85,(CT392-2)*20+CX392)</f>
        <v>250</v>
      </c>
      <c r="DE392" s="14">
        <f>SUMIFS(DD$5:DD392,$CR$5:$CR392,"="&amp;$CR392)</f>
        <v>2960</v>
      </c>
      <c r="DF392" s="14" t="s">
        <v>703</v>
      </c>
      <c r="DG392" s="14">
        <f>INDEX(属性投放!$BK$6:$BK$85,(CT392-2)*20+CX392)</f>
        <v>125</v>
      </c>
      <c r="DH392" s="14">
        <f>SUMIFS(DG$5:DG392,$CR$5:$CR392,"="&amp;$CR392)</f>
        <v>1483</v>
      </c>
      <c r="DI392" s="14" t="s">
        <v>704</v>
      </c>
      <c r="DJ392" s="14">
        <f>INDEX(属性投放!$BL$6:$BL$85,(CT392-2)*20+CX392)</f>
        <v>2500</v>
      </c>
      <c r="DK392" s="14">
        <f>SUMIFS(DJ$5:DJ392,$CR$5:$CR392,"="&amp;$CR392)</f>
        <v>29600</v>
      </c>
      <c r="DP392" s="14">
        <f t="shared" si="742"/>
        <v>1102020</v>
      </c>
      <c r="DQ392" s="14" t="str">
        <f t="shared" si="743"/>
        <v>高顺8突</v>
      </c>
      <c r="DR392" s="14">
        <f t="shared" si="744"/>
        <v>6</v>
      </c>
      <c r="DS392" s="14">
        <f t="shared" si="745"/>
        <v>5</v>
      </c>
      <c r="DT392" s="14">
        <f t="shared" si="746"/>
        <v>5</v>
      </c>
      <c r="DU392" s="14">
        <f t="shared" si="747"/>
        <v>3</v>
      </c>
      <c r="DV392" s="14">
        <f t="shared" si="748"/>
        <v>8</v>
      </c>
      <c r="DW392" s="14">
        <f t="shared" si="749"/>
        <v>28</v>
      </c>
      <c r="DX392" s="14">
        <f>INDEX(属性投放!$AW$6:$AW$85,(卡牌属性!DU392-2)*20+卡牌属性!DV392)</f>
        <v>5</v>
      </c>
      <c r="DY392" s="14">
        <f>INDEX(属性投放!BP$6:BP$85,卡牌属性!$DW392)</f>
        <v>150</v>
      </c>
      <c r="DZ392" s="14">
        <f>INDEX(属性投放!BQ$6:BQ$85,卡牌属性!$DW392)</f>
        <v>75</v>
      </c>
      <c r="EA392" s="14">
        <f>INDEX(属性投放!BR$6:BR$85,卡牌属性!$DW392)</f>
        <v>1500</v>
      </c>
      <c r="EB392" s="14">
        <f t="shared" si="713"/>
        <v>1481</v>
      </c>
      <c r="EC392" s="14">
        <f t="shared" si="714"/>
        <v>1798</v>
      </c>
      <c r="ED392" s="14">
        <f t="shared" si="715"/>
        <v>1951</v>
      </c>
      <c r="EE392" s="14">
        <f t="shared" si="716"/>
        <v>1951</v>
      </c>
      <c r="EF392" s="14">
        <f t="shared" si="717"/>
        <v>2145</v>
      </c>
      <c r="EG392" s="14">
        <f t="shared" si="718"/>
        <v>638</v>
      </c>
      <c r="EH392" s="14">
        <f t="shared" si="719"/>
        <v>689</v>
      </c>
      <c r="EI392" s="14">
        <f t="shared" si="720"/>
        <v>689</v>
      </c>
      <c r="EJ392" s="14">
        <f t="shared" si="721"/>
        <v>829</v>
      </c>
      <c r="EK392" s="14">
        <f t="shared" si="722"/>
        <v>885</v>
      </c>
      <c r="EL392" s="14">
        <f t="shared" si="723"/>
        <v>12460</v>
      </c>
      <c r="EM392" s="14">
        <f t="shared" si="724"/>
        <v>13510</v>
      </c>
      <c r="EN392" s="14">
        <f t="shared" si="725"/>
        <v>13510</v>
      </c>
      <c r="EO392" s="14">
        <f t="shared" si="726"/>
        <v>16480</v>
      </c>
      <c r="EP392" s="14">
        <f t="shared" si="727"/>
        <v>17760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3">
        <v>389</v>
      </c>
      <c r="AF393" s="13">
        <f t="shared" si="750"/>
        <v>20</v>
      </c>
      <c r="AG393" s="13">
        <f t="shared" si="728"/>
        <v>3</v>
      </c>
      <c r="AH393" s="14">
        <f t="shared" si="729"/>
        <v>1101023</v>
      </c>
      <c r="AI393" s="14" t="str">
        <f t="shared" si="730"/>
        <v>朱童9突</v>
      </c>
      <c r="AJ393" s="25" t="s">
        <v>162</v>
      </c>
      <c r="AK393" s="14">
        <v>70</v>
      </c>
      <c r="AL393" s="14">
        <f t="shared" si="731"/>
        <v>9</v>
      </c>
      <c r="AM393" s="14">
        <f>INDEX(属性投放!$DE$6:$DE$85,(卡牌属性!AG393-2)*20+卡牌属性!AL393)</f>
        <v>1809</v>
      </c>
      <c r="AN393" s="14">
        <f t="shared" si="707"/>
        <v>1809</v>
      </c>
      <c r="AO393" s="14">
        <f t="shared" si="707"/>
        <v>1809</v>
      </c>
      <c r="AP393" s="14">
        <f t="shared" si="707"/>
        <v>1809</v>
      </c>
      <c r="AQ393" s="14">
        <f t="shared" si="707"/>
        <v>1809</v>
      </c>
      <c r="AR393" s="14">
        <f>INDEX(属性投放!$DF$6:$DF$85,(卡牌属性!AG393-2)*20+卡牌属性!AL393)</f>
        <v>864</v>
      </c>
      <c r="AS393" s="14">
        <f t="shared" si="708"/>
        <v>864</v>
      </c>
      <c r="AT393" s="14">
        <f t="shared" si="708"/>
        <v>864</v>
      </c>
      <c r="AU393" s="14">
        <f t="shared" si="708"/>
        <v>864</v>
      </c>
      <c r="AV393" s="14">
        <f t="shared" si="708"/>
        <v>864</v>
      </c>
      <c r="AW393" s="14">
        <f>INDEX(属性投放!$DG$6:$DG$85,(卡牌属性!AG393-2)*20+卡牌属性!AL393)</f>
        <v>8945</v>
      </c>
      <c r="AX393" s="14">
        <f t="shared" si="709"/>
        <v>8945</v>
      </c>
      <c r="AY393" s="14">
        <f t="shared" si="709"/>
        <v>8945</v>
      </c>
      <c r="AZ393" s="14">
        <f t="shared" si="709"/>
        <v>8945</v>
      </c>
      <c r="BA393" s="14">
        <f t="shared" si="709"/>
        <v>8945</v>
      </c>
      <c r="BB393" s="14">
        <f>INDEX(属性投放!$DK$6:$DK$85,(卡牌属性!AG393-2)*20+卡牌属性!AL393)</f>
        <v>52</v>
      </c>
      <c r="BC393" s="14">
        <f t="shared" si="710"/>
        <v>52</v>
      </c>
      <c r="BD393" s="14">
        <f t="shared" si="710"/>
        <v>52</v>
      </c>
      <c r="BE393" s="14">
        <f t="shared" si="710"/>
        <v>52</v>
      </c>
      <c r="BF393" s="14">
        <f t="shared" si="710"/>
        <v>52</v>
      </c>
      <c r="BG393" s="14">
        <f>INDEX(属性投放!$DL$6:$DL$85,(卡牌属性!AG393-2)*20+卡牌属性!AL393)</f>
        <v>26</v>
      </c>
      <c r="BH393" s="14">
        <f t="shared" si="711"/>
        <v>26</v>
      </c>
      <c r="BI393" s="14">
        <f t="shared" si="711"/>
        <v>26</v>
      </c>
      <c r="BJ393" s="14">
        <f t="shared" si="711"/>
        <v>26</v>
      </c>
      <c r="BK393" s="14">
        <f t="shared" si="711"/>
        <v>26</v>
      </c>
      <c r="BL393" s="14">
        <f>INDEX(属性投放!$DM$6:$DM$85,(卡牌属性!AG393-2)*20+卡牌属性!AL393)</f>
        <v>260</v>
      </c>
      <c r="BM393" s="14">
        <f t="shared" si="712"/>
        <v>260</v>
      </c>
      <c r="BN393" s="14">
        <f t="shared" si="712"/>
        <v>260</v>
      </c>
      <c r="BO393" s="14">
        <f t="shared" si="712"/>
        <v>260</v>
      </c>
      <c r="BP393" s="14">
        <f t="shared" si="712"/>
        <v>260</v>
      </c>
      <c r="BU393" s="13">
        <v>389</v>
      </c>
      <c r="BV393" s="13">
        <f t="shared" si="732"/>
        <v>20</v>
      </c>
      <c r="BW393" s="14">
        <f t="shared" si="733"/>
        <v>3</v>
      </c>
      <c r="BX393" s="14">
        <f t="shared" si="734"/>
        <v>1102020</v>
      </c>
      <c r="BY393" s="14" t="str">
        <f t="shared" si="735"/>
        <v>高顺9突</v>
      </c>
      <c r="BZ393" s="25" t="s">
        <v>162</v>
      </c>
      <c r="CA393" s="14">
        <v>2</v>
      </c>
      <c r="CB393" s="14">
        <f t="shared" si="736"/>
        <v>9</v>
      </c>
      <c r="CC393" s="14" t="s">
        <v>21</v>
      </c>
      <c r="CD393" s="14">
        <f>INDEX(属性投放!$AY$6:$AY$85,(BW393-2)*20+CB393)</f>
        <v>2401</v>
      </c>
      <c r="CE393" s="14" t="s">
        <v>22</v>
      </c>
      <c r="CF393" s="14">
        <f>INDEX(属性投放!$AZ$6:$AZ$85,(BW393-2)*20+CB393)</f>
        <v>1165</v>
      </c>
      <c r="CG393" s="14" t="s">
        <v>674</v>
      </c>
      <c r="CH393" s="14">
        <f>INDEX(属性投放!$BA$6:$BA$85,(BW393-2)*20+CB393)</f>
        <v>23010</v>
      </c>
      <c r="CI393" s="14" t="s">
        <v>21</v>
      </c>
      <c r="CJ393" s="14">
        <f>INDEX(属性投放!$BB$6:$BB$85,(BW393-2)*20+CB393)</f>
        <v>15</v>
      </c>
      <c r="CK393" s="14" t="s">
        <v>22</v>
      </c>
      <c r="CL393" s="14">
        <f>INDEX(属性投放!$BC$6:$BC$85,(BW393-2)*20+CB393)</f>
        <v>8</v>
      </c>
      <c r="CM393" s="14" t="s">
        <v>674</v>
      </c>
      <c r="CN393" s="14">
        <f>INDEX(属性投放!$BD$6:$BD$85,(BW393-2)*20+CB393)</f>
        <v>150</v>
      </c>
      <c r="CQ393" s="13">
        <v>389</v>
      </c>
      <c r="CR393" s="13">
        <f t="shared" si="737"/>
        <v>8</v>
      </c>
      <c r="CS393" s="13">
        <f t="shared" si="738"/>
        <v>25</v>
      </c>
      <c r="CT393" s="14">
        <f t="shared" si="739"/>
        <v>4</v>
      </c>
      <c r="CU393" s="14">
        <f t="shared" si="740"/>
        <v>1102008</v>
      </c>
      <c r="CV393" s="14" t="str">
        <f>INDEX($O$6:$O$27,CR393)&amp;"-"&amp;INDEX(属性投放!$AB$7:$AB$26,CX393)&amp;"-魂火-"&amp;CZ393</f>
        <v>夏侯渊-大叫唤+2-魂火-1</v>
      </c>
      <c r="CW393" s="25" t="s">
        <v>162</v>
      </c>
      <c r="CX393" s="14">
        <f>INDEX(属性投放!$AL$7:$AL$58,CS393)</f>
        <v>12</v>
      </c>
      <c r="CY393" s="14" t="s">
        <v>701</v>
      </c>
      <c r="CZ393" s="14">
        <f>INDEX(属性投放!$AM$7:$AM$58,CS393)</f>
        <v>1</v>
      </c>
      <c r="DA393" s="14">
        <f t="shared" si="741"/>
        <v>25</v>
      </c>
      <c r="DB393" s="14">
        <f>INDEX(属性投放!$AN$7:$AN$58,DA393)</f>
        <v>82</v>
      </c>
      <c r="DC393" s="14" t="s">
        <v>702</v>
      </c>
      <c r="DD393" s="14">
        <f>INDEX(属性投放!$BJ$6:$BJ$85,(CT393-2)*20+CX393)</f>
        <v>320</v>
      </c>
      <c r="DE393" s="14">
        <f>SUMIFS(DD$5:DD393,$CR$5:$CR393,"="&amp;$CR393)</f>
        <v>3280</v>
      </c>
      <c r="DF393" s="14" t="s">
        <v>703</v>
      </c>
      <c r="DG393" s="14">
        <f>INDEX(属性投放!$BK$6:$BK$85,(CT393-2)*20+CX393)</f>
        <v>160</v>
      </c>
      <c r="DH393" s="14">
        <f>SUMIFS(DG$5:DG393,$CR$5:$CR393,"="&amp;$CR393)</f>
        <v>1643</v>
      </c>
      <c r="DI393" s="14" t="s">
        <v>704</v>
      </c>
      <c r="DJ393" s="14">
        <f>INDEX(属性投放!$BL$6:$BL$85,(CT393-2)*20+CX393)</f>
        <v>3200</v>
      </c>
      <c r="DK393" s="14">
        <f>SUMIFS(DJ$5:DJ393,$CR$5:$CR393,"="&amp;$CR393)</f>
        <v>32800</v>
      </c>
      <c r="DP393" s="14">
        <f t="shared" si="742"/>
        <v>1102020</v>
      </c>
      <c r="DQ393" s="14" t="str">
        <f t="shared" si="743"/>
        <v>高顺9突</v>
      </c>
      <c r="DR393" s="14">
        <f t="shared" si="744"/>
        <v>6</v>
      </c>
      <c r="DS393" s="14">
        <f t="shared" si="745"/>
        <v>5</v>
      </c>
      <c r="DT393" s="14">
        <f t="shared" si="746"/>
        <v>5</v>
      </c>
      <c r="DU393" s="14">
        <f t="shared" si="747"/>
        <v>3</v>
      </c>
      <c r="DV393" s="14">
        <f t="shared" si="748"/>
        <v>9</v>
      </c>
      <c r="DW393" s="14">
        <f t="shared" si="749"/>
        <v>29</v>
      </c>
      <c r="DX393" s="14">
        <f>INDEX(属性投放!$AW$6:$AW$85,(卡牌属性!DU393-2)*20+卡牌属性!DV393)</f>
        <v>8</v>
      </c>
      <c r="DY393" s="14">
        <f>INDEX(属性投放!BP$6:BP$85,卡牌属性!$DW393)</f>
        <v>200</v>
      </c>
      <c r="DZ393" s="14">
        <f>INDEX(属性投放!BQ$6:BQ$85,卡牌属性!$DW393)</f>
        <v>100</v>
      </c>
      <c r="EA393" s="14">
        <f>INDEX(属性投放!BR$6:BR$85,卡牌属性!$DW393)</f>
        <v>2000</v>
      </c>
      <c r="EB393" s="14">
        <f t="shared" si="713"/>
        <v>1711</v>
      </c>
      <c r="EC393" s="14">
        <f t="shared" si="714"/>
        <v>2073</v>
      </c>
      <c r="ED393" s="14">
        <f t="shared" si="715"/>
        <v>2241</v>
      </c>
      <c r="EE393" s="14">
        <f t="shared" si="716"/>
        <v>2241</v>
      </c>
      <c r="EF393" s="14">
        <f t="shared" si="717"/>
        <v>2445</v>
      </c>
      <c r="EG393" s="14">
        <f t="shared" si="718"/>
        <v>753</v>
      </c>
      <c r="EH393" s="14">
        <f t="shared" si="719"/>
        <v>804</v>
      </c>
      <c r="EI393" s="14">
        <f t="shared" si="720"/>
        <v>804</v>
      </c>
      <c r="EJ393" s="14">
        <f t="shared" si="721"/>
        <v>969</v>
      </c>
      <c r="EK393" s="14">
        <f t="shared" si="722"/>
        <v>1030</v>
      </c>
      <c r="EL393" s="14">
        <f t="shared" si="723"/>
        <v>14710</v>
      </c>
      <c r="EM393" s="14">
        <f t="shared" si="724"/>
        <v>15810</v>
      </c>
      <c r="EN393" s="14">
        <f t="shared" si="725"/>
        <v>15810</v>
      </c>
      <c r="EO393" s="14">
        <f t="shared" si="726"/>
        <v>19230</v>
      </c>
      <c r="EP393" s="14">
        <f t="shared" si="727"/>
        <v>20660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3">
        <v>390</v>
      </c>
      <c r="AF394" s="13">
        <f t="shared" si="750"/>
        <v>20</v>
      </c>
      <c r="AG394" s="13">
        <f t="shared" si="728"/>
        <v>3</v>
      </c>
      <c r="AH394" s="14">
        <f t="shared" si="729"/>
        <v>1101023</v>
      </c>
      <c r="AI394" s="14" t="str">
        <f t="shared" si="730"/>
        <v>朱童10突</v>
      </c>
      <c r="AJ394" s="25" t="s">
        <v>162</v>
      </c>
      <c r="AK394" s="14">
        <v>71</v>
      </c>
      <c r="AL394" s="14">
        <f t="shared" si="731"/>
        <v>10</v>
      </c>
      <c r="AM394" s="14">
        <f>INDEX(属性投放!$DE$6:$DE$85,(卡牌属性!AG394-2)*20+卡牌属性!AL394)</f>
        <v>2737</v>
      </c>
      <c r="AN394" s="14">
        <f t="shared" si="707"/>
        <v>2737</v>
      </c>
      <c r="AO394" s="14">
        <f t="shared" si="707"/>
        <v>2737</v>
      </c>
      <c r="AP394" s="14">
        <f t="shared" si="707"/>
        <v>2737</v>
      </c>
      <c r="AQ394" s="14">
        <f t="shared" si="707"/>
        <v>2737</v>
      </c>
      <c r="AR394" s="14">
        <f>INDEX(属性投放!$DF$6:$DF$85,(卡牌属性!AG394-2)*20+卡牌属性!AL394)</f>
        <v>1329</v>
      </c>
      <c r="AS394" s="14">
        <f t="shared" si="708"/>
        <v>1329</v>
      </c>
      <c r="AT394" s="14">
        <f t="shared" si="708"/>
        <v>1329</v>
      </c>
      <c r="AU394" s="14">
        <f t="shared" si="708"/>
        <v>1329</v>
      </c>
      <c r="AV394" s="14">
        <f t="shared" si="708"/>
        <v>1329</v>
      </c>
      <c r="AW394" s="14">
        <f>INDEX(属性投放!$DG$6:$DG$85,(卡牌属性!AG394-2)*20+卡牌属性!AL394)</f>
        <v>13585</v>
      </c>
      <c r="AX394" s="14">
        <f t="shared" si="709"/>
        <v>13585</v>
      </c>
      <c r="AY394" s="14">
        <f t="shared" si="709"/>
        <v>13585</v>
      </c>
      <c r="AZ394" s="14">
        <f t="shared" si="709"/>
        <v>13585</v>
      </c>
      <c r="BA394" s="14">
        <f t="shared" si="709"/>
        <v>13585</v>
      </c>
      <c r="BB394" s="14">
        <f>INDEX(属性投放!$DK$6:$DK$85,(卡牌属性!AG394-2)*20+卡牌属性!AL394)</f>
        <v>111</v>
      </c>
      <c r="BC394" s="14">
        <f t="shared" si="710"/>
        <v>111</v>
      </c>
      <c r="BD394" s="14">
        <f t="shared" si="710"/>
        <v>111</v>
      </c>
      <c r="BE394" s="14">
        <f t="shared" si="710"/>
        <v>111</v>
      </c>
      <c r="BF394" s="14">
        <f t="shared" si="710"/>
        <v>111</v>
      </c>
      <c r="BG394" s="14">
        <f>INDEX(属性投放!$DL$6:$DL$85,(卡牌属性!AG394-2)*20+卡牌属性!AL394)</f>
        <v>56</v>
      </c>
      <c r="BH394" s="14">
        <f t="shared" si="711"/>
        <v>56</v>
      </c>
      <c r="BI394" s="14">
        <f t="shared" si="711"/>
        <v>56</v>
      </c>
      <c r="BJ394" s="14">
        <f t="shared" si="711"/>
        <v>56</v>
      </c>
      <c r="BK394" s="14">
        <f t="shared" si="711"/>
        <v>56</v>
      </c>
      <c r="BL394" s="14">
        <f>INDEX(属性投放!$DM$6:$DM$85,(卡牌属性!AG394-2)*20+卡牌属性!AL394)</f>
        <v>555</v>
      </c>
      <c r="BM394" s="14">
        <f t="shared" si="712"/>
        <v>555</v>
      </c>
      <c r="BN394" s="14">
        <f t="shared" si="712"/>
        <v>555</v>
      </c>
      <c r="BO394" s="14">
        <f t="shared" si="712"/>
        <v>555</v>
      </c>
      <c r="BP394" s="14">
        <f t="shared" si="712"/>
        <v>555</v>
      </c>
      <c r="BU394" s="13">
        <v>390</v>
      </c>
      <c r="BV394" s="13">
        <f t="shared" si="732"/>
        <v>20</v>
      </c>
      <c r="BW394" s="14">
        <f t="shared" si="733"/>
        <v>3</v>
      </c>
      <c r="BX394" s="14">
        <f t="shared" si="734"/>
        <v>1102020</v>
      </c>
      <c r="BY394" s="14" t="str">
        <f t="shared" si="735"/>
        <v>高顺10突</v>
      </c>
      <c r="BZ394" s="25" t="s">
        <v>162</v>
      </c>
      <c r="CA394" s="14">
        <v>2</v>
      </c>
      <c r="CB394" s="14">
        <f t="shared" si="736"/>
        <v>10</v>
      </c>
      <c r="CC394" s="14" t="s">
        <v>21</v>
      </c>
      <c r="CD394" s="14">
        <f>INDEX(属性投放!$AY$6:$AY$85,(BW394-2)*20+CB394)</f>
        <v>3081</v>
      </c>
      <c r="CE394" s="14" t="s">
        <v>22</v>
      </c>
      <c r="CF394" s="14">
        <f>INDEX(属性投放!$AZ$6:$AZ$85,(BW394-2)*20+CB394)</f>
        <v>1509</v>
      </c>
      <c r="CG394" s="14" t="s">
        <v>674</v>
      </c>
      <c r="CH394" s="14">
        <f>INDEX(属性投放!$BA$6:$BA$85,(BW394-2)*20+CB394)</f>
        <v>29810</v>
      </c>
      <c r="CI394" s="14" t="s">
        <v>21</v>
      </c>
      <c r="CJ394" s="14">
        <f>INDEX(属性投放!$BB$6:$BB$85,(BW394-2)*20+CB394)</f>
        <v>20</v>
      </c>
      <c r="CK394" s="14" t="s">
        <v>22</v>
      </c>
      <c r="CL394" s="14">
        <f>INDEX(属性投放!$BC$6:$BC$85,(BW394-2)*20+CB394)</f>
        <v>10</v>
      </c>
      <c r="CM394" s="14" t="s">
        <v>674</v>
      </c>
      <c r="CN394" s="14">
        <f>INDEX(属性投放!$BD$6:$BD$85,(BW394-2)*20+CB394)</f>
        <v>200</v>
      </c>
      <c r="CQ394" s="13">
        <v>390</v>
      </c>
      <c r="CR394" s="13">
        <f t="shared" si="737"/>
        <v>8</v>
      </c>
      <c r="CS394" s="13">
        <f t="shared" si="738"/>
        <v>26</v>
      </c>
      <c r="CT394" s="14">
        <f t="shared" si="739"/>
        <v>4</v>
      </c>
      <c r="CU394" s="14">
        <f t="shared" si="740"/>
        <v>1102008</v>
      </c>
      <c r="CV394" s="14" t="str">
        <f>INDEX($O$6:$O$27,CR394)&amp;"-"&amp;INDEX(属性投放!$AB$7:$AB$26,CX394)&amp;"-魂火-"&amp;CZ394</f>
        <v>夏侯渊-大叫唤+2-魂火-2</v>
      </c>
      <c r="CW394" s="25" t="s">
        <v>162</v>
      </c>
      <c r="CX394" s="14">
        <f>INDEX(属性投放!$AL$7:$AL$58,CS394)</f>
        <v>12</v>
      </c>
      <c r="CY394" s="14" t="s">
        <v>701</v>
      </c>
      <c r="CZ394" s="14">
        <f>INDEX(属性投放!$AM$7:$AM$58,CS394)</f>
        <v>2</v>
      </c>
      <c r="DA394" s="14">
        <f t="shared" si="741"/>
        <v>26</v>
      </c>
      <c r="DB394" s="14">
        <f>INDEX(属性投放!$AN$7:$AN$58,DA394)</f>
        <v>85</v>
      </c>
      <c r="DC394" s="14" t="s">
        <v>702</v>
      </c>
      <c r="DD394" s="14">
        <f>INDEX(属性投放!$BJ$6:$BJ$85,(CT394-2)*20+CX394)</f>
        <v>320</v>
      </c>
      <c r="DE394" s="14">
        <f>SUMIFS(DD$5:DD394,$CR$5:$CR394,"="&amp;$CR394)</f>
        <v>3600</v>
      </c>
      <c r="DF394" s="14" t="s">
        <v>703</v>
      </c>
      <c r="DG394" s="14">
        <f>INDEX(属性投放!$BK$6:$BK$85,(CT394-2)*20+CX394)</f>
        <v>160</v>
      </c>
      <c r="DH394" s="14">
        <f>SUMIFS(DG$5:DG394,$CR$5:$CR394,"="&amp;$CR394)</f>
        <v>1803</v>
      </c>
      <c r="DI394" s="14" t="s">
        <v>704</v>
      </c>
      <c r="DJ394" s="14">
        <f>INDEX(属性投放!$BL$6:$BL$85,(CT394-2)*20+CX394)</f>
        <v>3200</v>
      </c>
      <c r="DK394" s="14">
        <f>SUMIFS(DJ$5:DJ394,$CR$5:$CR394,"="&amp;$CR394)</f>
        <v>36000</v>
      </c>
      <c r="DP394" s="14">
        <f t="shared" si="742"/>
        <v>1102020</v>
      </c>
      <c r="DQ394" s="14" t="str">
        <f t="shared" si="743"/>
        <v>高顺10突</v>
      </c>
      <c r="DR394" s="14">
        <f t="shared" si="744"/>
        <v>6</v>
      </c>
      <c r="DS394" s="14">
        <f t="shared" si="745"/>
        <v>5</v>
      </c>
      <c r="DT394" s="14">
        <f t="shared" si="746"/>
        <v>5</v>
      </c>
      <c r="DU394" s="14">
        <f t="shared" si="747"/>
        <v>3</v>
      </c>
      <c r="DV394" s="14">
        <f t="shared" si="748"/>
        <v>10</v>
      </c>
      <c r="DW394" s="14">
        <f t="shared" si="749"/>
        <v>30</v>
      </c>
      <c r="DX394" s="14">
        <f>INDEX(属性投放!$AW$6:$AW$85,(卡牌属性!DU394-2)*20+卡牌属性!DV394)</f>
        <v>7</v>
      </c>
      <c r="DY394" s="14">
        <f>INDEX(属性投放!BP$6:BP$85,卡牌属性!$DW394)</f>
        <v>225</v>
      </c>
      <c r="DZ394" s="14">
        <f>INDEX(属性投放!BQ$6:BQ$85,卡牌属性!$DW394)</f>
        <v>113</v>
      </c>
      <c r="EA394" s="14">
        <f>INDEX(属性投放!BR$6:BR$85,卡牌属性!$DW394)</f>
        <v>2250</v>
      </c>
      <c r="EB394" s="14">
        <f t="shared" si="713"/>
        <v>2039</v>
      </c>
      <c r="EC394" s="14">
        <f t="shared" si="714"/>
        <v>2473</v>
      </c>
      <c r="ED394" s="14">
        <f t="shared" si="715"/>
        <v>2665</v>
      </c>
      <c r="EE394" s="14">
        <f t="shared" si="716"/>
        <v>2665</v>
      </c>
      <c r="EF394" s="14">
        <f t="shared" si="717"/>
        <v>2885</v>
      </c>
      <c r="EG394" s="14">
        <f t="shared" si="718"/>
        <v>917</v>
      </c>
      <c r="EH394" s="14">
        <f t="shared" si="719"/>
        <v>968</v>
      </c>
      <c r="EI394" s="14">
        <f t="shared" si="720"/>
        <v>968</v>
      </c>
      <c r="EJ394" s="14">
        <f t="shared" si="721"/>
        <v>1173</v>
      </c>
      <c r="EK394" s="14">
        <f t="shared" si="722"/>
        <v>1242</v>
      </c>
      <c r="EL394" s="14">
        <f t="shared" si="723"/>
        <v>17910</v>
      </c>
      <c r="EM394" s="14">
        <f t="shared" si="724"/>
        <v>19090</v>
      </c>
      <c r="EN394" s="14">
        <f t="shared" si="725"/>
        <v>19090</v>
      </c>
      <c r="EO394" s="14">
        <f t="shared" si="726"/>
        <v>23230</v>
      </c>
      <c r="EP394" s="14">
        <f t="shared" si="727"/>
        <v>24900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3">
        <v>391</v>
      </c>
      <c r="AF395" s="13">
        <f t="shared" si="750"/>
        <v>20</v>
      </c>
      <c r="AG395" s="13">
        <f t="shared" si="728"/>
        <v>3</v>
      </c>
      <c r="AH395" s="14">
        <f t="shared" si="729"/>
        <v>1101023</v>
      </c>
      <c r="AI395" s="14" t="str">
        <f t="shared" si="730"/>
        <v>朱童11突</v>
      </c>
      <c r="AJ395" s="25" t="s">
        <v>162</v>
      </c>
      <c r="AK395" s="14">
        <v>72</v>
      </c>
      <c r="AL395" s="14">
        <f t="shared" si="731"/>
        <v>11</v>
      </c>
      <c r="AM395" s="14">
        <f>INDEX(属性投放!$DE$6:$DE$85,(卡牌属性!AG395-2)*20+卡牌属性!AL395)</f>
        <v>3056</v>
      </c>
      <c r="AN395" s="14">
        <f t="shared" si="707"/>
        <v>3056</v>
      </c>
      <c r="AO395" s="14">
        <f t="shared" si="707"/>
        <v>3056</v>
      </c>
      <c r="AP395" s="14">
        <f t="shared" si="707"/>
        <v>3056</v>
      </c>
      <c r="AQ395" s="14">
        <f t="shared" si="707"/>
        <v>3056</v>
      </c>
      <c r="AR395" s="14">
        <f>INDEX(属性投放!$DF$6:$DF$85,(卡牌属性!AG395-2)*20+卡牌属性!AL395)</f>
        <v>1488</v>
      </c>
      <c r="AS395" s="14">
        <f t="shared" si="708"/>
        <v>1488</v>
      </c>
      <c r="AT395" s="14">
        <f t="shared" si="708"/>
        <v>1488</v>
      </c>
      <c r="AU395" s="14">
        <f t="shared" si="708"/>
        <v>1488</v>
      </c>
      <c r="AV395" s="14">
        <f t="shared" si="708"/>
        <v>1488</v>
      </c>
      <c r="AW395" s="14">
        <f>INDEX(属性投放!$DG$6:$DG$85,(卡牌属性!AG395-2)*20+卡牌属性!AL395)</f>
        <v>15180</v>
      </c>
      <c r="AX395" s="14">
        <f t="shared" si="709"/>
        <v>15180</v>
      </c>
      <c r="AY395" s="14">
        <f t="shared" si="709"/>
        <v>15180</v>
      </c>
      <c r="AZ395" s="14">
        <f t="shared" si="709"/>
        <v>15180</v>
      </c>
      <c r="BA395" s="14">
        <f t="shared" si="709"/>
        <v>15180</v>
      </c>
      <c r="BB395" s="14">
        <f>INDEX(属性投放!$DK$6:$DK$85,(卡牌属性!AG395-2)*20+卡牌属性!AL395)</f>
        <v>111</v>
      </c>
      <c r="BC395" s="14">
        <f t="shared" si="710"/>
        <v>111</v>
      </c>
      <c r="BD395" s="14">
        <f t="shared" si="710"/>
        <v>111</v>
      </c>
      <c r="BE395" s="14">
        <f t="shared" si="710"/>
        <v>111</v>
      </c>
      <c r="BF395" s="14">
        <f t="shared" si="710"/>
        <v>111</v>
      </c>
      <c r="BG395" s="14">
        <f>INDEX(属性投放!$DL$6:$DL$85,(卡牌属性!AG395-2)*20+卡牌属性!AL395)</f>
        <v>56</v>
      </c>
      <c r="BH395" s="14">
        <f t="shared" si="711"/>
        <v>56</v>
      </c>
      <c r="BI395" s="14">
        <f t="shared" si="711"/>
        <v>56</v>
      </c>
      <c r="BJ395" s="14">
        <f t="shared" si="711"/>
        <v>56</v>
      </c>
      <c r="BK395" s="14">
        <f t="shared" si="711"/>
        <v>56</v>
      </c>
      <c r="BL395" s="14">
        <f>INDEX(属性投放!$DM$6:$DM$85,(卡牌属性!AG395-2)*20+卡牌属性!AL395)</f>
        <v>555</v>
      </c>
      <c r="BM395" s="14">
        <f t="shared" si="712"/>
        <v>555</v>
      </c>
      <c r="BN395" s="14">
        <f t="shared" si="712"/>
        <v>555</v>
      </c>
      <c r="BO395" s="14">
        <f t="shared" si="712"/>
        <v>555</v>
      </c>
      <c r="BP395" s="14">
        <f t="shared" si="712"/>
        <v>555</v>
      </c>
      <c r="BU395" s="13">
        <v>391</v>
      </c>
      <c r="BV395" s="13">
        <f t="shared" si="732"/>
        <v>20</v>
      </c>
      <c r="BW395" s="14">
        <f t="shared" si="733"/>
        <v>3</v>
      </c>
      <c r="BX395" s="14">
        <f t="shared" si="734"/>
        <v>1102020</v>
      </c>
      <c r="BY395" s="14" t="str">
        <f t="shared" si="735"/>
        <v>高顺11突</v>
      </c>
      <c r="BZ395" s="25" t="s">
        <v>162</v>
      </c>
      <c r="CA395" s="14">
        <v>2</v>
      </c>
      <c r="CB395" s="14">
        <f t="shared" si="736"/>
        <v>11</v>
      </c>
      <c r="CC395" s="14" t="s">
        <v>21</v>
      </c>
      <c r="CD395" s="14">
        <f>INDEX(属性投放!$AY$6:$AY$85,(BW395-2)*20+CB395)</f>
        <v>3896</v>
      </c>
      <c r="CE395" s="14" t="s">
        <v>22</v>
      </c>
      <c r="CF395" s="14">
        <f>INDEX(属性投放!$AZ$6:$AZ$85,(BW395-2)*20+CB395)</f>
        <v>1917</v>
      </c>
      <c r="CG395" s="14" t="s">
        <v>674</v>
      </c>
      <c r="CH395" s="14">
        <f>INDEX(属性投放!$BA$6:$BA$85,(BW395-2)*20+CB395)</f>
        <v>37960</v>
      </c>
      <c r="CI395" s="14" t="s">
        <v>21</v>
      </c>
      <c r="CJ395" s="14">
        <f>INDEX(属性投放!$BB$6:$BB$85,(BW395-2)*20+CB395)</f>
        <v>20</v>
      </c>
      <c r="CK395" s="14" t="s">
        <v>22</v>
      </c>
      <c r="CL395" s="14">
        <f>INDEX(属性投放!$BC$6:$BC$85,(BW395-2)*20+CB395)</f>
        <v>10</v>
      </c>
      <c r="CM395" s="14" t="s">
        <v>674</v>
      </c>
      <c r="CN395" s="14">
        <f>INDEX(属性投放!$BD$6:$BD$85,(BW395-2)*20+CB395)</f>
        <v>200</v>
      </c>
      <c r="CQ395" s="13">
        <v>391</v>
      </c>
      <c r="CR395" s="13">
        <f t="shared" si="737"/>
        <v>8</v>
      </c>
      <c r="CS395" s="13">
        <f t="shared" si="738"/>
        <v>27</v>
      </c>
      <c r="CT395" s="14">
        <f t="shared" si="739"/>
        <v>4</v>
      </c>
      <c r="CU395" s="14">
        <f t="shared" si="740"/>
        <v>1102008</v>
      </c>
      <c r="CV395" s="14" t="str">
        <f>INDEX($O$6:$O$27,CR395)&amp;"-"&amp;INDEX(属性投放!$AB$7:$AB$26,CX395)&amp;"-魂火-"&amp;CZ395</f>
        <v>夏侯渊-大叫唤+2-魂火-3</v>
      </c>
      <c r="CW395" s="25" t="s">
        <v>162</v>
      </c>
      <c r="CX395" s="14">
        <f>INDEX(属性投放!$AL$7:$AL$58,CS395)</f>
        <v>12</v>
      </c>
      <c r="CY395" s="14" t="s">
        <v>701</v>
      </c>
      <c r="CZ395" s="14">
        <f>INDEX(属性投放!$AM$7:$AM$58,CS395)</f>
        <v>3</v>
      </c>
      <c r="DA395" s="14">
        <f t="shared" si="741"/>
        <v>27</v>
      </c>
      <c r="DB395" s="14">
        <f>INDEX(属性投放!$AN$7:$AN$58,DA395)</f>
        <v>87</v>
      </c>
      <c r="DC395" s="14" t="s">
        <v>702</v>
      </c>
      <c r="DD395" s="14">
        <f>INDEX(属性投放!$BJ$6:$BJ$85,(CT395-2)*20+CX395)</f>
        <v>320</v>
      </c>
      <c r="DE395" s="14">
        <f>SUMIFS(DD$5:DD395,$CR$5:$CR395,"="&amp;$CR395)</f>
        <v>3920</v>
      </c>
      <c r="DF395" s="14" t="s">
        <v>703</v>
      </c>
      <c r="DG395" s="14">
        <f>INDEX(属性投放!$BK$6:$BK$85,(CT395-2)*20+CX395)</f>
        <v>160</v>
      </c>
      <c r="DH395" s="14">
        <f>SUMIFS(DG$5:DG395,$CR$5:$CR395,"="&amp;$CR395)</f>
        <v>1963</v>
      </c>
      <c r="DI395" s="14" t="s">
        <v>704</v>
      </c>
      <c r="DJ395" s="14">
        <f>INDEX(属性投放!$BL$6:$BL$85,(CT395-2)*20+CX395)</f>
        <v>3200</v>
      </c>
      <c r="DK395" s="14">
        <f>SUMIFS(DJ$5:DJ395,$CR$5:$CR395,"="&amp;$CR395)</f>
        <v>39200</v>
      </c>
      <c r="DP395" s="14">
        <f t="shared" si="742"/>
        <v>1102020</v>
      </c>
      <c r="DQ395" s="14" t="str">
        <f t="shared" si="743"/>
        <v>高顺11突</v>
      </c>
      <c r="DR395" s="14">
        <f t="shared" si="744"/>
        <v>6</v>
      </c>
      <c r="DS395" s="14">
        <f t="shared" si="745"/>
        <v>5</v>
      </c>
      <c r="DT395" s="14">
        <f t="shared" si="746"/>
        <v>5</v>
      </c>
      <c r="DU395" s="14">
        <f t="shared" si="747"/>
        <v>3</v>
      </c>
      <c r="DV395" s="14">
        <f t="shared" si="748"/>
        <v>11</v>
      </c>
      <c r="DW395" s="14">
        <f t="shared" si="749"/>
        <v>31</v>
      </c>
      <c r="DX395" s="14">
        <f>INDEX(属性投放!$AW$6:$AW$85,(卡牌属性!DU395-2)*20+卡牌属性!DV395)</f>
        <v>8</v>
      </c>
      <c r="DY395" s="14">
        <f>INDEX(属性投放!BP$6:BP$85,卡牌属性!$DW395)</f>
        <v>280</v>
      </c>
      <c r="DZ395" s="14">
        <f>INDEX(属性投放!BQ$6:BQ$85,卡牌属性!$DW395)</f>
        <v>140</v>
      </c>
      <c r="EA395" s="14">
        <f>INDEX(属性投放!BR$6:BR$85,卡牌属性!$DW395)</f>
        <v>2800</v>
      </c>
      <c r="EB395" s="14">
        <f t="shared" si="713"/>
        <v>2411</v>
      </c>
      <c r="EC395" s="14">
        <f t="shared" si="714"/>
        <v>2908</v>
      </c>
      <c r="ED395" s="14">
        <f t="shared" si="715"/>
        <v>3135</v>
      </c>
      <c r="EE395" s="14">
        <f t="shared" si="716"/>
        <v>3135</v>
      </c>
      <c r="EF395" s="14">
        <f t="shared" si="717"/>
        <v>3390</v>
      </c>
      <c r="EG395" s="14">
        <f t="shared" si="718"/>
        <v>1100</v>
      </c>
      <c r="EH395" s="14">
        <f t="shared" si="719"/>
        <v>1158</v>
      </c>
      <c r="EI395" s="14">
        <f t="shared" si="720"/>
        <v>1158</v>
      </c>
      <c r="EJ395" s="14">
        <f t="shared" si="721"/>
        <v>1391</v>
      </c>
      <c r="EK395" s="14">
        <f t="shared" si="722"/>
        <v>1481</v>
      </c>
      <c r="EL395" s="14">
        <f t="shared" si="723"/>
        <v>21560</v>
      </c>
      <c r="EM395" s="14">
        <f t="shared" si="724"/>
        <v>22810</v>
      </c>
      <c r="EN395" s="14">
        <f t="shared" si="725"/>
        <v>22810</v>
      </c>
      <c r="EO395" s="14">
        <f t="shared" si="726"/>
        <v>27580</v>
      </c>
      <c r="EP395" s="14">
        <f t="shared" si="727"/>
        <v>29600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3">
        <v>392</v>
      </c>
      <c r="AF396" s="13">
        <f t="shared" si="750"/>
        <v>20</v>
      </c>
      <c r="AG396" s="13">
        <f t="shared" si="728"/>
        <v>3</v>
      </c>
      <c r="AH396" s="14">
        <f t="shared" si="729"/>
        <v>1101023</v>
      </c>
      <c r="AI396" s="14" t="str">
        <f t="shared" si="730"/>
        <v>朱童12突</v>
      </c>
      <c r="AJ396" s="25" t="s">
        <v>162</v>
      </c>
      <c r="AK396" s="14">
        <v>73</v>
      </c>
      <c r="AL396" s="14">
        <f t="shared" si="731"/>
        <v>12</v>
      </c>
      <c r="AM396" s="14">
        <f>INDEX(属性投放!$DE$6:$DE$85,(卡牌属性!AG396-2)*20+卡牌属性!AL396)</f>
        <v>3375</v>
      </c>
      <c r="AN396" s="14">
        <f t="shared" si="707"/>
        <v>3375</v>
      </c>
      <c r="AO396" s="14">
        <f t="shared" si="707"/>
        <v>3375</v>
      </c>
      <c r="AP396" s="14">
        <f t="shared" si="707"/>
        <v>3375</v>
      </c>
      <c r="AQ396" s="14">
        <f t="shared" si="707"/>
        <v>3375</v>
      </c>
      <c r="AR396" s="14">
        <f>INDEX(属性投放!$DF$6:$DF$85,(卡牌属性!AG396-2)*20+卡牌属性!AL396)</f>
        <v>1647</v>
      </c>
      <c r="AS396" s="14">
        <f t="shared" si="708"/>
        <v>1647</v>
      </c>
      <c r="AT396" s="14">
        <f t="shared" si="708"/>
        <v>1647</v>
      </c>
      <c r="AU396" s="14">
        <f t="shared" si="708"/>
        <v>1647</v>
      </c>
      <c r="AV396" s="14">
        <f t="shared" si="708"/>
        <v>1647</v>
      </c>
      <c r="AW396" s="14">
        <f>INDEX(属性投放!$DG$6:$DG$85,(卡牌属性!AG396-2)*20+卡牌属性!AL396)</f>
        <v>16775</v>
      </c>
      <c r="AX396" s="14">
        <f t="shared" si="709"/>
        <v>16775</v>
      </c>
      <c r="AY396" s="14">
        <f t="shared" si="709"/>
        <v>16775</v>
      </c>
      <c r="AZ396" s="14">
        <f t="shared" si="709"/>
        <v>16775</v>
      </c>
      <c r="BA396" s="14">
        <f t="shared" si="709"/>
        <v>16775</v>
      </c>
      <c r="BB396" s="14">
        <f>INDEX(属性投放!$DK$6:$DK$85,(卡牌属性!AG396-2)*20+卡牌属性!AL396)</f>
        <v>111</v>
      </c>
      <c r="BC396" s="14">
        <f t="shared" si="710"/>
        <v>111</v>
      </c>
      <c r="BD396" s="14">
        <f t="shared" si="710"/>
        <v>111</v>
      </c>
      <c r="BE396" s="14">
        <f t="shared" si="710"/>
        <v>111</v>
      </c>
      <c r="BF396" s="14">
        <f t="shared" si="710"/>
        <v>111</v>
      </c>
      <c r="BG396" s="14">
        <f>INDEX(属性投放!$DL$6:$DL$85,(卡牌属性!AG396-2)*20+卡牌属性!AL396)</f>
        <v>56</v>
      </c>
      <c r="BH396" s="14">
        <f t="shared" si="711"/>
        <v>56</v>
      </c>
      <c r="BI396" s="14">
        <f t="shared" si="711"/>
        <v>56</v>
      </c>
      <c r="BJ396" s="14">
        <f t="shared" si="711"/>
        <v>56</v>
      </c>
      <c r="BK396" s="14">
        <f t="shared" si="711"/>
        <v>56</v>
      </c>
      <c r="BL396" s="14">
        <f>INDEX(属性投放!$DM$6:$DM$85,(卡牌属性!AG396-2)*20+卡牌属性!AL396)</f>
        <v>555</v>
      </c>
      <c r="BM396" s="14">
        <f t="shared" si="712"/>
        <v>555</v>
      </c>
      <c r="BN396" s="14">
        <f t="shared" si="712"/>
        <v>555</v>
      </c>
      <c r="BO396" s="14">
        <f t="shared" si="712"/>
        <v>555</v>
      </c>
      <c r="BP396" s="14">
        <f t="shared" si="712"/>
        <v>555</v>
      </c>
      <c r="BU396" s="13">
        <v>392</v>
      </c>
      <c r="BV396" s="13">
        <f t="shared" si="732"/>
        <v>20</v>
      </c>
      <c r="BW396" s="14">
        <f t="shared" si="733"/>
        <v>3</v>
      </c>
      <c r="BX396" s="14">
        <f t="shared" si="734"/>
        <v>1102020</v>
      </c>
      <c r="BY396" s="14" t="str">
        <f t="shared" si="735"/>
        <v>高顺12突</v>
      </c>
      <c r="BZ396" s="25" t="s">
        <v>162</v>
      </c>
      <c r="CA396" s="14">
        <v>2</v>
      </c>
      <c r="CB396" s="14">
        <f t="shared" si="736"/>
        <v>12</v>
      </c>
      <c r="CC396" s="14" t="s">
        <v>21</v>
      </c>
      <c r="CD396" s="14">
        <f>INDEX(属性投放!$AY$6:$AY$85,(BW396-2)*20+CB396)</f>
        <v>4876</v>
      </c>
      <c r="CE396" s="14" t="s">
        <v>22</v>
      </c>
      <c r="CF396" s="14">
        <f>INDEX(属性投放!$AZ$6:$AZ$85,(BW396-2)*20+CB396)</f>
        <v>2407</v>
      </c>
      <c r="CG396" s="14" t="s">
        <v>674</v>
      </c>
      <c r="CH396" s="14">
        <f>INDEX(属性投放!$BA$6:$BA$85,(BW396-2)*20+CB396)</f>
        <v>47760</v>
      </c>
      <c r="CI396" s="14" t="s">
        <v>21</v>
      </c>
      <c r="CJ396" s="14">
        <f>INDEX(属性投放!$BB$6:$BB$85,(BW396-2)*20+CB396)</f>
        <v>20</v>
      </c>
      <c r="CK396" s="14" t="s">
        <v>22</v>
      </c>
      <c r="CL396" s="14">
        <f>INDEX(属性投放!$BC$6:$BC$85,(BW396-2)*20+CB396)</f>
        <v>10</v>
      </c>
      <c r="CM396" s="14" t="s">
        <v>674</v>
      </c>
      <c r="CN396" s="14">
        <f>INDEX(属性投放!$BD$6:$BD$85,(BW396-2)*20+CB396)</f>
        <v>200</v>
      </c>
      <c r="CQ396" s="13">
        <v>392</v>
      </c>
      <c r="CR396" s="13">
        <f t="shared" si="737"/>
        <v>8</v>
      </c>
      <c r="CS396" s="13">
        <f t="shared" si="738"/>
        <v>28</v>
      </c>
      <c r="CT396" s="14">
        <f t="shared" si="739"/>
        <v>4</v>
      </c>
      <c r="CU396" s="14">
        <f t="shared" si="740"/>
        <v>1102008</v>
      </c>
      <c r="CV396" s="14" t="str">
        <f>INDEX($O$6:$O$27,CR396)&amp;"-"&amp;INDEX(属性投放!$AB$7:$AB$26,CX396)&amp;"-魂火-"&amp;CZ396</f>
        <v>夏侯渊-焦热-魂火-1</v>
      </c>
      <c r="CW396" s="25" t="s">
        <v>162</v>
      </c>
      <c r="CX396" s="14">
        <f>INDEX(属性投放!$AL$7:$AL$58,CS396)</f>
        <v>13</v>
      </c>
      <c r="CY396" s="14" t="s">
        <v>701</v>
      </c>
      <c r="CZ396" s="14">
        <f>INDEX(属性投放!$AM$7:$AM$58,CS396)</f>
        <v>1</v>
      </c>
      <c r="DA396" s="14">
        <f t="shared" si="741"/>
        <v>28</v>
      </c>
      <c r="DB396" s="14">
        <f>INDEX(属性投放!$AN$7:$AN$58,DA396)</f>
        <v>90</v>
      </c>
      <c r="DC396" s="14" t="s">
        <v>702</v>
      </c>
      <c r="DD396" s="14">
        <f>INDEX(属性投放!$BJ$6:$BJ$85,(CT396-2)*20+CX396)</f>
        <v>400</v>
      </c>
      <c r="DE396" s="14">
        <f>SUMIFS(DD$5:DD396,$CR$5:$CR396,"="&amp;$CR396)</f>
        <v>4320</v>
      </c>
      <c r="DF396" s="14" t="s">
        <v>703</v>
      </c>
      <c r="DG396" s="14">
        <f>INDEX(属性投放!$BK$6:$BK$85,(CT396-2)*20+CX396)</f>
        <v>200</v>
      </c>
      <c r="DH396" s="14">
        <f>SUMIFS(DG$5:DG396,$CR$5:$CR396,"="&amp;$CR396)</f>
        <v>2163</v>
      </c>
      <c r="DI396" s="14" t="s">
        <v>704</v>
      </c>
      <c r="DJ396" s="14">
        <f>INDEX(属性投放!$BL$6:$BL$85,(CT396-2)*20+CX396)</f>
        <v>4000</v>
      </c>
      <c r="DK396" s="14">
        <f>SUMIFS(DJ$5:DJ396,$CR$5:$CR396,"="&amp;$CR396)</f>
        <v>43200</v>
      </c>
      <c r="DP396" s="14">
        <f t="shared" si="742"/>
        <v>1102020</v>
      </c>
      <c r="DQ396" s="14" t="str">
        <f t="shared" si="743"/>
        <v>高顺12突</v>
      </c>
      <c r="DR396" s="14">
        <f t="shared" si="744"/>
        <v>6</v>
      </c>
      <c r="DS396" s="14">
        <f t="shared" si="745"/>
        <v>5</v>
      </c>
      <c r="DT396" s="14">
        <f t="shared" si="746"/>
        <v>5</v>
      </c>
      <c r="DU396" s="14">
        <f t="shared" si="747"/>
        <v>3</v>
      </c>
      <c r="DV396" s="14">
        <f t="shared" si="748"/>
        <v>12</v>
      </c>
      <c r="DW396" s="14">
        <f t="shared" si="749"/>
        <v>32</v>
      </c>
      <c r="DX396" s="14">
        <f>INDEX(属性投放!$AW$6:$AW$85,(卡牌属性!DU396-2)*20+卡牌属性!DV396)</f>
        <v>7</v>
      </c>
      <c r="DY396" s="14">
        <f>INDEX(属性投放!BP$6:BP$85,卡牌属性!$DW396)</f>
        <v>500</v>
      </c>
      <c r="DZ396" s="14">
        <f>INDEX(属性投放!BQ$6:BQ$85,卡牌属性!$DW396)</f>
        <v>250</v>
      </c>
      <c r="EA396" s="14">
        <f>INDEX(属性投放!BR$6:BR$85,卡牌属性!$DW396)</f>
        <v>5000</v>
      </c>
      <c r="EB396" s="14">
        <f t="shared" si="713"/>
        <v>2859</v>
      </c>
      <c r="EC396" s="14">
        <f t="shared" si="714"/>
        <v>3428</v>
      </c>
      <c r="ED396" s="14">
        <f t="shared" si="715"/>
        <v>3695</v>
      </c>
      <c r="EE396" s="14">
        <f t="shared" si="716"/>
        <v>3695</v>
      </c>
      <c r="EF396" s="14">
        <f t="shared" si="717"/>
        <v>3990</v>
      </c>
      <c r="EG396" s="14">
        <f t="shared" si="718"/>
        <v>1320</v>
      </c>
      <c r="EH396" s="14">
        <f t="shared" si="719"/>
        <v>1386</v>
      </c>
      <c r="EI396" s="14">
        <f t="shared" si="720"/>
        <v>1386</v>
      </c>
      <c r="EJ396" s="14">
        <f t="shared" si="721"/>
        <v>1651</v>
      </c>
      <c r="EK396" s="14">
        <f t="shared" si="722"/>
        <v>1765</v>
      </c>
      <c r="EL396" s="14">
        <f t="shared" si="723"/>
        <v>25960</v>
      </c>
      <c r="EM396" s="14">
        <f t="shared" si="724"/>
        <v>27290</v>
      </c>
      <c r="EN396" s="14">
        <f t="shared" si="725"/>
        <v>27290</v>
      </c>
      <c r="EO396" s="14">
        <f t="shared" si="726"/>
        <v>32780</v>
      </c>
      <c r="EP396" s="14">
        <f t="shared" si="727"/>
        <v>35200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3">
        <v>393</v>
      </c>
      <c r="AF397" s="13">
        <f t="shared" si="750"/>
        <v>20</v>
      </c>
      <c r="AG397" s="13">
        <f t="shared" si="728"/>
        <v>3</v>
      </c>
      <c r="AH397" s="14">
        <f t="shared" si="729"/>
        <v>1101023</v>
      </c>
      <c r="AI397" s="14" t="str">
        <f t="shared" si="730"/>
        <v>朱童13突</v>
      </c>
      <c r="AJ397" s="25" t="s">
        <v>162</v>
      </c>
      <c r="AK397" s="14">
        <v>74</v>
      </c>
      <c r="AL397" s="14">
        <f t="shared" si="731"/>
        <v>13</v>
      </c>
      <c r="AM397" s="14">
        <f>INDEX(属性投放!$DE$6:$DE$85,(卡牌属性!AG397-2)*20+卡牌属性!AL397)</f>
        <v>6469</v>
      </c>
      <c r="AN397" s="14">
        <f t="shared" si="707"/>
        <v>6469</v>
      </c>
      <c r="AO397" s="14">
        <f t="shared" si="707"/>
        <v>6469</v>
      </c>
      <c r="AP397" s="14">
        <f t="shared" si="707"/>
        <v>6469</v>
      </c>
      <c r="AQ397" s="14">
        <f t="shared" si="707"/>
        <v>6469</v>
      </c>
      <c r="AR397" s="14">
        <f>INDEX(属性投放!$DF$6:$DF$85,(卡牌属性!AG397-2)*20+卡牌属性!AL397)</f>
        <v>3206</v>
      </c>
      <c r="AS397" s="14">
        <f t="shared" si="708"/>
        <v>3206</v>
      </c>
      <c r="AT397" s="14">
        <f t="shared" si="708"/>
        <v>3206</v>
      </c>
      <c r="AU397" s="14">
        <f t="shared" si="708"/>
        <v>3206</v>
      </c>
      <c r="AV397" s="14">
        <f t="shared" si="708"/>
        <v>3206</v>
      </c>
      <c r="AW397" s="14">
        <f>INDEX(属性投放!$DG$6:$DG$85,(卡牌属性!AG397-2)*20+卡牌属性!AL397)</f>
        <v>32245</v>
      </c>
      <c r="AX397" s="14">
        <f t="shared" si="709"/>
        <v>32245</v>
      </c>
      <c r="AY397" s="14">
        <f t="shared" si="709"/>
        <v>32245</v>
      </c>
      <c r="AZ397" s="14">
        <f t="shared" si="709"/>
        <v>32245</v>
      </c>
      <c r="BA397" s="14">
        <f t="shared" si="709"/>
        <v>32245</v>
      </c>
      <c r="BB397" s="14">
        <f>INDEX(属性投放!$DK$6:$DK$85,(卡牌属性!AG397-2)*20+卡牌属性!AL397)</f>
        <v>211</v>
      </c>
      <c r="BC397" s="14">
        <f t="shared" si="710"/>
        <v>211</v>
      </c>
      <c r="BD397" s="14">
        <f t="shared" si="710"/>
        <v>211</v>
      </c>
      <c r="BE397" s="14">
        <f t="shared" si="710"/>
        <v>211</v>
      </c>
      <c r="BF397" s="14">
        <f t="shared" si="710"/>
        <v>211</v>
      </c>
      <c r="BG397" s="14">
        <f>INDEX(属性投放!$DL$6:$DL$85,(卡牌属性!AG397-2)*20+卡牌属性!AL397)</f>
        <v>106</v>
      </c>
      <c r="BH397" s="14">
        <f t="shared" si="711"/>
        <v>106</v>
      </c>
      <c r="BI397" s="14">
        <f t="shared" si="711"/>
        <v>106</v>
      </c>
      <c r="BJ397" s="14">
        <f t="shared" si="711"/>
        <v>106</v>
      </c>
      <c r="BK397" s="14">
        <f t="shared" si="711"/>
        <v>106</v>
      </c>
      <c r="BL397" s="14">
        <f>INDEX(属性投放!$DM$6:$DM$85,(卡牌属性!AG397-2)*20+卡牌属性!AL397)</f>
        <v>1055</v>
      </c>
      <c r="BM397" s="14">
        <f t="shared" si="712"/>
        <v>1055</v>
      </c>
      <c r="BN397" s="14">
        <f t="shared" si="712"/>
        <v>1055</v>
      </c>
      <c r="BO397" s="14">
        <f t="shared" si="712"/>
        <v>1055</v>
      </c>
      <c r="BP397" s="14">
        <f t="shared" si="712"/>
        <v>1055</v>
      </c>
      <c r="BU397" s="13">
        <v>393</v>
      </c>
      <c r="BV397" s="13">
        <f t="shared" si="732"/>
        <v>20</v>
      </c>
      <c r="BW397" s="14">
        <f t="shared" si="733"/>
        <v>3</v>
      </c>
      <c r="BX397" s="14">
        <f t="shared" si="734"/>
        <v>1102020</v>
      </c>
      <c r="BY397" s="14" t="str">
        <f t="shared" si="735"/>
        <v>高顺13突</v>
      </c>
      <c r="BZ397" s="25" t="s">
        <v>162</v>
      </c>
      <c r="CA397" s="14">
        <v>2</v>
      </c>
      <c r="CB397" s="14">
        <f t="shared" si="736"/>
        <v>13</v>
      </c>
      <c r="CC397" s="14" t="s">
        <v>21</v>
      </c>
      <c r="CD397" s="14">
        <f>INDEX(属性投放!$AY$6:$AY$85,(BW397-2)*20+CB397)</f>
        <v>6266</v>
      </c>
      <c r="CE397" s="14" t="s">
        <v>22</v>
      </c>
      <c r="CF397" s="14">
        <f>INDEX(属性投放!$AZ$6:$AZ$85,(BW397-2)*20+CB397)</f>
        <v>3102</v>
      </c>
      <c r="CG397" s="14" t="s">
        <v>674</v>
      </c>
      <c r="CH397" s="14">
        <f>INDEX(属性投放!$BA$6:$BA$85,(BW397-2)*20+CB397)</f>
        <v>61660</v>
      </c>
      <c r="CI397" s="14" t="s">
        <v>21</v>
      </c>
      <c r="CJ397" s="14">
        <f>INDEX(属性投放!$BB$6:$BB$85,(BW397-2)*20+CB397)</f>
        <v>25</v>
      </c>
      <c r="CK397" s="14" t="s">
        <v>22</v>
      </c>
      <c r="CL397" s="14">
        <f>INDEX(属性投放!$BC$6:$BC$85,(BW397-2)*20+CB397)</f>
        <v>13</v>
      </c>
      <c r="CM397" s="14" t="s">
        <v>674</v>
      </c>
      <c r="CN397" s="14">
        <f>INDEX(属性投放!$BD$6:$BD$85,(BW397-2)*20+CB397)</f>
        <v>250</v>
      </c>
      <c r="CQ397" s="13">
        <v>393</v>
      </c>
      <c r="CR397" s="13">
        <f t="shared" si="737"/>
        <v>8</v>
      </c>
      <c r="CS397" s="13">
        <f t="shared" si="738"/>
        <v>29</v>
      </c>
      <c r="CT397" s="14">
        <f t="shared" si="739"/>
        <v>4</v>
      </c>
      <c r="CU397" s="14">
        <f t="shared" si="740"/>
        <v>1102008</v>
      </c>
      <c r="CV397" s="14" t="str">
        <f>INDEX($O$6:$O$27,CR397)&amp;"-"&amp;INDEX(属性投放!$AB$7:$AB$26,CX397)&amp;"-魂火-"&amp;CZ397</f>
        <v>夏侯渊-焦热-魂火-2</v>
      </c>
      <c r="CW397" s="25" t="s">
        <v>162</v>
      </c>
      <c r="CX397" s="14">
        <f>INDEX(属性投放!$AL$7:$AL$58,CS397)</f>
        <v>13</v>
      </c>
      <c r="CY397" s="14" t="s">
        <v>701</v>
      </c>
      <c r="CZ397" s="14">
        <f>INDEX(属性投放!$AM$7:$AM$58,CS397)</f>
        <v>2</v>
      </c>
      <c r="DA397" s="14">
        <f t="shared" si="741"/>
        <v>29</v>
      </c>
      <c r="DB397" s="14">
        <f>INDEX(属性投放!$AN$7:$AN$58,DA397)</f>
        <v>92</v>
      </c>
      <c r="DC397" s="14" t="s">
        <v>702</v>
      </c>
      <c r="DD397" s="14">
        <f>INDEX(属性投放!$BJ$6:$BJ$85,(CT397-2)*20+CX397)</f>
        <v>400</v>
      </c>
      <c r="DE397" s="14">
        <f>SUMIFS(DD$5:DD397,$CR$5:$CR397,"="&amp;$CR397)</f>
        <v>4720</v>
      </c>
      <c r="DF397" s="14" t="s">
        <v>703</v>
      </c>
      <c r="DG397" s="14">
        <f>INDEX(属性投放!$BK$6:$BK$85,(CT397-2)*20+CX397)</f>
        <v>200</v>
      </c>
      <c r="DH397" s="14">
        <f>SUMIFS(DG$5:DG397,$CR$5:$CR397,"="&amp;$CR397)</f>
        <v>2363</v>
      </c>
      <c r="DI397" s="14" t="s">
        <v>704</v>
      </c>
      <c r="DJ397" s="14">
        <f>INDEX(属性投放!$BL$6:$BL$85,(CT397-2)*20+CX397)</f>
        <v>4000</v>
      </c>
      <c r="DK397" s="14">
        <f>SUMIFS(DJ$5:DJ397,$CR$5:$CR397,"="&amp;$CR397)</f>
        <v>47200</v>
      </c>
      <c r="DP397" s="14">
        <f t="shared" si="742"/>
        <v>1102020</v>
      </c>
      <c r="DQ397" s="14" t="str">
        <f t="shared" si="743"/>
        <v>高顺13突</v>
      </c>
      <c r="DR397" s="14">
        <f t="shared" si="744"/>
        <v>6</v>
      </c>
      <c r="DS397" s="14">
        <f t="shared" si="745"/>
        <v>5</v>
      </c>
      <c r="DT397" s="14">
        <f t="shared" si="746"/>
        <v>5</v>
      </c>
      <c r="DU397" s="14">
        <f t="shared" si="747"/>
        <v>3</v>
      </c>
      <c r="DV397" s="14">
        <f t="shared" si="748"/>
        <v>13</v>
      </c>
      <c r="DW397" s="14">
        <f t="shared" si="749"/>
        <v>33</v>
      </c>
      <c r="DX397" s="14">
        <f>INDEX(属性投放!$AW$6:$AW$85,(卡牌属性!DU397-2)*20+卡牌属性!DV397)</f>
        <v>8</v>
      </c>
      <c r="DY397" s="14">
        <f>INDEX(属性投放!BP$6:BP$85,卡牌属性!$DW397)</f>
        <v>500</v>
      </c>
      <c r="DZ397" s="14">
        <f>INDEX(属性投放!BQ$6:BQ$85,卡牌属性!$DW397)</f>
        <v>250</v>
      </c>
      <c r="EA397" s="14">
        <f>INDEX(属性投放!BR$6:BR$85,卡牌属性!$DW397)</f>
        <v>5000</v>
      </c>
      <c r="EB397" s="14">
        <f t="shared" si="713"/>
        <v>3506</v>
      </c>
      <c r="EC397" s="14">
        <f t="shared" si="714"/>
        <v>4138</v>
      </c>
      <c r="ED397" s="14">
        <f t="shared" si="715"/>
        <v>4440</v>
      </c>
      <c r="EE397" s="14">
        <f t="shared" si="716"/>
        <v>4440</v>
      </c>
      <c r="EF397" s="14">
        <f t="shared" si="717"/>
        <v>4770</v>
      </c>
      <c r="EG397" s="14">
        <f t="shared" si="718"/>
        <v>1640</v>
      </c>
      <c r="EH397" s="14">
        <f t="shared" si="719"/>
        <v>1713</v>
      </c>
      <c r="EI397" s="14">
        <f t="shared" si="720"/>
        <v>1713</v>
      </c>
      <c r="EJ397" s="14">
        <f t="shared" si="721"/>
        <v>2006</v>
      </c>
      <c r="EK397" s="14">
        <f t="shared" si="722"/>
        <v>2141</v>
      </c>
      <c r="EL397" s="14">
        <f t="shared" si="723"/>
        <v>32360</v>
      </c>
      <c r="EM397" s="14">
        <f t="shared" si="724"/>
        <v>33760</v>
      </c>
      <c r="EN397" s="14">
        <f t="shared" si="725"/>
        <v>33760</v>
      </c>
      <c r="EO397" s="14">
        <f t="shared" si="726"/>
        <v>39880</v>
      </c>
      <c r="EP397" s="14">
        <f t="shared" si="727"/>
        <v>42650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3">
        <v>394</v>
      </c>
      <c r="AF398" s="13">
        <f t="shared" si="750"/>
        <v>20</v>
      </c>
      <c r="AG398" s="13">
        <f t="shared" si="728"/>
        <v>3</v>
      </c>
      <c r="AH398" s="14">
        <f t="shared" si="729"/>
        <v>1101023</v>
      </c>
      <c r="AI398" s="14" t="str">
        <f t="shared" si="730"/>
        <v>朱童14突</v>
      </c>
      <c r="AJ398" s="25" t="s">
        <v>162</v>
      </c>
      <c r="AK398" s="14">
        <v>75</v>
      </c>
      <c r="AL398" s="14">
        <f t="shared" si="731"/>
        <v>14</v>
      </c>
      <c r="AM398" s="14">
        <f>INDEX(属性投放!$DE$6:$DE$85,(卡牌属性!AG398-2)*20+卡牌属性!AL398)</f>
        <v>7071</v>
      </c>
      <c r="AN398" s="14">
        <f t="shared" si="707"/>
        <v>7071</v>
      </c>
      <c r="AO398" s="14">
        <f t="shared" si="707"/>
        <v>7071</v>
      </c>
      <c r="AP398" s="14">
        <f t="shared" si="707"/>
        <v>7071</v>
      </c>
      <c r="AQ398" s="14">
        <f t="shared" si="707"/>
        <v>7071</v>
      </c>
      <c r="AR398" s="14">
        <f>INDEX(属性投放!$DF$6:$DF$85,(卡牌属性!AG398-2)*20+卡牌属性!AL398)</f>
        <v>3508</v>
      </c>
      <c r="AS398" s="14">
        <f t="shared" si="708"/>
        <v>3508</v>
      </c>
      <c r="AT398" s="14">
        <f t="shared" si="708"/>
        <v>3508</v>
      </c>
      <c r="AU398" s="14">
        <f t="shared" si="708"/>
        <v>3508</v>
      </c>
      <c r="AV398" s="14">
        <f t="shared" si="708"/>
        <v>3508</v>
      </c>
      <c r="AW398" s="14">
        <f>INDEX(属性投放!$DG$6:$DG$85,(卡牌属性!AG398-2)*20+卡牌属性!AL398)</f>
        <v>35255</v>
      </c>
      <c r="AX398" s="14">
        <f t="shared" si="709"/>
        <v>35255</v>
      </c>
      <c r="AY398" s="14">
        <f t="shared" si="709"/>
        <v>35255</v>
      </c>
      <c r="AZ398" s="14">
        <f t="shared" si="709"/>
        <v>35255</v>
      </c>
      <c r="BA398" s="14">
        <f t="shared" si="709"/>
        <v>35255</v>
      </c>
      <c r="BB398" s="14">
        <f>INDEX(属性投放!$DK$6:$DK$85,(卡牌属性!AG398-2)*20+卡牌属性!AL398)</f>
        <v>211</v>
      </c>
      <c r="BC398" s="14">
        <f t="shared" si="710"/>
        <v>211</v>
      </c>
      <c r="BD398" s="14">
        <f t="shared" si="710"/>
        <v>211</v>
      </c>
      <c r="BE398" s="14">
        <f t="shared" si="710"/>
        <v>211</v>
      </c>
      <c r="BF398" s="14">
        <f t="shared" si="710"/>
        <v>211</v>
      </c>
      <c r="BG398" s="14">
        <f>INDEX(属性投放!$DL$6:$DL$85,(卡牌属性!AG398-2)*20+卡牌属性!AL398)</f>
        <v>106</v>
      </c>
      <c r="BH398" s="14">
        <f t="shared" si="711"/>
        <v>106</v>
      </c>
      <c r="BI398" s="14">
        <f t="shared" si="711"/>
        <v>106</v>
      </c>
      <c r="BJ398" s="14">
        <f t="shared" si="711"/>
        <v>106</v>
      </c>
      <c r="BK398" s="14">
        <f t="shared" si="711"/>
        <v>106</v>
      </c>
      <c r="BL398" s="14">
        <f>INDEX(属性投放!$DM$6:$DM$85,(卡牌属性!AG398-2)*20+卡牌属性!AL398)</f>
        <v>1055</v>
      </c>
      <c r="BM398" s="14">
        <f t="shared" si="712"/>
        <v>1055</v>
      </c>
      <c r="BN398" s="14">
        <f t="shared" si="712"/>
        <v>1055</v>
      </c>
      <c r="BO398" s="14">
        <f t="shared" si="712"/>
        <v>1055</v>
      </c>
      <c r="BP398" s="14">
        <f t="shared" si="712"/>
        <v>1055</v>
      </c>
      <c r="BU398" s="13">
        <v>394</v>
      </c>
      <c r="BV398" s="13">
        <f t="shared" si="732"/>
        <v>20</v>
      </c>
      <c r="BW398" s="14">
        <f t="shared" si="733"/>
        <v>3</v>
      </c>
      <c r="BX398" s="14">
        <f t="shared" si="734"/>
        <v>1102020</v>
      </c>
      <c r="BY398" s="14" t="str">
        <f t="shared" si="735"/>
        <v>高顺14突</v>
      </c>
      <c r="BZ398" s="25" t="s">
        <v>162</v>
      </c>
      <c r="CA398" s="14">
        <v>2</v>
      </c>
      <c r="CB398" s="14">
        <f t="shared" si="736"/>
        <v>14</v>
      </c>
      <c r="CC398" s="14" t="s">
        <v>21</v>
      </c>
      <c r="CD398" s="14">
        <f>INDEX(属性投放!$AY$6:$AY$85,(BW398-2)*20+CB398)</f>
        <v>7866</v>
      </c>
      <c r="CE398" s="14" t="s">
        <v>22</v>
      </c>
      <c r="CF398" s="14">
        <f>INDEX(属性投放!$AZ$6:$AZ$85,(BW398-2)*20+CB398)</f>
        <v>3906</v>
      </c>
      <c r="CG398" s="14" t="s">
        <v>674</v>
      </c>
      <c r="CH398" s="14">
        <f>INDEX(属性投放!$BA$6:$BA$85,(BW398-2)*20+CB398)</f>
        <v>77660</v>
      </c>
      <c r="CI398" s="14" t="s">
        <v>21</v>
      </c>
      <c r="CJ398" s="14">
        <f>INDEX(属性投放!$BB$6:$BB$85,(BW398-2)*20+CB398)</f>
        <v>25</v>
      </c>
      <c r="CK398" s="14" t="s">
        <v>22</v>
      </c>
      <c r="CL398" s="14">
        <f>INDEX(属性投放!$BC$6:$BC$85,(BW398-2)*20+CB398)</f>
        <v>13</v>
      </c>
      <c r="CM398" s="14" t="s">
        <v>674</v>
      </c>
      <c r="CN398" s="14">
        <f>INDEX(属性投放!$BD$6:$BD$85,(BW398-2)*20+CB398)</f>
        <v>250</v>
      </c>
      <c r="CQ398" s="13">
        <v>394</v>
      </c>
      <c r="CR398" s="13">
        <f t="shared" si="737"/>
        <v>8</v>
      </c>
      <c r="CS398" s="13">
        <f t="shared" si="738"/>
        <v>30</v>
      </c>
      <c r="CT398" s="14">
        <f t="shared" si="739"/>
        <v>4</v>
      </c>
      <c r="CU398" s="14">
        <f t="shared" si="740"/>
        <v>1102008</v>
      </c>
      <c r="CV398" s="14" t="str">
        <f>INDEX($O$6:$O$27,CR398)&amp;"-"&amp;INDEX(属性投放!$AB$7:$AB$26,CX398)&amp;"-魂火-"&amp;CZ398</f>
        <v>夏侯渊-焦热-魂火-3</v>
      </c>
      <c r="CW398" s="25" t="s">
        <v>162</v>
      </c>
      <c r="CX398" s="14">
        <f>INDEX(属性投放!$AL$7:$AL$58,CS398)</f>
        <v>13</v>
      </c>
      <c r="CY398" s="14" t="s">
        <v>701</v>
      </c>
      <c r="CZ398" s="14">
        <f>INDEX(属性投放!$AM$7:$AM$58,CS398)</f>
        <v>3</v>
      </c>
      <c r="DA398" s="14">
        <f t="shared" si="741"/>
        <v>30</v>
      </c>
      <c r="DB398" s="14">
        <f>INDEX(属性投放!$AN$7:$AN$58,DA398)</f>
        <v>95</v>
      </c>
      <c r="DC398" s="14" t="s">
        <v>702</v>
      </c>
      <c r="DD398" s="14">
        <f>INDEX(属性投放!$BJ$6:$BJ$85,(CT398-2)*20+CX398)</f>
        <v>400</v>
      </c>
      <c r="DE398" s="14">
        <f>SUMIFS(DD$5:DD398,$CR$5:$CR398,"="&amp;$CR398)</f>
        <v>5120</v>
      </c>
      <c r="DF398" s="14" t="s">
        <v>703</v>
      </c>
      <c r="DG398" s="14">
        <f>INDEX(属性投放!$BK$6:$BK$85,(CT398-2)*20+CX398)</f>
        <v>200</v>
      </c>
      <c r="DH398" s="14">
        <f>SUMIFS(DG$5:DG398,$CR$5:$CR398,"="&amp;$CR398)</f>
        <v>2563</v>
      </c>
      <c r="DI398" s="14" t="s">
        <v>704</v>
      </c>
      <c r="DJ398" s="14">
        <f>INDEX(属性投放!$BL$6:$BL$85,(CT398-2)*20+CX398)</f>
        <v>4000</v>
      </c>
      <c r="DK398" s="14">
        <f>SUMIFS(DJ$5:DJ398,$CR$5:$CR398,"="&amp;$CR398)</f>
        <v>51200</v>
      </c>
      <c r="DP398" s="14">
        <f t="shared" si="742"/>
        <v>1102020</v>
      </c>
      <c r="DQ398" s="14" t="str">
        <f t="shared" si="743"/>
        <v>高顺14突</v>
      </c>
      <c r="DR398" s="14">
        <f t="shared" si="744"/>
        <v>6</v>
      </c>
      <c r="DS398" s="14">
        <f t="shared" si="745"/>
        <v>5</v>
      </c>
      <c r="DT398" s="14">
        <f t="shared" si="746"/>
        <v>5</v>
      </c>
      <c r="DU398" s="14">
        <f t="shared" si="747"/>
        <v>3</v>
      </c>
      <c r="DV398" s="14">
        <f t="shared" si="748"/>
        <v>14</v>
      </c>
      <c r="DW398" s="14">
        <f t="shared" si="749"/>
        <v>34</v>
      </c>
      <c r="DX398" s="14">
        <f>INDEX(属性投放!$AW$6:$AW$85,(卡牌属性!DU398-2)*20+卡牌属性!DV398)</f>
        <v>7</v>
      </c>
      <c r="DY398" s="14">
        <f>INDEX(属性投放!BP$6:BP$85,卡牌属性!$DW398)</f>
        <v>550</v>
      </c>
      <c r="DZ398" s="14">
        <f>INDEX(属性投放!BQ$6:BQ$85,卡牌属性!$DW398)</f>
        <v>275</v>
      </c>
      <c r="EA398" s="14">
        <f>INDEX(属性投放!BR$6:BR$85,卡牌属性!$DW398)</f>
        <v>5500</v>
      </c>
      <c r="EB398" s="14">
        <f t="shared" si="713"/>
        <v>4214</v>
      </c>
      <c r="EC398" s="14">
        <f t="shared" si="714"/>
        <v>4958</v>
      </c>
      <c r="ED398" s="14">
        <f t="shared" si="715"/>
        <v>5300</v>
      </c>
      <c r="EE398" s="14">
        <f t="shared" si="716"/>
        <v>5300</v>
      </c>
      <c r="EF398" s="14">
        <f t="shared" si="717"/>
        <v>5670</v>
      </c>
      <c r="EG398" s="14">
        <f t="shared" si="718"/>
        <v>1994</v>
      </c>
      <c r="EH398" s="14">
        <f t="shared" si="719"/>
        <v>2067</v>
      </c>
      <c r="EI398" s="14">
        <f t="shared" si="720"/>
        <v>2067</v>
      </c>
      <c r="EJ398" s="14">
        <f t="shared" si="721"/>
        <v>2416</v>
      </c>
      <c r="EK398" s="14">
        <f t="shared" si="722"/>
        <v>2575</v>
      </c>
      <c r="EL398" s="14">
        <f t="shared" si="723"/>
        <v>39360</v>
      </c>
      <c r="EM398" s="14">
        <f t="shared" si="724"/>
        <v>40840</v>
      </c>
      <c r="EN398" s="14">
        <f t="shared" si="725"/>
        <v>40840</v>
      </c>
      <c r="EO398" s="14">
        <f t="shared" si="726"/>
        <v>48080</v>
      </c>
      <c r="EP398" s="14">
        <f t="shared" si="727"/>
        <v>51250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3">
        <v>395</v>
      </c>
      <c r="AF399" s="13">
        <f t="shared" si="750"/>
        <v>20</v>
      </c>
      <c r="AG399" s="13">
        <f t="shared" si="728"/>
        <v>3</v>
      </c>
      <c r="AH399" s="14">
        <f t="shared" si="729"/>
        <v>1101023</v>
      </c>
      <c r="AI399" s="14" t="str">
        <f t="shared" si="730"/>
        <v>朱童15突</v>
      </c>
      <c r="AJ399" s="25" t="s">
        <v>162</v>
      </c>
      <c r="AK399" s="14">
        <v>76</v>
      </c>
      <c r="AL399" s="14">
        <f t="shared" si="731"/>
        <v>15</v>
      </c>
      <c r="AM399" s="14">
        <f>INDEX(属性投放!$DE$6:$DE$85,(卡牌属性!AG399-2)*20+卡牌属性!AL399)</f>
        <v>7673</v>
      </c>
      <c r="AN399" s="14">
        <f t="shared" si="707"/>
        <v>7673</v>
      </c>
      <c r="AO399" s="14">
        <f t="shared" si="707"/>
        <v>7673</v>
      </c>
      <c r="AP399" s="14">
        <f t="shared" si="707"/>
        <v>7673</v>
      </c>
      <c r="AQ399" s="14">
        <f t="shared" si="707"/>
        <v>7673</v>
      </c>
      <c r="AR399" s="14">
        <f>INDEX(属性投放!$DF$6:$DF$85,(卡牌属性!AG399-2)*20+卡牌属性!AL399)</f>
        <v>3810</v>
      </c>
      <c r="AS399" s="14">
        <f t="shared" si="708"/>
        <v>3810</v>
      </c>
      <c r="AT399" s="14">
        <f t="shared" si="708"/>
        <v>3810</v>
      </c>
      <c r="AU399" s="14">
        <f t="shared" si="708"/>
        <v>3810</v>
      </c>
      <c r="AV399" s="14">
        <f t="shared" si="708"/>
        <v>3810</v>
      </c>
      <c r="AW399" s="14">
        <f>INDEX(属性投放!$DG$6:$DG$85,(卡牌属性!AG399-2)*20+卡牌属性!AL399)</f>
        <v>38265</v>
      </c>
      <c r="AX399" s="14">
        <f t="shared" si="709"/>
        <v>38265</v>
      </c>
      <c r="AY399" s="14">
        <f t="shared" si="709"/>
        <v>38265</v>
      </c>
      <c r="AZ399" s="14">
        <f t="shared" si="709"/>
        <v>38265</v>
      </c>
      <c r="BA399" s="14">
        <f t="shared" si="709"/>
        <v>38265</v>
      </c>
      <c r="BB399" s="14">
        <f>INDEX(属性投放!$DK$6:$DK$85,(卡牌属性!AG399-2)*20+卡牌属性!AL399)</f>
        <v>211</v>
      </c>
      <c r="BC399" s="14">
        <f t="shared" si="710"/>
        <v>211</v>
      </c>
      <c r="BD399" s="14">
        <f t="shared" si="710"/>
        <v>211</v>
      </c>
      <c r="BE399" s="14">
        <f t="shared" si="710"/>
        <v>211</v>
      </c>
      <c r="BF399" s="14">
        <f t="shared" si="710"/>
        <v>211</v>
      </c>
      <c r="BG399" s="14">
        <f>INDEX(属性投放!$DL$6:$DL$85,(卡牌属性!AG399-2)*20+卡牌属性!AL399)</f>
        <v>106</v>
      </c>
      <c r="BH399" s="14">
        <f t="shared" si="711"/>
        <v>106</v>
      </c>
      <c r="BI399" s="14">
        <f t="shared" si="711"/>
        <v>106</v>
      </c>
      <c r="BJ399" s="14">
        <f t="shared" si="711"/>
        <v>106</v>
      </c>
      <c r="BK399" s="14">
        <f t="shared" si="711"/>
        <v>106</v>
      </c>
      <c r="BL399" s="14">
        <f>INDEX(属性投放!$DM$6:$DM$85,(卡牌属性!AG399-2)*20+卡牌属性!AL399)</f>
        <v>1055</v>
      </c>
      <c r="BM399" s="14">
        <f t="shared" si="712"/>
        <v>1055</v>
      </c>
      <c r="BN399" s="14">
        <f t="shared" si="712"/>
        <v>1055</v>
      </c>
      <c r="BO399" s="14">
        <f t="shared" si="712"/>
        <v>1055</v>
      </c>
      <c r="BP399" s="14">
        <f t="shared" si="712"/>
        <v>1055</v>
      </c>
      <c r="BU399" s="13">
        <v>395</v>
      </c>
      <c r="BV399" s="13">
        <f t="shared" si="732"/>
        <v>20</v>
      </c>
      <c r="BW399" s="14">
        <f t="shared" si="733"/>
        <v>3</v>
      </c>
      <c r="BX399" s="14">
        <f t="shared" si="734"/>
        <v>1102020</v>
      </c>
      <c r="BY399" s="14" t="str">
        <f t="shared" si="735"/>
        <v>高顺15突</v>
      </c>
      <c r="BZ399" s="25" t="s">
        <v>162</v>
      </c>
      <c r="CA399" s="14">
        <v>2</v>
      </c>
      <c r="CB399" s="14">
        <f t="shared" si="736"/>
        <v>15</v>
      </c>
      <c r="CC399" s="14" t="s">
        <v>21</v>
      </c>
      <c r="CD399" s="14">
        <f>INDEX(属性投放!$AY$6:$AY$85,(BW399-2)*20+CB399)</f>
        <v>9641</v>
      </c>
      <c r="CE399" s="14" t="s">
        <v>22</v>
      </c>
      <c r="CF399" s="14">
        <f>INDEX(属性投放!$AZ$6:$AZ$85,(BW399-2)*20+CB399)</f>
        <v>4797</v>
      </c>
      <c r="CG399" s="14" t="s">
        <v>674</v>
      </c>
      <c r="CH399" s="14">
        <f>INDEX(属性投放!$BA$6:$BA$85,(BW399-2)*20+CB399)</f>
        <v>95410</v>
      </c>
      <c r="CI399" s="14" t="s">
        <v>21</v>
      </c>
      <c r="CJ399" s="14">
        <f>INDEX(属性投放!$BB$6:$BB$85,(BW399-2)*20+CB399)</f>
        <v>25</v>
      </c>
      <c r="CK399" s="14" t="s">
        <v>22</v>
      </c>
      <c r="CL399" s="14">
        <f>INDEX(属性投放!$BC$6:$BC$85,(BW399-2)*20+CB399)</f>
        <v>13</v>
      </c>
      <c r="CM399" s="14" t="s">
        <v>674</v>
      </c>
      <c r="CN399" s="14">
        <f>INDEX(属性投放!$BD$6:$BD$85,(BW399-2)*20+CB399)</f>
        <v>250</v>
      </c>
      <c r="CQ399" s="13">
        <v>395</v>
      </c>
      <c r="CR399" s="13">
        <f t="shared" si="737"/>
        <v>8</v>
      </c>
      <c r="CS399" s="13">
        <f t="shared" si="738"/>
        <v>31</v>
      </c>
      <c r="CT399" s="14">
        <f t="shared" si="739"/>
        <v>4</v>
      </c>
      <c r="CU399" s="14">
        <f t="shared" si="740"/>
        <v>1102008</v>
      </c>
      <c r="CV399" s="14" t="str">
        <f>INDEX($O$6:$O$27,CR399)&amp;"-"&amp;INDEX(属性投放!$AB$7:$AB$26,CX399)&amp;"-魂火-"&amp;CZ399</f>
        <v>夏侯渊-焦热+1-魂火-1</v>
      </c>
      <c r="CW399" s="25" t="s">
        <v>162</v>
      </c>
      <c r="CX399" s="14">
        <f>INDEX(属性投放!$AL$7:$AL$58,CS399)</f>
        <v>14</v>
      </c>
      <c r="CY399" s="14" t="s">
        <v>701</v>
      </c>
      <c r="CZ399" s="14">
        <f>INDEX(属性投放!$AM$7:$AM$58,CS399)</f>
        <v>1</v>
      </c>
      <c r="DA399" s="14">
        <f t="shared" si="741"/>
        <v>31</v>
      </c>
      <c r="DB399" s="14">
        <f>INDEX(属性投放!$AN$7:$AN$58,DA399)</f>
        <v>97</v>
      </c>
      <c r="DC399" s="14" t="s">
        <v>702</v>
      </c>
      <c r="DD399" s="14">
        <f>INDEX(属性投放!$BJ$6:$BJ$85,(CT399-2)*20+CX399)</f>
        <v>480</v>
      </c>
      <c r="DE399" s="14">
        <f>SUMIFS(DD$5:DD399,$CR$5:$CR399,"="&amp;$CR399)</f>
        <v>5600</v>
      </c>
      <c r="DF399" s="14" t="s">
        <v>703</v>
      </c>
      <c r="DG399" s="14">
        <f>INDEX(属性投放!$BK$6:$BK$85,(CT399-2)*20+CX399)</f>
        <v>240</v>
      </c>
      <c r="DH399" s="14">
        <f>SUMIFS(DG$5:DG399,$CR$5:$CR399,"="&amp;$CR399)</f>
        <v>2803</v>
      </c>
      <c r="DI399" s="14" t="s">
        <v>704</v>
      </c>
      <c r="DJ399" s="14">
        <f>INDEX(属性投放!$BL$6:$BL$85,(CT399-2)*20+CX399)</f>
        <v>4800</v>
      </c>
      <c r="DK399" s="14">
        <f>SUMIFS(DJ$5:DJ399,$CR$5:$CR399,"="&amp;$CR399)</f>
        <v>56000</v>
      </c>
      <c r="DP399" s="14">
        <f t="shared" si="742"/>
        <v>1102020</v>
      </c>
      <c r="DQ399" s="14" t="str">
        <f t="shared" si="743"/>
        <v>高顺15突</v>
      </c>
      <c r="DR399" s="14">
        <f t="shared" si="744"/>
        <v>6</v>
      </c>
      <c r="DS399" s="14">
        <f t="shared" si="745"/>
        <v>5</v>
      </c>
      <c r="DT399" s="14">
        <f t="shared" si="746"/>
        <v>5</v>
      </c>
      <c r="DU399" s="14">
        <f t="shared" si="747"/>
        <v>3</v>
      </c>
      <c r="DV399" s="14">
        <f t="shared" si="748"/>
        <v>15</v>
      </c>
      <c r="DW399" s="14">
        <f t="shared" si="749"/>
        <v>35</v>
      </c>
      <c r="DX399" s="14">
        <f>INDEX(属性投放!$AW$6:$AW$85,(卡牌属性!DU399-2)*20+卡牌属性!DV399)</f>
        <v>8</v>
      </c>
      <c r="DY399" s="14">
        <f>INDEX(属性投放!BP$6:BP$85,卡牌属性!$DW399)</f>
        <v>1000</v>
      </c>
      <c r="DZ399" s="14">
        <f>INDEX(属性投放!BQ$6:BQ$85,卡牌属性!$DW399)</f>
        <v>500</v>
      </c>
      <c r="EA399" s="14">
        <f>INDEX(属性投放!BR$6:BR$85,卡牌属性!$DW399)</f>
        <v>10000</v>
      </c>
      <c r="EB399" s="14">
        <f t="shared" si="713"/>
        <v>4946</v>
      </c>
      <c r="EC399" s="14">
        <f t="shared" si="714"/>
        <v>5788</v>
      </c>
      <c r="ED399" s="14">
        <f t="shared" si="715"/>
        <v>6165</v>
      </c>
      <c r="EE399" s="14">
        <f t="shared" si="716"/>
        <v>6165</v>
      </c>
      <c r="EF399" s="14">
        <f t="shared" si="717"/>
        <v>6570</v>
      </c>
      <c r="EG399" s="14">
        <f t="shared" si="718"/>
        <v>2360</v>
      </c>
      <c r="EH399" s="14">
        <f t="shared" si="719"/>
        <v>2433</v>
      </c>
      <c r="EI399" s="14">
        <f t="shared" si="720"/>
        <v>2433</v>
      </c>
      <c r="EJ399" s="14">
        <f t="shared" si="721"/>
        <v>2831</v>
      </c>
      <c r="EK399" s="14">
        <f t="shared" si="722"/>
        <v>3011</v>
      </c>
      <c r="EL399" s="14">
        <f t="shared" si="723"/>
        <v>46610</v>
      </c>
      <c r="EM399" s="14">
        <f t="shared" si="724"/>
        <v>48160</v>
      </c>
      <c r="EN399" s="14">
        <f t="shared" si="725"/>
        <v>48160</v>
      </c>
      <c r="EO399" s="14">
        <f t="shared" si="726"/>
        <v>56380</v>
      </c>
      <c r="EP399" s="14">
        <f t="shared" si="727"/>
        <v>59900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3">
        <v>396</v>
      </c>
      <c r="AF400" s="13">
        <f t="shared" si="750"/>
        <v>20</v>
      </c>
      <c r="AG400" s="13">
        <f t="shared" si="728"/>
        <v>3</v>
      </c>
      <c r="AH400" s="14">
        <f t="shared" si="729"/>
        <v>1101023</v>
      </c>
      <c r="AI400" s="14" t="str">
        <f t="shared" si="730"/>
        <v>朱童16突</v>
      </c>
      <c r="AJ400" s="25" t="s">
        <v>162</v>
      </c>
      <c r="AK400" s="14">
        <v>77</v>
      </c>
      <c r="AL400" s="14">
        <f t="shared" si="731"/>
        <v>16</v>
      </c>
      <c r="AM400" s="14">
        <f>INDEX(属性投放!$DE$6:$DE$85,(卡牌属性!AG400-2)*20+卡牌属性!AL400)</f>
        <v>13550</v>
      </c>
      <c r="AN400" s="14">
        <f t="shared" si="707"/>
        <v>13550</v>
      </c>
      <c r="AO400" s="14">
        <f t="shared" si="707"/>
        <v>13550</v>
      </c>
      <c r="AP400" s="14">
        <f t="shared" si="707"/>
        <v>13550</v>
      </c>
      <c r="AQ400" s="14">
        <f t="shared" si="707"/>
        <v>13550</v>
      </c>
      <c r="AR400" s="14">
        <f>INDEX(属性投放!$DF$6:$DF$85,(卡牌属性!AG400-2)*20+卡牌属性!AL400)</f>
        <v>6762</v>
      </c>
      <c r="AS400" s="14">
        <f t="shared" si="708"/>
        <v>6762</v>
      </c>
      <c r="AT400" s="14">
        <f t="shared" si="708"/>
        <v>6762</v>
      </c>
      <c r="AU400" s="14">
        <f t="shared" si="708"/>
        <v>6762</v>
      </c>
      <c r="AV400" s="14">
        <f t="shared" si="708"/>
        <v>6762</v>
      </c>
      <c r="AW400" s="14">
        <f>INDEX(属性投放!$DG$6:$DG$85,(卡牌属性!AG400-2)*20+卡牌属性!AL400)</f>
        <v>67650</v>
      </c>
      <c r="AX400" s="14">
        <f t="shared" si="709"/>
        <v>67650</v>
      </c>
      <c r="AY400" s="14">
        <f t="shared" si="709"/>
        <v>67650</v>
      </c>
      <c r="AZ400" s="14">
        <f t="shared" si="709"/>
        <v>67650</v>
      </c>
      <c r="BA400" s="14">
        <f t="shared" si="709"/>
        <v>67650</v>
      </c>
      <c r="BB400" s="14">
        <f>INDEX(属性投放!$DK$6:$DK$85,(卡牌属性!AG400-2)*20+卡牌属性!AL400)</f>
        <v>314</v>
      </c>
      <c r="BC400" s="14">
        <f t="shared" si="710"/>
        <v>314</v>
      </c>
      <c r="BD400" s="14">
        <f t="shared" si="710"/>
        <v>314</v>
      </c>
      <c r="BE400" s="14">
        <f t="shared" si="710"/>
        <v>314</v>
      </c>
      <c r="BF400" s="14">
        <f t="shared" si="710"/>
        <v>314</v>
      </c>
      <c r="BG400" s="14">
        <f>INDEX(属性投放!$DL$6:$DL$85,(卡牌属性!AG400-2)*20+卡牌属性!AL400)</f>
        <v>157</v>
      </c>
      <c r="BH400" s="14">
        <f t="shared" si="711"/>
        <v>157</v>
      </c>
      <c r="BI400" s="14">
        <f t="shared" si="711"/>
        <v>157</v>
      </c>
      <c r="BJ400" s="14">
        <f t="shared" si="711"/>
        <v>157</v>
      </c>
      <c r="BK400" s="14">
        <f t="shared" si="711"/>
        <v>157</v>
      </c>
      <c r="BL400" s="14">
        <f>INDEX(属性投放!$DM$6:$DM$85,(卡牌属性!AG400-2)*20+卡牌属性!AL400)</f>
        <v>1570</v>
      </c>
      <c r="BM400" s="14">
        <f t="shared" si="712"/>
        <v>1570</v>
      </c>
      <c r="BN400" s="14">
        <f t="shared" si="712"/>
        <v>1570</v>
      </c>
      <c r="BO400" s="14">
        <f t="shared" si="712"/>
        <v>1570</v>
      </c>
      <c r="BP400" s="14">
        <f t="shared" si="712"/>
        <v>1570</v>
      </c>
      <c r="BU400" s="13">
        <v>396</v>
      </c>
      <c r="BV400" s="13">
        <f t="shared" si="732"/>
        <v>20</v>
      </c>
      <c r="BW400" s="14">
        <f t="shared" si="733"/>
        <v>3</v>
      </c>
      <c r="BX400" s="14">
        <f t="shared" si="734"/>
        <v>1102020</v>
      </c>
      <c r="BY400" s="14" t="str">
        <f t="shared" si="735"/>
        <v>高顺16突</v>
      </c>
      <c r="BZ400" s="25" t="s">
        <v>162</v>
      </c>
      <c r="CA400" s="14">
        <v>2</v>
      </c>
      <c r="CB400" s="14">
        <f t="shared" si="736"/>
        <v>16</v>
      </c>
      <c r="CC400" s="14" t="s">
        <v>21</v>
      </c>
      <c r="CD400" s="14">
        <f>INDEX(属性投放!$AY$6:$AY$85,(BW400-2)*20+CB400)</f>
        <v>12281</v>
      </c>
      <c r="CE400" s="14" t="s">
        <v>22</v>
      </c>
      <c r="CF400" s="14">
        <f>INDEX(属性投放!$AZ$6:$AZ$85,(BW400-2)*20+CB400)</f>
        <v>6121</v>
      </c>
      <c r="CG400" s="14" t="s">
        <v>674</v>
      </c>
      <c r="CH400" s="14">
        <f>INDEX(属性投放!$BA$6:$BA$85,(BW400-2)*20+CB400)</f>
        <v>121810</v>
      </c>
      <c r="CI400" s="14" t="s">
        <v>21</v>
      </c>
      <c r="CJ400" s="14">
        <f>INDEX(属性投放!$BB$6:$BB$85,(BW400-2)*20+CB400)</f>
        <v>30</v>
      </c>
      <c r="CK400" s="14" t="s">
        <v>22</v>
      </c>
      <c r="CL400" s="14">
        <f>INDEX(属性投放!$BC$6:$BC$85,(BW400-2)*20+CB400)</f>
        <v>15</v>
      </c>
      <c r="CM400" s="14" t="s">
        <v>674</v>
      </c>
      <c r="CN400" s="14">
        <f>INDEX(属性投放!$BD$6:$BD$85,(BW400-2)*20+CB400)</f>
        <v>300</v>
      </c>
      <c r="CQ400" s="13">
        <v>396</v>
      </c>
      <c r="CR400" s="13">
        <f t="shared" si="737"/>
        <v>8</v>
      </c>
      <c r="CS400" s="13">
        <f t="shared" si="738"/>
        <v>32</v>
      </c>
      <c r="CT400" s="14">
        <f t="shared" si="739"/>
        <v>4</v>
      </c>
      <c r="CU400" s="14">
        <f t="shared" si="740"/>
        <v>1102008</v>
      </c>
      <c r="CV400" s="14" t="str">
        <f>INDEX($O$6:$O$27,CR400)&amp;"-"&amp;INDEX(属性投放!$AB$7:$AB$26,CX400)&amp;"-魂火-"&amp;CZ400</f>
        <v>夏侯渊-焦热+1-魂火-2</v>
      </c>
      <c r="CW400" s="25" t="s">
        <v>162</v>
      </c>
      <c r="CX400" s="14">
        <f>INDEX(属性投放!$AL$7:$AL$58,CS400)</f>
        <v>14</v>
      </c>
      <c r="CY400" s="14" t="s">
        <v>701</v>
      </c>
      <c r="CZ400" s="14">
        <f>INDEX(属性投放!$AM$7:$AM$58,CS400)</f>
        <v>2</v>
      </c>
      <c r="DA400" s="14">
        <f t="shared" si="741"/>
        <v>32</v>
      </c>
      <c r="DB400" s="14">
        <f>INDEX(属性投放!$AN$7:$AN$58,DA400)</f>
        <v>100</v>
      </c>
      <c r="DC400" s="14" t="s">
        <v>702</v>
      </c>
      <c r="DD400" s="14">
        <f>INDEX(属性投放!$BJ$6:$BJ$85,(CT400-2)*20+CX400)</f>
        <v>480</v>
      </c>
      <c r="DE400" s="14">
        <f>SUMIFS(DD$5:DD400,$CR$5:$CR400,"="&amp;$CR400)</f>
        <v>6080</v>
      </c>
      <c r="DF400" s="14" t="s">
        <v>703</v>
      </c>
      <c r="DG400" s="14">
        <f>INDEX(属性投放!$BK$6:$BK$85,(CT400-2)*20+CX400)</f>
        <v>240</v>
      </c>
      <c r="DH400" s="14">
        <f>SUMIFS(DG$5:DG400,$CR$5:$CR400,"="&amp;$CR400)</f>
        <v>3043</v>
      </c>
      <c r="DI400" s="14" t="s">
        <v>704</v>
      </c>
      <c r="DJ400" s="14">
        <f>INDEX(属性投放!$BL$6:$BL$85,(CT400-2)*20+CX400)</f>
        <v>4800</v>
      </c>
      <c r="DK400" s="14">
        <f>SUMIFS(DJ$5:DJ400,$CR$5:$CR400,"="&amp;$CR400)</f>
        <v>60800</v>
      </c>
      <c r="DP400" s="14">
        <f t="shared" si="742"/>
        <v>1102020</v>
      </c>
      <c r="DQ400" s="14" t="str">
        <f t="shared" si="743"/>
        <v>高顺16突</v>
      </c>
      <c r="DR400" s="14">
        <f t="shared" si="744"/>
        <v>6</v>
      </c>
      <c r="DS400" s="14">
        <f t="shared" si="745"/>
        <v>5</v>
      </c>
      <c r="DT400" s="14">
        <f t="shared" si="746"/>
        <v>5</v>
      </c>
      <c r="DU400" s="14">
        <f t="shared" si="747"/>
        <v>3</v>
      </c>
      <c r="DV400" s="14">
        <f t="shared" si="748"/>
        <v>16</v>
      </c>
      <c r="DW400" s="14">
        <f t="shared" si="749"/>
        <v>36</v>
      </c>
      <c r="DX400" s="14">
        <f>INDEX(属性投放!$AW$6:$AW$85,(卡牌属性!DU400-2)*20+卡牌属性!DV400)</f>
        <v>7</v>
      </c>
      <c r="DY400" s="14">
        <f>INDEX(属性投放!BP$6:BP$85,卡牌属性!$DW400)</f>
        <v>1000</v>
      </c>
      <c r="DZ400" s="14">
        <f>INDEX(属性投放!BQ$6:BQ$85,卡牌属性!$DW400)</f>
        <v>500</v>
      </c>
      <c r="EA400" s="14">
        <f>INDEX(属性投放!BR$6:BR$85,卡牌属性!$DW400)</f>
        <v>10000</v>
      </c>
      <c r="EB400" s="14">
        <f t="shared" si="713"/>
        <v>6154</v>
      </c>
      <c r="EC400" s="14">
        <f t="shared" si="714"/>
        <v>7108</v>
      </c>
      <c r="ED400" s="14">
        <f t="shared" si="715"/>
        <v>7525</v>
      </c>
      <c r="EE400" s="14">
        <f t="shared" si="716"/>
        <v>7525</v>
      </c>
      <c r="EF400" s="14">
        <f t="shared" si="717"/>
        <v>7970</v>
      </c>
      <c r="EG400" s="14">
        <f t="shared" si="718"/>
        <v>2964</v>
      </c>
      <c r="EH400" s="14">
        <f t="shared" si="719"/>
        <v>3037</v>
      </c>
      <c r="EI400" s="14">
        <f t="shared" si="720"/>
        <v>3037</v>
      </c>
      <c r="EJ400" s="14">
        <f t="shared" si="721"/>
        <v>3491</v>
      </c>
      <c r="EK400" s="14">
        <f t="shared" si="722"/>
        <v>3695</v>
      </c>
      <c r="EL400" s="14">
        <f t="shared" si="723"/>
        <v>58610</v>
      </c>
      <c r="EM400" s="14">
        <f t="shared" si="724"/>
        <v>60240</v>
      </c>
      <c r="EN400" s="14">
        <f t="shared" si="725"/>
        <v>60240</v>
      </c>
      <c r="EO400" s="14">
        <f t="shared" si="726"/>
        <v>69580</v>
      </c>
      <c r="EP400" s="14">
        <f t="shared" si="727"/>
        <v>73500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3">
        <v>397</v>
      </c>
      <c r="AF401" s="13">
        <f t="shared" si="750"/>
        <v>20</v>
      </c>
      <c r="AG401" s="13">
        <f t="shared" si="728"/>
        <v>3</v>
      </c>
      <c r="AH401" s="14">
        <f t="shared" si="729"/>
        <v>1101023</v>
      </c>
      <c r="AI401" s="14" t="str">
        <f t="shared" si="730"/>
        <v>朱童17突</v>
      </c>
      <c r="AJ401" s="25" t="s">
        <v>162</v>
      </c>
      <c r="AK401" s="14">
        <v>78</v>
      </c>
      <c r="AL401" s="14">
        <f t="shared" si="731"/>
        <v>17</v>
      </c>
      <c r="AM401" s="14">
        <f>INDEX(属性投放!$DE$6:$DE$85,(卡牌属性!AG401-2)*20+卡牌属性!AL401)</f>
        <v>14671</v>
      </c>
      <c r="AN401" s="14">
        <f t="shared" si="707"/>
        <v>14671</v>
      </c>
      <c r="AO401" s="14">
        <f t="shared" si="707"/>
        <v>14671</v>
      </c>
      <c r="AP401" s="14">
        <f t="shared" si="707"/>
        <v>14671</v>
      </c>
      <c r="AQ401" s="14">
        <f t="shared" si="707"/>
        <v>14671</v>
      </c>
      <c r="AR401" s="14">
        <f>INDEX(属性投放!$DF$6:$DF$85,(卡牌属性!AG401-2)*20+卡牌属性!AL401)</f>
        <v>7323</v>
      </c>
      <c r="AS401" s="14">
        <f t="shared" si="708"/>
        <v>7323</v>
      </c>
      <c r="AT401" s="14">
        <f t="shared" si="708"/>
        <v>7323</v>
      </c>
      <c r="AU401" s="14">
        <f t="shared" si="708"/>
        <v>7323</v>
      </c>
      <c r="AV401" s="14">
        <f t="shared" si="708"/>
        <v>7323</v>
      </c>
      <c r="AW401" s="14">
        <f>INDEX(属性投放!$DG$6:$DG$85,(卡牌属性!AG401-2)*20+卡牌属性!AL401)</f>
        <v>73255</v>
      </c>
      <c r="AX401" s="14">
        <f t="shared" si="709"/>
        <v>73255</v>
      </c>
      <c r="AY401" s="14">
        <f t="shared" si="709"/>
        <v>73255</v>
      </c>
      <c r="AZ401" s="14">
        <f t="shared" si="709"/>
        <v>73255</v>
      </c>
      <c r="BA401" s="14">
        <f t="shared" si="709"/>
        <v>73255</v>
      </c>
      <c r="BB401" s="14">
        <f>INDEX(属性投放!$DK$6:$DK$85,(卡牌属性!AG401-2)*20+卡牌属性!AL401)</f>
        <v>314</v>
      </c>
      <c r="BC401" s="14">
        <f t="shared" si="710"/>
        <v>314</v>
      </c>
      <c r="BD401" s="14">
        <f t="shared" si="710"/>
        <v>314</v>
      </c>
      <c r="BE401" s="14">
        <f t="shared" si="710"/>
        <v>314</v>
      </c>
      <c r="BF401" s="14">
        <f t="shared" si="710"/>
        <v>314</v>
      </c>
      <c r="BG401" s="14">
        <f>INDEX(属性投放!$DL$6:$DL$85,(卡牌属性!AG401-2)*20+卡牌属性!AL401)</f>
        <v>157</v>
      </c>
      <c r="BH401" s="14">
        <f t="shared" si="711"/>
        <v>157</v>
      </c>
      <c r="BI401" s="14">
        <f t="shared" si="711"/>
        <v>157</v>
      </c>
      <c r="BJ401" s="14">
        <f t="shared" si="711"/>
        <v>157</v>
      </c>
      <c r="BK401" s="14">
        <f t="shared" si="711"/>
        <v>157</v>
      </c>
      <c r="BL401" s="14">
        <f>INDEX(属性投放!$DM$6:$DM$85,(卡牌属性!AG401-2)*20+卡牌属性!AL401)</f>
        <v>1570</v>
      </c>
      <c r="BM401" s="14">
        <f t="shared" si="712"/>
        <v>1570</v>
      </c>
      <c r="BN401" s="14">
        <f t="shared" si="712"/>
        <v>1570</v>
      </c>
      <c r="BO401" s="14">
        <f t="shared" si="712"/>
        <v>1570</v>
      </c>
      <c r="BP401" s="14">
        <f t="shared" si="712"/>
        <v>1570</v>
      </c>
      <c r="BU401" s="13">
        <v>397</v>
      </c>
      <c r="BV401" s="13">
        <f t="shared" si="732"/>
        <v>20</v>
      </c>
      <c r="BW401" s="14">
        <f t="shared" si="733"/>
        <v>3</v>
      </c>
      <c r="BX401" s="14">
        <f t="shared" si="734"/>
        <v>1102020</v>
      </c>
      <c r="BY401" s="14" t="str">
        <f t="shared" si="735"/>
        <v>高顺17突</v>
      </c>
      <c r="BZ401" s="25" t="s">
        <v>162</v>
      </c>
      <c r="CA401" s="14">
        <v>2</v>
      </c>
      <c r="CB401" s="14">
        <f t="shared" si="736"/>
        <v>17</v>
      </c>
      <c r="CC401" s="14" t="s">
        <v>21</v>
      </c>
      <c r="CD401" s="14">
        <f>INDEX(属性投放!$AY$6:$AY$85,(BW401-2)*20+CB401)</f>
        <v>15291</v>
      </c>
      <c r="CE401" s="14" t="s">
        <v>22</v>
      </c>
      <c r="CF401" s="14">
        <f>INDEX(属性投放!$AZ$6:$AZ$85,(BW401-2)*20+CB401)</f>
        <v>7626</v>
      </c>
      <c r="CG401" s="14" t="s">
        <v>674</v>
      </c>
      <c r="CH401" s="14">
        <f>INDEX(属性投放!$BA$6:$BA$85,(BW401-2)*20+CB401)</f>
        <v>151910</v>
      </c>
      <c r="CI401" s="14" t="s">
        <v>21</v>
      </c>
      <c r="CJ401" s="14">
        <f>INDEX(属性投放!$BB$6:$BB$85,(BW401-2)*20+CB401)</f>
        <v>30</v>
      </c>
      <c r="CK401" s="14" t="s">
        <v>22</v>
      </c>
      <c r="CL401" s="14">
        <f>INDEX(属性投放!$BC$6:$BC$85,(BW401-2)*20+CB401)</f>
        <v>15</v>
      </c>
      <c r="CM401" s="14" t="s">
        <v>674</v>
      </c>
      <c r="CN401" s="14">
        <f>INDEX(属性投放!$BD$6:$BD$85,(BW401-2)*20+CB401)</f>
        <v>300</v>
      </c>
      <c r="CQ401" s="13">
        <v>397</v>
      </c>
      <c r="CR401" s="13">
        <f t="shared" si="737"/>
        <v>8</v>
      </c>
      <c r="CS401" s="13">
        <f t="shared" si="738"/>
        <v>33</v>
      </c>
      <c r="CT401" s="14">
        <f t="shared" si="739"/>
        <v>4</v>
      </c>
      <c r="CU401" s="14">
        <f t="shared" si="740"/>
        <v>1102008</v>
      </c>
      <c r="CV401" s="14" t="str">
        <f>INDEX($O$6:$O$27,CR401)&amp;"-"&amp;INDEX(属性投放!$AB$7:$AB$26,CX401)&amp;"-魂火-"&amp;CZ401</f>
        <v>夏侯渊-焦热+1-魂火-3</v>
      </c>
      <c r="CW401" s="25" t="s">
        <v>162</v>
      </c>
      <c r="CX401" s="14">
        <f>INDEX(属性投放!$AL$7:$AL$58,CS401)</f>
        <v>14</v>
      </c>
      <c r="CY401" s="14" t="s">
        <v>701</v>
      </c>
      <c r="CZ401" s="14">
        <f>INDEX(属性投放!$AM$7:$AM$58,CS401)</f>
        <v>3</v>
      </c>
      <c r="DA401" s="14">
        <f t="shared" si="741"/>
        <v>33</v>
      </c>
      <c r="DB401" s="14">
        <f>INDEX(属性投放!$AN$7:$AN$58,DA401)</f>
        <v>102</v>
      </c>
      <c r="DC401" s="14" t="s">
        <v>702</v>
      </c>
      <c r="DD401" s="14">
        <f>INDEX(属性投放!$BJ$6:$BJ$85,(CT401-2)*20+CX401)</f>
        <v>480</v>
      </c>
      <c r="DE401" s="14">
        <f>SUMIFS(DD$5:DD401,$CR$5:$CR401,"="&amp;$CR401)</f>
        <v>6560</v>
      </c>
      <c r="DF401" s="14" t="s">
        <v>703</v>
      </c>
      <c r="DG401" s="14">
        <f>INDEX(属性投放!$BK$6:$BK$85,(CT401-2)*20+CX401)</f>
        <v>240</v>
      </c>
      <c r="DH401" s="14">
        <f>SUMIFS(DG$5:DG401,$CR$5:$CR401,"="&amp;$CR401)</f>
        <v>3283</v>
      </c>
      <c r="DI401" s="14" t="s">
        <v>704</v>
      </c>
      <c r="DJ401" s="14">
        <f>INDEX(属性投放!$BL$6:$BL$85,(CT401-2)*20+CX401)</f>
        <v>4800</v>
      </c>
      <c r="DK401" s="14">
        <f>SUMIFS(DJ$5:DJ401,$CR$5:$CR401,"="&amp;$CR401)</f>
        <v>65600</v>
      </c>
      <c r="DP401" s="14">
        <f t="shared" si="742"/>
        <v>1102020</v>
      </c>
      <c r="DQ401" s="14" t="str">
        <f t="shared" si="743"/>
        <v>高顺17突</v>
      </c>
      <c r="DR401" s="14">
        <f t="shared" si="744"/>
        <v>6</v>
      </c>
      <c r="DS401" s="14">
        <f t="shared" si="745"/>
        <v>5</v>
      </c>
      <c r="DT401" s="14">
        <f t="shared" si="746"/>
        <v>5</v>
      </c>
      <c r="DU401" s="14">
        <f t="shared" si="747"/>
        <v>3</v>
      </c>
      <c r="DV401" s="14">
        <f t="shared" si="748"/>
        <v>17</v>
      </c>
      <c r="DW401" s="14">
        <f t="shared" si="749"/>
        <v>37</v>
      </c>
      <c r="DX401" s="14">
        <f>INDEX(属性投放!$AW$6:$AW$85,(卡牌属性!DU401-2)*20+卡牌属性!DV401)</f>
        <v>8</v>
      </c>
      <c r="DY401" s="14">
        <f>INDEX(属性投放!BP$6:BP$85,卡牌属性!$DW401)</f>
        <v>1000</v>
      </c>
      <c r="DZ401" s="14">
        <f>INDEX(属性投放!BQ$6:BQ$85,卡牌属性!$DW401)</f>
        <v>500</v>
      </c>
      <c r="EA401" s="14">
        <f>INDEX(属性投放!BR$6:BR$85,卡牌属性!$DW401)</f>
        <v>10000</v>
      </c>
      <c r="EB401" s="14">
        <f t="shared" si="713"/>
        <v>7399</v>
      </c>
      <c r="EC401" s="14">
        <f t="shared" si="714"/>
        <v>8458</v>
      </c>
      <c r="ED401" s="14">
        <f t="shared" si="715"/>
        <v>8945</v>
      </c>
      <c r="EE401" s="14">
        <f t="shared" si="716"/>
        <v>8945</v>
      </c>
      <c r="EF401" s="14">
        <f t="shared" si="717"/>
        <v>9495</v>
      </c>
      <c r="EG401" s="14">
        <f t="shared" si="718"/>
        <v>3569</v>
      </c>
      <c r="EH401" s="14">
        <f t="shared" si="719"/>
        <v>3663</v>
      </c>
      <c r="EI401" s="14">
        <f t="shared" si="720"/>
        <v>3663</v>
      </c>
      <c r="EJ401" s="14">
        <f t="shared" si="721"/>
        <v>4166</v>
      </c>
      <c r="EK401" s="14">
        <f t="shared" si="722"/>
        <v>4405</v>
      </c>
      <c r="EL401" s="14">
        <f t="shared" si="723"/>
        <v>70710</v>
      </c>
      <c r="EM401" s="14">
        <f t="shared" si="724"/>
        <v>72690</v>
      </c>
      <c r="EN401" s="14">
        <f t="shared" si="725"/>
        <v>72690</v>
      </c>
      <c r="EO401" s="14">
        <f t="shared" si="726"/>
        <v>83080</v>
      </c>
      <c r="EP401" s="14">
        <f t="shared" si="727"/>
        <v>87700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3">
        <v>398</v>
      </c>
      <c r="AF402" s="13">
        <f t="shared" si="750"/>
        <v>20</v>
      </c>
      <c r="AG402" s="13">
        <f t="shared" si="728"/>
        <v>3</v>
      </c>
      <c r="AH402" s="14">
        <f t="shared" si="729"/>
        <v>1101023</v>
      </c>
      <c r="AI402" s="14" t="str">
        <f t="shared" si="730"/>
        <v>朱童18突</v>
      </c>
      <c r="AJ402" s="25" t="s">
        <v>162</v>
      </c>
      <c r="AK402" s="14">
        <v>79</v>
      </c>
      <c r="AL402" s="14">
        <f t="shared" si="731"/>
        <v>18</v>
      </c>
      <c r="AM402" s="14">
        <f>INDEX(属性投放!$DE$6:$DE$85,(卡牌属性!AG402-2)*20+卡牌属性!AL402)</f>
        <v>15792</v>
      </c>
      <c r="AN402" s="14">
        <f t="shared" si="707"/>
        <v>15792</v>
      </c>
      <c r="AO402" s="14">
        <f t="shared" si="707"/>
        <v>15792</v>
      </c>
      <c r="AP402" s="14">
        <f t="shared" si="707"/>
        <v>15792</v>
      </c>
      <c r="AQ402" s="14">
        <f t="shared" si="707"/>
        <v>15792</v>
      </c>
      <c r="AR402" s="14">
        <f>INDEX(属性投放!$DF$6:$DF$85,(卡牌属性!AG402-2)*20+卡牌属性!AL402)</f>
        <v>7884</v>
      </c>
      <c r="AS402" s="14">
        <f t="shared" si="708"/>
        <v>7884</v>
      </c>
      <c r="AT402" s="14">
        <f t="shared" si="708"/>
        <v>7884</v>
      </c>
      <c r="AU402" s="14">
        <f t="shared" si="708"/>
        <v>7884</v>
      </c>
      <c r="AV402" s="14">
        <f t="shared" si="708"/>
        <v>7884</v>
      </c>
      <c r="AW402" s="14">
        <f>INDEX(属性投放!$DG$6:$DG$85,(卡牌属性!AG402-2)*20+卡牌属性!AL402)</f>
        <v>78860</v>
      </c>
      <c r="AX402" s="14">
        <f t="shared" si="709"/>
        <v>78860</v>
      </c>
      <c r="AY402" s="14">
        <f t="shared" si="709"/>
        <v>78860</v>
      </c>
      <c r="AZ402" s="14">
        <f t="shared" si="709"/>
        <v>78860</v>
      </c>
      <c r="BA402" s="14">
        <f t="shared" si="709"/>
        <v>78860</v>
      </c>
      <c r="BB402" s="14">
        <f>INDEX(属性投放!$DK$6:$DK$85,(卡牌属性!AG402-2)*20+卡牌属性!AL402)</f>
        <v>314</v>
      </c>
      <c r="BC402" s="14">
        <f t="shared" si="710"/>
        <v>314</v>
      </c>
      <c r="BD402" s="14">
        <f t="shared" si="710"/>
        <v>314</v>
      </c>
      <c r="BE402" s="14">
        <f t="shared" si="710"/>
        <v>314</v>
      </c>
      <c r="BF402" s="14">
        <f t="shared" si="710"/>
        <v>314</v>
      </c>
      <c r="BG402" s="14">
        <f>INDEX(属性投放!$DL$6:$DL$85,(卡牌属性!AG402-2)*20+卡牌属性!AL402)</f>
        <v>157</v>
      </c>
      <c r="BH402" s="14">
        <f t="shared" si="711"/>
        <v>157</v>
      </c>
      <c r="BI402" s="14">
        <f t="shared" si="711"/>
        <v>157</v>
      </c>
      <c r="BJ402" s="14">
        <f t="shared" si="711"/>
        <v>157</v>
      </c>
      <c r="BK402" s="14">
        <f t="shared" si="711"/>
        <v>157</v>
      </c>
      <c r="BL402" s="14">
        <f>INDEX(属性投放!$DM$6:$DM$85,(卡牌属性!AG402-2)*20+卡牌属性!AL402)</f>
        <v>1570</v>
      </c>
      <c r="BM402" s="14">
        <f t="shared" si="712"/>
        <v>1570</v>
      </c>
      <c r="BN402" s="14">
        <f t="shared" si="712"/>
        <v>1570</v>
      </c>
      <c r="BO402" s="14">
        <f t="shared" si="712"/>
        <v>1570</v>
      </c>
      <c r="BP402" s="14">
        <f t="shared" si="712"/>
        <v>1570</v>
      </c>
      <c r="BU402" s="13">
        <v>398</v>
      </c>
      <c r="BV402" s="13">
        <f t="shared" si="732"/>
        <v>20</v>
      </c>
      <c r="BW402" s="14">
        <f t="shared" si="733"/>
        <v>3</v>
      </c>
      <c r="BX402" s="14">
        <f t="shared" si="734"/>
        <v>1102020</v>
      </c>
      <c r="BY402" s="14" t="str">
        <f t="shared" si="735"/>
        <v>高顺18突</v>
      </c>
      <c r="BZ402" s="25" t="s">
        <v>162</v>
      </c>
      <c r="CA402" s="14">
        <v>2</v>
      </c>
      <c r="CB402" s="14">
        <f t="shared" si="736"/>
        <v>18</v>
      </c>
      <c r="CC402" s="14" t="s">
        <v>21</v>
      </c>
      <c r="CD402" s="14">
        <f>INDEX(属性投放!$AY$6:$AY$85,(BW402-2)*20+CB402)</f>
        <v>18781</v>
      </c>
      <c r="CE402" s="14" t="s">
        <v>22</v>
      </c>
      <c r="CF402" s="14">
        <f>INDEX(属性投放!$AZ$6:$AZ$85,(BW402-2)*20+CB402)</f>
        <v>9371</v>
      </c>
      <c r="CG402" s="14" t="s">
        <v>674</v>
      </c>
      <c r="CH402" s="14">
        <f>INDEX(属性投放!$BA$6:$BA$85,(BW402-2)*20+CB402)</f>
        <v>186810</v>
      </c>
      <c r="CI402" s="14" t="s">
        <v>21</v>
      </c>
      <c r="CJ402" s="14">
        <f>INDEX(属性投放!$BB$6:$BB$85,(BW402-2)*20+CB402)</f>
        <v>30</v>
      </c>
      <c r="CK402" s="14" t="s">
        <v>22</v>
      </c>
      <c r="CL402" s="14">
        <f>INDEX(属性投放!$BC$6:$BC$85,(BW402-2)*20+CB402)</f>
        <v>15</v>
      </c>
      <c r="CM402" s="14" t="s">
        <v>674</v>
      </c>
      <c r="CN402" s="14">
        <f>INDEX(属性投放!$BD$6:$BD$85,(BW402-2)*20+CB402)</f>
        <v>300</v>
      </c>
      <c r="CQ402" s="13">
        <v>398</v>
      </c>
      <c r="CR402" s="13">
        <f t="shared" si="737"/>
        <v>8</v>
      </c>
      <c r="CS402" s="13">
        <f t="shared" si="738"/>
        <v>34</v>
      </c>
      <c r="CT402" s="14">
        <f t="shared" si="739"/>
        <v>4</v>
      </c>
      <c r="CU402" s="14">
        <f t="shared" si="740"/>
        <v>1102008</v>
      </c>
      <c r="CV402" s="14" t="str">
        <f>INDEX($O$6:$O$27,CR402)&amp;"-"&amp;INDEX(属性投放!$AB$7:$AB$26,CX402)&amp;"-魂火-"&amp;CZ402</f>
        <v>夏侯渊-焦热+2-魂火-1</v>
      </c>
      <c r="CW402" s="25" t="s">
        <v>162</v>
      </c>
      <c r="CX402" s="14">
        <f>INDEX(属性投放!$AL$7:$AL$58,CS402)</f>
        <v>15</v>
      </c>
      <c r="CY402" s="14" t="s">
        <v>701</v>
      </c>
      <c r="CZ402" s="14">
        <f>INDEX(属性投放!$AM$7:$AM$58,CS402)</f>
        <v>1</v>
      </c>
      <c r="DA402" s="14">
        <f t="shared" si="741"/>
        <v>34</v>
      </c>
      <c r="DB402" s="14">
        <f>INDEX(属性投放!$AN$7:$AN$58,DA402)</f>
        <v>105</v>
      </c>
      <c r="DC402" s="14" t="s">
        <v>702</v>
      </c>
      <c r="DD402" s="14">
        <f>INDEX(属性投放!$BJ$6:$BJ$85,(CT402-2)*20+CX402)</f>
        <v>600</v>
      </c>
      <c r="DE402" s="14">
        <f>SUMIFS(DD$5:DD402,$CR$5:$CR402,"="&amp;$CR402)</f>
        <v>7160</v>
      </c>
      <c r="DF402" s="14" t="s">
        <v>703</v>
      </c>
      <c r="DG402" s="14">
        <f>INDEX(属性投放!$BK$6:$BK$85,(CT402-2)*20+CX402)</f>
        <v>300</v>
      </c>
      <c r="DH402" s="14">
        <f>SUMIFS(DG$5:DG402,$CR$5:$CR402,"="&amp;$CR402)</f>
        <v>3583</v>
      </c>
      <c r="DI402" s="14" t="s">
        <v>704</v>
      </c>
      <c r="DJ402" s="14">
        <f>INDEX(属性投放!$BL$6:$BL$85,(CT402-2)*20+CX402)</f>
        <v>6000</v>
      </c>
      <c r="DK402" s="14">
        <f>SUMIFS(DJ$5:DJ402,$CR$5:$CR402,"="&amp;$CR402)</f>
        <v>71600</v>
      </c>
      <c r="DP402" s="14">
        <f t="shared" si="742"/>
        <v>1102020</v>
      </c>
      <c r="DQ402" s="14" t="str">
        <f t="shared" si="743"/>
        <v>高顺18突</v>
      </c>
      <c r="DR402" s="14">
        <f t="shared" si="744"/>
        <v>6</v>
      </c>
      <c r="DS402" s="14">
        <f t="shared" si="745"/>
        <v>5</v>
      </c>
      <c r="DT402" s="14">
        <f t="shared" si="746"/>
        <v>5</v>
      </c>
      <c r="DU402" s="14">
        <f t="shared" si="747"/>
        <v>3</v>
      </c>
      <c r="DV402" s="14">
        <f t="shared" si="748"/>
        <v>18</v>
      </c>
      <c r="DW402" s="14">
        <f t="shared" si="749"/>
        <v>38</v>
      </c>
      <c r="DX402" s="14">
        <f>INDEX(属性投放!$AW$6:$AW$85,(卡牌属性!DU402-2)*20+卡牌属性!DV402)</f>
        <v>7</v>
      </c>
      <c r="DY402" s="14">
        <f>INDEX(属性投放!BP$6:BP$85,卡牌属性!$DW402)</f>
        <v>1800</v>
      </c>
      <c r="DZ402" s="14">
        <f>INDEX(属性投放!BQ$6:BQ$85,卡牌属性!$DW402)</f>
        <v>900</v>
      </c>
      <c r="EA402" s="14">
        <f>INDEX(属性投放!BR$6:BR$85,卡牌属性!$DW402)</f>
        <v>18000</v>
      </c>
      <c r="EB402" s="14">
        <f t="shared" si="713"/>
        <v>8679</v>
      </c>
      <c r="EC402" s="14">
        <f t="shared" si="714"/>
        <v>9858</v>
      </c>
      <c r="ED402" s="14">
        <f t="shared" si="715"/>
        <v>10425</v>
      </c>
      <c r="EE402" s="14">
        <f t="shared" si="716"/>
        <v>10425</v>
      </c>
      <c r="EF402" s="14">
        <f t="shared" si="717"/>
        <v>11095</v>
      </c>
      <c r="EG402" s="14">
        <f t="shared" si="718"/>
        <v>4189</v>
      </c>
      <c r="EH402" s="14">
        <f t="shared" si="719"/>
        <v>4307</v>
      </c>
      <c r="EI402" s="14">
        <f t="shared" si="720"/>
        <v>4307</v>
      </c>
      <c r="EJ402" s="14">
        <f t="shared" si="721"/>
        <v>4866</v>
      </c>
      <c r="EK402" s="14">
        <f t="shared" si="722"/>
        <v>5145</v>
      </c>
      <c r="EL402" s="14">
        <f t="shared" si="723"/>
        <v>83110</v>
      </c>
      <c r="EM402" s="14">
        <f t="shared" si="724"/>
        <v>85490</v>
      </c>
      <c r="EN402" s="14">
        <f t="shared" si="725"/>
        <v>85490</v>
      </c>
      <c r="EO402" s="14">
        <f t="shared" si="726"/>
        <v>97080</v>
      </c>
      <c r="EP402" s="14">
        <f t="shared" si="727"/>
        <v>102500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3">
        <v>399</v>
      </c>
      <c r="AF403" s="13">
        <f t="shared" si="750"/>
        <v>20</v>
      </c>
      <c r="AG403" s="13">
        <f t="shared" si="728"/>
        <v>3</v>
      </c>
      <c r="AH403" s="14">
        <f t="shared" si="729"/>
        <v>1101023</v>
      </c>
      <c r="AI403" s="14" t="str">
        <f t="shared" si="730"/>
        <v>朱童19突</v>
      </c>
      <c r="AJ403" s="25" t="s">
        <v>162</v>
      </c>
      <c r="AK403" s="14">
        <v>80</v>
      </c>
      <c r="AL403" s="14">
        <f t="shared" si="731"/>
        <v>19</v>
      </c>
      <c r="AM403" s="14">
        <f>INDEX(属性投放!$DE$6:$DE$85,(卡牌属性!AG403-2)*20+卡牌属性!AL403)</f>
        <v>24763</v>
      </c>
      <c r="AN403" s="14">
        <f t="shared" si="707"/>
        <v>24763</v>
      </c>
      <c r="AO403" s="14">
        <f t="shared" si="707"/>
        <v>24763</v>
      </c>
      <c r="AP403" s="14">
        <f t="shared" si="707"/>
        <v>24763</v>
      </c>
      <c r="AQ403" s="14">
        <f t="shared" si="707"/>
        <v>24763</v>
      </c>
      <c r="AR403" s="14">
        <f>INDEX(属性投放!$DF$6:$DF$85,(卡牌属性!AG403-2)*20+卡牌属性!AL403)</f>
        <v>12370</v>
      </c>
      <c r="AS403" s="14">
        <f t="shared" si="708"/>
        <v>12370</v>
      </c>
      <c r="AT403" s="14">
        <f t="shared" si="708"/>
        <v>12370</v>
      </c>
      <c r="AU403" s="14">
        <f t="shared" si="708"/>
        <v>12370</v>
      </c>
      <c r="AV403" s="14">
        <f t="shared" si="708"/>
        <v>12370</v>
      </c>
      <c r="AW403" s="14">
        <f>INDEX(属性投放!$DG$6:$DG$85,(卡牌属性!AG403-2)*20+卡牌属性!AL403)</f>
        <v>123715</v>
      </c>
      <c r="AX403" s="14">
        <f t="shared" si="709"/>
        <v>123715</v>
      </c>
      <c r="AY403" s="14">
        <f t="shared" si="709"/>
        <v>123715</v>
      </c>
      <c r="AZ403" s="14">
        <f t="shared" si="709"/>
        <v>123715</v>
      </c>
      <c r="BA403" s="14">
        <f t="shared" si="709"/>
        <v>123715</v>
      </c>
      <c r="BB403" s="14">
        <f>INDEX(属性投放!$DK$6:$DK$85,(卡牌属性!AG403-2)*20+卡牌属性!AL403)</f>
        <v>620</v>
      </c>
      <c r="BC403" s="14">
        <f t="shared" si="710"/>
        <v>620</v>
      </c>
      <c r="BD403" s="14">
        <f t="shared" si="710"/>
        <v>620</v>
      </c>
      <c r="BE403" s="14">
        <f t="shared" si="710"/>
        <v>620</v>
      </c>
      <c r="BF403" s="14">
        <f t="shared" si="710"/>
        <v>620</v>
      </c>
      <c r="BG403" s="14">
        <f>INDEX(属性投放!$DL$6:$DL$85,(卡牌属性!AG403-2)*20+卡牌属性!AL403)</f>
        <v>310</v>
      </c>
      <c r="BH403" s="14">
        <f t="shared" si="711"/>
        <v>310</v>
      </c>
      <c r="BI403" s="14">
        <f t="shared" si="711"/>
        <v>310</v>
      </c>
      <c r="BJ403" s="14">
        <f t="shared" si="711"/>
        <v>310</v>
      </c>
      <c r="BK403" s="14">
        <f t="shared" si="711"/>
        <v>310</v>
      </c>
      <c r="BL403" s="14">
        <f>INDEX(属性投放!$DM$6:$DM$85,(卡牌属性!AG403-2)*20+卡牌属性!AL403)</f>
        <v>3100</v>
      </c>
      <c r="BM403" s="14">
        <f t="shared" si="712"/>
        <v>3100</v>
      </c>
      <c r="BN403" s="14">
        <f t="shared" si="712"/>
        <v>3100</v>
      </c>
      <c r="BO403" s="14">
        <f t="shared" si="712"/>
        <v>3100</v>
      </c>
      <c r="BP403" s="14">
        <f t="shared" si="712"/>
        <v>3100</v>
      </c>
      <c r="BU403" s="13">
        <v>399</v>
      </c>
      <c r="BV403" s="13">
        <f t="shared" si="732"/>
        <v>20</v>
      </c>
      <c r="BW403" s="14">
        <f t="shared" si="733"/>
        <v>3</v>
      </c>
      <c r="BX403" s="14">
        <f t="shared" si="734"/>
        <v>1102020</v>
      </c>
      <c r="BY403" s="14" t="str">
        <f t="shared" si="735"/>
        <v>高顺19突</v>
      </c>
      <c r="BZ403" s="25" t="s">
        <v>162</v>
      </c>
      <c r="CA403" s="14">
        <v>2</v>
      </c>
      <c r="CB403" s="14">
        <f t="shared" si="736"/>
        <v>19</v>
      </c>
      <c r="CC403" s="14" t="s">
        <v>21</v>
      </c>
      <c r="CD403" s="14">
        <f>INDEX(属性投放!$AY$6:$AY$85,(BW403-2)*20+CB403)</f>
        <v>23491</v>
      </c>
      <c r="CE403" s="14" t="s">
        <v>22</v>
      </c>
      <c r="CF403" s="14">
        <f>INDEX(属性投放!$AZ$6:$AZ$85,(BW403-2)*20+CB403)</f>
        <v>11726</v>
      </c>
      <c r="CG403" s="14" t="s">
        <v>674</v>
      </c>
      <c r="CH403" s="14">
        <f>INDEX(属性投放!$BA$6:$BA$85,(BW403-2)*20+CB403)</f>
        <v>233910</v>
      </c>
      <c r="CI403" s="14" t="s">
        <v>21</v>
      </c>
      <c r="CJ403" s="14">
        <f>INDEX(属性投放!$BB$6:$BB$85,(BW403-2)*20+CB403)</f>
        <v>40</v>
      </c>
      <c r="CK403" s="14" t="s">
        <v>22</v>
      </c>
      <c r="CL403" s="14">
        <f>INDEX(属性投放!$BC$6:$BC$85,(BW403-2)*20+CB403)</f>
        <v>20</v>
      </c>
      <c r="CM403" s="14" t="s">
        <v>674</v>
      </c>
      <c r="CN403" s="14">
        <f>INDEX(属性投放!$BD$6:$BD$85,(BW403-2)*20+CB403)</f>
        <v>400</v>
      </c>
      <c r="CQ403" s="13">
        <v>399</v>
      </c>
      <c r="CR403" s="13">
        <f t="shared" si="737"/>
        <v>8</v>
      </c>
      <c r="CS403" s="13">
        <f t="shared" si="738"/>
        <v>35</v>
      </c>
      <c r="CT403" s="14">
        <f t="shared" si="739"/>
        <v>4</v>
      </c>
      <c r="CU403" s="14">
        <f t="shared" si="740"/>
        <v>1102008</v>
      </c>
      <c r="CV403" s="14" t="str">
        <f>INDEX($O$6:$O$27,CR403)&amp;"-"&amp;INDEX(属性投放!$AB$7:$AB$26,CX403)&amp;"-魂火-"&amp;CZ403</f>
        <v>夏侯渊-焦热+2-魂火-2</v>
      </c>
      <c r="CW403" s="25" t="s">
        <v>162</v>
      </c>
      <c r="CX403" s="14">
        <f>INDEX(属性投放!$AL$7:$AL$58,CS403)</f>
        <v>15</v>
      </c>
      <c r="CY403" s="14" t="s">
        <v>701</v>
      </c>
      <c r="CZ403" s="14">
        <f>INDEX(属性投放!$AM$7:$AM$58,CS403)</f>
        <v>2</v>
      </c>
      <c r="DA403" s="14">
        <f t="shared" si="741"/>
        <v>35</v>
      </c>
      <c r="DB403" s="14">
        <f>INDEX(属性投放!$AN$7:$AN$58,DA403)</f>
        <v>107</v>
      </c>
      <c r="DC403" s="14" t="s">
        <v>702</v>
      </c>
      <c r="DD403" s="14">
        <f>INDEX(属性投放!$BJ$6:$BJ$85,(CT403-2)*20+CX403)</f>
        <v>600</v>
      </c>
      <c r="DE403" s="14">
        <f>SUMIFS(DD$5:DD403,$CR$5:$CR403,"="&amp;$CR403)</f>
        <v>7760</v>
      </c>
      <c r="DF403" s="14" t="s">
        <v>703</v>
      </c>
      <c r="DG403" s="14">
        <f>INDEX(属性投放!$BK$6:$BK$85,(CT403-2)*20+CX403)</f>
        <v>300</v>
      </c>
      <c r="DH403" s="14">
        <f>SUMIFS(DG$5:DG403,$CR$5:$CR403,"="&amp;$CR403)</f>
        <v>3883</v>
      </c>
      <c r="DI403" s="14" t="s">
        <v>704</v>
      </c>
      <c r="DJ403" s="14">
        <f>INDEX(属性投放!$BL$6:$BL$85,(CT403-2)*20+CX403)</f>
        <v>6000</v>
      </c>
      <c r="DK403" s="14">
        <f>SUMIFS(DJ$5:DJ403,$CR$5:$CR403,"="&amp;$CR403)</f>
        <v>77600</v>
      </c>
      <c r="DP403" s="14">
        <f t="shared" si="742"/>
        <v>1102020</v>
      </c>
      <c r="DQ403" s="14" t="str">
        <f t="shared" si="743"/>
        <v>高顺19突</v>
      </c>
      <c r="DR403" s="14">
        <f t="shared" si="744"/>
        <v>6</v>
      </c>
      <c r="DS403" s="14">
        <f t="shared" si="745"/>
        <v>5</v>
      </c>
      <c r="DT403" s="14">
        <f t="shared" si="746"/>
        <v>5</v>
      </c>
      <c r="DU403" s="14">
        <f t="shared" si="747"/>
        <v>3</v>
      </c>
      <c r="DV403" s="14">
        <f t="shared" si="748"/>
        <v>19</v>
      </c>
      <c r="DW403" s="14">
        <f t="shared" si="749"/>
        <v>39</v>
      </c>
      <c r="DX403" s="14">
        <f>INDEX(属性投放!$AW$6:$AW$85,(卡牌属性!DU403-2)*20+卡牌属性!DV403)</f>
        <v>8</v>
      </c>
      <c r="DY403" s="14">
        <f>INDEX(属性投放!BP$6:BP$85,卡牌属性!$DW403)</f>
        <v>1800</v>
      </c>
      <c r="DZ403" s="14">
        <f>INDEX(属性投放!BQ$6:BQ$85,卡牌属性!$DW403)</f>
        <v>900</v>
      </c>
      <c r="EA403" s="14">
        <f>INDEX(属性投放!BR$6:BR$85,卡牌属性!$DW403)</f>
        <v>18000</v>
      </c>
      <c r="EB403" s="14">
        <f t="shared" si="713"/>
        <v>10724</v>
      </c>
      <c r="EC403" s="14">
        <f t="shared" si="714"/>
        <v>12008</v>
      </c>
      <c r="ED403" s="14">
        <f t="shared" si="715"/>
        <v>12645</v>
      </c>
      <c r="EE403" s="14">
        <f t="shared" si="716"/>
        <v>12645</v>
      </c>
      <c r="EF403" s="14">
        <f t="shared" si="717"/>
        <v>13420</v>
      </c>
      <c r="EG403" s="14">
        <f t="shared" si="718"/>
        <v>5194</v>
      </c>
      <c r="EH403" s="14">
        <f t="shared" si="719"/>
        <v>5333</v>
      </c>
      <c r="EI403" s="14">
        <f t="shared" si="720"/>
        <v>5333</v>
      </c>
      <c r="EJ403" s="14">
        <f t="shared" si="721"/>
        <v>5941</v>
      </c>
      <c r="EK403" s="14">
        <f t="shared" si="722"/>
        <v>6255</v>
      </c>
      <c r="EL403" s="14">
        <f t="shared" si="723"/>
        <v>103210</v>
      </c>
      <c r="EM403" s="14">
        <f t="shared" si="724"/>
        <v>105940</v>
      </c>
      <c r="EN403" s="14">
        <f t="shared" si="725"/>
        <v>105940</v>
      </c>
      <c r="EO403" s="14">
        <f t="shared" si="726"/>
        <v>118580</v>
      </c>
      <c r="EP403" s="14">
        <f t="shared" si="727"/>
        <v>124700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3">
        <v>400</v>
      </c>
      <c r="AF404" s="13">
        <f t="shared" si="750"/>
        <v>20</v>
      </c>
      <c r="AG404" s="13">
        <f t="shared" si="728"/>
        <v>3</v>
      </c>
      <c r="AH404" s="14">
        <f t="shared" si="729"/>
        <v>1101023</v>
      </c>
      <c r="AI404" s="14" t="str">
        <f t="shared" si="730"/>
        <v>朱童20突</v>
      </c>
      <c r="AJ404" s="25" t="s">
        <v>162</v>
      </c>
      <c r="AK404" s="14">
        <v>81</v>
      </c>
      <c r="AL404" s="14">
        <f t="shared" si="731"/>
        <v>20</v>
      </c>
      <c r="AM404" s="14">
        <f>INDEX(属性投放!$DE$6:$DE$85,(卡牌属性!AG404-2)*20+卡牌属性!AL404)</f>
        <v>26093</v>
      </c>
      <c r="AN404" s="14">
        <f t="shared" si="707"/>
        <v>26093</v>
      </c>
      <c r="AO404" s="14">
        <f t="shared" si="707"/>
        <v>26093</v>
      </c>
      <c r="AP404" s="14">
        <f t="shared" si="707"/>
        <v>26093</v>
      </c>
      <c r="AQ404" s="14">
        <f t="shared" si="707"/>
        <v>26093</v>
      </c>
      <c r="AR404" s="14">
        <f>INDEX(属性投放!$DF$6:$DF$85,(卡牌属性!AG404-2)*20+卡牌属性!AL404)</f>
        <v>13035</v>
      </c>
      <c r="AS404" s="14">
        <f t="shared" si="708"/>
        <v>13035</v>
      </c>
      <c r="AT404" s="14">
        <f t="shared" si="708"/>
        <v>13035</v>
      </c>
      <c r="AU404" s="14">
        <f t="shared" si="708"/>
        <v>13035</v>
      </c>
      <c r="AV404" s="14">
        <f t="shared" si="708"/>
        <v>13035</v>
      </c>
      <c r="AW404" s="14">
        <f>INDEX(属性投放!$DG$6:$DG$85,(卡牌属性!AG404-2)*20+卡牌属性!AL404)</f>
        <v>130365</v>
      </c>
      <c r="AX404" s="14">
        <f t="shared" si="709"/>
        <v>130365</v>
      </c>
      <c r="AY404" s="14">
        <f t="shared" si="709"/>
        <v>130365</v>
      </c>
      <c r="AZ404" s="14">
        <f t="shared" si="709"/>
        <v>130365</v>
      </c>
      <c r="BA404" s="14">
        <f t="shared" si="709"/>
        <v>130365</v>
      </c>
      <c r="BB404" s="14">
        <f>INDEX(属性投放!$DK$6:$DK$85,(卡牌属性!AG404-2)*20+卡牌属性!AL404)</f>
        <v>620</v>
      </c>
      <c r="BC404" s="14">
        <f t="shared" si="710"/>
        <v>620</v>
      </c>
      <c r="BD404" s="14">
        <f t="shared" si="710"/>
        <v>620</v>
      </c>
      <c r="BE404" s="14">
        <f t="shared" si="710"/>
        <v>620</v>
      </c>
      <c r="BF404" s="14">
        <f t="shared" si="710"/>
        <v>620</v>
      </c>
      <c r="BG404" s="14">
        <f>INDEX(属性投放!$DL$6:$DL$85,(卡牌属性!AG404-2)*20+卡牌属性!AL404)</f>
        <v>310</v>
      </c>
      <c r="BH404" s="14">
        <f t="shared" si="711"/>
        <v>310</v>
      </c>
      <c r="BI404" s="14">
        <f t="shared" si="711"/>
        <v>310</v>
      </c>
      <c r="BJ404" s="14">
        <f t="shared" si="711"/>
        <v>310</v>
      </c>
      <c r="BK404" s="14">
        <f t="shared" si="711"/>
        <v>310</v>
      </c>
      <c r="BL404" s="14">
        <f>INDEX(属性投放!$DM$6:$DM$85,(卡牌属性!AG404-2)*20+卡牌属性!AL404)</f>
        <v>3100</v>
      </c>
      <c r="BM404" s="14">
        <f t="shared" si="712"/>
        <v>3100</v>
      </c>
      <c r="BN404" s="14">
        <f t="shared" si="712"/>
        <v>3100</v>
      </c>
      <c r="BO404" s="14">
        <f t="shared" si="712"/>
        <v>3100</v>
      </c>
      <c r="BP404" s="14">
        <f t="shared" si="712"/>
        <v>3100</v>
      </c>
      <c r="BU404" s="13">
        <v>400</v>
      </c>
      <c r="BV404" s="13">
        <f t="shared" si="732"/>
        <v>20</v>
      </c>
      <c r="BW404" s="14">
        <f t="shared" si="733"/>
        <v>3</v>
      </c>
      <c r="BX404" s="14">
        <f t="shared" si="734"/>
        <v>1102020</v>
      </c>
      <c r="BY404" s="14" t="str">
        <f t="shared" si="735"/>
        <v>高顺20突</v>
      </c>
      <c r="BZ404" s="25" t="s">
        <v>162</v>
      </c>
      <c r="CA404" s="14">
        <v>2</v>
      </c>
      <c r="CB404" s="14">
        <f t="shared" si="736"/>
        <v>20</v>
      </c>
      <c r="CC404" s="14" t="s">
        <v>21</v>
      </c>
      <c r="CD404" s="14">
        <f>INDEX(属性投放!$AY$6:$AY$85,(BW404-2)*20+CB404)</f>
        <v>28986</v>
      </c>
      <c r="CE404" s="14" t="s">
        <v>22</v>
      </c>
      <c r="CF404" s="14">
        <f>INDEX(属性投放!$AZ$6:$AZ$85,(BW404-2)*20+CB404)</f>
        <v>14475</v>
      </c>
      <c r="CG404" s="14" t="s">
        <v>674</v>
      </c>
      <c r="CH404" s="14">
        <f>INDEX(属性投放!$BA$6:$BA$85,(BW404-2)*20+CB404)</f>
        <v>288860</v>
      </c>
      <c r="CI404" s="14" t="s">
        <v>21</v>
      </c>
      <c r="CJ404" s="14">
        <f>INDEX(属性投放!$BB$6:$BB$85,(BW404-2)*20+CB404)</f>
        <v>40</v>
      </c>
      <c r="CK404" s="14" t="s">
        <v>22</v>
      </c>
      <c r="CL404" s="14">
        <f>INDEX(属性投放!$BC$6:$BC$85,(BW404-2)*20+CB404)</f>
        <v>20</v>
      </c>
      <c r="CM404" s="14" t="s">
        <v>674</v>
      </c>
      <c r="CN404" s="14">
        <f>INDEX(属性投放!$BD$6:$BD$85,(BW404-2)*20+CB404)</f>
        <v>400</v>
      </c>
      <c r="CQ404" s="13">
        <v>400</v>
      </c>
      <c r="CR404" s="13">
        <f t="shared" si="737"/>
        <v>8</v>
      </c>
      <c r="CS404" s="13">
        <f t="shared" si="738"/>
        <v>36</v>
      </c>
      <c r="CT404" s="14">
        <f t="shared" si="739"/>
        <v>4</v>
      </c>
      <c r="CU404" s="14">
        <f t="shared" si="740"/>
        <v>1102008</v>
      </c>
      <c r="CV404" s="14" t="str">
        <f>INDEX($O$6:$O$27,CR404)&amp;"-"&amp;INDEX(属性投放!$AB$7:$AB$26,CX404)&amp;"-魂火-"&amp;CZ404</f>
        <v>夏侯渊-焦热+2-魂火-3</v>
      </c>
      <c r="CW404" s="25" t="s">
        <v>162</v>
      </c>
      <c r="CX404" s="14">
        <f>INDEX(属性投放!$AL$7:$AL$58,CS404)</f>
        <v>15</v>
      </c>
      <c r="CY404" s="14" t="s">
        <v>701</v>
      </c>
      <c r="CZ404" s="14">
        <f>INDEX(属性投放!$AM$7:$AM$58,CS404)</f>
        <v>3</v>
      </c>
      <c r="DA404" s="14">
        <f t="shared" si="741"/>
        <v>36</v>
      </c>
      <c r="DB404" s="14">
        <f>INDEX(属性投放!$AN$7:$AN$58,DA404)</f>
        <v>110</v>
      </c>
      <c r="DC404" s="14" t="s">
        <v>702</v>
      </c>
      <c r="DD404" s="14">
        <f>INDEX(属性投放!$BJ$6:$BJ$85,(CT404-2)*20+CX404)</f>
        <v>600</v>
      </c>
      <c r="DE404" s="14">
        <f>SUMIFS(DD$5:DD404,$CR$5:$CR404,"="&amp;$CR404)</f>
        <v>8360</v>
      </c>
      <c r="DF404" s="14" t="s">
        <v>703</v>
      </c>
      <c r="DG404" s="14">
        <f>INDEX(属性投放!$BK$6:$BK$85,(CT404-2)*20+CX404)</f>
        <v>300</v>
      </c>
      <c r="DH404" s="14">
        <f>SUMIFS(DG$5:DG404,$CR$5:$CR404,"="&amp;$CR404)</f>
        <v>4183</v>
      </c>
      <c r="DI404" s="14" t="s">
        <v>704</v>
      </c>
      <c r="DJ404" s="14">
        <f>INDEX(属性投放!$BL$6:$BL$85,(CT404-2)*20+CX404)</f>
        <v>6000</v>
      </c>
      <c r="DK404" s="14">
        <f>SUMIFS(DJ$5:DJ404,$CR$5:$CR404,"="&amp;$CR404)</f>
        <v>83600</v>
      </c>
      <c r="DP404" s="14">
        <f t="shared" si="742"/>
        <v>1102020</v>
      </c>
      <c r="DQ404" s="14" t="str">
        <f t="shared" si="743"/>
        <v>高顺20突</v>
      </c>
      <c r="DR404" s="14">
        <f t="shared" si="744"/>
        <v>6</v>
      </c>
      <c r="DS404" s="14">
        <f t="shared" si="745"/>
        <v>5</v>
      </c>
      <c r="DT404" s="14">
        <f t="shared" si="746"/>
        <v>5</v>
      </c>
      <c r="DU404" s="14">
        <f t="shared" si="747"/>
        <v>3</v>
      </c>
      <c r="DV404" s="14">
        <f t="shared" si="748"/>
        <v>20</v>
      </c>
      <c r="DW404" s="14">
        <f t="shared" si="749"/>
        <v>40</v>
      </c>
      <c r="DX404" s="14">
        <f>INDEX(属性投放!$AW$6:$AW$85,(卡牌属性!DU404-2)*20+卡牌属性!DV404)</f>
        <v>10</v>
      </c>
      <c r="DY404" s="14">
        <f>INDEX(属性投放!BP$6:BP$85,卡牌属性!$DW404)</f>
        <v>2000</v>
      </c>
      <c r="DZ404" s="14">
        <f>INDEX(属性投放!BQ$6:BQ$85,卡牌属性!$DW404)</f>
        <v>1000</v>
      </c>
      <c r="EA404" s="14">
        <f>INDEX(属性投放!BR$6:BR$85,卡牌属性!$DW404)</f>
        <v>20000</v>
      </c>
      <c r="EB404" s="14">
        <f t="shared" si="713"/>
        <v>12884</v>
      </c>
      <c r="EC404" s="14">
        <f t="shared" si="714"/>
        <v>14408</v>
      </c>
      <c r="ED404" s="14">
        <f t="shared" si="715"/>
        <v>15085</v>
      </c>
      <c r="EE404" s="14">
        <f t="shared" si="716"/>
        <v>15085</v>
      </c>
      <c r="EF404" s="14">
        <f t="shared" si="717"/>
        <v>16020</v>
      </c>
      <c r="EG404" s="14">
        <f t="shared" si="718"/>
        <v>6254</v>
      </c>
      <c r="EH404" s="14">
        <f t="shared" si="719"/>
        <v>6417</v>
      </c>
      <c r="EI404" s="14">
        <f t="shared" si="720"/>
        <v>6417</v>
      </c>
      <c r="EJ404" s="14">
        <f t="shared" si="721"/>
        <v>7145</v>
      </c>
      <c r="EK404" s="14">
        <f t="shared" si="722"/>
        <v>7475</v>
      </c>
      <c r="EL404" s="14">
        <f t="shared" si="723"/>
        <v>124410</v>
      </c>
      <c r="EM404" s="14">
        <f t="shared" si="724"/>
        <v>127540</v>
      </c>
      <c r="EN404" s="14">
        <f t="shared" si="725"/>
        <v>127540</v>
      </c>
      <c r="EO404" s="14">
        <f t="shared" si="726"/>
        <v>142580</v>
      </c>
      <c r="EP404" s="14">
        <f t="shared" si="727"/>
        <v>149100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3">
        <v>401</v>
      </c>
      <c r="AF405" s="13">
        <f t="shared" si="750"/>
        <v>21</v>
      </c>
      <c r="AG405" s="13">
        <f t="shared" si="728"/>
        <v>4</v>
      </c>
      <c r="AH405" s="14">
        <f t="shared" si="729"/>
        <v>1101026</v>
      </c>
      <c r="AI405" s="14" t="str">
        <f t="shared" si="730"/>
        <v>貂灵芸1突</v>
      </c>
      <c r="AJ405" s="25" t="s">
        <v>162</v>
      </c>
      <c r="AK405" s="14">
        <v>82</v>
      </c>
      <c r="AL405" s="14">
        <f t="shared" si="731"/>
        <v>1</v>
      </c>
      <c r="AM405" s="14">
        <f>INDEX(属性投放!$DE$6:$DE$85,(卡牌属性!AG405-2)*20+卡牌属性!AL405)</f>
        <v>120</v>
      </c>
      <c r="AN405" s="14">
        <f t="shared" ref="AN405:AQ424" si="751">$AM405</f>
        <v>120</v>
      </c>
      <c r="AO405" s="14">
        <f t="shared" si="751"/>
        <v>120</v>
      </c>
      <c r="AP405" s="14">
        <f t="shared" si="751"/>
        <v>120</v>
      </c>
      <c r="AQ405" s="14">
        <f t="shared" si="751"/>
        <v>120</v>
      </c>
      <c r="AR405" s="14">
        <f>INDEX(属性投放!$DF$6:$DF$85,(卡牌属性!AG405-2)*20+卡牌属性!AL405)</f>
        <v>20</v>
      </c>
      <c r="AS405" s="14">
        <f t="shared" ref="AS405:AV424" si="752">$AR405</f>
        <v>20</v>
      </c>
      <c r="AT405" s="14">
        <f t="shared" si="752"/>
        <v>20</v>
      </c>
      <c r="AU405" s="14">
        <f t="shared" si="752"/>
        <v>20</v>
      </c>
      <c r="AV405" s="14">
        <f t="shared" si="752"/>
        <v>20</v>
      </c>
      <c r="AW405" s="14">
        <f>INDEX(属性投放!$DG$6:$DG$85,(卡牌属性!AG405-2)*20+卡牌属性!AL405)</f>
        <v>500</v>
      </c>
      <c r="AX405" s="14">
        <f t="shared" ref="AX405:BA424" si="753">$AW405</f>
        <v>500</v>
      </c>
      <c r="AY405" s="14">
        <f t="shared" si="753"/>
        <v>500</v>
      </c>
      <c r="AZ405" s="14">
        <f t="shared" si="753"/>
        <v>500</v>
      </c>
      <c r="BA405" s="14">
        <f t="shared" si="753"/>
        <v>500</v>
      </c>
      <c r="BB405" s="14">
        <f>INDEX(属性投放!$DK$6:$DK$85,(卡牌属性!AG405-2)*20+卡牌属性!AL405)</f>
        <v>13</v>
      </c>
      <c r="BC405" s="14">
        <f t="shared" ref="BC405:BF424" si="754">$BB405</f>
        <v>13</v>
      </c>
      <c r="BD405" s="14">
        <f t="shared" si="754"/>
        <v>13</v>
      </c>
      <c r="BE405" s="14">
        <f t="shared" si="754"/>
        <v>13</v>
      </c>
      <c r="BF405" s="14">
        <f t="shared" si="754"/>
        <v>13</v>
      </c>
      <c r="BG405" s="14">
        <f>INDEX(属性投放!$DL$6:$DL$85,(卡牌属性!AG405-2)*20+卡牌属性!AL405)</f>
        <v>6</v>
      </c>
      <c r="BH405" s="14">
        <f t="shared" ref="BH405:BK424" si="755">$BG405</f>
        <v>6</v>
      </c>
      <c r="BI405" s="14">
        <f t="shared" si="755"/>
        <v>6</v>
      </c>
      <c r="BJ405" s="14">
        <f t="shared" si="755"/>
        <v>6</v>
      </c>
      <c r="BK405" s="14">
        <f t="shared" si="755"/>
        <v>6</v>
      </c>
      <c r="BL405" s="14">
        <f>INDEX(属性投放!$DM$6:$DM$85,(卡牌属性!AG405-2)*20+卡牌属性!AL405)</f>
        <v>65</v>
      </c>
      <c r="BM405" s="14">
        <f t="shared" ref="BM405:BP424" si="756">$BL405</f>
        <v>65</v>
      </c>
      <c r="BN405" s="14">
        <f t="shared" si="756"/>
        <v>65</v>
      </c>
      <c r="BO405" s="14">
        <f t="shared" si="756"/>
        <v>65</v>
      </c>
      <c r="BP405" s="14">
        <f t="shared" si="756"/>
        <v>65</v>
      </c>
      <c r="BU405" s="13">
        <v>401</v>
      </c>
      <c r="BV405" s="13">
        <f t="shared" si="732"/>
        <v>21</v>
      </c>
      <c r="BW405" s="14">
        <f t="shared" si="733"/>
        <v>3</v>
      </c>
      <c r="BX405" s="14">
        <f t="shared" si="734"/>
        <v>1102021</v>
      </c>
      <c r="BY405" s="14" t="str">
        <f t="shared" si="735"/>
        <v>烈风螳螂1突</v>
      </c>
      <c r="BZ405" s="25" t="s">
        <v>162</v>
      </c>
      <c r="CA405" s="14">
        <v>2</v>
      </c>
      <c r="CB405" s="14">
        <f t="shared" si="736"/>
        <v>1</v>
      </c>
      <c r="CC405" s="14" t="s">
        <v>21</v>
      </c>
      <c r="CD405" s="14">
        <f>INDEX(属性投放!$AY$6:$AY$85,(BW405-2)*20+CB405)</f>
        <v>150</v>
      </c>
      <c r="CE405" s="14" t="s">
        <v>22</v>
      </c>
      <c r="CF405" s="14">
        <f>INDEX(属性投放!$AZ$6:$AZ$85,(BW405-2)*20+CB405)</f>
        <v>30</v>
      </c>
      <c r="CG405" s="14" t="s">
        <v>674</v>
      </c>
      <c r="CH405" s="14">
        <f>INDEX(属性投放!$BA$6:$BA$85,(BW405-2)*20+CB405)</f>
        <v>500</v>
      </c>
      <c r="CI405" s="14" t="s">
        <v>21</v>
      </c>
      <c r="CJ405" s="14">
        <f>INDEX(属性投放!$BB$6:$BB$85,(BW405-2)*20+CB405)</f>
        <v>8</v>
      </c>
      <c r="CK405" s="14" t="s">
        <v>22</v>
      </c>
      <c r="CL405" s="14">
        <f>INDEX(属性投放!$BC$6:$BC$85,(BW405-2)*20+CB405)</f>
        <v>4</v>
      </c>
      <c r="CM405" s="14" t="s">
        <v>674</v>
      </c>
      <c r="CN405" s="14">
        <f>INDEX(属性投放!$BD$6:$BD$85,(BW405-2)*20+CB405)</f>
        <v>80</v>
      </c>
      <c r="CQ405" s="13">
        <v>401</v>
      </c>
      <c r="CR405" s="13">
        <f t="shared" si="737"/>
        <v>8</v>
      </c>
      <c r="CS405" s="13">
        <f t="shared" si="738"/>
        <v>37</v>
      </c>
      <c r="CT405" s="14">
        <f t="shared" si="739"/>
        <v>4</v>
      </c>
      <c r="CU405" s="14">
        <f t="shared" si="740"/>
        <v>1102008</v>
      </c>
      <c r="CV405" s="14" t="str">
        <f>INDEX($O$6:$O$27,CR405)&amp;"-"&amp;INDEX(属性投放!$AB$7:$AB$26,CX405)&amp;"-魂火-"&amp;CZ405</f>
        <v>夏侯渊-大焦热-魂火-1</v>
      </c>
      <c r="CW405" s="25" t="s">
        <v>162</v>
      </c>
      <c r="CX405" s="14">
        <f>INDEX(属性投放!$AL$7:$AL$58,CS405)</f>
        <v>16</v>
      </c>
      <c r="CY405" s="14" t="s">
        <v>701</v>
      </c>
      <c r="CZ405" s="14">
        <f>INDEX(属性投放!$AM$7:$AM$58,CS405)</f>
        <v>1</v>
      </c>
      <c r="DA405" s="14">
        <f t="shared" si="741"/>
        <v>37</v>
      </c>
      <c r="DB405" s="14">
        <f>INDEX(属性投放!$AN$7:$AN$58,DA405)</f>
        <v>112</v>
      </c>
      <c r="DC405" s="14" t="s">
        <v>702</v>
      </c>
      <c r="DD405" s="14">
        <f>INDEX(属性投放!$BJ$6:$BJ$85,(CT405-2)*20+CX405)</f>
        <v>750</v>
      </c>
      <c r="DE405" s="14">
        <f>SUMIFS(DD$5:DD405,$CR$5:$CR405,"="&amp;$CR405)</f>
        <v>9110</v>
      </c>
      <c r="DF405" s="14" t="s">
        <v>703</v>
      </c>
      <c r="DG405" s="14">
        <f>INDEX(属性投放!$BK$6:$BK$85,(CT405-2)*20+CX405)</f>
        <v>375</v>
      </c>
      <c r="DH405" s="14">
        <f>SUMIFS(DG$5:DG405,$CR$5:$CR405,"="&amp;$CR405)</f>
        <v>4558</v>
      </c>
      <c r="DI405" s="14" t="s">
        <v>704</v>
      </c>
      <c r="DJ405" s="14">
        <f>INDEX(属性投放!$BL$6:$BL$85,(CT405-2)*20+CX405)</f>
        <v>7500</v>
      </c>
      <c r="DK405" s="14">
        <f>SUMIFS(DJ$5:DJ405,$CR$5:$CR405,"="&amp;$CR405)</f>
        <v>91100</v>
      </c>
      <c r="DP405" s="14">
        <f t="shared" si="742"/>
        <v>1102021</v>
      </c>
      <c r="DQ405" s="14" t="str">
        <f t="shared" si="743"/>
        <v>烈风螳螂1突</v>
      </c>
      <c r="DR405" s="14">
        <f t="shared" si="744"/>
        <v>7</v>
      </c>
      <c r="DS405" s="14">
        <f t="shared" si="745"/>
        <v>5</v>
      </c>
      <c r="DT405" s="14">
        <f t="shared" si="746"/>
        <v>3</v>
      </c>
      <c r="DU405" s="14">
        <f t="shared" si="747"/>
        <v>3</v>
      </c>
      <c r="DV405" s="14">
        <f t="shared" si="748"/>
        <v>1</v>
      </c>
      <c r="DW405" s="14">
        <f t="shared" si="749"/>
        <v>21</v>
      </c>
      <c r="DX405" s="14">
        <f>INDEX(属性投放!$AW$6:$AW$85,(卡牌属性!DU405-2)*20+卡牌属性!DV405)</f>
        <v>4</v>
      </c>
      <c r="DY405" s="14">
        <f>INDEX(属性投放!BP$6:BP$85,卡牌属性!$DW405)</f>
        <v>35</v>
      </c>
      <c r="DZ405" s="14">
        <f>INDEX(属性投放!BQ$6:BQ$85,卡牌属性!$DW405)</f>
        <v>18</v>
      </c>
      <c r="EA405" s="14">
        <f>INDEX(属性投放!BR$6:BR$85,卡牌属性!$DW405)</f>
        <v>350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3">
        <v>402</v>
      </c>
      <c r="AF406" s="13">
        <f t="shared" si="750"/>
        <v>21</v>
      </c>
      <c r="AG406" s="13">
        <f t="shared" si="728"/>
        <v>4</v>
      </c>
      <c r="AH406" s="14">
        <f t="shared" si="729"/>
        <v>1101026</v>
      </c>
      <c r="AI406" s="14" t="str">
        <f t="shared" si="730"/>
        <v>貂灵芸2突</v>
      </c>
      <c r="AJ406" s="25" t="s">
        <v>162</v>
      </c>
      <c r="AK406" s="14">
        <v>83</v>
      </c>
      <c r="AL406" s="14">
        <f t="shared" si="731"/>
        <v>2</v>
      </c>
      <c r="AM406" s="14">
        <f>INDEX(属性投放!$DE$6:$DE$85,(卡牌属性!AG406-2)*20+卡牌属性!AL406)</f>
        <v>250</v>
      </c>
      <c r="AN406" s="14">
        <f t="shared" si="751"/>
        <v>250</v>
      </c>
      <c r="AO406" s="14">
        <f t="shared" si="751"/>
        <v>250</v>
      </c>
      <c r="AP406" s="14">
        <f t="shared" si="751"/>
        <v>250</v>
      </c>
      <c r="AQ406" s="14">
        <f t="shared" si="751"/>
        <v>250</v>
      </c>
      <c r="AR406" s="14">
        <f>INDEX(属性投放!$DF$6:$DF$85,(卡牌属性!AG406-2)*20+卡牌属性!AL406)</f>
        <v>80</v>
      </c>
      <c r="AS406" s="14">
        <f t="shared" si="752"/>
        <v>80</v>
      </c>
      <c r="AT406" s="14">
        <f t="shared" si="752"/>
        <v>80</v>
      </c>
      <c r="AU406" s="14">
        <f t="shared" si="752"/>
        <v>80</v>
      </c>
      <c r="AV406" s="14">
        <f t="shared" si="752"/>
        <v>80</v>
      </c>
      <c r="AW406" s="14">
        <f>INDEX(属性投放!$DG$6:$DG$85,(卡牌属性!AG406-2)*20+卡牌属性!AL406)</f>
        <v>1150</v>
      </c>
      <c r="AX406" s="14">
        <f t="shared" si="753"/>
        <v>1150</v>
      </c>
      <c r="AY406" s="14">
        <f t="shared" si="753"/>
        <v>1150</v>
      </c>
      <c r="AZ406" s="14">
        <f t="shared" si="753"/>
        <v>1150</v>
      </c>
      <c r="BA406" s="14">
        <f t="shared" si="753"/>
        <v>1150</v>
      </c>
      <c r="BB406" s="14">
        <f>INDEX(属性投放!$DK$6:$DK$85,(卡牌属性!AG406-2)*20+卡牌属性!AL406)</f>
        <v>26</v>
      </c>
      <c r="BC406" s="14">
        <f t="shared" si="754"/>
        <v>26</v>
      </c>
      <c r="BD406" s="14">
        <f t="shared" si="754"/>
        <v>26</v>
      </c>
      <c r="BE406" s="14">
        <f t="shared" si="754"/>
        <v>26</v>
      </c>
      <c r="BF406" s="14">
        <f t="shared" si="754"/>
        <v>26</v>
      </c>
      <c r="BG406" s="14">
        <f>INDEX(属性投放!$DL$6:$DL$85,(卡牌属性!AG406-2)*20+卡牌属性!AL406)</f>
        <v>14</v>
      </c>
      <c r="BH406" s="14">
        <f t="shared" si="755"/>
        <v>14</v>
      </c>
      <c r="BI406" s="14">
        <f t="shared" si="755"/>
        <v>14</v>
      </c>
      <c r="BJ406" s="14">
        <f t="shared" si="755"/>
        <v>14</v>
      </c>
      <c r="BK406" s="14">
        <f t="shared" si="755"/>
        <v>14</v>
      </c>
      <c r="BL406" s="14">
        <f>INDEX(属性投放!$DM$6:$DM$85,(卡牌属性!AG406-2)*20+卡牌属性!AL406)</f>
        <v>130</v>
      </c>
      <c r="BM406" s="14">
        <f t="shared" si="756"/>
        <v>130</v>
      </c>
      <c r="BN406" s="14">
        <f t="shared" si="756"/>
        <v>130</v>
      </c>
      <c r="BO406" s="14">
        <f t="shared" si="756"/>
        <v>130</v>
      </c>
      <c r="BP406" s="14">
        <f t="shared" si="756"/>
        <v>130</v>
      </c>
      <c r="BU406" s="13">
        <v>402</v>
      </c>
      <c r="BV406" s="13">
        <f t="shared" si="732"/>
        <v>21</v>
      </c>
      <c r="BW406" s="14">
        <f t="shared" si="733"/>
        <v>3</v>
      </c>
      <c r="BX406" s="14">
        <f t="shared" si="734"/>
        <v>1102021</v>
      </c>
      <c r="BY406" s="14" t="str">
        <f t="shared" si="735"/>
        <v>烈风螳螂2突</v>
      </c>
      <c r="BZ406" s="25" t="s">
        <v>162</v>
      </c>
      <c r="CA406" s="14">
        <v>2</v>
      </c>
      <c r="CB406" s="14">
        <f t="shared" si="736"/>
        <v>2</v>
      </c>
      <c r="CC406" s="14" t="s">
        <v>21</v>
      </c>
      <c r="CD406" s="14">
        <f>INDEX(属性投放!$AY$6:$AY$85,(BW406-2)*20+CB406)</f>
        <v>237</v>
      </c>
      <c r="CE406" s="14" t="s">
        <v>22</v>
      </c>
      <c r="CF406" s="14">
        <f>INDEX(属性投放!$AZ$6:$AZ$85,(BW406-2)*20+CB406)</f>
        <v>74</v>
      </c>
      <c r="CG406" s="14" t="s">
        <v>674</v>
      </c>
      <c r="CH406" s="14">
        <f>INDEX(属性投放!$BA$6:$BA$85,(BW406-2)*20+CB406)</f>
        <v>1370</v>
      </c>
      <c r="CI406" s="14" t="s">
        <v>21</v>
      </c>
      <c r="CJ406" s="14">
        <f>INDEX(属性投放!$BB$6:$BB$85,(BW406-2)*20+CB406)</f>
        <v>10</v>
      </c>
      <c r="CK406" s="14" t="s">
        <v>22</v>
      </c>
      <c r="CL406" s="14">
        <f>INDEX(属性投放!$BC$6:$BC$85,(BW406-2)*20+CB406)</f>
        <v>5</v>
      </c>
      <c r="CM406" s="14" t="s">
        <v>674</v>
      </c>
      <c r="CN406" s="14">
        <f>INDEX(属性投放!$BD$6:$BD$85,(BW406-2)*20+CB406)</f>
        <v>100</v>
      </c>
      <c r="CQ406" s="13">
        <v>402</v>
      </c>
      <c r="CR406" s="13">
        <f t="shared" si="737"/>
        <v>8</v>
      </c>
      <c r="CS406" s="13">
        <f t="shared" si="738"/>
        <v>38</v>
      </c>
      <c r="CT406" s="14">
        <f t="shared" si="739"/>
        <v>4</v>
      </c>
      <c r="CU406" s="14">
        <f t="shared" si="740"/>
        <v>1102008</v>
      </c>
      <c r="CV406" s="14" t="str">
        <f>INDEX($O$6:$O$27,CR406)&amp;"-"&amp;INDEX(属性投放!$AB$7:$AB$26,CX406)&amp;"-魂火-"&amp;CZ406</f>
        <v>夏侯渊-大焦热-魂火-2</v>
      </c>
      <c r="CW406" s="25" t="s">
        <v>162</v>
      </c>
      <c r="CX406" s="14">
        <f>INDEX(属性投放!$AL$7:$AL$58,CS406)</f>
        <v>16</v>
      </c>
      <c r="CY406" s="14" t="s">
        <v>701</v>
      </c>
      <c r="CZ406" s="14">
        <f>INDEX(属性投放!$AM$7:$AM$58,CS406)</f>
        <v>2</v>
      </c>
      <c r="DA406" s="14">
        <f t="shared" si="741"/>
        <v>38</v>
      </c>
      <c r="DB406" s="14">
        <f>INDEX(属性投放!$AN$7:$AN$58,DA406)</f>
        <v>115</v>
      </c>
      <c r="DC406" s="14" t="s">
        <v>702</v>
      </c>
      <c r="DD406" s="14">
        <f>INDEX(属性投放!$BJ$6:$BJ$85,(CT406-2)*20+CX406)</f>
        <v>750</v>
      </c>
      <c r="DE406" s="14">
        <f>SUMIFS(DD$5:DD406,$CR$5:$CR406,"="&amp;$CR406)</f>
        <v>9860</v>
      </c>
      <c r="DF406" s="14" t="s">
        <v>703</v>
      </c>
      <c r="DG406" s="14">
        <f>INDEX(属性投放!$BK$6:$BK$85,(CT406-2)*20+CX406)</f>
        <v>375</v>
      </c>
      <c r="DH406" s="14">
        <f>SUMIFS(DG$5:DG406,$CR$5:$CR406,"="&amp;$CR406)</f>
        <v>4933</v>
      </c>
      <c r="DI406" s="14" t="s">
        <v>704</v>
      </c>
      <c r="DJ406" s="14">
        <f>INDEX(属性投放!$BL$6:$BL$85,(CT406-2)*20+CX406)</f>
        <v>7500</v>
      </c>
      <c r="DK406" s="14">
        <f>SUMIFS(DJ$5:DJ406,$CR$5:$CR406,"="&amp;$CR406)</f>
        <v>98600</v>
      </c>
      <c r="DP406" s="14">
        <f t="shared" si="742"/>
        <v>1102021</v>
      </c>
      <c r="DQ406" s="14" t="str">
        <f t="shared" si="743"/>
        <v>烈风螳螂2突</v>
      </c>
      <c r="DR406" s="14">
        <f t="shared" si="744"/>
        <v>7</v>
      </c>
      <c r="DS406" s="14">
        <f t="shared" si="745"/>
        <v>5</v>
      </c>
      <c r="DT406" s="14">
        <f t="shared" si="746"/>
        <v>3</v>
      </c>
      <c r="DU406" s="14">
        <f t="shared" si="747"/>
        <v>3</v>
      </c>
      <c r="DV406" s="14">
        <f t="shared" si="748"/>
        <v>2</v>
      </c>
      <c r="DW406" s="14">
        <f t="shared" si="749"/>
        <v>22</v>
      </c>
      <c r="DX406" s="14">
        <f>INDEX(属性投放!$AW$6:$AW$85,(卡牌属性!DU406-2)*20+卡牌属性!DV406)</f>
        <v>10</v>
      </c>
      <c r="DY406" s="14">
        <f>INDEX(属性投放!BP$6:BP$85,卡牌属性!$DW406)</f>
        <v>45</v>
      </c>
      <c r="DZ406" s="14">
        <f>INDEX(属性投放!BQ$6:BQ$85,卡牌属性!$DW406)</f>
        <v>23</v>
      </c>
      <c r="EA406" s="14">
        <f>INDEX(属性投放!BR$6:BR$85,卡牌属性!$DW406)</f>
        <v>450</v>
      </c>
      <c r="EB406" s="14">
        <f t="shared" ref="EB406:EB424" si="757">EB405+$DY405+EQ405*$DX405</f>
        <v>333</v>
      </c>
      <c r="EC406" s="14">
        <f t="shared" ref="EC406:EC424" si="758">EC405+$DY405+ER405*$DX405</f>
        <v>387</v>
      </c>
      <c r="ED406" s="14">
        <f t="shared" ref="ED406:ED424" si="759">ED405+$DY405+ES405*$DX405</f>
        <v>445</v>
      </c>
      <c r="EE406" s="14">
        <f t="shared" ref="EE406:EE424" si="760">EE405+$DY405+ET405*$DX405</f>
        <v>445</v>
      </c>
      <c r="EF406" s="14">
        <f t="shared" ref="EF406:EF424" si="761">EF405+$DY405+EU405*$DX405</f>
        <v>535</v>
      </c>
      <c r="EG406" s="14">
        <f t="shared" ref="EG406:EG424" si="762">EG405+$DZ405+EV405*$DX405</f>
        <v>64</v>
      </c>
      <c r="EH406" s="14">
        <f t="shared" ref="EH406:EH424" si="763">EH405+$DZ405+EW405*$DX405</f>
        <v>73</v>
      </c>
      <c r="EI406" s="14">
        <f t="shared" ref="EI406:EI424" si="764">EI405+$DZ405+EX405*$DX405</f>
        <v>73</v>
      </c>
      <c r="EJ406" s="14">
        <f t="shared" ref="EJ406:EJ424" si="765">EJ405+$DZ405+EY405*$DX405</f>
        <v>82</v>
      </c>
      <c r="EK406" s="14">
        <f t="shared" ref="EK406:EK424" si="766">EK405+$DZ405+EZ405*$DX405</f>
        <v>91</v>
      </c>
      <c r="EL406" s="14">
        <f t="shared" ref="EL406:EL424" si="767">EL405+$EA405+FA405*$DX405</f>
        <v>850</v>
      </c>
      <c r="EM406" s="14">
        <f t="shared" ref="EM406:EM424" si="768">EM405+$EA405+FB405*$DX405</f>
        <v>940</v>
      </c>
      <c r="EN406" s="14">
        <f t="shared" ref="EN406:EN424" si="769">EN405+$EA405+FC405*$DX405</f>
        <v>940</v>
      </c>
      <c r="EO406" s="14">
        <f t="shared" ref="EO406:EO424" si="770">EO405+$EA405+FD405*$DX405</f>
        <v>1070</v>
      </c>
      <c r="EP406" s="14">
        <f t="shared" ref="EP406:EP424" si="771">EP405+$EA405+FE405*$DX405</f>
        <v>1450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3">
        <v>403</v>
      </c>
      <c r="AF407" s="13">
        <f t="shared" si="750"/>
        <v>21</v>
      </c>
      <c r="AG407" s="13">
        <f t="shared" si="728"/>
        <v>4</v>
      </c>
      <c r="AH407" s="14">
        <f t="shared" si="729"/>
        <v>1101026</v>
      </c>
      <c r="AI407" s="14" t="str">
        <f t="shared" si="730"/>
        <v>貂灵芸3突</v>
      </c>
      <c r="AJ407" s="25" t="s">
        <v>162</v>
      </c>
      <c r="AK407" s="14">
        <v>84</v>
      </c>
      <c r="AL407" s="14">
        <f t="shared" si="731"/>
        <v>3</v>
      </c>
      <c r="AM407" s="14">
        <f>INDEX(属性投放!$DE$6:$DE$85,(卡牌属性!AG407-2)*20+卡牌属性!AL407)</f>
        <v>316</v>
      </c>
      <c r="AN407" s="14">
        <f t="shared" si="751"/>
        <v>316</v>
      </c>
      <c r="AO407" s="14">
        <f t="shared" si="751"/>
        <v>316</v>
      </c>
      <c r="AP407" s="14">
        <f t="shared" si="751"/>
        <v>316</v>
      </c>
      <c r="AQ407" s="14">
        <f t="shared" si="751"/>
        <v>316</v>
      </c>
      <c r="AR407" s="14">
        <f>INDEX(属性投放!$DF$6:$DF$85,(卡牌属性!AG407-2)*20+卡牌属性!AL407)</f>
        <v>114</v>
      </c>
      <c r="AS407" s="14">
        <f t="shared" si="752"/>
        <v>114</v>
      </c>
      <c r="AT407" s="14">
        <f t="shared" si="752"/>
        <v>114</v>
      </c>
      <c r="AU407" s="14">
        <f t="shared" si="752"/>
        <v>114</v>
      </c>
      <c r="AV407" s="14">
        <f t="shared" si="752"/>
        <v>114</v>
      </c>
      <c r="AW407" s="14">
        <f>INDEX(属性投放!$DG$6:$DG$85,(卡牌属性!AG407-2)*20+卡牌属性!AL407)</f>
        <v>1480</v>
      </c>
      <c r="AX407" s="14">
        <f t="shared" si="753"/>
        <v>1480</v>
      </c>
      <c r="AY407" s="14">
        <f t="shared" si="753"/>
        <v>1480</v>
      </c>
      <c r="AZ407" s="14">
        <f t="shared" si="753"/>
        <v>1480</v>
      </c>
      <c r="BA407" s="14">
        <f t="shared" si="753"/>
        <v>1480</v>
      </c>
      <c r="BB407" s="14">
        <f>INDEX(属性投放!$DK$6:$DK$85,(卡牌属性!AG407-2)*20+卡牌属性!AL407)</f>
        <v>26</v>
      </c>
      <c r="BC407" s="14">
        <f t="shared" si="754"/>
        <v>26</v>
      </c>
      <c r="BD407" s="14">
        <f t="shared" si="754"/>
        <v>26</v>
      </c>
      <c r="BE407" s="14">
        <f t="shared" si="754"/>
        <v>26</v>
      </c>
      <c r="BF407" s="14">
        <f t="shared" si="754"/>
        <v>26</v>
      </c>
      <c r="BG407" s="14">
        <f>INDEX(属性投放!$DL$6:$DL$85,(卡牌属性!AG407-2)*20+卡牌属性!AL407)</f>
        <v>14</v>
      </c>
      <c r="BH407" s="14">
        <f t="shared" si="755"/>
        <v>14</v>
      </c>
      <c r="BI407" s="14">
        <f t="shared" si="755"/>
        <v>14</v>
      </c>
      <c r="BJ407" s="14">
        <f t="shared" si="755"/>
        <v>14</v>
      </c>
      <c r="BK407" s="14">
        <f t="shared" si="755"/>
        <v>14</v>
      </c>
      <c r="BL407" s="14">
        <f>INDEX(属性投放!$DM$6:$DM$85,(卡牌属性!AG407-2)*20+卡牌属性!AL407)</f>
        <v>130</v>
      </c>
      <c r="BM407" s="14">
        <f t="shared" si="756"/>
        <v>130</v>
      </c>
      <c r="BN407" s="14">
        <f t="shared" si="756"/>
        <v>130</v>
      </c>
      <c r="BO407" s="14">
        <f t="shared" si="756"/>
        <v>130</v>
      </c>
      <c r="BP407" s="14">
        <f t="shared" si="756"/>
        <v>130</v>
      </c>
      <c r="BU407" s="13">
        <v>403</v>
      </c>
      <c r="BV407" s="13">
        <f t="shared" si="732"/>
        <v>21</v>
      </c>
      <c r="BW407" s="14">
        <f t="shared" si="733"/>
        <v>3</v>
      </c>
      <c r="BX407" s="14">
        <f t="shared" si="734"/>
        <v>1102021</v>
      </c>
      <c r="BY407" s="14" t="str">
        <f t="shared" si="735"/>
        <v>烈风螳螂3突</v>
      </c>
      <c r="BZ407" s="25" t="s">
        <v>162</v>
      </c>
      <c r="CA407" s="14">
        <v>2</v>
      </c>
      <c r="CB407" s="14">
        <f t="shared" si="736"/>
        <v>3</v>
      </c>
      <c r="CC407" s="14" t="s">
        <v>21</v>
      </c>
      <c r="CD407" s="14">
        <f>INDEX(属性投放!$AY$6:$AY$85,(BW407-2)*20+CB407)</f>
        <v>442</v>
      </c>
      <c r="CE407" s="14" t="s">
        <v>22</v>
      </c>
      <c r="CF407" s="14">
        <f>INDEX(属性投放!$AZ$6:$AZ$85,(BW407-2)*20+CB407)</f>
        <v>177</v>
      </c>
      <c r="CG407" s="14" t="s">
        <v>674</v>
      </c>
      <c r="CH407" s="14">
        <f>INDEX(属性投放!$BA$6:$BA$85,(BW407-2)*20+CB407)</f>
        <v>3420</v>
      </c>
      <c r="CI407" s="14" t="s">
        <v>21</v>
      </c>
      <c r="CJ407" s="14">
        <f>INDEX(属性投放!$BB$6:$BB$85,(BW407-2)*20+CB407)</f>
        <v>10</v>
      </c>
      <c r="CK407" s="14" t="s">
        <v>22</v>
      </c>
      <c r="CL407" s="14">
        <f>INDEX(属性投放!$BC$6:$BC$85,(BW407-2)*20+CB407)</f>
        <v>5</v>
      </c>
      <c r="CM407" s="14" t="s">
        <v>674</v>
      </c>
      <c r="CN407" s="14">
        <f>INDEX(属性投放!$BD$6:$BD$85,(BW407-2)*20+CB407)</f>
        <v>100</v>
      </c>
      <c r="CQ407" s="13">
        <v>403</v>
      </c>
      <c r="CR407" s="13">
        <f t="shared" si="737"/>
        <v>8</v>
      </c>
      <c r="CS407" s="13">
        <f t="shared" si="738"/>
        <v>39</v>
      </c>
      <c r="CT407" s="14">
        <f t="shared" si="739"/>
        <v>4</v>
      </c>
      <c r="CU407" s="14">
        <f t="shared" si="740"/>
        <v>1102008</v>
      </c>
      <c r="CV407" s="14" t="str">
        <f>INDEX($O$6:$O$27,CR407)&amp;"-"&amp;INDEX(属性投放!$AB$7:$AB$26,CX407)&amp;"-魂火-"&amp;CZ407</f>
        <v>夏侯渊-大焦热-魂火-3</v>
      </c>
      <c r="CW407" s="25" t="s">
        <v>162</v>
      </c>
      <c r="CX407" s="14">
        <f>INDEX(属性投放!$AL$7:$AL$58,CS407)</f>
        <v>16</v>
      </c>
      <c r="CY407" s="14" t="s">
        <v>701</v>
      </c>
      <c r="CZ407" s="14">
        <f>INDEX(属性投放!$AM$7:$AM$58,CS407)</f>
        <v>3</v>
      </c>
      <c r="DA407" s="14">
        <f t="shared" si="741"/>
        <v>39</v>
      </c>
      <c r="DB407" s="14">
        <f>INDEX(属性投放!$AN$7:$AN$58,DA407)</f>
        <v>117</v>
      </c>
      <c r="DC407" s="14" t="s">
        <v>702</v>
      </c>
      <c r="DD407" s="14">
        <f>INDEX(属性投放!$BJ$6:$BJ$85,(CT407-2)*20+CX407)</f>
        <v>750</v>
      </c>
      <c r="DE407" s="14">
        <f>SUMIFS(DD$5:DD407,$CR$5:$CR407,"="&amp;$CR407)</f>
        <v>10610</v>
      </c>
      <c r="DF407" s="14" t="s">
        <v>703</v>
      </c>
      <c r="DG407" s="14">
        <f>INDEX(属性投放!$BK$6:$BK$85,(CT407-2)*20+CX407)</f>
        <v>375</v>
      </c>
      <c r="DH407" s="14">
        <f>SUMIFS(DG$5:DG407,$CR$5:$CR407,"="&amp;$CR407)</f>
        <v>5308</v>
      </c>
      <c r="DI407" s="14" t="s">
        <v>704</v>
      </c>
      <c r="DJ407" s="14">
        <f>INDEX(属性投放!$BL$6:$BL$85,(CT407-2)*20+CX407)</f>
        <v>7500</v>
      </c>
      <c r="DK407" s="14">
        <f>SUMIFS(DJ$5:DJ407,$CR$5:$CR407,"="&amp;$CR407)</f>
        <v>106100</v>
      </c>
      <c r="DP407" s="14">
        <f t="shared" si="742"/>
        <v>1102021</v>
      </c>
      <c r="DQ407" s="14" t="str">
        <f t="shared" si="743"/>
        <v>烈风螳螂3突</v>
      </c>
      <c r="DR407" s="14">
        <f t="shared" si="744"/>
        <v>7</v>
      </c>
      <c r="DS407" s="14">
        <f t="shared" si="745"/>
        <v>5</v>
      </c>
      <c r="DT407" s="14">
        <f t="shared" si="746"/>
        <v>3</v>
      </c>
      <c r="DU407" s="14">
        <f t="shared" si="747"/>
        <v>3</v>
      </c>
      <c r="DV407" s="14">
        <f t="shared" si="748"/>
        <v>3</v>
      </c>
      <c r="DW407" s="14">
        <f t="shared" si="749"/>
        <v>23</v>
      </c>
      <c r="DX407" s="14">
        <f>INDEX(属性投放!$AW$6:$AW$85,(卡牌属性!DU407-2)*20+卡牌属性!DV407)</f>
        <v>10</v>
      </c>
      <c r="DY407" s="14">
        <f>INDEX(属性投放!BP$6:BP$85,卡牌属性!$DW407)</f>
        <v>75</v>
      </c>
      <c r="DZ407" s="14">
        <f>INDEX(属性投放!BQ$6:BQ$85,卡牌属性!$DW407)</f>
        <v>38</v>
      </c>
      <c r="EA407" s="14">
        <f>INDEX(属性投放!BR$6:BR$85,卡牌属性!$DW407)</f>
        <v>750</v>
      </c>
      <c r="EB407" s="14">
        <f t="shared" si="757"/>
        <v>528</v>
      </c>
      <c r="EC407" s="14">
        <f t="shared" si="758"/>
        <v>602</v>
      </c>
      <c r="ED407" s="14">
        <f t="shared" si="759"/>
        <v>690</v>
      </c>
      <c r="EE407" s="14">
        <f t="shared" si="760"/>
        <v>690</v>
      </c>
      <c r="EF407" s="14">
        <f t="shared" si="761"/>
        <v>830</v>
      </c>
      <c r="EG407" s="14">
        <f t="shared" si="762"/>
        <v>137</v>
      </c>
      <c r="EH407" s="14">
        <f t="shared" si="763"/>
        <v>156</v>
      </c>
      <c r="EI407" s="14">
        <f t="shared" si="764"/>
        <v>156</v>
      </c>
      <c r="EJ407" s="14">
        <f t="shared" si="765"/>
        <v>185</v>
      </c>
      <c r="EK407" s="14">
        <f t="shared" si="766"/>
        <v>204</v>
      </c>
      <c r="EL407" s="14">
        <f t="shared" si="767"/>
        <v>1900</v>
      </c>
      <c r="EM407" s="14">
        <f t="shared" si="768"/>
        <v>2190</v>
      </c>
      <c r="EN407" s="14">
        <f t="shared" si="769"/>
        <v>2190</v>
      </c>
      <c r="EO407" s="14">
        <f t="shared" si="770"/>
        <v>2520</v>
      </c>
      <c r="EP407" s="14">
        <f t="shared" si="771"/>
        <v>3100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3">
        <v>404</v>
      </c>
      <c r="AF408" s="13">
        <f t="shared" si="750"/>
        <v>21</v>
      </c>
      <c r="AG408" s="13">
        <f t="shared" si="728"/>
        <v>4</v>
      </c>
      <c r="AH408" s="14">
        <f t="shared" si="729"/>
        <v>1101026</v>
      </c>
      <c r="AI408" s="14" t="str">
        <f t="shared" si="730"/>
        <v>貂灵芸4突</v>
      </c>
      <c r="AJ408" s="25" t="s">
        <v>162</v>
      </c>
      <c r="AK408" s="14">
        <v>85</v>
      </c>
      <c r="AL408" s="14">
        <f t="shared" si="731"/>
        <v>4</v>
      </c>
      <c r="AM408" s="14">
        <f>INDEX(属性投放!$DE$6:$DE$85,(卡牌属性!AG408-2)*20+卡牌属性!AL408)</f>
        <v>642</v>
      </c>
      <c r="AN408" s="14">
        <f t="shared" si="751"/>
        <v>642</v>
      </c>
      <c r="AO408" s="14">
        <f t="shared" si="751"/>
        <v>642</v>
      </c>
      <c r="AP408" s="14">
        <f t="shared" si="751"/>
        <v>642</v>
      </c>
      <c r="AQ408" s="14">
        <f t="shared" si="751"/>
        <v>642</v>
      </c>
      <c r="AR408" s="14">
        <f>INDEX(属性投放!$DF$6:$DF$85,(卡牌属性!AG408-2)*20+卡牌属性!AL408)</f>
        <v>288</v>
      </c>
      <c r="AS408" s="14">
        <f t="shared" si="752"/>
        <v>288</v>
      </c>
      <c r="AT408" s="14">
        <f t="shared" si="752"/>
        <v>288</v>
      </c>
      <c r="AU408" s="14">
        <f t="shared" si="752"/>
        <v>288</v>
      </c>
      <c r="AV408" s="14">
        <f t="shared" si="752"/>
        <v>288</v>
      </c>
      <c r="AW408" s="14">
        <f>INDEX(属性投放!$DG$6:$DG$85,(卡牌属性!AG408-2)*20+卡牌属性!AL408)</f>
        <v>3110</v>
      </c>
      <c r="AX408" s="14">
        <f t="shared" si="753"/>
        <v>3110</v>
      </c>
      <c r="AY408" s="14">
        <f t="shared" si="753"/>
        <v>3110</v>
      </c>
      <c r="AZ408" s="14">
        <f t="shared" si="753"/>
        <v>3110</v>
      </c>
      <c r="BA408" s="14">
        <f t="shared" si="753"/>
        <v>3110</v>
      </c>
      <c r="BB408" s="14">
        <f>INDEX(属性投放!$DK$6:$DK$85,(卡牌属性!AG408-2)*20+卡牌属性!AL408)</f>
        <v>47</v>
      </c>
      <c r="BC408" s="14">
        <f t="shared" si="754"/>
        <v>47</v>
      </c>
      <c r="BD408" s="14">
        <f t="shared" si="754"/>
        <v>47</v>
      </c>
      <c r="BE408" s="14">
        <f t="shared" si="754"/>
        <v>47</v>
      </c>
      <c r="BF408" s="14">
        <f t="shared" si="754"/>
        <v>47</v>
      </c>
      <c r="BG408" s="14">
        <f>INDEX(属性投放!$DL$6:$DL$85,(卡牌属性!AG408-2)*20+卡牌属性!AL408)</f>
        <v>24</v>
      </c>
      <c r="BH408" s="14">
        <f t="shared" si="755"/>
        <v>24</v>
      </c>
      <c r="BI408" s="14">
        <f t="shared" si="755"/>
        <v>24</v>
      </c>
      <c r="BJ408" s="14">
        <f t="shared" si="755"/>
        <v>24</v>
      </c>
      <c r="BK408" s="14">
        <f t="shared" si="755"/>
        <v>24</v>
      </c>
      <c r="BL408" s="14">
        <f>INDEX(属性投放!$DM$6:$DM$85,(卡牌属性!AG408-2)*20+卡牌属性!AL408)</f>
        <v>235</v>
      </c>
      <c r="BM408" s="14">
        <f t="shared" si="756"/>
        <v>235</v>
      </c>
      <c r="BN408" s="14">
        <f t="shared" si="756"/>
        <v>235</v>
      </c>
      <c r="BO408" s="14">
        <f t="shared" si="756"/>
        <v>235</v>
      </c>
      <c r="BP408" s="14">
        <f t="shared" si="756"/>
        <v>235</v>
      </c>
      <c r="BU408" s="13">
        <v>404</v>
      </c>
      <c r="BV408" s="13">
        <f t="shared" si="732"/>
        <v>21</v>
      </c>
      <c r="BW408" s="14">
        <f t="shared" si="733"/>
        <v>3</v>
      </c>
      <c r="BX408" s="14">
        <f t="shared" si="734"/>
        <v>1102021</v>
      </c>
      <c r="BY408" s="14" t="str">
        <f t="shared" si="735"/>
        <v>烈风螳螂4突</v>
      </c>
      <c r="BZ408" s="25" t="s">
        <v>162</v>
      </c>
      <c r="CA408" s="14">
        <v>2</v>
      </c>
      <c r="CB408" s="14">
        <f t="shared" si="736"/>
        <v>4</v>
      </c>
      <c r="CC408" s="14" t="s">
        <v>21</v>
      </c>
      <c r="CD408" s="14">
        <f>INDEX(属性投放!$AY$6:$AY$85,(BW408-2)*20+CB408)</f>
        <v>687</v>
      </c>
      <c r="CE408" s="14" t="s">
        <v>22</v>
      </c>
      <c r="CF408" s="14">
        <f>INDEX(属性投放!$AZ$6:$AZ$85,(BW408-2)*20+CB408)</f>
        <v>301</v>
      </c>
      <c r="CG408" s="14" t="s">
        <v>674</v>
      </c>
      <c r="CH408" s="14">
        <f>INDEX(属性投放!$BA$6:$BA$85,(BW408-2)*20+CB408)</f>
        <v>5870</v>
      </c>
      <c r="CI408" s="14" t="s">
        <v>21</v>
      </c>
      <c r="CJ408" s="14">
        <f>INDEX(属性投放!$BB$6:$BB$85,(BW408-2)*20+CB408)</f>
        <v>12</v>
      </c>
      <c r="CK408" s="14" t="s">
        <v>22</v>
      </c>
      <c r="CL408" s="14">
        <f>INDEX(属性投放!$BC$6:$BC$85,(BW408-2)*20+CB408)</f>
        <v>6</v>
      </c>
      <c r="CM408" s="14" t="s">
        <v>674</v>
      </c>
      <c r="CN408" s="14">
        <f>INDEX(属性投放!$BD$6:$BD$85,(BW408-2)*20+CB408)</f>
        <v>120</v>
      </c>
      <c r="CQ408" s="13">
        <v>404</v>
      </c>
      <c r="CR408" s="13">
        <f t="shared" si="737"/>
        <v>8</v>
      </c>
      <c r="CS408" s="13">
        <f t="shared" si="738"/>
        <v>40</v>
      </c>
      <c r="CT408" s="14">
        <f t="shared" si="739"/>
        <v>4</v>
      </c>
      <c r="CU408" s="14">
        <f t="shared" si="740"/>
        <v>1102008</v>
      </c>
      <c r="CV408" s="14" t="str">
        <f>INDEX($O$6:$O$27,CR408)&amp;"-"&amp;INDEX(属性投放!$AB$7:$AB$26,CX408)&amp;"-魂火-"&amp;CZ408</f>
        <v>夏侯渊-大焦热+1-魂火-1</v>
      </c>
      <c r="CW408" s="25" t="s">
        <v>162</v>
      </c>
      <c r="CX408" s="14">
        <f>INDEX(属性投放!$AL$7:$AL$58,CS408)</f>
        <v>17</v>
      </c>
      <c r="CY408" s="14" t="s">
        <v>701</v>
      </c>
      <c r="CZ408" s="14">
        <f>INDEX(属性投放!$AM$7:$AM$58,CS408)</f>
        <v>1</v>
      </c>
      <c r="DA408" s="14">
        <f t="shared" si="741"/>
        <v>40</v>
      </c>
      <c r="DB408" s="14">
        <f>INDEX(属性投放!$AN$7:$AN$58,DA408)</f>
        <v>120</v>
      </c>
      <c r="DC408" s="14" t="s">
        <v>702</v>
      </c>
      <c r="DD408" s="14">
        <f>INDEX(属性投放!$BJ$6:$BJ$85,(CT408-2)*20+CX408)</f>
        <v>1000</v>
      </c>
      <c r="DE408" s="14">
        <f>SUMIFS(DD$5:DD408,$CR$5:$CR408,"="&amp;$CR408)</f>
        <v>11610</v>
      </c>
      <c r="DF408" s="14" t="s">
        <v>703</v>
      </c>
      <c r="DG408" s="14">
        <f>INDEX(属性投放!$BK$6:$BK$85,(CT408-2)*20+CX408)</f>
        <v>500</v>
      </c>
      <c r="DH408" s="14">
        <f>SUMIFS(DG$5:DG408,$CR$5:$CR408,"="&amp;$CR408)</f>
        <v>5808</v>
      </c>
      <c r="DI408" s="14" t="s">
        <v>704</v>
      </c>
      <c r="DJ408" s="14">
        <f>INDEX(属性投放!$BL$6:$BL$85,(CT408-2)*20+CX408)</f>
        <v>10000</v>
      </c>
      <c r="DK408" s="14">
        <f>SUMIFS(DJ$5:DJ408,$CR$5:$CR408,"="&amp;$CR408)</f>
        <v>116100</v>
      </c>
      <c r="DP408" s="14">
        <f t="shared" si="742"/>
        <v>1102021</v>
      </c>
      <c r="DQ408" s="14" t="str">
        <f t="shared" si="743"/>
        <v>烈风螳螂4突</v>
      </c>
      <c r="DR408" s="14">
        <f t="shared" si="744"/>
        <v>7</v>
      </c>
      <c r="DS408" s="14">
        <f t="shared" si="745"/>
        <v>5</v>
      </c>
      <c r="DT408" s="14">
        <f t="shared" si="746"/>
        <v>3</v>
      </c>
      <c r="DU408" s="14">
        <f t="shared" si="747"/>
        <v>3</v>
      </c>
      <c r="DV408" s="14">
        <f t="shared" si="748"/>
        <v>4</v>
      </c>
      <c r="DW408" s="14">
        <f t="shared" si="749"/>
        <v>24</v>
      </c>
      <c r="DX408" s="14">
        <f>INDEX(属性投放!$AW$6:$AW$85,(卡牌属性!DU408-2)*20+卡牌属性!DV408)</f>
        <v>10</v>
      </c>
      <c r="DY408" s="14">
        <f>INDEX(属性投放!BP$6:BP$85,卡牌属性!$DW408)</f>
        <v>90</v>
      </c>
      <c r="DZ408" s="14">
        <f>INDEX(属性投放!BQ$6:BQ$85,卡牌属性!$DW408)</f>
        <v>45</v>
      </c>
      <c r="EA408" s="14">
        <f>INDEX(属性投放!BR$6:BR$85,卡牌属性!$DW408)</f>
        <v>900</v>
      </c>
      <c r="EB408" s="14">
        <f t="shared" si="757"/>
        <v>753</v>
      </c>
      <c r="EC408" s="14">
        <f t="shared" si="758"/>
        <v>847</v>
      </c>
      <c r="ED408" s="14">
        <f t="shared" si="759"/>
        <v>965</v>
      </c>
      <c r="EE408" s="14">
        <f t="shared" si="760"/>
        <v>965</v>
      </c>
      <c r="EF408" s="14">
        <f t="shared" si="761"/>
        <v>1155</v>
      </c>
      <c r="EG408" s="14">
        <f t="shared" si="762"/>
        <v>225</v>
      </c>
      <c r="EH408" s="14">
        <f t="shared" si="763"/>
        <v>254</v>
      </c>
      <c r="EI408" s="14">
        <f t="shared" si="764"/>
        <v>254</v>
      </c>
      <c r="EJ408" s="14">
        <f t="shared" si="765"/>
        <v>303</v>
      </c>
      <c r="EK408" s="14">
        <f t="shared" si="766"/>
        <v>332</v>
      </c>
      <c r="EL408" s="14">
        <f t="shared" si="767"/>
        <v>3250</v>
      </c>
      <c r="EM408" s="14">
        <f t="shared" si="768"/>
        <v>3740</v>
      </c>
      <c r="EN408" s="14">
        <f t="shared" si="769"/>
        <v>3740</v>
      </c>
      <c r="EO408" s="14">
        <f t="shared" si="770"/>
        <v>4270</v>
      </c>
      <c r="EP408" s="14">
        <f t="shared" si="771"/>
        <v>5050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3">
        <v>405</v>
      </c>
      <c r="AF409" s="13">
        <f t="shared" si="750"/>
        <v>21</v>
      </c>
      <c r="AG409" s="13">
        <f t="shared" si="728"/>
        <v>4</v>
      </c>
      <c r="AH409" s="14">
        <f t="shared" si="729"/>
        <v>1101026</v>
      </c>
      <c r="AI409" s="14" t="str">
        <f t="shared" si="730"/>
        <v>貂灵芸5突</v>
      </c>
      <c r="AJ409" s="25" t="s">
        <v>162</v>
      </c>
      <c r="AK409" s="14">
        <v>86</v>
      </c>
      <c r="AL409" s="14">
        <f t="shared" si="731"/>
        <v>5</v>
      </c>
      <c r="AM409" s="14">
        <f>INDEX(属性投放!$DE$6:$DE$85,(卡牌属性!AG409-2)*20+卡牌属性!AL409)</f>
        <v>778</v>
      </c>
      <c r="AN409" s="14">
        <f t="shared" si="751"/>
        <v>778</v>
      </c>
      <c r="AO409" s="14">
        <f t="shared" si="751"/>
        <v>778</v>
      </c>
      <c r="AP409" s="14">
        <f t="shared" si="751"/>
        <v>778</v>
      </c>
      <c r="AQ409" s="14">
        <f t="shared" si="751"/>
        <v>778</v>
      </c>
      <c r="AR409" s="14">
        <f>INDEX(属性投放!$DF$6:$DF$85,(卡牌属性!AG409-2)*20+卡牌属性!AL409)</f>
        <v>356</v>
      </c>
      <c r="AS409" s="14">
        <f t="shared" si="752"/>
        <v>356</v>
      </c>
      <c r="AT409" s="14">
        <f t="shared" si="752"/>
        <v>356</v>
      </c>
      <c r="AU409" s="14">
        <f t="shared" si="752"/>
        <v>356</v>
      </c>
      <c r="AV409" s="14">
        <f t="shared" si="752"/>
        <v>356</v>
      </c>
      <c r="AW409" s="14">
        <f>INDEX(属性投放!$DG$6:$DG$85,(卡牌属性!AG409-2)*20+卡牌属性!AL409)</f>
        <v>3790</v>
      </c>
      <c r="AX409" s="14">
        <f t="shared" si="753"/>
        <v>3790</v>
      </c>
      <c r="AY409" s="14">
        <f t="shared" si="753"/>
        <v>3790</v>
      </c>
      <c r="AZ409" s="14">
        <f t="shared" si="753"/>
        <v>3790</v>
      </c>
      <c r="BA409" s="14">
        <f t="shared" si="753"/>
        <v>3790</v>
      </c>
      <c r="BB409" s="14">
        <f>INDEX(属性投放!$DK$6:$DK$85,(卡牌属性!AG409-2)*20+卡牌属性!AL409)</f>
        <v>47</v>
      </c>
      <c r="BC409" s="14">
        <f t="shared" si="754"/>
        <v>47</v>
      </c>
      <c r="BD409" s="14">
        <f t="shared" si="754"/>
        <v>47</v>
      </c>
      <c r="BE409" s="14">
        <f t="shared" si="754"/>
        <v>47</v>
      </c>
      <c r="BF409" s="14">
        <f t="shared" si="754"/>
        <v>47</v>
      </c>
      <c r="BG409" s="14">
        <f>INDEX(属性投放!$DL$6:$DL$85,(卡牌属性!AG409-2)*20+卡牌属性!AL409)</f>
        <v>24</v>
      </c>
      <c r="BH409" s="14">
        <f t="shared" si="755"/>
        <v>24</v>
      </c>
      <c r="BI409" s="14">
        <f t="shared" si="755"/>
        <v>24</v>
      </c>
      <c r="BJ409" s="14">
        <f t="shared" si="755"/>
        <v>24</v>
      </c>
      <c r="BK409" s="14">
        <f t="shared" si="755"/>
        <v>24</v>
      </c>
      <c r="BL409" s="14">
        <f>INDEX(属性投放!$DM$6:$DM$85,(卡牌属性!AG409-2)*20+卡牌属性!AL409)</f>
        <v>235</v>
      </c>
      <c r="BM409" s="14">
        <f t="shared" si="756"/>
        <v>235</v>
      </c>
      <c r="BN409" s="14">
        <f t="shared" si="756"/>
        <v>235</v>
      </c>
      <c r="BO409" s="14">
        <f t="shared" si="756"/>
        <v>235</v>
      </c>
      <c r="BP409" s="14">
        <f t="shared" si="756"/>
        <v>235</v>
      </c>
      <c r="BU409" s="13">
        <v>405</v>
      </c>
      <c r="BV409" s="13">
        <f t="shared" si="732"/>
        <v>21</v>
      </c>
      <c r="BW409" s="14">
        <f t="shared" si="733"/>
        <v>3</v>
      </c>
      <c r="BX409" s="14">
        <f t="shared" si="734"/>
        <v>1102021</v>
      </c>
      <c r="BY409" s="14" t="str">
        <f t="shared" si="735"/>
        <v>烈风螳螂5突</v>
      </c>
      <c r="BZ409" s="25" t="s">
        <v>162</v>
      </c>
      <c r="CA409" s="14">
        <v>2</v>
      </c>
      <c r="CB409" s="14">
        <f t="shared" si="736"/>
        <v>5</v>
      </c>
      <c r="CC409" s="14" t="s">
        <v>21</v>
      </c>
      <c r="CD409" s="14">
        <f>INDEX(属性投放!$AY$6:$AY$85,(BW409-2)*20+CB409)</f>
        <v>987</v>
      </c>
      <c r="CE409" s="14" t="s">
        <v>22</v>
      </c>
      <c r="CF409" s="14">
        <f>INDEX(属性投放!$AZ$6:$AZ$85,(BW409-2)*20+CB409)</f>
        <v>452</v>
      </c>
      <c r="CG409" s="14" t="s">
        <v>674</v>
      </c>
      <c r="CH409" s="14">
        <f>INDEX(属性投放!$BA$6:$BA$85,(BW409-2)*20+CB409)</f>
        <v>8870</v>
      </c>
      <c r="CI409" s="14" t="s">
        <v>21</v>
      </c>
      <c r="CJ409" s="14">
        <f>INDEX(属性投放!$BB$6:$BB$85,(BW409-2)*20+CB409)</f>
        <v>12</v>
      </c>
      <c r="CK409" s="14" t="s">
        <v>22</v>
      </c>
      <c r="CL409" s="14">
        <f>INDEX(属性投放!$BC$6:$BC$85,(BW409-2)*20+CB409)</f>
        <v>6</v>
      </c>
      <c r="CM409" s="14" t="s">
        <v>674</v>
      </c>
      <c r="CN409" s="14">
        <f>INDEX(属性投放!$BD$6:$BD$85,(BW409-2)*20+CB409)</f>
        <v>120</v>
      </c>
      <c r="CQ409" s="13">
        <v>405</v>
      </c>
      <c r="CR409" s="13">
        <f t="shared" si="737"/>
        <v>8</v>
      </c>
      <c r="CS409" s="13">
        <f t="shared" si="738"/>
        <v>41</v>
      </c>
      <c r="CT409" s="14">
        <f t="shared" si="739"/>
        <v>4</v>
      </c>
      <c r="CU409" s="14">
        <f t="shared" si="740"/>
        <v>1102008</v>
      </c>
      <c r="CV409" s="14" t="str">
        <f>INDEX($O$6:$O$27,CR409)&amp;"-"&amp;INDEX(属性投放!$AB$7:$AB$26,CX409)&amp;"-魂火-"&amp;CZ409</f>
        <v>夏侯渊-大焦热+1-魂火-2</v>
      </c>
      <c r="CW409" s="25" t="s">
        <v>162</v>
      </c>
      <c r="CX409" s="14">
        <f>INDEX(属性投放!$AL$7:$AL$58,CS409)</f>
        <v>17</v>
      </c>
      <c r="CY409" s="14" t="s">
        <v>701</v>
      </c>
      <c r="CZ409" s="14">
        <f>INDEX(属性投放!$AM$7:$AM$58,CS409)</f>
        <v>2</v>
      </c>
      <c r="DA409" s="14">
        <f t="shared" si="741"/>
        <v>41</v>
      </c>
      <c r="DB409" s="14">
        <f>INDEX(属性投放!$AN$7:$AN$58,DA409)</f>
        <v>122</v>
      </c>
      <c r="DC409" s="14" t="s">
        <v>702</v>
      </c>
      <c r="DD409" s="14">
        <f>INDEX(属性投放!$BJ$6:$BJ$85,(CT409-2)*20+CX409)</f>
        <v>1000</v>
      </c>
      <c r="DE409" s="14">
        <f>SUMIFS(DD$5:DD409,$CR$5:$CR409,"="&amp;$CR409)</f>
        <v>12610</v>
      </c>
      <c r="DF409" s="14" t="s">
        <v>703</v>
      </c>
      <c r="DG409" s="14">
        <f>INDEX(属性投放!$BK$6:$BK$85,(CT409-2)*20+CX409)</f>
        <v>500</v>
      </c>
      <c r="DH409" s="14">
        <f>SUMIFS(DG$5:DG409,$CR$5:$CR409,"="&amp;$CR409)</f>
        <v>6308</v>
      </c>
      <c r="DI409" s="14" t="s">
        <v>704</v>
      </c>
      <c r="DJ409" s="14">
        <f>INDEX(属性投放!$BL$6:$BL$85,(CT409-2)*20+CX409)</f>
        <v>10000</v>
      </c>
      <c r="DK409" s="14">
        <f>SUMIFS(DJ$5:DJ409,$CR$5:$CR409,"="&amp;$CR409)</f>
        <v>126100</v>
      </c>
      <c r="DP409" s="14">
        <f t="shared" si="742"/>
        <v>1102021</v>
      </c>
      <c r="DQ409" s="14" t="str">
        <f t="shared" si="743"/>
        <v>烈风螳螂5突</v>
      </c>
      <c r="DR409" s="14">
        <f t="shared" si="744"/>
        <v>7</v>
      </c>
      <c r="DS409" s="14">
        <f t="shared" si="745"/>
        <v>5</v>
      </c>
      <c r="DT409" s="14">
        <f t="shared" si="746"/>
        <v>3</v>
      </c>
      <c r="DU409" s="14">
        <f t="shared" si="747"/>
        <v>3</v>
      </c>
      <c r="DV409" s="14">
        <f t="shared" si="748"/>
        <v>5</v>
      </c>
      <c r="DW409" s="14">
        <f t="shared" si="749"/>
        <v>25</v>
      </c>
      <c r="DX409" s="14">
        <f>INDEX(属性投放!$AW$6:$AW$85,(卡牌属性!DU409-2)*20+卡牌属性!DV409)</f>
        <v>7</v>
      </c>
      <c r="DY409" s="14">
        <f>INDEX(属性投放!BP$6:BP$85,卡牌属性!$DW409)</f>
        <v>115</v>
      </c>
      <c r="DZ409" s="14">
        <f>INDEX(属性投放!BQ$6:BQ$85,卡牌属性!$DW409)</f>
        <v>58</v>
      </c>
      <c r="EA409" s="14">
        <f>INDEX(属性投放!BR$6:BR$85,卡牌属性!$DW409)</f>
        <v>1150</v>
      </c>
      <c r="EB409" s="14">
        <f t="shared" si="757"/>
        <v>1043</v>
      </c>
      <c r="EC409" s="14">
        <f t="shared" si="758"/>
        <v>1157</v>
      </c>
      <c r="ED409" s="14">
        <f t="shared" si="759"/>
        <v>1305</v>
      </c>
      <c r="EE409" s="14">
        <f t="shared" si="760"/>
        <v>1305</v>
      </c>
      <c r="EF409" s="14">
        <f t="shared" si="761"/>
        <v>1545</v>
      </c>
      <c r="EG409" s="14">
        <f t="shared" si="762"/>
        <v>330</v>
      </c>
      <c r="EH409" s="14">
        <f t="shared" si="763"/>
        <v>369</v>
      </c>
      <c r="EI409" s="14">
        <f t="shared" si="764"/>
        <v>369</v>
      </c>
      <c r="EJ409" s="14">
        <f t="shared" si="765"/>
        <v>448</v>
      </c>
      <c r="EK409" s="14">
        <f t="shared" si="766"/>
        <v>487</v>
      </c>
      <c r="EL409" s="14">
        <f t="shared" si="767"/>
        <v>4950</v>
      </c>
      <c r="EM409" s="14">
        <f t="shared" si="768"/>
        <v>5640</v>
      </c>
      <c r="EN409" s="14">
        <f t="shared" si="769"/>
        <v>5640</v>
      </c>
      <c r="EO409" s="14">
        <f t="shared" si="770"/>
        <v>6370</v>
      </c>
      <c r="EP409" s="14">
        <f t="shared" si="771"/>
        <v>7250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3">
        <v>406</v>
      </c>
      <c r="AF410" s="13">
        <f t="shared" si="750"/>
        <v>21</v>
      </c>
      <c r="AG410" s="13">
        <f t="shared" si="728"/>
        <v>4</v>
      </c>
      <c r="AH410" s="14">
        <f t="shared" si="729"/>
        <v>1101026</v>
      </c>
      <c r="AI410" s="14" t="str">
        <f t="shared" si="730"/>
        <v>貂灵芸6突</v>
      </c>
      <c r="AJ410" s="25" t="s">
        <v>162</v>
      </c>
      <c r="AK410" s="14">
        <v>87</v>
      </c>
      <c r="AL410" s="14">
        <f t="shared" si="731"/>
        <v>6</v>
      </c>
      <c r="AM410" s="14">
        <f>INDEX(属性投放!$DE$6:$DE$85,(卡牌属性!AG410-2)*20+卡牌属性!AL410)</f>
        <v>914</v>
      </c>
      <c r="AN410" s="14">
        <f t="shared" si="751"/>
        <v>914</v>
      </c>
      <c r="AO410" s="14">
        <f t="shared" si="751"/>
        <v>914</v>
      </c>
      <c r="AP410" s="14">
        <f t="shared" si="751"/>
        <v>914</v>
      </c>
      <c r="AQ410" s="14">
        <f t="shared" si="751"/>
        <v>914</v>
      </c>
      <c r="AR410" s="14">
        <f>INDEX(属性投放!$DF$6:$DF$85,(卡牌属性!AG410-2)*20+卡牌属性!AL410)</f>
        <v>424</v>
      </c>
      <c r="AS410" s="14">
        <f t="shared" si="752"/>
        <v>424</v>
      </c>
      <c r="AT410" s="14">
        <f t="shared" si="752"/>
        <v>424</v>
      </c>
      <c r="AU410" s="14">
        <f t="shared" si="752"/>
        <v>424</v>
      </c>
      <c r="AV410" s="14">
        <f t="shared" si="752"/>
        <v>424</v>
      </c>
      <c r="AW410" s="14">
        <f>INDEX(属性投放!$DG$6:$DG$85,(卡牌属性!AG410-2)*20+卡牌属性!AL410)</f>
        <v>4470</v>
      </c>
      <c r="AX410" s="14">
        <f t="shared" si="753"/>
        <v>4470</v>
      </c>
      <c r="AY410" s="14">
        <f t="shared" si="753"/>
        <v>4470</v>
      </c>
      <c r="AZ410" s="14">
        <f t="shared" si="753"/>
        <v>4470</v>
      </c>
      <c r="BA410" s="14">
        <f t="shared" si="753"/>
        <v>4470</v>
      </c>
      <c r="BB410" s="14">
        <f>INDEX(属性投放!$DK$6:$DK$85,(卡牌属性!AG410-2)*20+卡牌属性!AL410)</f>
        <v>47</v>
      </c>
      <c r="BC410" s="14">
        <f t="shared" si="754"/>
        <v>47</v>
      </c>
      <c r="BD410" s="14">
        <f t="shared" si="754"/>
        <v>47</v>
      </c>
      <c r="BE410" s="14">
        <f t="shared" si="754"/>
        <v>47</v>
      </c>
      <c r="BF410" s="14">
        <f t="shared" si="754"/>
        <v>47</v>
      </c>
      <c r="BG410" s="14">
        <f>INDEX(属性投放!$DL$6:$DL$85,(卡牌属性!AG410-2)*20+卡牌属性!AL410)</f>
        <v>24</v>
      </c>
      <c r="BH410" s="14">
        <f t="shared" si="755"/>
        <v>24</v>
      </c>
      <c r="BI410" s="14">
        <f t="shared" si="755"/>
        <v>24</v>
      </c>
      <c r="BJ410" s="14">
        <f t="shared" si="755"/>
        <v>24</v>
      </c>
      <c r="BK410" s="14">
        <f t="shared" si="755"/>
        <v>24</v>
      </c>
      <c r="BL410" s="14">
        <f>INDEX(属性投放!$DM$6:$DM$85,(卡牌属性!AG410-2)*20+卡牌属性!AL410)</f>
        <v>235</v>
      </c>
      <c r="BM410" s="14">
        <f t="shared" si="756"/>
        <v>235</v>
      </c>
      <c r="BN410" s="14">
        <f t="shared" si="756"/>
        <v>235</v>
      </c>
      <c r="BO410" s="14">
        <f t="shared" si="756"/>
        <v>235</v>
      </c>
      <c r="BP410" s="14">
        <f t="shared" si="756"/>
        <v>235</v>
      </c>
      <c r="BU410" s="13">
        <v>406</v>
      </c>
      <c r="BV410" s="13">
        <f t="shared" si="732"/>
        <v>21</v>
      </c>
      <c r="BW410" s="14">
        <f t="shared" si="733"/>
        <v>3</v>
      </c>
      <c r="BX410" s="14">
        <f t="shared" si="734"/>
        <v>1102021</v>
      </c>
      <c r="BY410" s="14" t="str">
        <f t="shared" si="735"/>
        <v>烈风螳螂6突</v>
      </c>
      <c r="BZ410" s="25" t="s">
        <v>162</v>
      </c>
      <c r="CA410" s="14">
        <v>2</v>
      </c>
      <c r="CB410" s="14">
        <f t="shared" si="736"/>
        <v>6</v>
      </c>
      <c r="CC410" s="14" t="s">
        <v>21</v>
      </c>
      <c r="CD410" s="14">
        <f>INDEX(属性投放!$AY$6:$AY$85,(BW410-2)*20+CB410)</f>
        <v>1286</v>
      </c>
      <c r="CE410" s="14" t="s">
        <v>22</v>
      </c>
      <c r="CF410" s="14">
        <f>INDEX(属性投放!$AZ$6:$AZ$85,(BW410-2)*20+CB410)</f>
        <v>602</v>
      </c>
      <c r="CG410" s="14" t="s">
        <v>674</v>
      </c>
      <c r="CH410" s="14">
        <f>INDEX(属性投放!$BA$6:$BA$85,(BW410-2)*20+CB410)</f>
        <v>11860</v>
      </c>
      <c r="CI410" s="14" t="s">
        <v>21</v>
      </c>
      <c r="CJ410" s="14">
        <f>INDEX(属性投放!$BB$6:$BB$85,(BW410-2)*20+CB410)</f>
        <v>12</v>
      </c>
      <c r="CK410" s="14" t="s">
        <v>22</v>
      </c>
      <c r="CL410" s="14">
        <f>INDEX(属性投放!$BC$6:$BC$85,(BW410-2)*20+CB410)</f>
        <v>6</v>
      </c>
      <c r="CM410" s="14" t="s">
        <v>674</v>
      </c>
      <c r="CN410" s="14">
        <f>INDEX(属性投放!$BD$6:$BD$85,(BW410-2)*20+CB410)</f>
        <v>120</v>
      </c>
      <c r="CQ410" s="13">
        <v>406</v>
      </c>
      <c r="CR410" s="13">
        <f t="shared" si="737"/>
        <v>8</v>
      </c>
      <c r="CS410" s="13">
        <f t="shared" si="738"/>
        <v>42</v>
      </c>
      <c r="CT410" s="14">
        <f t="shared" si="739"/>
        <v>4</v>
      </c>
      <c r="CU410" s="14">
        <f t="shared" si="740"/>
        <v>1102008</v>
      </c>
      <c r="CV410" s="14" t="str">
        <f>INDEX($O$6:$O$27,CR410)&amp;"-"&amp;INDEX(属性投放!$AB$7:$AB$26,CX410)&amp;"-魂火-"&amp;CZ410</f>
        <v>夏侯渊-大焦热+1-魂火-3</v>
      </c>
      <c r="CW410" s="25" t="s">
        <v>162</v>
      </c>
      <c r="CX410" s="14">
        <f>INDEX(属性投放!$AL$7:$AL$58,CS410)</f>
        <v>17</v>
      </c>
      <c r="CY410" s="14" t="s">
        <v>701</v>
      </c>
      <c r="CZ410" s="14">
        <f>INDEX(属性投放!$AM$7:$AM$58,CS410)</f>
        <v>3</v>
      </c>
      <c r="DA410" s="14">
        <f t="shared" si="741"/>
        <v>42</v>
      </c>
      <c r="DB410" s="14">
        <f>INDEX(属性投放!$AN$7:$AN$58,DA410)</f>
        <v>125</v>
      </c>
      <c r="DC410" s="14" t="s">
        <v>702</v>
      </c>
      <c r="DD410" s="14">
        <f>INDEX(属性投放!$BJ$6:$BJ$85,(CT410-2)*20+CX410)</f>
        <v>1000</v>
      </c>
      <c r="DE410" s="14">
        <f>SUMIFS(DD$5:DD410,$CR$5:$CR410,"="&amp;$CR410)</f>
        <v>13610</v>
      </c>
      <c r="DF410" s="14" t="s">
        <v>703</v>
      </c>
      <c r="DG410" s="14">
        <f>INDEX(属性投放!$BK$6:$BK$85,(CT410-2)*20+CX410)</f>
        <v>500</v>
      </c>
      <c r="DH410" s="14">
        <f>SUMIFS(DG$5:DG410,$CR$5:$CR410,"="&amp;$CR410)</f>
        <v>6808</v>
      </c>
      <c r="DI410" s="14" t="s">
        <v>704</v>
      </c>
      <c r="DJ410" s="14">
        <f>INDEX(属性投放!$BL$6:$BL$85,(CT410-2)*20+CX410)</f>
        <v>10000</v>
      </c>
      <c r="DK410" s="14">
        <f>SUMIFS(DJ$5:DJ410,$CR$5:$CR410,"="&amp;$CR410)</f>
        <v>136100</v>
      </c>
      <c r="DP410" s="14">
        <f t="shared" si="742"/>
        <v>1102021</v>
      </c>
      <c r="DQ410" s="14" t="str">
        <f t="shared" si="743"/>
        <v>烈风螳螂6突</v>
      </c>
      <c r="DR410" s="14">
        <f t="shared" si="744"/>
        <v>7</v>
      </c>
      <c r="DS410" s="14">
        <f t="shared" si="745"/>
        <v>5</v>
      </c>
      <c r="DT410" s="14">
        <f t="shared" si="746"/>
        <v>3</v>
      </c>
      <c r="DU410" s="14">
        <f t="shared" si="747"/>
        <v>3</v>
      </c>
      <c r="DV410" s="14">
        <f t="shared" si="748"/>
        <v>6</v>
      </c>
      <c r="DW410" s="14">
        <f t="shared" si="749"/>
        <v>26</v>
      </c>
      <c r="DX410" s="14">
        <f>INDEX(属性投放!$AW$6:$AW$85,(卡牌属性!DU410-2)*20+卡牌属性!DV410)</f>
        <v>5</v>
      </c>
      <c r="DY410" s="14">
        <f>INDEX(属性投放!BP$6:BP$85,卡牌属性!$DW410)</f>
        <v>135</v>
      </c>
      <c r="DZ410" s="14">
        <f>INDEX(属性投放!BQ$6:BQ$85,卡牌属性!$DW410)</f>
        <v>68</v>
      </c>
      <c r="EA410" s="14">
        <f>INDEX(属性投放!BR$6:BR$85,卡牌属性!$DW410)</f>
        <v>1350</v>
      </c>
      <c r="EB410" s="14">
        <f t="shared" si="757"/>
        <v>1298</v>
      </c>
      <c r="EC410" s="14">
        <f t="shared" si="758"/>
        <v>1426</v>
      </c>
      <c r="ED410" s="14">
        <f t="shared" si="759"/>
        <v>1595</v>
      </c>
      <c r="EE410" s="14">
        <f t="shared" si="760"/>
        <v>1595</v>
      </c>
      <c r="EF410" s="14">
        <f t="shared" si="761"/>
        <v>1870</v>
      </c>
      <c r="EG410" s="14">
        <f t="shared" si="762"/>
        <v>430</v>
      </c>
      <c r="EH410" s="14">
        <f t="shared" si="763"/>
        <v>476</v>
      </c>
      <c r="EI410" s="14">
        <f t="shared" si="764"/>
        <v>476</v>
      </c>
      <c r="EJ410" s="14">
        <f t="shared" si="765"/>
        <v>576</v>
      </c>
      <c r="EK410" s="14">
        <f t="shared" si="766"/>
        <v>622</v>
      </c>
      <c r="EL410" s="14">
        <f t="shared" si="767"/>
        <v>6660</v>
      </c>
      <c r="EM410" s="14">
        <f t="shared" si="768"/>
        <v>7490</v>
      </c>
      <c r="EN410" s="14">
        <f t="shared" si="769"/>
        <v>7490</v>
      </c>
      <c r="EO410" s="14">
        <f t="shared" si="770"/>
        <v>8360</v>
      </c>
      <c r="EP410" s="14">
        <f t="shared" si="771"/>
        <v>9310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3">
        <v>407</v>
      </c>
      <c r="AF411" s="13">
        <f t="shared" si="750"/>
        <v>21</v>
      </c>
      <c r="AG411" s="13">
        <f t="shared" si="728"/>
        <v>4</v>
      </c>
      <c r="AH411" s="14">
        <f t="shared" si="729"/>
        <v>1101026</v>
      </c>
      <c r="AI411" s="14" t="str">
        <f t="shared" si="730"/>
        <v>貂灵芸7突</v>
      </c>
      <c r="AJ411" s="25" t="s">
        <v>162</v>
      </c>
      <c r="AK411" s="14">
        <v>88</v>
      </c>
      <c r="AL411" s="14">
        <f t="shared" si="731"/>
        <v>7</v>
      </c>
      <c r="AM411" s="14">
        <f>INDEX(属性投放!$DE$6:$DE$85,(卡牌属性!AG411-2)*20+卡牌属性!AL411)</f>
        <v>2225</v>
      </c>
      <c r="AN411" s="14">
        <f t="shared" si="751"/>
        <v>2225</v>
      </c>
      <c r="AO411" s="14">
        <f t="shared" si="751"/>
        <v>2225</v>
      </c>
      <c r="AP411" s="14">
        <f t="shared" si="751"/>
        <v>2225</v>
      </c>
      <c r="AQ411" s="14">
        <f t="shared" si="751"/>
        <v>2225</v>
      </c>
      <c r="AR411" s="14">
        <f>INDEX(属性投放!$DF$6:$DF$85,(卡牌属性!AG411-2)*20+卡牌属性!AL411)</f>
        <v>1092</v>
      </c>
      <c r="AS411" s="14">
        <f t="shared" si="752"/>
        <v>1092</v>
      </c>
      <c r="AT411" s="14">
        <f t="shared" si="752"/>
        <v>1092</v>
      </c>
      <c r="AU411" s="14">
        <f t="shared" si="752"/>
        <v>1092</v>
      </c>
      <c r="AV411" s="14">
        <f t="shared" si="752"/>
        <v>1092</v>
      </c>
      <c r="AW411" s="14">
        <f>INDEX(属性投放!$DG$6:$DG$85,(卡牌属性!AG411-2)*20+卡牌属性!AL411)</f>
        <v>11025</v>
      </c>
      <c r="AX411" s="14">
        <f t="shared" si="753"/>
        <v>11025</v>
      </c>
      <c r="AY411" s="14">
        <f t="shared" si="753"/>
        <v>11025</v>
      </c>
      <c r="AZ411" s="14">
        <f t="shared" si="753"/>
        <v>11025</v>
      </c>
      <c r="BA411" s="14">
        <f t="shared" si="753"/>
        <v>11025</v>
      </c>
      <c r="BB411" s="14">
        <f>INDEX(属性投放!$DK$6:$DK$85,(卡牌属性!AG411-2)*20+卡牌属性!AL411)</f>
        <v>75</v>
      </c>
      <c r="BC411" s="14">
        <f t="shared" si="754"/>
        <v>75</v>
      </c>
      <c r="BD411" s="14">
        <f t="shared" si="754"/>
        <v>75</v>
      </c>
      <c r="BE411" s="14">
        <f t="shared" si="754"/>
        <v>75</v>
      </c>
      <c r="BF411" s="14">
        <f t="shared" si="754"/>
        <v>75</v>
      </c>
      <c r="BG411" s="14">
        <f>INDEX(属性投放!$DL$6:$DL$85,(卡牌属性!AG411-2)*20+卡牌属性!AL411)</f>
        <v>38</v>
      </c>
      <c r="BH411" s="14">
        <f t="shared" si="755"/>
        <v>38</v>
      </c>
      <c r="BI411" s="14">
        <f t="shared" si="755"/>
        <v>38</v>
      </c>
      <c r="BJ411" s="14">
        <f t="shared" si="755"/>
        <v>38</v>
      </c>
      <c r="BK411" s="14">
        <f t="shared" si="755"/>
        <v>38</v>
      </c>
      <c r="BL411" s="14">
        <f>INDEX(属性投放!$DM$6:$DM$85,(卡牌属性!AG411-2)*20+卡牌属性!AL411)</f>
        <v>375</v>
      </c>
      <c r="BM411" s="14">
        <f t="shared" si="756"/>
        <v>375</v>
      </c>
      <c r="BN411" s="14">
        <f t="shared" si="756"/>
        <v>375</v>
      </c>
      <c r="BO411" s="14">
        <f t="shared" si="756"/>
        <v>375</v>
      </c>
      <c r="BP411" s="14">
        <f t="shared" si="756"/>
        <v>375</v>
      </c>
      <c r="BU411" s="13">
        <v>407</v>
      </c>
      <c r="BV411" s="13">
        <f t="shared" si="732"/>
        <v>21</v>
      </c>
      <c r="BW411" s="14">
        <f t="shared" si="733"/>
        <v>3</v>
      </c>
      <c r="BX411" s="14">
        <f t="shared" si="734"/>
        <v>1102021</v>
      </c>
      <c r="BY411" s="14" t="str">
        <f t="shared" si="735"/>
        <v>烈风螳螂7突</v>
      </c>
      <c r="BZ411" s="25" t="s">
        <v>162</v>
      </c>
      <c r="CA411" s="14">
        <v>2</v>
      </c>
      <c r="CB411" s="14">
        <f t="shared" si="736"/>
        <v>7</v>
      </c>
      <c r="CC411" s="14" t="s">
        <v>21</v>
      </c>
      <c r="CD411" s="14">
        <f>INDEX(属性投放!$AY$6:$AY$85,(BW411-2)*20+CB411)</f>
        <v>1601</v>
      </c>
      <c r="CE411" s="14" t="s">
        <v>22</v>
      </c>
      <c r="CF411" s="14">
        <f>INDEX(属性投放!$AZ$6:$AZ$85,(BW411-2)*20+CB411)</f>
        <v>760</v>
      </c>
      <c r="CG411" s="14" t="s">
        <v>674</v>
      </c>
      <c r="CH411" s="14">
        <f>INDEX(属性投放!$BA$6:$BA$85,(BW411-2)*20+CB411)</f>
        <v>15010</v>
      </c>
      <c r="CI411" s="14" t="s">
        <v>21</v>
      </c>
      <c r="CJ411" s="14">
        <f>INDEX(属性投放!$BB$6:$BB$85,(BW411-2)*20+CB411)</f>
        <v>15</v>
      </c>
      <c r="CK411" s="14" t="s">
        <v>22</v>
      </c>
      <c r="CL411" s="14">
        <f>INDEX(属性投放!$BC$6:$BC$85,(BW411-2)*20+CB411)</f>
        <v>8</v>
      </c>
      <c r="CM411" s="14" t="s">
        <v>674</v>
      </c>
      <c r="CN411" s="14">
        <f>INDEX(属性投放!$BD$6:$BD$85,(BW411-2)*20+CB411)</f>
        <v>150</v>
      </c>
      <c r="CQ411" s="13">
        <v>407</v>
      </c>
      <c r="CR411" s="13">
        <f t="shared" si="737"/>
        <v>8</v>
      </c>
      <c r="CS411" s="13">
        <f t="shared" si="738"/>
        <v>43</v>
      </c>
      <c r="CT411" s="14">
        <f t="shared" si="739"/>
        <v>4</v>
      </c>
      <c r="CU411" s="14">
        <f t="shared" si="740"/>
        <v>1102008</v>
      </c>
      <c r="CV411" s="14" t="str">
        <f>INDEX($O$6:$O$27,CR411)&amp;"-"&amp;INDEX(属性投放!$AB$7:$AB$26,CX411)&amp;"-魂火-"&amp;CZ411</f>
        <v>夏侯渊-大焦热+2-魂火-1</v>
      </c>
      <c r="CW411" s="25" t="s">
        <v>162</v>
      </c>
      <c r="CX411" s="14">
        <f>INDEX(属性投放!$AL$7:$AL$58,CS411)</f>
        <v>18</v>
      </c>
      <c r="CY411" s="14" t="s">
        <v>701</v>
      </c>
      <c r="CZ411" s="14">
        <f>INDEX(属性投放!$AM$7:$AM$58,CS411)</f>
        <v>1</v>
      </c>
      <c r="DA411" s="14">
        <f t="shared" si="741"/>
        <v>43</v>
      </c>
      <c r="DB411" s="14">
        <f>INDEX(属性投放!$AN$7:$AN$58,DA411)</f>
        <v>127</v>
      </c>
      <c r="DC411" s="14" t="s">
        <v>702</v>
      </c>
      <c r="DD411" s="14">
        <f>INDEX(属性投放!$BJ$6:$BJ$85,(CT411-2)*20+CX411)</f>
        <v>1200</v>
      </c>
      <c r="DE411" s="14">
        <f>SUMIFS(DD$5:DD411,$CR$5:$CR411,"="&amp;$CR411)</f>
        <v>14810</v>
      </c>
      <c r="DF411" s="14" t="s">
        <v>703</v>
      </c>
      <c r="DG411" s="14">
        <f>INDEX(属性投放!$BK$6:$BK$85,(CT411-2)*20+CX411)</f>
        <v>600</v>
      </c>
      <c r="DH411" s="14">
        <f>SUMIFS(DG$5:DG411,$CR$5:$CR411,"="&amp;$CR411)</f>
        <v>7408</v>
      </c>
      <c r="DI411" s="14" t="s">
        <v>704</v>
      </c>
      <c r="DJ411" s="14">
        <f>INDEX(属性投放!$BL$6:$BL$85,(CT411-2)*20+CX411)</f>
        <v>12000</v>
      </c>
      <c r="DK411" s="14">
        <f>SUMIFS(DJ$5:DJ411,$CR$5:$CR411,"="&amp;$CR411)</f>
        <v>148100</v>
      </c>
      <c r="DP411" s="14">
        <f t="shared" si="742"/>
        <v>1102021</v>
      </c>
      <c r="DQ411" s="14" t="str">
        <f t="shared" si="743"/>
        <v>烈风螳螂7突</v>
      </c>
      <c r="DR411" s="14">
        <f t="shared" si="744"/>
        <v>7</v>
      </c>
      <c r="DS411" s="14">
        <f t="shared" si="745"/>
        <v>5</v>
      </c>
      <c r="DT411" s="14">
        <f t="shared" si="746"/>
        <v>3</v>
      </c>
      <c r="DU411" s="14">
        <f t="shared" si="747"/>
        <v>3</v>
      </c>
      <c r="DV411" s="14">
        <f t="shared" si="748"/>
        <v>7</v>
      </c>
      <c r="DW411" s="14">
        <f t="shared" si="749"/>
        <v>27</v>
      </c>
      <c r="DX411" s="14">
        <f>INDEX(属性投放!$AW$6:$AW$85,(卡牌属性!DU411-2)*20+卡牌属性!DV411)</f>
        <v>5</v>
      </c>
      <c r="DY411" s="14">
        <f>INDEX(属性投放!BP$6:BP$85,卡牌属性!$DW411)</f>
        <v>140</v>
      </c>
      <c r="DZ411" s="14">
        <f>INDEX(属性投放!BQ$6:BQ$85,卡牌属性!$DW411)</f>
        <v>70</v>
      </c>
      <c r="EA411" s="14">
        <f>INDEX(属性投放!BR$6:BR$85,卡牌属性!$DW411)</f>
        <v>1400</v>
      </c>
      <c r="EB411" s="14">
        <f t="shared" si="757"/>
        <v>1533</v>
      </c>
      <c r="EC411" s="14">
        <f t="shared" si="758"/>
        <v>1671</v>
      </c>
      <c r="ED411" s="14">
        <f t="shared" si="759"/>
        <v>1855</v>
      </c>
      <c r="EE411" s="14">
        <f t="shared" si="760"/>
        <v>1855</v>
      </c>
      <c r="EF411" s="14">
        <f t="shared" si="761"/>
        <v>2155</v>
      </c>
      <c r="EG411" s="14">
        <f t="shared" si="762"/>
        <v>528</v>
      </c>
      <c r="EH411" s="14">
        <f t="shared" si="763"/>
        <v>579</v>
      </c>
      <c r="EI411" s="14">
        <f t="shared" si="764"/>
        <v>579</v>
      </c>
      <c r="EJ411" s="14">
        <f t="shared" si="765"/>
        <v>694</v>
      </c>
      <c r="EK411" s="14">
        <f t="shared" si="766"/>
        <v>745</v>
      </c>
      <c r="EL411" s="14">
        <f t="shared" si="767"/>
        <v>8410</v>
      </c>
      <c r="EM411" s="14">
        <f t="shared" si="768"/>
        <v>9340</v>
      </c>
      <c r="EN411" s="14">
        <f t="shared" si="769"/>
        <v>9340</v>
      </c>
      <c r="EO411" s="14">
        <f t="shared" si="770"/>
        <v>10310</v>
      </c>
      <c r="EP411" s="14">
        <f t="shared" si="771"/>
        <v>11310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3">
        <v>408</v>
      </c>
      <c r="AF412" s="13">
        <f t="shared" si="750"/>
        <v>21</v>
      </c>
      <c r="AG412" s="13">
        <f t="shared" si="728"/>
        <v>4</v>
      </c>
      <c r="AH412" s="14">
        <f t="shared" si="729"/>
        <v>1101026</v>
      </c>
      <c r="AI412" s="14" t="str">
        <f t="shared" si="730"/>
        <v>貂灵芸8突</v>
      </c>
      <c r="AJ412" s="25" t="s">
        <v>162</v>
      </c>
      <c r="AK412" s="14">
        <v>89</v>
      </c>
      <c r="AL412" s="14">
        <f t="shared" si="731"/>
        <v>8</v>
      </c>
      <c r="AM412" s="14">
        <f>INDEX(属性投放!$DE$6:$DE$85,(卡牌属性!AG412-2)*20+卡牌属性!AL412)</f>
        <v>2438</v>
      </c>
      <c r="AN412" s="14">
        <f t="shared" si="751"/>
        <v>2438</v>
      </c>
      <c r="AO412" s="14">
        <f t="shared" si="751"/>
        <v>2438</v>
      </c>
      <c r="AP412" s="14">
        <f t="shared" si="751"/>
        <v>2438</v>
      </c>
      <c r="AQ412" s="14">
        <f t="shared" si="751"/>
        <v>2438</v>
      </c>
      <c r="AR412" s="14">
        <f>INDEX(属性投放!$DF$6:$DF$85,(卡牌属性!AG412-2)*20+卡牌属性!AL412)</f>
        <v>1199</v>
      </c>
      <c r="AS412" s="14">
        <f t="shared" si="752"/>
        <v>1199</v>
      </c>
      <c r="AT412" s="14">
        <f t="shared" si="752"/>
        <v>1199</v>
      </c>
      <c r="AU412" s="14">
        <f t="shared" si="752"/>
        <v>1199</v>
      </c>
      <c r="AV412" s="14">
        <f t="shared" si="752"/>
        <v>1199</v>
      </c>
      <c r="AW412" s="14">
        <f>INDEX(属性投放!$DG$6:$DG$85,(卡牌属性!AG412-2)*20+卡牌属性!AL412)</f>
        <v>12090</v>
      </c>
      <c r="AX412" s="14">
        <f t="shared" si="753"/>
        <v>12090</v>
      </c>
      <c r="AY412" s="14">
        <f t="shared" si="753"/>
        <v>12090</v>
      </c>
      <c r="AZ412" s="14">
        <f t="shared" si="753"/>
        <v>12090</v>
      </c>
      <c r="BA412" s="14">
        <f t="shared" si="753"/>
        <v>12090</v>
      </c>
      <c r="BB412" s="14">
        <f>INDEX(属性投放!$DK$6:$DK$85,(卡牌属性!AG412-2)*20+卡牌属性!AL412)</f>
        <v>75</v>
      </c>
      <c r="BC412" s="14">
        <f t="shared" si="754"/>
        <v>75</v>
      </c>
      <c r="BD412" s="14">
        <f t="shared" si="754"/>
        <v>75</v>
      </c>
      <c r="BE412" s="14">
        <f t="shared" si="754"/>
        <v>75</v>
      </c>
      <c r="BF412" s="14">
        <f t="shared" si="754"/>
        <v>75</v>
      </c>
      <c r="BG412" s="14">
        <f>INDEX(属性投放!$DL$6:$DL$85,(卡牌属性!AG412-2)*20+卡牌属性!AL412)</f>
        <v>38</v>
      </c>
      <c r="BH412" s="14">
        <f t="shared" si="755"/>
        <v>38</v>
      </c>
      <c r="BI412" s="14">
        <f t="shared" si="755"/>
        <v>38</v>
      </c>
      <c r="BJ412" s="14">
        <f t="shared" si="755"/>
        <v>38</v>
      </c>
      <c r="BK412" s="14">
        <f t="shared" si="755"/>
        <v>38</v>
      </c>
      <c r="BL412" s="14">
        <f>INDEX(属性投放!$DM$6:$DM$85,(卡牌属性!AG412-2)*20+卡牌属性!AL412)</f>
        <v>375</v>
      </c>
      <c r="BM412" s="14">
        <f t="shared" si="756"/>
        <v>375</v>
      </c>
      <c r="BN412" s="14">
        <f t="shared" si="756"/>
        <v>375</v>
      </c>
      <c r="BO412" s="14">
        <f t="shared" si="756"/>
        <v>375</v>
      </c>
      <c r="BP412" s="14">
        <f t="shared" si="756"/>
        <v>375</v>
      </c>
      <c r="BU412" s="13">
        <v>408</v>
      </c>
      <c r="BV412" s="13">
        <f t="shared" si="732"/>
        <v>21</v>
      </c>
      <c r="BW412" s="14">
        <f t="shared" si="733"/>
        <v>3</v>
      </c>
      <c r="BX412" s="14">
        <f t="shared" si="734"/>
        <v>1102021</v>
      </c>
      <c r="BY412" s="14" t="str">
        <f t="shared" si="735"/>
        <v>烈风螳螂8突</v>
      </c>
      <c r="BZ412" s="25" t="s">
        <v>162</v>
      </c>
      <c r="CA412" s="14">
        <v>2</v>
      </c>
      <c r="CB412" s="14">
        <f t="shared" si="736"/>
        <v>8</v>
      </c>
      <c r="CC412" s="14" t="s">
        <v>21</v>
      </c>
      <c r="CD412" s="14">
        <f>INDEX(属性投放!$AY$6:$AY$85,(BW412-2)*20+CB412)</f>
        <v>1976</v>
      </c>
      <c r="CE412" s="14" t="s">
        <v>22</v>
      </c>
      <c r="CF412" s="14">
        <f>INDEX(属性投放!$AZ$6:$AZ$85,(BW412-2)*20+CB412)</f>
        <v>950</v>
      </c>
      <c r="CG412" s="14" t="s">
        <v>674</v>
      </c>
      <c r="CH412" s="14">
        <f>INDEX(属性投放!$BA$6:$BA$85,(BW412-2)*20+CB412)</f>
        <v>18760</v>
      </c>
      <c r="CI412" s="14" t="s">
        <v>21</v>
      </c>
      <c r="CJ412" s="14">
        <f>INDEX(属性投放!$BB$6:$BB$85,(BW412-2)*20+CB412)</f>
        <v>15</v>
      </c>
      <c r="CK412" s="14" t="s">
        <v>22</v>
      </c>
      <c r="CL412" s="14">
        <f>INDEX(属性投放!$BC$6:$BC$85,(BW412-2)*20+CB412)</f>
        <v>8</v>
      </c>
      <c r="CM412" s="14" t="s">
        <v>674</v>
      </c>
      <c r="CN412" s="14">
        <f>INDEX(属性投放!$BD$6:$BD$85,(BW412-2)*20+CB412)</f>
        <v>150</v>
      </c>
      <c r="CQ412" s="13">
        <v>408</v>
      </c>
      <c r="CR412" s="13">
        <f t="shared" si="737"/>
        <v>8</v>
      </c>
      <c r="CS412" s="13">
        <f t="shared" si="738"/>
        <v>44</v>
      </c>
      <c r="CT412" s="14">
        <f t="shared" si="739"/>
        <v>4</v>
      </c>
      <c r="CU412" s="14">
        <f t="shared" si="740"/>
        <v>1102008</v>
      </c>
      <c r="CV412" s="14" t="str">
        <f>INDEX($O$6:$O$27,CR412)&amp;"-"&amp;INDEX(属性投放!$AB$7:$AB$26,CX412)&amp;"-魂火-"&amp;CZ412</f>
        <v>夏侯渊-大焦热+2-魂火-2</v>
      </c>
      <c r="CW412" s="25" t="s">
        <v>162</v>
      </c>
      <c r="CX412" s="14">
        <f>INDEX(属性投放!$AL$7:$AL$58,CS412)</f>
        <v>18</v>
      </c>
      <c r="CY412" s="14" t="s">
        <v>701</v>
      </c>
      <c r="CZ412" s="14">
        <f>INDEX(属性投放!$AM$7:$AM$58,CS412)</f>
        <v>2</v>
      </c>
      <c r="DA412" s="14">
        <f t="shared" si="741"/>
        <v>44</v>
      </c>
      <c r="DB412" s="14">
        <f>INDEX(属性投放!$AN$7:$AN$58,DA412)</f>
        <v>130</v>
      </c>
      <c r="DC412" s="14" t="s">
        <v>702</v>
      </c>
      <c r="DD412" s="14">
        <f>INDEX(属性投放!$BJ$6:$BJ$85,(CT412-2)*20+CX412)</f>
        <v>1200</v>
      </c>
      <c r="DE412" s="14">
        <f>SUMIFS(DD$5:DD412,$CR$5:$CR412,"="&amp;$CR412)</f>
        <v>16010</v>
      </c>
      <c r="DF412" s="14" t="s">
        <v>703</v>
      </c>
      <c r="DG412" s="14">
        <f>INDEX(属性投放!$BK$6:$BK$85,(CT412-2)*20+CX412)</f>
        <v>600</v>
      </c>
      <c r="DH412" s="14">
        <f>SUMIFS(DG$5:DG412,$CR$5:$CR412,"="&amp;$CR412)</f>
        <v>8008</v>
      </c>
      <c r="DI412" s="14" t="s">
        <v>704</v>
      </c>
      <c r="DJ412" s="14">
        <f>INDEX(属性投放!$BL$6:$BL$85,(CT412-2)*20+CX412)</f>
        <v>12000</v>
      </c>
      <c r="DK412" s="14">
        <f>SUMIFS(DJ$5:DJ412,$CR$5:$CR412,"="&amp;$CR412)</f>
        <v>160100</v>
      </c>
      <c r="DP412" s="14">
        <f t="shared" si="742"/>
        <v>1102021</v>
      </c>
      <c r="DQ412" s="14" t="str">
        <f t="shared" si="743"/>
        <v>烈风螳螂8突</v>
      </c>
      <c r="DR412" s="14">
        <f t="shared" si="744"/>
        <v>7</v>
      </c>
      <c r="DS412" s="14">
        <f t="shared" si="745"/>
        <v>5</v>
      </c>
      <c r="DT412" s="14">
        <f t="shared" si="746"/>
        <v>3</v>
      </c>
      <c r="DU412" s="14">
        <f t="shared" si="747"/>
        <v>3</v>
      </c>
      <c r="DV412" s="14">
        <f t="shared" si="748"/>
        <v>8</v>
      </c>
      <c r="DW412" s="14">
        <f t="shared" si="749"/>
        <v>28</v>
      </c>
      <c r="DX412" s="14">
        <f>INDEX(属性投放!$AW$6:$AW$85,(卡牌属性!DU412-2)*20+卡牌属性!DV412)</f>
        <v>5</v>
      </c>
      <c r="DY412" s="14">
        <f>INDEX(属性投放!BP$6:BP$85,卡牌属性!$DW412)</f>
        <v>150</v>
      </c>
      <c r="DZ412" s="14">
        <f>INDEX(属性投放!BQ$6:BQ$85,卡牌属性!$DW412)</f>
        <v>75</v>
      </c>
      <c r="EA412" s="14">
        <f>INDEX(属性投放!BR$6:BR$85,卡牌属性!$DW412)</f>
        <v>1500</v>
      </c>
      <c r="EB412" s="14">
        <f t="shared" si="757"/>
        <v>1798</v>
      </c>
      <c r="EC412" s="14">
        <f t="shared" si="758"/>
        <v>1951</v>
      </c>
      <c r="ED412" s="14">
        <f t="shared" si="759"/>
        <v>2145</v>
      </c>
      <c r="EE412" s="14">
        <f t="shared" si="760"/>
        <v>2145</v>
      </c>
      <c r="EF412" s="14">
        <f t="shared" si="761"/>
        <v>2495</v>
      </c>
      <c r="EG412" s="14">
        <f t="shared" si="762"/>
        <v>638</v>
      </c>
      <c r="EH412" s="14">
        <f t="shared" si="763"/>
        <v>689</v>
      </c>
      <c r="EI412" s="14">
        <f t="shared" si="764"/>
        <v>689</v>
      </c>
      <c r="EJ412" s="14">
        <f t="shared" si="765"/>
        <v>829</v>
      </c>
      <c r="EK412" s="14">
        <f t="shared" si="766"/>
        <v>885</v>
      </c>
      <c r="EL412" s="14">
        <f t="shared" si="767"/>
        <v>10310</v>
      </c>
      <c r="EM412" s="14">
        <f t="shared" si="768"/>
        <v>11340</v>
      </c>
      <c r="EN412" s="14">
        <f t="shared" si="769"/>
        <v>11340</v>
      </c>
      <c r="EO412" s="14">
        <f t="shared" si="770"/>
        <v>12460</v>
      </c>
      <c r="EP412" s="14">
        <f t="shared" si="771"/>
        <v>13510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3">
        <v>409</v>
      </c>
      <c r="AF413" s="13">
        <f t="shared" si="750"/>
        <v>21</v>
      </c>
      <c r="AG413" s="13">
        <f t="shared" si="728"/>
        <v>4</v>
      </c>
      <c r="AH413" s="14">
        <f t="shared" si="729"/>
        <v>1101026</v>
      </c>
      <c r="AI413" s="14" t="str">
        <f t="shared" si="730"/>
        <v>貂灵芸9突</v>
      </c>
      <c r="AJ413" s="25" t="s">
        <v>162</v>
      </c>
      <c r="AK413" s="14">
        <v>90</v>
      </c>
      <c r="AL413" s="14">
        <f t="shared" si="731"/>
        <v>9</v>
      </c>
      <c r="AM413" s="14">
        <f>INDEX(属性投放!$DE$6:$DE$85,(卡牌属性!AG413-2)*20+卡牌属性!AL413)</f>
        <v>2651</v>
      </c>
      <c r="AN413" s="14">
        <f t="shared" si="751"/>
        <v>2651</v>
      </c>
      <c r="AO413" s="14">
        <f t="shared" si="751"/>
        <v>2651</v>
      </c>
      <c r="AP413" s="14">
        <f t="shared" si="751"/>
        <v>2651</v>
      </c>
      <c r="AQ413" s="14">
        <f t="shared" si="751"/>
        <v>2651</v>
      </c>
      <c r="AR413" s="14">
        <f>INDEX(属性投放!$DF$6:$DF$85,(卡牌属性!AG413-2)*20+卡牌属性!AL413)</f>
        <v>1306</v>
      </c>
      <c r="AS413" s="14">
        <f t="shared" si="752"/>
        <v>1306</v>
      </c>
      <c r="AT413" s="14">
        <f t="shared" si="752"/>
        <v>1306</v>
      </c>
      <c r="AU413" s="14">
        <f t="shared" si="752"/>
        <v>1306</v>
      </c>
      <c r="AV413" s="14">
        <f t="shared" si="752"/>
        <v>1306</v>
      </c>
      <c r="AW413" s="14">
        <f>INDEX(属性投放!$DG$6:$DG$85,(卡牌属性!AG413-2)*20+卡牌属性!AL413)</f>
        <v>13155</v>
      </c>
      <c r="AX413" s="14">
        <f t="shared" si="753"/>
        <v>13155</v>
      </c>
      <c r="AY413" s="14">
        <f t="shared" si="753"/>
        <v>13155</v>
      </c>
      <c r="AZ413" s="14">
        <f t="shared" si="753"/>
        <v>13155</v>
      </c>
      <c r="BA413" s="14">
        <f t="shared" si="753"/>
        <v>13155</v>
      </c>
      <c r="BB413" s="14">
        <f>INDEX(属性投放!$DK$6:$DK$85,(卡牌属性!AG413-2)*20+卡牌属性!AL413)</f>
        <v>75</v>
      </c>
      <c r="BC413" s="14">
        <f t="shared" si="754"/>
        <v>75</v>
      </c>
      <c r="BD413" s="14">
        <f t="shared" si="754"/>
        <v>75</v>
      </c>
      <c r="BE413" s="14">
        <f t="shared" si="754"/>
        <v>75</v>
      </c>
      <c r="BF413" s="14">
        <f t="shared" si="754"/>
        <v>75</v>
      </c>
      <c r="BG413" s="14">
        <f>INDEX(属性投放!$DL$6:$DL$85,(卡牌属性!AG413-2)*20+卡牌属性!AL413)</f>
        <v>38</v>
      </c>
      <c r="BH413" s="14">
        <f t="shared" si="755"/>
        <v>38</v>
      </c>
      <c r="BI413" s="14">
        <f t="shared" si="755"/>
        <v>38</v>
      </c>
      <c r="BJ413" s="14">
        <f t="shared" si="755"/>
        <v>38</v>
      </c>
      <c r="BK413" s="14">
        <f t="shared" si="755"/>
        <v>38</v>
      </c>
      <c r="BL413" s="14">
        <f>INDEX(属性投放!$DM$6:$DM$85,(卡牌属性!AG413-2)*20+卡牌属性!AL413)</f>
        <v>375</v>
      </c>
      <c r="BM413" s="14">
        <f t="shared" si="756"/>
        <v>375</v>
      </c>
      <c r="BN413" s="14">
        <f t="shared" si="756"/>
        <v>375</v>
      </c>
      <c r="BO413" s="14">
        <f t="shared" si="756"/>
        <v>375</v>
      </c>
      <c r="BP413" s="14">
        <f t="shared" si="756"/>
        <v>375</v>
      </c>
      <c r="BU413" s="13">
        <v>409</v>
      </c>
      <c r="BV413" s="13">
        <f t="shared" si="732"/>
        <v>21</v>
      </c>
      <c r="BW413" s="14">
        <f t="shared" si="733"/>
        <v>3</v>
      </c>
      <c r="BX413" s="14">
        <f t="shared" si="734"/>
        <v>1102021</v>
      </c>
      <c r="BY413" s="14" t="str">
        <f t="shared" si="735"/>
        <v>烈风螳螂9突</v>
      </c>
      <c r="BZ413" s="25" t="s">
        <v>162</v>
      </c>
      <c r="CA413" s="14">
        <v>2</v>
      </c>
      <c r="CB413" s="14">
        <f t="shared" si="736"/>
        <v>9</v>
      </c>
      <c r="CC413" s="14" t="s">
        <v>21</v>
      </c>
      <c r="CD413" s="14">
        <f>INDEX(属性投放!$AY$6:$AY$85,(BW413-2)*20+CB413)</f>
        <v>2401</v>
      </c>
      <c r="CE413" s="14" t="s">
        <v>22</v>
      </c>
      <c r="CF413" s="14">
        <f>INDEX(属性投放!$AZ$6:$AZ$85,(BW413-2)*20+CB413)</f>
        <v>1165</v>
      </c>
      <c r="CG413" s="14" t="s">
        <v>674</v>
      </c>
      <c r="CH413" s="14">
        <f>INDEX(属性投放!$BA$6:$BA$85,(BW413-2)*20+CB413)</f>
        <v>23010</v>
      </c>
      <c r="CI413" s="14" t="s">
        <v>21</v>
      </c>
      <c r="CJ413" s="14">
        <f>INDEX(属性投放!$BB$6:$BB$85,(BW413-2)*20+CB413)</f>
        <v>15</v>
      </c>
      <c r="CK413" s="14" t="s">
        <v>22</v>
      </c>
      <c r="CL413" s="14">
        <f>INDEX(属性投放!$BC$6:$BC$85,(BW413-2)*20+CB413)</f>
        <v>8</v>
      </c>
      <c r="CM413" s="14" t="s">
        <v>674</v>
      </c>
      <c r="CN413" s="14">
        <f>INDEX(属性投放!$BD$6:$BD$85,(BW413-2)*20+CB413)</f>
        <v>150</v>
      </c>
      <c r="CQ413" s="13">
        <v>409</v>
      </c>
      <c r="CR413" s="13">
        <f t="shared" si="737"/>
        <v>8</v>
      </c>
      <c r="CS413" s="13">
        <f t="shared" si="738"/>
        <v>45</v>
      </c>
      <c r="CT413" s="14">
        <f t="shared" si="739"/>
        <v>4</v>
      </c>
      <c r="CU413" s="14">
        <f t="shared" si="740"/>
        <v>1102008</v>
      </c>
      <c r="CV413" s="14" t="str">
        <f>INDEX($O$6:$O$27,CR413)&amp;"-"&amp;INDEX(属性投放!$AB$7:$AB$26,CX413)&amp;"-魂火-"&amp;CZ413</f>
        <v>夏侯渊-大焦热+2-魂火-3</v>
      </c>
      <c r="CW413" s="25" t="s">
        <v>162</v>
      </c>
      <c r="CX413" s="14">
        <f>INDEX(属性投放!$AL$7:$AL$58,CS413)</f>
        <v>18</v>
      </c>
      <c r="CY413" s="14" t="s">
        <v>701</v>
      </c>
      <c r="CZ413" s="14">
        <f>INDEX(属性投放!$AM$7:$AM$58,CS413)</f>
        <v>3</v>
      </c>
      <c r="DA413" s="14">
        <f t="shared" si="741"/>
        <v>45</v>
      </c>
      <c r="DB413" s="14">
        <f>INDEX(属性投放!$AN$7:$AN$58,DA413)</f>
        <v>132</v>
      </c>
      <c r="DC413" s="14" t="s">
        <v>702</v>
      </c>
      <c r="DD413" s="14">
        <f>INDEX(属性投放!$BJ$6:$BJ$85,(CT413-2)*20+CX413)</f>
        <v>1200</v>
      </c>
      <c r="DE413" s="14">
        <f>SUMIFS(DD$5:DD413,$CR$5:$CR413,"="&amp;$CR413)</f>
        <v>17210</v>
      </c>
      <c r="DF413" s="14" t="s">
        <v>703</v>
      </c>
      <c r="DG413" s="14">
        <f>INDEX(属性投放!$BK$6:$BK$85,(CT413-2)*20+CX413)</f>
        <v>600</v>
      </c>
      <c r="DH413" s="14">
        <f>SUMIFS(DG$5:DG413,$CR$5:$CR413,"="&amp;$CR413)</f>
        <v>8608</v>
      </c>
      <c r="DI413" s="14" t="s">
        <v>704</v>
      </c>
      <c r="DJ413" s="14">
        <f>INDEX(属性投放!$BL$6:$BL$85,(CT413-2)*20+CX413)</f>
        <v>12000</v>
      </c>
      <c r="DK413" s="14">
        <f>SUMIFS(DJ$5:DJ413,$CR$5:$CR413,"="&amp;$CR413)</f>
        <v>172100</v>
      </c>
      <c r="DP413" s="14">
        <f t="shared" si="742"/>
        <v>1102021</v>
      </c>
      <c r="DQ413" s="14" t="str">
        <f t="shared" si="743"/>
        <v>烈风螳螂9突</v>
      </c>
      <c r="DR413" s="14">
        <f t="shared" si="744"/>
        <v>7</v>
      </c>
      <c r="DS413" s="14">
        <f t="shared" si="745"/>
        <v>5</v>
      </c>
      <c r="DT413" s="14">
        <f t="shared" si="746"/>
        <v>3</v>
      </c>
      <c r="DU413" s="14">
        <f t="shared" si="747"/>
        <v>3</v>
      </c>
      <c r="DV413" s="14">
        <f t="shared" si="748"/>
        <v>9</v>
      </c>
      <c r="DW413" s="14">
        <f t="shared" si="749"/>
        <v>29</v>
      </c>
      <c r="DX413" s="14">
        <f>INDEX(属性投放!$AW$6:$AW$85,(卡牌属性!DU413-2)*20+卡牌属性!DV413)</f>
        <v>8</v>
      </c>
      <c r="DY413" s="14">
        <f>INDEX(属性投放!BP$6:BP$85,卡牌属性!$DW413)</f>
        <v>200</v>
      </c>
      <c r="DZ413" s="14">
        <f>INDEX(属性投放!BQ$6:BQ$85,卡牌属性!$DW413)</f>
        <v>100</v>
      </c>
      <c r="EA413" s="14">
        <f>INDEX(属性投放!BR$6:BR$85,卡牌属性!$DW413)</f>
        <v>2000</v>
      </c>
      <c r="EB413" s="14">
        <f t="shared" si="757"/>
        <v>2073</v>
      </c>
      <c r="EC413" s="14">
        <f t="shared" si="758"/>
        <v>2241</v>
      </c>
      <c r="ED413" s="14">
        <f t="shared" si="759"/>
        <v>2445</v>
      </c>
      <c r="EE413" s="14">
        <f t="shared" si="760"/>
        <v>2445</v>
      </c>
      <c r="EF413" s="14">
        <f t="shared" si="761"/>
        <v>2845</v>
      </c>
      <c r="EG413" s="14">
        <f t="shared" si="762"/>
        <v>753</v>
      </c>
      <c r="EH413" s="14">
        <f t="shared" si="763"/>
        <v>804</v>
      </c>
      <c r="EI413" s="14">
        <f t="shared" si="764"/>
        <v>804</v>
      </c>
      <c r="EJ413" s="14">
        <f t="shared" si="765"/>
        <v>969</v>
      </c>
      <c r="EK413" s="14">
        <f t="shared" si="766"/>
        <v>1030</v>
      </c>
      <c r="EL413" s="14">
        <f t="shared" si="767"/>
        <v>12310</v>
      </c>
      <c r="EM413" s="14">
        <f t="shared" si="768"/>
        <v>13440</v>
      </c>
      <c r="EN413" s="14">
        <f t="shared" si="769"/>
        <v>13440</v>
      </c>
      <c r="EO413" s="14">
        <f t="shared" si="770"/>
        <v>14710</v>
      </c>
      <c r="EP413" s="14">
        <f t="shared" si="771"/>
        <v>15810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3">
        <v>410</v>
      </c>
      <c r="AF414" s="13">
        <f t="shared" si="750"/>
        <v>21</v>
      </c>
      <c r="AG414" s="13">
        <f t="shared" si="728"/>
        <v>4</v>
      </c>
      <c r="AH414" s="14">
        <f t="shared" si="729"/>
        <v>1101026</v>
      </c>
      <c r="AI414" s="14" t="str">
        <f t="shared" si="730"/>
        <v>貂灵芸10突</v>
      </c>
      <c r="AJ414" s="25" t="s">
        <v>162</v>
      </c>
      <c r="AK414" s="14">
        <v>91</v>
      </c>
      <c r="AL414" s="14">
        <f t="shared" si="731"/>
        <v>10</v>
      </c>
      <c r="AM414" s="14">
        <f>INDEX(属性投放!$DE$6:$DE$85,(卡牌属性!AG414-2)*20+卡牌属性!AL414)</f>
        <v>3989</v>
      </c>
      <c r="AN414" s="14">
        <f t="shared" si="751"/>
        <v>3989</v>
      </c>
      <c r="AO414" s="14">
        <f t="shared" si="751"/>
        <v>3989</v>
      </c>
      <c r="AP414" s="14">
        <f t="shared" si="751"/>
        <v>3989</v>
      </c>
      <c r="AQ414" s="14">
        <f t="shared" si="751"/>
        <v>3989</v>
      </c>
      <c r="AR414" s="14">
        <f>INDEX(属性投放!$DF$6:$DF$85,(卡牌属性!AG414-2)*20+卡牌属性!AL414)</f>
        <v>1983</v>
      </c>
      <c r="AS414" s="14">
        <f t="shared" si="752"/>
        <v>1983</v>
      </c>
      <c r="AT414" s="14">
        <f t="shared" si="752"/>
        <v>1983</v>
      </c>
      <c r="AU414" s="14">
        <f t="shared" si="752"/>
        <v>1983</v>
      </c>
      <c r="AV414" s="14">
        <f t="shared" si="752"/>
        <v>1983</v>
      </c>
      <c r="AW414" s="14">
        <f>INDEX(属性投放!$DG$6:$DG$85,(卡牌属性!AG414-2)*20+卡牌属性!AL414)</f>
        <v>19845</v>
      </c>
      <c r="AX414" s="14">
        <f t="shared" si="753"/>
        <v>19845</v>
      </c>
      <c r="AY414" s="14">
        <f t="shared" si="753"/>
        <v>19845</v>
      </c>
      <c r="AZ414" s="14">
        <f t="shared" si="753"/>
        <v>19845</v>
      </c>
      <c r="BA414" s="14">
        <f t="shared" si="753"/>
        <v>19845</v>
      </c>
      <c r="BB414" s="14">
        <f>INDEX(属性投放!$DK$6:$DK$85,(卡牌属性!AG414-2)*20+卡牌属性!AL414)</f>
        <v>148</v>
      </c>
      <c r="BC414" s="14">
        <f t="shared" si="754"/>
        <v>148</v>
      </c>
      <c r="BD414" s="14">
        <f t="shared" si="754"/>
        <v>148</v>
      </c>
      <c r="BE414" s="14">
        <f t="shared" si="754"/>
        <v>148</v>
      </c>
      <c r="BF414" s="14">
        <f t="shared" si="754"/>
        <v>148</v>
      </c>
      <c r="BG414" s="14">
        <f>INDEX(属性投放!$DL$6:$DL$85,(卡牌属性!AG414-2)*20+卡牌属性!AL414)</f>
        <v>74</v>
      </c>
      <c r="BH414" s="14">
        <f t="shared" si="755"/>
        <v>74</v>
      </c>
      <c r="BI414" s="14">
        <f t="shared" si="755"/>
        <v>74</v>
      </c>
      <c r="BJ414" s="14">
        <f t="shared" si="755"/>
        <v>74</v>
      </c>
      <c r="BK414" s="14">
        <f t="shared" si="755"/>
        <v>74</v>
      </c>
      <c r="BL414" s="14">
        <f>INDEX(属性投放!$DM$6:$DM$85,(卡牌属性!AG414-2)*20+卡牌属性!AL414)</f>
        <v>740</v>
      </c>
      <c r="BM414" s="14">
        <f t="shared" si="756"/>
        <v>740</v>
      </c>
      <c r="BN414" s="14">
        <f t="shared" si="756"/>
        <v>740</v>
      </c>
      <c r="BO414" s="14">
        <f t="shared" si="756"/>
        <v>740</v>
      </c>
      <c r="BP414" s="14">
        <f t="shared" si="756"/>
        <v>740</v>
      </c>
      <c r="BU414" s="13">
        <v>410</v>
      </c>
      <c r="BV414" s="13">
        <f t="shared" si="732"/>
        <v>21</v>
      </c>
      <c r="BW414" s="14">
        <f t="shared" si="733"/>
        <v>3</v>
      </c>
      <c r="BX414" s="14">
        <f t="shared" si="734"/>
        <v>1102021</v>
      </c>
      <c r="BY414" s="14" t="str">
        <f t="shared" si="735"/>
        <v>烈风螳螂10突</v>
      </c>
      <c r="BZ414" s="25" t="s">
        <v>162</v>
      </c>
      <c r="CA414" s="14">
        <v>2</v>
      </c>
      <c r="CB414" s="14">
        <f t="shared" si="736"/>
        <v>10</v>
      </c>
      <c r="CC414" s="14" t="s">
        <v>21</v>
      </c>
      <c r="CD414" s="14">
        <f>INDEX(属性投放!$AY$6:$AY$85,(BW414-2)*20+CB414)</f>
        <v>3081</v>
      </c>
      <c r="CE414" s="14" t="s">
        <v>22</v>
      </c>
      <c r="CF414" s="14">
        <f>INDEX(属性投放!$AZ$6:$AZ$85,(BW414-2)*20+CB414)</f>
        <v>1509</v>
      </c>
      <c r="CG414" s="14" t="s">
        <v>674</v>
      </c>
      <c r="CH414" s="14">
        <f>INDEX(属性投放!$BA$6:$BA$85,(BW414-2)*20+CB414)</f>
        <v>29810</v>
      </c>
      <c r="CI414" s="14" t="s">
        <v>21</v>
      </c>
      <c r="CJ414" s="14">
        <f>INDEX(属性投放!$BB$6:$BB$85,(BW414-2)*20+CB414)</f>
        <v>20</v>
      </c>
      <c r="CK414" s="14" t="s">
        <v>22</v>
      </c>
      <c r="CL414" s="14">
        <f>INDEX(属性投放!$BC$6:$BC$85,(BW414-2)*20+CB414)</f>
        <v>10</v>
      </c>
      <c r="CM414" s="14" t="s">
        <v>674</v>
      </c>
      <c r="CN414" s="14">
        <f>INDEX(属性投放!$BD$6:$BD$85,(BW414-2)*20+CB414)</f>
        <v>200</v>
      </c>
      <c r="CQ414" s="13">
        <v>410</v>
      </c>
      <c r="CR414" s="13">
        <f t="shared" si="737"/>
        <v>8</v>
      </c>
      <c r="CS414" s="13">
        <f t="shared" si="738"/>
        <v>46</v>
      </c>
      <c r="CT414" s="14">
        <f t="shared" si="739"/>
        <v>4</v>
      </c>
      <c r="CU414" s="14">
        <f t="shared" si="740"/>
        <v>1102008</v>
      </c>
      <c r="CV414" s="14" t="str">
        <f>INDEX($O$6:$O$27,CR414)&amp;"-"&amp;INDEX(属性投放!$AB$7:$AB$26,CX414)&amp;"-魂火-"&amp;CZ414</f>
        <v>夏侯渊-无间-魂火-1</v>
      </c>
      <c r="CW414" s="25" t="s">
        <v>162</v>
      </c>
      <c r="CX414" s="14">
        <f>INDEX(属性投放!$AL$7:$AL$58,CS414)</f>
        <v>19</v>
      </c>
      <c r="CY414" s="14" t="s">
        <v>701</v>
      </c>
      <c r="CZ414" s="14">
        <f>INDEX(属性投放!$AM$7:$AM$58,CS414)</f>
        <v>1</v>
      </c>
      <c r="DA414" s="14">
        <f t="shared" si="741"/>
        <v>46</v>
      </c>
      <c r="DB414" s="14">
        <f>INDEX(属性投放!$AN$7:$AN$58,DA414)</f>
        <v>135</v>
      </c>
      <c r="DC414" s="14" t="s">
        <v>702</v>
      </c>
      <c r="DD414" s="14">
        <f>INDEX(属性投放!$BJ$6:$BJ$85,(CT414-2)*20+CX414)</f>
        <v>1500</v>
      </c>
      <c r="DE414" s="14">
        <f>SUMIFS(DD$5:DD414,$CR$5:$CR414,"="&amp;$CR414)</f>
        <v>18710</v>
      </c>
      <c r="DF414" s="14" t="s">
        <v>703</v>
      </c>
      <c r="DG414" s="14">
        <f>INDEX(属性投放!$BK$6:$BK$85,(CT414-2)*20+CX414)</f>
        <v>750</v>
      </c>
      <c r="DH414" s="14">
        <f>SUMIFS(DG$5:DG414,$CR$5:$CR414,"="&amp;$CR414)</f>
        <v>9358</v>
      </c>
      <c r="DI414" s="14" t="s">
        <v>704</v>
      </c>
      <c r="DJ414" s="14">
        <f>INDEX(属性投放!$BL$6:$BL$85,(CT414-2)*20+CX414)</f>
        <v>15000</v>
      </c>
      <c r="DK414" s="14">
        <f>SUMIFS(DJ$5:DJ414,$CR$5:$CR414,"="&amp;$CR414)</f>
        <v>187100</v>
      </c>
      <c r="DP414" s="14">
        <f t="shared" si="742"/>
        <v>1102021</v>
      </c>
      <c r="DQ414" s="14" t="str">
        <f t="shared" si="743"/>
        <v>烈风螳螂10突</v>
      </c>
      <c r="DR414" s="14">
        <f t="shared" si="744"/>
        <v>7</v>
      </c>
      <c r="DS414" s="14">
        <f t="shared" si="745"/>
        <v>5</v>
      </c>
      <c r="DT414" s="14">
        <f t="shared" si="746"/>
        <v>3</v>
      </c>
      <c r="DU414" s="14">
        <f t="shared" si="747"/>
        <v>3</v>
      </c>
      <c r="DV414" s="14">
        <f t="shared" si="748"/>
        <v>10</v>
      </c>
      <c r="DW414" s="14">
        <f t="shared" si="749"/>
        <v>30</v>
      </c>
      <c r="DX414" s="14">
        <f>INDEX(属性投放!$AW$6:$AW$85,(卡牌属性!DU414-2)*20+卡牌属性!DV414)</f>
        <v>7</v>
      </c>
      <c r="DY414" s="14">
        <f>INDEX(属性投放!BP$6:BP$85,卡牌属性!$DW414)</f>
        <v>225</v>
      </c>
      <c r="DZ414" s="14">
        <f>INDEX(属性投放!BQ$6:BQ$85,卡牌属性!$DW414)</f>
        <v>113</v>
      </c>
      <c r="EA414" s="14">
        <f>INDEX(属性投放!BR$6:BR$85,卡牌属性!$DW414)</f>
        <v>2250</v>
      </c>
      <c r="EB414" s="14">
        <f t="shared" si="757"/>
        <v>2473</v>
      </c>
      <c r="EC414" s="14">
        <f t="shared" si="758"/>
        <v>2665</v>
      </c>
      <c r="ED414" s="14">
        <f t="shared" si="759"/>
        <v>2885</v>
      </c>
      <c r="EE414" s="14">
        <f t="shared" si="760"/>
        <v>2885</v>
      </c>
      <c r="EF414" s="14">
        <f t="shared" si="761"/>
        <v>3365</v>
      </c>
      <c r="EG414" s="14">
        <f t="shared" si="762"/>
        <v>917</v>
      </c>
      <c r="EH414" s="14">
        <f t="shared" si="763"/>
        <v>968</v>
      </c>
      <c r="EI414" s="14">
        <f t="shared" si="764"/>
        <v>968</v>
      </c>
      <c r="EJ414" s="14">
        <f t="shared" si="765"/>
        <v>1173</v>
      </c>
      <c r="EK414" s="14">
        <f t="shared" si="766"/>
        <v>1242</v>
      </c>
      <c r="EL414" s="14">
        <f t="shared" si="767"/>
        <v>15110</v>
      </c>
      <c r="EM414" s="14">
        <f t="shared" si="768"/>
        <v>16400</v>
      </c>
      <c r="EN414" s="14">
        <f t="shared" si="769"/>
        <v>16400</v>
      </c>
      <c r="EO414" s="14">
        <f t="shared" si="770"/>
        <v>17910</v>
      </c>
      <c r="EP414" s="14">
        <f t="shared" si="771"/>
        <v>19090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3">
        <v>411</v>
      </c>
      <c r="AF415" s="13">
        <f t="shared" si="750"/>
        <v>21</v>
      </c>
      <c r="AG415" s="13">
        <f t="shared" si="728"/>
        <v>4</v>
      </c>
      <c r="AH415" s="14">
        <f t="shared" si="729"/>
        <v>1101026</v>
      </c>
      <c r="AI415" s="14" t="str">
        <f t="shared" si="730"/>
        <v>貂灵芸11突</v>
      </c>
      <c r="AJ415" s="25" t="s">
        <v>162</v>
      </c>
      <c r="AK415" s="14">
        <v>92</v>
      </c>
      <c r="AL415" s="14">
        <f t="shared" si="731"/>
        <v>11</v>
      </c>
      <c r="AM415" s="14">
        <f>INDEX(属性投放!$DE$6:$DE$85,(卡牌属性!AG415-2)*20+卡牌属性!AL415)</f>
        <v>4411</v>
      </c>
      <c r="AN415" s="14">
        <f t="shared" si="751"/>
        <v>4411</v>
      </c>
      <c r="AO415" s="14">
        <f t="shared" si="751"/>
        <v>4411</v>
      </c>
      <c r="AP415" s="14">
        <f t="shared" si="751"/>
        <v>4411</v>
      </c>
      <c r="AQ415" s="14">
        <f t="shared" si="751"/>
        <v>4411</v>
      </c>
      <c r="AR415" s="14">
        <f>INDEX(属性投放!$DF$6:$DF$85,(卡牌属性!AG415-2)*20+卡牌属性!AL415)</f>
        <v>2194</v>
      </c>
      <c r="AS415" s="14">
        <f t="shared" si="752"/>
        <v>2194</v>
      </c>
      <c r="AT415" s="14">
        <f t="shared" si="752"/>
        <v>2194</v>
      </c>
      <c r="AU415" s="14">
        <f t="shared" si="752"/>
        <v>2194</v>
      </c>
      <c r="AV415" s="14">
        <f t="shared" si="752"/>
        <v>2194</v>
      </c>
      <c r="AW415" s="14">
        <f>INDEX(属性投放!$DG$6:$DG$85,(卡牌属性!AG415-2)*20+卡牌属性!AL415)</f>
        <v>21955</v>
      </c>
      <c r="AX415" s="14">
        <f t="shared" si="753"/>
        <v>21955</v>
      </c>
      <c r="AY415" s="14">
        <f t="shared" si="753"/>
        <v>21955</v>
      </c>
      <c r="AZ415" s="14">
        <f t="shared" si="753"/>
        <v>21955</v>
      </c>
      <c r="BA415" s="14">
        <f t="shared" si="753"/>
        <v>21955</v>
      </c>
      <c r="BB415" s="14">
        <f>INDEX(属性投放!$DK$6:$DK$85,(卡牌属性!AG415-2)*20+卡牌属性!AL415)</f>
        <v>148</v>
      </c>
      <c r="BC415" s="14">
        <f t="shared" si="754"/>
        <v>148</v>
      </c>
      <c r="BD415" s="14">
        <f t="shared" si="754"/>
        <v>148</v>
      </c>
      <c r="BE415" s="14">
        <f t="shared" si="754"/>
        <v>148</v>
      </c>
      <c r="BF415" s="14">
        <f t="shared" si="754"/>
        <v>148</v>
      </c>
      <c r="BG415" s="14">
        <f>INDEX(属性投放!$DL$6:$DL$85,(卡牌属性!AG415-2)*20+卡牌属性!AL415)</f>
        <v>74</v>
      </c>
      <c r="BH415" s="14">
        <f t="shared" si="755"/>
        <v>74</v>
      </c>
      <c r="BI415" s="14">
        <f t="shared" si="755"/>
        <v>74</v>
      </c>
      <c r="BJ415" s="14">
        <f t="shared" si="755"/>
        <v>74</v>
      </c>
      <c r="BK415" s="14">
        <f t="shared" si="755"/>
        <v>74</v>
      </c>
      <c r="BL415" s="14">
        <f>INDEX(属性投放!$DM$6:$DM$85,(卡牌属性!AG415-2)*20+卡牌属性!AL415)</f>
        <v>740</v>
      </c>
      <c r="BM415" s="14">
        <f t="shared" si="756"/>
        <v>740</v>
      </c>
      <c r="BN415" s="14">
        <f t="shared" si="756"/>
        <v>740</v>
      </c>
      <c r="BO415" s="14">
        <f t="shared" si="756"/>
        <v>740</v>
      </c>
      <c r="BP415" s="14">
        <f t="shared" si="756"/>
        <v>740</v>
      </c>
      <c r="BU415" s="13">
        <v>411</v>
      </c>
      <c r="BV415" s="13">
        <f t="shared" si="732"/>
        <v>21</v>
      </c>
      <c r="BW415" s="14">
        <f t="shared" si="733"/>
        <v>3</v>
      </c>
      <c r="BX415" s="14">
        <f t="shared" si="734"/>
        <v>1102021</v>
      </c>
      <c r="BY415" s="14" t="str">
        <f t="shared" si="735"/>
        <v>烈风螳螂11突</v>
      </c>
      <c r="BZ415" s="25" t="s">
        <v>162</v>
      </c>
      <c r="CA415" s="14">
        <v>2</v>
      </c>
      <c r="CB415" s="14">
        <f t="shared" si="736"/>
        <v>11</v>
      </c>
      <c r="CC415" s="14" t="s">
        <v>21</v>
      </c>
      <c r="CD415" s="14">
        <f>INDEX(属性投放!$AY$6:$AY$85,(BW415-2)*20+CB415)</f>
        <v>3896</v>
      </c>
      <c r="CE415" s="14" t="s">
        <v>22</v>
      </c>
      <c r="CF415" s="14">
        <f>INDEX(属性投放!$AZ$6:$AZ$85,(BW415-2)*20+CB415)</f>
        <v>1917</v>
      </c>
      <c r="CG415" s="14" t="s">
        <v>674</v>
      </c>
      <c r="CH415" s="14">
        <f>INDEX(属性投放!$BA$6:$BA$85,(BW415-2)*20+CB415)</f>
        <v>37960</v>
      </c>
      <c r="CI415" s="14" t="s">
        <v>21</v>
      </c>
      <c r="CJ415" s="14">
        <f>INDEX(属性投放!$BB$6:$BB$85,(BW415-2)*20+CB415)</f>
        <v>20</v>
      </c>
      <c r="CK415" s="14" t="s">
        <v>22</v>
      </c>
      <c r="CL415" s="14">
        <f>INDEX(属性投放!$BC$6:$BC$85,(BW415-2)*20+CB415)</f>
        <v>10</v>
      </c>
      <c r="CM415" s="14" t="s">
        <v>674</v>
      </c>
      <c r="CN415" s="14">
        <f>INDEX(属性投放!$BD$6:$BD$85,(BW415-2)*20+CB415)</f>
        <v>200</v>
      </c>
      <c r="CQ415" s="13">
        <v>411</v>
      </c>
      <c r="CR415" s="13">
        <f t="shared" si="737"/>
        <v>8</v>
      </c>
      <c r="CS415" s="13">
        <f t="shared" si="738"/>
        <v>47</v>
      </c>
      <c r="CT415" s="14">
        <f t="shared" si="739"/>
        <v>4</v>
      </c>
      <c r="CU415" s="14">
        <f t="shared" si="740"/>
        <v>1102008</v>
      </c>
      <c r="CV415" s="14" t="str">
        <f>INDEX($O$6:$O$27,CR415)&amp;"-"&amp;INDEX(属性投放!$AB$7:$AB$26,CX415)&amp;"-魂火-"&amp;CZ415</f>
        <v>夏侯渊-无间-魂火-2</v>
      </c>
      <c r="CW415" s="25" t="s">
        <v>162</v>
      </c>
      <c r="CX415" s="14">
        <f>INDEX(属性投放!$AL$7:$AL$58,CS415)</f>
        <v>19</v>
      </c>
      <c r="CY415" s="14" t="s">
        <v>701</v>
      </c>
      <c r="CZ415" s="14">
        <f>INDEX(属性投放!$AM$7:$AM$58,CS415)</f>
        <v>2</v>
      </c>
      <c r="DA415" s="14">
        <f t="shared" si="741"/>
        <v>47</v>
      </c>
      <c r="DB415" s="14">
        <f>INDEX(属性投放!$AN$7:$AN$58,DA415)</f>
        <v>137</v>
      </c>
      <c r="DC415" s="14" t="s">
        <v>702</v>
      </c>
      <c r="DD415" s="14">
        <f>INDEX(属性投放!$BJ$6:$BJ$85,(CT415-2)*20+CX415)</f>
        <v>1500</v>
      </c>
      <c r="DE415" s="14">
        <f>SUMIFS(DD$5:DD415,$CR$5:$CR415,"="&amp;$CR415)</f>
        <v>20210</v>
      </c>
      <c r="DF415" s="14" t="s">
        <v>703</v>
      </c>
      <c r="DG415" s="14">
        <f>INDEX(属性投放!$BK$6:$BK$85,(CT415-2)*20+CX415)</f>
        <v>750</v>
      </c>
      <c r="DH415" s="14">
        <f>SUMIFS(DG$5:DG415,$CR$5:$CR415,"="&amp;$CR415)</f>
        <v>10108</v>
      </c>
      <c r="DI415" s="14" t="s">
        <v>704</v>
      </c>
      <c r="DJ415" s="14">
        <f>INDEX(属性投放!$BL$6:$BL$85,(CT415-2)*20+CX415)</f>
        <v>15000</v>
      </c>
      <c r="DK415" s="14">
        <f>SUMIFS(DJ$5:DJ415,$CR$5:$CR415,"="&amp;$CR415)</f>
        <v>202100</v>
      </c>
      <c r="DP415" s="14">
        <f t="shared" si="742"/>
        <v>1102021</v>
      </c>
      <c r="DQ415" s="14" t="str">
        <f t="shared" si="743"/>
        <v>烈风螳螂11突</v>
      </c>
      <c r="DR415" s="14">
        <f t="shared" si="744"/>
        <v>7</v>
      </c>
      <c r="DS415" s="14">
        <f t="shared" si="745"/>
        <v>5</v>
      </c>
      <c r="DT415" s="14">
        <f t="shared" si="746"/>
        <v>3</v>
      </c>
      <c r="DU415" s="14">
        <f t="shared" si="747"/>
        <v>3</v>
      </c>
      <c r="DV415" s="14">
        <f t="shared" si="748"/>
        <v>11</v>
      </c>
      <c r="DW415" s="14">
        <f t="shared" si="749"/>
        <v>31</v>
      </c>
      <c r="DX415" s="14">
        <f>INDEX(属性投放!$AW$6:$AW$85,(卡牌属性!DU415-2)*20+卡牌属性!DV415)</f>
        <v>8</v>
      </c>
      <c r="DY415" s="14">
        <f>INDEX(属性投放!BP$6:BP$85,卡牌属性!$DW415)</f>
        <v>280</v>
      </c>
      <c r="DZ415" s="14">
        <f>INDEX(属性投放!BQ$6:BQ$85,卡牌属性!$DW415)</f>
        <v>140</v>
      </c>
      <c r="EA415" s="14">
        <f>INDEX(属性投放!BR$6:BR$85,卡牌属性!$DW415)</f>
        <v>2800</v>
      </c>
      <c r="EB415" s="14">
        <f t="shared" si="757"/>
        <v>2908</v>
      </c>
      <c r="EC415" s="14">
        <f t="shared" si="758"/>
        <v>3135</v>
      </c>
      <c r="ED415" s="14">
        <f t="shared" si="759"/>
        <v>3390</v>
      </c>
      <c r="EE415" s="14">
        <f t="shared" si="760"/>
        <v>3390</v>
      </c>
      <c r="EF415" s="14">
        <f t="shared" si="761"/>
        <v>3940</v>
      </c>
      <c r="EG415" s="14">
        <f t="shared" si="762"/>
        <v>1100</v>
      </c>
      <c r="EH415" s="14">
        <f t="shared" si="763"/>
        <v>1158</v>
      </c>
      <c r="EI415" s="14">
        <f t="shared" si="764"/>
        <v>1158</v>
      </c>
      <c r="EJ415" s="14">
        <f t="shared" si="765"/>
        <v>1391</v>
      </c>
      <c r="EK415" s="14">
        <f t="shared" si="766"/>
        <v>1481</v>
      </c>
      <c r="EL415" s="14">
        <f t="shared" si="767"/>
        <v>18200</v>
      </c>
      <c r="EM415" s="14">
        <f t="shared" si="768"/>
        <v>19700</v>
      </c>
      <c r="EN415" s="14">
        <f t="shared" si="769"/>
        <v>19700</v>
      </c>
      <c r="EO415" s="14">
        <f t="shared" si="770"/>
        <v>21560</v>
      </c>
      <c r="EP415" s="14">
        <f t="shared" si="771"/>
        <v>22810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3">
        <v>412</v>
      </c>
      <c r="AF416" s="13">
        <f t="shared" si="750"/>
        <v>21</v>
      </c>
      <c r="AG416" s="13">
        <f t="shared" si="728"/>
        <v>4</v>
      </c>
      <c r="AH416" s="14">
        <f t="shared" si="729"/>
        <v>1101026</v>
      </c>
      <c r="AI416" s="14" t="str">
        <f t="shared" si="730"/>
        <v>貂灵芸12突</v>
      </c>
      <c r="AJ416" s="25" t="s">
        <v>162</v>
      </c>
      <c r="AK416" s="14">
        <v>93</v>
      </c>
      <c r="AL416" s="14">
        <f t="shared" si="731"/>
        <v>12</v>
      </c>
      <c r="AM416" s="14">
        <f>INDEX(属性投放!$DE$6:$DE$85,(卡牌属性!AG416-2)*20+卡牌属性!AL416)</f>
        <v>4833</v>
      </c>
      <c r="AN416" s="14">
        <f t="shared" si="751"/>
        <v>4833</v>
      </c>
      <c r="AO416" s="14">
        <f t="shared" si="751"/>
        <v>4833</v>
      </c>
      <c r="AP416" s="14">
        <f t="shared" si="751"/>
        <v>4833</v>
      </c>
      <c r="AQ416" s="14">
        <f t="shared" si="751"/>
        <v>4833</v>
      </c>
      <c r="AR416" s="14">
        <f>INDEX(属性投放!$DF$6:$DF$85,(卡牌属性!AG416-2)*20+卡牌属性!AL416)</f>
        <v>2405</v>
      </c>
      <c r="AS416" s="14">
        <f t="shared" si="752"/>
        <v>2405</v>
      </c>
      <c r="AT416" s="14">
        <f t="shared" si="752"/>
        <v>2405</v>
      </c>
      <c r="AU416" s="14">
        <f t="shared" si="752"/>
        <v>2405</v>
      </c>
      <c r="AV416" s="14">
        <f t="shared" si="752"/>
        <v>2405</v>
      </c>
      <c r="AW416" s="14">
        <f>INDEX(属性投放!$DG$6:$DG$85,(卡牌属性!AG416-2)*20+卡牌属性!AL416)</f>
        <v>24065</v>
      </c>
      <c r="AX416" s="14">
        <f t="shared" si="753"/>
        <v>24065</v>
      </c>
      <c r="AY416" s="14">
        <f t="shared" si="753"/>
        <v>24065</v>
      </c>
      <c r="AZ416" s="14">
        <f t="shared" si="753"/>
        <v>24065</v>
      </c>
      <c r="BA416" s="14">
        <f t="shared" si="753"/>
        <v>24065</v>
      </c>
      <c r="BB416" s="14">
        <f>INDEX(属性投放!$DK$6:$DK$85,(卡牌属性!AG416-2)*20+卡牌属性!AL416)</f>
        <v>148</v>
      </c>
      <c r="BC416" s="14">
        <f t="shared" si="754"/>
        <v>148</v>
      </c>
      <c r="BD416" s="14">
        <f t="shared" si="754"/>
        <v>148</v>
      </c>
      <c r="BE416" s="14">
        <f t="shared" si="754"/>
        <v>148</v>
      </c>
      <c r="BF416" s="14">
        <f t="shared" si="754"/>
        <v>148</v>
      </c>
      <c r="BG416" s="14">
        <f>INDEX(属性投放!$DL$6:$DL$85,(卡牌属性!AG416-2)*20+卡牌属性!AL416)</f>
        <v>74</v>
      </c>
      <c r="BH416" s="14">
        <f t="shared" si="755"/>
        <v>74</v>
      </c>
      <c r="BI416" s="14">
        <f t="shared" si="755"/>
        <v>74</v>
      </c>
      <c r="BJ416" s="14">
        <f t="shared" si="755"/>
        <v>74</v>
      </c>
      <c r="BK416" s="14">
        <f t="shared" si="755"/>
        <v>74</v>
      </c>
      <c r="BL416" s="14">
        <f>INDEX(属性投放!$DM$6:$DM$85,(卡牌属性!AG416-2)*20+卡牌属性!AL416)</f>
        <v>740</v>
      </c>
      <c r="BM416" s="14">
        <f t="shared" si="756"/>
        <v>740</v>
      </c>
      <c r="BN416" s="14">
        <f t="shared" si="756"/>
        <v>740</v>
      </c>
      <c r="BO416" s="14">
        <f t="shared" si="756"/>
        <v>740</v>
      </c>
      <c r="BP416" s="14">
        <f t="shared" si="756"/>
        <v>740</v>
      </c>
      <c r="BU416" s="13">
        <v>412</v>
      </c>
      <c r="BV416" s="13">
        <f t="shared" si="732"/>
        <v>21</v>
      </c>
      <c r="BW416" s="14">
        <f t="shared" si="733"/>
        <v>3</v>
      </c>
      <c r="BX416" s="14">
        <f t="shared" si="734"/>
        <v>1102021</v>
      </c>
      <c r="BY416" s="14" t="str">
        <f t="shared" si="735"/>
        <v>烈风螳螂12突</v>
      </c>
      <c r="BZ416" s="25" t="s">
        <v>162</v>
      </c>
      <c r="CA416" s="14">
        <v>2</v>
      </c>
      <c r="CB416" s="14">
        <f t="shared" si="736"/>
        <v>12</v>
      </c>
      <c r="CC416" s="14" t="s">
        <v>21</v>
      </c>
      <c r="CD416" s="14">
        <f>INDEX(属性投放!$AY$6:$AY$85,(BW416-2)*20+CB416)</f>
        <v>4876</v>
      </c>
      <c r="CE416" s="14" t="s">
        <v>22</v>
      </c>
      <c r="CF416" s="14">
        <f>INDEX(属性投放!$AZ$6:$AZ$85,(BW416-2)*20+CB416)</f>
        <v>2407</v>
      </c>
      <c r="CG416" s="14" t="s">
        <v>674</v>
      </c>
      <c r="CH416" s="14">
        <f>INDEX(属性投放!$BA$6:$BA$85,(BW416-2)*20+CB416)</f>
        <v>47760</v>
      </c>
      <c r="CI416" s="14" t="s">
        <v>21</v>
      </c>
      <c r="CJ416" s="14">
        <f>INDEX(属性投放!$BB$6:$BB$85,(BW416-2)*20+CB416)</f>
        <v>20</v>
      </c>
      <c r="CK416" s="14" t="s">
        <v>22</v>
      </c>
      <c r="CL416" s="14">
        <f>INDEX(属性投放!$BC$6:$BC$85,(BW416-2)*20+CB416)</f>
        <v>10</v>
      </c>
      <c r="CM416" s="14" t="s">
        <v>674</v>
      </c>
      <c r="CN416" s="14">
        <f>INDEX(属性投放!$BD$6:$BD$85,(BW416-2)*20+CB416)</f>
        <v>200</v>
      </c>
      <c r="CQ416" s="13">
        <v>412</v>
      </c>
      <c r="CR416" s="13">
        <f t="shared" si="737"/>
        <v>8</v>
      </c>
      <c r="CS416" s="13">
        <f t="shared" si="738"/>
        <v>48</v>
      </c>
      <c r="CT416" s="14">
        <f t="shared" si="739"/>
        <v>4</v>
      </c>
      <c r="CU416" s="14">
        <f t="shared" si="740"/>
        <v>1102008</v>
      </c>
      <c r="CV416" s="14" t="str">
        <f>INDEX($O$6:$O$27,CR416)&amp;"-"&amp;INDEX(属性投放!$AB$7:$AB$26,CX416)&amp;"-魂火-"&amp;CZ416</f>
        <v>夏侯渊-无间-魂火-3</v>
      </c>
      <c r="CW416" s="25" t="s">
        <v>162</v>
      </c>
      <c r="CX416" s="14">
        <f>INDEX(属性投放!$AL$7:$AL$58,CS416)</f>
        <v>19</v>
      </c>
      <c r="CY416" s="14" t="s">
        <v>701</v>
      </c>
      <c r="CZ416" s="14">
        <f>INDEX(属性投放!$AM$7:$AM$58,CS416)</f>
        <v>3</v>
      </c>
      <c r="DA416" s="14">
        <f t="shared" si="741"/>
        <v>48</v>
      </c>
      <c r="DB416" s="14">
        <f>INDEX(属性投放!$AN$7:$AN$58,DA416)</f>
        <v>140</v>
      </c>
      <c r="DC416" s="14" t="s">
        <v>702</v>
      </c>
      <c r="DD416" s="14">
        <f>INDEX(属性投放!$BJ$6:$BJ$85,(CT416-2)*20+CX416)</f>
        <v>1500</v>
      </c>
      <c r="DE416" s="14">
        <f>SUMIFS(DD$5:DD416,$CR$5:$CR416,"="&amp;$CR416)</f>
        <v>21710</v>
      </c>
      <c r="DF416" s="14" t="s">
        <v>703</v>
      </c>
      <c r="DG416" s="14">
        <f>INDEX(属性投放!$BK$6:$BK$85,(CT416-2)*20+CX416)</f>
        <v>750</v>
      </c>
      <c r="DH416" s="14">
        <f>SUMIFS(DG$5:DG416,$CR$5:$CR416,"="&amp;$CR416)</f>
        <v>10858</v>
      </c>
      <c r="DI416" s="14" t="s">
        <v>704</v>
      </c>
      <c r="DJ416" s="14">
        <f>INDEX(属性投放!$BL$6:$BL$85,(CT416-2)*20+CX416)</f>
        <v>15000</v>
      </c>
      <c r="DK416" s="14">
        <f>SUMIFS(DJ$5:DJ416,$CR$5:$CR416,"="&amp;$CR416)</f>
        <v>217100</v>
      </c>
      <c r="DP416" s="14">
        <f t="shared" si="742"/>
        <v>1102021</v>
      </c>
      <c r="DQ416" s="14" t="str">
        <f t="shared" si="743"/>
        <v>烈风螳螂12突</v>
      </c>
      <c r="DR416" s="14">
        <f t="shared" si="744"/>
        <v>7</v>
      </c>
      <c r="DS416" s="14">
        <f t="shared" si="745"/>
        <v>5</v>
      </c>
      <c r="DT416" s="14">
        <f t="shared" si="746"/>
        <v>3</v>
      </c>
      <c r="DU416" s="14">
        <f t="shared" si="747"/>
        <v>3</v>
      </c>
      <c r="DV416" s="14">
        <f t="shared" si="748"/>
        <v>12</v>
      </c>
      <c r="DW416" s="14">
        <f t="shared" si="749"/>
        <v>32</v>
      </c>
      <c r="DX416" s="14">
        <f>INDEX(属性投放!$AW$6:$AW$85,(卡牌属性!DU416-2)*20+卡牌属性!DV416)</f>
        <v>7</v>
      </c>
      <c r="DY416" s="14">
        <f>INDEX(属性投放!BP$6:BP$85,卡牌属性!$DW416)</f>
        <v>500</v>
      </c>
      <c r="DZ416" s="14">
        <f>INDEX(属性投放!BQ$6:BQ$85,卡牌属性!$DW416)</f>
        <v>250</v>
      </c>
      <c r="EA416" s="14">
        <f>INDEX(属性投放!BR$6:BR$85,卡牌属性!$DW416)</f>
        <v>5000</v>
      </c>
      <c r="EB416" s="14">
        <f t="shared" si="757"/>
        <v>3428</v>
      </c>
      <c r="EC416" s="14">
        <f t="shared" si="758"/>
        <v>3695</v>
      </c>
      <c r="ED416" s="14">
        <f t="shared" si="759"/>
        <v>3990</v>
      </c>
      <c r="EE416" s="14">
        <f t="shared" si="760"/>
        <v>3990</v>
      </c>
      <c r="EF416" s="14">
        <f t="shared" si="761"/>
        <v>4620</v>
      </c>
      <c r="EG416" s="14">
        <f t="shared" si="762"/>
        <v>1320</v>
      </c>
      <c r="EH416" s="14">
        <f t="shared" si="763"/>
        <v>1386</v>
      </c>
      <c r="EI416" s="14">
        <f t="shared" si="764"/>
        <v>1386</v>
      </c>
      <c r="EJ416" s="14">
        <f t="shared" si="765"/>
        <v>1651</v>
      </c>
      <c r="EK416" s="14">
        <f t="shared" si="766"/>
        <v>1765</v>
      </c>
      <c r="EL416" s="14">
        <f t="shared" si="767"/>
        <v>21960</v>
      </c>
      <c r="EM416" s="14">
        <f t="shared" si="768"/>
        <v>23700</v>
      </c>
      <c r="EN416" s="14">
        <f t="shared" si="769"/>
        <v>23700</v>
      </c>
      <c r="EO416" s="14">
        <f t="shared" si="770"/>
        <v>25960</v>
      </c>
      <c r="EP416" s="14">
        <f t="shared" si="771"/>
        <v>27290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3">
        <v>413</v>
      </c>
      <c r="AF417" s="13">
        <f t="shared" si="750"/>
        <v>21</v>
      </c>
      <c r="AG417" s="13">
        <f t="shared" si="728"/>
        <v>4</v>
      </c>
      <c r="AH417" s="14">
        <f t="shared" si="729"/>
        <v>1101026</v>
      </c>
      <c r="AI417" s="14" t="str">
        <f t="shared" si="730"/>
        <v>貂灵芸13突</v>
      </c>
      <c r="AJ417" s="25" t="s">
        <v>162</v>
      </c>
      <c r="AK417" s="14">
        <v>94</v>
      </c>
      <c r="AL417" s="14">
        <f t="shared" si="731"/>
        <v>13</v>
      </c>
      <c r="AM417" s="14">
        <f>INDEX(属性投放!$DE$6:$DE$85,(卡牌属性!AG417-2)*20+卡牌属性!AL417)</f>
        <v>8955</v>
      </c>
      <c r="AN417" s="14">
        <f t="shared" si="751"/>
        <v>8955</v>
      </c>
      <c r="AO417" s="14">
        <f t="shared" si="751"/>
        <v>8955</v>
      </c>
      <c r="AP417" s="14">
        <f t="shared" si="751"/>
        <v>8955</v>
      </c>
      <c r="AQ417" s="14">
        <f t="shared" si="751"/>
        <v>8955</v>
      </c>
      <c r="AR417" s="14">
        <f>INDEX(属性投放!$DF$6:$DF$85,(卡牌属性!AG417-2)*20+卡牌属性!AL417)</f>
        <v>4466</v>
      </c>
      <c r="AS417" s="14">
        <f t="shared" si="752"/>
        <v>4466</v>
      </c>
      <c r="AT417" s="14">
        <f t="shared" si="752"/>
        <v>4466</v>
      </c>
      <c r="AU417" s="14">
        <f t="shared" si="752"/>
        <v>4466</v>
      </c>
      <c r="AV417" s="14">
        <f t="shared" si="752"/>
        <v>4466</v>
      </c>
      <c r="AW417" s="14">
        <f>INDEX(属性投放!$DG$6:$DG$85,(卡牌属性!AG417-2)*20+卡牌属性!AL417)</f>
        <v>44675</v>
      </c>
      <c r="AX417" s="14">
        <f t="shared" si="753"/>
        <v>44675</v>
      </c>
      <c r="AY417" s="14">
        <f t="shared" si="753"/>
        <v>44675</v>
      </c>
      <c r="AZ417" s="14">
        <f t="shared" si="753"/>
        <v>44675</v>
      </c>
      <c r="BA417" s="14">
        <f t="shared" si="753"/>
        <v>44675</v>
      </c>
      <c r="BB417" s="14">
        <f>INDEX(属性投放!$DK$6:$DK$85,(卡牌属性!AG417-2)*20+卡牌属性!AL417)</f>
        <v>279</v>
      </c>
      <c r="BC417" s="14">
        <f t="shared" si="754"/>
        <v>279</v>
      </c>
      <c r="BD417" s="14">
        <f t="shared" si="754"/>
        <v>279</v>
      </c>
      <c r="BE417" s="14">
        <f t="shared" si="754"/>
        <v>279</v>
      </c>
      <c r="BF417" s="14">
        <f t="shared" si="754"/>
        <v>279</v>
      </c>
      <c r="BG417" s="14">
        <f>INDEX(属性投放!$DL$6:$DL$85,(卡牌属性!AG417-2)*20+卡牌属性!AL417)</f>
        <v>140</v>
      </c>
      <c r="BH417" s="14">
        <f t="shared" si="755"/>
        <v>140</v>
      </c>
      <c r="BI417" s="14">
        <f t="shared" si="755"/>
        <v>140</v>
      </c>
      <c r="BJ417" s="14">
        <f t="shared" si="755"/>
        <v>140</v>
      </c>
      <c r="BK417" s="14">
        <f t="shared" si="755"/>
        <v>140</v>
      </c>
      <c r="BL417" s="14">
        <f>INDEX(属性投放!$DM$6:$DM$85,(卡牌属性!AG417-2)*20+卡牌属性!AL417)</f>
        <v>1395</v>
      </c>
      <c r="BM417" s="14">
        <f t="shared" si="756"/>
        <v>1395</v>
      </c>
      <c r="BN417" s="14">
        <f t="shared" si="756"/>
        <v>1395</v>
      </c>
      <c r="BO417" s="14">
        <f t="shared" si="756"/>
        <v>1395</v>
      </c>
      <c r="BP417" s="14">
        <f t="shared" si="756"/>
        <v>1395</v>
      </c>
      <c r="BU417" s="13">
        <v>413</v>
      </c>
      <c r="BV417" s="13">
        <f t="shared" si="732"/>
        <v>21</v>
      </c>
      <c r="BW417" s="14">
        <f t="shared" si="733"/>
        <v>3</v>
      </c>
      <c r="BX417" s="14">
        <f t="shared" si="734"/>
        <v>1102021</v>
      </c>
      <c r="BY417" s="14" t="str">
        <f t="shared" si="735"/>
        <v>烈风螳螂13突</v>
      </c>
      <c r="BZ417" s="25" t="s">
        <v>162</v>
      </c>
      <c r="CA417" s="14">
        <v>2</v>
      </c>
      <c r="CB417" s="14">
        <f t="shared" si="736"/>
        <v>13</v>
      </c>
      <c r="CC417" s="14" t="s">
        <v>21</v>
      </c>
      <c r="CD417" s="14">
        <f>INDEX(属性投放!$AY$6:$AY$85,(BW417-2)*20+CB417)</f>
        <v>6266</v>
      </c>
      <c r="CE417" s="14" t="s">
        <v>22</v>
      </c>
      <c r="CF417" s="14">
        <f>INDEX(属性投放!$AZ$6:$AZ$85,(BW417-2)*20+CB417)</f>
        <v>3102</v>
      </c>
      <c r="CG417" s="14" t="s">
        <v>674</v>
      </c>
      <c r="CH417" s="14">
        <f>INDEX(属性投放!$BA$6:$BA$85,(BW417-2)*20+CB417)</f>
        <v>61660</v>
      </c>
      <c r="CI417" s="14" t="s">
        <v>21</v>
      </c>
      <c r="CJ417" s="14">
        <f>INDEX(属性投放!$BB$6:$BB$85,(BW417-2)*20+CB417)</f>
        <v>25</v>
      </c>
      <c r="CK417" s="14" t="s">
        <v>22</v>
      </c>
      <c r="CL417" s="14">
        <f>INDEX(属性投放!$BC$6:$BC$85,(BW417-2)*20+CB417)</f>
        <v>13</v>
      </c>
      <c r="CM417" s="14" t="s">
        <v>674</v>
      </c>
      <c r="CN417" s="14">
        <f>INDEX(属性投放!$BD$6:$BD$85,(BW417-2)*20+CB417)</f>
        <v>250</v>
      </c>
      <c r="CQ417" s="13">
        <v>413</v>
      </c>
      <c r="CR417" s="13">
        <f t="shared" si="737"/>
        <v>8</v>
      </c>
      <c r="CS417" s="13">
        <f t="shared" si="738"/>
        <v>49</v>
      </c>
      <c r="CT417" s="14">
        <f t="shared" si="739"/>
        <v>4</v>
      </c>
      <c r="CU417" s="14">
        <f t="shared" si="740"/>
        <v>1102008</v>
      </c>
      <c r="CV417" s="14" t="str">
        <f>INDEX($O$6:$O$27,CR417)&amp;"-"&amp;INDEX(属性投放!$AB$7:$AB$26,CX417)&amp;"-魂火-"&amp;CZ417</f>
        <v>夏侯渊-无间+1-魂火-1</v>
      </c>
      <c r="CW417" s="25" t="s">
        <v>162</v>
      </c>
      <c r="CX417" s="14">
        <f>INDEX(属性投放!$AL$7:$AL$58,CS417)</f>
        <v>20</v>
      </c>
      <c r="CY417" s="14" t="s">
        <v>701</v>
      </c>
      <c r="CZ417" s="14">
        <f>INDEX(属性投放!$AM$7:$AM$58,CS417)</f>
        <v>1</v>
      </c>
      <c r="DA417" s="14">
        <f t="shared" si="741"/>
        <v>49</v>
      </c>
      <c r="DB417" s="14">
        <f>INDEX(属性投放!$AN$7:$AN$58,DA417)</f>
        <v>142</v>
      </c>
      <c r="DC417" s="14" t="s">
        <v>702</v>
      </c>
      <c r="DD417" s="14">
        <f>INDEX(属性投放!$BJ$6:$BJ$85,(CT417-2)*20+CX417)</f>
        <v>1750</v>
      </c>
      <c r="DE417" s="14">
        <f>SUMIFS(DD$5:DD417,$CR$5:$CR417,"="&amp;$CR417)</f>
        <v>23460</v>
      </c>
      <c r="DF417" s="14" t="s">
        <v>703</v>
      </c>
      <c r="DG417" s="14">
        <f>INDEX(属性投放!$BK$6:$BK$85,(CT417-2)*20+CX417)</f>
        <v>875</v>
      </c>
      <c r="DH417" s="14">
        <f>SUMIFS(DG$5:DG417,$CR$5:$CR417,"="&amp;$CR417)</f>
        <v>11733</v>
      </c>
      <c r="DI417" s="14" t="s">
        <v>704</v>
      </c>
      <c r="DJ417" s="14">
        <f>INDEX(属性投放!$BL$6:$BL$85,(CT417-2)*20+CX417)</f>
        <v>17500</v>
      </c>
      <c r="DK417" s="14">
        <f>SUMIFS(DJ$5:DJ417,$CR$5:$CR417,"="&amp;$CR417)</f>
        <v>234600</v>
      </c>
      <c r="DP417" s="14">
        <f t="shared" si="742"/>
        <v>1102021</v>
      </c>
      <c r="DQ417" s="14" t="str">
        <f t="shared" si="743"/>
        <v>烈风螳螂13突</v>
      </c>
      <c r="DR417" s="14">
        <f t="shared" si="744"/>
        <v>7</v>
      </c>
      <c r="DS417" s="14">
        <f t="shared" si="745"/>
        <v>5</v>
      </c>
      <c r="DT417" s="14">
        <f t="shared" si="746"/>
        <v>3</v>
      </c>
      <c r="DU417" s="14">
        <f t="shared" si="747"/>
        <v>3</v>
      </c>
      <c r="DV417" s="14">
        <f t="shared" si="748"/>
        <v>13</v>
      </c>
      <c r="DW417" s="14">
        <f t="shared" si="749"/>
        <v>33</v>
      </c>
      <c r="DX417" s="14">
        <f>INDEX(属性投放!$AW$6:$AW$85,(卡牌属性!DU417-2)*20+卡牌属性!DV417)</f>
        <v>8</v>
      </c>
      <c r="DY417" s="14">
        <f>INDEX(属性投放!BP$6:BP$85,卡牌属性!$DW417)</f>
        <v>500</v>
      </c>
      <c r="DZ417" s="14">
        <f>INDEX(属性投放!BQ$6:BQ$85,卡牌属性!$DW417)</f>
        <v>250</v>
      </c>
      <c r="EA417" s="14">
        <f>INDEX(属性投放!BR$6:BR$85,卡牌属性!$DW417)</f>
        <v>5000</v>
      </c>
      <c r="EB417" s="14">
        <f t="shared" si="757"/>
        <v>4138</v>
      </c>
      <c r="EC417" s="14">
        <f t="shared" si="758"/>
        <v>4440</v>
      </c>
      <c r="ED417" s="14">
        <f t="shared" si="759"/>
        <v>4770</v>
      </c>
      <c r="EE417" s="14">
        <f t="shared" si="760"/>
        <v>4770</v>
      </c>
      <c r="EF417" s="14">
        <f t="shared" si="761"/>
        <v>5470</v>
      </c>
      <c r="EG417" s="14">
        <f t="shared" si="762"/>
        <v>1640</v>
      </c>
      <c r="EH417" s="14">
        <f t="shared" si="763"/>
        <v>1713</v>
      </c>
      <c r="EI417" s="14">
        <f t="shared" si="764"/>
        <v>1713</v>
      </c>
      <c r="EJ417" s="14">
        <f t="shared" si="765"/>
        <v>2006</v>
      </c>
      <c r="EK417" s="14">
        <f t="shared" si="766"/>
        <v>2141</v>
      </c>
      <c r="EL417" s="14">
        <f t="shared" si="767"/>
        <v>27800</v>
      </c>
      <c r="EM417" s="14">
        <f t="shared" si="768"/>
        <v>29750</v>
      </c>
      <c r="EN417" s="14">
        <f t="shared" si="769"/>
        <v>29750</v>
      </c>
      <c r="EO417" s="14">
        <f t="shared" si="770"/>
        <v>32360</v>
      </c>
      <c r="EP417" s="14">
        <f t="shared" si="771"/>
        <v>33760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3">
        <v>414</v>
      </c>
      <c r="AF418" s="13">
        <f t="shared" si="750"/>
        <v>21</v>
      </c>
      <c r="AG418" s="13">
        <f t="shared" si="728"/>
        <v>4</v>
      </c>
      <c r="AH418" s="14">
        <f t="shared" si="729"/>
        <v>1101026</v>
      </c>
      <c r="AI418" s="14" t="str">
        <f t="shared" si="730"/>
        <v>貂灵芸14突</v>
      </c>
      <c r="AJ418" s="25" t="s">
        <v>162</v>
      </c>
      <c r="AK418" s="14">
        <v>95</v>
      </c>
      <c r="AL418" s="14">
        <f t="shared" si="731"/>
        <v>14</v>
      </c>
      <c r="AM418" s="14">
        <f>INDEX(属性投放!$DE$6:$DE$85,(卡牌属性!AG418-2)*20+卡牌属性!AL418)</f>
        <v>9753</v>
      </c>
      <c r="AN418" s="14">
        <f t="shared" si="751"/>
        <v>9753</v>
      </c>
      <c r="AO418" s="14">
        <f t="shared" si="751"/>
        <v>9753</v>
      </c>
      <c r="AP418" s="14">
        <f t="shared" si="751"/>
        <v>9753</v>
      </c>
      <c r="AQ418" s="14">
        <f t="shared" si="751"/>
        <v>9753</v>
      </c>
      <c r="AR418" s="14">
        <f>INDEX(属性投放!$DF$6:$DF$85,(卡牌属性!AG418-2)*20+卡牌属性!AL418)</f>
        <v>4865</v>
      </c>
      <c r="AS418" s="14">
        <f t="shared" si="752"/>
        <v>4865</v>
      </c>
      <c r="AT418" s="14">
        <f t="shared" si="752"/>
        <v>4865</v>
      </c>
      <c r="AU418" s="14">
        <f t="shared" si="752"/>
        <v>4865</v>
      </c>
      <c r="AV418" s="14">
        <f t="shared" si="752"/>
        <v>4865</v>
      </c>
      <c r="AW418" s="14">
        <f>INDEX(属性投放!$DG$6:$DG$85,(卡牌属性!AG418-2)*20+卡牌属性!AL418)</f>
        <v>48665</v>
      </c>
      <c r="AX418" s="14">
        <f t="shared" si="753"/>
        <v>48665</v>
      </c>
      <c r="AY418" s="14">
        <f t="shared" si="753"/>
        <v>48665</v>
      </c>
      <c r="AZ418" s="14">
        <f t="shared" si="753"/>
        <v>48665</v>
      </c>
      <c r="BA418" s="14">
        <f t="shared" si="753"/>
        <v>48665</v>
      </c>
      <c r="BB418" s="14">
        <f>INDEX(属性投放!$DK$6:$DK$85,(卡牌属性!AG418-2)*20+卡牌属性!AL418)</f>
        <v>279</v>
      </c>
      <c r="BC418" s="14">
        <f t="shared" si="754"/>
        <v>279</v>
      </c>
      <c r="BD418" s="14">
        <f t="shared" si="754"/>
        <v>279</v>
      </c>
      <c r="BE418" s="14">
        <f t="shared" si="754"/>
        <v>279</v>
      </c>
      <c r="BF418" s="14">
        <f t="shared" si="754"/>
        <v>279</v>
      </c>
      <c r="BG418" s="14">
        <f>INDEX(属性投放!$DL$6:$DL$85,(卡牌属性!AG418-2)*20+卡牌属性!AL418)</f>
        <v>140</v>
      </c>
      <c r="BH418" s="14">
        <f t="shared" si="755"/>
        <v>140</v>
      </c>
      <c r="BI418" s="14">
        <f t="shared" si="755"/>
        <v>140</v>
      </c>
      <c r="BJ418" s="14">
        <f t="shared" si="755"/>
        <v>140</v>
      </c>
      <c r="BK418" s="14">
        <f t="shared" si="755"/>
        <v>140</v>
      </c>
      <c r="BL418" s="14">
        <f>INDEX(属性投放!$DM$6:$DM$85,(卡牌属性!AG418-2)*20+卡牌属性!AL418)</f>
        <v>1395</v>
      </c>
      <c r="BM418" s="14">
        <f t="shared" si="756"/>
        <v>1395</v>
      </c>
      <c r="BN418" s="14">
        <f t="shared" si="756"/>
        <v>1395</v>
      </c>
      <c r="BO418" s="14">
        <f t="shared" si="756"/>
        <v>1395</v>
      </c>
      <c r="BP418" s="14">
        <f t="shared" si="756"/>
        <v>1395</v>
      </c>
      <c r="BU418" s="13">
        <v>414</v>
      </c>
      <c r="BV418" s="13">
        <f t="shared" si="732"/>
        <v>21</v>
      </c>
      <c r="BW418" s="14">
        <f t="shared" si="733"/>
        <v>3</v>
      </c>
      <c r="BX418" s="14">
        <f t="shared" si="734"/>
        <v>1102021</v>
      </c>
      <c r="BY418" s="14" t="str">
        <f t="shared" si="735"/>
        <v>烈风螳螂14突</v>
      </c>
      <c r="BZ418" s="25" t="s">
        <v>162</v>
      </c>
      <c r="CA418" s="14">
        <v>2</v>
      </c>
      <c r="CB418" s="14">
        <f t="shared" si="736"/>
        <v>14</v>
      </c>
      <c r="CC418" s="14" t="s">
        <v>21</v>
      </c>
      <c r="CD418" s="14">
        <f>INDEX(属性投放!$AY$6:$AY$85,(BW418-2)*20+CB418)</f>
        <v>7866</v>
      </c>
      <c r="CE418" s="14" t="s">
        <v>22</v>
      </c>
      <c r="CF418" s="14">
        <f>INDEX(属性投放!$AZ$6:$AZ$85,(BW418-2)*20+CB418)</f>
        <v>3906</v>
      </c>
      <c r="CG418" s="14" t="s">
        <v>674</v>
      </c>
      <c r="CH418" s="14">
        <f>INDEX(属性投放!$BA$6:$BA$85,(BW418-2)*20+CB418)</f>
        <v>77660</v>
      </c>
      <c r="CI418" s="14" t="s">
        <v>21</v>
      </c>
      <c r="CJ418" s="14">
        <f>INDEX(属性投放!$BB$6:$BB$85,(BW418-2)*20+CB418)</f>
        <v>25</v>
      </c>
      <c r="CK418" s="14" t="s">
        <v>22</v>
      </c>
      <c r="CL418" s="14">
        <f>INDEX(属性投放!$BC$6:$BC$85,(BW418-2)*20+CB418)</f>
        <v>13</v>
      </c>
      <c r="CM418" s="14" t="s">
        <v>674</v>
      </c>
      <c r="CN418" s="14">
        <f>INDEX(属性投放!$BD$6:$BD$85,(BW418-2)*20+CB418)</f>
        <v>250</v>
      </c>
      <c r="CQ418" s="13">
        <v>414</v>
      </c>
      <c r="CR418" s="13">
        <f t="shared" si="737"/>
        <v>8</v>
      </c>
      <c r="CS418" s="13">
        <f t="shared" si="738"/>
        <v>50</v>
      </c>
      <c r="CT418" s="14">
        <f t="shared" si="739"/>
        <v>4</v>
      </c>
      <c r="CU418" s="14">
        <f t="shared" si="740"/>
        <v>1102008</v>
      </c>
      <c r="CV418" s="14" t="str">
        <f>INDEX($O$6:$O$27,CR418)&amp;"-"&amp;INDEX(属性投放!$AB$7:$AB$26,CX418)&amp;"-魂火-"&amp;CZ418</f>
        <v>夏侯渊-无间+1-魂火-2</v>
      </c>
      <c r="CW418" s="25" t="s">
        <v>162</v>
      </c>
      <c r="CX418" s="14">
        <f>INDEX(属性投放!$AL$7:$AL$58,CS418)</f>
        <v>20</v>
      </c>
      <c r="CY418" s="14" t="s">
        <v>701</v>
      </c>
      <c r="CZ418" s="14">
        <f>INDEX(属性投放!$AM$7:$AM$58,CS418)</f>
        <v>2</v>
      </c>
      <c r="DA418" s="14">
        <f t="shared" si="741"/>
        <v>50</v>
      </c>
      <c r="DB418" s="14">
        <f>INDEX(属性投放!$AN$7:$AN$58,DA418)</f>
        <v>145</v>
      </c>
      <c r="DC418" s="14" t="s">
        <v>702</v>
      </c>
      <c r="DD418" s="14">
        <f>INDEX(属性投放!$BJ$6:$BJ$85,(CT418-2)*20+CX418)</f>
        <v>1750</v>
      </c>
      <c r="DE418" s="14">
        <f>SUMIFS(DD$5:DD418,$CR$5:$CR418,"="&amp;$CR418)</f>
        <v>25210</v>
      </c>
      <c r="DF418" s="14" t="s">
        <v>703</v>
      </c>
      <c r="DG418" s="14">
        <f>INDEX(属性投放!$BK$6:$BK$85,(CT418-2)*20+CX418)</f>
        <v>875</v>
      </c>
      <c r="DH418" s="14">
        <f>SUMIFS(DG$5:DG418,$CR$5:$CR418,"="&amp;$CR418)</f>
        <v>12608</v>
      </c>
      <c r="DI418" s="14" t="s">
        <v>704</v>
      </c>
      <c r="DJ418" s="14">
        <f>INDEX(属性投放!$BL$6:$BL$85,(CT418-2)*20+CX418)</f>
        <v>17500</v>
      </c>
      <c r="DK418" s="14">
        <f>SUMIFS(DJ$5:DJ418,$CR$5:$CR418,"="&amp;$CR418)</f>
        <v>252100</v>
      </c>
      <c r="DP418" s="14">
        <f t="shared" si="742"/>
        <v>1102021</v>
      </c>
      <c r="DQ418" s="14" t="str">
        <f t="shared" si="743"/>
        <v>烈风螳螂14突</v>
      </c>
      <c r="DR418" s="14">
        <f t="shared" si="744"/>
        <v>7</v>
      </c>
      <c r="DS418" s="14">
        <f t="shared" si="745"/>
        <v>5</v>
      </c>
      <c r="DT418" s="14">
        <f t="shared" si="746"/>
        <v>3</v>
      </c>
      <c r="DU418" s="14">
        <f t="shared" si="747"/>
        <v>3</v>
      </c>
      <c r="DV418" s="14">
        <f t="shared" si="748"/>
        <v>14</v>
      </c>
      <c r="DW418" s="14">
        <f t="shared" si="749"/>
        <v>34</v>
      </c>
      <c r="DX418" s="14">
        <f>INDEX(属性投放!$AW$6:$AW$85,(卡牌属性!DU418-2)*20+卡牌属性!DV418)</f>
        <v>7</v>
      </c>
      <c r="DY418" s="14">
        <f>INDEX(属性投放!BP$6:BP$85,卡牌属性!$DW418)</f>
        <v>550</v>
      </c>
      <c r="DZ418" s="14">
        <f>INDEX(属性投放!BQ$6:BQ$85,卡牌属性!$DW418)</f>
        <v>275</v>
      </c>
      <c r="EA418" s="14">
        <f>INDEX(属性投放!BR$6:BR$85,卡牌属性!$DW418)</f>
        <v>5500</v>
      </c>
      <c r="EB418" s="14">
        <f t="shared" si="757"/>
        <v>4958</v>
      </c>
      <c r="EC418" s="14">
        <f t="shared" si="758"/>
        <v>5300</v>
      </c>
      <c r="ED418" s="14">
        <f t="shared" si="759"/>
        <v>5670</v>
      </c>
      <c r="EE418" s="14">
        <f t="shared" si="760"/>
        <v>5670</v>
      </c>
      <c r="EF418" s="14">
        <f t="shared" si="761"/>
        <v>6570</v>
      </c>
      <c r="EG418" s="14">
        <f t="shared" si="762"/>
        <v>1994</v>
      </c>
      <c r="EH418" s="14">
        <f t="shared" si="763"/>
        <v>2067</v>
      </c>
      <c r="EI418" s="14">
        <f t="shared" si="764"/>
        <v>2067</v>
      </c>
      <c r="EJ418" s="14">
        <f t="shared" si="765"/>
        <v>2416</v>
      </c>
      <c r="EK418" s="14">
        <f t="shared" si="766"/>
        <v>2575</v>
      </c>
      <c r="EL418" s="14">
        <f t="shared" si="767"/>
        <v>34000</v>
      </c>
      <c r="EM418" s="14">
        <f t="shared" si="768"/>
        <v>36350</v>
      </c>
      <c r="EN418" s="14">
        <f t="shared" si="769"/>
        <v>36350</v>
      </c>
      <c r="EO418" s="14">
        <f t="shared" si="770"/>
        <v>39360</v>
      </c>
      <c r="EP418" s="14">
        <f t="shared" si="771"/>
        <v>40840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3">
        <v>415</v>
      </c>
      <c r="AF419" s="13">
        <f t="shared" si="750"/>
        <v>21</v>
      </c>
      <c r="AG419" s="13">
        <f t="shared" si="728"/>
        <v>4</v>
      </c>
      <c r="AH419" s="14">
        <f t="shared" si="729"/>
        <v>1101026</v>
      </c>
      <c r="AI419" s="14" t="str">
        <f t="shared" si="730"/>
        <v>貂灵芸15突</v>
      </c>
      <c r="AJ419" s="25" t="s">
        <v>162</v>
      </c>
      <c r="AK419" s="14">
        <v>96</v>
      </c>
      <c r="AL419" s="14">
        <f t="shared" si="731"/>
        <v>15</v>
      </c>
      <c r="AM419" s="14">
        <f>INDEX(属性投放!$DE$6:$DE$85,(卡牌属性!AG419-2)*20+卡牌属性!AL419)</f>
        <v>10551</v>
      </c>
      <c r="AN419" s="14">
        <f t="shared" si="751"/>
        <v>10551</v>
      </c>
      <c r="AO419" s="14">
        <f t="shared" si="751"/>
        <v>10551</v>
      </c>
      <c r="AP419" s="14">
        <f t="shared" si="751"/>
        <v>10551</v>
      </c>
      <c r="AQ419" s="14">
        <f t="shared" si="751"/>
        <v>10551</v>
      </c>
      <c r="AR419" s="14">
        <f>INDEX(属性投放!$DF$6:$DF$85,(卡牌属性!AG419-2)*20+卡牌属性!AL419)</f>
        <v>5264</v>
      </c>
      <c r="AS419" s="14">
        <f t="shared" si="752"/>
        <v>5264</v>
      </c>
      <c r="AT419" s="14">
        <f t="shared" si="752"/>
        <v>5264</v>
      </c>
      <c r="AU419" s="14">
        <f t="shared" si="752"/>
        <v>5264</v>
      </c>
      <c r="AV419" s="14">
        <f t="shared" si="752"/>
        <v>5264</v>
      </c>
      <c r="AW419" s="14">
        <f>INDEX(属性投放!$DG$6:$DG$85,(卡牌属性!AG419-2)*20+卡牌属性!AL419)</f>
        <v>52655</v>
      </c>
      <c r="AX419" s="14">
        <f t="shared" si="753"/>
        <v>52655</v>
      </c>
      <c r="AY419" s="14">
        <f t="shared" si="753"/>
        <v>52655</v>
      </c>
      <c r="AZ419" s="14">
        <f t="shared" si="753"/>
        <v>52655</v>
      </c>
      <c r="BA419" s="14">
        <f t="shared" si="753"/>
        <v>52655</v>
      </c>
      <c r="BB419" s="14">
        <f>INDEX(属性投放!$DK$6:$DK$85,(卡牌属性!AG419-2)*20+卡牌属性!AL419)</f>
        <v>279</v>
      </c>
      <c r="BC419" s="14">
        <f t="shared" si="754"/>
        <v>279</v>
      </c>
      <c r="BD419" s="14">
        <f t="shared" si="754"/>
        <v>279</v>
      </c>
      <c r="BE419" s="14">
        <f t="shared" si="754"/>
        <v>279</v>
      </c>
      <c r="BF419" s="14">
        <f t="shared" si="754"/>
        <v>279</v>
      </c>
      <c r="BG419" s="14">
        <f>INDEX(属性投放!$DL$6:$DL$85,(卡牌属性!AG419-2)*20+卡牌属性!AL419)</f>
        <v>140</v>
      </c>
      <c r="BH419" s="14">
        <f t="shared" si="755"/>
        <v>140</v>
      </c>
      <c r="BI419" s="14">
        <f t="shared" si="755"/>
        <v>140</v>
      </c>
      <c r="BJ419" s="14">
        <f t="shared" si="755"/>
        <v>140</v>
      </c>
      <c r="BK419" s="14">
        <f t="shared" si="755"/>
        <v>140</v>
      </c>
      <c r="BL419" s="14">
        <f>INDEX(属性投放!$DM$6:$DM$85,(卡牌属性!AG419-2)*20+卡牌属性!AL419)</f>
        <v>1395</v>
      </c>
      <c r="BM419" s="14">
        <f t="shared" si="756"/>
        <v>1395</v>
      </c>
      <c r="BN419" s="14">
        <f t="shared" si="756"/>
        <v>1395</v>
      </c>
      <c r="BO419" s="14">
        <f t="shared" si="756"/>
        <v>1395</v>
      </c>
      <c r="BP419" s="14">
        <f t="shared" si="756"/>
        <v>1395</v>
      </c>
      <c r="BU419" s="13">
        <v>415</v>
      </c>
      <c r="BV419" s="13">
        <f t="shared" si="732"/>
        <v>21</v>
      </c>
      <c r="BW419" s="14">
        <f t="shared" si="733"/>
        <v>3</v>
      </c>
      <c r="BX419" s="14">
        <f t="shared" si="734"/>
        <v>1102021</v>
      </c>
      <c r="BY419" s="14" t="str">
        <f t="shared" si="735"/>
        <v>烈风螳螂15突</v>
      </c>
      <c r="BZ419" s="25" t="s">
        <v>162</v>
      </c>
      <c r="CA419" s="14">
        <v>2</v>
      </c>
      <c r="CB419" s="14">
        <f t="shared" si="736"/>
        <v>15</v>
      </c>
      <c r="CC419" s="14" t="s">
        <v>21</v>
      </c>
      <c r="CD419" s="14">
        <f>INDEX(属性投放!$AY$6:$AY$85,(BW419-2)*20+CB419)</f>
        <v>9641</v>
      </c>
      <c r="CE419" s="14" t="s">
        <v>22</v>
      </c>
      <c r="CF419" s="14">
        <f>INDEX(属性投放!$AZ$6:$AZ$85,(BW419-2)*20+CB419)</f>
        <v>4797</v>
      </c>
      <c r="CG419" s="14" t="s">
        <v>674</v>
      </c>
      <c r="CH419" s="14">
        <f>INDEX(属性投放!$BA$6:$BA$85,(BW419-2)*20+CB419)</f>
        <v>95410</v>
      </c>
      <c r="CI419" s="14" t="s">
        <v>21</v>
      </c>
      <c r="CJ419" s="14">
        <f>INDEX(属性投放!$BB$6:$BB$85,(BW419-2)*20+CB419)</f>
        <v>25</v>
      </c>
      <c r="CK419" s="14" t="s">
        <v>22</v>
      </c>
      <c r="CL419" s="14">
        <f>INDEX(属性投放!$BC$6:$BC$85,(BW419-2)*20+CB419)</f>
        <v>13</v>
      </c>
      <c r="CM419" s="14" t="s">
        <v>674</v>
      </c>
      <c r="CN419" s="14">
        <f>INDEX(属性投放!$BD$6:$BD$85,(BW419-2)*20+CB419)</f>
        <v>250</v>
      </c>
      <c r="CQ419" s="13">
        <v>415</v>
      </c>
      <c r="CR419" s="13">
        <f t="shared" si="737"/>
        <v>8</v>
      </c>
      <c r="CS419" s="13">
        <f t="shared" si="738"/>
        <v>51</v>
      </c>
      <c r="CT419" s="14">
        <f t="shared" si="739"/>
        <v>4</v>
      </c>
      <c r="CU419" s="14">
        <f t="shared" si="740"/>
        <v>1102008</v>
      </c>
      <c r="CV419" s="14" t="str">
        <f>INDEX($O$6:$O$27,CR419)&amp;"-"&amp;INDEX(属性投放!$AB$7:$AB$26,CX419)&amp;"-魂火-"&amp;CZ419</f>
        <v>夏侯渊-无间+1-魂火-3</v>
      </c>
      <c r="CW419" s="25" t="s">
        <v>162</v>
      </c>
      <c r="CX419" s="14">
        <f>INDEX(属性投放!$AL$7:$AL$58,CS419)</f>
        <v>20</v>
      </c>
      <c r="CY419" s="14" t="s">
        <v>701</v>
      </c>
      <c r="CZ419" s="14">
        <f>INDEX(属性投放!$AM$7:$AM$58,CS419)</f>
        <v>3</v>
      </c>
      <c r="DA419" s="14">
        <f t="shared" si="741"/>
        <v>51</v>
      </c>
      <c r="DB419" s="14">
        <f>INDEX(属性投放!$AN$7:$AN$58,DA419)</f>
        <v>147</v>
      </c>
      <c r="DC419" s="14" t="s">
        <v>702</v>
      </c>
      <c r="DD419" s="14">
        <f>INDEX(属性投放!$BJ$6:$BJ$85,(CT419-2)*20+CX419)</f>
        <v>1750</v>
      </c>
      <c r="DE419" s="14">
        <f>SUMIFS(DD$5:DD419,$CR$5:$CR419,"="&amp;$CR419)</f>
        <v>26960</v>
      </c>
      <c r="DF419" s="14" t="s">
        <v>703</v>
      </c>
      <c r="DG419" s="14">
        <f>INDEX(属性投放!$BK$6:$BK$85,(CT419-2)*20+CX419)</f>
        <v>875</v>
      </c>
      <c r="DH419" s="14">
        <f>SUMIFS(DG$5:DG419,$CR$5:$CR419,"="&amp;$CR419)</f>
        <v>13483</v>
      </c>
      <c r="DI419" s="14" t="s">
        <v>704</v>
      </c>
      <c r="DJ419" s="14">
        <f>INDEX(属性投放!$BL$6:$BL$85,(CT419-2)*20+CX419)</f>
        <v>17500</v>
      </c>
      <c r="DK419" s="14">
        <f>SUMIFS(DJ$5:DJ419,$CR$5:$CR419,"="&amp;$CR419)</f>
        <v>269600</v>
      </c>
      <c r="DP419" s="14">
        <f t="shared" si="742"/>
        <v>1102021</v>
      </c>
      <c r="DQ419" s="14" t="str">
        <f t="shared" si="743"/>
        <v>烈风螳螂15突</v>
      </c>
      <c r="DR419" s="14">
        <f t="shared" si="744"/>
        <v>7</v>
      </c>
      <c r="DS419" s="14">
        <f t="shared" si="745"/>
        <v>5</v>
      </c>
      <c r="DT419" s="14">
        <f t="shared" si="746"/>
        <v>3</v>
      </c>
      <c r="DU419" s="14">
        <f t="shared" si="747"/>
        <v>3</v>
      </c>
      <c r="DV419" s="14">
        <f t="shared" si="748"/>
        <v>15</v>
      </c>
      <c r="DW419" s="14">
        <f t="shared" si="749"/>
        <v>35</v>
      </c>
      <c r="DX419" s="14">
        <f>INDEX(属性投放!$AW$6:$AW$85,(卡牌属性!DU419-2)*20+卡牌属性!DV419)</f>
        <v>8</v>
      </c>
      <c r="DY419" s="14">
        <f>INDEX(属性投放!BP$6:BP$85,卡牌属性!$DW419)</f>
        <v>1000</v>
      </c>
      <c r="DZ419" s="14">
        <f>INDEX(属性投放!BQ$6:BQ$85,卡牌属性!$DW419)</f>
        <v>500</v>
      </c>
      <c r="EA419" s="14">
        <f>INDEX(属性投放!BR$6:BR$85,卡牌属性!$DW419)</f>
        <v>10000</v>
      </c>
      <c r="EB419" s="14">
        <f t="shared" si="757"/>
        <v>5788</v>
      </c>
      <c r="EC419" s="14">
        <f t="shared" si="758"/>
        <v>6165</v>
      </c>
      <c r="ED419" s="14">
        <f t="shared" si="759"/>
        <v>6570</v>
      </c>
      <c r="EE419" s="14">
        <f t="shared" si="760"/>
        <v>6570</v>
      </c>
      <c r="EF419" s="14">
        <f t="shared" si="761"/>
        <v>7645</v>
      </c>
      <c r="EG419" s="14">
        <f t="shared" si="762"/>
        <v>2360</v>
      </c>
      <c r="EH419" s="14">
        <f t="shared" si="763"/>
        <v>2433</v>
      </c>
      <c r="EI419" s="14">
        <f t="shared" si="764"/>
        <v>2433</v>
      </c>
      <c r="EJ419" s="14">
        <f t="shared" si="765"/>
        <v>2831</v>
      </c>
      <c r="EK419" s="14">
        <f t="shared" si="766"/>
        <v>3011</v>
      </c>
      <c r="EL419" s="14">
        <f t="shared" si="767"/>
        <v>40550</v>
      </c>
      <c r="EM419" s="14">
        <f t="shared" si="768"/>
        <v>43250</v>
      </c>
      <c r="EN419" s="14">
        <f t="shared" si="769"/>
        <v>43250</v>
      </c>
      <c r="EO419" s="14">
        <f t="shared" si="770"/>
        <v>46610</v>
      </c>
      <c r="EP419" s="14">
        <f t="shared" si="771"/>
        <v>48160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3">
        <v>416</v>
      </c>
      <c r="AF420" s="13">
        <f t="shared" si="750"/>
        <v>21</v>
      </c>
      <c r="AG420" s="13">
        <f t="shared" si="728"/>
        <v>4</v>
      </c>
      <c r="AH420" s="14">
        <f t="shared" si="729"/>
        <v>1101026</v>
      </c>
      <c r="AI420" s="14" t="str">
        <f t="shared" si="730"/>
        <v>貂灵芸16突</v>
      </c>
      <c r="AJ420" s="25" t="s">
        <v>162</v>
      </c>
      <c r="AK420" s="14">
        <v>97</v>
      </c>
      <c r="AL420" s="14">
        <f t="shared" si="731"/>
        <v>16</v>
      </c>
      <c r="AM420" s="14">
        <f>INDEX(属性投放!$DE$6:$DE$85,(卡牌属性!AG420-2)*20+卡牌属性!AL420)</f>
        <v>18324</v>
      </c>
      <c r="AN420" s="14">
        <f t="shared" si="751"/>
        <v>18324</v>
      </c>
      <c r="AO420" s="14">
        <f t="shared" si="751"/>
        <v>18324</v>
      </c>
      <c r="AP420" s="14">
        <f t="shared" si="751"/>
        <v>18324</v>
      </c>
      <c r="AQ420" s="14">
        <f t="shared" si="751"/>
        <v>18324</v>
      </c>
      <c r="AR420" s="14">
        <f>INDEX(属性投放!$DF$6:$DF$85,(卡牌属性!AG420-2)*20+卡牌属性!AL420)</f>
        <v>9163</v>
      </c>
      <c r="AS420" s="14">
        <f t="shared" si="752"/>
        <v>9163</v>
      </c>
      <c r="AT420" s="14">
        <f t="shared" si="752"/>
        <v>9163</v>
      </c>
      <c r="AU420" s="14">
        <f t="shared" si="752"/>
        <v>9163</v>
      </c>
      <c r="AV420" s="14">
        <f t="shared" si="752"/>
        <v>9163</v>
      </c>
      <c r="AW420" s="14">
        <f>INDEX(属性投放!$DG$6:$DG$85,(卡牌属性!AG420-2)*20+卡牌属性!AL420)</f>
        <v>91520</v>
      </c>
      <c r="AX420" s="14">
        <f t="shared" si="753"/>
        <v>91520</v>
      </c>
      <c r="AY420" s="14">
        <f t="shared" si="753"/>
        <v>91520</v>
      </c>
      <c r="AZ420" s="14">
        <f t="shared" si="753"/>
        <v>91520</v>
      </c>
      <c r="BA420" s="14">
        <f t="shared" si="753"/>
        <v>91520</v>
      </c>
      <c r="BB420" s="14">
        <f>INDEX(属性投放!$DK$6:$DK$85,(卡牌属性!AG420-2)*20+卡牌属性!AL420)</f>
        <v>417</v>
      </c>
      <c r="BC420" s="14">
        <f t="shared" si="754"/>
        <v>417</v>
      </c>
      <c r="BD420" s="14">
        <f t="shared" si="754"/>
        <v>417</v>
      </c>
      <c r="BE420" s="14">
        <f t="shared" si="754"/>
        <v>417</v>
      </c>
      <c r="BF420" s="14">
        <f t="shared" si="754"/>
        <v>417</v>
      </c>
      <c r="BG420" s="14">
        <f>INDEX(属性投放!$DL$6:$DL$85,(卡牌属性!AG420-2)*20+卡牌属性!AL420)</f>
        <v>209</v>
      </c>
      <c r="BH420" s="14">
        <f t="shared" si="755"/>
        <v>209</v>
      </c>
      <c r="BI420" s="14">
        <f t="shared" si="755"/>
        <v>209</v>
      </c>
      <c r="BJ420" s="14">
        <f t="shared" si="755"/>
        <v>209</v>
      </c>
      <c r="BK420" s="14">
        <f t="shared" si="755"/>
        <v>209</v>
      </c>
      <c r="BL420" s="14">
        <f>INDEX(属性投放!$DM$6:$DM$85,(卡牌属性!AG420-2)*20+卡牌属性!AL420)</f>
        <v>2085</v>
      </c>
      <c r="BM420" s="14">
        <f t="shared" si="756"/>
        <v>2085</v>
      </c>
      <c r="BN420" s="14">
        <f t="shared" si="756"/>
        <v>2085</v>
      </c>
      <c r="BO420" s="14">
        <f t="shared" si="756"/>
        <v>2085</v>
      </c>
      <c r="BP420" s="14">
        <f t="shared" si="756"/>
        <v>2085</v>
      </c>
      <c r="BU420" s="13">
        <v>416</v>
      </c>
      <c r="BV420" s="13">
        <f t="shared" si="732"/>
        <v>21</v>
      </c>
      <c r="BW420" s="14">
        <f t="shared" si="733"/>
        <v>3</v>
      </c>
      <c r="BX420" s="14">
        <f t="shared" si="734"/>
        <v>1102021</v>
      </c>
      <c r="BY420" s="14" t="str">
        <f t="shared" si="735"/>
        <v>烈风螳螂16突</v>
      </c>
      <c r="BZ420" s="25" t="s">
        <v>162</v>
      </c>
      <c r="CA420" s="14">
        <v>2</v>
      </c>
      <c r="CB420" s="14">
        <f t="shared" si="736"/>
        <v>16</v>
      </c>
      <c r="CC420" s="14" t="s">
        <v>21</v>
      </c>
      <c r="CD420" s="14">
        <f>INDEX(属性投放!$AY$6:$AY$85,(BW420-2)*20+CB420)</f>
        <v>12281</v>
      </c>
      <c r="CE420" s="14" t="s">
        <v>22</v>
      </c>
      <c r="CF420" s="14">
        <f>INDEX(属性投放!$AZ$6:$AZ$85,(BW420-2)*20+CB420)</f>
        <v>6121</v>
      </c>
      <c r="CG420" s="14" t="s">
        <v>674</v>
      </c>
      <c r="CH420" s="14">
        <f>INDEX(属性投放!$BA$6:$BA$85,(BW420-2)*20+CB420)</f>
        <v>121810</v>
      </c>
      <c r="CI420" s="14" t="s">
        <v>21</v>
      </c>
      <c r="CJ420" s="14">
        <f>INDEX(属性投放!$BB$6:$BB$85,(BW420-2)*20+CB420)</f>
        <v>30</v>
      </c>
      <c r="CK420" s="14" t="s">
        <v>22</v>
      </c>
      <c r="CL420" s="14">
        <f>INDEX(属性投放!$BC$6:$BC$85,(BW420-2)*20+CB420)</f>
        <v>15</v>
      </c>
      <c r="CM420" s="14" t="s">
        <v>674</v>
      </c>
      <c r="CN420" s="14">
        <f>INDEX(属性投放!$BD$6:$BD$85,(BW420-2)*20+CB420)</f>
        <v>300</v>
      </c>
      <c r="CQ420" s="13">
        <v>416</v>
      </c>
      <c r="CR420" s="13">
        <f t="shared" si="737"/>
        <v>8</v>
      </c>
      <c r="CS420" s="13">
        <f t="shared" si="738"/>
        <v>52</v>
      </c>
      <c r="CT420" s="14">
        <f t="shared" si="739"/>
        <v>4</v>
      </c>
      <c r="CU420" s="14">
        <f t="shared" si="740"/>
        <v>1102008</v>
      </c>
      <c r="CV420" s="14" t="str">
        <f>INDEX($O$6:$O$27,CR420)&amp;"-"&amp;INDEX(属性投放!$AB$7:$AB$26,CX420)&amp;"-魂火-"&amp;CZ420</f>
        <v>夏侯渊-无间+1-魂火-4</v>
      </c>
      <c r="CW420" s="25" t="s">
        <v>162</v>
      </c>
      <c r="CX420" s="14">
        <f>INDEX(属性投放!$AL$7:$AL$58,CS420)</f>
        <v>20</v>
      </c>
      <c r="CY420" s="14" t="s">
        <v>701</v>
      </c>
      <c r="CZ420" s="14">
        <f>INDEX(属性投放!$AM$7:$AM$58,CS420)</f>
        <v>4</v>
      </c>
      <c r="DA420" s="14">
        <f t="shared" si="741"/>
        <v>52</v>
      </c>
      <c r="DB420" s="14">
        <f>INDEX(属性投放!$AN$7:$AN$58,DA420)</f>
        <v>150</v>
      </c>
      <c r="DC420" s="14" t="s">
        <v>702</v>
      </c>
      <c r="DD420" s="14">
        <f>INDEX(属性投放!$BJ$6:$BJ$85,(CT420-2)*20+CX420)</f>
        <v>1750</v>
      </c>
      <c r="DE420" s="14">
        <f>SUMIFS(DD$5:DD420,$CR$5:$CR420,"="&amp;$CR420)</f>
        <v>28710</v>
      </c>
      <c r="DF420" s="14" t="s">
        <v>703</v>
      </c>
      <c r="DG420" s="14">
        <f>INDEX(属性投放!$BK$6:$BK$85,(CT420-2)*20+CX420)</f>
        <v>875</v>
      </c>
      <c r="DH420" s="14">
        <f>SUMIFS(DG$5:DG420,$CR$5:$CR420,"="&amp;$CR420)</f>
        <v>14358</v>
      </c>
      <c r="DI420" s="14" t="s">
        <v>704</v>
      </c>
      <c r="DJ420" s="14">
        <f>INDEX(属性投放!$BL$6:$BL$85,(CT420-2)*20+CX420)</f>
        <v>17500</v>
      </c>
      <c r="DK420" s="14">
        <f>SUMIFS(DJ$5:DJ420,$CR$5:$CR420,"="&amp;$CR420)</f>
        <v>287100</v>
      </c>
      <c r="DP420" s="14">
        <f t="shared" si="742"/>
        <v>1102021</v>
      </c>
      <c r="DQ420" s="14" t="str">
        <f t="shared" si="743"/>
        <v>烈风螳螂16突</v>
      </c>
      <c r="DR420" s="14">
        <f t="shared" si="744"/>
        <v>7</v>
      </c>
      <c r="DS420" s="14">
        <f t="shared" si="745"/>
        <v>5</v>
      </c>
      <c r="DT420" s="14">
        <f t="shared" si="746"/>
        <v>3</v>
      </c>
      <c r="DU420" s="14">
        <f t="shared" si="747"/>
        <v>3</v>
      </c>
      <c r="DV420" s="14">
        <f t="shared" si="748"/>
        <v>16</v>
      </c>
      <c r="DW420" s="14">
        <f t="shared" si="749"/>
        <v>36</v>
      </c>
      <c r="DX420" s="14">
        <f>INDEX(属性投放!$AW$6:$AW$85,(卡牌属性!DU420-2)*20+卡牌属性!DV420)</f>
        <v>7</v>
      </c>
      <c r="DY420" s="14">
        <f>INDEX(属性投放!BP$6:BP$85,卡牌属性!$DW420)</f>
        <v>1000</v>
      </c>
      <c r="DZ420" s="14">
        <f>INDEX(属性投放!BQ$6:BQ$85,卡牌属性!$DW420)</f>
        <v>500</v>
      </c>
      <c r="EA420" s="14">
        <f>INDEX(属性投放!BR$6:BR$85,卡牌属性!$DW420)</f>
        <v>10000</v>
      </c>
      <c r="EB420" s="14">
        <f t="shared" si="757"/>
        <v>7108</v>
      </c>
      <c r="EC420" s="14">
        <f t="shared" si="758"/>
        <v>7525</v>
      </c>
      <c r="ED420" s="14">
        <f t="shared" si="759"/>
        <v>7970</v>
      </c>
      <c r="EE420" s="14">
        <f t="shared" si="760"/>
        <v>7970</v>
      </c>
      <c r="EF420" s="14">
        <f t="shared" si="761"/>
        <v>9245</v>
      </c>
      <c r="EG420" s="14">
        <f t="shared" si="762"/>
        <v>2964</v>
      </c>
      <c r="EH420" s="14">
        <f t="shared" si="763"/>
        <v>3037</v>
      </c>
      <c r="EI420" s="14">
        <f t="shared" si="764"/>
        <v>3037</v>
      </c>
      <c r="EJ420" s="14">
        <f t="shared" si="765"/>
        <v>3491</v>
      </c>
      <c r="EK420" s="14">
        <f t="shared" si="766"/>
        <v>3695</v>
      </c>
      <c r="EL420" s="14">
        <f t="shared" si="767"/>
        <v>51750</v>
      </c>
      <c r="EM420" s="14">
        <f t="shared" si="768"/>
        <v>54850</v>
      </c>
      <c r="EN420" s="14">
        <f t="shared" si="769"/>
        <v>54850</v>
      </c>
      <c r="EO420" s="14">
        <f t="shared" si="770"/>
        <v>58610</v>
      </c>
      <c r="EP420" s="14">
        <f t="shared" si="771"/>
        <v>60240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3">
        <v>417</v>
      </c>
      <c r="AF421" s="13">
        <f t="shared" si="750"/>
        <v>21</v>
      </c>
      <c r="AG421" s="13">
        <f t="shared" si="728"/>
        <v>4</v>
      </c>
      <c r="AH421" s="14">
        <f t="shared" si="729"/>
        <v>1101026</v>
      </c>
      <c r="AI421" s="14" t="str">
        <f t="shared" si="730"/>
        <v>貂灵芸17突</v>
      </c>
      <c r="AJ421" s="25" t="s">
        <v>162</v>
      </c>
      <c r="AK421" s="14">
        <v>98</v>
      </c>
      <c r="AL421" s="14">
        <f t="shared" si="731"/>
        <v>17</v>
      </c>
      <c r="AM421" s="14">
        <f>INDEX(属性投放!$DE$6:$DE$85,(卡牌属性!AG421-2)*20+卡牌属性!AL421)</f>
        <v>19814</v>
      </c>
      <c r="AN421" s="14">
        <f t="shared" si="751"/>
        <v>19814</v>
      </c>
      <c r="AO421" s="14">
        <f t="shared" si="751"/>
        <v>19814</v>
      </c>
      <c r="AP421" s="14">
        <f t="shared" si="751"/>
        <v>19814</v>
      </c>
      <c r="AQ421" s="14">
        <f t="shared" si="751"/>
        <v>19814</v>
      </c>
      <c r="AR421" s="14">
        <f>INDEX(属性投放!$DF$6:$DF$85,(卡牌属性!AG421-2)*20+卡牌属性!AL421)</f>
        <v>9908</v>
      </c>
      <c r="AS421" s="14">
        <f t="shared" si="752"/>
        <v>9908</v>
      </c>
      <c r="AT421" s="14">
        <f t="shared" si="752"/>
        <v>9908</v>
      </c>
      <c r="AU421" s="14">
        <f t="shared" si="752"/>
        <v>9908</v>
      </c>
      <c r="AV421" s="14">
        <f t="shared" si="752"/>
        <v>9908</v>
      </c>
      <c r="AW421" s="14">
        <f>INDEX(属性投放!$DG$6:$DG$85,(卡牌属性!AG421-2)*20+卡牌属性!AL421)</f>
        <v>98970</v>
      </c>
      <c r="AX421" s="14">
        <f t="shared" si="753"/>
        <v>98970</v>
      </c>
      <c r="AY421" s="14">
        <f t="shared" si="753"/>
        <v>98970</v>
      </c>
      <c r="AZ421" s="14">
        <f t="shared" si="753"/>
        <v>98970</v>
      </c>
      <c r="BA421" s="14">
        <f t="shared" si="753"/>
        <v>98970</v>
      </c>
      <c r="BB421" s="14">
        <f>INDEX(属性投放!$DK$6:$DK$85,(卡牌属性!AG421-2)*20+卡牌属性!AL421)</f>
        <v>417</v>
      </c>
      <c r="BC421" s="14">
        <f t="shared" si="754"/>
        <v>417</v>
      </c>
      <c r="BD421" s="14">
        <f t="shared" si="754"/>
        <v>417</v>
      </c>
      <c r="BE421" s="14">
        <f t="shared" si="754"/>
        <v>417</v>
      </c>
      <c r="BF421" s="14">
        <f t="shared" si="754"/>
        <v>417</v>
      </c>
      <c r="BG421" s="14">
        <f>INDEX(属性投放!$DL$6:$DL$85,(卡牌属性!AG421-2)*20+卡牌属性!AL421)</f>
        <v>209</v>
      </c>
      <c r="BH421" s="14">
        <f t="shared" si="755"/>
        <v>209</v>
      </c>
      <c r="BI421" s="14">
        <f t="shared" si="755"/>
        <v>209</v>
      </c>
      <c r="BJ421" s="14">
        <f t="shared" si="755"/>
        <v>209</v>
      </c>
      <c r="BK421" s="14">
        <f t="shared" si="755"/>
        <v>209</v>
      </c>
      <c r="BL421" s="14">
        <f>INDEX(属性投放!$DM$6:$DM$85,(卡牌属性!AG421-2)*20+卡牌属性!AL421)</f>
        <v>2085</v>
      </c>
      <c r="BM421" s="14">
        <f t="shared" si="756"/>
        <v>2085</v>
      </c>
      <c r="BN421" s="14">
        <f t="shared" si="756"/>
        <v>2085</v>
      </c>
      <c r="BO421" s="14">
        <f t="shared" si="756"/>
        <v>2085</v>
      </c>
      <c r="BP421" s="14">
        <f t="shared" si="756"/>
        <v>2085</v>
      </c>
      <c r="BU421" s="13">
        <v>417</v>
      </c>
      <c r="BV421" s="13">
        <f t="shared" si="732"/>
        <v>21</v>
      </c>
      <c r="BW421" s="14">
        <f t="shared" si="733"/>
        <v>3</v>
      </c>
      <c r="BX421" s="14">
        <f t="shared" si="734"/>
        <v>1102021</v>
      </c>
      <c r="BY421" s="14" t="str">
        <f t="shared" si="735"/>
        <v>烈风螳螂17突</v>
      </c>
      <c r="BZ421" s="25" t="s">
        <v>162</v>
      </c>
      <c r="CA421" s="14">
        <v>2</v>
      </c>
      <c r="CB421" s="14">
        <f t="shared" si="736"/>
        <v>17</v>
      </c>
      <c r="CC421" s="14" t="s">
        <v>21</v>
      </c>
      <c r="CD421" s="14">
        <f>INDEX(属性投放!$AY$6:$AY$85,(BW421-2)*20+CB421)</f>
        <v>15291</v>
      </c>
      <c r="CE421" s="14" t="s">
        <v>22</v>
      </c>
      <c r="CF421" s="14">
        <f>INDEX(属性投放!$AZ$6:$AZ$85,(BW421-2)*20+CB421)</f>
        <v>7626</v>
      </c>
      <c r="CG421" s="14" t="s">
        <v>674</v>
      </c>
      <c r="CH421" s="14">
        <f>INDEX(属性投放!$BA$6:$BA$85,(BW421-2)*20+CB421)</f>
        <v>151910</v>
      </c>
      <c r="CI421" s="14" t="s">
        <v>21</v>
      </c>
      <c r="CJ421" s="14">
        <f>INDEX(属性投放!$BB$6:$BB$85,(BW421-2)*20+CB421)</f>
        <v>30</v>
      </c>
      <c r="CK421" s="14" t="s">
        <v>22</v>
      </c>
      <c r="CL421" s="14">
        <f>INDEX(属性投放!$BC$6:$BC$85,(BW421-2)*20+CB421)</f>
        <v>15</v>
      </c>
      <c r="CM421" s="14" t="s">
        <v>674</v>
      </c>
      <c r="CN421" s="14">
        <f>INDEX(属性投放!$BD$6:$BD$85,(BW421-2)*20+CB421)</f>
        <v>300</v>
      </c>
      <c r="CQ421" s="13">
        <v>417</v>
      </c>
      <c r="CR421" s="13">
        <f t="shared" si="737"/>
        <v>9</v>
      </c>
      <c r="CS421" s="13">
        <f t="shared" si="738"/>
        <v>1</v>
      </c>
      <c r="CT421" s="14">
        <f t="shared" si="739"/>
        <v>3</v>
      </c>
      <c r="CU421" s="14">
        <f t="shared" si="740"/>
        <v>1102009</v>
      </c>
      <c r="CV421" s="14" t="str">
        <f>INDEX($O$6:$O$27,CR421)&amp;"-"&amp;INDEX(属性投放!$AB$7:$AB$26,CX421)&amp;"-魂火-"&amp;CZ421</f>
        <v>徐晃-等活-魂火-1</v>
      </c>
      <c r="CW421" s="25" t="s">
        <v>162</v>
      </c>
      <c r="CX421" s="14">
        <f>INDEX(属性投放!$AL$7:$AL$58,CS421)</f>
        <v>1</v>
      </c>
      <c r="CY421" s="14" t="s">
        <v>701</v>
      </c>
      <c r="CZ421" s="14">
        <f>INDEX(属性投放!$AM$7:$AM$58,CS421)</f>
        <v>1</v>
      </c>
      <c r="DA421" s="14">
        <f t="shared" si="741"/>
        <v>1</v>
      </c>
      <c r="DB421" s="14">
        <f>INDEX(属性投放!$AN$7:$AN$58,DA421)</f>
        <v>5</v>
      </c>
      <c r="DC421" s="14" t="s">
        <v>702</v>
      </c>
      <c r="DD421" s="14">
        <f>INDEX(属性投放!$BJ$6:$BJ$85,(CT421-2)*20+CX421)</f>
        <v>20</v>
      </c>
      <c r="DE421" s="14">
        <f>SUMIFS(DD$5:DD421,$CR$5:$CR421,"="&amp;$CR421)</f>
        <v>20</v>
      </c>
      <c r="DF421" s="14" t="s">
        <v>703</v>
      </c>
      <c r="DG421" s="14">
        <f>INDEX(属性投放!$BK$6:$BK$85,(CT421-2)*20+CX421)</f>
        <v>10</v>
      </c>
      <c r="DH421" s="14">
        <f>SUMIFS(DG$5:DG421,$CR$5:$CR421,"="&amp;$CR421)</f>
        <v>10</v>
      </c>
      <c r="DI421" s="14" t="s">
        <v>704</v>
      </c>
      <c r="DJ421" s="14">
        <f>INDEX(属性投放!$BL$6:$BL$85,(CT421-2)*20+CX421)</f>
        <v>200</v>
      </c>
      <c r="DK421" s="14">
        <f>SUMIFS(DJ$5:DJ421,$CR$5:$CR421,"="&amp;$CR421)</f>
        <v>200</v>
      </c>
      <c r="DP421" s="14">
        <f t="shared" si="742"/>
        <v>1102021</v>
      </c>
      <c r="DQ421" s="14" t="str">
        <f t="shared" si="743"/>
        <v>烈风螳螂17突</v>
      </c>
      <c r="DR421" s="14">
        <f t="shared" si="744"/>
        <v>7</v>
      </c>
      <c r="DS421" s="14">
        <f t="shared" si="745"/>
        <v>5</v>
      </c>
      <c r="DT421" s="14">
        <f t="shared" si="746"/>
        <v>3</v>
      </c>
      <c r="DU421" s="14">
        <f t="shared" si="747"/>
        <v>3</v>
      </c>
      <c r="DV421" s="14">
        <f t="shared" si="748"/>
        <v>17</v>
      </c>
      <c r="DW421" s="14">
        <f t="shared" si="749"/>
        <v>37</v>
      </c>
      <c r="DX421" s="14">
        <f>INDEX(属性投放!$AW$6:$AW$85,(卡牌属性!DU421-2)*20+卡牌属性!DV421)</f>
        <v>8</v>
      </c>
      <c r="DY421" s="14">
        <f>INDEX(属性投放!BP$6:BP$85,卡牌属性!$DW421)</f>
        <v>1000</v>
      </c>
      <c r="DZ421" s="14">
        <f>INDEX(属性投放!BQ$6:BQ$85,卡牌属性!$DW421)</f>
        <v>500</v>
      </c>
      <c r="EA421" s="14">
        <f>INDEX(属性投放!BR$6:BR$85,卡牌属性!$DW421)</f>
        <v>10000</v>
      </c>
      <c r="EB421" s="14">
        <f t="shared" si="757"/>
        <v>8458</v>
      </c>
      <c r="EC421" s="14">
        <f t="shared" si="758"/>
        <v>8945</v>
      </c>
      <c r="ED421" s="14">
        <f t="shared" si="759"/>
        <v>9495</v>
      </c>
      <c r="EE421" s="14">
        <f t="shared" si="760"/>
        <v>9495</v>
      </c>
      <c r="EF421" s="14">
        <f t="shared" si="761"/>
        <v>10945</v>
      </c>
      <c r="EG421" s="14">
        <f t="shared" si="762"/>
        <v>3569</v>
      </c>
      <c r="EH421" s="14">
        <f t="shared" si="763"/>
        <v>3663</v>
      </c>
      <c r="EI421" s="14">
        <f t="shared" si="764"/>
        <v>3663</v>
      </c>
      <c r="EJ421" s="14">
        <f t="shared" si="765"/>
        <v>4166</v>
      </c>
      <c r="EK421" s="14">
        <f t="shared" si="766"/>
        <v>4405</v>
      </c>
      <c r="EL421" s="14">
        <f t="shared" si="767"/>
        <v>63150</v>
      </c>
      <c r="EM421" s="14">
        <f t="shared" si="768"/>
        <v>66600</v>
      </c>
      <c r="EN421" s="14">
        <f t="shared" si="769"/>
        <v>66600</v>
      </c>
      <c r="EO421" s="14">
        <f t="shared" si="770"/>
        <v>70710</v>
      </c>
      <c r="EP421" s="14">
        <f t="shared" si="771"/>
        <v>72690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3">
        <v>418</v>
      </c>
      <c r="AF422" s="13">
        <f t="shared" si="750"/>
        <v>21</v>
      </c>
      <c r="AG422" s="13">
        <f t="shared" si="728"/>
        <v>4</v>
      </c>
      <c r="AH422" s="14">
        <f t="shared" si="729"/>
        <v>1101026</v>
      </c>
      <c r="AI422" s="14" t="str">
        <f t="shared" si="730"/>
        <v>貂灵芸18突</v>
      </c>
      <c r="AJ422" s="25" t="s">
        <v>162</v>
      </c>
      <c r="AK422" s="14">
        <v>99</v>
      </c>
      <c r="AL422" s="14">
        <f t="shared" si="731"/>
        <v>18</v>
      </c>
      <c r="AM422" s="14">
        <f>INDEX(属性投放!$DE$6:$DE$85,(卡牌属性!AG422-2)*20+卡牌属性!AL422)</f>
        <v>21304</v>
      </c>
      <c r="AN422" s="14">
        <f t="shared" si="751"/>
        <v>21304</v>
      </c>
      <c r="AO422" s="14">
        <f t="shared" si="751"/>
        <v>21304</v>
      </c>
      <c r="AP422" s="14">
        <f t="shared" si="751"/>
        <v>21304</v>
      </c>
      <c r="AQ422" s="14">
        <f t="shared" si="751"/>
        <v>21304</v>
      </c>
      <c r="AR422" s="14">
        <f>INDEX(属性投放!$DF$6:$DF$85,(卡牌属性!AG422-2)*20+卡牌属性!AL422)</f>
        <v>10653</v>
      </c>
      <c r="AS422" s="14">
        <f t="shared" si="752"/>
        <v>10653</v>
      </c>
      <c r="AT422" s="14">
        <f t="shared" si="752"/>
        <v>10653</v>
      </c>
      <c r="AU422" s="14">
        <f t="shared" si="752"/>
        <v>10653</v>
      </c>
      <c r="AV422" s="14">
        <f t="shared" si="752"/>
        <v>10653</v>
      </c>
      <c r="AW422" s="14">
        <f>INDEX(属性投放!$DG$6:$DG$85,(卡牌属性!AG422-2)*20+卡牌属性!AL422)</f>
        <v>106420</v>
      </c>
      <c r="AX422" s="14">
        <f t="shared" si="753"/>
        <v>106420</v>
      </c>
      <c r="AY422" s="14">
        <f t="shared" si="753"/>
        <v>106420</v>
      </c>
      <c r="AZ422" s="14">
        <f t="shared" si="753"/>
        <v>106420</v>
      </c>
      <c r="BA422" s="14">
        <f t="shared" si="753"/>
        <v>106420</v>
      </c>
      <c r="BB422" s="14">
        <f>INDEX(属性投放!$DK$6:$DK$85,(卡牌属性!AG422-2)*20+卡牌属性!AL422)</f>
        <v>417</v>
      </c>
      <c r="BC422" s="14">
        <f t="shared" si="754"/>
        <v>417</v>
      </c>
      <c r="BD422" s="14">
        <f t="shared" si="754"/>
        <v>417</v>
      </c>
      <c r="BE422" s="14">
        <f t="shared" si="754"/>
        <v>417</v>
      </c>
      <c r="BF422" s="14">
        <f t="shared" si="754"/>
        <v>417</v>
      </c>
      <c r="BG422" s="14">
        <f>INDEX(属性投放!$DL$6:$DL$85,(卡牌属性!AG422-2)*20+卡牌属性!AL422)</f>
        <v>209</v>
      </c>
      <c r="BH422" s="14">
        <f t="shared" si="755"/>
        <v>209</v>
      </c>
      <c r="BI422" s="14">
        <f t="shared" si="755"/>
        <v>209</v>
      </c>
      <c r="BJ422" s="14">
        <f t="shared" si="755"/>
        <v>209</v>
      </c>
      <c r="BK422" s="14">
        <f t="shared" si="755"/>
        <v>209</v>
      </c>
      <c r="BL422" s="14">
        <f>INDEX(属性投放!$DM$6:$DM$85,(卡牌属性!AG422-2)*20+卡牌属性!AL422)</f>
        <v>2085</v>
      </c>
      <c r="BM422" s="14">
        <f t="shared" si="756"/>
        <v>2085</v>
      </c>
      <c r="BN422" s="14">
        <f t="shared" si="756"/>
        <v>2085</v>
      </c>
      <c r="BO422" s="14">
        <f t="shared" si="756"/>
        <v>2085</v>
      </c>
      <c r="BP422" s="14">
        <f t="shared" si="756"/>
        <v>2085</v>
      </c>
      <c r="BU422" s="13">
        <v>418</v>
      </c>
      <c r="BV422" s="13">
        <f t="shared" si="732"/>
        <v>21</v>
      </c>
      <c r="BW422" s="14">
        <f t="shared" si="733"/>
        <v>3</v>
      </c>
      <c r="BX422" s="14">
        <f t="shared" si="734"/>
        <v>1102021</v>
      </c>
      <c r="BY422" s="14" t="str">
        <f t="shared" si="735"/>
        <v>烈风螳螂18突</v>
      </c>
      <c r="BZ422" s="25" t="s">
        <v>162</v>
      </c>
      <c r="CA422" s="14">
        <v>2</v>
      </c>
      <c r="CB422" s="14">
        <f t="shared" si="736"/>
        <v>18</v>
      </c>
      <c r="CC422" s="14" t="s">
        <v>21</v>
      </c>
      <c r="CD422" s="14">
        <f>INDEX(属性投放!$AY$6:$AY$85,(BW422-2)*20+CB422)</f>
        <v>18781</v>
      </c>
      <c r="CE422" s="14" t="s">
        <v>22</v>
      </c>
      <c r="CF422" s="14">
        <f>INDEX(属性投放!$AZ$6:$AZ$85,(BW422-2)*20+CB422)</f>
        <v>9371</v>
      </c>
      <c r="CG422" s="14" t="s">
        <v>674</v>
      </c>
      <c r="CH422" s="14">
        <f>INDEX(属性投放!$BA$6:$BA$85,(BW422-2)*20+CB422)</f>
        <v>186810</v>
      </c>
      <c r="CI422" s="14" t="s">
        <v>21</v>
      </c>
      <c r="CJ422" s="14">
        <f>INDEX(属性投放!$BB$6:$BB$85,(BW422-2)*20+CB422)</f>
        <v>30</v>
      </c>
      <c r="CK422" s="14" t="s">
        <v>22</v>
      </c>
      <c r="CL422" s="14">
        <f>INDEX(属性投放!$BC$6:$BC$85,(BW422-2)*20+CB422)</f>
        <v>15</v>
      </c>
      <c r="CM422" s="14" t="s">
        <v>674</v>
      </c>
      <c r="CN422" s="14">
        <f>INDEX(属性投放!$BD$6:$BD$85,(BW422-2)*20+CB422)</f>
        <v>300</v>
      </c>
      <c r="CQ422" s="13">
        <v>418</v>
      </c>
      <c r="CR422" s="13">
        <f t="shared" si="737"/>
        <v>9</v>
      </c>
      <c r="CS422" s="13">
        <f t="shared" si="738"/>
        <v>2</v>
      </c>
      <c r="CT422" s="14">
        <f t="shared" si="739"/>
        <v>3</v>
      </c>
      <c r="CU422" s="14">
        <f t="shared" si="740"/>
        <v>1102009</v>
      </c>
      <c r="CV422" s="14" t="str">
        <f>INDEX($O$6:$O$27,CR422)&amp;"-"&amp;INDEX(属性投放!$AB$7:$AB$26,CX422)&amp;"-魂火-"&amp;CZ422</f>
        <v>徐晃-黑绳-魂火-1</v>
      </c>
      <c r="CW422" s="25" t="s">
        <v>162</v>
      </c>
      <c r="CX422" s="14">
        <f>INDEX(属性投放!$AL$7:$AL$58,CS422)</f>
        <v>2</v>
      </c>
      <c r="CY422" s="14" t="s">
        <v>701</v>
      </c>
      <c r="CZ422" s="14">
        <f>INDEX(属性投放!$AM$7:$AM$58,CS422)</f>
        <v>1</v>
      </c>
      <c r="DA422" s="14">
        <f t="shared" si="741"/>
        <v>2</v>
      </c>
      <c r="DB422" s="14">
        <f>INDEX(属性投放!$AN$7:$AN$58,DA422)</f>
        <v>10</v>
      </c>
      <c r="DC422" s="14" t="s">
        <v>702</v>
      </c>
      <c r="DD422" s="14">
        <f>INDEX(属性投放!$BJ$6:$BJ$85,(CT422-2)*20+CX422)</f>
        <v>30</v>
      </c>
      <c r="DE422" s="14">
        <f>SUMIFS(DD$5:DD422,$CR$5:$CR422,"="&amp;$CR422)</f>
        <v>50</v>
      </c>
      <c r="DF422" s="14" t="s">
        <v>703</v>
      </c>
      <c r="DG422" s="14">
        <f>INDEX(属性投放!$BK$6:$BK$85,(CT422-2)*20+CX422)</f>
        <v>15</v>
      </c>
      <c r="DH422" s="14">
        <f>SUMIFS(DG$5:DG422,$CR$5:$CR422,"="&amp;$CR422)</f>
        <v>25</v>
      </c>
      <c r="DI422" s="14" t="s">
        <v>704</v>
      </c>
      <c r="DJ422" s="14">
        <f>INDEX(属性投放!$BL$6:$BL$85,(CT422-2)*20+CX422)</f>
        <v>300</v>
      </c>
      <c r="DK422" s="14">
        <f>SUMIFS(DJ$5:DJ422,$CR$5:$CR422,"="&amp;$CR422)</f>
        <v>500</v>
      </c>
      <c r="DP422" s="14">
        <f t="shared" si="742"/>
        <v>1102021</v>
      </c>
      <c r="DQ422" s="14" t="str">
        <f t="shared" si="743"/>
        <v>烈风螳螂18突</v>
      </c>
      <c r="DR422" s="14">
        <f t="shared" si="744"/>
        <v>7</v>
      </c>
      <c r="DS422" s="14">
        <f t="shared" si="745"/>
        <v>5</v>
      </c>
      <c r="DT422" s="14">
        <f t="shared" si="746"/>
        <v>3</v>
      </c>
      <c r="DU422" s="14">
        <f t="shared" si="747"/>
        <v>3</v>
      </c>
      <c r="DV422" s="14">
        <f t="shared" si="748"/>
        <v>18</v>
      </c>
      <c r="DW422" s="14">
        <f t="shared" si="749"/>
        <v>38</v>
      </c>
      <c r="DX422" s="14">
        <f>INDEX(属性投放!$AW$6:$AW$85,(卡牌属性!DU422-2)*20+卡牌属性!DV422)</f>
        <v>7</v>
      </c>
      <c r="DY422" s="14">
        <f>INDEX(属性投放!BP$6:BP$85,卡牌属性!$DW422)</f>
        <v>1800</v>
      </c>
      <c r="DZ422" s="14">
        <f>INDEX(属性投放!BQ$6:BQ$85,卡牌属性!$DW422)</f>
        <v>900</v>
      </c>
      <c r="EA422" s="14">
        <f>INDEX(属性投放!BR$6:BR$85,卡牌属性!$DW422)</f>
        <v>18000</v>
      </c>
      <c r="EB422" s="14">
        <f t="shared" si="757"/>
        <v>9858</v>
      </c>
      <c r="EC422" s="14">
        <f t="shared" si="758"/>
        <v>10425</v>
      </c>
      <c r="ED422" s="14">
        <f t="shared" si="759"/>
        <v>11095</v>
      </c>
      <c r="EE422" s="14">
        <f t="shared" si="760"/>
        <v>11095</v>
      </c>
      <c r="EF422" s="14">
        <f t="shared" si="761"/>
        <v>12745</v>
      </c>
      <c r="EG422" s="14">
        <f t="shared" si="762"/>
        <v>4189</v>
      </c>
      <c r="EH422" s="14">
        <f t="shared" si="763"/>
        <v>4307</v>
      </c>
      <c r="EI422" s="14">
        <f t="shared" si="764"/>
        <v>4307</v>
      </c>
      <c r="EJ422" s="14">
        <f t="shared" si="765"/>
        <v>4866</v>
      </c>
      <c r="EK422" s="14">
        <f t="shared" si="766"/>
        <v>5145</v>
      </c>
      <c r="EL422" s="14">
        <f t="shared" si="767"/>
        <v>74750</v>
      </c>
      <c r="EM422" s="14">
        <f t="shared" si="768"/>
        <v>78600</v>
      </c>
      <c r="EN422" s="14">
        <f t="shared" si="769"/>
        <v>78600</v>
      </c>
      <c r="EO422" s="14">
        <f t="shared" si="770"/>
        <v>83110</v>
      </c>
      <c r="EP422" s="14">
        <f t="shared" si="771"/>
        <v>85490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3">
        <v>419</v>
      </c>
      <c r="AF423" s="13">
        <f t="shared" si="750"/>
        <v>21</v>
      </c>
      <c r="AG423" s="13">
        <f t="shared" si="728"/>
        <v>4</v>
      </c>
      <c r="AH423" s="14">
        <f t="shared" si="729"/>
        <v>1101026</v>
      </c>
      <c r="AI423" s="14" t="str">
        <f t="shared" si="730"/>
        <v>貂灵芸19突</v>
      </c>
      <c r="AJ423" s="25" t="s">
        <v>162</v>
      </c>
      <c r="AK423" s="14">
        <v>100</v>
      </c>
      <c r="AL423" s="14">
        <f t="shared" si="731"/>
        <v>19</v>
      </c>
      <c r="AM423" s="14">
        <f>INDEX(属性投放!$DE$6:$DE$85,(卡牌属性!AG423-2)*20+卡牌属性!AL423)</f>
        <v>33219</v>
      </c>
      <c r="AN423" s="14">
        <f t="shared" si="751"/>
        <v>33219</v>
      </c>
      <c r="AO423" s="14">
        <f t="shared" si="751"/>
        <v>33219</v>
      </c>
      <c r="AP423" s="14">
        <f t="shared" si="751"/>
        <v>33219</v>
      </c>
      <c r="AQ423" s="14">
        <f t="shared" si="751"/>
        <v>33219</v>
      </c>
      <c r="AR423" s="14">
        <f>INDEX(属性投放!$DF$6:$DF$85,(卡牌属性!AG423-2)*20+卡牌属性!AL423)</f>
        <v>16623</v>
      </c>
      <c r="AS423" s="14">
        <f t="shared" si="752"/>
        <v>16623</v>
      </c>
      <c r="AT423" s="14">
        <f t="shared" si="752"/>
        <v>16623</v>
      </c>
      <c r="AU423" s="14">
        <f t="shared" si="752"/>
        <v>16623</v>
      </c>
      <c r="AV423" s="14">
        <f t="shared" si="752"/>
        <v>16623</v>
      </c>
      <c r="AW423" s="14">
        <f>INDEX(属性投放!$DG$6:$DG$85,(卡牌属性!AG423-2)*20+卡牌属性!AL423)</f>
        <v>165995</v>
      </c>
      <c r="AX423" s="14">
        <f t="shared" si="753"/>
        <v>165995</v>
      </c>
      <c r="AY423" s="14">
        <f t="shared" si="753"/>
        <v>165995</v>
      </c>
      <c r="AZ423" s="14">
        <f t="shared" si="753"/>
        <v>165995</v>
      </c>
      <c r="BA423" s="14">
        <f t="shared" si="753"/>
        <v>165995</v>
      </c>
      <c r="BB423" s="14">
        <f>INDEX(属性投放!$DK$6:$DK$85,(卡牌属性!AG423-2)*20+卡牌属性!AL423)</f>
        <v>826</v>
      </c>
      <c r="BC423" s="14">
        <f t="shared" si="754"/>
        <v>826</v>
      </c>
      <c r="BD423" s="14">
        <f t="shared" si="754"/>
        <v>826</v>
      </c>
      <c r="BE423" s="14">
        <f t="shared" si="754"/>
        <v>826</v>
      </c>
      <c r="BF423" s="14">
        <f t="shared" si="754"/>
        <v>826</v>
      </c>
      <c r="BG423" s="14">
        <f>INDEX(属性投放!$DL$6:$DL$85,(卡牌属性!AG423-2)*20+卡牌属性!AL423)</f>
        <v>413</v>
      </c>
      <c r="BH423" s="14">
        <f t="shared" si="755"/>
        <v>413</v>
      </c>
      <c r="BI423" s="14">
        <f t="shared" si="755"/>
        <v>413</v>
      </c>
      <c r="BJ423" s="14">
        <f t="shared" si="755"/>
        <v>413</v>
      </c>
      <c r="BK423" s="14">
        <f t="shared" si="755"/>
        <v>413</v>
      </c>
      <c r="BL423" s="14">
        <f>INDEX(属性投放!$DM$6:$DM$85,(卡牌属性!AG423-2)*20+卡牌属性!AL423)</f>
        <v>4130</v>
      </c>
      <c r="BM423" s="14">
        <f t="shared" si="756"/>
        <v>4130</v>
      </c>
      <c r="BN423" s="14">
        <f t="shared" si="756"/>
        <v>4130</v>
      </c>
      <c r="BO423" s="14">
        <f t="shared" si="756"/>
        <v>4130</v>
      </c>
      <c r="BP423" s="14">
        <f t="shared" si="756"/>
        <v>4130</v>
      </c>
      <c r="BU423" s="13">
        <v>419</v>
      </c>
      <c r="BV423" s="13">
        <f t="shared" si="732"/>
        <v>21</v>
      </c>
      <c r="BW423" s="14">
        <f t="shared" si="733"/>
        <v>3</v>
      </c>
      <c r="BX423" s="14">
        <f t="shared" si="734"/>
        <v>1102021</v>
      </c>
      <c r="BY423" s="14" t="str">
        <f t="shared" si="735"/>
        <v>烈风螳螂19突</v>
      </c>
      <c r="BZ423" s="25" t="s">
        <v>162</v>
      </c>
      <c r="CA423" s="14">
        <v>2</v>
      </c>
      <c r="CB423" s="14">
        <f t="shared" si="736"/>
        <v>19</v>
      </c>
      <c r="CC423" s="14" t="s">
        <v>21</v>
      </c>
      <c r="CD423" s="14">
        <f>INDEX(属性投放!$AY$6:$AY$85,(BW423-2)*20+CB423)</f>
        <v>23491</v>
      </c>
      <c r="CE423" s="14" t="s">
        <v>22</v>
      </c>
      <c r="CF423" s="14">
        <f>INDEX(属性投放!$AZ$6:$AZ$85,(BW423-2)*20+CB423)</f>
        <v>11726</v>
      </c>
      <c r="CG423" s="14" t="s">
        <v>674</v>
      </c>
      <c r="CH423" s="14">
        <f>INDEX(属性投放!$BA$6:$BA$85,(BW423-2)*20+CB423)</f>
        <v>233910</v>
      </c>
      <c r="CI423" s="14" t="s">
        <v>21</v>
      </c>
      <c r="CJ423" s="14">
        <f>INDEX(属性投放!$BB$6:$BB$85,(BW423-2)*20+CB423)</f>
        <v>40</v>
      </c>
      <c r="CK423" s="14" t="s">
        <v>22</v>
      </c>
      <c r="CL423" s="14">
        <f>INDEX(属性投放!$BC$6:$BC$85,(BW423-2)*20+CB423)</f>
        <v>20</v>
      </c>
      <c r="CM423" s="14" t="s">
        <v>674</v>
      </c>
      <c r="CN423" s="14">
        <f>INDEX(属性投放!$BD$6:$BD$85,(BW423-2)*20+CB423)</f>
        <v>400</v>
      </c>
      <c r="CQ423" s="13">
        <v>419</v>
      </c>
      <c r="CR423" s="13">
        <f t="shared" si="737"/>
        <v>9</v>
      </c>
      <c r="CS423" s="13">
        <f t="shared" si="738"/>
        <v>3</v>
      </c>
      <c r="CT423" s="14">
        <f t="shared" si="739"/>
        <v>3</v>
      </c>
      <c r="CU423" s="14">
        <f t="shared" si="740"/>
        <v>1102009</v>
      </c>
      <c r="CV423" s="14" t="str">
        <f>INDEX($O$6:$O$27,CR423)&amp;"-"&amp;INDEX(属性投放!$AB$7:$AB$26,CX423)&amp;"-魂火-"&amp;CZ423</f>
        <v>徐晃-黑绳-魂火-2</v>
      </c>
      <c r="CW423" s="25" t="s">
        <v>162</v>
      </c>
      <c r="CX423" s="14">
        <f>INDEX(属性投放!$AL$7:$AL$58,CS423)</f>
        <v>2</v>
      </c>
      <c r="CY423" s="14" t="s">
        <v>701</v>
      </c>
      <c r="CZ423" s="14">
        <f>INDEX(属性投放!$AM$7:$AM$58,CS423)</f>
        <v>2</v>
      </c>
      <c r="DA423" s="14">
        <f t="shared" si="741"/>
        <v>3</v>
      </c>
      <c r="DB423" s="14">
        <f>INDEX(属性投放!$AN$7:$AN$58,DA423)</f>
        <v>15</v>
      </c>
      <c r="DC423" s="14" t="s">
        <v>702</v>
      </c>
      <c r="DD423" s="14">
        <f>INDEX(属性投放!$BJ$6:$BJ$85,(CT423-2)*20+CX423)</f>
        <v>30</v>
      </c>
      <c r="DE423" s="14">
        <f>SUMIFS(DD$5:DD423,$CR$5:$CR423,"="&amp;$CR423)</f>
        <v>80</v>
      </c>
      <c r="DF423" s="14" t="s">
        <v>703</v>
      </c>
      <c r="DG423" s="14">
        <f>INDEX(属性投放!$BK$6:$BK$85,(CT423-2)*20+CX423)</f>
        <v>15</v>
      </c>
      <c r="DH423" s="14">
        <f>SUMIFS(DG$5:DG423,$CR$5:$CR423,"="&amp;$CR423)</f>
        <v>40</v>
      </c>
      <c r="DI423" s="14" t="s">
        <v>704</v>
      </c>
      <c r="DJ423" s="14">
        <f>INDEX(属性投放!$BL$6:$BL$85,(CT423-2)*20+CX423)</f>
        <v>300</v>
      </c>
      <c r="DK423" s="14">
        <f>SUMIFS(DJ$5:DJ423,$CR$5:$CR423,"="&amp;$CR423)</f>
        <v>800</v>
      </c>
      <c r="DP423" s="14">
        <f t="shared" si="742"/>
        <v>1102021</v>
      </c>
      <c r="DQ423" s="14" t="str">
        <f t="shared" si="743"/>
        <v>烈风螳螂19突</v>
      </c>
      <c r="DR423" s="14">
        <f t="shared" si="744"/>
        <v>7</v>
      </c>
      <c r="DS423" s="14">
        <f t="shared" si="745"/>
        <v>5</v>
      </c>
      <c r="DT423" s="14">
        <f t="shared" si="746"/>
        <v>3</v>
      </c>
      <c r="DU423" s="14">
        <f t="shared" si="747"/>
        <v>3</v>
      </c>
      <c r="DV423" s="14">
        <f t="shared" si="748"/>
        <v>19</v>
      </c>
      <c r="DW423" s="14">
        <f t="shared" si="749"/>
        <v>39</v>
      </c>
      <c r="DX423" s="14">
        <f>INDEX(属性投放!$AW$6:$AW$85,(卡牌属性!DU423-2)*20+卡牌属性!DV423)</f>
        <v>8</v>
      </c>
      <c r="DY423" s="14">
        <f>INDEX(属性投放!BP$6:BP$85,卡牌属性!$DW423)</f>
        <v>1800</v>
      </c>
      <c r="DZ423" s="14">
        <f>INDEX(属性投放!BQ$6:BQ$85,卡牌属性!$DW423)</f>
        <v>900</v>
      </c>
      <c r="EA423" s="14">
        <f>INDEX(属性投放!BR$6:BR$85,卡牌属性!$DW423)</f>
        <v>18000</v>
      </c>
      <c r="EB423" s="14">
        <f t="shared" si="757"/>
        <v>12008</v>
      </c>
      <c r="EC423" s="14">
        <f t="shared" si="758"/>
        <v>12645</v>
      </c>
      <c r="ED423" s="14">
        <f t="shared" si="759"/>
        <v>13420</v>
      </c>
      <c r="EE423" s="14">
        <f t="shared" si="760"/>
        <v>13420</v>
      </c>
      <c r="EF423" s="14">
        <f t="shared" si="761"/>
        <v>15245</v>
      </c>
      <c r="EG423" s="14">
        <f t="shared" si="762"/>
        <v>5194</v>
      </c>
      <c r="EH423" s="14">
        <f t="shared" si="763"/>
        <v>5333</v>
      </c>
      <c r="EI423" s="14">
        <f t="shared" si="764"/>
        <v>5333</v>
      </c>
      <c r="EJ423" s="14">
        <f t="shared" si="765"/>
        <v>5941</v>
      </c>
      <c r="EK423" s="14">
        <f t="shared" si="766"/>
        <v>6255</v>
      </c>
      <c r="EL423" s="14">
        <f t="shared" si="767"/>
        <v>94150</v>
      </c>
      <c r="EM423" s="14">
        <f t="shared" si="768"/>
        <v>98350</v>
      </c>
      <c r="EN423" s="14">
        <f t="shared" si="769"/>
        <v>98350</v>
      </c>
      <c r="EO423" s="14">
        <f t="shared" si="770"/>
        <v>103210</v>
      </c>
      <c r="EP423" s="14">
        <f t="shared" si="771"/>
        <v>105940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3">
        <v>420</v>
      </c>
      <c r="AF424" s="13">
        <f t="shared" si="750"/>
        <v>21</v>
      </c>
      <c r="AG424" s="13">
        <f t="shared" si="728"/>
        <v>4</v>
      </c>
      <c r="AH424" s="14">
        <f t="shared" si="729"/>
        <v>1101026</v>
      </c>
      <c r="AI424" s="14" t="str">
        <f t="shared" si="730"/>
        <v>貂灵芸20突</v>
      </c>
      <c r="AJ424" s="25" t="s">
        <v>162</v>
      </c>
      <c r="AK424" s="14">
        <v>101</v>
      </c>
      <c r="AL424" s="14">
        <f t="shared" si="731"/>
        <v>20</v>
      </c>
      <c r="AM424" s="14">
        <f>INDEX(属性投放!$DE$6:$DE$85,(卡牌属性!AG424-2)*20+卡牌属性!AL424)</f>
        <v>34989</v>
      </c>
      <c r="AN424" s="14">
        <f t="shared" si="751"/>
        <v>34989</v>
      </c>
      <c r="AO424" s="14">
        <f t="shared" si="751"/>
        <v>34989</v>
      </c>
      <c r="AP424" s="14">
        <f t="shared" si="751"/>
        <v>34989</v>
      </c>
      <c r="AQ424" s="14">
        <f t="shared" si="751"/>
        <v>34989</v>
      </c>
      <c r="AR424" s="14">
        <f>INDEX(属性投放!$DF$6:$DF$85,(卡牌属性!AG424-2)*20+卡牌属性!AL424)</f>
        <v>17509</v>
      </c>
      <c r="AS424" s="14">
        <f t="shared" si="752"/>
        <v>17509</v>
      </c>
      <c r="AT424" s="14">
        <f t="shared" si="752"/>
        <v>17509</v>
      </c>
      <c r="AU424" s="14">
        <f t="shared" si="752"/>
        <v>17509</v>
      </c>
      <c r="AV424" s="14">
        <f t="shared" si="752"/>
        <v>17509</v>
      </c>
      <c r="AW424" s="14">
        <f>INDEX(属性投放!$DG$6:$DG$85,(卡牌属性!AG424-2)*20+卡牌属性!AL424)</f>
        <v>174845</v>
      </c>
      <c r="AX424" s="14">
        <f t="shared" si="753"/>
        <v>174845</v>
      </c>
      <c r="AY424" s="14">
        <f t="shared" si="753"/>
        <v>174845</v>
      </c>
      <c r="AZ424" s="14">
        <f t="shared" si="753"/>
        <v>174845</v>
      </c>
      <c r="BA424" s="14">
        <f t="shared" si="753"/>
        <v>174845</v>
      </c>
      <c r="BB424" s="14">
        <f>INDEX(属性投放!$DK$6:$DK$85,(卡牌属性!AG424-2)*20+卡牌属性!AL424)</f>
        <v>826</v>
      </c>
      <c r="BC424" s="14">
        <f t="shared" si="754"/>
        <v>826</v>
      </c>
      <c r="BD424" s="14">
        <f t="shared" si="754"/>
        <v>826</v>
      </c>
      <c r="BE424" s="14">
        <f t="shared" si="754"/>
        <v>826</v>
      </c>
      <c r="BF424" s="14">
        <f t="shared" si="754"/>
        <v>826</v>
      </c>
      <c r="BG424" s="14">
        <f>INDEX(属性投放!$DL$6:$DL$85,(卡牌属性!AG424-2)*20+卡牌属性!AL424)</f>
        <v>413</v>
      </c>
      <c r="BH424" s="14">
        <f t="shared" si="755"/>
        <v>413</v>
      </c>
      <c r="BI424" s="14">
        <f t="shared" si="755"/>
        <v>413</v>
      </c>
      <c r="BJ424" s="14">
        <f t="shared" si="755"/>
        <v>413</v>
      </c>
      <c r="BK424" s="14">
        <f t="shared" si="755"/>
        <v>413</v>
      </c>
      <c r="BL424" s="14">
        <f>INDEX(属性投放!$DM$6:$DM$85,(卡牌属性!AG424-2)*20+卡牌属性!AL424)</f>
        <v>4130</v>
      </c>
      <c r="BM424" s="14">
        <f t="shared" si="756"/>
        <v>4130</v>
      </c>
      <c r="BN424" s="14">
        <f t="shared" si="756"/>
        <v>4130</v>
      </c>
      <c r="BO424" s="14">
        <f t="shared" si="756"/>
        <v>4130</v>
      </c>
      <c r="BP424" s="14">
        <f t="shared" si="756"/>
        <v>4130</v>
      </c>
      <c r="BU424" s="13">
        <v>420</v>
      </c>
      <c r="BV424" s="13">
        <f t="shared" si="732"/>
        <v>21</v>
      </c>
      <c r="BW424" s="14">
        <f t="shared" si="733"/>
        <v>3</v>
      </c>
      <c r="BX424" s="14">
        <f t="shared" si="734"/>
        <v>1102021</v>
      </c>
      <c r="BY424" s="14" t="str">
        <f t="shared" si="735"/>
        <v>烈风螳螂20突</v>
      </c>
      <c r="BZ424" s="25" t="s">
        <v>162</v>
      </c>
      <c r="CA424" s="14">
        <v>2</v>
      </c>
      <c r="CB424" s="14">
        <f t="shared" si="736"/>
        <v>20</v>
      </c>
      <c r="CC424" s="14" t="s">
        <v>21</v>
      </c>
      <c r="CD424" s="14">
        <f>INDEX(属性投放!$AY$6:$AY$85,(BW424-2)*20+CB424)</f>
        <v>28986</v>
      </c>
      <c r="CE424" s="14" t="s">
        <v>22</v>
      </c>
      <c r="CF424" s="14">
        <f>INDEX(属性投放!$AZ$6:$AZ$85,(BW424-2)*20+CB424)</f>
        <v>14475</v>
      </c>
      <c r="CG424" s="14" t="s">
        <v>674</v>
      </c>
      <c r="CH424" s="14">
        <f>INDEX(属性投放!$BA$6:$BA$85,(BW424-2)*20+CB424)</f>
        <v>288860</v>
      </c>
      <c r="CI424" s="14" t="s">
        <v>21</v>
      </c>
      <c r="CJ424" s="14">
        <f>INDEX(属性投放!$BB$6:$BB$85,(BW424-2)*20+CB424)</f>
        <v>40</v>
      </c>
      <c r="CK424" s="14" t="s">
        <v>22</v>
      </c>
      <c r="CL424" s="14">
        <f>INDEX(属性投放!$BC$6:$BC$85,(BW424-2)*20+CB424)</f>
        <v>20</v>
      </c>
      <c r="CM424" s="14" t="s">
        <v>674</v>
      </c>
      <c r="CN424" s="14">
        <f>INDEX(属性投放!$BD$6:$BD$85,(BW424-2)*20+CB424)</f>
        <v>400</v>
      </c>
      <c r="CQ424" s="13">
        <v>420</v>
      </c>
      <c r="CR424" s="13">
        <f t="shared" si="737"/>
        <v>9</v>
      </c>
      <c r="CS424" s="13">
        <f t="shared" si="738"/>
        <v>4</v>
      </c>
      <c r="CT424" s="14">
        <f t="shared" si="739"/>
        <v>3</v>
      </c>
      <c r="CU424" s="14">
        <f t="shared" si="740"/>
        <v>1102009</v>
      </c>
      <c r="CV424" s="14" t="str">
        <f>INDEX($O$6:$O$27,CR424)&amp;"-"&amp;INDEX(属性投放!$AB$7:$AB$26,CX424)&amp;"-魂火-"&amp;CZ424</f>
        <v>徐晃-黑绳+1-魂火-1</v>
      </c>
      <c r="CW424" s="25" t="s">
        <v>162</v>
      </c>
      <c r="CX424" s="14">
        <f>INDEX(属性投放!$AL$7:$AL$58,CS424)</f>
        <v>3</v>
      </c>
      <c r="CY424" s="14" t="s">
        <v>701</v>
      </c>
      <c r="CZ424" s="14">
        <f>INDEX(属性投放!$AM$7:$AM$58,CS424)</f>
        <v>1</v>
      </c>
      <c r="DA424" s="14">
        <f t="shared" si="741"/>
        <v>4</v>
      </c>
      <c r="DB424" s="14">
        <f>INDEX(属性投放!$AN$7:$AN$58,DA424)</f>
        <v>20</v>
      </c>
      <c r="DC424" s="14" t="s">
        <v>702</v>
      </c>
      <c r="DD424" s="14">
        <f>INDEX(属性投放!$BJ$6:$BJ$85,(CT424-2)*20+CX424)</f>
        <v>35</v>
      </c>
      <c r="DE424" s="14">
        <f>SUMIFS(DD$5:DD424,$CR$5:$CR424,"="&amp;$CR424)</f>
        <v>115</v>
      </c>
      <c r="DF424" s="14" t="s">
        <v>703</v>
      </c>
      <c r="DG424" s="14">
        <f>INDEX(属性投放!$BK$6:$BK$85,(CT424-2)*20+CX424)</f>
        <v>18</v>
      </c>
      <c r="DH424" s="14">
        <f>SUMIFS(DG$5:DG424,$CR$5:$CR424,"="&amp;$CR424)</f>
        <v>58</v>
      </c>
      <c r="DI424" s="14" t="s">
        <v>704</v>
      </c>
      <c r="DJ424" s="14">
        <f>INDEX(属性投放!$BL$6:$BL$85,(CT424-2)*20+CX424)</f>
        <v>350</v>
      </c>
      <c r="DK424" s="14">
        <f>SUMIFS(DJ$5:DJ424,$CR$5:$CR424,"="&amp;$CR424)</f>
        <v>1150</v>
      </c>
      <c r="DP424" s="14">
        <f t="shared" si="742"/>
        <v>1102021</v>
      </c>
      <c r="DQ424" s="14" t="str">
        <f t="shared" si="743"/>
        <v>烈风螳螂20突</v>
      </c>
      <c r="DR424" s="14">
        <f t="shared" si="744"/>
        <v>7</v>
      </c>
      <c r="DS424" s="14">
        <f t="shared" si="745"/>
        <v>5</v>
      </c>
      <c r="DT424" s="14">
        <f t="shared" si="746"/>
        <v>3</v>
      </c>
      <c r="DU424" s="14">
        <f t="shared" si="747"/>
        <v>3</v>
      </c>
      <c r="DV424" s="14">
        <f t="shared" si="748"/>
        <v>20</v>
      </c>
      <c r="DW424" s="14">
        <f t="shared" si="749"/>
        <v>40</v>
      </c>
      <c r="DX424" s="14">
        <f>INDEX(属性投放!$AW$6:$AW$85,(卡牌属性!DU424-2)*20+卡牌属性!DV424)</f>
        <v>10</v>
      </c>
      <c r="DY424" s="14">
        <f>INDEX(属性投放!BP$6:BP$85,卡牌属性!$DW424)</f>
        <v>2000</v>
      </c>
      <c r="DZ424" s="14">
        <f>INDEX(属性投放!BQ$6:BQ$85,卡牌属性!$DW424)</f>
        <v>1000</v>
      </c>
      <c r="EA424" s="14">
        <f>INDEX(属性投放!BR$6:BR$85,卡牌属性!$DW424)</f>
        <v>20000</v>
      </c>
      <c r="EB424" s="14">
        <f t="shared" si="757"/>
        <v>14408</v>
      </c>
      <c r="EC424" s="14">
        <f t="shared" si="758"/>
        <v>15085</v>
      </c>
      <c r="ED424" s="14">
        <f t="shared" si="759"/>
        <v>16020</v>
      </c>
      <c r="EE424" s="14">
        <f t="shared" si="760"/>
        <v>16020</v>
      </c>
      <c r="EF424" s="14">
        <f t="shared" si="761"/>
        <v>18245</v>
      </c>
      <c r="EG424" s="14">
        <f t="shared" si="762"/>
        <v>6254</v>
      </c>
      <c r="EH424" s="14">
        <f t="shared" si="763"/>
        <v>6417</v>
      </c>
      <c r="EI424" s="14">
        <f t="shared" si="764"/>
        <v>6417</v>
      </c>
      <c r="EJ424" s="14">
        <f t="shared" si="765"/>
        <v>7145</v>
      </c>
      <c r="EK424" s="14">
        <f t="shared" si="766"/>
        <v>7475</v>
      </c>
      <c r="EL424" s="14">
        <f t="shared" si="767"/>
        <v>114150</v>
      </c>
      <c r="EM424" s="14">
        <f t="shared" si="768"/>
        <v>118750</v>
      </c>
      <c r="EN424" s="14">
        <f t="shared" si="769"/>
        <v>118750</v>
      </c>
      <c r="EO424" s="14">
        <f t="shared" si="770"/>
        <v>124410</v>
      </c>
      <c r="EP424" s="14">
        <f t="shared" si="771"/>
        <v>127540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3">
        <v>421</v>
      </c>
      <c r="AF425" s="13">
        <f t="shared" si="750"/>
        <v>22</v>
      </c>
      <c r="AG425" s="13">
        <f t="shared" si="728"/>
        <v>3</v>
      </c>
      <c r="AH425" s="14">
        <f t="shared" si="729"/>
        <v>1101030</v>
      </c>
      <c r="AI425" s="14" t="str">
        <f t="shared" si="730"/>
        <v>卢天佑1突</v>
      </c>
      <c r="AJ425" s="25" t="s">
        <v>162</v>
      </c>
      <c r="AK425" s="14">
        <v>102</v>
      </c>
      <c r="AL425" s="14">
        <f t="shared" si="731"/>
        <v>1</v>
      </c>
      <c r="AM425" s="14">
        <f>INDEX(属性投放!$DE$6:$DE$85,(卡牌属性!AG425-2)*20+卡牌属性!AL425)</f>
        <v>80</v>
      </c>
      <c r="AN425" s="14">
        <f t="shared" ref="AN425:AQ444" si="772">$AM425</f>
        <v>80</v>
      </c>
      <c r="AO425" s="14">
        <f t="shared" si="772"/>
        <v>80</v>
      </c>
      <c r="AP425" s="14">
        <f t="shared" si="772"/>
        <v>80</v>
      </c>
      <c r="AQ425" s="14">
        <f t="shared" si="772"/>
        <v>80</v>
      </c>
      <c r="AR425" s="14">
        <f>INDEX(属性投放!$DF$6:$DF$85,(卡牌属性!AG425-2)*20+卡牌属性!AL425)</f>
        <v>0</v>
      </c>
      <c r="AS425" s="14">
        <f t="shared" ref="AS425:AV444" si="773">$AR425</f>
        <v>0</v>
      </c>
      <c r="AT425" s="14">
        <f t="shared" si="773"/>
        <v>0</v>
      </c>
      <c r="AU425" s="14">
        <f t="shared" si="773"/>
        <v>0</v>
      </c>
      <c r="AV425" s="14">
        <f t="shared" si="773"/>
        <v>0</v>
      </c>
      <c r="AW425" s="14">
        <f>INDEX(属性投放!$DG$6:$DG$85,(卡牌属性!AG425-2)*20+卡牌属性!AL425)</f>
        <v>300</v>
      </c>
      <c r="AX425" s="14">
        <f t="shared" ref="AX425:BA444" si="774">$AW425</f>
        <v>300</v>
      </c>
      <c r="AY425" s="14">
        <f t="shared" si="774"/>
        <v>300</v>
      </c>
      <c r="AZ425" s="14">
        <f t="shared" si="774"/>
        <v>300</v>
      </c>
      <c r="BA425" s="14">
        <f t="shared" si="774"/>
        <v>300</v>
      </c>
      <c r="BB425" s="14">
        <f>INDEX(属性投放!$DK$6:$DK$85,(卡牌属性!AG425-2)*20+卡牌属性!AL425)</f>
        <v>9</v>
      </c>
      <c r="BC425" s="14">
        <f t="shared" ref="BC425:BF444" si="775">$BB425</f>
        <v>9</v>
      </c>
      <c r="BD425" s="14">
        <f t="shared" si="775"/>
        <v>9</v>
      </c>
      <c r="BE425" s="14">
        <f t="shared" si="775"/>
        <v>9</v>
      </c>
      <c r="BF425" s="14">
        <f t="shared" si="775"/>
        <v>9</v>
      </c>
      <c r="BG425" s="14">
        <f>INDEX(属性投放!$DL$6:$DL$85,(卡牌属性!AG425-2)*20+卡牌属性!AL425)</f>
        <v>4</v>
      </c>
      <c r="BH425" s="14">
        <f t="shared" ref="BH425:BK444" si="776">$BG425</f>
        <v>4</v>
      </c>
      <c r="BI425" s="14">
        <f t="shared" si="776"/>
        <v>4</v>
      </c>
      <c r="BJ425" s="14">
        <f t="shared" si="776"/>
        <v>4</v>
      </c>
      <c r="BK425" s="14">
        <f t="shared" si="776"/>
        <v>4</v>
      </c>
      <c r="BL425" s="14">
        <f>INDEX(属性投放!$DM$6:$DM$85,(卡牌属性!AG425-2)*20+卡牌属性!AL425)</f>
        <v>45</v>
      </c>
      <c r="BM425" s="14">
        <f t="shared" ref="BM425:BP444" si="777">$BL425</f>
        <v>45</v>
      </c>
      <c r="BN425" s="14">
        <f t="shared" si="777"/>
        <v>45</v>
      </c>
      <c r="BO425" s="14">
        <f t="shared" si="777"/>
        <v>45</v>
      </c>
      <c r="BP425" s="14">
        <f t="shared" si="777"/>
        <v>45</v>
      </c>
      <c r="BU425" s="13">
        <v>421</v>
      </c>
      <c r="BV425" s="13">
        <f t="shared" si="732"/>
        <v>22</v>
      </c>
      <c r="BW425" s="14">
        <f t="shared" si="733"/>
        <v>2</v>
      </c>
      <c r="BX425" s="14">
        <f t="shared" si="734"/>
        <v>1102050</v>
      </c>
      <c r="BY425" s="14" t="str">
        <f t="shared" si="735"/>
        <v>柠檬精1突</v>
      </c>
      <c r="BZ425" s="25" t="s">
        <v>162</v>
      </c>
      <c r="CA425" s="14">
        <v>2</v>
      </c>
      <c r="CB425" s="14">
        <f t="shared" si="736"/>
        <v>1</v>
      </c>
      <c r="CC425" s="14" t="s">
        <v>21</v>
      </c>
      <c r="CD425" s="14">
        <f>INDEX(属性投放!$AY$6:$AY$85,(BW425-2)*20+CB425)</f>
        <v>100</v>
      </c>
      <c r="CE425" s="14" t="s">
        <v>22</v>
      </c>
      <c r="CF425" s="14">
        <f>INDEX(属性投放!$AZ$6:$AZ$85,(BW425-2)*20+CB425)</f>
        <v>20</v>
      </c>
      <c r="CG425" s="14" t="s">
        <v>674</v>
      </c>
      <c r="CH425" s="14">
        <f>INDEX(属性投放!$BA$6:$BA$85,(BW425-2)*20+CB425)</f>
        <v>300</v>
      </c>
      <c r="CI425" s="14" t="s">
        <v>21</v>
      </c>
      <c r="CJ425" s="14">
        <f>INDEX(属性投放!$BB$6:$BB$85,(BW425-2)*20+CB425)</f>
        <v>5</v>
      </c>
      <c r="CK425" s="14" t="s">
        <v>22</v>
      </c>
      <c r="CL425" s="14">
        <f>INDEX(属性投放!$BC$6:$BC$85,(BW425-2)*20+CB425)</f>
        <v>3</v>
      </c>
      <c r="CM425" s="14" t="s">
        <v>674</v>
      </c>
      <c r="CN425" s="14">
        <f>INDEX(属性投放!$BD$6:$BD$85,(BW425-2)*20+CB425)</f>
        <v>50</v>
      </c>
      <c r="CQ425" s="13">
        <v>421</v>
      </c>
      <c r="CR425" s="13">
        <f t="shared" si="737"/>
        <v>9</v>
      </c>
      <c r="CS425" s="13">
        <f t="shared" si="738"/>
        <v>5</v>
      </c>
      <c r="CT425" s="14">
        <f t="shared" si="739"/>
        <v>3</v>
      </c>
      <c r="CU425" s="14">
        <f t="shared" si="740"/>
        <v>1102009</v>
      </c>
      <c r="CV425" s="14" t="str">
        <f>INDEX($O$6:$O$27,CR425)&amp;"-"&amp;INDEX(属性投放!$AB$7:$AB$26,CX425)&amp;"-魂火-"&amp;CZ425</f>
        <v>徐晃-黑绳+1-魂火-2</v>
      </c>
      <c r="CW425" s="25" t="s">
        <v>162</v>
      </c>
      <c r="CX425" s="14">
        <f>INDEX(属性投放!$AL$7:$AL$58,CS425)</f>
        <v>3</v>
      </c>
      <c r="CY425" s="14" t="s">
        <v>701</v>
      </c>
      <c r="CZ425" s="14">
        <f>INDEX(属性投放!$AM$7:$AM$58,CS425)</f>
        <v>2</v>
      </c>
      <c r="DA425" s="14">
        <f t="shared" si="741"/>
        <v>5</v>
      </c>
      <c r="DB425" s="14">
        <f>INDEX(属性投放!$AN$7:$AN$58,DA425)</f>
        <v>25</v>
      </c>
      <c r="DC425" s="14" t="s">
        <v>702</v>
      </c>
      <c r="DD425" s="14">
        <f>INDEX(属性投放!$BJ$6:$BJ$85,(CT425-2)*20+CX425)</f>
        <v>35</v>
      </c>
      <c r="DE425" s="14">
        <f>SUMIFS(DD$5:DD425,$CR$5:$CR425,"="&amp;$CR425)</f>
        <v>150</v>
      </c>
      <c r="DF425" s="14" t="s">
        <v>703</v>
      </c>
      <c r="DG425" s="14">
        <f>INDEX(属性投放!$BK$6:$BK$85,(CT425-2)*20+CX425)</f>
        <v>18</v>
      </c>
      <c r="DH425" s="14">
        <f>SUMIFS(DG$5:DG425,$CR$5:$CR425,"="&amp;$CR425)</f>
        <v>76</v>
      </c>
      <c r="DI425" s="14" t="s">
        <v>704</v>
      </c>
      <c r="DJ425" s="14">
        <f>INDEX(属性投放!$BL$6:$BL$85,(CT425-2)*20+CX425)</f>
        <v>350</v>
      </c>
      <c r="DK425" s="14">
        <f>SUMIFS(DJ$5:DJ425,$CR$5:$CR425,"="&amp;$CR425)</f>
        <v>1500</v>
      </c>
      <c r="DP425" s="14">
        <f t="shared" si="742"/>
        <v>1102050</v>
      </c>
      <c r="DQ425" s="14" t="str">
        <f t="shared" si="743"/>
        <v>柠檬精1突</v>
      </c>
      <c r="DR425" s="14">
        <f t="shared" si="744"/>
        <v>2</v>
      </c>
      <c r="DS425" s="14">
        <f t="shared" si="745"/>
        <v>3</v>
      </c>
      <c r="DT425" s="14">
        <f t="shared" si="746"/>
        <v>4</v>
      </c>
      <c r="DU425" s="14">
        <f t="shared" si="747"/>
        <v>2</v>
      </c>
      <c r="DV425" s="14">
        <f t="shared" si="748"/>
        <v>1</v>
      </c>
      <c r="DW425" s="14">
        <f t="shared" si="749"/>
        <v>1</v>
      </c>
      <c r="DX425" s="14">
        <f>INDEX(属性投放!$AW$6:$AW$85,(卡牌属性!DU425-2)*20+卡牌属性!DV425)</f>
        <v>4</v>
      </c>
      <c r="DY425" s="14">
        <f>INDEX(属性投放!BP$6:BP$85,卡牌属性!$DW425)</f>
        <v>25</v>
      </c>
      <c r="DZ425" s="14">
        <f>INDEX(属性投放!BQ$6:BQ$85,卡牌属性!$DW425)</f>
        <v>13</v>
      </c>
      <c r="EA425" s="14">
        <f>INDEX(属性投放!BR$6:BR$85,卡牌属性!$DW425)</f>
        <v>250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3">
        <v>422</v>
      </c>
      <c r="AF426" s="13">
        <f t="shared" si="750"/>
        <v>22</v>
      </c>
      <c r="AG426" s="13">
        <f t="shared" si="728"/>
        <v>3</v>
      </c>
      <c r="AH426" s="14">
        <f t="shared" si="729"/>
        <v>1101030</v>
      </c>
      <c r="AI426" s="14" t="str">
        <f t="shared" si="730"/>
        <v>卢天佑2突</v>
      </c>
      <c r="AJ426" s="25" t="s">
        <v>162</v>
      </c>
      <c r="AK426" s="14">
        <v>103</v>
      </c>
      <c r="AL426" s="14">
        <f t="shared" si="731"/>
        <v>2</v>
      </c>
      <c r="AM426" s="14">
        <f>INDEX(属性投放!$DE$6:$DE$85,(卡牌属性!AG426-2)*20+卡牌属性!AL426)</f>
        <v>170</v>
      </c>
      <c r="AN426" s="14">
        <f t="shared" si="772"/>
        <v>170</v>
      </c>
      <c r="AO426" s="14">
        <f t="shared" si="772"/>
        <v>170</v>
      </c>
      <c r="AP426" s="14">
        <f t="shared" si="772"/>
        <v>170</v>
      </c>
      <c r="AQ426" s="14">
        <f t="shared" si="772"/>
        <v>170</v>
      </c>
      <c r="AR426" s="14">
        <f>INDEX(属性投放!$DF$6:$DF$85,(卡牌属性!AG426-2)*20+卡牌属性!AL426)</f>
        <v>40</v>
      </c>
      <c r="AS426" s="14">
        <f t="shared" si="773"/>
        <v>40</v>
      </c>
      <c r="AT426" s="14">
        <f t="shared" si="773"/>
        <v>40</v>
      </c>
      <c r="AU426" s="14">
        <f t="shared" si="773"/>
        <v>40</v>
      </c>
      <c r="AV426" s="14">
        <f t="shared" si="773"/>
        <v>40</v>
      </c>
      <c r="AW426" s="14">
        <f>INDEX(属性投放!$DG$6:$DG$85,(卡牌属性!AG426-2)*20+卡牌属性!AL426)</f>
        <v>750</v>
      </c>
      <c r="AX426" s="14">
        <f t="shared" si="774"/>
        <v>750</v>
      </c>
      <c r="AY426" s="14">
        <f t="shared" si="774"/>
        <v>750</v>
      </c>
      <c r="AZ426" s="14">
        <f t="shared" si="774"/>
        <v>750</v>
      </c>
      <c r="BA426" s="14">
        <f t="shared" si="774"/>
        <v>750</v>
      </c>
      <c r="BB426" s="14">
        <f>INDEX(属性投放!$DK$6:$DK$85,(卡牌属性!AG426-2)*20+卡牌属性!AL426)</f>
        <v>18</v>
      </c>
      <c r="BC426" s="14">
        <f t="shared" si="775"/>
        <v>18</v>
      </c>
      <c r="BD426" s="14">
        <f t="shared" si="775"/>
        <v>18</v>
      </c>
      <c r="BE426" s="14">
        <f t="shared" si="775"/>
        <v>18</v>
      </c>
      <c r="BF426" s="14">
        <f t="shared" si="775"/>
        <v>18</v>
      </c>
      <c r="BG426" s="14">
        <f>INDEX(属性投放!$DL$6:$DL$85,(卡牌属性!AG426-2)*20+卡牌属性!AL426)</f>
        <v>9</v>
      </c>
      <c r="BH426" s="14">
        <f t="shared" si="776"/>
        <v>9</v>
      </c>
      <c r="BI426" s="14">
        <f t="shared" si="776"/>
        <v>9</v>
      </c>
      <c r="BJ426" s="14">
        <f t="shared" si="776"/>
        <v>9</v>
      </c>
      <c r="BK426" s="14">
        <f t="shared" si="776"/>
        <v>9</v>
      </c>
      <c r="BL426" s="14">
        <f>INDEX(属性投放!$DM$6:$DM$85,(卡牌属性!AG426-2)*20+卡牌属性!AL426)</f>
        <v>90</v>
      </c>
      <c r="BM426" s="14">
        <f t="shared" si="777"/>
        <v>90</v>
      </c>
      <c r="BN426" s="14">
        <f t="shared" si="777"/>
        <v>90</v>
      </c>
      <c r="BO426" s="14">
        <f t="shared" si="777"/>
        <v>90</v>
      </c>
      <c r="BP426" s="14">
        <f t="shared" si="777"/>
        <v>90</v>
      </c>
      <c r="BU426" s="13">
        <v>422</v>
      </c>
      <c r="BV426" s="13">
        <f t="shared" si="732"/>
        <v>22</v>
      </c>
      <c r="BW426" s="14">
        <f t="shared" si="733"/>
        <v>2</v>
      </c>
      <c r="BX426" s="14">
        <f t="shared" si="734"/>
        <v>1102050</v>
      </c>
      <c r="BY426" s="14" t="str">
        <f t="shared" si="735"/>
        <v>柠檬精2突</v>
      </c>
      <c r="BZ426" s="25" t="s">
        <v>162</v>
      </c>
      <c r="CA426" s="14">
        <v>2</v>
      </c>
      <c r="CB426" s="14">
        <f t="shared" si="736"/>
        <v>2</v>
      </c>
      <c r="CC426" s="14" t="s">
        <v>21</v>
      </c>
      <c r="CD426" s="14">
        <f>INDEX(属性投放!$AY$6:$AY$85,(BW426-2)*20+CB426)</f>
        <v>160</v>
      </c>
      <c r="CE426" s="14" t="s">
        <v>22</v>
      </c>
      <c r="CF426" s="14">
        <f>INDEX(属性投放!$AZ$6:$AZ$85,(BW426-2)*20+CB426)</f>
        <v>53</v>
      </c>
      <c r="CG426" s="14" t="s">
        <v>674</v>
      </c>
      <c r="CH426" s="14">
        <f>INDEX(属性投放!$BA$6:$BA$85,(BW426-2)*20+CB426)</f>
        <v>900</v>
      </c>
      <c r="CI426" s="14" t="s">
        <v>21</v>
      </c>
      <c r="CJ426" s="14">
        <f>INDEX(属性投放!$BB$6:$BB$85,(BW426-2)*20+CB426)</f>
        <v>6</v>
      </c>
      <c r="CK426" s="14" t="s">
        <v>22</v>
      </c>
      <c r="CL426" s="14">
        <f>INDEX(属性投放!$BC$6:$BC$85,(BW426-2)*20+CB426)</f>
        <v>3</v>
      </c>
      <c r="CM426" s="14" t="s">
        <v>674</v>
      </c>
      <c r="CN426" s="14">
        <f>INDEX(属性投放!$BD$6:$BD$85,(BW426-2)*20+CB426)</f>
        <v>60</v>
      </c>
      <c r="CQ426" s="13">
        <v>422</v>
      </c>
      <c r="CR426" s="13">
        <f t="shared" si="737"/>
        <v>9</v>
      </c>
      <c r="CS426" s="13">
        <f t="shared" si="738"/>
        <v>6</v>
      </c>
      <c r="CT426" s="14">
        <f t="shared" si="739"/>
        <v>3</v>
      </c>
      <c r="CU426" s="14">
        <f t="shared" si="740"/>
        <v>1102009</v>
      </c>
      <c r="CV426" s="14" t="str">
        <f>INDEX($O$6:$O$27,CR426)&amp;"-"&amp;INDEX(属性投放!$AB$7:$AB$26,CX426)&amp;"-魂火-"&amp;CZ426</f>
        <v>徐晃-众合-魂火-1</v>
      </c>
      <c r="CW426" s="25" t="s">
        <v>162</v>
      </c>
      <c r="CX426" s="14">
        <f>INDEX(属性投放!$AL$7:$AL$58,CS426)</f>
        <v>4</v>
      </c>
      <c r="CY426" s="14" t="s">
        <v>701</v>
      </c>
      <c r="CZ426" s="14">
        <f>INDEX(属性投放!$AM$7:$AM$58,CS426)</f>
        <v>1</v>
      </c>
      <c r="DA426" s="14">
        <f t="shared" si="741"/>
        <v>6</v>
      </c>
      <c r="DB426" s="14">
        <f>INDEX(属性投放!$AN$7:$AN$58,DA426)</f>
        <v>30</v>
      </c>
      <c r="DC426" s="14" t="s">
        <v>702</v>
      </c>
      <c r="DD426" s="14">
        <f>INDEX(属性投放!$BJ$6:$BJ$85,(CT426-2)*20+CX426)</f>
        <v>45</v>
      </c>
      <c r="DE426" s="14">
        <f>SUMIFS(DD$5:DD426,$CR$5:$CR426,"="&amp;$CR426)</f>
        <v>195</v>
      </c>
      <c r="DF426" s="14" t="s">
        <v>703</v>
      </c>
      <c r="DG426" s="14">
        <f>INDEX(属性投放!$BK$6:$BK$85,(CT426-2)*20+CX426)</f>
        <v>23</v>
      </c>
      <c r="DH426" s="14">
        <f>SUMIFS(DG$5:DG426,$CR$5:$CR426,"="&amp;$CR426)</f>
        <v>99</v>
      </c>
      <c r="DI426" s="14" t="s">
        <v>704</v>
      </c>
      <c r="DJ426" s="14">
        <f>INDEX(属性投放!$BL$6:$BL$85,(CT426-2)*20+CX426)</f>
        <v>450</v>
      </c>
      <c r="DK426" s="14">
        <f>SUMIFS(DJ$5:DJ426,$CR$5:$CR426,"="&amp;$CR426)</f>
        <v>1950</v>
      </c>
      <c r="DP426" s="14">
        <f t="shared" si="742"/>
        <v>1102050</v>
      </c>
      <c r="DQ426" s="14" t="str">
        <f t="shared" si="743"/>
        <v>柠檬精2突</v>
      </c>
      <c r="DR426" s="14">
        <f t="shared" si="744"/>
        <v>2</v>
      </c>
      <c r="DS426" s="14">
        <f t="shared" si="745"/>
        <v>3</v>
      </c>
      <c r="DT426" s="14">
        <f t="shared" si="746"/>
        <v>4</v>
      </c>
      <c r="DU426" s="14">
        <f t="shared" si="747"/>
        <v>2</v>
      </c>
      <c r="DV426" s="14">
        <f t="shared" si="748"/>
        <v>2</v>
      </c>
      <c r="DW426" s="14">
        <f t="shared" si="749"/>
        <v>2</v>
      </c>
      <c r="DX426" s="14">
        <f>INDEX(属性投放!$AW$6:$AW$85,(卡牌属性!DU426-2)*20+卡牌属性!DV426)</f>
        <v>10</v>
      </c>
      <c r="DY426" s="14">
        <f>INDEX(属性投放!BP$6:BP$85,卡牌属性!$DW426)</f>
        <v>30</v>
      </c>
      <c r="DZ426" s="14">
        <f>INDEX(属性投放!BQ$6:BQ$85,卡牌属性!$DW426)</f>
        <v>15</v>
      </c>
      <c r="EA426" s="14">
        <f>INDEX(属性投放!BR$6:BR$85,卡牌属性!$DW426)</f>
        <v>300</v>
      </c>
      <c r="EB426" s="14">
        <f t="shared" ref="EB426:EB444" si="778">EB425+$DY425+EQ425*$DX425</f>
        <v>116</v>
      </c>
      <c r="EC426" s="14">
        <f t="shared" ref="EC426:EC444" si="779">EC425+$DY425+ER425*$DX425</f>
        <v>145</v>
      </c>
      <c r="ED426" s="14">
        <f t="shared" ref="ED426:ED444" si="780">ED425+$DY425+ES425*$DX425</f>
        <v>174</v>
      </c>
      <c r="EE426" s="14">
        <f t="shared" ref="EE426:EE444" si="781">EE425+$DY425+ET425*$DX425</f>
        <v>174</v>
      </c>
      <c r="EF426" s="14">
        <f t="shared" ref="EF426:EF444" si="782">EF425+$DY425+EU425*$DX425</f>
        <v>207</v>
      </c>
      <c r="EG426" s="14">
        <f t="shared" ref="EG426:EG444" si="783">EG425+$DZ425+EV425*$DX425</f>
        <v>45</v>
      </c>
      <c r="EH426" s="14">
        <f t="shared" ref="EH426:EH444" si="784">EH425+$DZ425+EW425*$DX425</f>
        <v>50</v>
      </c>
      <c r="EI426" s="14">
        <f t="shared" ref="EI426:EI444" si="785">EI425+$DZ425+EX425*$DX425</f>
        <v>50</v>
      </c>
      <c r="EJ426" s="14">
        <f t="shared" ref="EJ426:EJ444" si="786">EJ425+$DZ425+EY425*$DX425</f>
        <v>59</v>
      </c>
      <c r="EK426" s="14">
        <f t="shared" ref="EK426:EK444" si="787">EK425+$DZ425+EZ425*$DX425</f>
        <v>68</v>
      </c>
      <c r="EL426" s="14">
        <f t="shared" ref="EL426:EL444" si="788">EL425+$EA425+FA425*$DX425</f>
        <v>840</v>
      </c>
      <c r="EM426" s="14">
        <f t="shared" ref="EM426:EM444" si="789">EM425+$EA425+FB425*$DX425</f>
        <v>970</v>
      </c>
      <c r="EN426" s="14">
        <f t="shared" ref="EN426:EN444" si="790">EN425+$EA425+FC425*$DX425</f>
        <v>970</v>
      </c>
      <c r="EO426" s="14">
        <f t="shared" ref="EO426:EO444" si="791">EO425+$EA425+FD425*$DX425</f>
        <v>1350</v>
      </c>
      <c r="EP426" s="14">
        <f t="shared" ref="EP426:EP444" si="792">EP425+$EA425+FE425*$DX425</f>
        <v>1730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3">
        <v>423</v>
      </c>
      <c r="AF427" s="13">
        <f t="shared" si="750"/>
        <v>22</v>
      </c>
      <c r="AG427" s="13">
        <f t="shared" si="728"/>
        <v>3</v>
      </c>
      <c r="AH427" s="14">
        <f t="shared" si="729"/>
        <v>1101030</v>
      </c>
      <c r="AI427" s="14" t="str">
        <f t="shared" si="730"/>
        <v>卢天佑3突</v>
      </c>
      <c r="AJ427" s="25" t="s">
        <v>162</v>
      </c>
      <c r="AK427" s="14">
        <v>104</v>
      </c>
      <c r="AL427" s="14">
        <f t="shared" si="731"/>
        <v>3</v>
      </c>
      <c r="AM427" s="14">
        <f>INDEX(属性投放!$DE$6:$DE$85,(卡牌属性!AG427-2)*20+卡牌属性!AL427)</f>
        <v>215</v>
      </c>
      <c r="AN427" s="14">
        <f t="shared" si="772"/>
        <v>215</v>
      </c>
      <c r="AO427" s="14">
        <f t="shared" si="772"/>
        <v>215</v>
      </c>
      <c r="AP427" s="14">
        <f t="shared" si="772"/>
        <v>215</v>
      </c>
      <c r="AQ427" s="14">
        <f t="shared" si="772"/>
        <v>215</v>
      </c>
      <c r="AR427" s="14">
        <f>INDEX(属性投放!$DF$6:$DF$85,(卡牌属性!AG427-2)*20+卡牌属性!AL427)</f>
        <v>63</v>
      </c>
      <c r="AS427" s="14">
        <f t="shared" si="773"/>
        <v>63</v>
      </c>
      <c r="AT427" s="14">
        <f t="shared" si="773"/>
        <v>63</v>
      </c>
      <c r="AU427" s="14">
        <f t="shared" si="773"/>
        <v>63</v>
      </c>
      <c r="AV427" s="14">
        <f t="shared" si="773"/>
        <v>63</v>
      </c>
      <c r="AW427" s="14">
        <f>INDEX(属性投放!$DG$6:$DG$85,(卡牌属性!AG427-2)*20+卡牌属性!AL427)</f>
        <v>975</v>
      </c>
      <c r="AX427" s="14">
        <f t="shared" si="774"/>
        <v>975</v>
      </c>
      <c r="AY427" s="14">
        <f t="shared" si="774"/>
        <v>975</v>
      </c>
      <c r="AZ427" s="14">
        <f t="shared" si="774"/>
        <v>975</v>
      </c>
      <c r="BA427" s="14">
        <f t="shared" si="774"/>
        <v>975</v>
      </c>
      <c r="BB427" s="14">
        <f>INDEX(属性投放!$DK$6:$DK$85,(卡牌属性!AG427-2)*20+卡牌属性!AL427)</f>
        <v>18</v>
      </c>
      <c r="BC427" s="14">
        <f t="shared" si="775"/>
        <v>18</v>
      </c>
      <c r="BD427" s="14">
        <f t="shared" si="775"/>
        <v>18</v>
      </c>
      <c r="BE427" s="14">
        <f t="shared" si="775"/>
        <v>18</v>
      </c>
      <c r="BF427" s="14">
        <f t="shared" si="775"/>
        <v>18</v>
      </c>
      <c r="BG427" s="14">
        <f>INDEX(属性投放!$DL$6:$DL$85,(卡牌属性!AG427-2)*20+卡牌属性!AL427)</f>
        <v>9</v>
      </c>
      <c r="BH427" s="14">
        <f t="shared" si="776"/>
        <v>9</v>
      </c>
      <c r="BI427" s="14">
        <f t="shared" si="776"/>
        <v>9</v>
      </c>
      <c r="BJ427" s="14">
        <f t="shared" si="776"/>
        <v>9</v>
      </c>
      <c r="BK427" s="14">
        <f t="shared" si="776"/>
        <v>9</v>
      </c>
      <c r="BL427" s="14">
        <f>INDEX(属性投放!$DM$6:$DM$85,(卡牌属性!AG427-2)*20+卡牌属性!AL427)</f>
        <v>90</v>
      </c>
      <c r="BM427" s="14">
        <f t="shared" si="777"/>
        <v>90</v>
      </c>
      <c r="BN427" s="14">
        <f t="shared" si="777"/>
        <v>90</v>
      </c>
      <c r="BO427" s="14">
        <f t="shared" si="777"/>
        <v>90</v>
      </c>
      <c r="BP427" s="14">
        <f t="shared" si="777"/>
        <v>90</v>
      </c>
      <c r="BU427" s="13">
        <v>423</v>
      </c>
      <c r="BV427" s="13">
        <f t="shared" si="732"/>
        <v>22</v>
      </c>
      <c r="BW427" s="14">
        <f t="shared" si="733"/>
        <v>2</v>
      </c>
      <c r="BX427" s="14">
        <f t="shared" si="734"/>
        <v>1102050</v>
      </c>
      <c r="BY427" s="14" t="str">
        <f t="shared" si="735"/>
        <v>柠檬精3突</v>
      </c>
      <c r="BZ427" s="25" t="s">
        <v>162</v>
      </c>
      <c r="CA427" s="14">
        <v>2</v>
      </c>
      <c r="CB427" s="14">
        <f t="shared" si="736"/>
        <v>3</v>
      </c>
      <c r="CC427" s="14" t="s">
        <v>21</v>
      </c>
      <c r="CD427" s="14">
        <f>INDEX(属性投放!$AY$6:$AY$85,(BW427-2)*20+CB427)</f>
        <v>290</v>
      </c>
      <c r="CE427" s="14" t="s">
        <v>22</v>
      </c>
      <c r="CF427" s="14">
        <f>INDEX(属性投放!$AZ$6:$AZ$85,(BW427-2)*20+CB427)</f>
        <v>118</v>
      </c>
      <c r="CG427" s="14" t="s">
        <v>674</v>
      </c>
      <c r="CH427" s="14">
        <f>INDEX(属性投放!$BA$6:$BA$85,(BW427-2)*20+CB427)</f>
        <v>2200</v>
      </c>
      <c r="CI427" s="14" t="s">
        <v>21</v>
      </c>
      <c r="CJ427" s="14">
        <f>INDEX(属性投放!$BB$6:$BB$85,(BW427-2)*20+CB427)</f>
        <v>6</v>
      </c>
      <c r="CK427" s="14" t="s">
        <v>22</v>
      </c>
      <c r="CL427" s="14">
        <f>INDEX(属性投放!$BC$6:$BC$85,(BW427-2)*20+CB427)</f>
        <v>3</v>
      </c>
      <c r="CM427" s="14" t="s">
        <v>674</v>
      </c>
      <c r="CN427" s="14">
        <f>INDEX(属性投放!$BD$6:$BD$85,(BW427-2)*20+CB427)</f>
        <v>60</v>
      </c>
      <c r="CQ427" s="13">
        <v>423</v>
      </c>
      <c r="CR427" s="13">
        <f t="shared" si="737"/>
        <v>9</v>
      </c>
      <c r="CS427" s="13">
        <f t="shared" si="738"/>
        <v>7</v>
      </c>
      <c r="CT427" s="14">
        <f t="shared" si="739"/>
        <v>3</v>
      </c>
      <c r="CU427" s="14">
        <f t="shared" si="740"/>
        <v>1102009</v>
      </c>
      <c r="CV427" s="14" t="str">
        <f>INDEX($O$6:$O$27,CR427)&amp;"-"&amp;INDEX(属性投放!$AB$7:$AB$26,CX427)&amp;"-魂火-"&amp;CZ427</f>
        <v>徐晃-众合-魂火-2</v>
      </c>
      <c r="CW427" s="25" t="s">
        <v>162</v>
      </c>
      <c r="CX427" s="14">
        <f>INDEX(属性投放!$AL$7:$AL$58,CS427)</f>
        <v>4</v>
      </c>
      <c r="CY427" s="14" t="s">
        <v>701</v>
      </c>
      <c r="CZ427" s="14">
        <f>INDEX(属性投放!$AM$7:$AM$58,CS427)</f>
        <v>2</v>
      </c>
      <c r="DA427" s="14">
        <f t="shared" si="741"/>
        <v>7</v>
      </c>
      <c r="DB427" s="14">
        <f>INDEX(属性投放!$AN$7:$AN$58,DA427)</f>
        <v>35</v>
      </c>
      <c r="DC427" s="14" t="s">
        <v>702</v>
      </c>
      <c r="DD427" s="14">
        <f>INDEX(属性投放!$BJ$6:$BJ$85,(CT427-2)*20+CX427)</f>
        <v>45</v>
      </c>
      <c r="DE427" s="14">
        <f>SUMIFS(DD$5:DD427,$CR$5:$CR427,"="&amp;$CR427)</f>
        <v>240</v>
      </c>
      <c r="DF427" s="14" t="s">
        <v>703</v>
      </c>
      <c r="DG427" s="14">
        <f>INDEX(属性投放!$BK$6:$BK$85,(CT427-2)*20+CX427)</f>
        <v>23</v>
      </c>
      <c r="DH427" s="14">
        <f>SUMIFS(DG$5:DG427,$CR$5:$CR427,"="&amp;$CR427)</f>
        <v>122</v>
      </c>
      <c r="DI427" s="14" t="s">
        <v>704</v>
      </c>
      <c r="DJ427" s="14">
        <f>INDEX(属性投放!$BL$6:$BL$85,(CT427-2)*20+CX427)</f>
        <v>450</v>
      </c>
      <c r="DK427" s="14">
        <f>SUMIFS(DJ$5:DJ427,$CR$5:$CR427,"="&amp;$CR427)</f>
        <v>2400</v>
      </c>
      <c r="DP427" s="14">
        <f t="shared" si="742"/>
        <v>1102050</v>
      </c>
      <c r="DQ427" s="14" t="str">
        <f t="shared" si="743"/>
        <v>柠檬精3突</v>
      </c>
      <c r="DR427" s="14">
        <f t="shared" si="744"/>
        <v>2</v>
      </c>
      <c r="DS427" s="14">
        <f t="shared" si="745"/>
        <v>3</v>
      </c>
      <c r="DT427" s="14">
        <f t="shared" si="746"/>
        <v>4</v>
      </c>
      <c r="DU427" s="14">
        <f t="shared" si="747"/>
        <v>2</v>
      </c>
      <c r="DV427" s="14">
        <f t="shared" si="748"/>
        <v>3</v>
      </c>
      <c r="DW427" s="14">
        <f t="shared" si="749"/>
        <v>3</v>
      </c>
      <c r="DX427" s="14">
        <f>INDEX(属性投放!$AW$6:$AW$85,(卡牌属性!DU427-2)*20+卡牌属性!DV427)</f>
        <v>10</v>
      </c>
      <c r="DY427" s="14">
        <f>INDEX(属性投放!BP$6:BP$85,卡牌属性!$DW427)</f>
        <v>50</v>
      </c>
      <c r="DZ427" s="14">
        <f>INDEX(属性投放!BQ$6:BQ$85,卡牌属性!$DW427)</f>
        <v>25</v>
      </c>
      <c r="EA427" s="14">
        <f>INDEX(属性投放!BR$6:BR$85,卡牌属性!$DW427)</f>
        <v>500</v>
      </c>
      <c r="EB427" s="14">
        <f t="shared" si="778"/>
        <v>196</v>
      </c>
      <c r="EC427" s="14">
        <f t="shared" si="779"/>
        <v>235</v>
      </c>
      <c r="ED427" s="14">
        <f t="shared" si="780"/>
        <v>284</v>
      </c>
      <c r="EE427" s="14">
        <f t="shared" si="781"/>
        <v>284</v>
      </c>
      <c r="EF427" s="14">
        <f t="shared" si="782"/>
        <v>337</v>
      </c>
      <c r="EG427" s="14">
        <f t="shared" si="783"/>
        <v>90</v>
      </c>
      <c r="EH427" s="14">
        <f t="shared" si="784"/>
        <v>105</v>
      </c>
      <c r="EI427" s="14">
        <f t="shared" si="785"/>
        <v>105</v>
      </c>
      <c r="EJ427" s="14">
        <f t="shared" si="786"/>
        <v>124</v>
      </c>
      <c r="EK427" s="14">
        <f t="shared" si="787"/>
        <v>143</v>
      </c>
      <c r="EL427" s="14">
        <f t="shared" si="788"/>
        <v>1940</v>
      </c>
      <c r="EM427" s="14">
        <f t="shared" si="789"/>
        <v>2270</v>
      </c>
      <c r="EN427" s="14">
        <f t="shared" si="790"/>
        <v>2270</v>
      </c>
      <c r="EO427" s="14">
        <f t="shared" si="791"/>
        <v>2850</v>
      </c>
      <c r="EP427" s="14">
        <f t="shared" si="792"/>
        <v>3530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3">
        <v>424</v>
      </c>
      <c r="AF428" s="13">
        <f t="shared" si="750"/>
        <v>22</v>
      </c>
      <c r="AG428" s="13">
        <f t="shared" si="728"/>
        <v>3</v>
      </c>
      <c r="AH428" s="14">
        <f t="shared" si="729"/>
        <v>1101030</v>
      </c>
      <c r="AI428" s="14" t="str">
        <f t="shared" si="730"/>
        <v>卢天佑4突</v>
      </c>
      <c r="AJ428" s="25" t="s">
        <v>162</v>
      </c>
      <c r="AK428" s="14">
        <v>105</v>
      </c>
      <c r="AL428" s="14">
        <f t="shared" si="731"/>
        <v>4</v>
      </c>
      <c r="AM428" s="14">
        <f>INDEX(属性投放!$DE$6:$DE$85,(卡牌属性!AG428-2)*20+卡牌属性!AL428)</f>
        <v>440</v>
      </c>
      <c r="AN428" s="14">
        <f t="shared" si="772"/>
        <v>440</v>
      </c>
      <c r="AO428" s="14">
        <f t="shared" si="772"/>
        <v>440</v>
      </c>
      <c r="AP428" s="14">
        <f t="shared" si="772"/>
        <v>440</v>
      </c>
      <c r="AQ428" s="14">
        <f t="shared" si="772"/>
        <v>440</v>
      </c>
      <c r="AR428" s="14">
        <f>INDEX(属性投放!$DF$6:$DF$85,(卡牌属性!AG428-2)*20+卡牌属性!AL428)</f>
        <v>176</v>
      </c>
      <c r="AS428" s="14">
        <f t="shared" si="773"/>
        <v>176</v>
      </c>
      <c r="AT428" s="14">
        <f t="shared" si="773"/>
        <v>176</v>
      </c>
      <c r="AU428" s="14">
        <f t="shared" si="773"/>
        <v>176</v>
      </c>
      <c r="AV428" s="14">
        <f t="shared" si="773"/>
        <v>176</v>
      </c>
      <c r="AW428" s="14">
        <f>INDEX(属性投放!$DG$6:$DG$85,(卡牌属性!AG428-2)*20+卡牌属性!AL428)</f>
        <v>2100</v>
      </c>
      <c r="AX428" s="14">
        <f t="shared" si="774"/>
        <v>2100</v>
      </c>
      <c r="AY428" s="14">
        <f t="shared" si="774"/>
        <v>2100</v>
      </c>
      <c r="AZ428" s="14">
        <f t="shared" si="774"/>
        <v>2100</v>
      </c>
      <c r="BA428" s="14">
        <f t="shared" si="774"/>
        <v>2100</v>
      </c>
      <c r="BB428" s="14">
        <f>INDEX(属性投放!$DK$6:$DK$85,(卡牌属性!AG428-2)*20+卡牌属性!AL428)</f>
        <v>32</v>
      </c>
      <c r="BC428" s="14">
        <f t="shared" si="775"/>
        <v>32</v>
      </c>
      <c r="BD428" s="14">
        <f t="shared" si="775"/>
        <v>32</v>
      </c>
      <c r="BE428" s="14">
        <f t="shared" si="775"/>
        <v>32</v>
      </c>
      <c r="BF428" s="14">
        <f t="shared" si="775"/>
        <v>32</v>
      </c>
      <c r="BG428" s="14">
        <f>INDEX(属性投放!$DL$6:$DL$85,(卡牌属性!AG428-2)*20+卡牌属性!AL428)</f>
        <v>16</v>
      </c>
      <c r="BH428" s="14">
        <f t="shared" si="776"/>
        <v>16</v>
      </c>
      <c r="BI428" s="14">
        <f t="shared" si="776"/>
        <v>16</v>
      </c>
      <c r="BJ428" s="14">
        <f t="shared" si="776"/>
        <v>16</v>
      </c>
      <c r="BK428" s="14">
        <f t="shared" si="776"/>
        <v>16</v>
      </c>
      <c r="BL428" s="14">
        <f>INDEX(属性投放!$DM$6:$DM$85,(卡牌属性!AG428-2)*20+卡牌属性!AL428)</f>
        <v>160</v>
      </c>
      <c r="BM428" s="14">
        <f t="shared" si="777"/>
        <v>160</v>
      </c>
      <c r="BN428" s="14">
        <f t="shared" si="777"/>
        <v>160</v>
      </c>
      <c r="BO428" s="14">
        <f t="shared" si="777"/>
        <v>160</v>
      </c>
      <c r="BP428" s="14">
        <f t="shared" si="777"/>
        <v>160</v>
      </c>
      <c r="BU428" s="13">
        <v>424</v>
      </c>
      <c r="BV428" s="13">
        <f t="shared" si="732"/>
        <v>22</v>
      </c>
      <c r="BW428" s="14">
        <f t="shared" si="733"/>
        <v>2</v>
      </c>
      <c r="BX428" s="14">
        <f t="shared" si="734"/>
        <v>1102050</v>
      </c>
      <c r="BY428" s="14" t="str">
        <f t="shared" si="735"/>
        <v>柠檬精4突</v>
      </c>
      <c r="BZ428" s="25" t="s">
        <v>162</v>
      </c>
      <c r="CA428" s="14">
        <v>2</v>
      </c>
      <c r="CB428" s="14">
        <f t="shared" si="736"/>
        <v>4</v>
      </c>
      <c r="CC428" s="14" t="s">
        <v>21</v>
      </c>
      <c r="CD428" s="14">
        <f>INDEX(属性投放!$AY$6:$AY$85,(BW428-2)*20+CB428)</f>
        <v>450</v>
      </c>
      <c r="CE428" s="14" t="s">
        <v>22</v>
      </c>
      <c r="CF428" s="14">
        <f>INDEX(属性投放!$AZ$6:$AZ$85,(BW428-2)*20+CB428)</f>
        <v>199</v>
      </c>
      <c r="CG428" s="14" t="s">
        <v>674</v>
      </c>
      <c r="CH428" s="14">
        <f>INDEX(属性投放!$BA$6:$BA$85,(BW428-2)*20+CB428)</f>
        <v>3800</v>
      </c>
      <c r="CI428" s="14" t="s">
        <v>21</v>
      </c>
      <c r="CJ428" s="14">
        <f>INDEX(属性投放!$BB$6:$BB$85,(BW428-2)*20+CB428)</f>
        <v>8</v>
      </c>
      <c r="CK428" s="14" t="s">
        <v>22</v>
      </c>
      <c r="CL428" s="14">
        <f>INDEX(属性投放!$BC$6:$BC$85,(BW428-2)*20+CB428)</f>
        <v>4</v>
      </c>
      <c r="CM428" s="14" t="s">
        <v>674</v>
      </c>
      <c r="CN428" s="14">
        <f>INDEX(属性投放!$BD$6:$BD$85,(BW428-2)*20+CB428)</f>
        <v>80</v>
      </c>
      <c r="CQ428" s="13">
        <v>424</v>
      </c>
      <c r="CR428" s="13">
        <f t="shared" si="737"/>
        <v>9</v>
      </c>
      <c r="CS428" s="13">
        <f t="shared" si="738"/>
        <v>8</v>
      </c>
      <c r="CT428" s="14">
        <f t="shared" si="739"/>
        <v>3</v>
      </c>
      <c r="CU428" s="14">
        <f t="shared" si="740"/>
        <v>1102009</v>
      </c>
      <c r="CV428" s="14" t="str">
        <f>INDEX($O$6:$O$27,CR428)&amp;"-"&amp;INDEX(属性投放!$AB$7:$AB$26,CX428)&amp;"-魂火-"&amp;CZ428</f>
        <v>徐晃-众合+1-魂火-1</v>
      </c>
      <c r="CW428" s="25" t="s">
        <v>162</v>
      </c>
      <c r="CX428" s="14">
        <f>INDEX(属性投放!$AL$7:$AL$58,CS428)</f>
        <v>5</v>
      </c>
      <c r="CY428" s="14" t="s">
        <v>701</v>
      </c>
      <c r="CZ428" s="14">
        <f>INDEX(属性投放!$AM$7:$AM$58,CS428)</f>
        <v>1</v>
      </c>
      <c r="DA428" s="14">
        <f t="shared" si="741"/>
        <v>8</v>
      </c>
      <c r="DB428" s="14">
        <f>INDEX(属性投放!$AN$7:$AN$58,DA428)</f>
        <v>40</v>
      </c>
      <c r="DC428" s="14" t="s">
        <v>702</v>
      </c>
      <c r="DD428" s="14">
        <f>INDEX(属性投放!$BJ$6:$BJ$85,(CT428-2)*20+CX428)</f>
        <v>50</v>
      </c>
      <c r="DE428" s="14">
        <f>SUMIFS(DD$5:DD428,$CR$5:$CR428,"="&amp;$CR428)</f>
        <v>290</v>
      </c>
      <c r="DF428" s="14" t="s">
        <v>703</v>
      </c>
      <c r="DG428" s="14">
        <f>INDEX(属性投放!$BK$6:$BK$85,(CT428-2)*20+CX428)</f>
        <v>25</v>
      </c>
      <c r="DH428" s="14">
        <f>SUMIFS(DG$5:DG428,$CR$5:$CR428,"="&amp;$CR428)</f>
        <v>147</v>
      </c>
      <c r="DI428" s="14" t="s">
        <v>704</v>
      </c>
      <c r="DJ428" s="14">
        <f>INDEX(属性投放!$BL$6:$BL$85,(CT428-2)*20+CX428)</f>
        <v>500</v>
      </c>
      <c r="DK428" s="14">
        <f>SUMIFS(DJ$5:DJ428,$CR$5:$CR428,"="&amp;$CR428)</f>
        <v>2900</v>
      </c>
      <c r="DP428" s="14">
        <f t="shared" si="742"/>
        <v>1102050</v>
      </c>
      <c r="DQ428" s="14" t="str">
        <f t="shared" si="743"/>
        <v>柠檬精4突</v>
      </c>
      <c r="DR428" s="14">
        <f t="shared" si="744"/>
        <v>2</v>
      </c>
      <c r="DS428" s="14">
        <f t="shared" si="745"/>
        <v>3</v>
      </c>
      <c r="DT428" s="14">
        <f t="shared" si="746"/>
        <v>4</v>
      </c>
      <c r="DU428" s="14">
        <f t="shared" si="747"/>
        <v>2</v>
      </c>
      <c r="DV428" s="14">
        <f t="shared" si="748"/>
        <v>4</v>
      </c>
      <c r="DW428" s="14">
        <f t="shared" si="749"/>
        <v>4</v>
      </c>
      <c r="DX428" s="14">
        <f>INDEX(属性投放!$AW$6:$AW$85,(卡牌属性!DU428-2)*20+卡牌属性!DV428)</f>
        <v>10</v>
      </c>
      <c r="DY428" s="14">
        <f>INDEX(属性投放!BP$6:BP$85,卡牌属性!$DW428)</f>
        <v>60</v>
      </c>
      <c r="DZ428" s="14">
        <f>INDEX(属性投放!BQ$6:BQ$85,卡牌属性!$DW428)</f>
        <v>30</v>
      </c>
      <c r="EA428" s="14">
        <f>INDEX(属性投放!BR$6:BR$85,卡牌属性!$DW428)</f>
        <v>600</v>
      </c>
      <c r="EB428" s="14">
        <f t="shared" si="778"/>
        <v>296</v>
      </c>
      <c r="EC428" s="14">
        <f t="shared" si="779"/>
        <v>345</v>
      </c>
      <c r="ED428" s="14">
        <f t="shared" si="780"/>
        <v>414</v>
      </c>
      <c r="EE428" s="14">
        <f t="shared" si="781"/>
        <v>414</v>
      </c>
      <c r="EF428" s="14">
        <f t="shared" si="782"/>
        <v>487</v>
      </c>
      <c r="EG428" s="14">
        <f t="shared" si="783"/>
        <v>145</v>
      </c>
      <c r="EH428" s="14">
        <f t="shared" si="784"/>
        <v>170</v>
      </c>
      <c r="EI428" s="14">
        <f t="shared" si="785"/>
        <v>170</v>
      </c>
      <c r="EJ428" s="14">
        <f t="shared" si="786"/>
        <v>199</v>
      </c>
      <c r="EK428" s="14">
        <f t="shared" si="787"/>
        <v>228</v>
      </c>
      <c r="EL428" s="14">
        <f t="shared" si="788"/>
        <v>3240</v>
      </c>
      <c r="EM428" s="14">
        <f t="shared" si="789"/>
        <v>3770</v>
      </c>
      <c r="EN428" s="14">
        <f t="shared" si="790"/>
        <v>3770</v>
      </c>
      <c r="EO428" s="14">
        <f t="shared" si="791"/>
        <v>4550</v>
      </c>
      <c r="EP428" s="14">
        <f t="shared" si="792"/>
        <v>5530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3">
        <v>425</v>
      </c>
      <c r="AF429" s="13">
        <f t="shared" si="750"/>
        <v>22</v>
      </c>
      <c r="AG429" s="13">
        <f t="shared" si="728"/>
        <v>3</v>
      </c>
      <c r="AH429" s="14">
        <f t="shared" si="729"/>
        <v>1101030</v>
      </c>
      <c r="AI429" s="14" t="str">
        <f t="shared" si="730"/>
        <v>卢天佑5突</v>
      </c>
      <c r="AJ429" s="25" t="s">
        <v>162</v>
      </c>
      <c r="AK429" s="14">
        <v>106</v>
      </c>
      <c r="AL429" s="14">
        <f t="shared" si="731"/>
        <v>5</v>
      </c>
      <c r="AM429" s="14">
        <f>INDEX(属性投放!$DE$6:$DE$85,(卡牌属性!AG429-2)*20+卡牌属性!AL429)</f>
        <v>531</v>
      </c>
      <c r="AN429" s="14">
        <f t="shared" si="772"/>
        <v>531</v>
      </c>
      <c r="AO429" s="14">
        <f t="shared" si="772"/>
        <v>531</v>
      </c>
      <c r="AP429" s="14">
        <f t="shared" si="772"/>
        <v>531</v>
      </c>
      <c r="AQ429" s="14">
        <f t="shared" si="772"/>
        <v>531</v>
      </c>
      <c r="AR429" s="14">
        <f>INDEX(属性投放!$DF$6:$DF$85,(卡牌属性!AG429-2)*20+卡牌属性!AL429)</f>
        <v>222</v>
      </c>
      <c r="AS429" s="14">
        <f t="shared" si="773"/>
        <v>222</v>
      </c>
      <c r="AT429" s="14">
        <f t="shared" si="773"/>
        <v>222</v>
      </c>
      <c r="AU429" s="14">
        <f t="shared" si="773"/>
        <v>222</v>
      </c>
      <c r="AV429" s="14">
        <f t="shared" si="773"/>
        <v>222</v>
      </c>
      <c r="AW429" s="14">
        <f>INDEX(属性投放!$DG$6:$DG$85,(卡牌属性!AG429-2)*20+卡牌属性!AL429)</f>
        <v>2555</v>
      </c>
      <c r="AX429" s="14">
        <f t="shared" si="774"/>
        <v>2555</v>
      </c>
      <c r="AY429" s="14">
        <f t="shared" si="774"/>
        <v>2555</v>
      </c>
      <c r="AZ429" s="14">
        <f t="shared" si="774"/>
        <v>2555</v>
      </c>
      <c r="BA429" s="14">
        <f t="shared" si="774"/>
        <v>2555</v>
      </c>
      <c r="BB429" s="14">
        <f>INDEX(属性投放!$DK$6:$DK$85,(卡牌属性!AG429-2)*20+卡牌属性!AL429)</f>
        <v>32</v>
      </c>
      <c r="BC429" s="14">
        <f t="shared" si="775"/>
        <v>32</v>
      </c>
      <c r="BD429" s="14">
        <f t="shared" si="775"/>
        <v>32</v>
      </c>
      <c r="BE429" s="14">
        <f t="shared" si="775"/>
        <v>32</v>
      </c>
      <c r="BF429" s="14">
        <f t="shared" si="775"/>
        <v>32</v>
      </c>
      <c r="BG429" s="14">
        <f>INDEX(属性投放!$DL$6:$DL$85,(卡牌属性!AG429-2)*20+卡牌属性!AL429)</f>
        <v>16</v>
      </c>
      <c r="BH429" s="14">
        <f t="shared" si="776"/>
        <v>16</v>
      </c>
      <c r="BI429" s="14">
        <f t="shared" si="776"/>
        <v>16</v>
      </c>
      <c r="BJ429" s="14">
        <f t="shared" si="776"/>
        <v>16</v>
      </c>
      <c r="BK429" s="14">
        <f t="shared" si="776"/>
        <v>16</v>
      </c>
      <c r="BL429" s="14">
        <f>INDEX(属性投放!$DM$6:$DM$85,(卡牌属性!AG429-2)*20+卡牌属性!AL429)</f>
        <v>160</v>
      </c>
      <c r="BM429" s="14">
        <f t="shared" si="777"/>
        <v>160</v>
      </c>
      <c r="BN429" s="14">
        <f t="shared" si="777"/>
        <v>160</v>
      </c>
      <c r="BO429" s="14">
        <f t="shared" si="777"/>
        <v>160</v>
      </c>
      <c r="BP429" s="14">
        <f t="shared" si="777"/>
        <v>160</v>
      </c>
      <c r="BU429" s="13">
        <v>425</v>
      </c>
      <c r="BV429" s="13">
        <f t="shared" si="732"/>
        <v>22</v>
      </c>
      <c r="BW429" s="14">
        <f t="shared" si="733"/>
        <v>2</v>
      </c>
      <c r="BX429" s="14">
        <f t="shared" si="734"/>
        <v>1102050</v>
      </c>
      <c r="BY429" s="14" t="str">
        <f t="shared" si="735"/>
        <v>柠檬精5突</v>
      </c>
      <c r="BZ429" s="25" t="s">
        <v>162</v>
      </c>
      <c r="CA429" s="14">
        <v>2</v>
      </c>
      <c r="CB429" s="14">
        <f t="shared" si="736"/>
        <v>5</v>
      </c>
      <c r="CC429" s="14" t="s">
        <v>21</v>
      </c>
      <c r="CD429" s="14">
        <f>INDEX(属性投放!$AY$6:$AY$85,(BW429-2)*20+CB429)</f>
        <v>650</v>
      </c>
      <c r="CE429" s="14" t="s">
        <v>22</v>
      </c>
      <c r="CF429" s="14">
        <f>INDEX(属性投放!$AZ$6:$AZ$85,(BW429-2)*20+CB429)</f>
        <v>299</v>
      </c>
      <c r="CG429" s="14" t="s">
        <v>674</v>
      </c>
      <c r="CH429" s="14">
        <f>INDEX(属性投放!$BA$6:$BA$85,(BW429-2)*20+CB429)</f>
        <v>5800</v>
      </c>
      <c r="CI429" s="14" t="s">
        <v>21</v>
      </c>
      <c r="CJ429" s="14">
        <f>INDEX(属性投放!$BB$6:$BB$85,(BW429-2)*20+CB429)</f>
        <v>8</v>
      </c>
      <c r="CK429" s="14" t="s">
        <v>22</v>
      </c>
      <c r="CL429" s="14">
        <f>INDEX(属性投放!$BC$6:$BC$85,(BW429-2)*20+CB429)</f>
        <v>4</v>
      </c>
      <c r="CM429" s="14" t="s">
        <v>674</v>
      </c>
      <c r="CN429" s="14">
        <f>INDEX(属性投放!$BD$6:$BD$85,(BW429-2)*20+CB429)</f>
        <v>80</v>
      </c>
      <c r="CQ429" s="13">
        <v>425</v>
      </c>
      <c r="CR429" s="13">
        <f t="shared" si="737"/>
        <v>9</v>
      </c>
      <c r="CS429" s="13">
        <f t="shared" si="738"/>
        <v>9</v>
      </c>
      <c r="CT429" s="14">
        <f t="shared" si="739"/>
        <v>3</v>
      </c>
      <c r="CU429" s="14">
        <f t="shared" si="740"/>
        <v>1102009</v>
      </c>
      <c r="CV429" s="14" t="str">
        <f>INDEX($O$6:$O$27,CR429)&amp;"-"&amp;INDEX(属性投放!$AB$7:$AB$26,CX429)&amp;"-魂火-"&amp;CZ429</f>
        <v>徐晃-众合+1-魂火-2</v>
      </c>
      <c r="CW429" s="25" t="s">
        <v>162</v>
      </c>
      <c r="CX429" s="14">
        <f>INDEX(属性投放!$AL$7:$AL$58,CS429)</f>
        <v>5</v>
      </c>
      <c r="CY429" s="14" t="s">
        <v>701</v>
      </c>
      <c r="CZ429" s="14">
        <f>INDEX(属性投放!$AM$7:$AM$58,CS429)</f>
        <v>2</v>
      </c>
      <c r="DA429" s="14">
        <f t="shared" si="741"/>
        <v>9</v>
      </c>
      <c r="DB429" s="14">
        <f>INDEX(属性投放!$AN$7:$AN$58,DA429)</f>
        <v>42</v>
      </c>
      <c r="DC429" s="14" t="s">
        <v>702</v>
      </c>
      <c r="DD429" s="14">
        <f>INDEX(属性投放!$BJ$6:$BJ$85,(CT429-2)*20+CX429)</f>
        <v>50</v>
      </c>
      <c r="DE429" s="14">
        <f>SUMIFS(DD$5:DD429,$CR$5:$CR429,"="&amp;$CR429)</f>
        <v>340</v>
      </c>
      <c r="DF429" s="14" t="s">
        <v>703</v>
      </c>
      <c r="DG429" s="14">
        <f>INDEX(属性投放!$BK$6:$BK$85,(CT429-2)*20+CX429)</f>
        <v>25</v>
      </c>
      <c r="DH429" s="14">
        <f>SUMIFS(DG$5:DG429,$CR$5:$CR429,"="&amp;$CR429)</f>
        <v>172</v>
      </c>
      <c r="DI429" s="14" t="s">
        <v>704</v>
      </c>
      <c r="DJ429" s="14">
        <f>INDEX(属性投放!$BL$6:$BL$85,(CT429-2)*20+CX429)</f>
        <v>500</v>
      </c>
      <c r="DK429" s="14">
        <f>SUMIFS(DJ$5:DJ429,$CR$5:$CR429,"="&amp;$CR429)</f>
        <v>3400</v>
      </c>
      <c r="DP429" s="14">
        <f t="shared" si="742"/>
        <v>1102050</v>
      </c>
      <c r="DQ429" s="14" t="str">
        <f t="shared" si="743"/>
        <v>柠檬精5突</v>
      </c>
      <c r="DR429" s="14">
        <f t="shared" si="744"/>
        <v>2</v>
      </c>
      <c r="DS429" s="14">
        <f t="shared" si="745"/>
        <v>3</v>
      </c>
      <c r="DT429" s="14">
        <f t="shared" si="746"/>
        <v>4</v>
      </c>
      <c r="DU429" s="14">
        <f t="shared" si="747"/>
        <v>2</v>
      </c>
      <c r="DV429" s="14">
        <f t="shared" si="748"/>
        <v>5</v>
      </c>
      <c r="DW429" s="14">
        <f t="shared" si="749"/>
        <v>5</v>
      </c>
      <c r="DX429" s="14">
        <f>INDEX(属性投放!$AW$6:$AW$85,(卡牌属性!DU429-2)*20+卡牌属性!DV429)</f>
        <v>7</v>
      </c>
      <c r="DY429" s="14">
        <f>INDEX(属性投放!BP$6:BP$85,卡牌属性!$DW429)</f>
        <v>80</v>
      </c>
      <c r="DZ429" s="14">
        <f>INDEX(属性投放!BQ$6:BQ$85,卡牌属性!$DW429)</f>
        <v>40</v>
      </c>
      <c r="EA429" s="14">
        <f>INDEX(属性投放!BR$6:BR$85,卡牌属性!$DW429)</f>
        <v>800</v>
      </c>
      <c r="EB429" s="14">
        <f t="shared" si="778"/>
        <v>416</v>
      </c>
      <c r="EC429" s="14">
        <f t="shared" si="779"/>
        <v>485</v>
      </c>
      <c r="ED429" s="14">
        <f t="shared" si="780"/>
        <v>574</v>
      </c>
      <c r="EE429" s="14">
        <f t="shared" si="781"/>
        <v>574</v>
      </c>
      <c r="EF429" s="14">
        <f t="shared" si="782"/>
        <v>667</v>
      </c>
      <c r="EG429" s="14">
        <f t="shared" si="783"/>
        <v>215</v>
      </c>
      <c r="EH429" s="14">
        <f t="shared" si="784"/>
        <v>250</v>
      </c>
      <c r="EI429" s="14">
        <f t="shared" si="785"/>
        <v>250</v>
      </c>
      <c r="EJ429" s="14">
        <f t="shared" si="786"/>
        <v>289</v>
      </c>
      <c r="EK429" s="14">
        <f t="shared" si="787"/>
        <v>328</v>
      </c>
      <c r="EL429" s="14">
        <f t="shared" si="788"/>
        <v>4840</v>
      </c>
      <c r="EM429" s="14">
        <f t="shared" si="789"/>
        <v>5570</v>
      </c>
      <c r="EN429" s="14">
        <f t="shared" si="790"/>
        <v>5570</v>
      </c>
      <c r="EO429" s="14">
        <f t="shared" si="791"/>
        <v>6450</v>
      </c>
      <c r="EP429" s="14">
        <f t="shared" si="792"/>
        <v>8130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3">
        <v>426</v>
      </c>
      <c r="AF430" s="13">
        <f t="shared" si="750"/>
        <v>22</v>
      </c>
      <c r="AG430" s="13">
        <f t="shared" si="728"/>
        <v>3</v>
      </c>
      <c r="AH430" s="14">
        <f t="shared" si="729"/>
        <v>1101030</v>
      </c>
      <c r="AI430" s="14" t="str">
        <f t="shared" si="730"/>
        <v>卢天佑6突</v>
      </c>
      <c r="AJ430" s="25" t="s">
        <v>162</v>
      </c>
      <c r="AK430" s="14">
        <v>107</v>
      </c>
      <c r="AL430" s="14">
        <f t="shared" si="731"/>
        <v>6</v>
      </c>
      <c r="AM430" s="14">
        <f>INDEX(属性投放!$DE$6:$DE$85,(卡牌属性!AG430-2)*20+卡牌属性!AL430)</f>
        <v>622</v>
      </c>
      <c r="AN430" s="14">
        <f t="shared" si="772"/>
        <v>622</v>
      </c>
      <c r="AO430" s="14">
        <f t="shared" si="772"/>
        <v>622</v>
      </c>
      <c r="AP430" s="14">
        <f t="shared" si="772"/>
        <v>622</v>
      </c>
      <c r="AQ430" s="14">
        <f t="shared" si="772"/>
        <v>622</v>
      </c>
      <c r="AR430" s="14">
        <f>INDEX(属性投放!$DF$6:$DF$85,(卡牌属性!AG430-2)*20+卡牌属性!AL430)</f>
        <v>268</v>
      </c>
      <c r="AS430" s="14">
        <f t="shared" si="773"/>
        <v>268</v>
      </c>
      <c r="AT430" s="14">
        <f t="shared" si="773"/>
        <v>268</v>
      </c>
      <c r="AU430" s="14">
        <f t="shared" si="773"/>
        <v>268</v>
      </c>
      <c r="AV430" s="14">
        <f t="shared" si="773"/>
        <v>268</v>
      </c>
      <c r="AW430" s="14">
        <f>INDEX(属性投放!$DG$6:$DG$85,(卡牌属性!AG430-2)*20+卡牌属性!AL430)</f>
        <v>3010</v>
      </c>
      <c r="AX430" s="14">
        <f t="shared" si="774"/>
        <v>3010</v>
      </c>
      <c r="AY430" s="14">
        <f t="shared" si="774"/>
        <v>3010</v>
      </c>
      <c r="AZ430" s="14">
        <f t="shared" si="774"/>
        <v>3010</v>
      </c>
      <c r="BA430" s="14">
        <f t="shared" si="774"/>
        <v>3010</v>
      </c>
      <c r="BB430" s="14">
        <f>INDEX(属性投放!$DK$6:$DK$85,(卡牌属性!AG430-2)*20+卡牌属性!AL430)</f>
        <v>32</v>
      </c>
      <c r="BC430" s="14">
        <f t="shared" si="775"/>
        <v>32</v>
      </c>
      <c r="BD430" s="14">
        <f t="shared" si="775"/>
        <v>32</v>
      </c>
      <c r="BE430" s="14">
        <f t="shared" si="775"/>
        <v>32</v>
      </c>
      <c r="BF430" s="14">
        <f t="shared" si="775"/>
        <v>32</v>
      </c>
      <c r="BG430" s="14">
        <f>INDEX(属性投放!$DL$6:$DL$85,(卡牌属性!AG430-2)*20+卡牌属性!AL430)</f>
        <v>16</v>
      </c>
      <c r="BH430" s="14">
        <f t="shared" si="776"/>
        <v>16</v>
      </c>
      <c r="BI430" s="14">
        <f t="shared" si="776"/>
        <v>16</v>
      </c>
      <c r="BJ430" s="14">
        <f t="shared" si="776"/>
        <v>16</v>
      </c>
      <c r="BK430" s="14">
        <f t="shared" si="776"/>
        <v>16</v>
      </c>
      <c r="BL430" s="14">
        <f>INDEX(属性投放!$DM$6:$DM$85,(卡牌属性!AG430-2)*20+卡牌属性!AL430)</f>
        <v>160</v>
      </c>
      <c r="BM430" s="14">
        <f t="shared" si="777"/>
        <v>160</v>
      </c>
      <c r="BN430" s="14">
        <f t="shared" si="777"/>
        <v>160</v>
      </c>
      <c r="BO430" s="14">
        <f t="shared" si="777"/>
        <v>160</v>
      </c>
      <c r="BP430" s="14">
        <f t="shared" si="777"/>
        <v>160</v>
      </c>
      <c r="BU430" s="13">
        <v>426</v>
      </c>
      <c r="BV430" s="13">
        <f t="shared" si="732"/>
        <v>22</v>
      </c>
      <c r="BW430" s="14">
        <f t="shared" si="733"/>
        <v>2</v>
      </c>
      <c r="BX430" s="14">
        <f t="shared" si="734"/>
        <v>1102050</v>
      </c>
      <c r="BY430" s="14" t="str">
        <f t="shared" si="735"/>
        <v>柠檬精6突</v>
      </c>
      <c r="BZ430" s="25" t="s">
        <v>162</v>
      </c>
      <c r="CA430" s="14">
        <v>2</v>
      </c>
      <c r="CB430" s="14">
        <f t="shared" si="736"/>
        <v>6</v>
      </c>
      <c r="CC430" s="14" t="s">
        <v>21</v>
      </c>
      <c r="CD430" s="14">
        <f>INDEX(属性投放!$AY$6:$AY$85,(BW430-2)*20+CB430)</f>
        <v>856</v>
      </c>
      <c r="CE430" s="14" t="s">
        <v>22</v>
      </c>
      <c r="CF430" s="14">
        <f>INDEX(属性投放!$AZ$6:$AZ$85,(BW430-2)*20+CB430)</f>
        <v>403</v>
      </c>
      <c r="CG430" s="14" t="s">
        <v>674</v>
      </c>
      <c r="CH430" s="14">
        <f>INDEX(属性投放!$BA$6:$BA$85,(BW430-2)*20+CB430)</f>
        <v>7860</v>
      </c>
      <c r="CI430" s="14" t="s">
        <v>21</v>
      </c>
      <c r="CJ430" s="14">
        <f>INDEX(属性投放!$BB$6:$BB$85,(BW430-2)*20+CB430)</f>
        <v>8</v>
      </c>
      <c r="CK430" s="14" t="s">
        <v>22</v>
      </c>
      <c r="CL430" s="14">
        <f>INDEX(属性投放!$BC$6:$BC$85,(BW430-2)*20+CB430)</f>
        <v>4</v>
      </c>
      <c r="CM430" s="14" t="s">
        <v>674</v>
      </c>
      <c r="CN430" s="14">
        <f>INDEX(属性投放!$BD$6:$BD$85,(BW430-2)*20+CB430)</f>
        <v>80</v>
      </c>
      <c r="CQ430" s="13">
        <v>426</v>
      </c>
      <c r="CR430" s="13">
        <f t="shared" si="737"/>
        <v>9</v>
      </c>
      <c r="CS430" s="13">
        <f t="shared" si="738"/>
        <v>10</v>
      </c>
      <c r="CT430" s="14">
        <f t="shared" si="739"/>
        <v>3</v>
      </c>
      <c r="CU430" s="14">
        <f t="shared" si="740"/>
        <v>1102009</v>
      </c>
      <c r="CV430" s="14" t="str">
        <f>INDEX($O$6:$O$27,CR430)&amp;"-"&amp;INDEX(属性投放!$AB$7:$AB$26,CX430)&amp;"-魂火-"&amp;CZ430</f>
        <v>徐晃-众合+2-魂火-1</v>
      </c>
      <c r="CW430" s="25" t="s">
        <v>162</v>
      </c>
      <c r="CX430" s="14">
        <f>INDEX(属性投放!$AL$7:$AL$58,CS430)</f>
        <v>6</v>
      </c>
      <c r="CY430" s="14" t="s">
        <v>701</v>
      </c>
      <c r="CZ430" s="14">
        <f>INDEX(属性投放!$AM$7:$AM$58,CS430)</f>
        <v>1</v>
      </c>
      <c r="DA430" s="14">
        <f t="shared" si="741"/>
        <v>10</v>
      </c>
      <c r="DB430" s="14">
        <f>INDEX(属性投放!$AN$7:$AN$58,DA430)</f>
        <v>45</v>
      </c>
      <c r="DC430" s="14" t="s">
        <v>702</v>
      </c>
      <c r="DD430" s="14">
        <f>INDEX(属性投放!$BJ$6:$BJ$85,(CT430-2)*20+CX430)</f>
        <v>60</v>
      </c>
      <c r="DE430" s="14">
        <f>SUMIFS(DD$5:DD430,$CR$5:$CR430,"="&amp;$CR430)</f>
        <v>400</v>
      </c>
      <c r="DF430" s="14" t="s">
        <v>703</v>
      </c>
      <c r="DG430" s="14">
        <f>INDEX(属性投放!$BK$6:$BK$85,(CT430-2)*20+CX430)</f>
        <v>30</v>
      </c>
      <c r="DH430" s="14">
        <f>SUMIFS(DG$5:DG430,$CR$5:$CR430,"="&amp;$CR430)</f>
        <v>202</v>
      </c>
      <c r="DI430" s="14" t="s">
        <v>704</v>
      </c>
      <c r="DJ430" s="14">
        <f>INDEX(属性投放!$BL$6:$BL$85,(CT430-2)*20+CX430)</f>
        <v>600</v>
      </c>
      <c r="DK430" s="14">
        <f>SUMIFS(DJ$5:DJ430,$CR$5:$CR430,"="&amp;$CR430)</f>
        <v>4000</v>
      </c>
      <c r="DP430" s="14">
        <f t="shared" si="742"/>
        <v>1102050</v>
      </c>
      <c r="DQ430" s="14" t="str">
        <f t="shared" si="743"/>
        <v>柠檬精6突</v>
      </c>
      <c r="DR430" s="14">
        <f t="shared" si="744"/>
        <v>2</v>
      </c>
      <c r="DS430" s="14">
        <f t="shared" si="745"/>
        <v>3</v>
      </c>
      <c r="DT430" s="14">
        <f t="shared" si="746"/>
        <v>4</v>
      </c>
      <c r="DU430" s="14">
        <f t="shared" si="747"/>
        <v>2</v>
      </c>
      <c r="DV430" s="14">
        <f t="shared" si="748"/>
        <v>6</v>
      </c>
      <c r="DW430" s="14">
        <f t="shared" si="749"/>
        <v>6</v>
      </c>
      <c r="DX430" s="14">
        <f>INDEX(属性投放!$AW$6:$AW$85,(卡牌属性!DU430-2)*20+卡牌属性!DV430)</f>
        <v>5</v>
      </c>
      <c r="DY430" s="14">
        <f>INDEX(属性投放!BP$6:BP$85,卡牌属性!$DW430)</f>
        <v>100</v>
      </c>
      <c r="DZ430" s="14">
        <f>INDEX(属性投放!BQ$6:BQ$85,卡牌属性!$DW430)</f>
        <v>50</v>
      </c>
      <c r="EA430" s="14">
        <f>INDEX(属性投放!BR$6:BR$85,卡牌属性!$DW430)</f>
        <v>1000</v>
      </c>
      <c r="EB430" s="14">
        <f t="shared" si="778"/>
        <v>538</v>
      </c>
      <c r="EC430" s="14">
        <f t="shared" si="779"/>
        <v>621</v>
      </c>
      <c r="ED430" s="14">
        <f t="shared" si="780"/>
        <v>724</v>
      </c>
      <c r="EE430" s="14">
        <f t="shared" si="781"/>
        <v>724</v>
      </c>
      <c r="EF430" s="14">
        <f t="shared" si="782"/>
        <v>831</v>
      </c>
      <c r="EG430" s="14">
        <f t="shared" si="783"/>
        <v>283</v>
      </c>
      <c r="EH430" s="14">
        <f t="shared" si="784"/>
        <v>325</v>
      </c>
      <c r="EI430" s="14">
        <f t="shared" si="785"/>
        <v>325</v>
      </c>
      <c r="EJ430" s="14">
        <f t="shared" si="786"/>
        <v>371</v>
      </c>
      <c r="EK430" s="14">
        <f t="shared" si="787"/>
        <v>417</v>
      </c>
      <c r="EL430" s="14">
        <f t="shared" si="788"/>
        <v>6340</v>
      </c>
      <c r="EM430" s="14">
        <f t="shared" si="789"/>
        <v>7210</v>
      </c>
      <c r="EN430" s="14">
        <f t="shared" si="790"/>
        <v>7210</v>
      </c>
      <c r="EO430" s="14">
        <f t="shared" si="791"/>
        <v>8160</v>
      </c>
      <c r="EP430" s="14">
        <f t="shared" si="792"/>
        <v>10330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3">
        <v>427</v>
      </c>
      <c r="AF431" s="13">
        <f t="shared" si="750"/>
        <v>22</v>
      </c>
      <c r="AG431" s="13">
        <f t="shared" si="728"/>
        <v>3</v>
      </c>
      <c r="AH431" s="14">
        <f t="shared" si="729"/>
        <v>1101030</v>
      </c>
      <c r="AI431" s="14" t="str">
        <f t="shared" si="730"/>
        <v>卢天佑7突</v>
      </c>
      <c r="AJ431" s="25" t="s">
        <v>162</v>
      </c>
      <c r="AK431" s="14">
        <v>108</v>
      </c>
      <c r="AL431" s="14">
        <f t="shared" si="731"/>
        <v>7</v>
      </c>
      <c r="AM431" s="14">
        <f>INDEX(属性投放!$DE$6:$DE$85,(卡牌属性!AG431-2)*20+卡牌属性!AL431)</f>
        <v>1513</v>
      </c>
      <c r="AN431" s="14">
        <f t="shared" si="772"/>
        <v>1513</v>
      </c>
      <c r="AO431" s="14">
        <f t="shared" si="772"/>
        <v>1513</v>
      </c>
      <c r="AP431" s="14">
        <f t="shared" si="772"/>
        <v>1513</v>
      </c>
      <c r="AQ431" s="14">
        <f t="shared" si="772"/>
        <v>1513</v>
      </c>
      <c r="AR431" s="14">
        <f>INDEX(属性投放!$DF$6:$DF$85,(卡牌属性!AG431-2)*20+卡牌属性!AL431)</f>
        <v>714</v>
      </c>
      <c r="AS431" s="14">
        <f t="shared" si="773"/>
        <v>714</v>
      </c>
      <c r="AT431" s="14">
        <f t="shared" si="773"/>
        <v>714</v>
      </c>
      <c r="AU431" s="14">
        <f t="shared" si="773"/>
        <v>714</v>
      </c>
      <c r="AV431" s="14">
        <f t="shared" si="773"/>
        <v>714</v>
      </c>
      <c r="AW431" s="14">
        <f>INDEX(属性投放!$DG$6:$DG$85,(卡牌属性!AG431-2)*20+卡牌属性!AL431)</f>
        <v>7465</v>
      </c>
      <c r="AX431" s="14">
        <f t="shared" si="774"/>
        <v>7465</v>
      </c>
      <c r="AY431" s="14">
        <f t="shared" si="774"/>
        <v>7465</v>
      </c>
      <c r="AZ431" s="14">
        <f t="shared" si="774"/>
        <v>7465</v>
      </c>
      <c r="BA431" s="14">
        <f t="shared" si="774"/>
        <v>7465</v>
      </c>
      <c r="BB431" s="14">
        <f>INDEX(属性投放!$DK$6:$DK$85,(卡牌属性!AG431-2)*20+卡牌属性!AL431)</f>
        <v>52</v>
      </c>
      <c r="BC431" s="14">
        <f t="shared" si="775"/>
        <v>52</v>
      </c>
      <c r="BD431" s="14">
        <f t="shared" si="775"/>
        <v>52</v>
      </c>
      <c r="BE431" s="14">
        <f t="shared" si="775"/>
        <v>52</v>
      </c>
      <c r="BF431" s="14">
        <f t="shared" si="775"/>
        <v>52</v>
      </c>
      <c r="BG431" s="14">
        <f>INDEX(属性投放!$DL$6:$DL$85,(卡牌属性!AG431-2)*20+卡牌属性!AL431)</f>
        <v>26</v>
      </c>
      <c r="BH431" s="14">
        <f t="shared" si="776"/>
        <v>26</v>
      </c>
      <c r="BI431" s="14">
        <f t="shared" si="776"/>
        <v>26</v>
      </c>
      <c r="BJ431" s="14">
        <f t="shared" si="776"/>
        <v>26</v>
      </c>
      <c r="BK431" s="14">
        <f t="shared" si="776"/>
        <v>26</v>
      </c>
      <c r="BL431" s="14">
        <f>INDEX(属性投放!$DM$6:$DM$85,(卡牌属性!AG431-2)*20+卡牌属性!AL431)</f>
        <v>260</v>
      </c>
      <c r="BM431" s="14">
        <f t="shared" si="777"/>
        <v>260</v>
      </c>
      <c r="BN431" s="14">
        <f t="shared" si="777"/>
        <v>260</v>
      </c>
      <c r="BO431" s="14">
        <f t="shared" si="777"/>
        <v>260</v>
      </c>
      <c r="BP431" s="14">
        <f t="shared" si="777"/>
        <v>260</v>
      </c>
      <c r="BU431" s="13">
        <v>427</v>
      </c>
      <c r="BV431" s="13">
        <f t="shared" si="732"/>
        <v>22</v>
      </c>
      <c r="BW431" s="14">
        <f t="shared" si="733"/>
        <v>2</v>
      </c>
      <c r="BX431" s="14">
        <f t="shared" si="734"/>
        <v>1102050</v>
      </c>
      <c r="BY431" s="14" t="str">
        <f t="shared" si="735"/>
        <v>柠檬精7突</v>
      </c>
      <c r="BZ431" s="25" t="s">
        <v>162</v>
      </c>
      <c r="CA431" s="14">
        <v>2</v>
      </c>
      <c r="CB431" s="14">
        <f t="shared" si="736"/>
        <v>7</v>
      </c>
      <c r="CC431" s="14" t="s">
        <v>21</v>
      </c>
      <c r="CD431" s="14">
        <f>INDEX(属性投放!$AY$6:$AY$85,(BW431-2)*20+CB431)</f>
        <v>1076</v>
      </c>
      <c r="CE431" s="14" t="s">
        <v>22</v>
      </c>
      <c r="CF431" s="14">
        <f>INDEX(属性投放!$AZ$6:$AZ$85,(BW431-2)*20+CB431)</f>
        <v>513</v>
      </c>
      <c r="CG431" s="14" t="s">
        <v>674</v>
      </c>
      <c r="CH431" s="14">
        <f>INDEX(属性投放!$BA$6:$BA$85,(BW431-2)*20+CB431)</f>
        <v>10060</v>
      </c>
      <c r="CI431" s="14" t="s">
        <v>21</v>
      </c>
      <c r="CJ431" s="14">
        <f>INDEX(属性投放!$BB$6:$BB$85,(BW431-2)*20+CB431)</f>
        <v>10</v>
      </c>
      <c r="CK431" s="14" t="s">
        <v>22</v>
      </c>
      <c r="CL431" s="14">
        <f>INDEX(属性投放!$BC$6:$BC$85,(BW431-2)*20+CB431)</f>
        <v>5</v>
      </c>
      <c r="CM431" s="14" t="s">
        <v>674</v>
      </c>
      <c r="CN431" s="14">
        <f>INDEX(属性投放!$BD$6:$BD$85,(BW431-2)*20+CB431)</f>
        <v>100</v>
      </c>
      <c r="CQ431" s="13">
        <v>427</v>
      </c>
      <c r="CR431" s="13">
        <f t="shared" si="737"/>
        <v>9</v>
      </c>
      <c r="CS431" s="13">
        <f t="shared" si="738"/>
        <v>11</v>
      </c>
      <c r="CT431" s="14">
        <f t="shared" si="739"/>
        <v>3</v>
      </c>
      <c r="CU431" s="14">
        <f t="shared" si="740"/>
        <v>1102009</v>
      </c>
      <c r="CV431" s="14" t="str">
        <f>INDEX($O$6:$O$27,CR431)&amp;"-"&amp;INDEX(属性投放!$AB$7:$AB$26,CX431)&amp;"-魂火-"&amp;CZ431</f>
        <v>徐晃-众合+2-魂火-2</v>
      </c>
      <c r="CW431" s="25" t="s">
        <v>162</v>
      </c>
      <c r="CX431" s="14">
        <f>INDEX(属性投放!$AL$7:$AL$58,CS431)</f>
        <v>6</v>
      </c>
      <c r="CY431" s="14" t="s">
        <v>701</v>
      </c>
      <c r="CZ431" s="14">
        <f>INDEX(属性投放!$AM$7:$AM$58,CS431)</f>
        <v>2</v>
      </c>
      <c r="DA431" s="14">
        <f t="shared" si="741"/>
        <v>11</v>
      </c>
      <c r="DB431" s="14">
        <f>INDEX(属性投放!$AN$7:$AN$58,DA431)</f>
        <v>47</v>
      </c>
      <c r="DC431" s="14" t="s">
        <v>702</v>
      </c>
      <c r="DD431" s="14">
        <f>INDEX(属性投放!$BJ$6:$BJ$85,(CT431-2)*20+CX431)</f>
        <v>60</v>
      </c>
      <c r="DE431" s="14">
        <f>SUMIFS(DD$5:DD431,$CR$5:$CR431,"="&amp;$CR431)</f>
        <v>460</v>
      </c>
      <c r="DF431" s="14" t="s">
        <v>703</v>
      </c>
      <c r="DG431" s="14">
        <f>INDEX(属性投放!$BK$6:$BK$85,(CT431-2)*20+CX431)</f>
        <v>30</v>
      </c>
      <c r="DH431" s="14">
        <f>SUMIFS(DG$5:DG431,$CR$5:$CR431,"="&amp;$CR431)</f>
        <v>232</v>
      </c>
      <c r="DI431" s="14" t="s">
        <v>704</v>
      </c>
      <c r="DJ431" s="14">
        <f>INDEX(属性投放!$BL$6:$BL$85,(CT431-2)*20+CX431)</f>
        <v>600</v>
      </c>
      <c r="DK431" s="14">
        <f>SUMIFS(DJ$5:DJ431,$CR$5:$CR431,"="&amp;$CR431)</f>
        <v>4600</v>
      </c>
      <c r="DP431" s="14">
        <f t="shared" si="742"/>
        <v>1102050</v>
      </c>
      <c r="DQ431" s="14" t="str">
        <f t="shared" si="743"/>
        <v>柠檬精7突</v>
      </c>
      <c r="DR431" s="14">
        <f t="shared" si="744"/>
        <v>2</v>
      </c>
      <c r="DS431" s="14">
        <f t="shared" si="745"/>
        <v>3</v>
      </c>
      <c r="DT431" s="14">
        <f t="shared" si="746"/>
        <v>4</v>
      </c>
      <c r="DU431" s="14">
        <f t="shared" si="747"/>
        <v>2</v>
      </c>
      <c r="DV431" s="14">
        <f t="shared" si="748"/>
        <v>7</v>
      </c>
      <c r="DW431" s="14">
        <f t="shared" si="749"/>
        <v>7</v>
      </c>
      <c r="DX431" s="14">
        <f>INDEX(属性投放!$AW$6:$AW$85,(卡牌属性!DU431-2)*20+卡牌属性!DV431)</f>
        <v>5</v>
      </c>
      <c r="DY431" s="14">
        <f>INDEX(属性投放!BP$6:BP$85,卡牌属性!$DW431)</f>
        <v>100</v>
      </c>
      <c r="DZ431" s="14">
        <f>INDEX(属性投放!BQ$6:BQ$85,卡牌属性!$DW431)</f>
        <v>50</v>
      </c>
      <c r="EA431" s="14">
        <f>INDEX(属性投放!BR$6:BR$85,卡牌属性!$DW431)</f>
        <v>1000</v>
      </c>
      <c r="EB431" s="14">
        <f t="shared" si="778"/>
        <v>668</v>
      </c>
      <c r="EC431" s="14">
        <f t="shared" si="779"/>
        <v>761</v>
      </c>
      <c r="ED431" s="14">
        <f t="shared" si="780"/>
        <v>874</v>
      </c>
      <c r="EE431" s="14">
        <f t="shared" si="781"/>
        <v>874</v>
      </c>
      <c r="EF431" s="14">
        <f t="shared" si="782"/>
        <v>991</v>
      </c>
      <c r="EG431" s="14">
        <f t="shared" si="783"/>
        <v>353</v>
      </c>
      <c r="EH431" s="14">
        <f t="shared" si="784"/>
        <v>400</v>
      </c>
      <c r="EI431" s="14">
        <f t="shared" si="785"/>
        <v>400</v>
      </c>
      <c r="EJ431" s="14">
        <f t="shared" si="786"/>
        <v>451</v>
      </c>
      <c r="EK431" s="14">
        <f t="shared" si="787"/>
        <v>502</v>
      </c>
      <c r="EL431" s="14">
        <f t="shared" si="788"/>
        <v>7840</v>
      </c>
      <c r="EM431" s="14">
        <f t="shared" si="789"/>
        <v>8810</v>
      </c>
      <c r="EN431" s="14">
        <f t="shared" si="790"/>
        <v>8810</v>
      </c>
      <c r="EO431" s="14">
        <f t="shared" si="791"/>
        <v>9810</v>
      </c>
      <c r="EP431" s="14">
        <f t="shared" si="792"/>
        <v>12330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3">
        <v>428</v>
      </c>
      <c r="AF432" s="13">
        <f t="shared" si="750"/>
        <v>22</v>
      </c>
      <c r="AG432" s="13">
        <f t="shared" si="728"/>
        <v>3</v>
      </c>
      <c r="AH432" s="14">
        <f t="shared" si="729"/>
        <v>1101030</v>
      </c>
      <c r="AI432" s="14" t="str">
        <f t="shared" si="730"/>
        <v>卢天佑8突</v>
      </c>
      <c r="AJ432" s="25" t="s">
        <v>162</v>
      </c>
      <c r="AK432" s="14">
        <v>109</v>
      </c>
      <c r="AL432" s="14">
        <f t="shared" si="731"/>
        <v>8</v>
      </c>
      <c r="AM432" s="14">
        <f>INDEX(属性投放!$DE$6:$DE$85,(卡牌属性!AG432-2)*20+卡牌属性!AL432)</f>
        <v>1661</v>
      </c>
      <c r="AN432" s="14">
        <f t="shared" si="772"/>
        <v>1661</v>
      </c>
      <c r="AO432" s="14">
        <f t="shared" si="772"/>
        <v>1661</v>
      </c>
      <c r="AP432" s="14">
        <f t="shared" si="772"/>
        <v>1661</v>
      </c>
      <c r="AQ432" s="14">
        <f t="shared" si="772"/>
        <v>1661</v>
      </c>
      <c r="AR432" s="14">
        <f>INDEX(属性投放!$DF$6:$DF$85,(卡牌属性!AG432-2)*20+卡牌属性!AL432)</f>
        <v>789</v>
      </c>
      <c r="AS432" s="14">
        <f t="shared" si="773"/>
        <v>789</v>
      </c>
      <c r="AT432" s="14">
        <f t="shared" si="773"/>
        <v>789</v>
      </c>
      <c r="AU432" s="14">
        <f t="shared" si="773"/>
        <v>789</v>
      </c>
      <c r="AV432" s="14">
        <f t="shared" si="773"/>
        <v>789</v>
      </c>
      <c r="AW432" s="14">
        <f>INDEX(属性投放!$DG$6:$DG$85,(卡牌属性!AG432-2)*20+卡牌属性!AL432)</f>
        <v>8205</v>
      </c>
      <c r="AX432" s="14">
        <f t="shared" si="774"/>
        <v>8205</v>
      </c>
      <c r="AY432" s="14">
        <f t="shared" si="774"/>
        <v>8205</v>
      </c>
      <c r="AZ432" s="14">
        <f t="shared" si="774"/>
        <v>8205</v>
      </c>
      <c r="BA432" s="14">
        <f t="shared" si="774"/>
        <v>8205</v>
      </c>
      <c r="BB432" s="14">
        <f>INDEX(属性投放!$DK$6:$DK$85,(卡牌属性!AG432-2)*20+卡牌属性!AL432)</f>
        <v>52</v>
      </c>
      <c r="BC432" s="14">
        <f t="shared" si="775"/>
        <v>52</v>
      </c>
      <c r="BD432" s="14">
        <f t="shared" si="775"/>
        <v>52</v>
      </c>
      <c r="BE432" s="14">
        <f t="shared" si="775"/>
        <v>52</v>
      </c>
      <c r="BF432" s="14">
        <f t="shared" si="775"/>
        <v>52</v>
      </c>
      <c r="BG432" s="14">
        <f>INDEX(属性投放!$DL$6:$DL$85,(卡牌属性!AG432-2)*20+卡牌属性!AL432)</f>
        <v>26</v>
      </c>
      <c r="BH432" s="14">
        <f t="shared" si="776"/>
        <v>26</v>
      </c>
      <c r="BI432" s="14">
        <f t="shared" si="776"/>
        <v>26</v>
      </c>
      <c r="BJ432" s="14">
        <f t="shared" si="776"/>
        <v>26</v>
      </c>
      <c r="BK432" s="14">
        <f t="shared" si="776"/>
        <v>26</v>
      </c>
      <c r="BL432" s="14">
        <f>INDEX(属性投放!$DM$6:$DM$85,(卡牌属性!AG432-2)*20+卡牌属性!AL432)</f>
        <v>260</v>
      </c>
      <c r="BM432" s="14">
        <f t="shared" si="777"/>
        <v>260</v>
      </c>
      <c r="BN432" s="14">
        <f t="shared" si="777"/>
        <v>260</v>
      </c>
      <c r="BO432" s="14">
        <f t="shared" si="777"/>
        <v>260</v>
      </c>
      <c r="BP432" s="14">
        <f t="shared" si="777"/>
        <v>260</v>
      </c>
      <c r="BU432" s="13">
        <v>428</v>
      </c>
      <c r="BV432" s="13">
        <f t="shared" si="732"/>
        <v>22</v>
      </c>
      <c r="BW432" s="14">
        <f t="shared" si="733"/>
        <v>2</v>
      </c>
      <c r="BX432" s="14">
        <f t="shared" si="734"/>
        <v>1102050</v>
      </c>
      <c r="BY432" s="14" t="str">
        <f t="shared" si="735"/>
        <v>柠檬精8突</v>
      </c>
      <c r="BZ432" s="25" t="s">
        <v>162</v>
      </c>
      <c r="CA432" s="14">
        <v>2</v>
      </c>
      <c r="CB432" s="14">
        <f t="shared" si="736"/>
        <v>8</v>
      </c>
      <c r="CC432" s="14" t="s">
        <v>21</v>
      </c>
      <c r="CD432" s="14">
        <f>INDEX(属性投放!$AY$6:$AY$85,(BW432-2)*20+CB432)</f>
        <v>1336</v>
      </c>
      <c r="CE432" s="14" t="s">
        <v>22</v>
      </c>
      <c r="CF432" s="14">
        <f>INDEX(属性投放!$AZ$6:$AZ$85,(BW432-2)*20+CB432)</f>
        <v>644</v>
      </c>
      <c r="CG432" s="14" t="s">
        <v>674</v>
      </c>
      <c r="CH432" s="14">
        <f>INDEX(属性投放!$BA$6:$BA$85,(BW432-2)*20+CB432)</f>
        <v>12660</v>
      </c>
      <c r="CI432" s="14" t="s">
        <v>21</v>
      </c>
      <c r="CJ432" s="14">
        <f>INDEX(属性投放!$BB$6:$BB$85,(BW432-2)*20+CB432)</f>
        <v>10</v>
      </c>
      <c r="CK432" s="14" t="s">
        <v>22</v>
      </c>
      <c r="CL432" s="14">
        <f>INDEX(属性投放!$BC$6:$BC$85,(BW432-2)*20+CB432)</f>
        <v>5</v>
      </c>
      <c r="CM432" s="14" t="s">
        <v>674</v>
      </c>
      <c r="CN432" s="14">
        <f>INDEX(属性投放!$BD$6:$BD$85,(BW432-2)*20+CB432)</f>
        <v>100</v>
      </c>
      <c r="CQ432" s="13">
        <v>428</v>
      </c>
      <c r="CR432" s="13">
        <f t="shared" si="737"/>
        <v>9</v>
      </c>
      <c r="CS432" s="13">
        <f t="shared" si="738"/>
        <v>12</v>
      </c>
      <c r="CT432" s="14">
        <f t="shared" si="739"/>
        <v>3</v>
      </c>
      <c r="CU432" s="14">
        <f t="shared" si="740"/>
        <v>1102009</v>
      </c>
      <c r="CV432" s="14" t="str">
        <f>INDEX($O$6:$O$27,CR432)&amp;"-"&amp;INDEX(属性投放!$AB$7:$AB$26,CX432)&amp;"-魂火-"&amp;CZ432</f>
        <v>徐晃-叫唤-魂火-1</v>
      </c>
      <c r="CW432" s="25" t="s">
        <v>162</v>
      </c>
      <c r="CX432" s="14">
        <f>INDEX(属性投放!$AL$7:$AL$58,CS432)</f>
        <v>7</v>
      </c>
      <c r="CY432" s="14" t="s">
        <v>701</v>
      </c>
      <c r="CZ432" s="14">
        <f>INDEX(属性投放!$AM$7:$AM$58,CS432)</f>
        <v>1</v>
      </c>
      <c r="DA432" s="14">
        <f t="shared" si="741"/>
        <v>12</v>
      </c>
      <c r="DB432" s="14">
        <f>INDEX(属性投放!$AN$7:$AN$58,DA432)</f>
        <v>50</v>
      </c>
      <c r="DC432" s="14" t="s">
        <v>702</v>
      </c>
      <c r="DD432" s="14">
        <f>INDEX(属性投放!$BJ$6:$BJ$85,(CT432-2)*20+CX432)</f>
        <v>80</v>
      </c>
      <c r="DE432" s="14">
        <f>SUMIFS(DD$5:DD432,$CR$5:$CR432,"="&amp;$CR432)</f>
        <v>540</v>
      </c>
      <c r="DF432" s="14" t="s">
        <v>703</v>
      </c>
      <c r="DG432" s="14">
        <f>INDEX(属性投放!$BK$6:$BK$85,(CT432-2)*20+CX432)</f>
        <v>40</v>
      </c>
      <c r="DH432" s="14">
        <f>SUMIFS(DG$5:DG432,$CR$5:$CR432,"="&amp;$CR432)</f>
        <v>272</v>
      </c>
      <c r="DI432" s="14" t="s">
        <v>704</v>
      </c>
      <c r="DJ432" s="14">
        <f>INDEX(属性投放!$BL$6:$BL$85,(CT432-2)*20+CX432)</f>
        <v>800</v>
      </c>
      <c r="DK432" s="14">
        <f>SUMIFS(DJ$5:DJ432,$CR$5:$CR432,"="&amp;$CR432)</f>
        <v>5400</v>
      </c>
      <c r="DP432" s="14">
        <f t="shared" si="742"/>
        <v>1102050</v>
      </c>
      <c r="DQ432" s="14" t="str">
        <f t="shared" si="743"/>
        <v>柠檬精8突</v>
      </c>
      <c r="DR432" s="14">
        <f t="shared" si="744"/>
        <v>2</v>
      </c>
      <c r="DS432" s="14">
        <f t="shared" si="745"/>
        <v>3</v>
      </c>
      <c r="DT432" s="14">
        <f t="shared" si="746"/>
        <v>4</v>
      </c>
      <c r="DU432" s="14">
        <f t="shared" si="747"/>
        <v>2</v>
      </c>
      <c r="DV432" s="14">
        <f t="shared" si="748"/>
        <v>8</v>
      </c>
      <c r="DW432" s="14">
        <f t="shared" si="749"/>
        <v>8</v>
      </c>
      <c r="DX432" s="14">
        <f>INDEX(属性投放!$AW$6:$AW$85,(卡牌属性!DU432-2)*20+卡牌属性!DV432)</f>
        <v>5</v>
      </c>
      <c r="DY432" s="14">
        <f>INDEX(属性投放!BP$6:BP$85,卡牌属性!$DW432)</f>
        <v>100</v>
      </c>
      <c r="DZ432" s="14">
        <f>INDEX(属性投放!BQ$6:BQ$85,卡牌属性!$DW432)</f>
        <v>50</v>
      </c>
      <c r="EA432" s="14">
        <f>INDEX(属性投放!BR$6:BR$85,卡牌属性!$DW432)</f>
        <v>1000</v>
      </c>
      <c r="EB432" s="14">
        <f t="shared" si="778"/>
        <v>808</v>
      </c>
      <c r="EC432" s="14">
        <f t="shared" si="779"/>
        <v>911</v>
      </c>
      <c r="ED432" s="14">
        <f t="shared" si="780"/>
        <v>1034</v>
      </c>
      <c r="EE432" s="14">
        <f t="shared" si="781"/>
        <v>1034</v>
      </c>
      <c r="EF432" s="14">
        <f t="shared" si="782"/>
        <v>1166</v>
      </c>
      <c r="EG432" s="14">
        <f t="shared" si="783"/>
        <v>428</v>
      </c>
      <c r="EH432" s="14">
        <f t="shared" si="784"/>
        <v>480</v>
      </c>
      <c r="EI432" s="14">
        <f t="shared" si="785"/>
        <v>480</v>
      </c>
      <c r="EJ432" s="14">
        <f t="shared" si="786"/>
        <v>541</v>
      </c>
      <c r="EK432" s="14">
        <f t="shared" si="787"/>
        <v>592</v>
      </c>
      <c r="EL432" s="14">
        <f t="shared" si="788"/>
        <v>9440</v>
      </c>
      <c r="EM432" s="14">
        <f t="shared" si="789"/>
        <v>10560</v>
      </c>
      <c r="EN432" s="14">
        <f t="shared" si="790"/>
        <v>10560</v>
      </c>
      <c r="EO432" s="14">
        <f t="shared" si="791"/>
        <v>11610</v>
      </c>
      <c r="EP432" s="14">
        <f t="shared" si="792"/>
        <v>14580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3">
        <v>429</v>
      </c>
      <c r="AF433" s="13">
        <f t="shared" si="750"/>
        <v>22</v>
      </c>
      <c r="AG433" s="13">
        <f t="shared" si="728"/>
        <v>3</v>
      </c>
      <c r="AH433" s="14">
        <f t="shared" si="729"/>
        <v>1101030</v>
      </c>
      <c r="AI433" s="14" t="str">
        <f t="shared" si="730"/>
        <v>卢天佑9突</v>
      </c>
      <c r="AJ433" s="25" t="s">
        <v>162</v>
      </c>
      <c r="AK433" s="14">
        <v>110</v>
      </c>
      <c r="AL433" s="14">
        <f t="shared" si="731"/>
        <v>9</v>
      </c>
      <c r="AM433" s="14">
        <f>INDEX(属性投放!$DE$6:$DE$85,(卡牌属性!AG433-2)*20+卡牌属性!AL433)</f>
        <v>1809</v>
      </c>
      <c r="AN433" s="14">
        <f t="shared" si="772"/>
        <v>1809</v>
      </c>
      <c r="AO433" s="14">
        <f t="shared" si="772"/>
        <v>1809</v>
      </c>
      <c r="AP433" s="14">
        <f t="shared" si="772"/>
        <v>1809</v>
      </c>
      <c r="AQ433" s="14">
        <f t="shared" si="772"/>
        <v>1809</v>
      </c>
      <c r="AR433" s="14">
        <f>INDEX(属性投放!$DF$6:$DF$85,(卡牌属性!AG433-2)*20+卡牌属性!AL433)</f>
        <v>864</v>
      </c>
      <c r="AS433" s="14">
        <f t="shared" si="773"/>
        <v>864</v>
      </c>
      <c r="AT433" s="14">
        <f t="shared" si="773"/>
        <v>864</v>
      </c>
      <c r="AU433" s="14">
        <f t="shared" si="773"/>
        <v>864</v>
      </c>
      <c r="AV433" s="14">
        <f t="shared" si="773"/>
        <v>864</v>
      </c>
      <c r="AW433" s="14">
        <f>INDEX(属性投放!$DG$6:$DG$85,(卡牌属性!AG433-2)*20+卡牌属性!AL433)</f>
        <v>8945</v>
      </c>
      <c r="AX433" s="14">
        <f t="shared" si="774"/>
        <v>8945</v>
      </c>
      <c r="AY433" s="14">
        <f t="shared" si="774"/>
        <v>8945</v>
      </c>
      <c r="AZ433" s="14">
        <f t="shared" si="774"/>
        <v>8945</v>
      </c>
      <c r="BA433" s="14">
        <f t="shared" si="774"/>
        <v>8945</v>
      </c>
      <c r="BB433" s="14">
        <f>INDEX(属性投放!$DK$6:$DK$85,(卡牌属性!AG433-2)*20+卡牌属性!AL433)</f>
        <v>52</v>
      </c>
      <c r="BC433" s="14">
        <f t="shared" si="775"/>
        <v>52</v>
      </c>
      <c r="BD433" s="14">
        <f t="shared" si="775"/>
        <v>52</v>
      </c>
      <c r="BE433" s="14">
        <f t="shared" si="775"/>
        <v>52</v>
      </c>
      <c r="BF433" s="14">
        <f t="shared" si="775"/>
        <v>52</v>
      </c>
      <c r="BG433" s="14">
        <f>INDEX(属性投放!$DL$6:$DL$85,(卡牌属性!AG433-2)*20+卡牌属性!AL433)</f>
        <v>26</v>
      </c>
      <c r="BH433" s="14">
        <f t="shared" si="776"/>
        <v>26</v>
      </c>
      <c r="BI433" s="14">
        <f t="shared" si="776"/>
        <v>26</v>
      </c>
      <c r="BJ433" s="14">
        <f t="shared" si="776"/>
        <v>26</v>
      </c>
      <c r="BK433" s="14">
        <f t="shared" si="776"/>
        <v>26</v>
      </c>
      <c r="BL433" s="14">
        <f>INDEX(属性投放!$DM$6:$DM$85,(卡牌属性!AG433-2)*20+卡牌属性!AL433)</f>
        <v>260</v>
      </c>
      <c r="BM433" s="14">
        <f t="shared" si="777"/>
        <v>260</v>
      </c>
      <c r="BN433" s="14">
        <f t="shared" si="777"/>
        <v>260</v>
      </c>
      <c r="BO433" s="14">
        <f t="shared" si="777"/>
        <v>260</v>
      </c>
      <c r="BP433" s="14">
        <f t="shared" si="777"/>
        <v>260</v>
      </c>
      <c r="BU433" s="13">
        <v>429</v>
      </c>
      <c r="BV433" s="13">
        <f t="shared" si="732"/>
        <v>22</v>
      </c>
      <c r="BW433" s="14">
        <f t="shared" si="733"/>
        <v>2</v>
      </c>
      <c r="BX433" s="14">
        <f t="shared" si="734"/>
        <v>1102050</v>
      </c>
      <c r="BY433" s="14" t="str">
        <f t="shared" si="735"/>
        <v>柠檬精9突</v>
      </c>
      <c r="BZ433" s="25" t="s">
        <v>162</v>
      </c>
      <c r="CA433" s="14">
        <v>2</v>
      </c>
      <c r="CB433" s="14">
        <f t="shared" si="736"/>
        <v>9</v>
      </c>
      <c r="CC433" s="14" t="s">
        <v>21</v>
      </c>
      <c r="CD433" s="14">
        <f>INDEX(属性投放!$AY$6:$AY$85,(BW433-2)*20+CB433)</f>
        <v>1626</v>
      </c>
      <c r="CE433" s="14" t="s">
        <v>22</v>
      </c>
      <c r="CF433" s="14">
        <f>INDEX(属性投放!$AZ$6:$AZ$85,(BW433-2)*20+CB433)</f>
        <v>789</v>
      </c>
      <c r="CG433" s="14" t="s">
        <v>674</v>
      </c>
      <c r="CH433" s="14">
        <f>INDEX(属性投放!$BA$6:$BA$85,(BW433-2)*20+CB433)</f>
        <v>15560</v>
      </c>
      <c r="CI433" s="14" t="s">
        <v>21</v>
      </c>
      <c r="CJ433" s="14">
        <f>INDEX(属性投放!$BB$6:$BB$85,(BW433-2)*20+CB433)</f>
        <v>10</v>
      </c>
      <c r="CK433" s="14" t="s">
        <v>22</v>
      </c>
      <c r="CL433" s="14">
        <f>INDEX(属性投放!$BC$6:$BC$85,(BW433-2)*20+CB433)</f>
        <v>5</v>
      </c>
      <c r="CM433" s="14" t="s">
        <v>674</v>
      </c>
      <c r="CN433" s="14">
        <f>INDEX(属性投放!$BD$6:$BD$85,(BW433-2)*20+CB433)</f>
        <v>100</v>
      </c>
      <c r="CQ433" s="13">
        <v>429</v>
      </c>
      <c r="CR433" s="13">
        <f t="shared" si="737"/>
        <v>9</v>
      </c>
      <c r="CS433" s="13">
        <f t="shared" si="738"/>
        <v>13</v>
      </c>
      <c r="CT433" s="14">
        <f t="shared" si="739"/>
        <v>3</v>
      </c>
      <c r="CU433" s="14">
        <f t="shared" si="740"/>
        <v>1102009</v>
      </c>
      <c r="CV433" s="14" t="str">
        <f>INDEX($O$6:$O$27,CR433)&amp;"-"&amp;INDEX(属性投放!$AB$7:$AB$26,CX433)&amp;"-魂火-"&amp;CZ433</f>
        <v>徐晃-叫唤-魂火-2</v>
      </c>
      <c r="CW433" s="25" t="s">
        <v>162</v>
      </c>
      <c r="CX433" s="14">
        <f>INDEX(属性投放!$AL$7:$AL$58,CS433)</f>
        <v>7</v>
      </c>
      <c r="CY433" s="14" t="s">
        <v>701</v>
      </c>
      <c r="CZ433" s="14">
        <f>INDEX(属性投放!$AM$7:$AM$58,CS433)</f>
        <v>2</v>
      </c>
      <c r="DA433" s="14">
        <f t="shared" si="741"/>
        <v>13</v>
      </c>
      <c r="DB433" s="14">
        <f>INDEX(属性投放!$AN$7:$AN$58,DA433)</f>
        <v>52</v>
      </c>
      <c r="DC433" s="14" t="s">
        <v>702</v>
      </c>
      <c r="DD433" s="14">
        <f>INDEX(属性投放!$BJ$6:$BJ$85,(CT433-2)*20+CX433)</f>
        <v>80</v>
      </c>
      <c r="DE433" s="14">
        <f>SUMIFS(DD$5:DD433,$CR$5:$CR433,"="&amp;$CR433)</f>
        <v>620</v>
      </c>
      <c r="DF433" s="14" t="s">
        <v>703</v>
      </c>
      <c r="DG433" s="14">
        <f>INDEX(属性投放!$BK$6:$BK$85,(CT433-2)*20+CX433)</f>
        <v>40</v>
      </c>
      <c r="DH433" s="14">
        <f>SUMIFS(DG$5:DG433,$CR$5:$CR433,"="&amp;$CR433)</f>
        <v>312</v>
      </c>
      <c r="DI433" s="14" t="s">
        <v>704</v>
      </c>
      <c r="DJ433" s="14">
        <f>INDEX(属性投放!$BL$6:$BL$85,(CT433-2)*20+CX433)</f>
        <v>800</v>
      </c>
      <c r="DK433" s="14">
        <f>SUMIFS(DJ$5:DJ433,$CR$5:$CR433,"="&amp;$CR433)</f>
        <v>6200</v>
      </c>
      <c r="DP433" s="14">
        <f t="shared" si="742"/>
        <v>1102050</v>
      </c>
      <c r="DQ433" s="14" t="str">
        <f t="shared" si="743"/>
        <v>柠檬精9突</v>
      </c>
      <c r="DR433" s="14">
        <f t="shared" si="744"/>
        <v>2</v>
      </c>
      <c r="DS433" s="14">
        <f t="shared" si="745"/>
        <v>3</v>
      </c>
      <c r="DT433" s="14">
        <f t="shared" si="746"/>
        <v>4</v>
      </c>
      <c r="DU433" s="14">
        <f t="shared" si="747"/>
        <v>2</v>
      </c>
      <c r="DV433" s="14">
        <f t="shared" si="748"/>
        <v>9</v>
      </c>
      <c r="DW433" s="14">
        <f t="shared" si="749"/>
        <v>9</v>
      </c>
      <c r="DX433" s="14">
        <f>INDEX(属性投放!$AW$6:$AW$85,(卡牌属性!DU433-2)*20+卡牌属性!DV433)</f>
        <v>8</v>
      </c>
      <c r="DY433" s="14">
        <f>INDEX(属性投放!BP$6:BP$85,卡牌属性!$DW433)</f>
        <v>150</v>
      </c>
      <c r="DZ433" s="14">
        <f>INDEX(属性投放!BQ$6:BQ$85,卡牌属性!$DW433)</f>
        <v>75</v>
      </c>
      <c r="EA433" s="14">
        <f>INDEX(属性投放!BR$6:BR$85,卡牌属性!$DW433)</f>
        <v>1500</v>
      </c>
      <c r="EB433" s="14">
        <f t="shared" si="778"/>
        <v>948</v>
      </c>
      <c r="EC433" s="14">
        <f t="shared" si="779"/>
        <v>1061</v>
      </c>
      <c r="ED433" s="14">
        <f t="shared" si="780"/>
        <v>1194</v>
      </c>
      <c r="EE433" s="14">
        <f t="shared" si="781"/>
        <v>1194</v>
      </c>
      <c r="EF433" s="14">
        <f t="shared" si="782"/>
        <v>1341</v>
      </c>
      <c r="EG433" s="14">
        <f t="shared" si="783"/>
        <v>503</v>
      </c>
      <c r="EH433" s="14">
        <f t="shared" si="784"/>
        <v>560</v>
      </c>
      <c r="EI433" s="14">
        <f t="shared" si="785"/>
        <v>560</v>
      </c>
      <c r="EJ433" s="14">
        <f t="shared" si="786"/>
        <v>631</v>
      </c>
      <c r="EK433" s="14">
        <f t="shared" si="787"/>
        <v>682</v>
      </c>
      <c r="EL433" s="14">
        <f t="shared" si="788"/>
        <v>11040</v>
      </c>
      <c r="EM433" s="14">
        <f t="shared" si="789"/>
        <v>12310</v>
      </c>
      <c r="EN433" s="14">
        <f t="shared" si="790"/>
        <v>12310</v>
      </c>
      <c r="EO433" s="14">
        <f t="shared" si="791"/>
        <v>13410</v>
      </c>
      <c r="EP433" s="14">
        <f t="shared" si="792"/>
        <v>16830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3">
        <v>430</v>
      </c>
      <c r="AF434" s="13">
        <f t="shared" si="750"/>
        <v>22</v>
      </c>
      <c r="AG434" s="13">
        <f t="shared" si="728"/>
        <v>3</v>
      </c>
      <c r="AH434" s="14">
        <f t="shared" si="729"/>
        <v>1101030</v>
      </c>
      <c r="AI434" s="14" t="str">
        <f t="shared" si="730"/>
        <v>卢天佑10突</v>
      </c>
      <c r="AJ434" s="25" t="s">
        <v>162</v>
      </c>
      <c r="AK434" s="14">
        <v>111</v>
      </c>
      <c r="AL434" s="14">
        <f t="shared" si="731"/>
        <v>10</v>
      </c>
      <c r="AM434" s="14">
        <f>INDEX(属性投放!$DE$6:$DE$85,(卡牌属性!AG434-2)*20+卡牌属性!AL434)</f>
        <v>2737</v>
      </c>
      <c r="AN434" s="14">
        <f t="shared" si="772"/>
        <v>2737</v>
      </c>
      <c r="AO434" s="14">
        <f t="shared" si="772"/>
        <v>2737</v>
      </c>
      <c r="AP434" s="14">
        <f t="shared" si="772"/>
        <v>2737</v>
      </c>
      <c r="AQ434" s="14">
        <f t="shared" si="772"/>
        <v>2737</v>
      </c>
      <c r="AR434" s="14">
        <f>INDEX(属性投放!$DF$6:$DF$85,(卡牌属性!AG434-2)*20+卡牌属性!AL434)</f>
        <v>1329</v>
      </c>
      <c r="AS434" s="14">
        <f t="shared" si="773"/>
        <v>1329</v>
      </c>
      <c r="AT434" s="14">
        <f t="shared" si="773"/>
        <v>1329</v>
      </c>
      <c r="AU434" s="14">
        <f t="shared" si="773"/>
        <v>1329</v>
      </c>
      <c r="AV434" s="14">
        <f t="shared" si="773"/>
        <v>1329</v>
      </c>
      <c r="AW434" s="14">
        <f>INDEX(属性投放!$DG$6:$DG$85,(卡牌属性!AG434-2)*20+卡牌属性!AL434)</f>
        <v>13585</v>
      </c>
      <c r="AX434" s="14">
        <f t="shared" si="774"/>
        <v>13585</v>
      </c>
      <c r="AY434" s="14">
        <f t="shared" si="774"/>
        <v>13585</v>
      </c>
      <c r="AZ434" s="14">
        <f t="shared" si="774"/>
        <v>13585</v>
      </c>
      <c r="BA434" s="14">
        <f t="shared" si="774"/>
        <v>13585</v>
      </c>
      <c r="BB434" s="14">
        <f>INDEX(属性投放!$DK$6:$DK$85,(卡牌属性!AG434-2)*20+卡牌属性!AL434)</f>
        <v>111</v>
      </c>
      <c r="BC434" s="14">
        <f t="shared" si="775"/>
        <v>111</v>
      </c>
      <c r="BD434" s="14">
        <f t="shared" si="775"/>
        <v>111</v>
      </c>
      <c r="BE434" s="14">
        <f t="shared" si="775"/>
        <v>111</v>
      </c>
      <c r="BF434" s="14">
        <f t="shared" si="775"/>
        <v>111</v>
      </c>
      <c r="BG434" s="14">
        <f>INDEX(属性投放!$DL$6:$DL$85,(卡牌属性!AG434-2)*20+卡牌属性!AL434)</f>
        <v>56</v>
      </c>
      <c r="BH434" s="14">
        <f t="shared" si="776"/>
        <v>56</v>
      </c>
      <c r="BI434" s="14">
        <f t="shared" si="776"/>
        <v>56</v>
      </c>
      <c r="BJ434" s="14">
        <f t="shared" si="776"/>
        <v>56</v>
      </c>
      <c r="BK434" s="14">
        <f t="shared" si="776"/>
        <v>56</v>
      </c>
      <c r="BL434" s="14">
        <f>INDEX(属性投放!$DM$6:$DM$85,(卡牌属性!AG434-2)*20+卡牌属性!AL434)</f>
        <v>555</v>
      </c>
      <c r="BM434" s="14">
        <f t="shared" si="777"/>
        <v>555</v>
      </c>
      <c r="BN434" s="14">
        <f t="shared" si="777"/>
        <v>555</v>
      </c>
      <c r="BO434" s="14">
        <f t="shared" si="777"/>
        <v>555</v>
      </c>
      <c r="BP434" s="14">
        <f t="shared" si="777"/>
        <v>555</v>
      </c>
      <c r="BU434" s="13">
        <v>430</v>
      </c>
      <c r="BV434" s="13">
        <f t="shared" si="732"/>
        <v>22</v>
      </c>
      <c r="BW434" s="14">
        <f t="shared" si="733"/>
        <v>2</v>
      </c>
      <c r="BX434" s="14">
        <f t="shared" si="734"/>
        <v>1102050</v>
      </c>
      <c r="BY434" s="14" t="str">
        <f t="shared" si="735"/>
        <v>柠檬精10突</v>
      </c>
      <c r="BZ434" s="25" t="s">
        <v>162</v>
      </c>
      <c r="CA434" s="14">
        <v>2</v>
      </c>
      <c r="CB434" s="14">
        <f t="shared" si="736"/>
        <v>10</v>
      </c>
      <c r="CC434" s="14" t="s">
        <v>21</v>
      </c>
      <c r="CD434" s="14">
        <f>INDEX(属性投放!$AY$6:$AY$85,(BW434-2)*20+CB434)</f>
        <v>2096</v>
      </c>
      <c r="CE434" s="14" t="s">
        <v>22</v>
      </c>
      <c r="CF434" s="14">
        <f>INDEX(属性投放!$AZ$6:$AZ$85,(BW434-2)*20+CB434)</f>
        <v>1024</v>
      </c>
      <c r="CG434" s="14" t="s">
        <v>674</v>
      </c>
      <c r="CH434" s="14">
        <f>INDEX(属性投放!$BA$6:$BA$85,(BW434-2)*20+CB434)</f>
        <v>20260</v>
      </c>
      <c r="CI434" s="14" t="s">
        <v>21</v>
      </c>
      <c r="CJ434" s="14">
        <f>INDEX(属性投放!$BB$6:$BB$85,(BW434-2)*20+CB434)</f>
        <v>12</v>
      </c>
      <c r="CK434" s="14" t="s">
        <v>22</v>
      </c>
      <c r="CL434" s="14">
        <f>INDEX(属性投放!$BC$6:$BC$85,(BW434-2)*20+CB434)</f>
        <v>6</v>
      </c>
      <c r="CM434" s="14" t="s">
        <v>674</v>
      </c>
      <c r="CN434" s="14">
        <f>INDEX(属性投放!$BD$6:$BD$85,(BW434-2)*20+CB434)</f>
        <v>120</v>
      </c>
      <c r="CQ434" s="13">
        <v>430</v>
      </c>
      <c r="CR434" s="13">
        <f t="shared" si="737"/>
        <v>9</v>
      </c>
      <c r="CS434" s="13">
        <f t="shared" si="738"/>
        <v>14</v>
      </c>
      <c r="CT434" s="14">
        <f t="shared" si="739"/>
        <v>3</v>
      </c>
      <c r="CU434" s="14">
        <f t="shared" si="740"/>
        <v>1102009</v>
      </c>
      <c r="CV434" s="14" t="str">
        <f>INDEX($O$6:$O$27,CR434)&amp;"-"&amp;INDEX(属性投放!$AB$7:$AB$26,CX434)&amp;"-魂火-"&amp;CZ434</f>
        <v>徐晃-叫唤+1-魂火-1</v>
      </c>
      <c r="CW434" s="25" t="s">
        <v>162</v>
      </c>
      <c r="CX434" s="14">
        <f>INDEX(属性投放!$AL$7:$AL$58,CS434)</f>
        <v>8</v>
      </c>
      <c r="CY434" s="14" t="s">
        <v>701</v>
      </c>
      <c r="CZ434" s="14">
        <f>INDEX(属性投放!$AM$7:$AM$58,CS434)</f>
        <v>1</v>
      </c>
      <c r="DA434" s="14">
        <f t="shared" si="741"/>
        <v>14</v>
      </c>
      <c r="DB434" s="14">
        <f>INDEX(属性投放!$AN$7:$AN$58,DA434)</f>
        <v>55</v>
      </c>
      <c r="DC434" s="14" t="s">
        <v>702</v>
      </c>
      <c r="DD434" s="14">
        <f>INDEX(属性投放!$BJ$6:$BJ$85,(CT434-2)*20+CX434)</f>
        <v>100</v>
      </c>
      <c r="DE434" s="14">
        <f>SUMIFS(DD$5:DD434,$CR$5:$CR434,"="&amp;$CR434)</f>
        <v>720</v>
      </c>
      <c r="DF434" s="14" t="s">
        <v>703</v>
      </c>
      <c r="DG434" s="14">
        <f>INDEX(属性投放!$BK$6:$BK$85,(CT434-2)*20+CX434)</f>
        <v>50</v>
      </c>
      <c r="DH434" s="14">
        <f>SUMIFS(DG$5:DG434,$CR$5:$CR434,"="&amp;$CR434)</f>
        <v>362</v>
      </c>
      <c r="DI434" s="14" t="s">
        <v>704</v>
      </c>
      <c r="DJ434" s="14">
        <f>INDEX(属性投放!$BL$6:$BL$85,(CT434-2)*20+CX434)</f>
        <v>1000</v>
      </c>
      <c r="DK434" s="14">
        <f>SUMIFS(DJ$5:DJ434,$CR$5:$CR434,"="&amp;$CR434)</f>
        <v>7200</v>
      </c>
      <c r="DP434" s="14">
        <f t="shared" si="742"/>
        <v>1102050</v>
      </c>
      <c r="DQ434" s="14" t="str">
        <f t="shared" si="743"/>
        <v>柠檬精10突</v>
      </c>
      <c r="DR434" s="14">
        <f t="shared" si="744"/>
        <v>2</v>
      </c>
      <c r="DS434" s="14">
        <f t="shared" si="745"/>
        <v>3</v>
      </c>
      <c r="DT434" s="14">
        <f t="shared" si="746"/>
        <v>4</v>
      </c>
      <c r="DU434" s="14">
        <f t="shared" si="747"/>
        <v>2</v>
      </c>
      <c r="DV434" s="14">
        <f t="shared" si="748"/>
        <v>10</v>
      </c>
      <c r="DW434" s="14">
        <f t="shared" si="749"/>
        <v>10</v>
      </c>
      <c r="DX434" s="14">
        <f>INDEX(属性投放!$AW$6:$AW$85,(卡牌属性!DU434-2)*20+卡牌属性!DV434)</f>
        <v>7</v>
      </c>
      <c r="DY434" s="14">
        <f>INDEX(属性投放!BP$6:BP$85,卡牌属性!$DW434)</f>
        <v>160</v>
      </c>
      <c r="DZ434" s="14">
        <f>INDEX(属性投放!BQ$6:BQ$85,卡牌属性!$DW434)</f>
        <v>80</v>
      </c>
      <c r="EA434" s="14">
        <f>INDEX(属性投放!BR$6:BR$85,卡牌属性!$DW434)</f>
        <v>1600</v>
      </c>
      <c r="EB434" s="14">
        <f t="shared" si="778"/>
        <v>1162</v>
      </c>
      <c r="EC434" s="14">
        <f t="shared" si="779"/>
        <v>1291</v>
      </c>
      <c r="ED434" s="14">
        <f t="shared" si="780"/>
        <v>1440</v>
      </c>
      <c r="EE434" s="14">
        <f t="shared" si="781"/>
        <v>1440</v>
      </c>
      <c r="EF434" s="14">
        <f t="shared" si="782"/>
        <v>1611</v>
      </c>
      <c r="EG434" s="14">
        <f t="shared" si="783"/>
        <v>618</v>
      </c>
      <c r="EH434" s="14">
        <f t="shared" si="784"/>
        <v>683</v>
      </c>
      <c r="EI434" s="14">
        <f t="shared" si="785"/>
        <v>683</v>
      </c>
      <c r="EJ434" s="14">
        <f t="shared" si="786"/>
        <v>770</v>
      </c>
      <c r="EK434" s="14">
        <f t="shared" si="787"/>
        <v>821</v>
      </c>
      <c r="EL434" s="14">
        <f t="shared" si="788"/>
        <v>13500</v>
      </c>
      <c r="EM434" s="14">
        <f t="shared" si="789"/>
        <v>15010</v>
      </c>
      <c r="EN434" s="14">
        <f t="shared" si="790"/>
        <v>15010</v>
      </c>
      <c r="EO434" s="14">
        <f t="shared" si="791"/>
        <v>16190</v>
      </c>
      <c r="EP434" s="14">
        <f t="shared" si="792"/>
        <v>20330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3">
        <v>431</v>
      </c>
      <c r="AF435" s="13">
        <f t="shared" si="750"/>
        <v>22</v>
      </c>
      <c r="AG435" s="13">
        <f t="shared" si="728"/>
        <v>3</v>
      </c>
      <c r="AH435" s="14">
        <f t="shared" si="729"/>
        <v>1101030</v>
      </c>
      <c r="AI435" s="14" t="str">
        <f t="shared" si="730"/>
        <v>卢天佑11突</v>
      </c>
      <c r="AJ435" s="25" t="s">
        <v>162</v>
      </c>
      <c r="AK435" s="14">
        <v>112</v>
      </c>
      <c r="AL435" s="14">
        <f t="shared" si="731"/>
        <v>11</v>
      </c>
      <c r="AM435" s="14">
        <f>INDEX(属性投放!$DE$6:$DE$85,(卡牌属性!AG435-2)*20+卡牌属性!AL435)</f>
        <v>3056</v>
      </c>
      <c r="AN435" s="14">
        <f t="shared" si="772"/>
        <v>3056</v>
      </c>
      <c r="AO435" s="14">
        <f t="shared" si="772"/>
        <v>3056</v>
      </c>
      <c r="AP435" s="14">
        <f t="shared" si="772"/>
        <v>3056</v>
      </c>
      <c r="AQ435" s="14">
        <f t="shared" si="772"/>
        <v>3056</v>
      </c>
      <c r="AR435" s="14">
        <f>INDEX(属性投放!$DF$6:$DF$85,(卡牌属性!AG435-2)*20+卡牌属性!AL435)</f>
        <v>1488</v>
      </c>
      <c r="AS435" s="14">
        <f t="shared" si="773"/>
        <v>1488</v>
      </c>
      <c r="AT435" s="14">
        <f t="shared" si="773"/>
        <v>1488</v>
      </c>
      <c r="AU435" s="14">
        <f t="shared" si="773"/>
        <v>1488</v>
      </c>
      <c r="AV435" s="14">
        <f t="shared" si="773"/>
        <v>1488</v>
      </c>
      <c r="AW435" s="14">
        <f>INDEX(属性投放!$DG$6:$DG$85,(卡牌属性!AG435-2)*20+卡牌属性!AL435)</f>
        <v>15180</v>
      </c>
      <c r="AX435" s="14">
        <f t="shared" si="774"/>
        <v>15180</v>
      </c>
      <c r="AY435" s="14">
        <f t="shared" si="774"/>
        <v>15180</v>
      </c>
      <c r="AZ435" s="14">
        <f t="shared" si="774"/>
        <v>15180</v>
      </c>
      <c r="BA435" s="14">
        <f t="shared" si="774"/>
        <v>15180</v>
      </c>
      <c r="BB435" s="14">
        <f>INDEX(属性投放!$DK$6:$DK$85,(卡牌属性!AG435-2)*20+卡牌属性!AL435)</f>
        <v>111</v>
      </c>
      <c r="BC435" s="14">
        <f t="shared" si="775"/>
        <v>111</v>
      </c>
      <c r="BD435" s="14">
        <f t="shared" si="775"/>
        <v>111</v>
      </c>
      <c r="BE435" s="14">
        <f t="shared" si="775"/>
        <v>111</v>
      </c>
      <c r="BF435" s="14">
        <f t="shared" si="775"/>
        <v>111</v>
      </c>
      <c r="BG435" s="14">
        <f>INDEX(属性投放!$DL$6:$DL$85,(卡牌属性!AG435-2)*20+卡牌属性!AL435)</f>
        <v>56</v>
      </c>
      <c r="BH435" s="14">
        <f t="shared" si="776"/>
        <v>56</v>
      </c>
      <c r="BI435" s="14">
        <f t="shared" si="776"/>
        <v>56</v>
      </c>
      <c r="BJ435" s="14">
        <f t="shared" si="776"/>
        <v>56</v>
      </c>
      <c r="BK435" s="14">
        <f t="shared" si="776"/>
        <v>56</v>
      </c>
      <c r="BL435" s="14">
        <f>INDEX(属性投放!$DM$6:$DM$85,(卡牌属性!AG435-2)*20+卡牌属性!AL435)</f>
        <v>555</v>
      </c>
      <c r="BM435" s="14">
        <f t="shared" si="777"/>
        <v>555</v>
      </c>
      <c r="BN435" s="14">
        <f t="shared" si="777"/>
        <v>555</v>
      </c>
      <c r="BO435" s="14">
        <f t="shared" si="777"/>
        <v>555</v>
      </c>
      <c r="BP435" s="14">
        <f t="shared" si="777"/>
        <v>555</v>
      </c>
      <c r="BU435" s="13">
        <v>431</v>
      </c>
      <c r="BV435" s="13">
        <f t="shared" si="732"/>
        <v>22</v>
      </c>
      <c r="BW435" s="14">
        <f t="shared" si="733"/>
        <v>2</v>
      </c>
      <c r="BX435" s="14">
        <f t="shared" si="734"/>
        <v>1102050</v>
      </c>
      <c r="BY435" s="14" t="str">
        <f t="shared" si="735"/>
        <v>柠檬精11突</v>
      </c>
      <c r="BZ435" s="25" t="s">
        <v>162</v>
      </c>
      <c r="CA435" s="14">
        <v>2</v>
      </c>
      <c r="CB435" s="14">
        <f t="shared" si="736"/>
        <v>11</v>
      </c>
      <c r="CC435" s="14" t="s">
        <v>21</v>
      </c>
      <c r="CD435" s="14">
        <f>INDEX(属性投放!$AY$6:$AY$85,(BW435-2)*20+CB435)</f>
        <v>2640</v>
      </c>
      <c r="CE435" s="14" t="s">
        <v>22</v>
      </c>
      <c r="CF435" s="14">
        <f>INDEX(属性投放!$AZ$6:$AZ$85,(BW435-2)*20+CB435)</f>
        <v>1296</v>
      </c>
      <c r="CG435" s="14" t="s">
        <v>674</v>
      </c>
      <c r="CH435" s="14">
        <f>INDEX(属性投放!$BA$6:$BA$85,(BW435-2)*20+CB435)</f>
        <v>25700</v>
      </c>
      <c r="CI435" s="14" t="s">
        <v>21</v>
      </c>
      <c r="CJ435" s="14">
        <f>INDEX(属性投放!$BB$6:$BB$85,(BW435-2)*20+CB435)</f>
        <v>12</v>
      </c>
      <c r="CK435" s="14" t="s">
        <v>22</v>
      </c>
      <c r="CL435" s="14">
        <f>INDEX(属性投放!$BC$6:$BC$85,(BW435-2)*20+CB435)</f>
        <v>6</v>
      </c>
      <c r="CM435" s="14" t="s">
        <v>674</v>
      </c>
      <c r="CN435" s="14">
        <f>INDEX(属性投放!$BD$6:$BD$85,(BW435-2)*20+CB435)</f>
        <v>120</v>
      </c>
      <c r="CQ435" s="13">
        <v>431</v>
      </c>
      <c r="CR435" s="13">
        <f t="shared" si="737"/>
        <v>9</v>
      </c>
      <c r="CS435" s="13">
        <f t="shared" si="738"/>
        <v>15</v>
      </c>
      <c r="CT435" s="14">
        <f t="shared" si="739"/>
        <v>3</v>
      </c>
      <c r="CU435" s="14">
        <f t="shared" si="740"/>
        <v>1102009</v>
      </c>
      <c r="CV435" s="14" t="str">
        <f>INDEX($O$6:$O$27,CR435)&amp;"-"&amp;INDEX(属性投放!$AB$7:$AB$26,CX435)&amp;"-魂火-"&amp;CZ435</f>
        <v>徐晃-叫唤+1-魂火-2</v>
      </c>
      <c r="CW435" s="25" t="s">
        <v>162</v>
      </c>
      <c r="CX435" s="14">
        <f>INDEX(属性投放!$AL$7:$AL$58,CS435)</f>
        <v>8</v>
      </c>
      <c r="CY435" s="14" t="s">
        <v>701</v>
      </c>
      <c r="CZ435" s="14">
        <f>INDEX(属性投放!$AM$7:$AM$58,CS435)</f>
        <v>2</v>
      </c>
      <c r="DA435" s="14">
        <f t="shared" si="741"/>
        <v>15</v>
      </c>
      <c r="DB435" s="14">
        <f>INDEX(属性投放!$AN$7:$AN$58,DA435)</f>
        <v>57</v>
      </c>
      <c r="DC435" s="14" t="s">
        <v>702</v>
      </c>
      <c r="DD435" s="14">
        <f>INDEX(属性投放!$BJ$6:$BJ$85,(CT435-2)*20+CX435)</f>
        <v>100</v>
      </c>
      <c r="DE435" s="14">
        <f>SUMIFS(DD$5:DD435,$CR$5:$CR435,"="&amp;$CR435)</f>
        <v>820</v>
      </c>
      <c r="DF435" s="14" t="s">
        <v>703</v>
      </c>
      <c r="DG435" s="14">
        <f>INDEX(属性投放!$BK$6:$BK$85,(CT435-2)*20+CX435)</f>
        <v>50</v>
      </c>
      <c r="DH435" s="14">
        <f>SUMIFS(DG$5:DG435,$CR$5:$CR435,"="&amp;$CR435)</f>
        <v>412</v>
      </c>
      <c r="DI435" s="14" t="s">
        <v>704</v>
      </c>
      <c r="DJ435" s="14">
        <f>INDEX(属性投放!$BL$6:$BL$85,(CT435-2)*20+CX435)</f>
        <v>1000</v>
      </c>
      <c r="DK435" s="14">
        <f>SUMIFS(DJ$5:DJ435,$CR$5:$CR435,"="&amp;$CR435)</f>
        <v>8200</v>
      </c>
      <c r="DP435" s="14">
        <f t="shared" si="742"/>
        <v>1102050</v>
      </c>
      <c r="DQ435" s="14" t="str">
        <f t="shared" si="743"/>
        <v>柠檬精11突</v>
      </c>
      <c r="DR435" s="14">
        <f t="shared" si="744"/>
        <v>2</v>
      </c>
      <c r="DS435" s="14">
        <f t="shared" si="745"/>
        <v>3</v>
      </c>
      <c r="DT435" s="14">
        <f t="shared" si="746"/>
        <v>4</v>
      </c>
      <c r="DU435" s="14">
        <f t="shared" si="747"/>
        <v>2</v>
      </c>
      <c r="DV435" s="14">
        <f t="shared" si="748"/>
        <v>11</v>
      </c>
      <c r="DW435" s="14">
        <f t="shared" si="749"/>
        <v>11</v>
      </c>
      <c r="DX435" s="14">
        <f>INDEX(属性投放!$AW$6:$AW$85,(卡牌属性!DU435-2)*20+卡牌属性!DV435)</f>
        <v>8</v>
      </c>
      <c r="DY435" s="14">
        <f>INDEX(属性投放!BP$6:BP$85,卡牌属性!$DW435)</f>
        <v>200</v>
      </c>
      <c r="DZ435" s="14">
        <f>INDEX(属性投放!BQ$6:BQ$85,卡牌属性!$DW435)</f>
        <v>100</v>
      </c>
      <c r="EA435" s="14">
        <f>INDEX(属性投放!BR$6:BR$85,卡牌属性!$DW435)</f>
        <v>2000</v>
      </c>
      <c r="EB435" s="14">
        <f t="shared" si="778"/>
        <v>1392</v>
      </c>
      <c r="EC435" s="14">
        <f t="shared" si="779"/>
        <v>1535</v>
      </c>
      <c r="ED435" s="14">
        <f t="shared" si="780"/>
        <v>1705</v>
      </c>
      <c r="EE435" s="14">
        <f t="shared" si="781"/>
        <v>1705</v>
      </c>
      <c r="EF435" s="14">
        <f t="shared" si="782"/>
        <v>1911</v>
      </c>
      <c r="EG435" s="14">
        <f t="shared" si="783"/>
        <v>740</v>
      </c>
      <c r="EH435" s="14">
        <f t="shared" si="784"/>
        <v>819</v>
      </c>
      <c r="EI435" s="14">
        <f t="shared" si="785"/>
        <v>819</v>
      </c>
      <c r="EJ435" s="14">
        <f t="shared" si="786"/>
        <v>920</v>
      </c>
      <c r="EK435" s="14">
        <f t="shared" si="787"/>
        <v>978</v>
      </c>
      <c r="EL435" s="14">
        <f t="shared" si="788"/>
        <v>16150</v>
      </c>
      <c r="EM435" s="14">
        <f t="shared" si="789"/>
        <v>18010</v>
      </c>
      <c r="EN435" s="14">
        <f t="shared" si="790"/>
        <v>18010</v>
      </c>
      <c r="EO435" s="14">
        <f t="shared" si="791"/>
        <v>19260</v>
      </c>
      <c r="EP435" s="14">
        <f t="shared" si="792"/>
        <v>24030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3">
        <v>432</v>
      </c>
      <c r="AF436" s="13">
        <f t="shared" si="750"/>
        <v>22</v>
      </c>
      <c r="AG436" s="13">
        <f t="shared" si="728"/>
        <v>3</v>
      </c>
      <c r="AH436" s="14">
        <f t="shared" si="729"/>
        <v>1101030</v>
      </c>
      <c r="AI436" s="14" t="str">
        <f t="shared" si="730"/>
        <v>卢天佑12突</v>
      </c>
      <c r="AJ436" s="25" t="s">
        <v>162</v>
      </c>
      <c r="AK436" s="14">
        <v>113</v>
      </c>
      <c r="AL436" s="14">
        <f t="shared" si="731"/>
        <v>12</v>
      </c>
      <c r="AM436" s="14">
        <f>INDEX(属性投放!$DE$6:$DE$85,(卡牌属性!AG436-2)*20+卡牌属性!AL436)</f>
        <v>3375</v>
      </c>
      <c r="AN436" s="14">
        <f t="shared" si="772"/>
        <v>3375</v>
      </c>
      <c r="AO436" s="14">
        <f t="shared" si="772"/>
        <v>3375</v>
      </c>
      <c r="AP436" s="14">
        <f t="shared" si="772"/>
        <v>3375</v>
      </c>
      <c r="AQ436" s="14">
        <f t="shared" si="772"/>
        <v>3375</v>
      </c>
      <c r="AR436" s="14">
        <f>INDEX(属性投放!$DF$6:$DF$85,(卡牌属性!AG436-2)*20+卡牌属性!AL436)</f>
        <v>1647</v>
      </c>
      <c r="AS436" s="14">
        <f t="shared" si="773"/>
        <v>1647</v>
      </c>
      <c r="AT436" s="14">
        <f t="shared" si="773"/>
        <v>1647</v>
      </c>
      <c r="AU436" s="14">
        <f t="shared" si="773"/>
        <v>1647</v>
      </c>
      <c r="AV436" s="14">
        <f t="shared" si="773"/>
        <v>1647</v>
      </c>
      <c r="AW436" s="14">
        <f>INDEX(属性投放!$DG$6:$DG$85,(卡牌属性!AG436-2)*20+卡牌属性!AL436)</f>
        <v>16775</v>
      </c>
      <c r="AX436" s="14">
        <f t="shared" si="774"/>
        <v>16775</v>
      </c>
      <c r="AY436" s="14">
        <f t="shared" si="774"/>
        <v>16775</v>
      </c>
      <c r="AZ436" s="14">
        <f t="shared" si="774"/>
        <v>16775</v>
      </c>
      <c r="BA436" s="14">
        <f t="shared" si="774"/>
        <v>16775</v>
      </c>
      <c r="BB436" s="14">
        <f>INDEX(属性投放!$DK$6:$DK$85,(卡牌属性!AG436-2)*20+卡牌属性!AL436)</f>
        <v>111</v>
      </c>
      <c r="BC436" s="14">
        <f t="shared" si="775"/>
        <v>111</v>
      </c>
      <c r="BD436" s="14">
        <f t="shared" si="775"/>
        <v>111</v>
      </c>
      <c r="BE436" s="14">
        <f t="shared" si="775"/>
        <v>111</v>
      </c>
      <c r="BF436" s="14">
        <f t="shared" si="775"/>
        <v>111</v>
      </c>
      <c r="BG436" s="14">
        <f>INDEX(属性投放!$DL$6:$DL$85,(卡牌属性!AG436-2)*20+卡牌属性!AL436)</f>
        <v>56</v>
      </c>
      <c r="BH436" s="14">
        <f t="shared" si="776"/>
        <v>56</v>
      </c>
      <c r="BI436" s="14">
        <f t="shared" si="776"/>
        <v>56</v>
      </c>
      <c r="BJ436" s="14">
        <f t="shared" si="776"/>
        <v>56</v>
      </c>
      <c r="BK436" s="14">
        <f t="shared" si="776"/>
        <v>56</v>
      </c>
      <c r="BL436" s="14">
        <f>INDEX(属性投放!$DM$6:$DM$85,(卡牌属性!AG436-2)*20+卡牌属性!AL436)</f>
        <v>555</v>
      </c>
      <c r="BM436" s="14">
        <f t="shared" si="777"/>
        <v>555</v>
      </c>
      <c r="BN436" s="14">
        <f t="shared" si="777"/>
        <v>555</v>
      </c>
      <c r="BO436" s="14">
        <f t="shared" si="777"/>
        <v>555</v>
      </c>
      <c r="BP436" s="14">
        <f t="shared" si="777"/>
        <v>555</v>
      </c>
      <c r="BU436" s="13">
        <v>432</v>
      </c>
      <c r="BV436" s="13">
        <f t="shared" si="732"/>
        <v>22</v>
      </c>
      <c r="BW436" s="14">
        <f t="shared" si="733"/>
        <v>2</v>
      </c>
      <c r="BX436" s="14">
        <f t="shared" si="734"/>
        <v>1102050</v>
      </c>
      <c r="BY436" s="14" t="str">
        <f t="shared" si="735"/>
        <v>柠檬精12突</v>
      </c>
      <c r="BZ436" s="25" t="s">
        <v>162</v>
      </c>
      <c r="CA436" s="14">
        <v>2</v>
      </c>
      <c r="CB436" s="14">
        <f t="shared" si="736"/>
        <v>12</v>
      </c>
      <c r="CC436" s="14" t="s">
        <v>21</v>
      </c>
      <c r="CD436" s="14">
        <f>INDEX(属性投放!$AY$6:$AY$85,(BW436-2)*20+CB436)</f>
        <v>3326</v>
      </c>
      <c r="CE436" s="14" t="s">
        <v>22</v>
      </c>
      <c r="CF436" s="14">
        <f>INDEX(属性投放!$AZ$6:$AZ$85,(BW436-2)*20+CB436)</f>
        <v>1639</v>
      </c>
      <c r="CG436" s="14" t="s">
        <v>674</v>
      </c>
      <c r="CH436" s="14">
        <f>INDEX(属性投放!$BA$6:$BA$85,(BW436-2)*20+CB436)</f>
        <v>32560</v>
      </c>
      <c r="CI436" s="14" t="s">
        <v>21</v>
      </c>
      <c r="CJ436" s="14">
        <f>INDEX(属性投放!$BB$6:$BB$85,(BW436-2)*20+CB436)</f>
        <v>12</v>
      </c>
      <c r="CK436" s="14" t="s">
        <v>22</v>
      </c>
      <c r="CL436" s="14">
        <f>INDEX(属性投放!$BC$6:$BC$85,(BW436-2)*20+CB436)</f>
        <v>6</v>
      </c>
      <c r="CM436" s="14" t="s">
        <v>674</v>
      </c>
      <c r="CN436" s="14">
        <f>INDEX(属性投放!$BD$6:$BD$85,(BW436-2)*20+CB436)</f>
        <v>120</v>
      </c>
      <c r="CQ436" s="13">
        <v>432</v>
      </c>
      <c r="CR436" s="13">
        <f t="shared" si="737"/>
        <v>9</v>
      </c>
      <c r="CS436" s="13">
        <f t="shared" si="738"/>
        <v>16</v>
      </c>
      <c r="CT436" s="14">
        <f t="shared" si="739"/>
        <v>3</v>
      </c>
      <c r="CU436" s="14">
        <f t="shared" si="740"/>
        <v>1102009</v>
      </c>
      <c r="CV436" s="14" t="str">
        <f>INDEX($O$6:$O$27,CR436)&amp;"-"&amp;INDEX(属性投放!$AB$7:$AB$26,CX436)&amp;"-魂火-"&amp;CZ436</f>
        <v>徐晃-叫唤+2-魂火-1</v>
      </c>
      <c r="CW436" s="25" t="s">
        <v>162</v>
      </c>
      <c r="CX436" s="14">
        <f>INDEX(属性投放!$AL$7:$AL$58,CS436)</f>
        <v>9</v>
      </c>
      <c r="CY436" s="14" t="s">
        <v>701</v>
      </c>
      <c r="CZ436" s="14">
        <f>INDEX(属性投放!$AM$7:$AM$58,CS436)</f>
        <v>1</v>
      </c>
      <c r="DA436" s="14">
        <f t="shared" si="741"/>
        <v>16</v>
      </c>
      <c r="DB436" s="14">
        <f>INDEX(属性投放!$AN$7:$AN$58,DA436)</f>
        <v>60</v>
      </c>
      <c r="DC436" s="14" t="s">
        <v>702</v>
      </c>
      <c r="DD436" s="14">
        <f>INDEX(属性投放!$BJ$6:$BJ$85,(CT436-2)*20+CX436)</f>
        <v>120</v>
      </c>
      <c r="DE436" s="14">
        <f>SUMIFS(DD$5:DD436,$CR$5:$CR436,"="&amp;$CR436)</f>
        <v>940</v>
      </c>
      <c r="DF436" s="14" t="s">
        <v>703</v>
      </c>
      <c r="DG436" s="14">
        <f>INDEX(属性投放!$BK$6:$BK$85,(CT436-2)*20+CX436)</f>
        <v>60</v>
      </c>
      <c r="DH436" s="14">
        <f>SUMIFS(DG$5:DG436,$CR$5:$CR436,"="&amp;$CR436)</f>
        <v>472</v>
      </c>
      <c r="DI436" s="14" t="s">
        <v>704</v>
      </c>
      <c r="DJ436" s="14">
        <f>INDEX(属性投放!$BL$6:$BL$85,(CT436-2)*20+CX436)</f>
        <v>1200</v>
      </c>
      <c r="DK436" s="14">
        <f>SUMIFS(DJ$5:DJ436,$CR$5:$CR436,"="&amp;$CR436)</f>
        <v>9400</v>
      </c>
      <c r="DP436" s="14">
        <f t="shared" si="742"/>
        <v>1102050</v>
      </c>
      <c r="DQ436" s="14" t="str">
        <f t="shared" si="743"/>
        <v>柠檬精12突</v>
      </c>
      <c r="DR436" s="14">
        <f t="shared" si="744"/>
        <v>2</v>
      </c>
      <c r="DS436" s="14">
        <f t="shared" si="745"/>
        <v>3</v>
      </c>
      <c r="DT436" s="14">
        <f t="shared" si="746"/>
        <v>4</v>
      </c>
      <c r="DU436" s="14">
        <f t="shared" si="747"/>
        <v>2</v>
      </c>
      <c r="DV436" s="14">
        <f t="shared" si="748"/>
        <v>12</v>
      </c>
      <c r="DW436" s="14">
        <f t="shared" si="749"/>
        <v>12</v>
      </c>
      <c r="DX436" s="14">
        <f>INDEX(属性投放!$AW$6:$AW$85,(卡牌属性!DU436-2)*20+卡牌属性!DV436)</f>
        <v>7</v>
      </c>
      <c r="DY436" s="14">
        <f>INDEX(属性投放!BP$6:BP$85,卡牌属性!$DW436)</f>
        <v>350</v>
      </c>
      <c r="DZ436" s="14">
        <f>INDEX(属性投放!BQ$6:BQ$85,卡牌属性!$DW436)</f>
        <v>175</v>
      </c>
      <c r="EA436" s="14">
        <f>INDEX(属性投放!BR$6:BR$85,卡牌属性!$DW436)</f>
        <v>3500</v>
      </c>
      <c r="EB436" s="14">
        <f t="shared" si="778"/>
        <v>1672</v>
      </c>
      <c r="EC436" s="14">
        <f t="shared" si="779"/>
        <v>1831</v>
      </c>
      <c r="ED436" s="14">
        <f t="shared" si="780"/>
        <v>2025</v>
      </c>
      <c r="EE436" s="14">
        <f t="shared" si="781"/>
        <v>2025</v>
      </c>
      <c r="EF436" s="14">
        <f t="shared" si="782"/>
        <v>2271</v>
      </c>
      <c r="EG436" s="14">
        <f t="shared" si="783"/>
        <v>888</v>
      </c>
      <c r="EH436" s="14">
        <f t="shared" si="784"/>
        <v>983</v>
      </c>
      <c r="EI436" s="14">
        <f t="shared" si="785"/>
        <v>983</v>
      </c>
      <c r="EJ436" s="14">
        <f t="shared" si="786"/>
        <v>1100</v>
      </c>
      <c r="EK436" s="14">
        <f t="shared" si="787"/>
        <v>1166</v>
      </c>
      <c r="EL436" s="14">
        <f t="shared" si="788"/>
        <v>19350</v>
      </c>
      <c r="EM436" s="14">
        <f t="shared" si="789"/>
        <v>21610</v>
      </c>
      <c r="EN436" s="14">
        <f t="shared" si="790"/>
        <v>21610</v>
      </c>
      <c r="EO436" s="14">
        <f t="shared" si="791"/>
        <v>22940</v>
      </c>
      <c r="EP436" s="14">
        <f t="shared" si="792"/>
        <v>28430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3">
        <v>433</v>
      </c>
      <c r="AF437" s="13">
        <f t="shared" si="750"/>
        <v>22</v>
      </c>
      <c r="AG437" s="13">
        <f t="shared" si="728"/>
        <v>3</v>
      </c>
      <c r="AH437" s="14">
        <f t="shared" si="729"/>
        <v>1101030</v>
      </c>
      <c r="AI437" s="14" t="str">
        <f t="shared" si="730"/>
        <v>卢天佑13突</v>
      </c>
      <c r="AJ437" s="25" t="s">
        <v>162</v>
      </c>
      <c r="AK437" s="14">
        <v>114</v>
      </c>
      <c r="AL437" s="14">
        <f t="shared" si="731"/>
        <v>13</v>
      </c>
      <c r="AM437" s="14">
        <f>INDEX(属性投放!$DE$6:$DE$85,(卡牌属性!AG437-2)*20+卡牌属性!AL437)</f>
        <v>6469</v>
      </c>
      <c r="AN437" s="14">
        <f t="shared" si="772"/>
        <v>6469</v>
      </c>
      <c r="AO437" s="14">
        <f t="shared" si="772"/>
        <v>6469</v>
      </c>
      <c r="AP437" s="14">
        <f t="shared" si="772"/>
        <v>6469</v>
      </c>
      <c r="AQ437" s="14">
        <f t="shared" si="772"/>
        <v>6469</v>
      </c>
      <c r="AR437" s="14">
        <f>INDEX(属性投放!$DF$6:$DF$85,(卡牌属性!AG437-2)*20+卡牌属性!AL437)</f>
        <v>3206</v>
      </c>
      <c r="AS437" s="14">
        <f t="shared" si="773"/>
        <v>3206</v>
      </c>
      <c r="AT437" s="14">
        <f t="shared" si="773"/>
        <v>3206</v>
      </c>
      <c r="AU437" s="14">
        <f t="shared" si="773"/>
        <v>3206</v>
      </c>
      <c r="AV437" s="14">
        <f t="shared" si="773"/>
        <v>3206</v>
      </c>
      <c r="AW437" s="14">
        <f>INDEX(属性投放!$DG$6:$DG$85,(卡牌属性!AG437-2)*20+卡牌属性!AL437)</f>
        <v>32245</v>
      </c>
      <c r="AX437" s="14">
        <f t="shared" si="774"/>
        <v>32245</v>
      </c>
      <c r="AY437" s="14">
        <f t="shared" si="774"/>
        <v>32245</v>
      </c>
      <c r="AZ437" s="14">
        <f t="shared" si="774"/>
        <v>32245</v>
      </c>
      <c r="BA437" s="14">
        <f t="shared" si="774"/>
        <v>32245</v>
      </c>
      <c r="BB437" s="14">
        <f>INDEX(属性投放!$DK$6:$DK$85,(卡牌属性!AG437-2)*20+卡牌属性!AL437)</f>
        <v>211</v>
      </c>
      <c r="BC437" s="14">
        <f t="shared" si="775"/>
        <v>211</v>
      </c>
      <c r="BD437" s="14">
        <f t="shared" si="775"/>
        <v>211</v>
      </c>
      <c r="BE437" s="14">
        <f t="shared" si="775"/>
        <v>211</v>
      </c>
      <c r="BF437" s="14">
        <f t="shared" si="775"/>
        <v>211</v>
      </c>
      <c r="BG437" s="14">
        <f>INDEX(属性投放!$DL$6:$DL$85,(卡牌属性!AG437-2)*20+卡牌属性!AL437)</f>
        <v>106</v>
      </c>
      <c r="BH437" s="14">
        <f t="shared" si="776"/>
        <v>106</v>
      </c>
      <c r="BI437" s="14">
        <f t="shared" si="776"/>
        <v>106</v>
      </c>
      <c r="BJ437" s="14">
        <f t="shared" si="776"/>
        <v>106</v>
      </c>
      <c r="BK437" s="14">
        <f t="shared" si="776"/>
        <v>106</v>
      </c>
      <c r="BL437" s="14">
        <f>INDEX(属性投放!$DM$6:$DM$85,(卡牌属性!AG437-2)*20+卡牌属性!AL437)</f>
        <v>1055</v>
      </c>
      <c r="BM437" s="14">
        <f t="shared" si="777"/>
        <v>1055</v>
      </c>
      <c r="BN437" s="14">
        <f t="shared" si="777"/>
        <v>1055</v>
      </c>
      <c r="BO437" s="14">
        <f t="shared" si="777"/>
        <v>1055</v>
      </c>
      <c r="BP437" s="14">
        <f t="shared" si="777"/>
        <v>1055</v>
      </c>
      <c r="BU437" s="13">
        <v>433</v>
      </c>
      <c r="BV437" s="13">
        <f t="shared" si="732"/>
        <v>22</v>
      </c>
      <c r="BW437" s="14">
        <f t="shared" si="733"/>
        <v>2</v>
      </c>
      <c r="BX437" s="14">
        <f t="shared" si="734"/>
        <v>1102050</v>
      </c>
      <c r="BY437" s="14" t="str">
        <f t="shared" si="735"/>
        <v>柠檬精13突</v>
      </c>
      <c r="BZ437" s="25" t="s">
        <v>162</v>
      </c>
      <c r="CA437" s="14">
        <v>2</v>
      </c>
      <c r="CB437" s="14">
        <f t="shared" si="736"/>
        <v>13</v>
      </c>
      <c r="CC437" s="14" t="s">
        <v>21</v>
      </c>
      <c r="CD437" s="14">
        <f>INDEX(属性投放!$AY$6:$AY$85,(BW437-2)*20+CB437)</f>
        <v>4270</v>
      </c>
      <c r="CE437" s="14" t="s">
        <v>22</v>
      </c>
      <c r="CF437" s="14">
        <f>INDEX(属性投放!$AZ$6:$AZ$85,(BW437-2)*20+CB437)</f>
        <v>2111</v>
      </c>
      <c r="CG437" s="14" t="s">
        <v>674</v>
      </c>
      <c r="CH437" s="14">
        <f>INDEX(属性投放!$BA$6:$BA$85,(BW437-2)*20+CB437)</f>
        <v>42000</v>
      </c>
      <c r="CI437" s="14" t="s">
        <v>21</v>
      </c>
      <c r="CJ437" s="14">
        <f>INDEX(属性投放!$BB$6:$BB$85,(BW437-2)*20+CB437)</f>
        <v>15</v>
      </c>
      <c r="CK437" s="14" t="s">
        <v>22</v>
      </c>
      <c r="CL437" s="14">
        <f>INDEX(属性投放!$BC$6:$BC$85,(BW437-2)*20+CB437)</f>
        <v>8</v>
      </c>
      <c r="CM437" s="14" t="s">
        <v>674</v>
      </c>
      <c r="CN437" s="14">
        <f>INDEX(属性投放!$BD$6:$BD$85,(BW437-2)*20+CB437)</f>
        <v>150</v>
      </c>
      <c r="CQ437" s="13">
        <v>433</v>
      </c>
      <c r="CR437" s="13">
        <f t="shared" si="737"/>
        <v>9</v>
      </c>
      <c r="CS437" s="13">
        <f t="shared" si="738"/>
        <v>17</v>
      </c>
      <c r="CT437" s="14">
        <f t="shared" si="739"/>
        <v>3</v>
      </c>
      <c r="CU437" s="14">
        <f t="shared" si="740"/>
        <v>1102009</v>
      </c>
      <c r="CV437" s="14" t="str">
        <f>INDEX($O$6:$O$27,CR437)&amp;"-"&amp;INDEX(属性投放!$AB$7:$AB$26,CX437)&amp;"-魂火-"&amp;CZ437</f>
        <v>徐晃-叫唤+2-魂火-2</v>
      </c>
      <c r="CW437" s="25" t="s">
        <v>162</v>
      </c>
      <c r="CX437" s="14">
        <f>INDEX(属性投放!$AL$7:$AL$58,CS437)</f>
        <v>9</v>
      </c>
      <c r="CY437" s="14" t="s">
        <v>701</v>
      </c>
      <c r="CZ437" s="14">
        <f>INDEX(属性投放!$AM$7:$AM$58,CS437)</f>
        <v>2</v>
      </c>
      <c r="DA437" s="14">
        <f t="shared" si="741"/>
        <v>17</v>
      </c>
      <c r="DB437" s="14">
        <f>INDEX(属性投放!$AN$7:$AN$58,DA437)</f>
        <v>62</v>
      </c>
      <c r="DC437" s="14" t="s">
        <v>702</v>
      </c>
      <c r="DD437" s="14">
        <f>INDEX(属性投放!$BJ$6:$BJ$85,(CT437-2)*20+CX437)</f>
        <v>120</v>
      </c>
      <c r="DE437" s="14">
        <f>SUMIFS(DD$5:DD437,$CR$5:$CR437,"="&amp;$CR437)</f>
        <v>1060</v>
      </c>
      <c r="DF437" s="14" t="s">
        <v>703</v>
      </c>
      <c r="DG437" s="14">
        <f>INDEX(属性投放!$BK$6:$BK$85,(CT437-2)*20+CX437)</f>
        <v>60</v>
      </c>
      <c r="DH437" s="14">
        <f>SUMIFS(DG$5:DG437,$CR$5:$CR437,"="&amp;$CR437)</f>
        <v>532</v>
      </c>
      <c r="DI437" s="14" t="s">
        <v>704</v>
      </c>
      <c r="DJ437" s="14">
        <f>INDEX(属性投放!$BL$6:$BL$85,(CT437-2)*20+CX437)</f>
        <v>1200</v>
      </c>
      <c r="DK437" s="14">
        <f>SUMIFS(DJ$5:DJ437,$CR$5:$CR437,"="&amp;$CR437)</f>
        <v>10600</v>
      </c>
      <c r="DP437" s="14">
        <f t="shared" si="742"/>
        <v>1102050</v>
      </c>
      <c r="DQ437" s="14" t="str">
        <f t="shared" si="743"/>
        <v>柠檬精13突</v>
      </c>
      <c r="DR437" s="14">
        <f t="shared" si="744"/>
        <v>2</v>
      </c>
      <c r="DS437" s="14">
        <f t="shared" si="745"/>
        <v>3</v>
      </c>
      <c r="DT437" s="14">
        <f t="shared" si="746"/>
        <v>4</v>
      </c>
      <c r="DU437" s="14">
        <f t="shared" si="747"/>
        <v>2</v>
      </c>
      <c r="DV437" s="14">
        <f t="shared" si="748"/>
        <v>13</v>
      </c>
      <c r="DW437" s="14">
        <f t="shared" si="749"/>
        <v>13</v>
      </c>
      <c r="DX437" s="14">
        <f>INDEX(属性投放!$AW$6:$AW$85,(卡牌属性!DU437-2)*20+卡牌属性!DV437)</f>
        <v>8</v>
      </c>
      <c r="DY437" s="14">
        <f>INDEX(属性投放!BP$6:BP$85,卡牌属性!$DW437)</f>
        <v>350</v>
      </c>
      <c r="DZ437" s="14">
        <f>INDEX(属性投放!BQ$6:BQ$85,卡牌属性!$DW437)</f>
        <v>175</v>
      </c>
      <c r="EA437" s="14">
        <f>INDEX(属性投放!BR$6:BR$85,卡牌属性!$DW437)</f>
        <v>3500</v>
      </c>
      <c r="EB437" s="14">
        <f t="shared" si="778"/>
        <v>2092</v>
      </c>
      <c r="EC437" s="14">
        <f t="shared" si="779"/>
        <v>2265</v>
      </c>
      <c r="ED437" s="14">
        <f t="shared" si="780"/>
        <v>2480</v>
      </c>
      <c r="EE437" s="14">
        <f t="shared" si="781"/>
        <v>2480</v>
      </c>
      <c r="EF437" s="14">
        <f t="shared" si="782"/>
        <v>2761</v>
      </c>
      <c r="EG437" s="14">
        <f t="shared" si="783"/>
        <v>1105</v>
      </c>
      <c r="EH437" s="14">
        <f t="shared" si="784"/>
        <v>1214</v>
      </c>
      <c r="EI437" s="14">
        <f t="shared" si="785"/>
        <v>1214</v>
      </c>
      <c r="EJ437" s="14">
        <f t="shared" si="786"/>
        <v>1345</v>
      </c>
      <c r="EK437" s="14">
        <f t="shared" si="787"/>
        <v>1418</v>
      </c>
      <c r="EL437" s="14">
        <f t="shared" si="788"/>
        <v>23900</v>
      </c>
      <c r="EM437" s="14">
        <f t="shared" si="789"/>
        <v>26510</v>
      </c>
      <c r="EN437" s="14">
        <f t="shared" si="790"/>
        <v>26510</v>
      </c>
      <c r="EO437" s="14">
        <f t="shared" si="791"/>
        <v>27910</v>
      </c>
      <c r="EP437" s="14">
        <f t="shared" si="792"/>
        <v>34030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3">
        <v>434</v>
      </c>
      <c r="AF438" s="13">
        <f t="shared" si="750"/>
        <v>22</v>
      </c>
      <c r="AG438" s="13">
        <f t="shared" si="728"/>
        <v>3</v>
      </c>
      <c r="AH438" s="14">
        <f t="shared" si="729"/>
        <v>1101030</v>
      </c>
      <c r="AI438" s="14" t="str">
        <f t="shared" si="730"/>
        <v>卢天佑14突</v>
      </c>
      <c r="AJ438" s="25" t="s">
        <v>162</v>
      </c>
      <c r="AK438" s="14">
        <v>115</v>
      </c>
      <c r="AL438" s="14">
        <f t="shared" si="731"/>
        <v>14</v>
      </c>
      <c r="AM438" s="14">
        <f>INDEX(属性投放!$DE$6:$DE$85,(卡牌属性!AG438-2)*20+卡牌属性!AL438)</f>
        <v>7071</v>
      </c>
      <c r="AN438" s="14">
        <f t="shared" si="772"/>
        <v>7071</v>
      </c>
      <c r="AO438" s="14">
        <f t="shared" si="772"/>
        <v>7071</v>
      </c>
      <c r="AP438" s="14">
        <f t="shared" si="772"/>
        <v>7071</v>
      </c>
      <c r="AQ438" s="14">
        <f t="shared" si="772"/>
        <v>7071</v>
      </c>
      <c r="AR438" s="14">
        <f>INDEX(属性投放!$DF$6:$DF$85,(卡牌属性!AG438-2)*20+卡牌属性!AL438)</f>
        <v>3508</v>
      </c>
      <c r="AS438" s="14">
        <f t="shared" si="773"/>
        <v>3508</v>
      </c>
      <c r="AT438" s="14">
        <f t="shared" si="773"/>
        <v>3508</v>
      </c>
      <c r="AU438" s="14">
        <f t="shared" si="773"/>
        <v>3508</v>
      </c>
      <c r="AV438" s="14">
        <f t="shared" si="773"/>
        <v>3508</v>
      </c>
      <c r="AW438" s="14">
        <f>INDEX(属性投放!$DG$6:$DG$85,(卡牌属性!AG438-2)*20+卡牌属性!AL438)</f>
        <v>35255</v>
      </c>
      <c r="AX438" s="14">
        <f t="shared" si="774"/>
        <v>35255</v>
      </c>
      <c r="AY438" s="14">
        <f t="shared" si="774"/>
        <v>35255</v>
      </c>
      <c r="AZ438" s="14">
        <f t="shared" si="774"/>
        <v>35255</v>
      </c>
      <c r="BA438" s="14">
        <f t="shared" si="774"/>
        <v>35255</v>
      </c>
      <c r="BB438" s="14">
        <f>INDEX(属性投放!$DK$6:$DK$85,(卡牌属性!AG438-2)*20+卡牌属性!AL438)</f>
        <v>211</v>
      </c>
      <c r="BC438" s="14">
        <f t="shared" si="775"/>
        <v>211</v>
      </c>
      <c r="BD438" s="14">
        <f t="shared" si="775"/>
        <v>211</v>
      </c>
      <c r="BE438" s="14">
        <f t="shared" si="775"/>
        <v>211</v>
      </c>
      <c r="BF438" s="14">
        <f t="shared" si="775"/>
        <v>211</v>
      </c>
      <c r="BG438" s="14">
        <f>INDEX(属性投放!$DL$6:$DL$85,(卡牌属性!AG438-2)*20+卡牌属性!AL438)</f>
        <v>106</v>
      </c>
      <c r="BH438" s="14">
        <f t="shared" si="776"/>
        <v>106</v>
      </c>
      <c r="BI438" s="14">
        <f t="shared" si="776"/>
        <v>106</v>
      </c>
      <c r="BJ438" s="14">
        <f t="shared" si="776"/>
        <v>106</v>
      </c>
      <c r="BK438" s="14">
        <f t="shared" si="776"/>
        <v>106</v>
      </c>
      <c r="BL438" s="14">
        <f>INDEX(属性投放!$DM$6:$DM$85,(卡牌属性!AG438-2)*20+卡牌属性!AL438)</f>
        <v>1055</v>
      </c>
      <c r="BM438" s="14">
        <f t="shared" si="777"/>
        <v>1055</v>
      </c>
      <c r="BN438" s="14">
        <f t="shared" si="777"/>
        <v>1055</v>
      </c>
      <c r="BO438" s="14">
        <f t="shared" si="777"/>
        <v>1055</v>
      </c>
      <c r="BP438" s="14">
        <f t="shared" si="777"/>
        <v>1055</v>
      </c>
      <c r="BU438" s="13">
        <v>434</v>
      </c>
      <c r="BV438" s="13">
        <f t="shared" si="732"/>
        <v>22</v>
      </c>
      <c r="BW438" s="14">
        <f t="shared" si="733"/>
        <v>2</v>
      </c>
      <c r="BX438" s="14">
        <f t="shared" si="734"/>
        <v>1102050</v>
      </c>
      <c r="BY438" s="14" t="str">
        <f t="shared" si="735"/>
        <v>柠檬精14突</v>
      </c>
      <c r="BZ438" s="25" t="s">
        <v>162</v>
      </c>
      <c r="CA438" s="14">
        <v>2</v>
      </c>
      <c r="CB438" s="14">
        <f t="shared" si="736"/>
        <v>14</v>
      </c>
      <c r="CC438" s="14" t="s">
        <v>21</v>
      </c>
      <c r="CD438" s="14">
        <f>INDEX(属性投放!$AY$6:$AY$85,(BW438-2)*20+CB438)</f>
        <v>5400</v>
      </c>
      <c r="CE438" s="14" t="s">
        <v>22</v>
      </c>
      <c r="CF438" s="14">
        <f>INDEX(属性投放!$AZ$6:$AZ$85,(BW438-2)*20+CB438)</f>
        <v>2680</v>
      </c>
      <c r="CG438" s="14" t="s">
        <v>674</v>
      </c>
      <c r="CH438" s="14">
        <f>INDEX(属性投放!$BA$6:$BA$85,(BW438-2)*20+CB438)</f>
        <v>53300</v>
      </c>
      <c r="CI438" s="14" t="s">
        <v>21</v>
      </c>
      <c r="CJ438" s="14">
        <f>INDEX(属性投放!$BB$6:$BB$85,(BW438-2)*20+CB438)</f>
        <v>15</v>
      </c>
      <c r="CK438" s="14" t="s">
        <v>22</v>
      </c>
      <c r="CL438" s="14">
        <f>INDEX(属性投放!$BC$6:$BC$85,(BW438-2)*20+CB438)</f>
        <v>8</v>
      </c>
      <c r="CM438" s="14" t="s">
        <v>674</v>
      </c>
      <c r="CN438" s="14">
        <f>INDEX(属性投放!$BD$6:$BD$85,(BW438-2)*20+CB438)</f>
        <v>150</v>
      </c>
      <c r="CQ438" s="13">
        <v>434</v>
      </c>
      <c r="CR438" s="13">
        <f t="shared" si="737"/>
        <v>9</v>
      </c>
      <c r="CS438" s="13">
        <f t="shared" si="738"/>
        <v>18</v>
      </c>
      <c r="CT438" s="14">
        <f t="shared" si="739"/>
        <v>3</v>
      </c>
      <c r="CU438" s="14">
        <f t="shared" si="740"/>
        <v>1102009</v>
      </c>
      <c r="CV438" s="14" t="str">
        <f>INDEX($O$6:$O$27,CR438)&amp;"-"&amp;INDEX(属性投放!$AB$7:$AB$26,CX438)&amp;"-魂火-"&amp;CZ438</f>
        <v>徐晃-叫唤+2-魂火-3</v>
      </c>
      <c r="CW438" s="25" t="s">
        <v>162</v>
      </c>
      <c r="CX438" s="14">
        <f>INDEX(属性投放!$AL$7:$AL$58,CS438)</f>
        <v>9</v>
      </c>
      <c r="CY438" s="14" t="s">
        <v>701</v>
      </c>
      <c r="CZ438" s="14">
        <f>INDEX(属性投放!$AM$7:$AM$58,CS438)</f>
        <v>3</v>
      </c>
      <c r="DA438" s="14">
        <f t="shared" si="741"/>
        <v>18</v>
      </c>
      <c r="DB438" s="14">
        <f>INDEX(属性投放!$AN$7:$AN$58,DA438)</f>
        <v>65</v>
      </c>
      <c r="DC438" s="14" t="s">
        <v>702</v>
      </c>
      <c r="DD438" s="14">
        <f>INDEX(属性投放!$BJ$6:$BJ$85,(CT438-2)*20+CX438)</f>
        <v>120</v>
      </c>
      <c r="DE438" s="14">
        <f>SUMIFS(DD$5:DD438,$CR$5:$CR438,"="&amp;$CR438)</f>
        <v>1180</v>
      </c>
      <c r="DF438" s="14" t="s">
        <v>703</v>
      </c>
      <c r="DG438" s="14">
        <f>INDEX(属性投放!$BK$6:$BK$85,(CT438-2)*20+CX438)</f>
        <v>60</v>
      </c>
      <c r="DH438" s="14">
        <f>SUMIFS(DG$5:DG438,$CR$5:$CR438,"="&amp;$CR438)</f>
        <v>592</v>
      </c>
      <c r="DI438" s="14" t="s">
        <v>704</v>
      </c>
      <c r="DJ438" s="14">
        <f>INDEX(属性投放!$BL$6:$BL$85,(CT438-2)*20+CX438)</f>
        <v>1200</v>
      </c>
      <c r="DK438" s="14">
        <f>SUMIFS(DJ$5:DJ438,$CR$5:$CR438,"="&amp;$CR438)</f>
        <v>11800</v>
      </c>
      <c r="DP438" s="14">
        <f t="shared" si="742"/>
        <v>1102050</v>
      </c>
      <c r="DQ438" s="14" t="str">
        <f t="shared" si="743"/>
        <v>柠檬精14突</v>
      </c>
      <c r="DR438" s="14">
        <f t="shared" si="744"/>
        <v>2</v>
      </c>
      <c r="DS438" s="14">
        <f t="shared" si="745"/>
        <v>3</v>
      </c>
      <c r="DT438" s="14">
        <f t="shared" si="746"/>
        <v>4</v>
      </c>
      <c r="DU438" s="14">
        <f t="shared" si="747"/>
        <v>2</v>
      </c>
      <c r="DV438" s="14">
        <f t="shared" si="748"/>
        <v>14</v>
      </c>
      <c r="DW438" s="14">
        <f t="shared" si="749"/>
        <v>14</v>
      </c>
      <c r="DX438" s="14">
        <f>INDEX(属性投放!$AW$6:$AW$85,(卡牌属性!DU438-2)*20+卡牌属性!DV438)</f>
        <v>7</v>
      </c>
      <c r="DY438" s="14">
        <f>INDEX(属性投放!BP$6:BP$85,卡牌属性!$DW438)</f>
        <v>400</v>
      </c>
      <c r="DZ438" s="14">
        <f>INDEX(属性投放!BQ$6:BQ$85,卡牌属性!$DW438)</f>
        <v>200</v>
      </c>
      <c r="EA438" s="14">
        <f>INDEX(属性投放!BR$6:BR$85,卡牌属性!$DW438)</f>
        <v>4000</v>
      </c>
      <c r="EB438" s="14">
        <f t="shared" si="778"/>
        <v>2538</v>
      </c>
      <c r="EC438" s="14">
        <f t="shared" si="779"/>
        <v>2735</v>
      </c>
      <c r="ED438" s="14">
        <f t="shared" si="780"/>
        <v>2990</v>
      </c>
      <c r="EE438" s="14">
        <f t="shared" si="781"/>
        <v>2990</v>
      </c>
      <c r="EF438" s="14">
        <f t="shared" si="782"/>
        <v>3311</v>
      </c>
      <c r="EG438" s="14">
        <f t="shared" si="783"/>
        <v>1344</v>
      </c>
      <c r="EH438" s="14">
        <f t="shared" si="784"/>
        <v>1469</v>
      </c>
      <c r="EI438" s="14">
        <f t="shared" si="785"/>
        <v>1469</v>
      </c>
      <c r="EJ438" s="14">
        <f t="shared" si="786"/>
        <v>1624</v>
      </c>
      <c r="EK438" s="14">
        <f t="shared" si="787"/>
        <v>1697</v>
      </c>
      <c r="EL438" s="14">
        <f t="shared" si="788"/>
        <v>29000</v>
      </c>
      <c r="EM438" s="14">
        <f t="shared" si="789"/>
        <v>32010</v>
      </c>
      <c r="EN438" s="14">
        <f t="shared" si="790"/>
        <v>32010</v>
      </c>
      <c r="EO438" s="14">
        <f t="shared" si="791"/>
        <v>33490</v>
      </c>
      <c r="EP438" s="14">
        <f t="shared" si="792"/>
        <v>40730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3">
        <v>435</v>
      </c>
      <c r="AF439" s="13">
        <f t="shared" si="750"/>
        <v>22</v>
      </c>
      <c r="AG439" s="13">
        <f t="shared" si="728"/>
        <v>3</v>
      </c>
      <c r="AH439" s="14">
        <f t="shared" si="729"/>
        <v>1101030</v>
      </c>
      <c r="AI439" s="14" t="str">
        <f t="shared" si="730"/>
        <v>卢天佑15突</v>
      </c>
      <c r="AJ439" s="25" t="s">
        <v>162</v>
      </c>
      <c r="AK439" s="14">
        <v>116</v>
      </c>
      <c r="AL439" s="14">
        <f t="shared" si="731"/>
        <v>15</v>
      </c>
      <c r="AM439" s="14">
        <f>INDEX(属性投放!$DE$6:$DE$85,(卡牌属性!AG439-2)*20+卡牌属性!AL439)</f>
        <v>7673</v>
      </c>
      <c r="AN439" s="14">
        <f t="shared" si="772"/>
        <v>7673</v>
      </c>
      <c r="AO439" s="14">
        <f t="shared" si="772"/>
        <v>7673</v>
      </c>
      <c r="AP439" s="14">
        <f t="shared" si="772"/>
        <v>7673</v>
      </c>
      <c r="AQ439" s="14">
        <f t="shared" si="772"/>
        <v>7673</v>
      </c>
      <c r="AR439" s="14">
        <f>INDEX(属性投放!$DF$6:$DF$85,(卡牌属性!AG439-2)*20+卡牌属性!AL439)</f>
        <v>3810</v>
      </c>
      <c r="AS439" s="14">
        <f t="shared" si="773"/>
        <v>3810</v>
      </c>
      <c r="AT439" s="14">
        <f t="shared" si="773"/>
        <v>3810</v>
      </c>
      <c r="AU439" s="14">
        <f t="shared" si="773"/>
        <v>3810</v>
      </c>
      <c r="AV439" s="14">
        <f t="shared" si="773"/>
        <v>3810</v>
      </c>
      <c r="AW439" s="14">
        <f>INDEX(属性投放!$DG$6:$DG$85,(卡牌属性!AG439-2)*20+卡牌属性!AL439)</f>
        <v>38265</v>
      </c>
      <c r="AX439" s="14">
        <f t="shared" si="774"/>
        <v>38265</v>
      </c>
      <c r="AY439" s="14">
        <f t="shared" si="774"/>
        <v>38265</v>
      </c>
      <c r="AZ439" s="14">
        <f t="shared" si="774"/>
        <v>38265</v>
      </c>
      <c r="BA439" s="14">
        <f t="shared" si="774"/>
        <v>38265</v>
      </c>
      <c r="BB439" s="14">
        <f>INDEX(属性投放!$DK$6:$DK$85,(卡牌属性!AG439-2)*20+卡牌属性!AL439)</f>
        <v>211</v>
      </c>
      <c r="BC439" s="14">
        <f t="shared" si="775"/>
        <v>211</v>
      </c>
      <c r="BD439" s="14">
        <f t="shared" si="775"/>
        <v>211</v>
      </c>
      <c r="BE439" s="14">
        <f t="shared" si="775"/>
        <v>211</v>
      </c>
      <c r="BF439" s="14">
        <f t="shared" si="775"/>
        <v>211</v>
      </c>
      <c r="BG439" s="14">
        <f>INDEX(属性投放!$DL$6:$DL$85,(卡牌属性!AG439-2)*20+卡牌属性!AL439)</f>
        <v>106</v>
      </c>
      <c r="BH439" s="14">
        <f t="shared" si="776"/>
        <v>106</v>
      </c>
      <c r="BI439" s="14">
        <f t="shared" si="776"/>
        <v>106</v>
      </c>
      <c r="BJ439" s="14">
        <f t="shared" si="776"/>
        <v>106</v>
      </c>
      <c r="BK439" s="14">
        <f t="shared" si="776"/>
        <v>106</v>
      </c>
      <c r="BL439" s="14">
        <f>INDEX(属性投放!$DM$6:$DM$85,(卡牌属性!AG439-2)*20+卡牌属性!AL439)</f>
        <v>1055</v>
      </c>
      <c r="BM439" s="14">
        <f t="shared" si="777"/>
        <v>1055</v>
      </c>
      <c r="BN439" s="14">
        <f t="shared" si="777"/>
        <v>1055</v>
      </c>
      <c r="BO439" s="14">
        <f t="shared" si="777"/>
        <v>1055</v>
      </c>
      <c r="BP439" s="14">
        <f t="shared" si="777"/>
        <v>1055</v>
      </c>
      <c r="BU439" s="13">
        <v>435</v>
      </c>
      <c r="BV439" s="13">
        <f t="shared" si="732"/>
        <v>22</v>
      </c>
      <c r="BW439" s="14">
        <f t="shared" si="733"/>
        <v>2</v>
      </c>
      <c r="BX439" s="14">
        <f t="shared" si="734"/>
        <v>1102050</v>
      </c>
      <c r="BY439" s="14" t="str">
        <f t="shared" si="735"/>
        <v>柠檬精15突</v>
      </c>
      <c r="BZ439" s="25" t="s">
        <v>162</v>
      </c>
      <c r="CA439" s="14">
        <v>2</v>
      </c>
      <c r="CB439" s="14">
        <f t="shared" si="736"/>
        <v>15</v>
      </c>
      <c r="CC439" s="14" t="s">
        <v>21</v>
      </c>
      <c r="CD439" s="14">
        <f>INDEX(属性投放!$AY$6:$AY$85,(BW439-2)*20+CB439)</f>
        <v>6715</v>
      </c>
      <c r="CE439" s="14" t="s">
        <v>22</v>
      </c>
      <c r="CF439" s="14">
        <f>INDEX(属性投放!$AZ$6:$AZ$85,(BW439-2)*20+CB439)</f>
        <v>3341</v>
      </c>
      <c r="CG439" s="14" t="s">
        <v>674</v>
      </c>
      <c r="CH439" s="14">
        <f>INDEX(属性投放!$BA$6:$BA$85,(BW439-2)*20+CB439)</f>
        <v>66450</v>
      </c>
      <c r="CI439" s="14" t="s">
        <v>21</v>
      </c>
      <c r="CJ439" s="14">
        <f>INDEX(属性投放!$BB$6:$BB$85,(BW439-2)*20+CB439)</f>
        <v>15</v>
      </c>
      <c r="CK439" s="14" t="s">
        <v>22</v>
      </c>
      <c r="CL439" s="14">
        <f>INDEX(属性投放!$BC$6:$BC$85,(BW439-2)*20+CB439)</f>
        <v>8</v>
      </c>
      <c r="CM439" s="14" t="s">
        <v>674</v>
      </c>
      <c r="CN439" s="14">
        <f>INDEX(属性投放!$BD$6:$BD$85,(BW439-2)*20+CB439)</f>
        <v>150</v>
      </c>
      <c r="CQ439" s="13">
        <v>435</v>
      </c>
      <c r="CR439" s="13">
        <f t="shared" si="737"/>
        <v>9</v>
      </c>
      <c r="CS439" s="13">
        <f t="shared" si="738"/>
        <v>19</v>
      </c>
      <c r="CT439" s="14">
        <f t="shared" si="739"/>
        <v>3</v>
      </c>
      <c r="CU439" s="14">
        <f t="shared" si="740"/>
        <v>1102009</v>
      </c>
      <c r="CV439" s="14" t="str">
        <f>INDEX($O$6:$O$27,CR439)&amp;"-"&amp;INDEX(属性投放!$AB$7:$AB$26,CX439)&amp;"-魂火-"&amp;CZ439</f>
        <v>徐晃-大叫唤-魂火-1</v>
      </c>
      <c r="CW439" s="25" t="s">
        <v>162</v>
      </c>
      <c r="CX439" s="14">
        <f>INDEX(属性投放!$AL$7:$AL$58,CS439)</f>
        <v>10</v>
      </c>
      <c r="CY439" s="14" t="s">
        <v>701</v>
      </c>
      <c r="CZ439" s="14">
        <f>INDEX(属性投放!$AM$7:$AM$58,CS439)</f>
        <v>1</v>
      </c>
      <c r="DA439" s="14">
        <f t="shared" si="741"/>
        <v>19</v>
      </c>
      <c r="DB439" s="14">
        <f>INDEX(属性投放!$AN$7:$AN$58,DA439)</f>
        <v>67</v>
      </c>
      <c r="DC439" s="14" t="s">
        <v>702</v>
      </c>
      <c r="DD439" s="14">
        <f>INDEX(属性投放!$BJ$6:$BJ$85,(CT439-2)*20+CX439)</f>
        <v>150</v>
      </c>
      <c r="DE439" s="14">
        <f>SUMIFS(DD$5:DD439,$CR$5:$CR439,"="&amp;$CR439)</f>
        <v>1330</v>
      </c>
      <c r="DF439" s="14" t="s">
        <v>703</v>
      </c>
      <c r="DG439" s="14">
        <f>INDEX(属性投放!$BK$6:$BK$85,(CT439-2)*20+CX439)</f>
        <v>75</v>
      </c>
      <c r="DH439" s="14">
        <f>SUMIFS(DG$5:DG439,$CR$5:$CR439,"="&amp;$CR439)</f>
        <v>667</v>
      </c>
      <c r="DI439" s="14" t="s">
        <v>704</v>
      </c>
      <c r="DJ439" s="14">
        <f>INDEX(属性投放!$BL$6:$BL$85,(CT439-2)*20+CX439)</f>
        <v>1500</v>
      </c>
      <c r="DK439" s="14">
        <f>SUMIFS(DJ$5:DJ439,$CR$5:$CR439,"="&amp;$CR439)</f>
        <v>13300</v>
      </c>
      <c r="DP439" s="14">
        <f t="shared" si="742"/>
        <v>1102050</v>
      </c>
      <c r="DQ439" s="14" t="str">
        <f t="shared" si="743"/>
        <v>柠檬精15突</v>
      </c>
      <c r="DR439" s="14">
        <f t="shared" si="744"/>
        <v>2</v>
      </c>
      <c r="DS439" s="14">
        <f t="shared" si="745"/>
        <v>3</v>
      </c>
      <c r="DT439" s="14">
        <f t="shared" si="746"/>
        <v>4</v>
      </c>
      <c r="DU439" s="14">
        <f t="shared" si="747"/>
        <v>2</v>
      </c>
      <c r="DV439" s="14">
        <f t="shared" si="748"/>
        <v>15</v>
      </c>
      <c r="DW439" s="14">
        <f t="shared" si="749"/>
        <v>15</v>
      </c>
      <c r="DX439" s="14">
        <f>INDEX(属性投放!$AW$6:$AW$85,(卡牌属性!DU439-2)*20+卡牌属性!DV439)</f>
        <v>8</v>
      </c>
      <c r="DY439" s="14">
        <f>INDEX(属性投放!BP$6:BP$85,卡牌属性!$DW439)</f>
        <v>700</v>
      </c>
      <c r="DZ439" s="14">
        <f>INDEX(属性投放!BQ$6:BQ$85,卡牌属性!$DW439)</f>
        <v>350</v>
      </c>
      <c r="EA439" s="14">
        <f>INDEX(属性投放!BR$6:BR$85,卡牌属性!$DW439)</f>
        <v>7000</v>
      </c>
      <c r="EB439" s="14">
        <f t="shared" si="778"/>
        <v>3022</v>
      </c>
      <c r="EC439" s="14">
        <f t="shared" si="779"/>
        <v>3240</v>
      </c>
      <c r="ED439" s="14">
        <f t="shared" si="780"/>
        <v>3530</v>
      </c>
      <c r="EE439" s="14">
        <f t="shared" si="781"/>
        <v>3530</v>
      </c>
      <c r="EF439" s="14">
        <f t="shared" si="782"/>
        <v>3886</v>
      </c>
      <c r="EG439" s="14">
        <f t="shared" si="783"/>
        <v>1600</v>
      </c>
      <c r="EH439" s="14">
        <f t="shared" si="784"/>
        <v>1739</v>
      </c>
      <c r="EI439" s="14">
        <f t="shared" si="785"/>
        <v>1739</v>
      </c>
      <c r="EJ439" s="14">
        <f t="shared" si="786"/>
        <v>1915</v>
      </c>
      <c r="EK439" s="14">
        <f t="shared" si="787"/>
        <v>1988</v>
      </c>
      <c r="EL439" s="14">
        <f t="shared" si="788"/>
        <v>34400</v>
      </c>
      <c r="EM439" s="14">
        <f t="shared" si="789"/>
        <v>37760</v>
      </c>
      <c r="EN439" s="14">
        <f t="shared" si="790"/>
        <v>37760</v>
      </c>
      <c r="EO439" s="14">
        <f t="shared" si="791"/>
        <v>39310</v>
      </c>
      <c r="EP439" s="14">
        <f t="shared" si="792"/>
        <v>47530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3">
        <v>436</v>
      </c>
      <c r="AF440" s="13">
        <f t="shared" si="750"/>
        <v>22</v>
      </c>
      <c r="AG440" s="13">
        <f t="shared" si="728"/>
        <v>3</v>
      </c>
      <c r="AH440" s="14">
        <f t="shared" si="729"/>
        <v>1101030</v>
      </c>
      <c r="AI440" s="14" t="str">
        <f t="shared" si="730"/>
        <v>卢天佑16突</v>
      </c>
      <c r="AJ440" s="25" t="s">
        <v>162</v>
      </c>
      <c r="AK440" s="14">
        <v>117</v>
      </c>
      <c r="AL440" s="14">
        <f t="shared" si="731"/>
        <v>16</v>
      </c>
      <c r="AM440" s="14">
        <f>INDEX(属性投放!$DE$6:$DE$85,(卡牌属性!AG440-2)*20+卡牌属性!AL440)</f>
        <v>13550</v>
      </c>
      <c r="AN440" s="14">
        <f t="shared" si="772"/>
        <v>13550</v>
      </c>
      <c r="AO440" s="14">
        <f t="shared" si="772"/>
        <v>13550</v>
      </c>
      <c r="AP440" s="14">
        <f t="shared" si="772"/>
        <v>13550</v>
      </c>
      <c r="AQ440" s="14">
        <f t="shared" si="772"/>
        <v>13550</v>
      </c>
      <c r="AR440" s="14">
        <f>INDEX(属性投放!$DF$6:$DF$85,(卡牌属性!AG440-2)*20+卡牌属性!AL440)</f>
        <v>6762</v>
      </c>
      <c r="AS440" s="14">
        <f t="shared" si="773"/>
        <v>6762</v>
      </c>
      <c r="AT440" s="14">
        <f t="shared" si="773"/>
        <v>6762</v>
      </c>
      <c r="AU440" s="14">
        <f t="shared" si="773"/>
        <v>6762</v>
      </c>
      <c r="AV440" s="14">
        <f t="shared" si="773"/>
        <v>6762</v>
      </c>
      <c r="AW440" s="14">
        <f>INDEX(属性投放!$DG$6:$DG$85,(卡牌属性!AG440-2)*20+卡牌属性!AL440)</f>
        <v>67650</v>
      </c>
      <c r="AX440" s="14">
        <f t="shared" si="774"/>
        <v>67650</v>
      </c>
      <c r="AY440" s="14">
        <f t="shared" si="774"/>
        <v>67650</v>
      </c>
      <c r="AZ440" s="14">
        <f t="shared" si="774"/>
        <v>67650</v>
      </c>
      <c r="BA440" s="14">
        <f t="shared" si="774"/>
        <v>67650</v>
      </c>
      <c r="BB440" s="14">
        <f>INDEX(属性投放!$DK$6:$DK$85,(卡牌属性!AG440-2)*20+卡牌属性!AL440)</f>
        <v>314</v>
      </c>
      <c r="BC440" s="14">
        <f t="shared" si="775"/>
        <v>314</v>
      </c>
      <c r="BD440" s="14">
        <f t="shared" si="775"/>
        <v>314</v>
      </c>
      <c r="BE440" s="14">
        <f t="shared" si="775"/>
        <v>314</v>
      </c>
      <c r="BF440" s="14">
        <f t="shared" si="775"/>
        <v>314</v>
      </c>
      <c r="BG440" s="14">
        <f>INDEX(属性投放!$DL$6:$DL$85,(卡牌属性!AG440-2)*20+卡牌属性!AL440)</f>
        <v>157</v>
      </c>
      <c r="BH440" s="14">
        <f t="shared" si="776"/>
        <v>157</v>
      </c>
      <c r="BI440" s="14">
        <f t="shared" si="776"/>
        <v>157</v>
      </c>
      <c r="BJ440" s="14">
        <f t="shared" si="776"/>
        <v>157</v>
      </c>
      <c r="BK440" s="14">
        <f t="shared" si="776"/>
        <v>157</v>
      </c>
      <c r="BL440" s="14">
        <f>INDEX(属性投放!$DM$6:$DM$85,(卡牌属性!AG440-2)*20+卡牌属性!AL440)</f>
        <v>1570</v>
      </c>
      <c r="BM440" s="14">
        <f t="shared" si="777"/>
        <v>1570</v>
      </c>
      <c r="BN440" s="14">
        <f t="shared" si="777"/>
        <v>1570</v>
      </c>
      <c r="BO440" s="14">
        <f t="shared" si="777"/>
        <v>1570</v>
      </c>
      <c r="BP440" s="14">
        <f t="shared" si="777"/>
        <v>1570</v>
      </c>
      <c r="BU440" s="13">
        <v>436</v>
      </c>
      <c r="BV440" s="13">
        <f t="shared" si="732"/>
        <v>22</v>
      </c>
      <c r="BW440" s="14">
        <f t="shared" si="733"/>
        <v>2</v>
      </c>
      <c r="BX440" s="14">
        <f t="shared" si="734"/>
        <v>1102050</v>
      </c>
      <c r="BY440" s="14" t="str">
        <f t="shared" si="735"/>
        <v>柠檬精16突</v>
      </c>
      <c r="BZ440" s="25" t="s">
        <v>162</v>
      </c>
      <c r="CA440" s="14">
        <v>2</v>
      </c>
      <c r="CB440" s="14">
        <f t="shared" si="736"/>
        <v>16</v>
      </c>
      <c r="CC440" s="14" t="s">
        <v>21</v>
      </c>
      <c r="CD440" s="14">
        <f>INDEX(属性投放!$AY$6:$AY$85,(BW440-2)*20+CB440)</f>
        <v>8585</v>
      </c>
      <c r="CE440" s="14" t="s">
        <v>22</v>
      </c>
      <c r="CF440" s="14">
        <f>INDEX(属性投放!$AZ$6:$AZ$85,(BW440-2)*20+CB440)</f>
        <v>4280</v>
      </c>
      <c r="CG440" s="14" t="s">
        <v>674</v>
      </c>
      <c r="CH440" s="14">
        <f>INDEX(属性投放!$BA$6:$BA$85,(BW440-2)*20+CB440)</f>
        <v>85150</v>
      </c>
      <c r="CI440" s="14" t="s">
        <v>21</v>
      </c>
      <c r="CJ440" s="14">
        <f>INDEX(属性投放!$BB$6:$BB$85,(BW440-2)*20+CB440)</f>
        <v>20</v>
      </c>
      <c r="CK440" s="14" t="s">
        <v>22</v>
      </c>
      <c r="CL440" s="14">
        <f>INDEX(属性投放!$BC$6:$BC$85,(BW440-2)*20+CB440)</f>
        <v>10</v>
      </c>
      <c r="CM440" s="14" t="s">
        <v>674</v>
      </c>
      <c r="CN440" s="14">
        <f>INDEX(属性投放!$BD$6:$BD$85,(BW440-2)*20+CB440)</f>
        <v>200</v>
      </c>
      <c r="CQ440" s="13">
        <v>436</v>
      </c>
      <c r="CR440" s="13">
        <f t="shared" si="737"/>
        <v>9</v>
      </c>
      <c r="CS440" s="13">
        <f t="shared" si="738"/>
        <v>20</v>
      </c>
      <c r="CT440" s="14">
        <f t="shared" si="739"/>
        <v>3</v>
      </c>
      <c r="CU440" s="14">
        <f t="shared" si="740"/>
        <v>1102009</v>
      </c>
      <c r="CV440" s="14" t="str">
        <f>INDEX($O$6:$O$27,CR440)&amp;"-"&amp;INDEX(属性投放!$AB$7:$AB$26,CX440)&amp;"-魂火-"&amp;CZ440</f>
        <v>徐晃-大叫唤-魂火-2</v>
      </c>
      <c r="CW440" s="25" t="s">
        <v>162</v>
      </c>
      <c r="CX440" s="14">
        <f>INDEX(属性投放!$AL$7:$AL$58,CS440)</f>
        <v>10</v>
      </c>
      <c r="CY440" s="14" t="s">
        <v>701</v>
      </c>
      <c r="CZ440" s="14">
        <f>INDEX(属性投放!$AM$7:$AM$58,CS440)</f>
        <v>2</v>
      </c>
      <c r="DA440" s="14">
        <f t="shared" si="741"/>
        <v>20</v>
      </c>
      <c r="DB440" s="14">
        <f>INDEX(属性投放!$AN$7:$AN$58,DA440)</f>
        <v>70</v>
      </c>
      <c r="DC440" s="14" t="s">
        <v>702</v>
      </c>
      <c r="DD440" s="14">
        <f>INDEX(属性投放!$BJ$6:$BJ$85,(CT440-2)*20+CX440)</f>
        <v>150</v>
      </c>
      <c r="DE440" s="14">
        <f>SUMIFS(DD$5:DD440,$CR$5:$CR440,"="&amp;$CR440)</f>
        <v>1480</v>
      </c>
      <c r="DF440" s="14" t="s">
        <v>703</v>
      </c>
      <c r="DG440" s="14">
        <f>INDEX(属性投放!$BK$6:$BK$85,(CT440-2)*20+CX440)</f>
        <v>75</v>
      </c>
      <c r="DH440" s="14">
        <f>SUMIFS(DG$5:DG440,$CR$5:$CR440,"="&amp;$CR440)</f>
        <v>742</v>
      </c>
      <c r="DI440" s="14" t="s">
        <v>704</v>
      </c>
      <c r="DJ440" s="14">
        <f>INDEX(属性投放!$BL$6:$BL$85,(CT440-2)*20+CX440)</f>
        <v>1500</v>
      </c>
      <c r="DK440" s="14">
        <f>SUMIFS(DJ$5:DJ440,$CR$5:$CR440,"="&amp;$CR440)</f>
        <v>14800</v>
      </c>
      <c r="DP440" s="14">
        <f t="shared" si="742"/>
        <v>1102050</v>
      </c>
      <c r="DQ440" s="14" t="str">
        <f t="shared" si="743"/>
        <v>柠檬精16突</v>
      </c>
      <c r="DR440" s="14">
        <f t="shared" si="744"/>
        <v>2</v>
      </c>
      <c r="DS440" s="14">
        <f t="shared" si="745"/>
        <v>3</v>
      </c>
      <c r="DT440" s="14">
        <f t="shared" si="746"/>
        <v>4</v>
      </c>
      <c r="DU440" s="14">
        <f t="shared" si="747"/>
        <v>2</v>
      </c>
      <c r="DV440" s="14">
        <f t="shared" si="748"/>
        <v>16</v>
      </c>
      <c r="DW440" s="14">
        <f t="shared" si="749"/>
        <v>16</v>
      </c>
      <c r="DX440" s="14">
        <f>INDEX(属性投放!$AW$6:$AW$85,(卡牌属性!DU440-2)*20+卡牌属性!DV440)</f>
        <v>7</v>
      </c>
      <c r="DY440" s="14">
        <f>INDEX(属性投放!BP$6:BP$85,卡牌属性!$DW440)</f>
        <v>700</v>
      </c>
      <c r="DZ440" s="14">
        <f>INDEX(属性投放!BQ$6:BQ$85,卡牌属性!$DW440)</f>
        <v>350</v>
      </c>
      <c r="EA440" s="14">
        <f>INDEX(属性投放!BR$6:BR$85,卡牌属性!$DW440)</f>
        <v>7000</v>
      </c>
      <c r="EB440" s="14">
        <f t="shared" si="778"/>
        <v>3818</v>
      </c>
      <c r="EC440" s="14">
        <f t="shared" si="779"/>
        <v>4060</v>
      </c>
      <c r="ED440" s="14">
        <f t="shared" si="780"/>
        <v>4390</v>
      </c>
      <c r="EE440" s="14">
        <f t="shared" si="781"/>
        <v>4390</v>
      </c>
      <c r="EF440" s="14">
        <f t="shared" si="782"/>
        <v>4786</v>
      </c>
      <c r="EG440" s="14">
        <f t="shared" si="783"/>
        <v>2014</v>
      </c>
      <c r="EH440" s="14">
        <f t="shared" si="784"/>
        <v>2169</v>
      </c>
      <c r="EI440" s="14">
        <f t="shared" si="785"/>
        <v>2169</v>
      </c>
      <c r="EJ440" s="14">
        <f t="shared" si="786"/>
        <v>2369</v>
      </c>
      <c r="EK440" s="14">
        <f t="shared" si="787"/>
        <v>2442</v>
      </c>
      <c r="EL440" s="14">
        <f t="shared" si="788"/>
        <v>43000</v>
      </c>
      <c r="EM440" s="14">
        <f t="shared" si="789"/>
        <v>46760</v>
      </c>
      <c r="EN440" s="14">
        <f t="shared" si="790"/>
        <v>46760</v>
      </c>
      <c r="EO440" s="14">
        <f t="shared" si="791"/>
        <v>48390</v>
      </c>
      <c r="EP440" s="14">
        <f t="shared" si="792"/>
        <v>57730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3">
        <v>437</v>
      </c>
      <c r="AF441" s="13">
        <f t="shared" si="750"/>
        <v>22</v>
      </c>
      <c r="AG441" s="13">
        <f t="shared" si="728"/>
        <v>3</v>
      </c>
      <c r="AH441" s="14">
        <f t="shared" si="729"/>
        <v>1101030</v>
      </c>
      <c r="AI441" s="14" t="str">
        <f t="shared" si="730"/>
        <v>卢天佑17突</v>
      </c>
      <c r="AJ441" s="25" t="s">
        <v>162</v>
      </c>
      <c r="AK441" s="14">
        <v>118</v>
      </c>
      <c r="AL441" s="14">
        <f t="shared" si="731"/>
        <v>17</v>
      </c>
      <c r="AM441" s="14">
        <f>INDEX(属性投放!$DE$6:$DE$85,(卡牌属性!AG441-2)*20+卡牌属性!AL441)</f>
        <v>14671</v>
      </c>
      <c r="AN441" s="14">
        <f t="shared" si="772"/>
        <v>14671</v>
      </c>
      <c r="AO441" s="14">
        <f t="shared" si="772"/>
        <v>14671</v>
      </c>
      <c r="AP441" s="14">
        <f t="shared" si="772"/>
        <v>14671</v>
      </c>
      <c r="AQ441" s="14">
        <f t="shared" si="772"/>
        <v>14671</v>
      </c>
      <c r="AR441" s="14">
        <f>INDEX(属性投放!$DF$6:$DF$85,(卡牌属性!AG441-2)*20+卡牌属性!AL441)</f>
        <v>7323</v>
      </c>
      <c r="AS441" s="14">
        <f t="shared" si="773"/>
        <v>7323</v>
      </c>
      <c r="AT441" s="14">
        <f t="shared" si="773"/>
        <v>7323</v>
      </c>
      <c r="AU441" s="14">
        <f t="shared" si="773"/>
        <v>7323</v>
      </c>
      <c r="AV441" s="14">
        <f t="shared" si="773"/>
        <v>7323</v>
      </c>
      <c r="AW441" s="14">
        <f>INDEX(属性投放!$DG$6:$DG$85,(卡牌属性!AG441-2)*20+卡牌属性!AL441)</f>
        <v>73255</v>
      </c>
      <c r="AX441" s="14">
        <f t="shared" si="774"/>
        <v>73255</v>
      </c>
      <c r="AY441" s="14">
        <f t="shared" si="774"/>
        <v>73255</v>
      </c>
      <c r="AZ441" s="14">
        <f t="shared" si="774"/>
        <v>73255</v>
      </c>
      <c r="BA441" s="14">
        <f t="shared" si="774"/>
        <v>73255</v>
      </c>
      <c r="BB441" s="14">
        <f>INDEX(属性投放!$DK$6:$DK$85,(卡牌属性!AG441-2)*20+卡牌属性!AL441)</f>
        <v>314</v>
      </c>
      <c r="BC441" s="14">
        <f t="shared" si="775"/>
        <v>314</v>
      </c>
      <c r="BD441" s="14">
        <f t="shared" si="775"/>
        <v>314</v>
      </c>
      <c r="BE441" s="14">
        <f t="shared" si="775"/>
        <v>314</v>
      </c>
      <c r="BF441" s="14">
        <f t="shared" si="775"/>
        <v>314</v>
      </c>
      <c r="BG441" s="14">
        <f>INDEX(属性投放!$DL$6:$DL$85,(卡牌属性!AG441-2)*20+卡牌属性!AL441)</f>
        <v>157</v>
      </c>
      <c r="BH441" s="14">
        <f t="shared" si="776"/>
        <v>157</v>
      </c>
      <c r="BI441" s="14">
        <f t="shared" si="776"/>
        <v>157</v>
      </c>
      <c r="BJ441" s="14">
        <f t="shared" si="776"/>
        <v>157</v>
      </c>
      <c r="BK441" s="14">
        <f t="shared" si="776"/>
        <v>157</v>
      </c>
      <c r="BL441" s="14">
        <f>INDEX(属性投放!$DM$6:$DM$85,(卡牌属性!AG441-2)*20+卡牌属性!AL441)</f>
        <v>1570</v>
      </c>
      <c r="BM441" s="14">
        <f t="shared" si="777"/>
        <v>1570</v>
      </c>
      <c r="BN441" s="14">
        <f t="shared" si="777"/>
        <v>1570</v>
      </c>
      <c r="BO441" s="14">
        <f t="shared" si="777"/>
        <v>1570</v>
      </c>
      <c r="BP441" s="14">
        <f t="shared" si="777"/>
        <v>1570</v>
      </c>
      <c r="BU441" s="13">
        <v>437</v>
      </c>
      <c r="BV441" s="13">
        <f t="shared" si="732"/>
        <v>22</v>
      </c>
      <c r="BW441" s="14">
        <f t="shared" si="733"/>
        <v>2</v>
      </c>
      <c r="BX441" s="14">
        <f t="shared" si="734"/>
        <v>1102050</v>
      </c>
      <c r="BY441" s="14" t="str">
        <f t="shared" si="735"/>
        <v>柠檬精17突</v>
      </c>
      <c r="BZ441" s="25" t="s">
        <v>162</v>
      </c>
      <c r="CA441" s="14">
        <v>2</v>
      </c>
      <c r="CB441" s="14">
        <f t="shared" si="736"/>
        <v>17</v>
      </c>
      <c r="CC441" s="14" t="s">
        <v>21</v>
      </c>
      <c r="CD441" s="14">
        <f>INDEX(属性投放!$AY$6:$AY$85,(BW441-2)*20+CB441)</f>
        <v>10775</v>
      </c>
      <c r="CE441" s="14" t="s">
        <v>22</v>
      </c>
      <c r="CF441" s="14">
        <f>INDEX(属性投放!$AZ$6:$AZ$85,(BW441-2)*20+CB441)</f>
        <v>5375</v>
      </c>
      <c r="CG441" s="14" t="s">
        <v>674</v>
      </c>
      <c r="CH441" s="14">
        <f>INDEX(属性投放!$BA$6:$BA$85,(BW441-2)*20+CB441)</f>
        <v>107050</v>
      </c>
      <c r="CI441" s="14" t="s">
        <v>21</v>
      </c>
      <c r="CJ441" s="14">
        <f>INDEX(属性投放!$BB$6:$BB$85,(BW441-2)*20+CB441)</f>
        <v>20</v>
      </c>
      <c r="CK441" s="14" t="s">
        <v>22</v>
      </c>
      <c r="CL441" s="14">
        <f>INDEX(属性投放!$BC$6:$BC$85,(BW441-2)*20+CB441)</f>
        <v>10</v>
      </c>
      <c r="CM441" s="14" t="s">
        <v>674</v>
      </c>
      <c r="CN441" s="14">
        <f>INDEX(属性投放!$BD$6:$BD$85,(BW441-2)*20+CB441)</f>
        <v>200</v>
      </c>
      <c r="CQ441" s="13">
        <v>437</v>
      </c>
      <c r="CR441" s="13">
        <f t="shared" si="737"/>
        <v>9</v>
      </c>
      <c r="CS441" s="13">
        <f t="shared" si="738"/>
        <v>21</v>
      </c>
      <c r="CT441" s="14">
        <f t="shared" si="739"/>
        <v>3</v>
      </c>
      <c r="CU441" s="14">
        <f t="shared" si="740"/>
        <v>1102009</v>
      </c>
      <c r="CV441" s="14" t="str">
        <f>INDEX($O$6:$O$27,CR441)&amp;"-"&amp;INDEX(属性投放!$AB$7:$AB$26,CX441)&amp;"-魂火-"&amp;CZ441</f>
        <v>徐晃-大叫唤-魂火-3</v>
      </c>
      <c r="CW441" s="25" t="s">
        <v>162</v>
      </c>
      <c r="CX441" s="14">
        <f>INDEX(属性投放!$AL$7:$AL$58,CS441)</f>
        <v>10</v>
      </c>
      <c r="CY441" s="14" t="s">
        <v>701</v>
      </c>
      <c r="CZ441" s="14">
        <f>INDEX(属性投放!$AM$7:$AM$58,CS441)</f>
        <v>3</v>
      </c>
      <c r="DA441" s="14">
        <f t="shared" si="741"/>
        <v>21</v>
      </c>
      <c r="DB441" s="14">
        <f>INDEX(属性投放!$AN$7:$AN$58,DA441)</f>
        <v>72</v>
      </c>
      <c r="DC441" s="14" t="s">
        <v>702</v>
      </c>
      <c r="DD441" s="14">
        <f>INDEX(属性投放!$BJ$6:$BJ$85,(CT441-2)*20+CX441)</f>
        <v>150</v>
      </c>
      <c r="DE441" s="14">
        <f>SUMIFS(DD$5:DD441,$CR$5:$CR441,"="&amp;$CR441)</f>
        <v>1630</v>
      </c>
      <c r="DF441" s="14" t="s">
        <v>703</v>
      </c>
      <c r="DG441" s="14">
        <f>INDEX(属性投放!$BK$6:$BK$85,(CT441-2)*20+CX441)</f>
        <v>75</v>
      </c>
      <c r="DH441" s="14">
        <f>SUMIFS(DG$5:DG441,$CR$5:$CR441,"="&amp;$CR441)</f>
        <v>817</v>
      </c>
      <c r="DI441" s="14" t="s">
        <v>704</v>
      </c>
      <c r="DJ441" s="14">
        <f>INDEX(属性投放!$BL$6:$BL$85,(CT441-2)*20+CX441)</f>
        <v>1500</v>
      </c>
      <c r="DK441" s="14">
        <f>SUMIFS(DJ$5:DJ441,$CR$5:$CR441,"="&amp;$CR441)</f>
        <v>16300</v>
      </c>
      <c r="DP441" s="14">
        <f t="shared" si="742"/>
        <v>1102050</v>
      </c>
      <c r="DQ441" s="14" t="str">
        <f t="shared" si="743"/>
        <v>柠檬精17突</v>
      </c>
      <c r="DR441" s="14">
        <f t="shared" si="744"/>
        <v>2</v>
      </c>
      <c r="DS441" s="14">
        <f t="shared" si="745"/>
        <v>3</v>
      </c>
      <c r="DT441" s="14">
        <f t="shared" si="746"/>
        <v>4</v>
      </c>
      <c r="DU441" s="14">
        <f t="shared" si="747"/>
        <v>2</v>
      </c>
      <c r="DV441" s="14">
        <f t="shared" si="748"/>
        <v>17</v>
      </c>
      <c r="DW441" s="14">
        <f t="shared" si="749"/>
        <v>17</v>
      </c>
      <c r="DX441" s="14">
        <f>INDEX(属性投放!$AW$6:$AW$85,(卡牌属性!DU441-2)*20+卡牌属性!DV441)</f>
        <v>8</v>
      </c>
      <c r="DY441" s="14">
        <f>INDEX(属性投放!BP$6:BP$85,卡牌属性!$DW441)</f>
        <v>800</v>
      </c>
      <c r="DZ441" s="14">
        <f>INDEX(属性投放!BQ$6:BQ$85,卡牌属性!$DW441)</f>
        <v>400</v>
      </c>
      <c r="EA441" s="14">
        <f>INDEX(属性投放!BR$6:BR$85,卡牌属性!$DW441)</f>
        <v>8000</v>
      </c>
      <c r="EB441" s="14">
        <f t="shared" si="778"/>
        <v>4623</v>
      </c>
      <c r="EC441" s="14">
        <f t="shared" si="779"/>
        <v>4900</v>
      </c>
      <c r="ED441" s="14">
        <f t="shared" si="780"/>
        <v>5265</v>
      </c>
      <c r="EE441" s="14">
        <f t="shared" si="781"/>
        <v>5265</v>
      </c>
      <c r="EF441" s="14">
        <f t="shared" si="782"/>
        <v>5696</v>
      </c>
      <c r="EG441" s="14">
        <f t="shared" si="783"/>
        <v>2434</v>
      </c>
      <c r="EH441" s="14">
        <f t="shared" si="784"/>
        <v>2610</v>
      </c>
      <c r="EI441" s="14">
        <f t="shared" si="785"/>
        <v>2610</v>
      </c>
      <c r="EJ441" s="14">
        <f t="shared" si="786"/>
        <v>2824</v>
      </c>
      <c r="EK441" s="14">
        <f t="shared" si="787"/>
        <v>2918</v>
      </c>
      <c r="EL441" s="14">
        <f t="shared" si="788"/>
        <v>51750</v>
      </c>
      <c r="EM441" s="14">
        <f t="shared" si="789"/>
        <v>55860</v>
      </c>
      <c r="EN441" s="14">
        <f t="shared" si="790"/>
        <v>55860</v>
      </c>
      <c r="EO441" s="14">
        <f t="shared" si="791"/>
        <v>57840</v>
      </c>
      <c r="EP441" s="14">
        <f t="shared" si="792"/>
        <v>68230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3">
        <v>438</v>
      </c>
      <c r="AF442" s="13">
        <f t="shared" si="750"/>
        <v>22</v>
      </c>
      <c r="AG442" s="13">
        <f t="shared" si="728"/>
        <v>3</v>
      </c>
      <c r="AH442" s="14">
        <f t="shared" si="729"/>
        <v>1101030</v>
      </c>
      <c r="AI442" s="14" t="str">
        <f t="shared" si="730"/>
        <v>卢天佑18突</v>
      </c>
      <c r="AJ442" s="25" t="s">
        <v>162</v>
      </c>
      <c r="AK442" s="14">
        <v>119</v>
      </c>
      <c r="AL442" s="14">
        <f t="shared" si="731"/>
        <v>18</v>
      </c>
      <c r="AM442" s="14">
        <f>INDEX(属性投放!$DE$6:$DE$85,(卡牌属性!AG442-2)*20+卡牌属性!AL442)</f>
        <v>15792</v>
      </c>
      <c r="AN442" s="14">
        <f t="shared" si="772"/>
        <v>15792</v>
      </c>
      <c r="AO442" s="14">
        <f t="shared" si="772"/>
        <v>15792</v>
      </c>
      <c r="AP442" s="14">
        <f t="shared" si="772"/>
        <v>15792</v>
      </c>
      <c r="AQ442" s="14">
        <f t="shared" si="772"/>
        <v>15792</v>
      </c>
      <c r="AR442" s="14">
        <f>INDEX(属性投放!$DF$6:$DF$85,(卡牌属性!AG442-2)*20+卡牌属性!AL442)</f>
        <v>7884</v>
      </c>
      <c r="AS442" s="14">
        <f t="shared" si="773"/>
        <v>7884</v>
      </c>
      <c r="AT442" s="14">
        <f t="shared" si="773"/>
        <v>7884</v>
      </c>
      <c r="AU442" s="14">
        <f t="shared" si="773"/>
        <v>7884</v>
      </c>
      <c r="AV442" s="14">
        <f t="shared" si="773"/>
        <v>7884</v>
      </c>
      <c r="AW442" s="14">
        <f>INDEX(属性投放!$DG$6:$DG$85,(卡牌属性!AG442-2)*20+卡牌属性!AL442)</f>
        <v>78860</v>
      </c>
      <c r="AX442" s="14">
        <f t="shared" si="774"/>
        <v>78860</v>
      </c>
      <c r="AY442" s="14">
        <f t="shared" si="774"/>
        <v>78860</v>
      </c>
      <c r="AZ442" s="14">
        <f t="shared" si="774"/>
        <v>78860</v>
      </c>
      <c r="BA442" s="14">
        <f t="shared" si="774"/>
        <v>78860</v>
      </c>
      <c r="BB442" s="14">
        <f>INDEX(属性投放!$DK$6:$DK$85,(卡牌属性!AG442-2)*20+卡牌属性!AL442)</f>
        <v>314</v>
      </c>
      <c r="BC442" s="14">
        <f t="shared" si="775"/>
        <v>314</v>
      </c>
      <c r="BD442" s="14">
        <f t="shared" si="775"/>
        <v>314</v>
      </c>
      <c r="BE442" s="14">
        <f t="shared" si="775"/>
        <v>314</v>
      </c>
      <c r="BF442" s="14">
        <f t="shared" si="775"/>
        <v>314</v>
      </c>
      <c r="BG442" s="14">
        <f>INDEX(属性投放!$DL$6:$DL$85,(卡牌属性!AG442-2)*20+卡牌属性!AL442)</f>
        <v>157</v>
      </c>
      <c r="BH442" s="14">
        <f t="shared" si="776"/>
        <v>157</v>
      </c>
      <c r="BI442" s="14">
        <f t="shared" si="776"/>
        <v>157</v>
      </c>
      <c r="BJ442" s="14">
        <f t="shared" si="776"/>
        <v>157</v>
      </c>
      <c r="BK442" s="14">
        <f t="shared" si="776"/>
        <v>157</v>
      </c>
      <c r="BL442" s="14">
        <f>INDEX(属性投放!$DM$6:$DM$85,(卡牌属性!AG442-2)*20+卡牌属性!AL442)</f>
        <v>1570</v>
      </c>
      <c r="BM442" s="14">
        <f t="shared" si="777"/>
        <v>1570</v>
      </c>
      <c r="BN442" s="14">
        <f t="shared" si="777"/>
        <v>1570</v>
      </c>
      <c r="BO442" s="14">
        <f t="shared" si="777"/>
        <v>1570</v>
      </c>
      <c r="BP442" s="14">
        <f t="shared" si="777"/>
        <v>1570</v>
      </c>
      <c r="BU442" s="13">
        <v>438</v>
      </c>
      <c r="BV442" s="13">
        <f t="shared" si="732"/>
        <v>22</v>
      </c>
      <c r="BW442" s="14">
        <f t="shared" si="733"/>
        <v>2</v>
      </c>
      <c r="BX442" s="14">
        <f t="shared" si="734"/>
        <v>1102050</v>
      </c>
      <c r="BY442" s="14" t="str">
        <f t="shared" si="735"/>
        <v>柠檬精18突</v>
      </c>
      <c r="BZ442" s="25" t="s">
        <v>162</v>
      </c>
      <c r="CA442" s="14">
        <v>2</v>
      </c>
      <c r="CB442" s="14">
        <f t="shared" si="736"/>
        <v>18</v>
      </c>
      <c r="CC442" s="14" t="s">
        <v>21</v>
      </c>
      <c r="CD442" s="14">
        <f>INDEX(属性投放!$AY$6:$AY$85,(BW442-2)*20+CB442)</f>
        <v>13385</v>
      </c>
      <c r="CE442" s="14" t="s">
        <v>22</v>
      </c>
      <c r="CF442" s="14">
        <f>INDEX(属性投放!$AZ$6:$AZ$85,(BW442-2)*20+CB442)</f>
        <v>6680</v>
      </c>
      <c r="CG442" s="14" t="s">
        <v>674</v>
      </c>
      <c r="CH442" s="14">
        <f>INDEX(属性投放!$BA$6:$BA$85,(BW442-2)*20+CB442)</f>
        <v>133150</v>
      </c>
      <c r="CI442" s="14" t="s">
        <v>21</v>
      </c>
      <c r="CJ442" s="14">
        <f>INDEX(属性投放!$BB$6:$BB$85,(BW442-2)*20+CB442)</f>
        <v>20</v>
      </c>
      <c r="CK442" s="14" t="s">
        <v>22</v>
      </c>
      <c r="CL442" s="14">
        <f>INDEX(属性投放!$BC$6:$BC$85,(BW442-2)*20+CB442)</f>
        <v>10</v>
      </c>
      <c r="CM442" s="14" t="s">
        <v>674</v>
      </c>
      <c r="CN442" s="14">
        <f>INDEX(属性投放!$BD$6:$BD$85,(BW442-2)*20+CB442)</f>
        <v>200</v>
      </c>
      <c r="CQ442" s="13">
        <v>438</v>
      </c>
      <c r="CR442" s="13">
        <f t="shared" si="737"/>
        <v>9</v>
      </c>
      <c r="CS442" s="13">
        <f t="shared" si="738"/>
        <v>22</v>
      </c>
      <c r="CT442" s="14">
        <f t="shared" si="739"/>
        <v>3</v>
      </c>
      <c r="CU442" s="14">
        <f t="shared" si="740"/>
        <v>1102009</v>
      </c>
      <c r="CV442" s="14" t="str">
        <f>INDEX($O$6:$O$27,CR442)&amp;"-"&amp;INDEX(属性投放!$AB$7:$AB$26,CX442)&amp;"-魂火-"&amp;CZ442</f>
        <v>徐晃-大叫唤+1-魂火-1</v>
      </c>
      <c r="CW442" s="25" t="s">
        <v>162</v>
      </c>
      <c r="CX442" s="14">
        <f>INDEX(属性投放!$AL$7:$AL$58,CS442)</f>
        <v>11</v>
      </c>
      <c r="CY442" s="14" t="s">
        <v>701</v>
      </c>
      <c r="CZ442" s="14">
        <f>INDEX(属性投放!$AM$7:$AM$58,CS442)</f>
        <v>1</v>
      </c>
      <c r="DA442" s="14">
        <f t="shared" si="741"/>
        <v>22</v>
      </c>
      <c r="DB442" s="14">
        <f>INDEX(属性投放!$AN$7:$AN$58,DA442)</f>
        <v>75</v>
      </c>
      <c r="DC442" s="14" t="s">
        <v>702</v>
      </c>
      <c r="DD442" s="14">
        <f>INDEX(属性投放!$BJ$6:$BJ$85,(CT442-2)*20+CX442)</f>
        <v>180</v>
      </c>
      <c r="DE442" s="14">
        <f>SUMIFS(DD$5:DD442,$CR$5:$CR442,"="&amp;$CR442)</f>
        <v>1810</v>
      </c>
      <c r="DF442" s="14" t="s">
        <v>703</v>
      </c>
      <c r="DG442" s="14">
        <f>INDEX(属性投放!$BK$6:$BK$85,(CT442-2)*20+CX442)</f>
        <v>90</v>
      </c>
      <c r="DH442" s="14">
        <f>SUMIFS(DG$5:DG442,$CR$5:$CR442,"="&amp;$CR442)</f>
        <v>907</v>
      </c>
      <c r="DI442" s="14" t="s">
        <v>704</v>
      </c>
      <c r="DJ442" s="14">
        <f>INDEX(属性投放!$BL$6:$BL$85,(CT442-2)*20+CX442)</f>
        <v>1800</v>
      </c>
      <c r="DK442" s="14">
        <f>SUMIFS(DJ$5:DJ442,$CR$5:$CR442,"="&amp;$CR442)</f>
        <v>18100</v>
      </c>
      <c r="DP442" s="14">
        <f t="shared" si="742"/>
        <v>1102050</v>
      </c>
      <c r="DQ442" s="14" t="str">
        <f t="shared" si="743"/>
        <v>柠檬精18突</v>
      </c>
      <c r="DR442" s="14">
        <f t="shared" si="744"/>
        <v>2</v>
      </c>
      <c r="DS442" s="14">
        <f t="shared" si="745"/>
        <v>3</v>
      </c>
      <c r="DT442" s="14">
        <f t="shared" si="746"/>
        <v>4</v>
      </c>
      <c r="DU442" s="14">
        <f t="shared" si="747"/>
        <v>2</v>
      </c>
      <c r="DV442" s="14">
        <f t="shared" si="748"/>
        <v>18</v>
      </c>
      <c r="DW442" s="14">
        <f t="shared" si="749"/>
        <v>18</v>
      </c>
      <c r="DX442" s="14">
        <f>INDEX(属性投放!$AW$6:$AW$85,(卡牌属性!DU442-2)*20+卡牌属性!DV442)</f>
        <v>7</v>
      </c>
      <c r="DY442" s="14">
        <f>INDEX(属性投放!BP$6:BP$85,卡牌属性!$DW442)</f>
        <v>1400</v>
      </c>
      <c r="DZ442" s="14">
        <f>INDEX(属性投放!BQ$6:BQ$85,卡牌属性!$DW442)</f>
        <v>700</v>
      </c>
      <c r="EA442" s="14">
        <f>INDEX(属性投放!BR$6:BR$85,卡牌属性!$DW442)</f>
        <v>14000</v>
      </c>
      <c r="EB442" s="14">
        <f t="shared" si="778"/>
        <v>5543</v>
      </c>
      <c r="EC442" s="14">
        <f t="shared" si="779"/>
        <v>5860</v>
      </c>
      <c r="ED442" s="14">
        <f t="shared" si="780"/>
        <v>6265</v>
      </c>
      <c r="EE442" s="14">
        <f t="shared" si="781"/>
        <v>6265</v>
      </c>
      <c r="EF442" s="14">
        <f t="shared" si="782"/>
        <v>6736</v>
      </c>
      <c r="EG442" s="14">
        <f t="shared" si="783"/>
        <v>2914</v>
      </c>
      <c r="EH442" s="14">
        <f t="shared" si="784"/>
        <v>3114</v>
      </c>
      <c r="EI442" s="14">
        <f t="shared" si="785"/>
        <v>3114</v>
      </c>
      <c r="EJ442" s="14">
        <f t="shared" si="786"/>
        <v>3344</v>
      </c>
      <c r="EK442" s="14">
        <f t="shared" si="787"/>
        <v>3462</v>
      </c>
      <c r="EL442" s="14">
        <f t="shared" si="788"/>
        <v>61750</v>
      </c>
      <c r="EM442" s="14">
        <f t="shared" si="789"/>
        <v>66260</v>
      </c>
      <c r="EN442" s="14">
        <f t="shared" si="790"/>
        <v>66260</v>
      </c>
      <c r="EO442" s="14">
        <f t="shared" si="791"/>
        <v>68640</v>
      </c>
      <c r="EP442" s="14">
        <f t="shared" si="792"/>
        <v>80230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3">
        <v>439</v>
      </c>
      <c r="AF443" s="13">
        <f t="shared" si="750"/>
        <v>22</v>
      </c>
      <c r="AG443" s="13">
        <f t="shared" si="728"/>
        <v>3</v>
      </c>
      <c r="AH443" s="14">
        <f t="shared" si="729"/>
        <v>1101030</v>
      </c>
      <c r="AI443" s="14" t="str">
        <f t="shared" si="730"/>
        <v>卢天佑19突</v>
      </c>
      <c r="AJ443" s="25" t="s">
        <v>162</v>
      </c>
      <c r="AK443" s="14">
        <v>120</v>
      </c>
      <c r="AL443" s="14">
        <f t="shared" si="731"/>
        <v>19</v>
      </c>
      <c r="AM443" s="14">
        <f>INDEX(属性投放!$DE$6:$DE$85,(卡牌属性!AG443-2)*20+卡牌属性!AL443)</f>
        <v>24763</v>
      </c>
      <c r="AN443" s="14">
        <f t="shared" si="772"/>
        <v>24763</v>
      </c>
      <c r="AO443" s="14">
        <f t="shared" si="772"/>
        <v>24763</v>
      </c>
      <c r="AP443" s="14">
        <f t="shared" si="772"/>
        <v>24763</v>
      </c>
      <c r="AQ443" s="14">
        <f t="shared" si="772"/>
        <v>24763</v>
      </c>
      <c r="AR443" s="14">
        <f>INDEX(属性投放!$DF$6:$DF$85,(卡牌属性!AG443-2)*20+卡牌属性!AL443)</f>
        <v>12370</v>
      </c>
      <c r="AS443" s="14">
        <f t="shared" si="773"/>
        <v>12370</v>
      </c>
      <c r="AT443" s="14">
        <f t="shared" si="773"/>
        <v>12370</v>
      </c>
      <c r="AU443" s="14">
        <f t="shared" si="773"/>
        <v>12370</v>
      </c>
      <c r="AV443" s="14">
        <f t="shared" si="773"/>
        <v>12370</v>
      </c>
      <c r="AW443" s="14">
        <f>INDEX(属性投放!$DG$6:$DG$85,(卡牌属性!AG443-2)*20+卡牌属性!AL443)</f>
        <v>123715</v>
      </c>
      <c r="AX443" s="14">
        <f t="shared" si="774"/>
        <v>123715</v>
      </c>
      <c r="AY443" s="14">
        <f t="shared" si="774"/>
        <v>123715</v>
      </c>
      <c r="AZ443" s="14">
        <f t="shared" si="774"/>
        <v>123715</v>
      </c>
      <c r="BA443" s="14">
        <f t="shared" si="774"/>
        <v>123715</v>
      </c>
      <c r="BB443" s="14">
        <f>INDEX(属性投放!$DK$6:$DK$85,(卡牌属性!AG443-2)*20+卡牌属性!AL443)</f>
        <v>620</v>
      </c>
      <c r="BC443" s="14">
        <f t="shared" si="775"/>
        <v>620</v>
      </c>
      <c r="BD443" s="14">
        <f t="shared" si="775"/>
        <v>620</v>
      </c>
      <c r="BE443" s="14">
        <f t="shared" si="775"/>
        <v>620</v>
      </c>
      <c r="BF443" s="14">
        <f t="shared" si="775"/>
        <v>620</v>
      </c>
      <c r="BG443" s="14">
        <f>INDEX(属性投放!$DL$6:$DL$85,(卡牌属性!AG443-2)*20+卡牌属性!AL443)</f>
        <v>310</v>
      </c>
      <c r="BH443" s="14">
        <f t="shared" si="776"/>
        <v>310</v>
      </c>
      <c r="BI443" s="14">
        <f t="shared" si="776"/>
        <v>310</v>
      </c>
      <c r="BJ443" s="14">
        <f t="shared" si="776"/>
        <v>310</v>
      </c>
      <c r="BK443" s="14">
        <f t="shared" si="776"/>
        <v>310</v>
      </c>
      <c r="BL443" s="14">
        <f>INDEX(属性投放!$DM$6:$DM$85,(卡牌属性!AG443-2)*20+卡牌属性!AL443)</f>
        <v>3100</v>
      </c>
      <c r="BM443" s="14">
        <f t="shared" si="777"/>
        <v>3100</v>
      </c>
      <c r="BN443" s="14">
        <f t="shared" si="777"/>
        <v>3100</v>
      </c>
      <c r="BO443" s="14">
        <f t="shared" si="777"/>
        <v>3100</v>
      </c>
      <c r="BP443" s="14">
        <f t="shared" si="777"/>
        <v>3100</v>
      </c>
      <c r="BU443" s="13">
        <v>439</v>
      </c>
      <c r="BV443" s="13">
        <f t="shared" si="732"/>
        <v>22</v>
      </c>
      <c r="BW443" s="14">
        <f t="shared" si="733"/>
        <v>2</v>
      </c>
      <c r="BX443" s="14">
        <f t="shared" si="734"/>
        <v>1102050</v>
      </c>
      <c r="BY443" s="14" t="str">
        <f t="shared" si="735"/>
        <v>柠檬精19突</v>
      </c>
      <c r="BZ443" s="25" t="s">
        <v>162</v>
      </c>
      <c r="CA443" s="14">
        <v>2</v>
      </c>
      <c r="CB443" s="14">
        <f t="shared" si="736"/>
        <v>19</v>
      </c>
      <c r="CC443" s="14" t="s">
        <v>21</v>
      </c>
      <c r="CD443" s="14">
        <f>INDEX(属性投放!$AY$6:$AY$85,(BW443-2)*20+CB443)</f>
        <v>16965</v>
      </c>
      <c r="CE443" s="14" t="s">
        <v>22</v>
      </c>
      <c r="CF443" s="14">
        <f>INDEX(属性投放!$AZ$6:$AZ$85,(BW443-2)*20+CB443)</f>
        <v>8470</v>
      </c>
      <c r="CG443" s="14" t="s">
        <v>674</v>
      </c>
      <c r="CH443" s="14">
        <f>INDEX(属性投放!$BA$6:$BA$85,(BW443-2)*20+CB443)</f>
        <v>168950</v>
      </c>
      <c r="CI443" s="14" t="s">
        <v>21</v>
      </c>
      <c r="CJ443" s="14">
        <f>INDEX(属性投放!$BB$6:$BB$85,(BW443-2)*20+CB443)</f>
        <v>25</v>
      </c>
      <c r="CK443" s="14" t="s">
        <v>22</v>
      </c>
      <c r="CL443" s="14">
        <f>INDEX(属性投放!$BC$6:$BC$85,(BW443-2)*20+CB443)</f>
        <v>13</v>
      </c>
      <c r="CM443" s="14" t="s">
        <v>674</v>
      </c>
      <c r="CN443" s="14">
        <f>INDEX(属性投放!$BD$6:$BD$85,(BW443-2)*20+CB443)</f>
        <v>250</v>
      </c>
      <c r="CQ443" s="13">
        <v>439</v>
      </c>
      <c r="CR443" s="13">
        <f t="shared" si="737"/>
        <v>9</v>
      </c>
      <c r="CS443" s="13">
        <f t="shared" si="738"/>
        <v>23</v>
      </c>
      <c r="CT443" s="14">
        <f t="shared" si="739"/>
        <v>3</v>
      </c>
      <c r="CU443" s="14">
        <f t="shared" si="740"/>
        <v>1102009</v>
      </c>
      <c r="CV443" s="14" t="str">
        <f>INDEX($O$6:$O$27,CR443)&amp;"-"&amp;INDEX(属性投放!$AB$7:$AB$26,CX443)&amp;"-魂火-"&amp;CZ443</f>
        <v>徐晃-大叫唤+1-魂火-2</v>
      </c>
      <c r="CW443" s="25" t="s">
        <v>162</v>
      </c>
      <c r="CX443" s="14">
        <f>INDEX(属性投放!$AL$7:$AL$58,CS443)</f>
        <v>11</v>
      </c>
      <c r="CY443" s="14" t="s">
        <v>701</v>
      </c>
      <c r="CZ443" s="14">
        <f>INDEX(属性投放!$AM$7:$AM$58,CS443)</f>
        <v>2</v>
      </c>
      <c r="DA443" s="14">
        <f t="shared" si="741"/>
        <v>23</v>
      </c>
      <c r="DB443" s="14">
        <f>INDEX(属性投放!$AN$7:$AN$58,DA443)</f>
        <v>77</v>
      </c>
      <c r="DC443" s="14" t="s">
        <v>702</v>
      </c>
      <c r="DD443" s="14">
        <f>INDEX(属性投放!$BJ$6:$BJ$85,(CT443-2)*20+CX443)</f>
        <v>180</v>
      </c>
      <c r="DE443" s="14">
        <f>SUMIFS(DD$5:DD443,$CR$5:$CR443,"="&amp;$CR443)</f>
        <v>1990</v>
      </c>
      <c r="DF443" s="14" t="s">
        <v>703</v>
      </c>
      <c r="DG443" s="14">
        <f>INDEX(属性投放!$BK$6:$BK$85,(CT443-2)*20+CX443)</f>
        <v>90</v>
      </c>
      <c r="DH443" s="14">
        <f>SUMIFS(DG$5:DG443,$CR$5:$CR443,"="&amp;$CR443)</f>
        <v>997</v>
      </c>
      <c r="DI443" s="14" t="s">
        <v>704</v>
      </c>
      <c r="DJ443" s="14">
        <f>INDEX(属性投放!$BL$6:$BL$85,(CT443-2)*20+CX443)</f>
        <v>1800</v>
      </c>
      <c r="DK443" s="14">
        <f>SUMIFS(DJ$5:DJ443,$CR$5:$CR443,"="&amp;$CR443)</f>
        <v>19900</v>
      </c>
      <c r="DP443" s="14">
        <f t="shared" si="742"/>
        <v>1102050</v>
      </c>
      <c r="DQ443" s="14" t="str">
        <f t="shared" si="743"/>
        <v>柠檬精19突</v>
      </c>
      <c r="DR443" s="14">
        <f t="shared" si="744"/>
        <v>2</v>
      </c>
      <c r="DS443" s="14">
        <f t="shared" si="745"/>
        <v>3</v>
      </c>
      <c r="DT443" s="14">
        <f t="shared" si="746"/>
        <v>4</v>
      </c>
      <c r="DU443" s="14">
        <f t="shared" si="747"/>
        <v>2</v>
      </c>
      <c r="DV443" s="14">
        <f t="shared" si="748"/>
        <v>19</v>
      </c>
      <c r="DW443" s="14">
        <f t="shared" si="749"/>
        <v>19</v>
      </c>
      <c r="DX443" s="14">
        <f>INDEX(属性投放!$AW$6:$AW$85,(卡牌属性!DU443-2)*20+卡牌属性!DV443)</f>
        <v>8</v>
      </c>
      <c r="DY443" s="14">
        <f>INDEX(属性投放!BP$6:BP$85,卡牌属性!$DW443)</f>
        <v>1400</v>
      </c>
      <c r="DZ443" s="14">
        <f>INDEX(属性投放!BQ$6:BQ$85,卡牌属性!$DW443)</f>
        <v>700</v>
      </c>
      <c r="EA443" s="14">
        <f>INDEX(属性投放!BR$6:BR$85,卡牌属性!$DW443)</f>
        <v>14000</v>
      </c>
      <c r="EB443" s="14">
        <f t="shared" si="778"/>
        <v>7048</v>
      </c>
      <c r="EC443" s="14">
        <f t="shared" si="779"/>
        <v>7400</v>
      </c>
      <c r="ED443" s="14">
        <f t="shared" si="780"/>
        <v>7840</v>
      </c>
      <c r="EE443" s="14">
        <f t="shared" si="781"/>
        <v>7840</v>
      </c>
      <c r="EF443" s="14">
        <f t="shared" si="782"/>
        <v>8346</v>
      </c>
      <c r="EG443" s="14">
        <f t="shared" si="783"/>
        <v>3684</v>
      </c>
      <c r="EH443" s="14">
        <f t="shared" si="784"/>
        <v>3905</v>
      </c>
      <c r="EI443" s="14">
        <f t="shared" si="785"/>
        <v>3905</v>
      </c>
      <c r="EJ443" s="14">
        <f t="shared" si="786"/>
        <v>4149</v>
      </c>
      <c r="EK443" s="14">
        <f t="shared" si="787"/>
        <v>4288</v>
      </c>
      <c r="EL443" s="14">
        <f t="shared" si="788"/>
        <v>77500</v>
      </c>
      <c r="EM443" s="14">
        <f t="shared" si="789"/>
        <v>82360</v>
      </c>
      <c r="EN443" s="14">
        <f t="shared" si="790"/>
        <v>82360</v>
      </c>
      <c r="EO443" s="14">
        <f t="shared" si="791"/>
        <v>85090</v>
      </c>
      <c r="EP443" s="14">
        <f t="shared" si="792"/>
        <v>97730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3">
        <v>440</v>
      </c>
      <c r="AF444" s="13">
        <f t="shared" si="750"/>
        <v>22</v>
      </c>
      <c r="AG444" s="13">
        <f t="shared" si="728"/>
        <v>3</v>
      </c>
      <c r="AH444" s="14">
        <f t="shared" si="729"/>
        <v>1101030</v>
      </c>
      <c r="AI444" s="14" t="str">
        <f t="shared" si="730"/>
        <v>卢天佑20突</v>
      </c>
      <c r="AJ444" s="25" t="s">
        <v>162</v>
      </c>
      <c r="AK444" s="14">
        <v>121</v>
      </c>
      <c r="AL444" s="14">
        <f t="shared" si="731"/>
        <v>20</v>
      </c>
      <c r="AM444" s="14">
        <f>INDEX(属性投放!$DE$6:$DE$85,(卡牌属性!AG444-2)*20+卡牌属性!AL444)</f>
        <v>26093</v>
      </c>
      <c r="AN444" s="14">
        <f t="shared" si="772"/>
        <v>26093</v>
      </c>
      <c r="AO444" s="14">
        <f t="shared" si="772"/>
        <v>26093</v>
      </c>
      <c r="AP444" s="14">
        <f t="shared" si="772"/>
        <v>26093</v>
      </c>
      <c r="AQ444" s="14">
        <f t="shared" si="772"/>
        <v>26093</v>
      </c>
      <c r="AR444" s="14">
        <f>INDEX(属性投放!$DF$6:$DF$85,(卡牌属性!AG444-2)*20+卡牌属性!AL444)</f>
        <v>13035</v>
      </c>
      <c r="AS444" s="14">
        <f t="shared" si="773"/>
        <v>13035</v>
      </c>
      <c r="AT444" s="14">
        <f t="shared" si="773"/>
        <v>13035</v>
      </c>
      <c r="AU444" s="14">
        <f t="shared" si="773"/>
        <v>13035</v>
      </c>
      <c r="AV444" s="14">
        <f t="shared" si="773"/>
        <v>13035</v>
      </c>
      <c r="AW444" s="14">
        <f>INDEX(属性投放!$DG$6:$DG$85,(卡牌属性!AG444-2)*20+卡牌属性!AL444)</f>
        <v>130365</v>
      </c>
      <c r="AX444" s="14">
        <f t="shared" si="774"/>
        <v>130365</v>
      </c>
      <c r="AY444" s="14">
        <f t="shared" si="774"/>
        <v>130365</v>
      </c>
      <c r="AZ444" s="14">
        <f t="shared" si="774"/>
        <v>130365</v>
      </c>
      <c r="BA444" s="14">
        <f t="shared" si="774"/>
        <v>130365</v>
      </c>
      <c r="BB444" s="14">
        <f>INDEX(属性投放!$DK$6:$DK$85,(卡牌属性!AG444-2)*20+卡牌属性!AL444)</f>
        <v>620</v>
      </c>
      <c r="BC444" s="14">
        <f t="shared" si="775"/>
        <v>620</v>
      </c>
      <c r="BD444" s="14">
        <f t="shared" si="775"/>
        <v>620</v>
      </c>
      <c r="BE444" s="14">
        <f t="shared" si="775"/>
        <v>620</v>
      </c>
      <c r="BF444" s="14">
        <f t="shared" si="775"/>
        <v>620</v>
      </c>
      <c r="BG444" s="14">
        <f>INDEX(属性投放!$DL$6:$DL$85,(卡牌属性!AG444-2)*20+卡牌属性!AL444)</f>
        <v>310</v>
      </c>
      <c r="BH444" s="14">
        <f t="shared" si="776"/>
        <v>310</v>
      </c>
      <c r="BI444" s="14">
        <f t="shared" si="776"/>
        <v>310</v>
      </c>
      <c r="BJ444" s="14">
        <f t="shared" si="776"/>
        <v>310</v>
      </c>
      <c r="BK444" s="14">
        <f t="shared" si="776"/>
        <v>310</v>
      </c>
      <c r="BL444" s="14">
        <f>INDEX(属性投放!$DM$6:$DM$85,(卡牌属性!AG444-2)*20+卡牌属性!AL444)</f>
        <v>3100</v>
      </c>
      <c r="BM444" s="14">
        <f t="shared" si="777"/>
        <v>3100</v>
      </c>
      <c r="BN444" s="14">
        <f t="shared" si="777"/>
        <v>3100</v>
      </c>
      <c r="BO444" s="14">
        <f t="shared" si="777"/>
        <v>3100</v>
      </c>
      <c r="BP444" s="14">
        <f t="shared" si="777"/>
        <v>3100</v>
      </c>
      <c r="BU444" s="13">
        <v>440</v>
      </c>
      <c r="BV444" s="13">
        <f t="shared" si="732"/>
        <v>22</v>
      </c>
      <c r="BW444" s="14">
        <f t="shared" si="733"/>
        <v>2</v>
      </c>
      <c r="BX444" s="14">
        <f t="shared" si="734"/>
        <v>1102050</v>
      </c>
      <c r="BY444" s="14" t="str">
        <f t="shared" si="735"/>
        <v>柠檬精20突</v>
      </c>
      <c r="BZ444" s="25" t="s">
        <v>162</v>
      </c>
      <c r="CA444" s="14">
        <v>2</v>
      </c>
      <c r="CB444" s="14">
        <f t="shared" si="736"/>
        <v>20</v>
      </c>
      <c r="CC444" s="14" t="s">
        <v>21</v>
      </c>
      <c r="CD444" s="14">
        <f>INDEX(属性投放!$AY$6:$AY$85,(BW444-2)*20+CB444)</f>
        <v>21115</v>
      </c>
      <c r="CE444" s="14" t="s">
        <v>22</v>
      </c>
      <c r="CF444" s="14">
        <f>INDEX(属性投放!$AZ$6:$AZ$85,(BW444-2)*20+CB444)</f>
        <v>10549</v>
      </c>
      <c r="CG444" s="14" t="s">
        <v>674</v>
      </c>
      <c r="CH444" s="14">
        <f>INDEX(属性投放!$BA$6:$BA$85,(BW444-2)*20+CB444)</f>
        <v>210450</v>
      </c>
      <c r="CI444" s="14" t="s">
        <v>21</v>
      </c>
      <c r="CJ444" s="14">
        <f>INDEX(属性投放!$BB$6:$BB$85,(BW444-2)*20+CB444)</f>
        <v>25</v>
      </c>
      <c r="CK444" s="14" t="s">
        <v>22</v>
      </c>
      <c r="CL444" s="14">
        <f>INDEX(属性投放!$BC$6:$BC$85,(BW444-2)*20+CB444)</f>
        <v>13</v>
      </c>
      <c r="CM444" s="14" t="s">
        <v>674</v>
      </c>
      <c r="CN444" s="14">
        <f>INDEX(属性投放!$BD$6:$BD$85,(BW444-2)*20+CB444)</f>
        <v>250</v>
      </c>
      <c r="CQ444" s="13">
        <v>440</v>
      </c>
      <c r="CR444" s="13">
        <f t="shared" si="737"/>
        <v>9</v>
      </c>
      <c r="CS444" s="13">
        <f t="shared" si="738"/>
        <v>24</v>
      </c>
      <c r="CT444" s="14">
        <f t="shared" si="739"/>
        <v>3</v>
      </c>
      <c r="CU444" s="14">
        <f t="shared" si="740"/>
        <v>1102009</v>
      </c>
      <c r="CV444" s="14" t="str">
        <f>INDEX($O$6:$O$27,CR444)&amp;"-"&amp;INDEX(属性投放!$AB$7:$AB$26,CX444)&amp;"-魂火-"&amp;CZ444</f>
        <v>徐晃-大叫唤+1-魂火-3</v>
      </c>
      <c r="CW444" s="25" t="s">
        <v>162</v>
      </c>
      <c r="CX444" s="14">
        <f>INDEX(属性投放!$AL$7:$AL$58,CS444)</f>
        <v>11</v>
      </c>
      <c r="CY444" s="14" t="s">
        <v>701</v>
      </c>
      <c r="CZ444" s="14">
        <f>INDEX(属性投放!$AM$7:$AM$58,CS444)</f>
        <v>3</v>
      </c>
      <c r="DA444" s="14">
        <f t="shared" si="741"/>
        <v>24</v>
      </c>
      <c r="DB444" s="14">
        <f>INDEX(属性投放!$AN$7:$AN$58,DA444)</f>
        <v>80</v>
      </c>
      <c r="DC444" s="14" t="s">
        <v>702</v>
      </c>
      <c r="DD444" s="14">
        <f>INDEX(属性投放!$BJ$6:$BJ$85,(CT444-2)*20+CX444)</f>
        <v>180</v>
      </c>
      <c r="DE444" s="14">
        <f>SUMIFS(DD$5:DD444,$CR$5:$CR444,"="&amp;$CR444)</f>
        <v>2170</v>
      </c>
      <c r="DF444" s="14" t="s">
        <v>703</v>
      </c>
      <c r="DG444" s="14">
        <f>INDEX(属性投放!$BK$6:$BK$85,(CT444-2)*20+CX444)</f>
        <v>90</v>
      </c>
      <c r="DH444" s="14">
        <f>SUMIFS(DG$5:DG444,$CR$5:$CR444,"="&amp;$CR444)</f>
        <v>1087</v>
      </c>
      <c r="DI444" s="14" t="s">
        <v>704</v>
      </c>
      <c r="DJ444" s="14">
        <f>INDEX(属性投放!$BL$6:$BL$85,(CT444-2)*20+CX444)</f>
        <v>1800</v>
      </c>
      <c r="DK444" s="14">
        <f>SUMIFS(DJ$5:DJ444,$CR$5:$CR444,"="&amp;$CR444)</f>
        <v>21700</v>
      </c>
      <c r="DP444" s="14">
        <f t="shared" si="742"/>
        <v>1102050</v>
      </c>
      <c r="DQ444" s="14" t="str">
        <f t="shared" si="743"/>
        <v>柠檬精20突</v>
      </c>
      <c r="DR444" s="14">
        <f t="shared" si="744"/>
        <v>2</v>
      </c>
      <c r="DS444" s="14">
        <f t="shared" si="745"/>
        <v>3</v>
      </c>
      <c r="DT444" s="14">
        <f t="shared" si="746"/>
        <v>4</v>
      </c>
      <c r="DU444" s="14">
        <f t="shared" si="747"/>
        <v>2</v>
      </c>
      <c r="DV444" s="14">
        <f t="shared" si="748"/>
        <v>20</v>
      </c>
      <c r="DW444" s="14">
        <f t="shared" si="749"/>
        <v>20</v>
      </c>
      <c r="DX444" s="14">
        <f>INDEX(属性投放!$AW$6:$AW$85,(卡牌属性!DU444-2)*20+卡牌属性!DV444)</f>
        <v>10</v>
      </c>
      <c r="DY444" s="14">
        <f>INDEX(属性投放!BP$6:BP$85,卡牌属性!$DW444)</f>
        <v>1500</v>
      </c>
      <c r="DZ444" s="14">
        <f>INDEX(属性投放!BQ$6:BQ$85,卡牌属性!$DW444)</f>
        <v>750</v>
      </c>
      <c r="EA444" s="14">
        <f>INDEX(属性投放!BR$6:BR$85,卡牌属性!$DW444)</f>
        <v>15000</v>
      </c>
      <c r="EB444" s="14">
        <f t="shared" si="778"/>
        <v>8608</v>
      </c>
      <c r="EC444" s="14">
        <f t="shared" si="779"/>
        <v>9000</v>
      </c>
      <c r="ED444" s="14">
        <f t="shared" si="780"/>
        <v>9480</v>
      </c>
      <c r="EE444" s="14">
        <f t="shared" si="781"/>
        <v>9480</v>
      </c>
      <c r="EF444" s="14">
        <f t="shared" si="782"/>
        <v>10066</v>
      </c>
      <c r="EG444" s="14">
        <f t="shared" si="783"/>
        <v>4488</v>
      </c>
      <c r="EH444" s="14">
        <f t="shared" si="784"/>
        <v>4725</v>
      </c>
      <c r="EI444" s="14">
        <f t="shared" si="785"/>
        <v>4725</v>
      </c>
      <c r="EJ444" s="14">
        <f t="shared" si="786"/>
        <v>5009</v>
      </c>
      <c r="EK444" s="14">
        <f t="shared" si="787"/>
        <v>5172</v>
      </c>
      <c r="EL444" s="14">
        <f t="shared" si="788"/>
        <v>93900</v>
      </c>
      <c r="EM444" s="14">
        <f t="shared" si="789"/>
        <v>99560</v>
      </c>
      <c r="EN444" s="14">
        <f t="shared" si="790"/>
        <v>99560</v>
      </c>
      <c r="EO444" s="14">
        <f t="shared" si="791"/>
        <v>102690</v>
      </c>
      <c r="EP444" s="14">
        <f t="shared" si="792"/>
        <v>117730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U445" s="13">
        <v>441</v>
      </c>
      <c r="BV445" s="13">
        <f t="shared" si="732"/>
        <v>23</v>
      </c>
      <c r="BW445" s="14">
        <f t="shared" si="733"/>
        <v>2</v>
      </c>
      <c r="BX445" s="14">
        <f t="shared" si="734"/>
        <v>1102023</v>
      </c>
      <c r="BY445" s="14" t="str">
        <f t="shared" si="735"/>
        <v>异邦刀客1突</v>
      </c>
      <c r="BZ445" s="25" t="s">
        <v>162</v>
      </c>
      <c r="CA445" s="14">
        <v>3</v>
      </c>
      <c r="CB445" s="14">
        <f t="shared" si="736"/>
        <v>1</v>
      </c>
      <c r="CC445" s="14" t="s">
        <v>21</v>
      </c>
      <c r="CD445" s="14">
        <f>INDEX(属性投放!$AY$6:$AY$85,(BW445-2)*20+CB445)</f>
        <v>100</v>
      </c>
      <c r="CE445" s="14" t="s">
        <v>22</v>
      </c>
      <c r="CF445" s="14">
        <f>INDEX(属性投放!$AZ$6:$AZ$85,(BW445-2)*20+CB445)</f>
        <v>20</v>
      </c>
      <c r="CG445" s="14" t="s">
        <v>674</v>
      </c>
      <c r="CH445" s="14">
        <f>INDEX(属性投放!$BA$6:$BA$85,(BW445-2)*20+CB445)</f>
        <v>300</v>
      </c>
      <c r="CI445" s="14" t="s">
        <v>21</v>
      </c>
      <c r="CJ445" s="14">
        <f>INDEX(属性投放!$BB$6:$BB$85,(BW445-2)*20+CB445)</f>
        <v>5</v>
      </c>
      <c r="CK445" s="14" t="s">
        <v>22</v>
      </c>
      <c r="CL445" s="14">
        <f>INDEX(属性投放!$BC$6:$BC$85,(BW445-2)*20+CB445)</f>
        <v>3</v>
      </c>
      <c r="CM445" s="14" t="s">
        <v>674</v>
      </c>
      <c r="CN445" s="14">
        <f>INDEX(属性投放!$BD$6:$BD$85,(BW445-2)*20+CB445)</f>
        <v>50</v>
      </c>
      <c r="CQ445" s="13">
        <v>441</v>
      </c>
      <c r="CR445" s="13">
        <f t="shared" si="737"/>
        <v>9</v>
      </c>
      <c r="CS445" s="13">
        <f t="shared" si="738"/>
        <v>25</v>
      </c>
      <c r="CT445" s="14">
        <f t="shared" si="739"/>
        <v>3</v>
      </c>
      <c r="CU445" s="14">
        <f t="shared" si="740"/>
        <v>1102009</v>
      </c>
      <c r="CV445" s="14" t="str">
        <f>INDEX($O$6:$O$27,CR445)&amp;"-"&amp;INDEX(属性投放!$AB$7:$AB$26,CX445)&amp;"-魂火-"&amp;CZ445</f>
        <v>徐晃-大叫唤+2-魂火-1</v>
      </c>
      <c r="CW445" s="25" t="s">
        <v>162</v>
      </c>
      <c r="CX445" s="14">
        <f>INDEX(属性投放!$AL$7:$AL$58,CS445)</f>
        <v>12</v>
      </c>
      <c r="CY445" s="14" t="s">
        <v>701</v>
      </c>
      <c r="CZ445" s="14">
        <f>INDEX(属性投放!$AM$7:$AM$58,CS445)</f>
        <v>1</v>
      </c>
      <c r="DA445" s="14">
        <f t="shared" si="741"/>
        <v>25</v>
      </c>
      <c r="DB445" s="14">
        <f>INDEX(属性投放!$AN$7:$AN$58,DA445)</f>
        <v>82</v>
      </c>
      <c r="DC445" s="14" t="s">
        <v>702</v>
      </c>
      <c r="DD445" s="14">
        <f>INDEX(属性投放!$BJ$6:$BJ$85,(CT445-2)*20+CX445)</f>
        <v>250</v>
      </c>
      <c r="DE445" s="14">
        <f>SUMIFS(DD$5:DD445,$CR$5:$CR445,"="&amp;$CR445)</f>
        <v>2420</v>
      </c>
      <c r="DF445" s="14" t="s">
        <v>703</v>
      </c>
      <c r="DG445" s="14">
        <f>INDEX(属性投放!$BK$6:$BK$85,(CT445-2)*20+CX445)</f>
        <v>125</v>
      </c>
      <c r="DH445" s="14">
        <f>SUMIFS(DG$5:DG445,$CR$5:$CR445,"="&amp;$CR445)</f>
        <v>1212</v>
      </c>
      <c r="DI445" s="14" t="s">
        <v>704</v>
      </c>
      <c r="DJ445" s="14">
        <f>INDEX(属性投放!$BL$6:$BL$85,(CT445-2)*20+CX445)</f>
        <v>2500</v>
      </c>
      <c r="DK445" s="14">
        <f>SUMIFS(DJ$5:DJ445,$CR$5:$CR445,"="&amp;$CR445)</f>
        <v>24200</v>
      </c>
      <c r="DP445" s="32"/>
      <c r="DQ445" s="32"/>
      <c r="DU445" s="32"/>
      <c r="DV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U446" s="13">
        <v>442</v>
      </c>
      <c r="BV446" s="13">
        <f t="shared" si="732"/>
        <v>23</v>
      </c>
      <c r="BW446" s="14">
        <f t="shared" si="733"/>
        <v>2</v>
      </c>
      <c r="BX446" s="14">
        <f t="shared" si="734"/>
        <v>1102023</v>
      </c>
      <c r="BY446" s="14" t="str">
        <f t="shared" si="735"/>
        <v>异邦刀客2突</v>
      </c>
      <c r="BZ446" s="25" t="s">
        <v>162</v>
      </c>
      <c r="CA446" s="14">
        <v>4</v>
      </c>
      <c r="CB446" s="14">
        <f t="shared" si="736"/>
        <v>2</v>
      </c>
      <c r="CC446" s="14" t="s">
        <v>21</v>
      </c>
      <c r="CD446" s="14">
        <f>INDEX(属性投放!$AY$6:$AY$85,(BW446-2)*20+CB446)</f>
        <v>160</v>
      </c>
      <c r="CE446" s="14" t="s">
        <v>22</v>
      </c>
      <c r="CF446" s="14">
        <f>INDEX(属性投放!$AZ$6:$AZ$85,(BW446-2)*20+CB446)</f>
        <v>53</v>
      </c>
      <c r="CG446" s="14" t="s">
        <v>674</v>
      </c>
      <c r="CH446" s="14">
        <f>INDEX(属性投放!$BA$6:$BA$85,(BW446-2)*20+CB446)</f>
        <v>900</v>
      </c>
      <c r="CI446" s="14" t="s">
        <v>21</v>
      </c>
      <c r="CJ446" s="14">
        <f>INDEX(属性投放!$BB$6:$BB$85,(BW446-2)*20+CB446)</f>
        <v>6</v>
      </c>
      <c r="CK446" s="14" t="s">
        <v>22</v>
      </c>
      <c r="CL446" s="14">
        <f>INDEX(属性投放!$BC$6:$BC$85,(BW446-2)*20+CB446)</f>
        <v>3</v>
      </c>
      <c r="CM446" s="14" t="s">
        <v>674</v>
      </c>
      <c r="CN446" s="14">
        <f>INDEX(属性投放!$BD$6:$BD$85,(BW446-2)*20+CB446)</f>
        <v>60</v>
      </c>
      <c r="CQ446" s="13">
        <v>442</v>
      </c>
      <c r="CR446" s="13">
        <f t="shared" si="737"/>
        <v>9</v>
      </c>
      <c r="CS446" s="13">
        <f t="shared" si="738"/>
        <v>26</v>
      </c>
      <c r="CT446" s="14">
        <f t="shared" si="739"/>
        <v>3</v>
      </c>
      <c r="CU446" s="14">
        <f t="shared" si="740"/>
        <v>1102009</v>
      </c>
      <c r="CV446" s="14" t="str">
        <f>INDEX($O$6:$O$27,CR446)&amp;"-"&amp;INDEX(属性投放!$AB$7:$AB$26,CX446)&amp;"-魂火-"&amp;CZ446</f>
        <v>徐晃-大叫唤+2-魂火-2</v>
      </c>
      <c r="CW446" s="25" t="s">
        <v>162</v>
      </c>
      <c r="CX446" s="14">
        <f>INDEX(属性投放!$AL$7:$AL$58,CS446)</f>
        <v>12</v>
      </c>
      <c r="CY446" s="14" t="s">
        <v>701</v>
      </c>
      <c r="CZ446" s="14">
        <f>INDEX(属性投放!$AM$7:$AM$58,CS446)</f>
        <v>2</v>
      </c>
      <c r="DA446" s="14">
        <f t="shared" si="741"/>
        <v>26</v>
      </c>
      <c r="DB446" s="14">
        <f>INDEX(属性投放!$AN$7:$AN$58,DA446)</f>
        <v>85</v>
      </c>
      <c r="DC446" s="14" t="s">
        <v>702</v>
      </c>
      <c r="DD446" s="14">
        <f>INDEX(属性投放!$BJ$6:$BJ$85,(CT446-2)*20+CX446)</f>
        <v>250</v>
      </c>
      <c r="DE446" s="14">
        <f>SUMIFS(DD$5:DD446,$CR$5:$CR446,"="&amp;$CR446)</f>
        <v>2670</v>
      </c>
      <c r="DF446" s="14" t="s">
        <v>703</v>
      </c>
      <c r="DG446" s="14">
        <f>INDEX(属性投放!$BK$6:$BK$85,(CT446-2)*20+CX446)</f>
        <v>125</v>
      </c>
      <c r="DH446" s="14">
        <f>SUMIFS(DG$5:DG446,$CR$5:$CR446,"="&amp;$CR446)</f>
        <v>1337</v>
      </c>
      <c r="DI446" s="14" t="s">
        <v>704</v>
      </c>
      <c r="DJ446" s="14">
        <f>INDEX(属性投放!$BL$6:$BL$85,(CT446-2)*20+CX446)</f>
        <v>2500</v>
      </c>
      <c r="DK446" s="14">
        <f>SUMIFS(DJ$5:DJ446,$CR$5:$CR446,"="&amp;$CR446)</f>
        <v>26700</v>
      </c>
      <c r="DP446" s="32"/>
      <c r="DQ446" s="32"/>
      <c r="DU446" s="32"/>
      <c r="DV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U447" s="13">
        <v>443</v>
      </c>
      <c r="BV447" s="13">
        <f t="shared" si="732"/>
        <v>23</v>
      </c>
      <c r="BW447" s="14">
        <f t="shared" si="733"/>
        <v>2</v>
      </c>
      <c r="BX447" s="14">
        <f t="shared" si="734"/>
        <v>1102023</v>
      </c>
      <c r="BY447" s="14" t="str">
        <f t="shared" si="735"/>
        <v>异邦刀客3突</v>
      </c>
      <c r="BZ447" s="25" t="s">
        <v>162</v>
      </c>
      <c r="CA447" s="14">
        <v>5</v>
      </c>
      <c r="CB447" s="14">
        <f t="shared" si="736"/>
        <v>3</v>
      </c>
      <c r="CC447" s="14" t="s">
        <v>21</v>
      </c>
      <c r="CD447" s="14">
        <f>INDEX(属性投放!$AY$6:$AY$85,(BW447-2)*20+CB447)</f>
        <v>290</v>
      </c>
      <c r="CE447" s="14" t="s">
        <v>22</v>
      </c>
      <c r="CF447" s="14">
        <f>INDEX(属性投放!$AZ$6:$AZ$85,(BW447-2)*20+CB447)</f>
        <v>118</v>
      </c>
      <c r="CG447" s="14" t="s">
        <v>674</v>
      </c>
      <c r="CH447" s="14">
        <f>INDEX(属性投放!$BA$6:$BA$85,(BW447-2)*20+CB447)</f>
        <v>2200</v>
      </c>
      <c r="CI447" s="14" t="s">
        <v>21</v>
      </c>
      <c r="CJ447" s="14">
        <f>INDEX(属性投放!$BB$6:$BB$85,(BW447-2)*20+CB447)</f>
        <v>6</v>
      </c>
      <c r="CK447" s="14" t="s">
        <v>22</v>
      </c>
      <c r="CL447" s="14">
        <f>INDEX(属性投放!$BC$6:$BC$85,(BW447-2)*20+CB447)</f>
        <v>3</v>
      </c>
      <c r="CM447" s="14" t="s">
        <v>674</v>
      </c>
      <c r="CN447" s="14">
        <f>INDEX(属性投放!$BD$6:$BD$85,(BW447-2)*20+CB447)</f>
        <v>60</v>
      </c>
      <c r="CQ447" s="13">
        <v>443</v>
      </c>
      <c r="CR447" s="13">
        <f t="shared" si="737"/>
        <v>9</v>
      </c>
      <c r="CS447" s="13">
        <f t="shared" si="738"/>
        <v>27</v>
      </c>
      <c r="CT447" s="14">
        <f t="shared" si="739"/>
        <v>3</v>
      </c>
      <c r="CU447" s="14">
        <f t="shared" si="740"/>
        <v>1102009</v>
      </c>
      <c r="CV447" s="14" t="str">
        <f>INDEX($O$6:$O$27,CR447)&amp;"-"&amp;INDEX(属性投放!$AB$7:$AB$26,CX447)&amp;"-魂火-"&amp;CZ447</f>
        <v>徐晃-大叫唤+2-魂火-3</v>
      </c>
      <c r="CW447" s="25" t="s">
        <v>162</v>
      </c>
      <c r="CX447" s="14">
        <f>INDEX(属性投放!$AL$7:$AL$58,CS447)</f>
        <v>12</v>
      </c>
      <c r="CY447" s="14" t="s">
        <v>701</v>
      </c>
      <c r="CZ447" s="14">
        <f>INDEX(属性投放!$AM$7:$AM$58,CS447)</f>
        <v>3</v>
      </c>
      <c r="DA447" s="14">
        <f t="shared" si="741"/>
        <v>27</v>
      </c>
      <c r="DB447" s="14">
        <f>INDEX(属性投放!$AN$7:$AN$58,DA447)</f>
        <v>87</v>
      </c>
      <c r="DC447" s="14" t="s">
        <v>702</v>
      </c>
      <c r="DD447" s="14">
        <f>INDEX(属性投放!$BJ$6:$BJ$85,(CT447-2)*20+CX447)</f>
        <v>250</v>
      </c>
      <c r="DE447" s="14">
        <f>SUMIFS(DD$5:DD447,$CR$5:$CR447,"="&amp;$CR447)</f>
        <v>2920</v>
      </c>
      <c r="DF447" s="14" t="s">
        <v>703</v>
      </c>
      <c r="DG447" s="14">
        <f>INDEX(属性投放!$BK$6:$BK$85,(CT447-2)*20+CX447)</f>
        <v>125</v>
      </c>
      <c r="DH447" s="14">
        <f>SUMIFS(DG$5:DG447,$CR$5:$CR447,"="&amp;$CR447)</f>
        <v>1462</v>
      </c>
      <c r="DI447" s="14" t="s">
        <v>704</v>
      </c>
      <c r="DJ447" s="14">
        <f>INDEX(属性投放!$BL$6:$BL$85,(CT447-2)*20+CX447)</f>
        <v>2500</v>
      </c>
      <c r="DK447" s="14">
        <f>SUMIFS(DJ$5:DJ447,$CR$5:$CR447,"="&amp;$CR447)</f>
        <v>29200</v>
      </c>
      <c r="DP447" s="32"/>
      <c r="DQ447" s="32"/>
      <c r="DU447" s="32"/>
      <c r="DV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U448" s="13">
        <v>444</v>
      </c>
      <c r="BV448" s="13">
        <f t="shared" si="732"/>
        <v>23</v>
      </c>
      <c r="BW448" s="14">
        <f t="shared" si="733"/>
        <v>2</v>
      </c>
      <c r="BX448" s="14">
        <f t="shared" si="734"/>
        <v>1102023</v>
      </c>
      <c r="BY448" s="14" t="str">
        <f t="shared" si="735"/>
        <v>异邦刀客4突</v>
      </c>
      <c r="BZ448" s="25" t="s">
        <v>162</v>
      </c>
      <c r="CA448" s="14">
        <v>6</v>
      </c>
      <c r="CB448" s="14">
        <f t="shared" si="736"/>
        <v>4</v>
      </c>
      <c r="CC448" s="14" t="s">
        <v>21</v>
      </c>
      <c r="CD448" s="14">
        <f>INDEX(属性投放!$AY$6:$AY$85,(BW448-2)*20+CB448)</f>
        <v>450</v>
      </c>
      <c r="CE448" s="14" t="s">
        <v>22</v>
      </c>
      <c r="CF448" s="14">
        <f>INDEX(属性投放!$AZ$6:$AZ$85,(BW448-2)*20+CB448)</f>
        <v>199</v>
      </c>
      <c r="CG448" s="14" t="s">
        <v>674</v>
      </c>
      <c r="CH448" s="14">
        <f>INDEX(属性投放!$BA$6:$BA$85,(BW448-2)*20+CB448)</f>
        <v>3800</v>
      </c>
      <c r="CI448" s="14" t="s">
        <v>21</v>
      </c>
      <c r="CJ448" s="14">
        <f>INDEX(属性投放!$BB$6:$BB$85,(BW448-2)*20+CB448)</f>
        <v>8</v>
      </c>
      <c r="CK448" s="14" t="s">
        <v>22</v>
      </c>
      <c r="CL448" s="14">
        <f>INDEX(属性投放!$BC$6:$BC$85,(BW448-2)*20+CB448)</f>
        <v>4</v>
      </c>
      <c r="CM448" s="14" t="s">
        <v>674</v>
      </c>
      <c r="CN448" s="14">
        <f>INDEX(属性投放!$BD$6:$BD$85,(BW448-2)*20+CB448)</f>
        <v>80</v>
      </c>
      <c r="CQ448" s="13">
        <v>444</v>
      </c>
      <c r="CR448" s="13">
        <f t="shared" si="737"/>
        <v>9</v>
      </c>
      <c r="CS448" s="13">
        <f t="shared" si="738"/>
        <v>28</v>
      </c>
      <c r="CT448" s="14">
        <f t="shared" si="739"/>
        <v>3</v>
      </c>
      <c r="CU448" s="14">
        <f t="shared" si="740"/>
        <v>1102009</v>
      </c>
      <c r="CV448" s="14" t="str">
        <f>INDEX($O$6:$O$27,CR448)&amp;"-"&amp;INDEX(属性投放!$AB$7:$AB$26,CX448)&amp;"-魂火-"&amp;CZ448</f>
        <v>徐晃-焦热-魂火-1</v>
      </c>
      <c r="CW448" s="25" t="s">
        <v>162</v>
      </c>
      <c r="CX448" s="14">
        <f>INDEX(属性投放!$AL$7:$AL$58,CS448)</f>
        <v>13</v>
      </c>
      <c r="CY448" s="14" t="s">
        <v>701</v>
      </c>
      <c r="CZ448" s="14">
        <f>INDEX(属性投放!$AM$7:$AM$58,CS448)</f>
        <v>1</v>
      </c>
      <c r="DA448" s="14">
        <f t="shared" si="741"/>
        <v>28</v>
      </c>
      <c r="DB448" s="14">
        <f>INDEX(属性投放!$AN$7:$AN$58,DA448)</f>
        <v>90</v>
      </c>
      <c r="DC448" s="14" t="s">
        <v>702</v>
      </c>
      <c r="DD448" s="14">
        <f>INDEX(属性投放!$BJ$6:$BJ$85,(CT448-2)*20+CX448)</f>
        <v>300</v>
      </c>
      <c r="DE448" s="14">
        <f>SUMIFS(DD$5:DD448,$CR$5:$CR448,"="&amp;$CR448)</f>
        <v>3220</v>
      </c>
      <c r="DF448" s="14" t="s">
        <v>703</v>
      </c>
      <c r="DG448" s="14">
        <f>INDEX(属性投放!$BK$6:$BK$85,(CT448-2)*20+CX448)</f>
        <v>150</v>
      </c>
      <c r="DH448" s="14">
        <f>SUMIFS(DG$5:DG448,$CR$5:$CR448,"="&amp;$CR448)</f>
        <v>1612</v>
      </c>
      <c r="DI448" s="14" t="s">
        <v>704</v>
      </c>
      <c r="DJ448" s="14">
        <f>INDEX(属性投放!$BL$6:$BL$85,(CT448-2)*20+CX448)</f>
        <v>3000</v>
      </c>
      <c r="DK448" s="14">
        <f>SUMIFS(DJ$5:DJ448,$CR$5:$CR448,"="&amp;$CR448)</f>
        <v>32200</v>
      </c>
      <c r="DP448" s="32"/>
      <c r="DQ448" s="32"/>
      <c r="DU448" s="32"/>
      <c r="DV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U449" s="13">
        <v>445</v>
      </c>
      <c r="BV449" s="13">
        <f t="shared" si="732"/>
        <v>23</v>
      </c>
      <c r="BW449" s="14">
        <f t="shared" si="733"/>
        <v>2</v>
      </c>
      <c r="BX449" s="14">
        <f t="shared" si="734"/>
        <v>1102023</v>
      </c>
      <c r="BY449" s="14" t="str">
        <f t="shared" si="735"/>
        <v>异邦刀客5突</v>
      </c>
      <c r="BZ449" s="25" t="s">
        <v>162</v>
      </c>
      <c r="CA449" s="14">
        <v>7</v>
      </c>
      <c r="CB449" s="14">
        <f t="shared" si="736"/>
        <v>5</v>
      </c>
      <c r="CC449" s="14" t="s">
        <v>21</v>
      </c>
      <c r="CD449" s="14">
        <f>INDEX(属性投放!$AY$6:$AY$85,(BW449-2)*20+CB449)</f>
        <v>650</v>
      </c>
      <c r="CE449" s="14" t="s">
        <v>22</v>
      </c>
      <c r="CF449" s="14">
        <f>INDEX(属性投放!$AZ$6:$AZ$85,(BW449-2)*20+CB449)</f>
        <v>299</v>
      </c>
      <c r="CG449" s="14" t="s">
        <v>674</v>
      </c>
      <c r="CH449" s="14">
        <f>INDEX(属性投放!$BA$6:$BA$85,(BW449-2)*20+CB449)</f>
        <v>5800</v>
      </c>
      <c r="CI449" s="14" t="s">
        <v>21</v>
      </c>
      <c r="CJ449" s="14">
        <f>INDEX(属性投放!$BB$6:$BB$85,(BW449-2)*20+CB449)</f>
        <v>8</v>
      </c>
      <c r="CK449" s="14" t="s">
        <v>22</v>
      </c>
      <c r="CL449" s="14">
        <f>INDEX(属性投放!$BC$6:$BC$85,(BW449-2)*20+CB449)</f>
        <v>4</v>
      </c>
      <c r="CM449" s="14" t="s">
        <v>674</v>
      </c>
      <c r="CN449" s="14">
        <f>INDEX(属性投放!$BD$6:$BD$85,(BW449-2)*20+CB449)</f>
        <v>80</v>
      </c>
      <c r="CQ449" s="13">
        <v>445</v>
      </c>
      <c r="CR449" s="13">
        <f t="shared" si="737"/>
        <v>9</v>
      </c>
      <c r="CS449" s="13">
        <f t="shared" si="738"/>
        <v>29</v>
      </c>
      <c r="CT449" s="14">
        <f t="shared" si="739"/>
        <v>3</v>
      </c>
      <c r="CU449" s="14">
        <f t="shared" si="740"/>
        <v>1102009</v>
      </c>
      <c r="CV449" s="14" t="str">
        <f>INDEX($O$6:$O$27,CR449)&amp;"-"&amp;INDEX(属性投放!$AB$7:$AB$26,CX449)&amp;"-魂火-"&amp;CZ449</f>
        <v>徐晃-焦热-魂火-2</v>
      </c>
      <c r="CW449" s="25" t="s">
        <v>162</v>
      </c>
      <c r="CX449" s="14">
        <f>INDEX(属性投放!$AL$7:$AL$58,CS449)</f>
        <v>13</v>
      </c>
      <c r="CY449" s="14" t="s">
        <v>701</v>
      </c>
      <c r="CZ449" s="14">
        <f>INDEX(属性投放!$AM$7:$AM$58,CS449)</f>
        <v>2</v>
      </c>
      <c r="DA449" s="14">
        <f t="shared" si="741"/>
        <v>29</v>
      </c>
      <c r="DB449" s="14">
        <f>INDEX(属性投放!$AN$7:$AN$58,DA449)</f>
        <v>92</v>
      </c>
      <c r="DC449" s="14" t="s">
        <v>702</v>
      </c>
      <c r="DD449" s="14">
        <f>INDEX(属性投放!$BJ$6:$BJ$85,(CT449-2)*20+CX449)</f>
        <v>300</v>
      </c>
      <c r="DE449" s="14">
        <f>SUMIFS(DD$5:DD449,$CR$5:$CR449,"="&amp;$CR449)</f>
        <v>3520</v>
      </c>
      <c r="DF449" s="14" t="s">
        <v>703</v>
      </c>
      <c r="DG449" s="14">
        <f>INDEX(属性投放!$BK$6:$BK$85,(CT449-2)*20+CX449)</f>
        <v>150</v>
      </c>
      <c r="DH449" s="14">
        <f>SUMIFS(DG$5:DG449,$CR$5:$CR449,"="&amp;$CR449)</f>
        <v>1762</v>
      </c>
      <c r="DI449" s="14" t="s">
        <v>704</v>
      </c>
      <c r="DJ449" s="14">
        <f>INDEX(属性投放!$BL$6:$BL$85,(CT449-2)*20+CX449)</f>
        <v>3000</v>
      </c>
      <c r="DK449" s="14">
        <f>SUMIFS(DJ$5:DJ449,$CR$5:$CR449,"="&amp;$CR449)</f>
        <v>35200</v>
      </c>
      <c r="DP449" s="32"/>
      <c r="DQ449" s="32"/>
      <c r="DU449" s="32"/>
      <c r="DV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U450" s="13">
        <v>446</v>
      </c>
      <c r="BV450" s="13">
        <f t="shared" si="732"/>
        <v>23</v>
      </c>
      <c r="BW450" s="14">
        <f t="shared" si="733"/>
        <v>2</v>
      </c>
      <c r="BX450" s="14">
        <f t="shared" si="734"/>
        <v>1102023</v>
      </c>
      <c r="BY450" s="14" t="str">
        <f t="shared" si="735"/>
        <v>异邦刀客6突</v>
      </c>
      <c r="BZ450" s="25" t="s">
        <v>162</v>
      </c>
      <c r="CA450" s="14">
        <v>8</v>
      </c>
      <c r="CB450" s="14">
        <f t="shared" si="736"/>
        <v>6</v>
      </c>
      <c r="CC450" s="14" t="s">
        <v>21</v>
      </c>
      <c r="CD450" s="14">
        <f>INDEX(属性投放!$AY$6:$AY$85,(BW450-2)*20+CB450)</f>
        <v>856</v>
      </c>
      <c r="CE450" s="14" t="s">
        <v>22</v>
      </c>
      <c r="CF450" s="14">
        <f>INDEX(属性投放!$AZ$6:$AZ$85,(BW450-2)*20+CB450)</f>
        <v>403</v>
      </c>
      <c r="CG450" s="14" t="s">
        <v>674</v>
      </c>
      <c r="CH450" s="14">
        <f>INDEX(属性投放!$BA$6:$BA$85,(BW450-2)*20+CB450)</f>
        <v>7860</v>
      </c>
      <c r="CI450" s="14" t="s">
        <v>21</v>
      </c>
      <c r="CJ450" s="14">
        <f>INDEX(属性投放!$BB$6:$BB$85,(BW450-2)*20+CB450)</f>
        <v>8</v>
      </c>
      <c r="CK450" s="14" t="s">
        <v>22</v>
      </c>
      <c r="CL450" s="14">
        <f>INDEX(属性投放!$BC$6:$BC$85,(BW450-2)*20+CB450)</f>
        <v>4</v>
      </c>
      <c r="CM450" s="14" t="s">
        <v>674</v>
      </c>
      <c r="CN450" s="14">
        <f>INDEX(属性投放!$BD$6:$BD$85,(BW450-2)*20+CB450)</f>
        <v>80</v>
      </c>
      <c r="CQ450" s="13">
        <v>446</v>
      </c>
      <c r="CR450" s="13">
        <f t="shared" si="737"/>
        <v>9</v>
      </c>
      <c r="CS450" s="13">
        <f t="shared" si="738"/>
        <v>30</v>
      </c>
      <c r="CT450" s="14">
        <f t="shared" si="739"/>
        <v>3</v>
      </c>
      <c r="CU450" s="14">
        <f t="shared" si="740"/>
        <v>1102009</v>
      </c>
      <c r="CV450" s="14" t="str">
        <f>INDEX($O$6:$O$27,CR450)&amp;"-"&amp;INDEX(属性投放!$AB$7:$AB$26,CX450)&amp;"-魂火-"&amp;CZ450</f>
        <v>徐晃-焦热-魂火-3</v>
      </c>
      <c r="CW450" s="25" t="s">
        <v>162</v>
      </c>
      <c r="CX450" s="14">
        <f>INDEX(属性投放!$AL$7:$AL$58,CS450)</f>
        <v>13</v>
      </c>
      <c r="CY450" s="14" t="s">
        <v>701</v>
      </c>
      <c r="CZ450" s="14">
        <f>INDEX(属性投放!$AM$7:$AM$58,CS450)</f>
        <v>3</v>
      </c>
      <c r="DA450" s="14">
        <f t="shared" si="741"/>
        <v>30</v>
      </c>
      <c r="DB450" s="14">
        <f>INDEX(属性投放!$AN$7:$AN$58,DA450)</f>
        <v>95</v>
      </c>
      <c r="DC450" s="14" t="s">
        <v>702</v>
      </c>
      <c r="DD450" s="14">
        <f>INDEX(属性投放!$BJ$6:$BJ$85,(CT450-2)*20+CX450)</f>
        <v>300</v>
      </c>
      <c r="DE450" s="14">
        <f>SUMIFS(DD$5:DD450,$CR$5:$CR450,"="&amp;$CR450)</f>
        <v>3820</v>
      </c>
      <c r="DF450" s="14" t="s">
        <v>703</v>
      </c>
      <c r="DG450" s="14">
        <f>INDEX(属性投放!$BK$6:$BK$85,(CT450-2)*20+CX450)</f>
        <v>150</v>
      </c>
      <c r="DH450" s="14">
        <f>SUMIFS(DG$5:DG450,$CR$5:$CR450,"="&amp;$CR450)</f>
        <v>1912</v>
      </c>
      <c r="DI450" s="14" t="s">
        <v>704</v>
      </c>
      <c r="DJ450" s="14">
        <f>INDEX(属性投放!$BL$6:$BL$85,(CT450-2)*20+CX450)</f>
        <v>3000</v>
      </c>
      <c r="DK450" s="14">
        <f>SUMIFS(DJ$5:DJ450,$CR$5:$CR450,"="&amp;$CR450)</f>
        <v>38200</v>
      </c>
      <c r="DP450" s="32"/>
      <c r="DQ450" s="32"/>
      <c r="DU450" s="32"/>
      <c r="DV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U451" s="13">
        <v>447</v>
      </c>
      <c r="BV451" s="13">
        <f t="shared" si="732"/>
        <v>23</v>
      </c>
      <c r="BW451" s="14">
        <f t="shared" si="733"/>
        <v>2</v>
      </c>
      <c r="BX451" s="14">
        <f t="shared" si="734"/>
        <v>1102023</v>
      </c>
      <c r="BY451" s="14" t="str">
        <f t="shared" si="735"/>
        <v>异邦刀客7突</v>
      </c>
      <c r="BZ451" s="25" t="s">
        <v>162</v>
      </c>
      <c r="CA451" s="14">
        <v>9</v>
      </c>
      <c r="CB451" s="14">
        <f t="shared" si="736"/>
        <v>7</v>
      </c>
      <c r="CC451" s="14" t="s">
        <v>21</v>
      </c>
      <c r="CD451" s="14">
        <f>INDEX(属性投放!$AY$6:$AY$85,(BW451-2)*20+CB451)</f>
        <v>1076</v>
      </c>
      <c r="CE451" s="14" t="s">
        <v>22</v>
      </c>
      <c r="CF451" s="14">
        <f>INDEX(属性投放!$AZ$6:$AZ$85,(BW451-2)*20+CB451)</f>
        <v>513</v>
      </c>
      <c r="CG451" s="14" t="s">
        <v>674</v>
      </c>
      <c r="CH451" s="14">
        <f>INDEX(属性投放!$BA$6:$BA$85,(BW451-2)*20+CB451)</f>
        <v>10060</v>
      </c>
      <c r="CI451" s="14" t="s">
        <v>21</v>
      </c>
      <c r="CJ451" s="14">
        <f>INDEX(属性投放!$BB$6:$BB$85,(BW451-2)*20+CB451)</f>
        <v>10</v>
      </c>
      <c r="CK451" s="14" t="s">
        <v>22</v>
      </c>
      <c r="CL451" s="14">
        <f>INDEX(属性投放!$BC$6:$BC$85,(BW451-2)*20+CB451)</f>
        <v>5</v>
      </c>
      <c r="CM451" s="14" t="s">
        <v>674</v>
      </c>
      <c r="CN451" s="14">
        <f>INDEX(属性投放!$BD$6:$BD$85,(BW451-2)*20+CB451)</f>
        <v>100</v>
      </c>
      <c r="CQ451" s="13">
        <v>447</v>
      </c>
      <c r="CR451" s="13">
        <f t="shared" si="737"/>
        <v>9</v>
      </c>
      <c r="CS451" s="13">
        <f t="shared" si="738"/>
        <v>31</v>
      </c>
      <c r="CT451" s="14">
        <f t="shared" si="739"/>
        <v>3</v>
      </c>
      <c r="CU451" s="14">
        <f t="shared" si="740"/>
        <v>1102009</v>
      </c>
      <c r="CV451" s="14" t="str">
        <f>INDEX($O$6:$O$27,CR451)&amp;"-"&amp;INDEX(属性投放!$AB$7:$AB$26,CX451)&amp;"-魂火-"&amp;CZ451</f>
        <v>徐晃-焦热+1-魂火-1</v>
      </c>
      <c r="CW451" s="25" t="s">
        <v>162</v>
      </c>
      <c r="CX451" s="14">
        <f>INDEX(属性投放!$AL$7:$AL$58,CS451)</f>
        <v>14</v>
      </c>
      <c r="CY451" s="14" t="s">
        <v>701</v>
      </c>
      <c r="CZ451" s="14">
        <f>INDEX(属性投放!$AM$7:$AM$58,CS451)</f>
        <v>1</v>
      </c>
      <c r="DA451" s="14">
        <f t="shared" si="741"/>
        <v>31</v>
      </c>
      <c r="DB451" s="14">
        <f>INDEX(属性投放!$AN$7:$AN$58,DA451)</f>
        <v>97</v>
      </c>
      <c r="DC451" s="14" t="s">
        <v>702</v>
      </c>
      <c r="DD451" s="14">
        <f>INDEX(属性投放!$BJ$6:$BJ$85,(CT451-2)*20+CX451)</f>
        <v>350</v>
      </c>
      <c r="DE451" s="14">
        <f>SUMIFS(DD$5:DD451,$CR$5:$CR451,"="&amp;$CR451)</f>
        <v>4170</v>
      </c>
      <c r="DF451" s="14" t="s">
        <v>703</v>
      </c>
      <c r="DG451" s="14">
        <f>INDEX(属性投放!$BK$6:$BK$85,(CT451-2)*20+CX451)</f>
        <v>175</v>
      </c>
      <c r="DH451" s="14">
        <f>SUMIFS(DG$5:DG451,$CR$5:$CR451,"="&amp;$CR451)</f>
        <v>2087</v>
      </c>
      <c r="DI451" s="14" t="s">
        <v>704</v>
      </c>
      <c r="DJ451" s="14">
        <f>INDEX(属性投放!$BL$6:$BL$85,(CT451-2)*20+CX451)</f>
        <v>3500</v>
      </c>
      <c r="DK451" s="14">
        <f>SUMIFS(DJ$5:DJ451,$CR$5:$CR451,"="&amp;$CR451)</f>
        <v>41700</v>
      </c>
      <c r="DP451" s="32"/>
      <c r="DQ451" s="32"/>
      <c r="DU451" s="32"/>
      <c r="DV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U452" s="13">
        <v>448</v>
      </c>
      <c r="BV452" s="13">
        <f t="shared" si="732"/>
        <v>23</v>
      </c>
      <c r="BW452" s="14">
        <f t="shared" si="733"/>
        <v>2</v>
      </c>
      <c r="BX452" s="14">
        <f t="shared" si="734"/>
        <v>1102023</v>
      </c>
      <c r="BY452" s="14" t="str">
        <f t="shared" si="735"/>
        <v>异邦刀客8突</v>
      </c>
      <c r="BZ452" s="25" t="s">
        <v>162</v>
      </c>
      <c r="CA452" s="14">
        <v>10</v>
      </c>
      <c r="CB452" s="14">
        <f t="shared" si="736"/>
        <v>8</v>
      </c>
      <c r="CC452" s="14" t="s">
        <v>21</v>
      </c>
      <c r="CD452" s="14">
        <f>INDEX(属性投放!$AY$6:$AY$85,(BW452-2)*20+CB452)</f>
        <v>1336</v>
      </c>
      <c r="CE452" s="14" t="s">
        <v>22</v>
      </c>
      <c r="CF452" s="14">
        <f>INDEX(属性投放!$AZ$6:$AZ$85,(BW452-2)*20+CB452)</f>
        <v>644</v>
      </c>
      <c r="CG452" s="14" t="s">
        <v>674</v>
      </c>
      <c r="CH452" s="14">
        <f>INDEX(属性投放!$BA$6:$BA$85,(BW452-2)*20+CB452)</f>
        <v>12660</v>
      </c>
      <c r="CI452" s="14" t="s">
        <v>21</v>
      </c>
      <c r="CJ452" s="14">
        <f>INDEX(属性投放!$BB$6:$BB$85,(BW452-2)*20+CB452)</f>
        <v>10</v>
      </c>
      <c r="CK452" s="14" t="s">
        <v>22</v>
      </c>
      <c r="CL452" s="14">
        <f>INDEX(属性投放!$BC$6:$BC$85,(BW452-2)*20+CB452)</f>
        <v>5</v>
      </c>
      <c r="CM452" s="14" t="s">
        <v>674</v>
      </c>
      <c r="CN452" s="14">
        <f>INDEX(属性投放!$BD$6:$BD$85,(BW452-2)*20+CB452)</f>
        <v>100</v>
      </c>
      <c r="CQ452" s="13">
        <v>448</v>
      </c>
      <c r="CR452" s="13">
        <f t="shared" si="737"/>
        <v>9</v>
      </c>
      <c r="CS452" s="13">
        <f t="shared" si="738"/>
        <v>32</v>
      </c>
      <c r="CT452" s="14">
        <f t="shared" si="739"/>
        <v>3</v>
      </c>
      <c r="CU452" s="14">
        <f t="shared" si="740"/>
        <v>1102009</v>
      </c>
      <c r="CV452" s="14" t="str">
        <f>INDEX($O$6:$O$27,CR452)&amp;"-"&amp;INDEX(属性投放!$AB$7:$AB$26,CX452)&amp;"-魂火-"&amp;CZ452</f>
        <v>徐晃-焦热+1-魂火-2</v>
      </c>
      <c r="CW452" s="25" t="s">
        <v>162</v>
      </c>
      <c r="CX452" s="14">
        <f>INDEX(属性投放!$AL$7:$AL$58,CS452)</f>
        <v>14</v>
      </c>
      <c r="CY452" s="14" t="s">
        <v>701</v>
      </c>
      <c r="CZ452" s="14">
        <f>INDEX(属性投放!$AM$7:$AM$58,CS452)</f>
        <v>2</v>
      </c>
      <c r="DA452" s="14">
        <f t="shared" si="741"/>
        <v>32</v>
      </c>
      <c r="DB452" s="14">
        <f>INDEX(属性投放!$AN$7:$AN$58,DA452)</f>
        <v>100</v>
      </c>
      <c r="DC452" s="14" t="s">
        <v>702</v>
      </c>
      <c r="DD452" s="14">
        <f>INDEX(属性投放!$BJ$6:$BJ$85,(CT452-2)*20+CX452)</f>
        <v>350</v>
      </c>
      <c r="DE452" s="14">
        <f>SUMIFS(DD$5:DD452,$CR$5:$CR452,"="&amp;$CR452)</f>
        <v>4520</v>
      </c>
      <c r="DF452" s="14" t="s">
        <v>703</v>
      </c>
      <c r="DG452" s="14">
        <f>INDEX(属性投放!$BK$6:$BK$85,(CT452-2)*20+CX452)</f>
        <v>175</v>
      </c>
      <c r="DH452" s="14">
        <f>SUMIFS(DG$5:DG452,$CR$5:$CR452,"="&amp;$CR452)</f>
        <v>2262</v>
      </c>
      <c r="DI452" s="14" t="s">
        <v>704</v>
      </c>
      <c r="DJ452" s="14">
        <f>INDEX(属性投放!$BL$6:$BL$85,(CT452-2)*20+CX452)</f>
        <v>3500</v>
      </c>
      <c r="DK452" s="14">
        <f>SUMIFS(DJ$5:DJ452,$CR$5:$CR452,"="&amp;$CR452)</f>
        <v>45200</v>
      </c>
      <c r="DP452" s="32"/>
      <c r="DQ452" s="32"/>
      <c r="DU452" s="32"/>
      <c r="DV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U453" s="13">
        <v>449</v>
      </c>
      <c r="BV453" s="13">
        <f t="shared" ref="BV453:BV516" si="793">MATCH(BU453-1,$S$5:$S$43,1)</f>
        <v>23</v>
      </c>
      <c r="BW453" s="14">
        <f t="shared" ref="BW453:BW516" si="794">INDEX($Q$6:$Q$43,BV453)</f>
        <v>2</v>
      </c>
      <c r="BX453" s="14">
        <f t="shared" ref="BX453:BX516" si="795">INDEX($N$6:$N$33,BV453)</f>
        <v>1102023</v>
      </c>
      <c r="BY453" s="14" t="str">
        <f t="shared" ref="BY453:BY516" si="796">INDEX($O$6:$O$33,BV453)&amp;CB453&amp;"突"</f>
        <v>异邦刀客9突</v>
      </c>
      <c r="BZ453" s="25" t="s">
        <v>162</v>
      </c>
      <c r="CA453" s="14">
        <v>11</v>
      </c>
      <c r="CB453" s="14">
        <f t="shared" ref="CB453:CB516" si="797">BU453-INDEX($S$5:$S$43,BV453)</f>
        <v>9</v>
      </c>
      <c r="CC453" s="14" t="s">
        <v>21</v>
      </c>
      <c r="CD453" s="14">
        <f>INDEX(属性投放!$AY$6:$AY$85,(BW453-2)*20+CB453)</f>
        <v>1626</v>
      </c>
      <c r="CE453" s="14" t="s">
        <v>22</v>
      </c>
      <c r="CF453" s="14">
        <f>INDEX(属性投放!$AZ$6:$AZ$85,(BW453-2)*20+CB453)</f>
        <v>789</v>
      </c>
      <c r="CG453" s="14" t="s">
        <v>674</v>
      </c>
      <c r="CH453" s="14">
        <f>INDEX(属性投放!$BA$6:$BA$85,(BW453-2)*20+CB453)</f>
        <v>15560</v>
      </c>
      <c r="CI453" s="14" t="s">
        <v>21</v>
      </c>
      <c r="CJ453" s="14">
        <f>INDEX(属性投放!$BB$6:$BB$85,(BW453-2)*20+CB453)</f>
        <v>10</v>
      </c>
      <c r="CK453" s="14" t="s">
        <v>22</v>
      </c>
      <c r="CL453" s="14">
        <f>INDEX(属性投放!$BC$6:$BC$85,(BW453-2)*20+CB453)</f>
        <v>5</v>
      </c>
      <c r="CM453" s="14" t="s">
        <v>674</v>
      </c>
      <c r="CN453" s="14">
        <f>INDEX(属性投放!$BD$6:$BD$85,(BW453-2)*20+CB453)</f>
        <v>100</v>
      </c>
      <c r="CQ453" s="13">
        <v>449</v>
      </c>
      <c r="CR453" s="13">
        <f t="shared" ref="CR453:CR516" si="798">MATCH(CQ453-1,$U$5:$U$27,1)</f>
        <v>9</v>
      </c>
      <c r="CS453" s="13">
        <f t="shared" ref="CS453:CS516" si="799">CQ453-(CR453-1)*52</f>
        <v>33</v>
      </c>
      <c r="CT453" s="14">
        <f t="shared" ref="CT453:CT516" si="800">INDEX($Q$6:$Q$27,CR453)</f>
        <v>3</v>
      </c>
      <c r="CU453" s="14">
        <f t="shared" ref="CU453:CU516" si="801">INDEX($N$6:$N$27,CR453)</f>
        <v>1102009</v>
      </c>
      <c r="CV453" s="14" t="str">
        <f>INDEX($O$6:$O$27,CR453)&amp;"-"&amp;INDEX(属性投放!$AB$7:$AB$26,CX453)&amp;"-魂火-"&amp;CZ453</f>
        <v>徐晃-焦热+1-魂火-3</v>
      </c>
      <c r="CW453" s="25" t="s">
        <v>162</v>
      </c>
      <c r="CX453" s="14">
        <f>INDEX(属性投放!$AL$7:$AL$58,CS453)</f>
        <v>14</v>
      </c>
      <c r="CY453" s="14" t="s">
        <v>701</v>
      </c>
      <c r="CZ453" s="14">
        <f>INDEX(属性投放!$AM$7:$AM$58,CS453)</f>
        <v>3</v>
      </c>
      <c r="DA453" s="14">
        <f t="shared" ref="DA453:DA516" si="802">CS453</f>
        <v>33</v>
      </c>
      <c r="DB453" s="14">
        <f>INDEX(属性投放!$AN$7:$AN$58,DA453)</f>
        <v>102</v>
      </c>
      <c r="DC453" s="14" t="s">
        <v>702</v>
      </c>
      <c r="DD453" s="14">
        <f>INDEX(属性投放!$BJ$6:$BJ$85,(CT453-2)*20+CX453)</f>
        <v>350</v>
      </c>
      <c r="DE453" s="14">
        <f>SUMIFS(DD$5:DD453,$CR$5:$CR453,"="&amp;$CR453)</f>
        <v>4870</v>
      </c>
      <c r="DF453" s="14" t="s">
        <v>703</v>
      </c>
      <c r="DG453" s="14">
        <f>INDEX(属性投放!$BK$6:$BK$85,(CT453-2)*20+CX453)</f>
        <v>175</v>
      </c>
      <c r="DH453" s="14">
        <f>SUMIFS(DG$5:DG453,$CR$5:$CR453,"="&amp;$CR453)</f>
        <v>2437</v>
      </c>
      <c r="DI453" s="14" t="s">
        <v>704</v>
      </c>
      <c r="DJ453" s="14">
        <f>INDEX(属性投放!$BL$6:$BL$85,(CT453-2)*20+CX453)</f>
        <v>3500</v>
      </c>
      <c r="DK453" s="14">
        <f>SUMIFS(DJ$5:DJ453,$CR$5:$CR453,"="&amp;$CR453)</f>
        <v>48700</v>
      </c>
      <c r="DP453" s="32"/>
      <c r="DQ453" s="32"/>
      <c r="DU453" s="32"/>
      <c r="DV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U454" s="13">
        <v>450</v>
      </c>
      <c r="BV454" s="13">
        <f t="shared" si="793"/>
        <v>23</v>
      </c>
      <c r="BW454" s="14">
        <f t="shared" si="794"/>
        <v>2</v>
      </c>
      <c r="BX454" s="14">
        <f t="shared" si="795"/>
        <v>1102023</v>
      </c>
      <c r="BY454" s="14" t="str">
        <f t="shared" si="796"/>
        <v>异邦刀客10突</v>
      </c>
      <c r="BZ454" s="25" t="s">
        <v>162</v>
      </c>
      <c r="CA454" s="14">
        <v>12</v>
      </c>
      <c r="CB454" s="14">
        <f t="shared" si="797"/>
        <v>10</v>
      </c>
      <c r="CC454" s="14" t="s">
        <v>21</v>
      </c>
      <c r="CD454" s="14">
        <f>INDEX(属性投放!$AY$6:$AY$85,(BW454-2)*20+CB454)</f>
        <v>2096</v>
      </c>
      <c r="CE454" s="14" t="s">
        <v>22</v>
      </c>
      <c r="CF454" s="14">
        <f>INDEX(属性投放!$AZ$6:$AZ$85,(BW454-2)*20+CB454)</f>
        <v>1024</v>
      </c>
      <c r="CG454" s="14" t="s">
        <v>674</v>
      </c>
      <c r="CH454" s="14">
        <f>INDEX(属性投放!$BA$6:$BA$85,(BW454-2)*20+CB454)</f>
        <v>20260</v>
      </c>
      <c r="CI454" s="14" t="s">
        <v>21</v>
      </c>
      <c r="CJ454" s="14">
        <f>INDEX(属性投放!$BB$6:$BB$85,(BW454-2)*20+CB454)</f>
        <v>12</v>
      </c>
      <c r="CK454" s="14" t="s">
        <v>22</v>
      </c>
      <c r="CL454" s="14">
        <f>INDEX(属性投放!$BC$6:$BC$85,(BW454-2)*20+CB454)</f>
        <v>6</v>
      </c>
      <c r="CM454" s="14" t="s">
        <v>674</v>
      </c>
      <c r="CN454" s="14">
        <f>INDEX(属性投放!$BD$6:$BD$85,(BW454-2)*20+CB454)</f>
        <v>120</v>
      </c>
      <c r="CQ454" s="13">
        <v>450</v>
      </c>
      <c r="CR454" s="13">
        <f t="shared" si="798"/>
        <v>9</v>
      </c>
      <c r="CS454" s="13">
        <f t="shared" si="799"/>
        <v>34</v>
      </c>
      <c r="CT454" s="14">
        <f t="shared" si="800"/>
        <v>3</v>
      </c>
      <c r="CU454" s="14">
        <f t="shared" si="801"/>
        <v>1102009</v>
      </c>
      <c r="CV454" s="14" t="str">
        <f>INDEX($O$6:$O$27,CR454)&amp;"-"&amp;INDEX(属性投放!$AB$7:$AB$26,CX454)&amp;"-魂火-"&amp;CZ454</f>
        <v>徐晃-焦热+2-魂火-1</v>
      </c>
      <c r="CW454" s="25" t="s">
        <v>162</v>
      </c>
      <c r="CX454" s="14">
        <f>INDEX(属性投放!$AL$7:$AL$58,CS454)</f>
        <v>15</v>
      </c>
      <c r="CY454" s="14" t="s">
        <v>701</v>
      </c>
      <c r="CZ454" s="14">
        <f>INDEX(属性投放!$AM$7:$AM$58,CS454)</f>
        <v>1</v>
      </c>
      <c r="DA454" s="14">
        <f t="shared" si="802"/>
        <v>34</v>
      </c>
      <c r="DB454" s="14">
        <f>INDEX(属性投放!$AN$7:$AN$58,DA454)</f>
        <v>105</v>
      </c>
      <c r="DC454" s="14" t="s">
        <v>702</v>
      </c>
      <c r="DD454" s="14">
        <f>INDEX(属性投放!$BJ$6:$BJ$85,(CT454-2)*20+CX454)</f>
        <v>480</v>
      </c>
      <c r="DE454" s="14">
        <f>SUMIFS(DD$5:DD454,$CR$5:$CR454,"="&amp;$CR454)</f>
        <v>5350</v>
      </c>
      <c r="DF454" s="14" t="s">
        <v>703</v>
      </c>
      <c r="DG454" s="14">
        <f>INDEX(属性投放!$BK$6:$BK$85,(CT454-2)*20+CX454)</f>
        <v>240</v>
      </c>
      <c r="DH454" s="14">
        <f>SUMIFS(DG$5:DG454,$CR$5:$CR454,"="&amp;$CR454)</f>
        <v>2677</v>
      </c>
      <c r="DI454" s="14" t="s">
        <v>704</v>
      </c>
      <c r="DJ454" s="14">
        <f>INDEX(属性投放!$BL$6:$BL$85,(CT454-2)*20+CX454)</f>
        <v>4800</v>
      </c>
      <c r="DK454" s="14">
        <f>SUMIFS(DJ$5:DJ454,$CR$5:$CR454,"="&amp;$CR454)</f>
        <v>53500</v>
      </c>
      <c r="DP454" s="32"/>
      <c r="DQ454" s="32"/>
      <c r="DU454" s="32"/>
      <c r="DV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U455" s="13">
        <v>451</v>
      </c>
      <c r="BV455" s="13">
        <f t="shared" si="793"/>
        <v>23</v>
      </c>
      <c r="BW455" s="14">
        <f t="shared" si="794"/>
        <v>2</v>
      </c>
      <c r="BX455" s="14">
        <f t="shared" si="795"/>
        <v>1102023</v>
      </c>
      <c r="BY455" s="14" t="str">
        <f t="shared" si="796"/>
        <v>异邦刀客11突</v>
      </c>
      <c r="BZ455" s="25" t="s">
        <v>162</v>
      </c>
      <c r="CA455" s="14">
        <v>13</v>
      </c>
      <c r="CB455" s="14">
        <f t="shared" si="797"/>
        <v>11</v>
      </c>
      <c r="CC455" s="14" t="s">
        <v>21</v>
      </c>
      <c r="CD455" s="14">
        <f>INDEX(属性投放!$AY$6:$AY$85,(BW455-2)*20+CB455)</f>
        <v>2640</v>
      </c>
      <c r="CE455" s="14" t="s">
        <v>22</v>
      </c>
      <c r="CF455" s="14">
        <f>INDEX(属性投放!$AZ$6:$AZ$85,(BW455-2)*20+CB455)</f>
        <v>1296</v>
      </c>
      <c r="CG455" s="14" t="s">
        <v>674</v>
      </c>
      <c r="CH455" s="14">
        <f>INDEX(属性投放!$BA$6:$BA$85,(BW455-2)*20+CB455)</f>
        <v>25700</v>
      </c>
      <c r="CI455" s="14" t="s">
        <v>21</v>
      </c>
      <c r="CJ455" s="14">
        <f>INDEX(属性投放!$BB$6:$BB$85,(BW455-2)*20+CB455)</f>
        <v>12</v>
      </c>
      <c r="CK455" s="14" t="s">
        <v>22</v>
      </c>
      <c r="CL455" s="14">
        <f>INDEX(属性投放!$BC$6:$BC$85,(BW455-2)*20+CB455)</f>
        <v>6</v>
      </c>
      <c r="CM455" s="14" t="s">
        <v>674</v>
      </c>
      <c r="CN455" s="14">
        <f>INDEX(属性投放!$BD$6:$BD$85,(BW455-2)*20+CB455)</f>
        <v>120</v>
      </c>
      <c r="CQ455" s="13">
        <v>451</v>
      </c>
      <c r="CR455" s="13">
        <f t="shared" si="798"/>
        <v>9</v>
      </c>
      <c r="CS455" s="13">
        <f t="shared" si="799"/>
        <v>35</v>
      </c>
      <c r="CT455" s="14">
        <f t="shared" si="800"/>
        <v>3</v>
      </c>
      <c r="CU455" s="14">
        <f t="shared" si="801"/>
        <v>1102009</v>
      </c>
      <c r="CV455" s="14" t="str">
        <f>INDEX($O$6:$O$27,CR455)&amp;"-"&amp;INDEX(属性投放!$AB$7:$AB$26,CX455)&amp;"-魂火-"&amp;CZ455</f>
        <v>徐晃-焦热+2-魂火-2</v>
      </c>
      <c r="CW455" s="25" t="s">
        <v>162</v>
      </c>
      <c r="CX455" s="14">
        <f>INDEX(属性投放!$AL$7:$AL$58,CS455)</f>
        <v>15</v>
      </c>
      <c r="CY455" s="14" t="s">
        <v>701</v>
      </c>
      <c r="CZ455" s="14">
        <f>INDEX(属性投放!$AM$7:$AM$58,CS455)</f>
        <v>2</v>
      </c>
      <c r="DA455" s="14">
        <f t="shared" si="802"/>
        <v>35</v>
      </c>
      <c r="DB455" s="14">
        <f>INDEX(属性投放!$AN$7:$AN$58,DA455)</f>
        <v>107</v>
      </c>
      <c r="DC455" s="14" t="s">
        <v>702</v>
      </c>
      <c r="DD455" s="14">
        <f>INDEX(属性投放!$BJ$6:$BJ$85,(CT455-2)*20+CX455)</f>
        <v>480</v>
      </c>
      <c r="DE455" s="14">
        <f>SUMIFS(DD$5:DD455,$CR$5:$CR455,"="&amp;$CR455)</f>
        <v>5830</v>
      </c>
      <c r="DF455" s="14" t="s">
        <v>703</v>
      </c>
      <c r="DG455" s="14">
        <f>INDEX(属性投放!$BK$6:$BK$85,(CT455-2)*20+CX455)</f>
        <v>240</v>
      </c>
      <c r="DH455" s="14">
        <f>SUMIFS(DG$5:DG455,$CR$5:$CR455,"="&amp;$CR455)</f>
        <v>2917</v>
      </c>
      <c r="DI455" s="14" t="s">
        <v>704</v>
      </c>
      <c r="DJ455" s="14">
        <f>INDEX(属性投放!$BL$6:$BL$85,(CT455-2)*20+CX455)</f>
        <v>4800</v>
      </c>
      <c r="DK455" s="14">
        <f>SUMIFS(DJ$5:DJ455,$CR$5:$CR455,"="&amp;$CR455)</f>
        <v>58300</v>
      </c>
      <c r="DP455" s="32"/>
      <c r="DQ455" s="32"/>
      <c r="DU455" s="32"/>
      <c r="DV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U456" s="13">
        <v>452</v>
      </c>
      <c r="BV456" s="13">
        <f t="shared" si="793"/>
        <v>23</v>
      </c>
      <c r="BW456" s="14">
        <f t="shared" si="794"/>
        <v>2</v>
      </c>
      <c r="BX456" s="14">
        <f t="shared" si="795"/>
        <v>1102023</v>
      </c>
      <c r="BY456" s="14" t="str">
        <f t="shared" si="796"/>
        <v>异邦刀客12突</v>
      </c>
      <c r="BZ456" s="25" t="s">
        <v>162</v>
      </c>
      <c r="CA456" s="14">
        <v>14</v>
      </c>
      <c r="CB456" s="14">
        <f t="shared" si="797"/>
        <v>12</v>
      </c>
      <c r="CC456" s="14" t="s">
        <v>21</v>
      </c>
      <c r="CD456" s="14">
        <f>INDEX(属性投放!$AY$6:$AY$85,(BW456-2)*20+CB456)</f>
        <v>3326</v>
      </c>
      <c r="CE456" s="14" t="s">
        <v>22</v>
      </c>
      <c r="CF456" s="14">
        <f>INDEX(属性投放!$AZ$6:$AZ$85,(BW456-2)*20+CB456)</f>
        <v>1639</v>
      </c>
      <c r="CG456" s="14" t="s">
        <v>674</v>
      </c>
      <c r="CH456" s="14">
        <f>INDEX(属性投放!$BA$6:$BA$85,(BW456-2)*20+CB456)</f>
        <v>32560</v>
      </c>
      <c r="CI456" s="14" t="s">
        <v>21</v>
      </c>
      <c r="CJ456" s="14">
        <f>INDEX(属性投放!$BB$6:$BB$85,(BW456-2)*20+CB456)</f>
        <v>12</v>
      </c>
      <c r="CK456" s="14" t="s">
        <v>22</v>
      </c>
      <c r="CL456" s="14">
        <f>INDEX(属性投放!$BC$6:$BC$85,(BW456-2)*20+CB456)</f>
        <v>6</v>
      </c>
      <c r="CM456" s="14" t="s">
        <v>674</v>
      </c>
      <c r="CN456" s="14">
        <f>INDEX(属性投放!$BD$6:$BD$85,(BW456-2)*20+CB456)</f>
        <v>120</v>
      </c>
      <c r="CQ456" s="13">
        <v>452</v>
      </c>
      <c r="CR456" s="13">
        <f t="shared" si="798"/>
        <v>9</v>
      </c>
      <c r="CS456" s="13">
        <f t="shared" si="799"/>
        <v>36</v>
      </c>
      <c r="CT456" s="14">
        <f t="shared" si="800"/>
        <v>3</v>
      </c>
      <c r="CU456" s="14">
        <f t="shared" si="801"/>
        <v>1102009</v>
      </c>
      <c r="CV456" s="14" t="str">
        <f>INDEX($O$6:$O$27,CR456)&amp;"-"&amp;INDEX(属性投放!$AB$7:$AB$26,CX456)&amp;"-魂火-"&amp;CZ456</f>
        <v>徐晃-焦热+2-魂火-3</v>
      </c>
      <c r="CW456" s="25" t="s">
        <v>162</v>
      </c>
      <c r="CX456" s="14">
        <f>INDEX(属性投放!$AL$7:$AL$58,CS456)</f>
        <v>15</v>
      </c>
      <c r="CY456" s="14" t="s">
        <v>701</v>
      </c>
      <c r="CZ456" s="14">
        <f>INDEX(属性投放!$AM$7:$AM$58,CS456)</f>
        <v>3</v>
      </c>
      <c r="DA456" s="14">
        <f t="shared" si="802"/>
        <v>36</v>
      </c>
      <c r="DB456" s="14">
        <f>INDEX(属性投放!$AN$7:$AN$58,DA456)</f>
        <v>110</v>
      </c>
      <c r="DC456" s="14" t="s">
        <v>702</v>
      </c>
      <c r="DD456" s="14">
        <f>INDEX(属性投放!$BJ$6:$BJ$85,(CT456-2)*20+CX456)</f>
        <v>480</v>
      </c>
      <c r="DE456" s="14">
        <f>SUMIFS(DD$5:DD456,$CR$5:$CR456,"="&amp;$CR456)</f>
        <v>6310</v>
      </c>
      <c r="DF456" s="14" t="s">
        <v>703</v>
      </c>
      <c r="DG456" s="14">
        <f>INDEX(属性投放!$BK$6:$BK$85,(CT456-2)*20+CX456)</f>
        <v>240</v>
      </c>
      <c r="DH456" s="14">
        <f>SUMIFS(DG$5:DG456,$CR$5:$CR456,"="&amp;$CR456)</f>
        <v>3157</v>
      </c>
      <c r="DI456" s="14" t="s">
        <v>704</v>
      </c>
      <c r="DJ456" s="14">
        <f>INDEX(属性投放!$BL$6:$BL$85,(CT456-2)*20+CX456)</f>
        <v>4800</v>
      </c>
      <c r="DK456" s="14">
        <f>SUMIFS(DJ$5:DJ456,$CR$5:$CR456,"="&amp;$CR456)</f>
        <v>63100</v>
      </c>
      <c r="DP456" s="32"/>
      <c r="DQ456" s="32"/>
      <c r="DU456" s="32"/>
      <c r="DV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U457" s="13">
        <v>453</v>
      </c>
      <c r="BV457" s="13">
        <f t="shared" si="793"/>
        <v>23</v>
      </c>
      <c r="BW457" s="14">
        <f t="shared" si="794"/>
        <v>2</v>
      </c>
      <c r="BX457" s="14">
        <f t="shared" si="795"/>
        <v>1102023</v>
      </c>
      <c r="BY457" s="14" t="str">
        <f t="shared" si="796"/>
        <v>异邦刀客13突</v>
      </c>
      <c r="BZ457" s="25" t="s">
        <v>162</v>
      </c>
      <c r="CA457" s="14">
        <v>15</v>
      </c>
      <c r="CB457" s="14">
        <f t="shared" si="797"/>
        <v>13</v>
      </c>
      <c r="CC457" s="14" t="s">
        <v>21</v>
      </c>
      <c r="CD457" s="14">
        <f>INDEX(属性投放!$AY$6:$AY$85,(BW457-2)*20+CB457)</f>
        <v>4270</v>
      </c>
      <c r="CE457" s="14" t="s">
        <v>22</v>
      </c>
      <c r="CF457" s="14">
        <f>INDEX(属性投放!$AZ$6:$AZ$85,(BW457-2)*20+CB457)</f>
        <v>2111</v>
      </c>
      <c r="CG457" s="14" t="s">
        <v>674</v>
      </c>
      <c r="CH457" s="14">
        <f>INDEX(属性投放!$BA$6:$BA$85,(BW457-2)*20+CB457)</f>
        <v>42000</v>
      </c>
      <c r="CI457" s="14" t="s">
        <v>21</v>
      </c>
      <c r="CJ457" s="14">
        <f>INDEX(属性投放!$BB$6:$BB$85,(BW457-2)*20+CB457)</f>
        <v>15</v>
      </c>
      <c r="CK457" s="14" t="s">
        <v>22</v>
      </c>
      <c r="CL457" s="14">
        <f>INDEX(属性投放!$BC$6:$BC$85,(BW457-2)*20+CB457)</f>
        <v>8</v>
      </c>
      <c r="CM457" s="14" t="s">
        <v>674</v>
      </c>
      <c r="CN457" s="14">
        <f>INDEX(属性投放!$BD$6:$BD$85,(BW457-2)*20+CB457)</f>
        <v>150</v>
      </c>
      <c r="CQ457" s="13">
        <v>453</v>
      </c>
      <c r="CR457" s="13">
        <f t="shared" si="798"/>
        <v>9</v>
      </c>
      <c r="CS457" s="13">
        <f t="shared" si="799"/>
        <v>37</v>
      </c>
      <c r="CT457" s="14">
        <f t="shared" si="800"/>
        <v>3</v>
      </c>
      <c r="CU457" s="14">
        <f t="shared" si="801"/>
        <v>1102009</v>
      </c>
      <c r="CV457" s="14" t="str">
        <f>INDEX($O$6:$O$27,CR457)&amp;"-"&amp;INDEX(属性投放!$AB$7:$AB$26,CX457)&amp;"-魂火-"&amp;CZ457</f>
        <v>徐晃-大焦热-魂火-1</v>
      </c>
      <c r="CW457" s="25" t="s">
        <v>162</v>
      </c>
      <c r="CX457" s="14">
        <f>INDEX(属性投放!$AL$7:$AL$58,CS457)</f>
        <v>16</v>
      </c>
      <c r="CY457" s="14" t="s">
        <v>701</v>
      </c>
      <c r="CZ457" s="14">
        <f>INDEX(属性投放!$AM$7:$AM$58,CS457)</f>
        <v>1</v>
      </c>
      <c r="DA457" s="14">
        <f t="shared" si="802"/>
        <v>37</v>
      </c>
      <c r="DB457" s="14">
        <f>INDEX(属性投放!$AN$7:$AN$58,DA457)</f>
        <v>112</v>
      </c>
      <c r="DC457" s="14" t="s">
        <v>702</v>
      </c>
      <c r="DD457" s="14">
        <f>INDEX(属性投放!$BJ$6:$BJ$85,(CT457-2)*20+CX457)</f>
        <v>600</v>
      </c>
      <c r="DE457" s="14">
        <f>SUMIFS(DD$5:DD457,$CR$5:$CR457,"="&amp;$CR457)</f>
        <v>6910</v>
      </c>
      <c r="DF457" s="14" t="s">
        <v>703</v>
      </c>
      <c r="DG457" s="14">
        <f>INDEX(属性投放!$BK$6:$BK$85,(CT457-2)*20+CX457)</f>
        <v>300</v>
      </c>
      <c r="DH457" s="14">
        <f>SUMIFS(DG$5:DG457,$CR$5:$CR457,"="&amp;$CR457)</f>
        <v>3457</v>
      </c>
      <c r="DI457" s="14" t="s">
        <v>704</v>
      </c>
      <c r="DJ457" s="14">
        <f>INDEX(属性投放!$BL$6:$BL$85,(CT457-2)*20+CX457)</f>
        <v>6000</v>
      </c>
      <c r="DK457" s="14">
        <f>SUMIFS(DJ$5:DJ457,$CR$5:$CR457,"="&amp;$CR457)</f>
        <v>69100</v>
      </c>
      <c r="DP457" s="32"/>
      <c r="DQ457" s="32"/>
      <c r="DU457" s="32"/>
      <c r="DV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U458" s="13">
        <v>454</v>
      </c>
      <c r="BV458" s="13">
        <f t="shared" si="793"/>
        <v>23</v>
      </c>
      <c r="BW458" s="14">
        <f t="shared" si="794"/>
        <v>2</v>
      </c>
      <c r="BX458" s="14">
        <f t="shared" si="795"/>
        <v>1102023</v>
      </c>
      <c r="BY458" s="14" t="str">
        <f t="shared" si="796"/>
        <v>异邦刀客14突</v>
      </c>
      <c r="BZ458" s="25" t="s">
        <v>162</v>
      </c>
      <c r="CA458" s="14">
        <v>16</v>
      </c>
      <c r="CB458" s="14">
        <f t="shared" si="797"/>
        <v>14</v>
      </c>
      <c r="CC458" s="14" t="s">
        <v>21</v>
      </c>
      <c r="CD458" s="14">
        <f>INDEX(属性投放!$AY$6:$AY$85,(BW458-2)*20+CB458)</f>
        <v>5400</v>
      </c>
      <c r="CE458" s="14" t="s">
        <v>22</v>
      </c>
      <c r="CF458" s="14">
        <f>INDEX(属性投放!$AZ$6:$AZ$85,(BW458-2)*20+CB458)</f>
        <v>2680</v>
      </c>
      <c r="CG458" s="14" t="s">
        <v>674</v>
      </c>
      <c r="CH458" s="14">
        <f>INDEX(属性投放!$BA$6:$BA$85,(BW458-2)*20+CB458)</f>
        <v>53300</v>
      </c>
      <c r="CI458" s="14" t="s">
        <v>21</v>
      </c>
      <c r="CJ458" s="14">
        <f>INDEX(属性投放!$BB$6:$BB$85,(BW458-2)*20+CB458)</f>
        <v>15</v>
      </c>
      <c r="CK458" s="14" t="s">
        <v>22</v>
      </c>
      <c r="CL458" s="14">
        <f>INDEX(属性投放!$BC$6:$BC$85,(BW458-2)*20+CB458)</f>
        <v>8</v>
      </c>
      <c r="CM458" s="14" t="s">
        <v>674</v>
      </c>
      <c r="CN458" s="14">
        <f>INDEX(属性投放!$BD$6:$BD$85,(BW458-2)*20+CB458)</f>
        <v>150</v>
      </c>
      <c r="CQ458" s="13">
        <v>454</v>
      </c>
      <c r="CR458" s="13">
        <f t="shared" si="798"/>
        <v>9</v>
      </c>
      <c r="CS458" s="13">
        <f t="shared" si="799"/>
        <v>38</v>
      </c>
      <c r="CT458" s="14">
        <f t="shared" si="800"/>
        <v>3</v>
      </c>
      <c r="CU458" s="14">
        <f t="shared" si="801"/>
        <v>1102009</v>
      </c>
      <c r="CV458" s="14" t="str">
        <f>INDEX($O$6:$O$27,CR458)&amp;"-"&amp;INDEX(属性投放!$AB$7:$AB$26,CX458)&amp;"-魂火-"&amp;CZ458</f>
        <v>徐晃-大焦热-魂火-2</v>
      </c>
      <c r="CW458" s="25" t="s">
        <v>162</v>
      </c>
      <c r="CX458" s="14">
        <f>INDEX(属性投放!$AL$7:$AL$58,CS458)</f>
        <v>16</v>
      </c>
      <c r="CY458" s="14" t="s">
        <v>701</v>
      </c>
      <c r="CZ458" s="14">
        <f>INDEX(属性投放!$AM$7:$AM$58,CS458)</f>
        <v>2</v>
      </c>
      <c r="DA458" s="14">
        <f t="shared" si="802"/>
        <v>38</v>
      </c>
      <c r="DB458" s="14">
        <f>INDEX(属性投放!$AN$7:$AN$58,DA458)</f>
        <v>115</v>
      </c>
      <c r="DC458" s="14" t="s">
        <v>702</v>
      </c>
      <c r="DD458" s="14">
        <f>INDEX(属性投放!$BJ$6:$BJ$85,(CT458-2)*20+CX458)</f>
        <v>600</v>
      </c>
      <c r="DE458" s="14">
        <f>SUMIFS(DD$5:DD458,$CR$5:$CR458,"="&amp;$CR458)</f>
        <v>7510</v>
      </c>
      <c r="DF458" s="14" t="s">
        <v>703</v>
      </c>
      <c r="DG458" s="14">
        <f>INDEX(属性投放!$BK$6:$BK$85,(CT458-2)*20+CX458)</f>
        <v>300</v>
      </c>
      <c r="DH458" s="14">
        <f>SUMIFS(DG$5:DG458,$CR$5:$CR458,"="&amp;$CR458)</f>
        <v>3757</v>
      </c>
      <c r="DI458" s="14" t="s">
        <v>704</v>
      </c>
      <c r="DJ458" s="14">
        <f>INDEX(属性投放!$BL$6:$BL$85,(CT458-2)*20+CX458)</f>
        <v>6000</v>
      </c>
      <c r="DK458" s="14">
        <f>SUMIFS(DJ$5:DJ458,$CR$5:$CR458,"="&amp;$CR458)</f>
        <v>75100</v>
      </c>
      <c r="DP458" s="32"/>
      <c r="DQ458" s="32"/>
      <c r="DU458" s="32"/>
      <c r="DV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U459" s="13">
        <v>455</v>
      </c>
      <c r="BV459" s="13">
        <f t="shared" si="793"/>
        <v>23</v>
      </c>
      <c r="BW459" s="14">
        <f t="shared" si="794"/>
        <v>2</v>
      </c>
      <c r="BX459" s="14">
        <f t="shared" si="795"/>
        <v>1102023</v>
      </c>
      <c r="BY459" s="14" t="str">
        <f t="shared" si="796"/>
        <v>异邦刀客15突</v>
      </c>
      <c r="BZ459" s="25" t="s">
        <v>162</v>
      </c>
      <c r="CA459" s="14">
        <v>17</v>
      </c>
      <c r="CB459" s="14">
        <f t="shared" si="797"/>
        <v>15</v>
      </c>
      <c r="CC459" s="14" t="s">
        <v>21</v>
      </c>
      <c r="CD459" s="14">
        <f>INDEX(属性投放!$AY$6:$AY$85,(BW459-2)*20+CB459)</f>
        <v>6715</v>
      </c>
      <c r="CE459" s="14" t="s">
        <v>22</v>
      </c>
      <c r="CF459" s="14">
        <f>INDEX(属性投放!$AZ$6:$AZ$85,(BW459-2)*20+CB459)</f>
        <v>3341</v>
      </c>
      <c r="CG459" s="14" t="s">
        <v>674</v>
      </c>
      <c r="CH459" s="14">
        <f>INDEX(属性投放!$BA$6:$BA$85,(BW459-2)*20+CB459)</f>
        <v>66450</v>
      </c>
      <c r="CI459" s="14" t="s">
        <v>21</v>
      </c>
      <c r="CJ459" s="14">
        <f>INDEX(属性投放!$BB$6:$BB$85,(BW459-2)*20+CB459)</f>
        <v>15</v>
      </c>
      <c r="CK459" s="14" t="s">
        <v>22</v>
      </c>
      <c r="CL459" s="14">
        <f>INDEX(属性投放!$BC$6:$BC$85,(BW459-2)*20+CB459)</f>
        <v>8</v>
      </c>
      <c r="CM459" s="14" t="s">
        <v>674</v>
      </c>
      <c r="CN459" s="14">
        <f>INDEX(属性投放!$BD$6:$BD$85,(BW459-2)*20+CB459)</f>
        <v>150</v>
      </c>
      <c r="CQ459" s="13">
        <v>455</v>
      </c>
      <c r="CR459" s="13">
        <f t="shared" si="798"/>
        <v>9</v>
      </c>
      <c r="CS459" s="13">
        <f t="shared" si="799"/>
        <v>39</v>
      </c>
      <c r="CT459" s="14">
        <f t="shared" si="800"/>
        <v>3</v>
      </c>
      <c r="CU459" s="14">
        <f t="shared" si="801"/>
        <v>1102009</v>
      </c>
      <c r="CV459" s="14" t="str">
        <f>INDEX($O$6:$O$27,CR459)&amp;"-"&amp;INDEX(属性投放!$AB$7:$AB$26,CX459)&amp;"-魂火-"&amp;CZ459</f>
        <v>徐晃-大焦热-魂火-3</v>
      </c>
      <c r="CW459" s="25" t="s">
        <v>162</v>
      </c>
      <c r="CX459" s="14">
        <f>INDEX(属性投放!$AL$7:$AL$58,CS459)</f>
        <v>16</v>
      </c>
      <c r="CY459" s="14" t="s">
        <v>701</v>
      </c>
      <c r="CZ459" s="14">
        <f>INDEX(属性投放!$AM$7:$AM$58,CS459)</f>
        <v>3</v>
      </c>
      <c r="DA459" s="14">
        <f t="shared" si="802"/>
        <v>39</v>
      </c>
      <c r="DB459" s="14">
        <f>INDEX(属性投放!$AN$7:$AN$58,DA459)</f>
        <v>117</v>
      </c>
      <c r="DC459" s="14" t="s">
        <v>702</v>
      </c>
      <c r="DD459" s="14">
        <f>INDEX(属性投放!$BJ$6:$BJ$85,(CT459-2)*20+CX459)</f>
        <v>600</v>
      </c>
      <c r="DE459" s="14">
        <f>SUMIFS(DD$5:DD459,$CR$5:$CR459,"="&amp;$CR459)</f>
        <v>8110</v>
      </c>
      <c r="DF459" s="14" t="s">
        <v>703</v>
      </c>
      <c r="DG459" s="14">
        <f>INDEX(属性投放!$BK$6:$BK$85,(CT459-2)*20+CX459)</f>
        <v>300</v>
      </c>
      <c r="DH459" s="14">
        <f>SUMIFS(DG$5:DG459,$CR$5:$CR459,"="&amp;$CR459)</f>
        <v>4057</v>
      </c>
      <c r="DI459" s="14" t="s">
        <v>704</v>
      </c>
      <c r="DJ459" s="14">
        <f>INDEX(属性投放!$BL$6:$BL$85,(CT459-2)*20+CX459)</f>
        <v>6000</v>
      </c>
      <c r="DK459" s="14">
        <f>SUMIFS(DJ$5:DJ459,$CR$5:$CR459,"="&amp;$CR459)</f>
        <v>81100</v>
      </c>
      <c r="DP459" s="32"/>
      <c r="DQ459" s="32"/>
      <c r="DU459" s="32"/>
      <c r="DV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U460" s="13">
        <v>456</v>
      </c>
      <c r="BV460" s="13">
        <f t="shared" si="793"/>
        <v>23</v>
      </c>
      <c r="BW460" s="14">
        <f t="shared" si="794"/>
        <v>2</v>
      </c>
      <c r="BX460" s="14">
        <f t="shared" si="795"/>
        <v>1102023</v>
      </c>
      <c r="BY460" s="14" t="str">
        <f t="shared" si="796"/>
        <v>异邦刀客16突</v>
      </c>
      <c r="BZ460" s="25" t="s">
        <v>162</v>
      </c>
      <c r="CA460" s="14">
        <v>18</v>
      </c>
      <c r="CB460" s="14">
        <f t="shared" si="797"/>
        <v>16</v>
      </c>
      <c r="CC460" s="14" t="s">
        <v>21</v>
      </c>
      <c r="CD460" s="14">
        <f>INDEX(属性投放!$AY$6:$AY$85,(BW460-2)*20+CB460)</f>
        <v>8585</v>
      </c>
      <c r="CE460" s="14" t="s">
        <v>22</v>
      </c>
      <c r="CF460" s="14">
        <f>INDEX(属性投放!$AZ$6:$AZ$85,(BW460-2)*20+CB460)</f>
        <v>4280</v>
      </c>
      <c r="CG460" s="14" t="s">
        <v>674</v>
      </c>
      <c r="CH460" s="14">
        <f>INDEX(属性投放!$BA$6:$BA$85,(BW460-2)*20+CB460)</f>
        <v>85150</v>
      </c>
      <c r="CI460" s="14" t="s">
        <v>21</v>
      </c>
      <c r="CJ460" s="14">
        <f>INDEX(属性投放!$BB$6:$BB$85,(BW460-2)*20+CB460)</f>
        <v>20</v>
      </c>
      <c r="CK460" s="14" t="s">
        <v>22</v>
      </c>
      <c r="CL460" s="14">
        <f>INDEX(属性投放!$BC$6:$BC$85,(BW460-2)*20+CB460)</f>
        <v>10</v>
      </c>
      <c r="CM460" s="14" t="s">
        <v>674</v>
      </c>
      <c r="CN460" s="14">
        <f>INDEX(属性投放!$BD$6:$BD$85,(BW460-2)*20+CB460)</f>
        <v>200</v>
      </c>
      <c r="CQ460" s="13">
        <v>456</v>
      </c>
      <c r="CR460" s="13">
        <f t="shared" si="798"/>
        <v>9</v>
      </c>
      <c r="CS460" s="13">
        <f t="shared" si="799"/>
        <v>40</v>
      </c>
      <c r="CT460" s="14">
        <f t="shared" si="800"/>
        <v>3</v>
      </c>
      <c r="CU460" s="14">
        <f t="shared" si="801"/>
        <v>1102009</v>
      </c>
      <c r="CV460" s="14" t="str">
        <f>INDEX($O$6:$O$27,CR460)&amp;"-"&amp;INDEX(属性投放!$AB$7:$AB$26,CX460)&amp;"-魂火-"&amp;CZ460</f>
        <v>徐晃-大焦热+1-魂火-1</v>
      </c>
      <c r="CW460" s="25" t="s">
        <v>162</v>
      </c>
      <c r="CX460" s="14">
        <f>INDEX(属性投放!$AL$7:$AL$58,CS460)</f>
        <v>17</v>
      </c>
      <c r="CY460" s="14" t="s">
        <v>701</v>
      </c>
      <c r="CZ460" s="14">
        <f>INDEX(属性投放!$AM$7:$AM$58,CS460)</f>
        <v>1</v>
      </c>
      <c r="DA460" s="14">
        <f t="shared" si="802"/>
        <v>40</v>
      </c>
      <c r="DB460" s="14">
        <f>INDEX(属性投放!$AN$7:$AN$58,DA460)</f>
        <v>120</v>
      </c>
      <c r="DC460" s="14" t="s">
        <v>702</v>
      </c>
      <c r="DD460" s="14">
        <f>INDEX(属性投放!$BJ$6:$BJ$85,(CT460-2)*20+CX460)</f>
        <v>750</v>
      </c>
      <c r="DE460" s="14">
        <f>SUMIFS(DD$5:DD460,$CR$5:$CR460,"="&amp;$CR460)</f>
        <v>8860</v>
      </c>
      <c r="DF460" s="14" t="s">
        <v>703</v>
      </c>
      <c r="DG460" s="14">
        <f>INDEX(属性投放!$BK$6:$BK$85,(CT460-2)*20+CX460)</f>
        <v>375</v>
      </c>
      <c r="DH460" s="14">
        <f>SUMIFS(DG$5:DG460,$CR$5:$CR460,"="&amp;$CR460)</f>
        <v>4432</v>
      </c>
      <c r="DI460" s="14" t="s">
        <v>704</v>
      </c>
      <c r="DJ460" s="14">
        <f>INDEX(属性投放!$BL$6:$BL$85,(CT460-2)*20+CX460)</f>
        <v>7500</v>
      </c>
      <c r="DK460" s="14">
        <f>SUMIFS(DJ$5:DJ460,$CR$5:$CR460,"="&amp;$CR460)</f>
        <v>88600</v>
      </c>
      <c r="DP460" s="32"/>
      <c r="DQ460" s="32"/>
      <c r="DU460" s="32"/>
      <c r="DV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U461" s="13">
        <v>457</v>
      </c>
      <c r="BV461" s="13">
        <f t="shared" si="793"/>
        <v>23</v>
      </c>
      <c r="BW461" s="14">
        <f t="shared" si="794"/>
        <v>2</v>
      </c>
      <c r="BX461" s="14">
        <f t="shared" si="795"/>
        <v>1102023</v>
      </c>
      <c r="BY461" s="14" t="str">
        <f t="shared" si="796"/>
        <v>异邦刀客17突</v>
      </c>
      <c r="BZ461" s="25" t="s">
        <v>162</v>
      </c>
      <c r="CA461" s="14">
        <v>19</v>
      </c>
      <c r="CB461" s="14">
        <f t="shared" si="797"/>
        <v>17</v>
      </c>
      <c r="CC461" s="14" t="s">
        <v>21</v>
      </c>
      <c r="CD461" s="14">
        <f>INDEX(属性投放!$AY$6:$AY$85,(BW461-2)*20+CB461)</f>
        <v>10775</v>
      </c>
      <c r="CE461" s="14" t="s">
        <v>22</v>
      </c>
      <c r="CF461" s="14">
        <f>INDEX(属性投放!$AZ$6:$AZ$85,(BW461-2)*20+CB461)</f>
        <v>5375</v>
      </c>
      <c r="CG461" s="14" t="s">
        <v>674</v>
      </c>
      <c r="CH461" s="14">
        <f>INDEX(属性投放!$BA$6:$BA$85,(BW461-2)*20+CB461)</f>
        <v>107050</v>
      </c>
      <c r="CI461" s="14" t="s">
        <v>21</v>
      </c>
      <c r="CJ461" s="14">
        <f>INDEX(属性投放!$BB$6:$BB$85,(BW461-2)*20+CB461)</f>
        <v>20</v>
      </c>
      <c r="CK461" s="14" t="s">
        <v>22</v>
      </c>
      <c r="CL461" s="14">
        <f>INDEX(属性投放!$BC$6:$BC$85,(BW461-2)*20+CB461)</f>
        <v>10</v>
      </c>
      <c r="CM461" s="14" t="s">
        <v>674</v>
      </c>
      <c r="CN461" s="14">
        <f>INDEX(属性投放!$BD$6:$BD$85,(BW461-2)*20+CB461)</f>
        <v>200</v>
      </c>
      <c r="CQ461" s="13">
        <v>457</v>
      </c>
      <c r="CR461" s="13">
        <f t="shared" si="798"/>
        <v>9</v>
      </c>
      <c r="CS461" s="13">
        <f t="shared" si="799"/>
        <v>41</v>
      </c>
      <c r="CT461" s="14">
        <f t="shared" si="800"/>
        <v>3</v>
      </c>
      <c r="CU461" s="14">
        <f t="shared" si="801"/>
        <v>1102009</v>
      </c>
      <c r="CV461" s="14" t="str">
        <f>INDEX($O$6:$O$27,CR461)&amp;"-"&amp;INDEX(属性投放!$AB$7:$AB$26,CX461)&amp;"-魂火-"&amp;CZ461</f>
        <v>徐晃-大焦热+1-魂火-2</v>
      </c>
      <c r="CW461" s="25" t="s">
        <v>162</v>
      </c>
      <c r="CX461" s="14">
        <f>INDEX(属性投放!$AL$7:$AL$58,CS461)</f>
        <v>17</v>
      </c>
      <c r="CY461" s="14" t="s">
        <v>701</v>
      </c>
      <c r="CZ461" s="14">
        <f>INDEX(属性投放!$AM$7:$AM$58,CS461)</f>
        <v>2</v>
      </c>
      <c r="DA461" s="14">
        <f t="shared" si="802"/>
        <v>41</v>
      </c>
      <c r="DB461" s="14">
        <f>INDEX(属性投放!$AN$7:$AN$58,DA461)</f>
        <v>122</v>
      </c>
      <c r="DC461" s="14" t="s">
        <v>702</v>
      </c>
      <c r="DD461" s="14">
        <f>INDEX(属性投放!$BJ$6:$BJ$85,(CT461-2)*20+CX461)</f>
        <v>750</v>
      </c>
      <c r="DE461" s="14">
        <f>SUMIFS(DD$5:DD461,$CR$5:$CR461,"="&amp;$CR461)</f>
        <v>9610</v>
      </c>
      <c r="DF461" s="14" t="s">
        <v>703</v>
      </c>
      <c r="DG461" s="14">
        <f>INDEX(属性投放!$BK$6:$BK$85,(CT461-2)*20+CX461)</f>
        <v>375</v>
      </c>
      <c r="DH461" s="14">
        <f>SUMIFS(DG$5:DG461,$CR$5:$CR461,"="&amp;$CR461)</f>
        <v>4807</v>
      </c>
      <c r="DI461" s="14" t="s">
        <v>704</v>
      </c>
      <c r="DJ461" s="14">
        <f>INDEX(属性投放!$BL$6:$BL$85,(CT461-2)*20+CX461)</f>
        <v>7500</v>
      </c>
      <c r="DK461" s="14">
        <f>SUMIFS(DJ$5:DJ461,$CR$5:$CR461,"="&amp;$CR461)</f>
        <v>96100</v>
      </c>
      <c r="DP461" s="32"/>
      <c r="DQ461" s="32"/>
      <c r="DU461" s="32"/>
      <c r="DV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U462" s="13">
        <v>458</v>
      </c>
      <c r="BV462" s="13">
        <f t="shared" si="793"/>
        <v>23</v>
      </c>
      <c r="BW462" s="14">
        <f t="shared" si="794"/>
        <v>2</v>
      </c>
      <c r="BX462" s="14">
        <f t="shared" si="795"/>
        <v>1102023</v>
      </c>
      <c r="BY462" s="14" t="str">
        <f t="shared" si="796"/>
        <v>异邦刀客18突</v>
      </c>
      <c r="BZ462" s="25" t="s">
        <v>162</v>
      </c>
      <c r="CA462" s="14">
        <v>20</v>
      </c>
      <c r="CB462" s="14">
        <f t="shared" si="797"/>
        <v>18</v>
      </c>
      <c r="CC462" s="14" t="s">
        <v>21</v>
      </c>
      <c r="CD462" s="14">
        <f>INDEX(属性投放!$AY$6:$AY$85,(BW462-2)*20+CB462)</f>
        <v>13385</v>
      </c>
      <c r="CE462" s="14" t="s">
        <v>22</v>
      </c>
      <c r="CF462" s="14">
        <f>INDEX(属性投放!$AZ$6:$AZ$85,(BW462-2)*20+CB462)</f>
        <v>6680</v>
      </c>
      <c r="CG462" s="14" t="s">
        <v>674</v>
      </c>
      <c r="CH462" s="14">
        <f>INDEX(属性投放!$BA$6:$BA$85,(BW462-2)*20+CB462)</f>
        <v>133150</v>
      </c>
      <c r="CI462" s="14" t="s">
        <v>21</v>
      </c>
      <c r="CJ462" s="14">
        <f>INDEX(属性投放!$BB$6:$BB$85,(BW462-2)*20+CB462)</f>
        <v>20</v>
      </c>
      <c r="CK462" s="14" t="s">
        <v>22</v>
      </c>
      <c r="CL462" s="14">
        <f>INDEX(属性投放!$BC$6:$BC$85,(BW462-2)*20+CB462)</f>
        <v>10</v>
      </c>
      <c r="CM462" s="14" t="s">
        <v>674</v>
      </c>
      <c r="CN462" s="14">
        <f>INDEX(属性投放!$BD$6:$BD$85,(BW462-2)*20+CB462)</f>
        <v>200</v>
      </c>
      <c r="CQ462" s="13">
        <v>458</v>
      </c>
      <c r="CR462" s="13">
        <f t="shared" si="798"/>
        <v>9</v>
      </c>
      <c r="CS462" s="13">
        <f t="shared" si="799"/>
        <v>42</v>
      </c>
      <c r="CT462" s="14">
        <f t="shared" si="800"/>
        <v>3</v>
      </c>
      <c r="CU462" s="14">
        <f t="shared" si="801"/>
        <v>1102009</v>
      </c>
      <c r="CV462" s="14" t="str">
        <f>INDEX($O$6:$O$27,CR462)&amp;"-"&amp;INDEX(属性投放!$AB$7:$AB$26,CX462)&amp;"-魂火-"&amp;CZ462</f>
        <v>徐晃-大焦热+1-魂火-3</v>
      </c>
      <c r="CW462" s="25" t="s">
        <v>162</v>
      </c>
      <c r="CX462" s="14">
        <f>INDEX(属性投放!$AL$7:$AL$58,CS462)</f>
        <v>17</v>
      </c>
      <c r="CY462" s="14" t="s">
        <v>701</v>
      </c>
      <c r="CZ462" s="14">
        <f>INDEX(属性投放!$AM$7:$AM$58,CS462)</f>
        <v>3</v>
      </c>
      <c r="DA462" s="14">
        <f t="shared" si="802"/>
        <v>42</v>
      </c>
      <c r="DB462" s="14">
        <f>INDEX(属性投放!$AN$7:$AN$58,DA462)</f>
        <v>125</v>
      </c>
      <c r="DC462" s="14" t="s">
        <v>702</v>
      </c>
      <c r="DD462" s="14">
        <f>INDEX(属性投放!$BJ$6:$BJ$85,(CT462-2)*20+CX462)</f>
        <v>750</v>
      </c>
      <c r="DE462" s="14">
        <f>SUMIFS(DD$5:DD462,$CR$5:$CR462,"="&amp;$CR462)</f>
        <v>10360</v>
      </c>
      <c r="DF462" s="14" t="s">
        <v>703</v>
      </c>
      <c r="DG462" s="14">
        <f>INDEX(属性投放!$BK$6:$BK$85,(CT462-2)*20+CX462)</f>
        <v>375</v>
      </c>
      <c r="DH462" s="14">
        <f>SUMIFS(DG$5:DG462,$CR$5:$CR462,"="&amp;$CR462)</f>
        <v>5182</v>
      </c>
      <c r="DI462" s="14" t="s">
        <v>704</v>
      </c>
      <c r="DJ462" s="14">
        <f>INDEX(属性投放!$BL$6:$BL$85,(CT462-2)*20+CX462)</f>
        <v>7500</v>
      </c>
      <c r="DK462" s="14">
        <f>SUMIFS(DJ$5:DJ462,$CR$5:$CR462,"="&amp;$CR462)</f>
        <v>103600</v>
      </c>
      <c r="DP462" s="32"/>
      <c r="DQ462" s="32"/>
      <c r="DU462" s="32"/>
      <c r="DV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U463" s="13">
        <v>459</v>
      </c>
      <c r="BV463" s="13">
        <f t="shared" si="793"/>
        <v>23</v>
      </c>
      <c r="BW463" s="14">
        <f t="shared" si="794"/>
        <v>2</v>
      </c>
      <c r="BX463" s="14">
        <f t="shared" si="795"/>
        <v>1102023</v>
      </c>
      <c r="BY463" s="14" t="str">
        <f t="shared" si="796"/>
        <v>异邦刀客19突</v>
      </c>
      <c r="BZ463" s="25" t="s">
        <v>162</v>
      </c>
      <c r="CA463" s="14">
        <v>21</v>
      </c>
      <c r="CB463" s="14">
        <f t="shared" si="797"/>
        <v>19</v>
      </c>
      <c r="CC463" s="14" t="s">
        <v>21</v>
      </c>
      <c r="CD463" s="14">
        <f>INDEX(属性投放!$AY$6:$AY$85,(BW463-2)*20+CB463)</f>
        <v>16965</v>
      </c>
      <c r="CE463" s="14" t="s">
        <v>22</v>
      </c>
      <c r="CF463" s="14">
        <f>INDEX(属性投放!$AZ$6:$AZ$85,(BW463-2)*20+CB463)</f>
        <v>8470</v>
      </c>
      <c r="CG463" s="14" t="s">
        <v>674</v>
      </c>
      <c r="CH463" s="14">
        <f>INDEX(属性投放!$BA$6:$BA$85,(BW463-2)*20+CB463)</f>
        <v>168950</v>
      </c>
      <c r="CI463" s="14" t="s">
        <v>21</v>
      </c>
      <c r="CJ463" s="14">
        <f>INDEX(属性投放!$BB$6:$BB$85,(BW463-2)*20+CB463)</f>
        <v>25</v>
      </c>
      <c r="CK463" s="14" t="s">
        <v>22</v>
      </c>
      <c r="CL463" s="14">
        <f>INDEX(属性投放!$BC$6:$BC$85,(BW463-2)*20+CB463)</f>
        <v>13</v>
      </c>
      <c r="CM463" s="14" t="s">
        <v>674</v>
      </c>
      <c r="CN463" s="14">
        <f>INDEX(属性投放!$BD$6:$BD$85,(BW463-2)*20+CB463)</f>
        <v>250</v>
      </c>
      <c r="CQ463" s="13">
        <v>459</v>
      </c>
      <c r="CR463" s="13">
        <f t="shared" si="798"/>
        <v>9</v>
      </c>
      <c r="CS463" s="13">
        <f t="shared" si="799"/>
        <v>43</v>
      </c>
      <c r="CT463" s="14">
        <f t="shared" si="800"/>
        <v>3</v>
      </c>
      <c r="CU463" s="14">
        <f t="shared" si="801"/>
        <v>1102009</v>
      </c>
      <c r="CV463" s="14" t="str">
        <f>INDEX($O$6:$O$27,CR463)&amp;"-"&amp;INDEX(属性投放!$AB$7:$AB$26,CX463)&amp;"-魂火-"&amp;CZ463</f>
        <v>徐晃-大焦热+2-魂火-1</v>
      </c>
      <c r="CW463" s="25" t="s">
        <v>162</v>
      </c>
      <c r="CX463" s="14">
        <f>INDEX(属性投放!$AL$7:$AL$58,CS463)</f>
        <v>18</v>
      </c>
      <c r="CY463" s="14" t="s">
        <v>701</v>
      </c>
      <c r="CZ463" s="14">
        <f>INDEX(属性投放!$AM$7:$AM$58,CS463)</f>
        <v>1</v>
      </c>
      <c r="DA463" s="14">
        <f t="shared" si="802"/>
        <v>43</v>
      </c>
      <c r="DB463" s="14">
        <f>INDEX(属性投放!$AN$7:$AN$58,DA463)</f>
        <v>127</v>
      </c>
      <c r="DC463" s="14" t="s">
        <v>702</v>
      </c>
      <c r="DD463" s="14">
        <f>INDEX(属性投放!$BJ$6:$BJ$85,(CT463-2)*20+CX463)</f>
        <v>900</v>
      </c>
      <c r="DE463" s="14">
        <f>SUMIFS(DD$5:DD463,$CR$5:$CR463,"="&amp;$CR463)</f>
        <v>11260</v>
      </c>
      <c r="DF463" s="14" t="s">
        <v>703</v>
      </c>
      <c r="DG463" s="14">
        <f>INDEX(属性投放!$BK$6:$BK$85,(CT463-2)*20+CX463)</f>
        <v>450</v>
      </c>
      <c r="DH463" s="14">
        <f>SUMIFS(DG$5:DG463,$CR$5:$CR463,"="&amp;$CR463)</f>
        <v>5632</v>
      </c>
      <c r="DI463" s="14" t="s">
        <v>704</v>
      </c>
      <c r="DJ463" s="14">
        <f>INDEX(属性投放!$BL$6:$BL$85,(CT463-2)*20+CX463)</f>
        <v>9000</v>
      </c>
      <c r="DK463" s="14">
        <f>SUMIFS(DJ$5:DJ463,$CR$5:$CR463,"="&amp;$CR463)</f>
        <v>112600</v>
      </c>
      <c r="DP463" s="32"/>
      <c r="DQ463" s="32"/>
      <c r="DU463" s="32"/>
      <c r="DV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U464" s="13">
        <v>460</v>
      </c>
      <c r="BV464" s="13">
        <f t="shared" si="793"/>
        <v>23</v>
      </c>
      <c r="BW464" s="14">
        <f t="shared" si="794"/>
        <v>2</v>
      </c>
      <c r="BX464" s="14">
        <f t="shared" si="795"/>
        <v>1102023</v>
      </c>
      <c r="BY464" s="14" t="str">
        <f t="shared" si="796"/>
        <v>异邦刀客20突</v>
      </c>
      <c r="BZ464" s="25" t="s">
        <v>162</v>
      </c>
      <c r="CA464" s="14">
        <v>22</v>
      </c>
      <c r="CB464" s="14">
        <f t="shared" si="797"/>
        <v>20</v>
      </c>
      <c r="CC464" s="14" t="s">
        <v>21</v>
      </c>
      <c r="CD464" s="14">
        <f>INDEX(属性投放!$AY$6:$AY$85,(BW464-2)*20+CB464)</f>
        <v>21115</v>
      </c>
      <c r="CE464" s="14" t="s">
        <v>22</v>
      </c>
      <c r="CF464" s="14">
        <f>INDEX(属性投放!$AZ$6:$AZ$85,(BW464-2)*20+CB464)</f>
        <v>10549</v>
      </c>
      <c r="CG464" s="14" t="s">
        <v>674</v>
      </c>
      <c r="CH464" s="14">
        <f>INDEX(属性投放!$BA$6:$BA$85,(BW464-2)*20+CB464)</f>
        <v>210450</v>
      </c>
      <c r="CI464" s="14" t="s">
        <v>21</v>
      </c>
      <c r="CJ464" s="14">
        <f>INDEX(属性投放!$BB$6:$BB$85,(BW464-2)*20+CB464)</f>
        <v>25</v>
      </c>
      <c r="CK464" s="14" t="s">
        <v>22</v>
      </c>
      <c r="CL464" s="14">
        <f>INDEX(属性投放!$BC$6:$BC$85,(BW464-2)*20+CB464)</f>
        <v>13</v>
      </c>
      <c r="CM464" s="14" t="s">
        <v>674</v>
      </c>
      <c r="CN464" s="14">
        <f>INDEX(属性投放!$BD$6:$BD$85,(BW464-2)*20+CB464)</f>
        <v>250</v>
      </c>
      <c r="CQ464" s="13">
        <v>460</v>
      </c>
      <c r="CR464" s="13">
        <f t="shared" si="798"/>
        <v>9</v>
      </c>
      <c r="CS464" s="13">
        <f t="shared" si="799"/>
        <v>44</v>
      </c>
      <c r="CT464" s="14">
        <f t="shared" si="800"/>
        <v>3</v>
      </c>
      <c r="CU464" s="14">
        <f t="shared" si="801"/>
        <v>1102009</v>
      </c>
      <c r="CV464" s="14" t="str">
        <f>INDEX($O$6:$O$27,CR464)&amp;"-"&amp;INDEX(属性投放!$AB$7:$AB$26,CX464)&amp;"-魂火-"&amp;CZ464</f>
        <v>徐晃-大焦热+2-魂火-2</v>
      </c>
      <c r="CW464" s="25" t="s">
        <v>162</v>
      </c>
      <c r="CX464" s="14">
        <f>INDEX(属性投放!$AL$7:$AL$58,CS464)</f>
        <v>18</v>
      </c>
      <c r="CY464" s="14" t="s">
        <v>701</v>
      </c>
      <c r="CZ464" s="14">
        <f>INDEX(属性投放!$AM$7:$AM$58,CS464)</f>
        <v>2</v>
      </c>
      <c r="DA464" s="14">
        <f t="shared" si="802"/>
        <v>44</v>
      </c>
      <c r="DB464" s="14">
        <f>INDEX(属性投放!$AN$7:$AN$58,DA464)</f>
        <v>130</v>
      </c>
      <c r="DC464" s="14" t="s">
        <v>702</v>
      </c>
      <c r="DD464" s="14">
        <f>INDEX(属性投放!$BJ$6:$BJ$85,(CT464-2)*20+CX464)</f>
        <v>900</v>
      </c>
      <c r="DE464" s="14">
        <f>SUMIFS(DD$5:DD464,$CR$5:$CR464,"="&amp;$CR464)</f>
        <v>12160</v>
      </c>
      <c r="DF464" s="14" t="s">
        <v>703</v>
      </c>
      <c r="DG464" s="14">
        <f>INDEX(属性投放!$BK$6:$BK$85,(CT464-2)*20+CX464)</f>
        <v>450</v>
      </c>
      <c r="DH464" s="14">
        <f>SUMIFS(DG$5:DG464,$CR$5:$CR464,"="&amp;$CR464)</f>
        <v>6082</v>
      </c>
      <c r="DI464" s="14" t="s">
        <v>704</v>
      </c>
      <c r="DJ464" s="14">
        <f>INDEX(属性投放!$BL$6:$BL$85,(CT464-2)*20+CX464)</f>
        <v>9000</v>
      </c>
      <c r="DK464" s="14">
        <f>SUMIFS(DJ$5:DJ464,$CR$5:$CR464,"="&amp;$CR464)</f>
        <v>121600</v>
      </c>
      <c r="DP464" s="32"/>
      <c r="DQ464" s="32"/>
      <c r="DU464" s="32"/>
      <c r="DV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>
        <v>461</v>
      </c>
      <c r="BV465" s="13">
        <f t="shared" si="793"/>
        <v>24</v>
      </c>
      <c r="BW465" s="14">
        <f t="shared" si="794"/>
        <v>3</v>
      </c>
      <c r="BX465" s="14">
        <f t="shared" si="795"/>
        <v>1102024</v>
      </c>
      <c r="BY465" s="14" t="str">
        <f t="shared" si="796"/>
        <v>朱仙1突</v>
      </c>
      <c r="BZ465" s="25" t="s">
        <v>162</v>
      </c>
      <c r="CA465" s="14">
        <v>23</v>
      </c>
      <c r="CB465" s="14">
        <f t="shared" si="797"/>
        <v>1</v>
      </c>
      <c r="CC465" s="14" t="s">
        <v>21</v>
      </c>
      <c r="CD465" s="14">
        <f>INDEX(属性投放!$AY$6:$AY$85,(BW465-2)*20+CB465)</f>
        <v>150</v>
      </c>
      <c r="CE465" s="14" t="s">
        <v>22</v>
      </c>
      <c r="CF465" s="14">
        <f>INDEX(属性投放!$AZ$6:$AZ$85,(BW465-2)*20+CB465)</f>
        <v>30</v>
      </c>
      <c r="CG465" s="14" t="s">
        <v>674</v>
      </c>
      <c r="CH465" s="14">
        <f>INDEX(属性投放!$BA$6:$BA$85,(BW465-2)*20+CB465)</f>
        <v>500</v>
      </c>
      <c r="CI465" s="14" t="s">
        <v>21</v>
      </c>
      <c r="CJ465" s="14">
        <f>INDEX(属性投放!$BB$6:$BB$85,(BW465-2)*20+CB465)</f>
        <v>8</v>
      </c>
      <c r="CK465" s="14" t="s">
        <v>22</v>
      </c>
      <c r="CL465" s="14">
        <f>INDEX(属性投放!$BC$6:$BC$85,(BW465-2)*20+CB465)</f>
        <v>4</v>
      </c>
      <c r="CM465" s="14" t="s">
        <v>674</v>
      </c>
      <c r="CN465" s="14">
        <f>INDEX(属性投放!$BD$6:$BD$85,(BW465-2)*20+CB465)</f>
        <v>80</v>
      </c>
      <c r="CQ465" s="13">
        <v>461</v>
      </c>
      <c r="CR465" s="13">
        <f t="shared" si="798"/>
        <v>9</v>
      </c>
      <c r="CS465" s="13">
        <f t="shared" si="799"/>
        <v>45</v>
      </c>
      <c r="CT465" s="14">
        <f t="shared" si="800"/>
        <v>3</v>
      </c>
      <c r="CU465" s="14">
        <f t="shared" si="801"/>
        <v>1102009</v>
      </c>
      <c r="CV465" s="14" t="str">
        <f>INDEX($O$6:$O$27,CR465)&amp;"-"&amp;INDEX(属性投放!$AB$7:$AB$26,CX465)&amp;"-魂火-"&amp;CZ465</f>
        <v>徐晃-大焦热+2-魂火-3</v>
      </c>
      <c r="CW465" s="25" t="s">
        <v>162</v>
      </c>
      <c r="CX465" s="14">
        <f>INDEX(属性投放!$AL$7:$AL$58,CS465)</f>
        <v>18</v>
      </c>
      <c r="CY465" s="14" t="s">
        <v>701</v>
      </c>
      <c r="CZ465" s="14">
        <f>INDEX(属性投放!$AM$7:$AM$58,CS465)</f>
        <v>3</v>
      </c>
      <c r="DA465" s="14">
        <f t="shared" si="802"/>
        <v>45</v>
      </c>
      <c r="DB465" s="14">
        <f>INDEX(属性投放!$AN$7:$AN$58,DA465)</f>
        <v>132</v>
      </c>
      <c r="DC465" s="14" t="s">
        <v>702</v>
      </c>
      <c r="DD465" s="14">
        <f>INDEX(属性投放!$BJ$6:$BJ$85,(CT465-2)*20+CX465)</f>
        <v>900</v>
      </c>
      <c r="DE465" s="14">
        <f>SUMIFS(DD$5:DD465,$CR$5:$CR465,"="&amp;$CR465)</f>
        <v>13060</v>
      </c>
      <c r="DF465" s="14" t="s">
        <v>703</v>
      </c>
      <c r="DG465" s="14">
        <f>INDEX(属性投放!$BK$6:$BK$85,(CT465-2)*20+CX465)</f>
        <v>450</v>
      </c>
      <c r="DH465" s="14">
        <f>SUMIFS(DG$5:DG465,$CR$5:$CR465,"="&amp;$CR465)</f>
        <v>6532</v>
      </c>
      <c r="DI465" s="14" t="s">
        <v>704</v>
      </c>
      <c r="DJ465" s="14">
        <f>INDEX(属性投放!$BL$6:$BL$85,(CT465-2)*20+CX465)</f>
        <v>9000</v>
      </c>
      <c r="DK465" s="14">
        <f>SUMIFS(DJ$5:DJ465,$CR$5:$CR465,"="&amp;$CR465)</f>
        <v>130600</v>
      </c>
      <c r="DP465" s="32"/>
      <c r="DQ465" s="32"/>
      <c r="DU465" s="32"/>
      <c r="DV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>
        <v>462</v>
      </c>
      <c r="BV466" s="13">
        <f t="shared" si="793"/>
        <v>24</v>
      </c>
      <c r="BW466" s="14">
        <f t="shared" si="794"/>
        <v>3</v>
      </c>
      <c r="BX466" s="14">
        <f t="shared" si="795"/>
        <v>1102024</v>
      </c>
      <c r="BY466" s="14" t="str">
        <f t="shared" si="796"/>
        <v>朱仙2突</v>
      </c>
      <c r="BZ466" s="25" t="s">
        <v>162</v>
      </c>
      <c r="CA466" s="14">
        <v>24</v>
      </c>
      <c r="CB466" s="14">
        <f t="shared" si="797"/>
        <v>2</v>
      </c>
      <c r="CC466" s="14" t="s">
        <v>21</v>
      </c>
      <c r="CD466" s="14">
        <f>INDEX(属性投放!$AY$6:$AY$85,(BW466-2)*20+CB466)</f>
        <v>237</v>
      </c>
      <c r="CE466" s="14" t="s">
        <v>22</v>
      </c>
      <c r="CF466" s="14">
        <f>INDEX(属性投放!$AZ$6:$AZ$85,(BW466-2)*20+CB466)</f>
        <v>74</v>
      </c>
      <c r="CG466" s="14" t="s">
        <v>674</v>
      </c>
      <c r="CH466" s="14">
        <f>INDEX(属性投放!$BA$6:$BA$85,(BW466-2)*20+CB466)</f>
        <v>1370</v>
      </c>
      <c r="CI466" s="14" t="s">
        <v>21</v>
      </c>
      <c r="CJ466" s="14">
        <f>INDEX(属性投放!$BB$6:$BB$85,(BW466-2)*20+CB466)</f>
        <v>10</v>
      </c>
      <c r="CK466" s="14" t="s">
        <v>22</v>
      </c>
      <c r="CL466" s="14">
        <f>INDEX(属性投放!$BC$6:$BC$85,(BW466-2)*20+CB466)</f>
        <v>5</v>
      </c>
      <c r="CM466" s="14" t="s">
        <v>674</v>
      </c>
      <c r="CN466" s="14">
        <f>INDEX(属性投放!$BD$6:$BD$85,(BW466-2)*20+CB466)</f>
        <v>100</v>
      </c>
      <c r="CQ466" s="13">
        <v>462</v>
      </c>
      <c r="CR466" s="13">
        <f t="shared" si="798"/>
        <v>9</v>
      </c>
      <c r="CS466" s="13">
        <f t="shared" si="799"/>
        <v>46</v>
      </c>
      <c r="CT466" s="14">
        <f t="shared" si="800"/>
        <v>3</v>
      </c>
      <c r="CU466" s="14">
        <f t="shared" si="801"/>
        <v>1102009</v>
      </c>
      <c r="CV466" s="14" t="str">
        <f>INDEX($O$6:$O$27,CR466)&amp;"-"&amp;INDEX(属性投放!$AB$7:$AB$26,CX466)&amp;"-魂火-"&amp;CZ466</f>
        <v>徐晃-无间-魂火-1</v>
      </c>
      <c r="CW466" s="25" t="s">
        <v>162</v>
      </c>
      <c r="CX466" s="14">
        <f>INDEX(属性投放!$AL$7:$AL$58,CS466)</f>
        <v>19</v>
      </c>
      <c r="CY466" s="14" t="s">
        <v>701</v>
      </c>
      <c r="CZ466" s="14">
        <f>INDEX(属性投放!$AM$7:$AM$58,CS466)</f>
        <v>1</v>
      </c>
      <c r="DA466" s="14">
        <f t="shared" si="802"/>
        <v>46</v>
      </c>
      <c r="DB466" s="14">
        <f>INDEX(属性投放!$AN$7:$AN$58,DA466)</f>
        <v>135</v>
      </c>
      <c r="DC466" s="14" t="s">
        <v>702</v>
      </c>
      <c r="DD466" s="14">
        <f>INDEX(属性投放!$BJ$6:$BJ$85,(CT466-2)*20+CX466)</f>
        <v>1125</v>
      </c>
      <c r="DE466" s="14">
        <f>SUMIFS(DD$5:DD466,$CR$5:$CR466,"="&amp;$CR466)</f>
        <v>14185</v>
      </c>
      <c r="DF466" s="14" t="s">
        <v>703</v>
      </c>
      <c r="DG466" s="14">
        <f>INDEX(属性投放!$BK$6:$BK$85,(CT466-2)*20+CX466)</f>
        <v>563</v>
      </c>
      <c r="DH466" s="14">
        <f>SUMIFS(DG$5:DG466,$CR$5:$CR466,"="&amp;$CR466)</f>
        <v>7095</v>
      </c>
      <c r="DI466" s="14" t="s">
        <v>704</v>
      </c>
      <c r="DJ466" s="14">
        <f>INDEX(属性投放!$BL$6:$BL$85,(CT466-2)*20+CX466)</f>
        <v>11250</v>
      </c>
      <c r="DK466" s="14">
        <f>SUMIFS(DJ$5:DJ466,$CR$5:$CR466,"="&amp;$CR466)</f>
        <v>141850</v>
      </c>
      <c r="DP466" s="32"/>
      <c r="DQ466" s="32"/>
      <c r="DU466" s="32"/>
      <c r="DV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>
        <v>463</v>
      </c>
      <c r="BV467" s="13">
        <f t="shared" si="793"/>
        <v>24</v>
      </c>
      <c r="BW467" s="14">
        <f t="shared" si="794"/>
        <v>3</v>
      </c>
      <c r="BX467" s="14">
        <f t="shared" si="795"/>
        <v>1102024</v>
      </c>
      <c r="BY467" s="14" t="str">
        <f t="shared" si="796"/>
        <v>朱仙3突</v>
      </c>
      <c r="BZ467" s="25" t="s">
        <v>162</v>
      </c>
      <c r="CA467" s="14">
        <v>25</v>
      </c>
      <c r="CB467" s="14">
        <f t="shared" si="797"/>
        <v>3</v>
      </c>
      <c r="CC467" s="14" t="s">
        <v>21</v>
      </c>
      <c r="CD467" s="14">
        <f>INDEX(属性投放!$AY$6:$AY$85,(BW467-2)*20+CB467)</f>
        <v>442</v>
      </c>
      <c r="CE467" s="14" t="s">
        <v>22</v>
      </c>
      <c r="CF467" s="14">
        <f>INDEX(属性投放!$AZ$6:$AZ$85,(BW467-2)*20+CB467)</f>
        <v>177</v>
      </c>
      <c r="CG467" s="14" t="s">
        <v>674</v>
      </c>
      <c r="CH467" s="14">
        <f>INDEX(属性投放!$BA$6:$BA$85,(BW467-2)*20+CB467)</f>
        <v>3420</v>
      </c>
      <c r="CI467" s="14" t="s">
        <v>21</v>
      </c>
      <c r="CJ467" s="14">
        <f>INDEX(属性投放!$BB$6:$BB$85,(BW467-2)*20+CB467)</f>
        <v>10</v>
      </c>
      <c r="CK467" s="14" t="s">
        <v>22</v>
      </c>
      <c r="CL467" s="14">
        <f>INDEX(属性投放!$BC$6:$BC$85,(BW467-2)*20+CB467)</f>
        <v>5</v>
      </c>
      <c r="CM467" s="14" t="s">
        <v>674</v>
      </c>
      <c r="CN467" s="14">
        <f>INDEX(属性投放!$BD$6:$BD$85,(BW467-2)*20+CB467)</f>
        <v>100</v>
      </c>
      <c r="CQ467" s="13">
        <v>463</v>
      </c>
      <c r="CR467" s="13">
        <f t="shared" si="798"/>
        <v>9</v>
      </c>
      <c r="CS467" s="13">
        <f t="shared" si="799"/>
        <v>47</v>
      </c>
      <c r="CT467" s="14">
        <f t="shared" si="800"/>
        <v>3</v>
      </c>
      <c r="CU467" s="14">
        <f t="shared" si="801"/>
        <v>1102009</v>
      </c>
      <c r="CV467" s="14" t="str">
        <f>INDEX($O$6:$O$27,CR467)&amp;"-"&amp;INDEX(属性投放!$AB$7:$AB$26,CX467)&amp;"-魂火-"&amp;CZ467</f>
        <v>徐晃-无间-魂火-2</v>
      </c>
      <c r="CW467" s="25" t="s">
        <v>162</v>
      </c>
      <c r="CX467" s="14">
        <f>INDEX(属性投放!$AL$7:$AL$58,CS467)</f>
        <v>19</v>
      </c>
      <c r="CY467" s="14" t="s">
        <v>701</v>
      </c>
      <c r="CZ467" s="14">
        <f>INDEX(属性投放!$AM$7:$AM$58,CS467)</f>
        <v>2</v>
      </c>
      <c r="DA467" s="14">
        <f t="shared" si="802"/>
        <v>47</v>
      </c>
      <c r="DB467" s="14">
        <f>INDEX(属性投放!$AN$7:$AN$58,DA467)</f>
        <v>137</v>
      </c>
      <c r="DC467" s="14" t="s">
        <v>702</v>
      </c>
      <c r="DD467" s="14">
        <f>INDEX(属性投放!$BJ$6:$BJ$85,(CT467-2)*20+CX467)</f>
        <v>1125</v>
      </c>
      <c r="DE467" s="14">
        <f>SUMIFS(DD$5:DD467,$CR$5:$CR467,"="&amp;$CR467)</f>
        <v>15310</v>
      </c>
      <c r="DF467" s="14" t="s">
        <v>703</v>
      </c>
      <c r="DG467" s="14">
        <f>INDEX(属性投放!$BK$6:$BK$85,(CT467-2)*20+CX467)</f>
        <v>563</v>
      </c>
      <c r="DH467" s="14">
        <f>SUMIFS(DG$5:DG467,$CR$5:$CR467,"="&amp;$CR467)</f>
        <v>7658</v>
      </c>
      <c r="DI467" s="14" t="s">
        <v>704</v>
      </c>
      <c r="DJ467" s="14">
        <f>INDEX(属性投放!$BL$6:$BL$85,(CT467-2)*20+CX467)</f>
        <v>11250</v>
      </c>
      <c r="DK467" s="14">
        <f>SUMIFS(DJ$5:DJ467,$CR$5:$CR467,"="&amp;$CR467)</f>
        <v>153100</v>
      </c>
      <c r="DP467" s="32"/>
      <c r="DQ467" s="32"/>
      <c r="DU467" s="32"/>
      <c r="DV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>
        <v>464</v>
      </c>
      <c r="BV468" s="13">
        <f t="shared" si="793"/>
        <v>24</v>
      </c>
      <c r="BW468" s="14">
        <f t="shared" si="794"/>
        <v>3</v>
      </c>
      <c r="BX468" s="14">
        <f t="shared" si="795"/>
        <v>1102024</v>
      </c>
      <c r="BY468" s="14" t="str">
        <f t="shared" si="796"/>
        <v>朱仙4突</v>
      </c>
      <c r="BZ468" s="25" t="s">
        <v>162</v>
      </c>
      <c r="CA468" s="14">
        <v>26</v>
      </c>
      <c r="CB468" s="14">
        <f t="shared" si="797"/>
        <v>4</v>
      </c>
      <c r="CC468" s="14" t="s">
        <v>21</v>
      </c>
      <c r="CD468" s="14">
        <f>INDEX(属性投放!$AY$6:$AY$85,(BW468-2)*20+CB468)</f>
        <v>687</v>
      </c>
      <c r="CE468" s="14" t="s">
        <v>22</v>
      </c>
      <c r="CF468" s="14">
        <f>INDEX(属性投放!$AZ$6:$AZ$85,(BW468-2)*20+CB468)</f>
        <v>301</v>
      </c>
      <c r="CG468" s="14" t="s">
        <v>674</v>
      </c>
      <c r="CH468" s="14">
        <f>INDEX(属性投放!$BA$6:$BA$85,(BW468-2)*20+CB468)</f>
        <v>5870</v>
      </c>
      <c r="CI468" s="14" t="s">
        <v>21</v>
      </c>
      <c r="CJ468" s="14">
        <f>INDEX(属性投放!$BB$6:$BB$85,(BW468-2)*20+CB468)</f>
        <v>12</v>
      </c>
      <c r="CK468" s="14" t="s">
        <v>22</v>
      </c>
      <c r="CL468" s="14">
        <f>INDEX(属性投放!$BC$6:$BC$85,(BW468-2)*20+CB468)</f>
        <v>6</v>
      </c>
      <c r="CM468" s="14" t="s">
        <v>674</v>
      </c>
      <c r="CN468" s="14">
        <f>INDEX(属性投放!$BD$6:$BD$85,(BW468-2)*20+CB468)</f>
        <v>120</v>
      </c>
      <c r="CQ468" s="13">
        <v>464</v>
      </c>
      <c r="CR468" s="13">
        <f t="shared" si="798"/>
        <v>9</v>
      </c>
      <c r="CS468" s="13">
        <f t="shared" si="799"/>
        <v>48</v>
      </c>
      <c r="CT468" s="14">
        <f t="shared" si="800"/>
        <v>3</v>
      </c>
      <c r="CU468" s="14">
        <f t="shared" si="801"/>
        <v>1102009</v>
      </c>
      <c r="CV468" s="14" t="str">
        <f>INDEX($O$6:$O$27,CR468)&amp;"-"&amp;INDEX(属性投放!$AB$7:$AB$26,CX468)&amp;"-魂火-"&amp;CZ468</f>
        <v>徐晃-无间-魂火-3</v>
      </c>
      <c r="CW468" s="25" t="s">
        <v>162</v>
      </c>
      <c r="CX468" s="14">
        <f>INDEX(属性投放!$AL$7:$AL$58,CS468)</f>
        <v>19</v>
      </c>
      <c r="CY468" s="14" t="s">
        <v>701</v>
      </c>
      <c r="CZ468" s="14">
        <f>INDEX(属性投放!$AM$7:$AM$58,CS468)</f>
        <v>3</v>
      </c>
      <c r="DA468" s="14">
        <f t="shared" si="802"/>
        <v>48</v>
      </c>
      <c r="DB468" s="14">
        <f>INDEX(属性投放!$AN$7:$AN$58,DA468)</f>
        <v>140</v>
      </c>
      <c r="DC468" s="14" t="s">
        <v>702</v>
      </c>
      <c r="DD468" s="14">
        <f>INDEX(属性投放!$BJ$6:$BJ$85,(CT468-2)*20+CX468)</f>
        <v>1125</v>
      </c>
      <c r="DE468" s="14">
        <f>SUMIFS(DD$5:DD468,$CR$5:$CR468,"="&amp;$CR468)</f>
        <v>16435</v>
      </c>
      <c r="DF468" s="14" t="s">
        <v>703</v>
      </c>
      <c r="DG468" s="14">
        <f>INDEX(属性投放!$BK$6:$BK$85,(CT468-2)*20+CX468)</f>
        <v>563</v>
      </c>
      <c r="DH468" s="14">
        <f>SUMIFS(DG$5:DG468,$CR$5:$CR468,"="&amp;$CR468)</f>
        <v>8221</v>
      </c>
      <c r="DI468" s="14" t="s">
        <v>704</v>
      </c>
      <c r="DJ468" s="14">
        <f>INDEX(属性投放!$BL$6:$BL$85,(CT468-2)*20+CX468)</f>
        <v>11250</v>
      </c>
      <c r="DK468" s="14">
        <f>SUMIFS(DJ$5:DJ468,$CR$5:$CR468,"="&amp;$CR468)</f>
        <v>164350</v>
      </c>
      <c r="DP468" s="32"/>
      <c r="DQ468" s="32"/>
      <c r="DU468" s="32"/>
      <c r="DV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>
        <v>465</v>
      </c>
      <c r="BV469" s="13">
        <f t="shared" si="793"/>
        <v>24</v>
      </c>
      <c r="BW469" s="14">
        <f t="shared" si="794"/>
        <v>3</v>
      </c>
      <c r="BX469" s="14">
        <f t="shared" si="795"/>
        <v>1102024</v>
      </c>
      <c r="BY469" s="14" t="str">
        <f t="shared" si="796"/>
        <v>朱仙5突</v>
      </c>
      <c r="BZ469" s="25" t="s">
        <v>162</v>
      </c>
      <c r="CA469" s="14">
        <v>27</v>
      </c>
      <c r="CB469" s="14">
        <f t="shared" si="797"/>
        <v>5</v>
      </c>
      <c r="CC469" s="14" t="s">
        <v>21</v>
      </c>
      <c r="CD469" s="14">
        <f>INDEX(属性投放!$AY$6:$AY$85,(BW469-2)*20+CB469)</f>
        <v>987</v>
      </c>
      <c r="CE469" s="14" t="s">
        <v>22</v>
      </c>
      <c r="CF469" s="14">
        <f>INDEX(属性投放!$AZ$6:$AZ$85,(BW469-2)*20+CB469)</f>
        <v>452</v>
      </c>
      <c r="CG469" s="14" t="s">
        <v>674</v>
      </c>
      <c r="CH469" s="14">
        <f>INDEX(属性投放!$BA$6:$BA$85,(BW469-2)*20+CB469)</f>
        <v>8870</v>
      </c>
      <c r="CI469" s="14" t="s">
        <v>21</v>
      </c>
      <c r="CJ469" s="14">
        <f>INDEX(属性投放!$BB$6:$BB$85,(BW469-2)*20+CB469)</f>
        <v>12</v>
      </c>
      <c r="CK469" s="14" t="s">
        <v>22</v>
      </c>
      <c r="CL469" s="14">
        <f>INDEX(属性投放!$BC$6:$BC$85,(BW469-2)*20+CB469)</f>
        <v>6</v>
      </c>
      <c r="CM469" s="14" t="s">
        <v>674</v>
      </c>
      <c r="CN469" s="14">
        <f>INDEX(属性投放!$BD$6:$BD$85,(BW469-2)*20+CB469)</f>
        <v>120</v>
      </c>
      <c r="CQ469" s="13">
        <v>465</v>
      </c>
      <c r="CR469" s="13">
        <f t="shared" si="798"/>
        <v>9</v>
      </c>
      <c r="CS469" s="13">
        <f t="shared" si="799"/>
        <v>49</v>
      </c>
      <c r="CT469" s="14">
        <f t="shared" si="800"/>
        <v>3</v>
      </c>
      <c r="CU469" s="14">
        <f t="shared" si="801"/>
        <v>1102009</v>
      </c>
      <c r="CV469" s="14" t="str">
        <f>INDEX($O$6:$O$27,CR469)&amp;"-"&amp;INDEX(属性投放!$AB$7:$AB$26,CX469)&amp;"-魂火-"&amp;CZ469</f>
        <v>徐晃-无间+1-魂火-1</v>
      </c>
      <c r="CW469" s="25" t="s">
        <v>162</v>
      </c>
      <c r="CX469" s="14">
        <f>INDEX(属性投放!$AL$7:$AL$58,CS469)</f>
        <v>20</v>
      </c>
      <c r="CY469" s="14" t="s">
        <v>701</v>
      </c>
      <c r="CZ469" s="14">
        <f>INDEX(属性投放!$AM$7:$AM$58,CS469)</f>
        <v>1</v>
      </c>
      <c r="DA469" s="14">
        <f t="shared" si="802"/>
        <v>49</v>
      </c>
      <c r="DB469" s="14">
        <f>INDEX(属性投放!$AN$7:$AN$58,DA469)</f>
        <v>142</v>
      </c>
      <c r="DC469" s="14" t="s">
        <v>702</v>
      </c>
      <c r="DD469" s="14">
        <f>INDEX(属性投放!$BJ$6:$BJ$85,(CT469-2)*20+CX469)</f>
        <v>1350</v>
      </c>
      <c r="DE469" s="14">
        <f>SUMIFS(DD$5:DD469,$CR$5:$CR469,"="&amp;$CR469)</f>
        <v>17785</v>
      </c>
      <c r="DF469" s="14" t="s">
        <v>703</v>
      </c>
      <c r="DG469" s="14">
        <f>INDEX(属性投放!$BK$6:$BK$85,(CT469-2)*20+CX469)</f>
        <v>675</v>
      </c>
      <c r="DH469" s="14">
        <f>SUMIFS(DG$5:DG469,$CR$5:$CR469,"="&amp;$CR469)</f>
        <v>8896</v>
      </c>
      <c r="DI469" s="14" t="s">
        <v>704</v>
      </c>
      <c r="DJ469" s="14">
        <f>INDEX(属性投放!$BL$6:$BL$85,(CT469-2)*20+CX469)</f>
        <v>13500</v>
      </c>
      <c r="DK469" s="14">
        <f>SUMIFS(DJ$5:DJ469,$CR$5:$CR469,"="&amp;$CR469)</f>
        <v>177850</v>
      </c>
      <c r="DP469" s="32"/>
      <c r="DQ469" s="32"/>
      <c r="DU469" s="32"/>
      <c r="DV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>
        <v>466</v>
      </c>
      <c r="BV470" s="13">
        <f t="shared" si="793"/>
        <v>24</v>
      </c>
      <c r="BW470" s="14">
        <f t="shared" si="794"/>
        <v>3</v>
      </c>
      <c r="BX470" s="14">
        <f t="shared" si="795"/>
        <v>1102024</v>
      </c>
      <c r="BY470" s="14" t="str">
        <f t="shared" si="796"/>
        <v>朱仙6突</v>
      </c>
      <c r="BZ470" s="25" t="s">
        <v>162</v>
      </c>
      <c r="CA470" s="14">
        <v>28</v>
      </c>
      <c r="CB470" s="14">
        <f t="shared" si="797"/>
        <v>6</v>
      </c>
      <c r="CC470" s="14" t="s">
        <v>21</v>
      </c>
      <c r="CD470" s="14">
        <f>INDEX(属性投放!$AY$6:$AY$85,(BW470-2)*20+CB470)</f>
        <v>1286</v>
      </c>
      <c r="CE470" s="14" t="s">
        <v>22</v>
      </c>
      <c r="CF470" s="14">
        <f>INDEX(属性投放!$AZ$6:$AZ$85,(BW470-2)*20+CB470)</f>
        <v>602</v>
      </c>
      <c r="CG470" s="14" t="s">
        <v>674</v>
      </c>
      <c r="CH470" s="14">
        <f>INDEX(属性投放!$BA$6:$BA$85,(BW470-2)*20+CB470)</f>
        <v>11860</v>
      </c>
      <c r="CI470" s="14" t="s">
        <v>21</v>
      </c>
      <c r="CJ470" s="14">
        <f>INDEX(属性投放!$BB$6:$BB$85,(BW470-2)*20+CB470)</f>
        <v>12</v>
      </c>
      <c r="CK470" s="14" t="s">
        <v>22</v>
      </c>
      <c r="CL470" s="14">
        <f>INDEX(属性投放!$BC$6:$BC$85,(BW470-2)*20+CB470)</f>
        <v>6</v>
      </c>
      <c r="CM470" s="14" t="s">
        <v>674</v>
      </c>
      <c r="CN470" s="14">
        <f>INDEX(属性投放!$BD$6:$BD$85,(BW470-2)*20+CB470)</f>
        <v>120</v>
      </c>
      <c r="CQ470" s="13">
        <v>466</v>
      </c>
      <c r="CR470" s="13">
        <f t="shared" si="798"/>
        <v>9</v>
      </c>
      <c r="CS470" s="13">
        <f t="shared" si="799"/>
        <v>50</v>
      </c>
      <c r="CT470" s="14">
        <f t="shared" si="800"/>
        <v>3</v>
      </c>
      <c r="CU470" s="14">
        <f t="shared" si="801"/>
        <v>1102009</v>
      </c>
      <c r="CV470" s="14" t="str">
        <f>INDEX($O$6:$O$27,CR470)&amp;"-"&amp;INDEX(属性投放!$AB$7:$AB$26,CX470)&amp;"-魂火-"&amp;CZ470</f>
        <v>徐晃-无间+1-魂火-2</v>
      </c>
      <c r="CW470" s="25" t="s">
        <v>162</v>
      </c>
      <c r="CX470" s="14">
        <f>INDEX(属性投放!$AL$7:$AL$58,CS470)</f>
        <v>20</v>
      </c>
      <c r="CY470" s="14" t="s">
        <v>701</v>
      </c>
      <c r="CZ470" s="14">
        <f>INDEX(属性投放!$AM$7:$AM$58,CS470)</f>
        <v>2</v>
      </c>
      <c r="DA470" s="14">
        <f t="shared" si="802"/>
        <v>50</v>
      </c>
      <c r="DB470" s="14">
        <f>INDEX(属性投放!$AN$7:$AN$58,DA470)</f>
        <v>145</v>
      </c>
      <c r="DC470" s="14" t="s">
        <v>702</v>
      </c>
      <c r="DD470" s="14">
        <f>INDEX(属性投放!$BJ$6:$BJ$85,(CT470-2)*20+CX470)</f>
        <v>1350</v>
      </c>
      <c r="DE470" s="14">
        <f>SUMIFS(DD$5:DD470,$CR$5:$CR470,"="&amp;$CR470)</f>
        <v>19135</v>
      </c>
      <c r="DF470" s="14" t="s">
        <v>703</v>
      </c>
      <c r="DG470" s="14">
        <f>INDEX(属性投放!$BK$6:$BK$85,(CT470-2)*20+CX470)</f>
        <v>675</v>
      </c>
      <c r="DH470" s="14">
        <f>SUMIFS(DG$5:DG470,$CR$5:$CR470,"="&amp;$CR470)</f>
        <v>9571</v>
      </c>
      <c r="DI470" s="14" t="s">
        <v>704</v>
      </c>
      <c r="DJ470" s="14">
        <f>INDEX(属性投放!$BL$6:$BL$85,(CT470-2)*20+CX470)</f>
        <v>13500</v>
      </c>
      <c r="DK470" s="14">
        <f>SUMIFS(DJ$5:DJ470,$CR$5:$CR470,"="&amp;$CR470)</f>
        <v>191350</v>
      </c>
      <c r="DP470" s="32"/>
      <c r="DQ470" s="32"/>
      <c r="DU470" s="32"/>
      <c r="DV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>
        <v>467</v>
      </c>
      <c r="BV471" s="13">
        <f t="shared" si="793"/>
        <v>24</v>
      </c>
      <c r="BW471" s="14">
        <f t="shared" si="794"/>
        <v>3</v>
      </c>
      <c r="BX471" s="14">
        <f t="shared" si="795"/>
        <v>1102024</v>
      </c>
      <c r="BY471" s="14" t="str">
        <f t="shared" si="796"/>
        <v>朱仙7突</v>
      </c>
      <c r="BZ471" s="25" t="s">
        <v>162</v>
      </c>
      <c r="CA471" s="14">
        <v>29</v>
      </c>
      <c r="CB471" s="14">
        <f t="shared" si="797"/>
        <v>7</v>
      </c>
      <c r="CC471" s="14" t="s">
        <v>21</v>
      </c>
      <c r="CD471" s="14">
        <f>INDEX(属性投放!$AY$6:$AY$85,(BW471-2)*20+CB471)</f>
        <v>1601</v>
      </c>
      <c r="CE471" s="14" t="s">
        <v>22</v>
      </c>
      <c r="CF471" s="14">
        <f>INDEX(属性投放!$AZ$6:$AZ$85,(BW471-2)*20+CB471)</f>
        <v>760</v>
      </c>
      <c r="CG471" s="14" t="s">
        <v>674</v>
      </c>
      <c r="CH471" s="14">
        <f>INDEX(属性投放!$BA$6:$BA$85,(BW471-2)*20+CB471)</f>
        <v>15010</v>
      </c>
      <c r="CI471" s="14" t="s">
        <v>21</v>
      </c>
      <c r="CJ471" s="14">
        <f>INDEX(属性投放!$BB$6:$BB$85,(BW471-2)*20+CB471)</f>
        <v>15</v>
      </c>
      <c r="CK471" s="14" t="s">
        <v>22</v>
      </c>
      <c r="CL471" s="14">
        <f>INDEX(属性投放!$BC$6:$BC$85,(BW471-2)*20+CB471)</f>
        <v>8</v>
      </c>
      <c r="CM471" s="14" t="s">
        <v>674</v>
      </c>
      <c r="CN471" s="14">
        <f>INDEX(属性投放!$BD$6:$BD$85,(BW471-2)*20+CB471)</f>
        <v>150</v>
      </c>
      <c r="CQ471" s="13">
        <v>467</v>
      </c>
      <c r="CR471" s="13">
        <f t="shared" si="798"/>
        <v>9</v>
      </c>
      <c r="CS471" s="13">
        <f t="shared" si="799"/>
        <v>51</v>
      </c>
      <c r="CT471" s="14">
        <f t="shared" si="800"/>
        <v>3</v>
      </c>
      <c r="CU471" s="14">
        <f t="shared" si="801"/>
        <v>1102009</v>
      </c>
      <c r="CV471" s="14" t="str">
        <f>INDEX($O$6:$O$27,CR471)&amp;"-"&amp;INDEX(属性投放!$AB$7:$AB$26,CX471)&amp;"-魂火-"&amp;CZ471</f>
        <v>徐晃-无间+1-魂火-3</v>
      </c>
      <c r="CW471" s="25" t="s">
        <v>162</v>
      </c>
      <c r="CX471" s="14">
        <f>INDEX(属性投放!$AL$7:$AL$58,CS471)</f>
        <v>20</v>
      </c>
      <c r="CY471" s="14" t="s">
        <v>701</v>
      </c>
      <c r="CZ471" s="14">
        <f>INDEX(属性投放!$AM$7:$AM$58,CS471)</f>
        <v>3</v>
      </c>
      <c r="DA471" s="14">
        <f t="shared" si="802"/>
        <v>51</v>
      </c>
      <c r="DB471" s="14">
        <f>INDEX(属性投放!$AN$7:$AN$58,DA471)</f>
        <v>147</v>
      </c>
      <c r="DC471" s="14" t="s">
        <v>702</v>
      </c>
      <c r="DD471" s="14">
        <f>INDEX(属性投放!$BJ$6:$BJ$85,(CT471-2)*20+CX471)</f>
        <v>1350</v>
      </c>
      <c r="DE471" s="14">
        <f>SUMIFS(DD$5:DD471,$CR$5:$CR471,"="&amp;$CR471)</f>
        <v>20485</v>
      </c>
      <c r="DF471" s="14" t="s">
        <v>703</v>
      </c>
      <c r="DG471" s="14">
        <f>INDEX(属性投放!$BK$6:$BK$85,(CT471-2)*20+CX471)</f>
        <v>675</v>
      </c>
      <c r="DH471" s="14">
        <f>SUMIFS(DG$5:DG471,$CR$5:$CR471,"="&amp;$CR471)</f>
        <v>10246</v>
      </c>
      <c r="DI471" s="14" t="s">
        <v>704</v>
      </c>
      <c r="DJ471" s="14">
        <f>INDEX(属性投放!$BL$6:$BL$85,(CT471-2)*20+CX471)</f>
        <v>13500</v>
      </c>
      <c r="DK471" s="14">
        <f>SUMIFS(DJ$5:DJ471,$CR$5:$CR471,"="&amp;$CR471)</f>
        <v>204850</v>
      </c>
      <c r="DP471" s="32"/>
      <c r="DQ471" s="32"/>
      <c r="DU471" s="32"/>
      <c r="DV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>
        <v>468</v>
      </c>
      <c r="BV472" s="13">
        <f t="shared" si="793"/>
        <v>24</v>
      </c>
      <c r="BW472" s="14">
        <f t="shared" si="794"/>
        <v>3</v>
      </c>
      <c r="BX472" s="14">
        <f t="shared" si="795"/>
        <v>1102024</v>
      </c>
      <c r="BY472" s="14" t="str">
        <f t="shared" si="796"/>
        <v>朱仙8突</v>
      </c>
      <c r="BZ472" s="25" t="s">
        <v>162</v>
      </c>
      <c r="CA472" s="14">
        <v>30</v>
      </c>
      <c r="CB472" s="14">
        <f t="shared" si="797"/>
        <v>8</v>
      </c>
      <c r="CC472" s="14" t="s">
        <v>21</v>
      </c>
      <c r="CD472" s="14">
        <f>INDEX(属性投放!$AY$6:$AY$85,(BW472-2)*20+CB472)</f>
        <v>1976</v>
      </c>
      <c r="CE472" s="14" t="s">
        <v>22</v>
      </c>
      <c r="CF472" s="14">
        <f>INDEX(属性投放!$AZ$6:$AZ$85,(BW472-2)*20+CB472)</f>
        <v>950</v>
      </c>
      <c r="CG472" s="14" t="s">
        <v>674</v>
      </c>
      <c r="CH472" s="14">
        <f>INDEX(属性投放!$BA$6:$BA$85,(BW472-2)*20+CB472)</f>
        <v>18760</v>
      </c>
      <c r="CI472" s="14" t="s">
        <v>21</v>
      </c>
      <c r="CJ472" s="14">
        <f>INDEX(属性投放!$BB$6:$BB$85,(BW472-2)*20+CB472)</f>
        <v>15</v>
      </c>
      <c r="CK472" s="14" t="s">
        <v>22</v>
      </c>
      <c r="CL472" s="14">
        <f>INDEX(属性投放!$BC$6:$BC$85,(BW472-2)*20+CB472)</f>
        <v>8</v>
      </c>
      <c r="CM472" s="14" t="s">
        <v>674</v>
      </c>
      <c r="CN472" s="14">
        <f>INDEX(属性投放!$BD$6:$BD$85,(BW472-2)*20+CB472)</f>
        <v>150</v>
      </c>
      <c r="CQ472" s="13">
        <v>468</v>
      </c>
      <c r="CR472" s="13">
        <f t="shared" si="798"/>
        <v>9</v>
      </c>
      <c r="CS472" s="13">
        <f t="shared" si="799"/>
        <v>52</v>
      </c>
      <c r="CT472" s="14">
        <f t="shared" si="800"/>
        <v>3</v>
      </c>
      <c r="CU472" s="14">
        <f t="shared" si="801"/>
        <v>1102009</v>
      </c>
      <c r="CV472" s="14" t="str">
        <f>INDEX($O$6:$O$27,CR472)&amp;"-"&amp;INDEX(属性投放!$AB$7:$AB$26,CX472)&amp;"-魂火-"&amp;CZ472</f>
        <v>徐晃-无间+1-魂火-4</v>
      </c>
      <c r="CW472" s="25" t="s">
        <v>162</v>
      </c>
      <c r="CX472" s="14">
        <f>INDEX(属性投放!$AL$7:$AL$58,CS472)</f>
        <v>20</v>
      </c>
      <c r="CY472" s="14" t="s">
        <v>701</v>
      </c>
      <c r="CZ472" s="14">
        <f>INDEX(属性投放!$AM$7:$AM$58,CS472)</f>
        <v>4</v>
      </c>
      <c r="DA472" s="14">
        <f t="shared" si="802"/>
        <v>52</v>
      </c>
      <c r="DB472" s="14">
        <f>INDEX(属性投放!$AN$7:$AN$58,DA472)</f>
        <v>150</v>
      </c>
      <c r="DC472" s="14" t="s">
        <v>702</v>
      </c>
      <c r="DD472" s="14">
        <f>INDEX(属性投放!$BJ$6:$BJ$85,(CT472-2)*20+CX472)</f>
        <v>1350</v>
      </c>
      <c r="DE472" s="14">
        <f>SUMIFS(DD$5:DD472,$CR$5:$CR472,"="&amp;$CR472)</f>
        <v>21835</v>
      </c>
      <c r="DF472" s="14" t="s">
        <v>703</v>
      </c>
      <c r="DG472" s="14">
        <f>INDEX(属性投放!$BK$6:$BK$85,(CT472-2)*20+CX472)</f>
        <v>675</v>
      </c>
      <c r="DH472" s="14">
        <f>SUMIFS(DG$5:DG472,$CR$5:$CR472,"="&amp;$CR472)</f>
        <v>10921</v>
      </c>
      <c r="DI472" s="14" t="s">
        <v>704</v>
      </c>
      <c r="DJ472" s="14">
        <f>INDEX(属性投放!$BL$6:$BL$85,(CT472-2)*20+CX472)</f>
        <v>13500</v>
      </c>
      <c r="DK472" s="14">
        <f>SUMIFS(DJ$5:DJ472,$CR$5:$CR472,"="&amp;$CR472)</f>
        <v>218350</v>
      </c>
      <c r="DP472" s="32"/>
      <c r="DQ472" s="32"/>
      <c r="DU472" s="32"/>
      <c r="DV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>
        <v>469</v>
      </c>
      <c r="BV473" s="13">
        <f t="shared" si="793"/>
        <v>24</v>
      </c>
      <c r="BW473" s="14">
        <f t="shared" si="794"/>
        <v>3</v>
      </c>
      <c r="BX473" s="14">
        <f t="shared" si="795"/>
        <v>1102024</v>
      </c>
      <c r="BY473" s="14" t="str">
        <f t="shared" si="796"/>
        <v>朱仙9突</v>
      </c>
      <c r="BZ473" s="25" t="s">
        <v>162</v>
      </c>
      <c r="CA473" s="14">
        <v>31</v>
      </c>
      <c r="CB473" s="14">
        <f t="shared" si="797"/>
        <v>9</v>
      </c>
      <c r="CC473" s="14" t="s">
        <v>21</v>
      </c>
      <c r="CD473" s="14">
        <f>INDEX(属性投放!$AY$6:$AY$85,(BW473-2)*20+CB473)</f>
        <v>2401</v>
      </c>
      <c r="CE473" s="14" t="s">
        <v>22</v>
      </c>
      <c r="CF473" s="14">
        <f>INDEX(属性投放!$AZ$6:$AZ$85,(BW473-2)*20+CB473)</f>
        <v>1165</v>
      </c>
      <c r="CG473" s="14" t="s">
        <v>674</v>
      </c>
      <c r="CH473" s="14">
        <f>INDEX(属性投放!$BA$6:$BA$85,(BW473-2)*20+CB473)</f>
        <v>23010</v>
      </c>
      <c r="CI473" s="14" t="s">
        <v>21</v>
      </c>
      <c r="CJ473" s="14">
        <f>INDEX(属性投放!$BB$6:$BB$85,(BW473-2)*20+CB473)</f>
        <v>15</v>
      </c>
      <c r="CK473" s="14" t="s">
        <v>22</v>
      </c>
      <c r="CL473" s="14">
        <f>INDEX(属性投放!$BC$6:$BC$85,(BW473-2)*20+CB473)</f>
        <v>8</v>
      </c>
      <c r="CM473" s="14" t="s">
        <v>674</v>
      </c>
      <c r="CN473" s="14">
        <f>INDEX(属性投放!$BD$6:$BD$85,(BW473-2)*20+CB473)</f>
        <v>150</v>
      </c>
      <c r="CQ473" s="13">
        <v>469</v>
      </c>
      <c r="CR473" s="13">
        <f t="shared" si="798"/>
        <v>10</v>
      </c>
      <c r="CS473" s="13">
        <f t="shared" si="799"/>
        <v>1</v>
      </c>
      <c r="CT473" s="14">
        <f t="shared" si="800"/>
        <v>5</v>
      </c>
      <c r="CU473" s="14">
        <f t="shared" si="801"/>
        <v>1102010</v>
      </c>
      <c r="CV473" s="14" t="str">
        <f>INDEX($O$6:$O$27,CR473)&amp;"-"&amp;INDEX(属性投放!$AB$7:$AB$26,CX473)&amp;"-魂火-"&amp;CZ473</f>
        <v>张郃-等活-魂火-1</v>
      </c>
      <c r="CW473" s="25" t="s">
        <v>162</v>
      </c>
      <c r="CX473" s="14">
        <f>INDEX(属性投放!$AL$7:$AL$58,CS473)</f>
        <v>1</v>
      </c>
      <c r="CY473" s="14" t="s">
        <v>701</v>
      </c>
      <c r="CZ473" s="14">
        <f>INDEX(属性投放!$AM$7:$AM$58,CS473)</f>
        <v>1</v>
      </c>
      <c r="DA473" s="14">
        <f t="shared" si="802"/>
        <v>1</v>
      </c>
      <c r="DB473" s="14">
        <f>INDEX(属性投放!$AN$7:$AN$58,DA473)</f>
        <v>5</v>
      </c>
      <c r="DC473" s="14" t="s">
        <v>702</v>
      </c>
      <c r="DD473" s="14">
        <f>INDEX(属性投放!$BJ$6:$BJ$85,(CT473-2)*20+CX473)</f>
        <v>45</v>
      </c>
      <c r="DE473" s="14">
        <f>SUMIFS(DD$5:DD473,$CR$5:$CR473,"="&amp;$CR473)</f>
        <v>45</v>
      </c>
      <c r="DF473" s="14" t="s">
        <v>703</v>
      </c>
      <c r="DG473" s="14">
        <f>INDEX(属性投放!$BK$6:$BK$85,(CT473-2)*20+CX473)</f>
        <v>23</v>
      </c>
      <c r="DH473" s="14">
        <f>SUMIFS(DG$5:DG473,$CR$5:$CR473,"="&amp;$CR473)</f>
        <v>23</v>
      </c>
      <c r="DI473" s="14" t="s">
        <v>704</v>
      </c>
      <c r="DJ473" s="14">
        <f>INDEX(属性投放!$BL$6:$BL$85,(CT473-2)*20+CX473)</f>
        <v>450</v>
      </c>
      <c r="DK473" s="14">
        <f>SUMIFS(DJ$5:DJ473,$CR$5:$CR473,"="&amp;$CR473)</f>
        <v>450</v>
      </c>
      <c r="DP473" s="32"/>
      <c r="DQ473" s="32"/>
      <c r="DU473" s="32"/>
      <c r="DV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>
        <v>470</v>
      </c>
      <c r="BV474" s="13">
        <f t="shared" si="793"/>
        <v>24</v>
      </c>
      <c r="BW474" s="14">
        <f t="shared" si="794"/>
        <v>3</v>
      </c>
      <c r="BX474" s="14">
        <f t="shared" si="795"/>
        <v>1102024</v>
      </c>
      <c r="BY474" s="14" t="str">
        <f t="shared" si="796"/>
        <v>朱仙10突</v>
      </c>
      <c r="BZ474" s="25" t="s">
        <v>162</v>
      </c>
      <c r="CA474" s="14">
        <v>32</v>
      </c>
      <c r="CB474" s="14">
        <f t="shared" si="797"/>
        <v>10</v>
      </c>
      <c r="CC474" s="14" t="s">
        <v>21</v>
      </c>
      <c r="CD474" s="14">
        <f>INDEX(属性投放!$AY$6:$AY$85,(BW474-2)*20+CB474)</f>
        <v>3081</v>
      </c>
      <c r="CE474" s="14" t="s">
        <v>22</v>
      </c>
      <c r="CF474" s="14">
        <f>INDEX(属性投放!$AZ$6:$AZ$85,(BW474-2)*20+CB474)</f>
        <v>1509</v>
      </c>
      <c r="CG474" s="14" t="s">
        <v>674</v>
      </c>
      <c r="CH474" s="14">
        <f>INDEX(属性投放!$BA$6:$BA$85,(BW474-2)*20+CB474)</f>
        <v>29810</v>
      </c>
      <c r="CI474" s="14" t="s">
        <v>21</v>
      </c>
      <c r="CJ474" s="14">
        <f>INDEX(属性投放!$BB$6:$BB$85,(BW474-2)*20+CB474)</f>
        <v>20</v>
      </c>
      <c r="CK474" s="14" t="s">
        <v>22</v>
      </c>
      <c r="CL474" s="14">
        <f>INDEX(属性投放!$BC$6:$BC$85,(BW474-2)*20+CB474)</f>
        <v>10</v>
      </c>
      <c r="CM474" s="14" t="s">
        <v>674</v>
      </c>
      <c r="CN474" s="14">
        <f>INDEX(属性投放!$BD$6:$BD$85,(BW474-2)*20+CB474)</f>
        <v>200</v>
      </c>
      <c r="CQ474" s="13">
        <v>470</v>
      </c>
      <c r="CR474" s="13">
        <f t="shared" si="798"/>
        <v>10</v>
      </c>
      <c r="CS474" s="13">
        <f t="shared" si="799"/>
        <v>2</v>
      </c>
      <c r="CT474" s="14">
        <f t="shared" si="800"/>
        <v>5</v>
      </c>
      <c r="CU474" s="14">
        <f t="shared" si="801"/>
        <v>1102010</v>
      </c>
      <c r="CV474" s="14" t="str">
        <f>INDEX($O$6:$O$27,CR474)&amp;"-"&amp;INDEX(属性投放!$AB$7:$AB$26,CX474)&amp;"-魂火-"&amp;CZ474</f>
        <v>张郃-黑绳-魂火-1</v>
      </c>
      <c r="CW474" s="25" t="s">
        <v>162</v>
      </c>
      <c r="CX474" s="14">
        <f>INDEX(属性投放!$AL$7:$AL$58,CS474)</f>
        <v>2</v>
      </c>
      <c r="CY474" s="14" t="s">
        <v>701</v>
      </c>
      <c r="CZ474" s="14">
        <f>INDEX(属性投放!$AM$7:$AM$58,CS474)</f>
        <v>1</v>
      </c>
      <c r="DA474" s="14">
        <f t="shared" si="802"/>
        <v>2</v>
      </c>
      <c r="DB474" s="14">
        <f>INDEX(属性投放!$AN$7:$AN$58,DA474)</f>
        <v>10</v>
      </c>
      <c r="DC474" s="14" t="s">
        <v>702</v>
      </c>
      <c r="DD474" s="14">
        <f>INDEX(属性投放!$BJ$6:$BJ$85,(CT474-2)*20+CX474)</f>
        <v>60</v>
      </c>
      <c r="DE474" s="14">
        <f>SUMIFS(DD$5:DD474,$CR$5:$CR474,"="&amp;$CR474)</f>
        <v>105</v>
      </c>
      <c r="DF474" s="14" t="s">
        <v>703</v>
      </c>
      <c r="DG474" s="14">
        <f>INDEX(属性投放!$BK$6:$BK$85,(CT474-2)*20+CX474)</f>
        <v>30</v>
      </c>
      <c r="DH474" s="14">
        <f>SUMIFS(DG$5:DG474,$CR$5:$CR474,"="&amp;$CR474)</f>
        <v>53</v>
      </c>
      <c r="DI474" s="14" t="s">
        <v>704</v>
      </c>
      <c r="DJ474" s="14">
        <f>INDEX(属性投放!$BL$6:$BL$85,(CT474-2)*20+CX474)</f>
        <v>600</v>
      </c>
      <c r="DK474" s="14">
        <f>SUMIFS(DJ$5:DJ474,$CR$5:$CR474,"="&amp;$CR474)</f>
        <v>1050</v>
      </c>
      <c r="DP474" s="32"/>
      <c r="DQ474" s="32"/>
      <c r="DU474" s="32"/>
      <c r="DV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>
        <v>471</v>
      </c>
      <c r="BV475" s="13">
        <f t="shared" si="793"/>
        <v>24</v>
      </c>
      <c r="BW475" s="14">
        <f t="shared" si="794"/>
        <v>3</v>
      </c>
      <c r="BX475" s="14">
        <f t="shared" si="795"/>
        <v>1102024</v>
      </c>
      <c r="BY475" s="14" t="str">
        <f t="shared" si="796"/>
        <v>朱仙11突</v>
      </c>
      <c r="BZ475" s="25" t="s">
        <v>162</v>
      </c>
      <c r="CA475" s="14">
        <v>33</v>
      </c>
      <c r="CB475" s="14">
        <f t="shared" si="797"/>
        <v>11</v>
      </c>
      <c r="CC475" s="14" t="s">
        <v>21</v>
      </c>
      <c r="CD475" s="14">
        <f>INDEX(属性投放!$AY$6:$AY$85,(BW475-2)*20+CB475)</f>
        <v>3896</v>
      </c>
      <c r="CE475" s="14" t="s">
        <v>22</v>
      </c>
      <c r="CF475" s="14">
        <f>INDEX(属性投放!$AZ$6:$AZ$85,(BW475-2)*20+CB475)</f>
        <v>1917</v>
      </c>
      <c r="CG475" s="14" t="s">
        <v>674</v>
      </c>
      <c r="CH475" s="14">
        <f>INDEX(属性投放!$BA$6:$BA$85,(BW475-2)*20+CB475)</f>
        <v>37960</v>
      </c>
      <c r="CI475" s="14" t="s">
        <v>21</v>
      </c>
      <c r="CJ475" s="14">
        <f>INDEX(属性投放!$BB$6:$BB$85,(BW475-2)*20+CB475)</f>
        <v>20</v>
      </c>
      <c r="CK475" s="14" t="s">
        <v>22</v>
      </c>
      <c r="CL475" s="14">
        <f>INDEX(属性投放!$BC$6:$BC$85,(BW475-2)*20+CB475)</f>
        <v>10</v>
      </c>
      <c r="CM475" s="14" t="s">
        <v>674</v>
      </c>
      <c r="CN475" s="14">
        <f>INDEX(属性投放!$BD$6:$BD$85,(BW475-2)*20+CB475)</f>
        <v>200</v>
      </c>
      <c r="CQ475" s="13">
        <v>471</v>
      </c>
      <c r="CR475" s="13">
        <f t="shared" si="798"/>
        <v>10</v>
      </c>
      <c r="CS475" s="13">
        <f t="shared" si="799"/>
        <v>3</v>
      </c>
      <c r="CT475" s="14">
        <f t="shared" si="800"/>
        <v>5</v>
      </c>
      <c r="CU475" s="14">
        <f t="shared" si="801"/>
        <v>1102010</v>
      </c>
      <c r="CV475" s="14" t="str">
        <f>INDEX($O$6:$O$27,CR475)&amp;"-"&amp;INDEX(属性投放!$AB$7:$AB$26,CX475)&amp;"-魂火-"&amp;CZ475</f>
        <v>张郃-黑绳-魂火-2</v>
      </c>
      <c r="CW475" s="25" t="s">
        <v>162</v>
      </c>
      <c r="CX475" s="14">
        <f>INDEX(属性投放!$AL$7:$AL$58,CS475)</f>
        <v>2</v>
      </c>
      <c r="CY475" s="14" t="s">
        <v>701</v>
      </c>
      <c r="CZ475" s="14">
        <f>INDEX(属性投放!$AM$7:$AM$58,CS475)</f>
        <v>2</v>
      </c>
      <c r="DA475" s="14">
        <f t="shared" si="802"/>
        <v>3</v>
      </c>
      <c r="DB475" s="14">
        <f>INDEX(属性投放!$AN$7:$AN$58,DA475)</f>
        <v>15</v>
      </c>
      <c r="DC475" s="14" t="s">
        <v>702</v>
      </c>
      <c r="DD475" s="14">
        <f>INDEX(属性投放!$BJ$6:$BJ$85,(CT475-2)*20+CX475)</f>
        <v>60</v>
      </c>
      <c r="DE475" s="14">
        <f>SUMIFS(DD$5:DD475,$CR$5:$CR475,"="&amp;$CR475)</f>
        <v>165</v>
      </c>
      <c r="DF475" s="14" t="s">
        <v>703</v>
      </c>
      <c r="DG475" s="14">
        <f>INDEX(属性投放!$BK$6:$BK$85,(CT475-2)*20+CX475)</f>
        <v>30</v>
      </c>
      <c r="DH475" s="14">
        <f>SUMIFS(DG$5:DG475,$CR$5:$CR475,"="&amp;$CR475)</f>
        <v>83</v>
      </c>
      <c r="DI475" s="14" t="s">
        <v>704</v>
      </c>
      <c r="DJ475" s="14">
        <f>INDEX(属性投放!$BL$6:$BL$85,(CT475-2)*20+CX475)</f>
        <v>600</v>
      </c>
      <c r="DK475" s="14">
        <f>SUMIFS(DJ$5:DJ475,$CR$5:$CR475,"="&amp;$CR475)</f>
        <v>1650</v>
      </c>
      <c r="DP475" s="32"/>
      <c r="DQ475" s="32"/>
      <c r="DU475" s="32"/>
      <c r="DV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>
        <v>472</v>
      </c>
      <c r="BV476" s="13">
        <f t="shared" si="793"/>
        <v>24</v>
      </c>
      <c r="BW476" s="14">
        <f t="shared" si="794"/>
        <v>3</v>
      </c>
      <c r="BX476" s="14">
        <f t="shared" si="795"/>
        <v>1102024</v>
      </c>
      <c r="BY476" s="14" t="str">
        <f t="shared" si="796"/>
        <v>朱仙12突</v>
      </c>
      <c r="BZ476" s="25" t="s">
        <v>162</v>
      </c>
      <c r="CA476" s="14">
        <v>34</v>
      </c>
      <c r="CB476" s="14">
        <f t="shared" si="797"/>
        <v>12</v>
      </c>
      <c r="CC476" s="14" t="s">
        <v>21</v>
      </c>
      <c r="CD476" s="14">
        <f>INDEX(属性投放!$AY$6:$AY$85,(BW476-2)*20+CB476)</f>
        <v>4876</v>
      </c>
      <c r="CE476" s="14" t="s">
        <v>22</v>
      </c>
      <c r="CF476" s="14">
        <f>INDEX(属性投放!$AZ$6:$AZ$85,(BW476-2)*20+CB476)</f>
        <v>2407</v>
      </c>
      <c r="CG476" s="14" t="s">
        <v>674</v>
      </c>
      <c r="CH476" s="14">
        <f>INDEX(属性投放!$BA$6:$BA$85,(BW476-2)*20+CB476)</f>
        <v>47760</v>
      </c>
      <c r="CI476" s="14" t="s">
        <v>21</v>
      </c>
      <c r="CJ476" s="14">
        <f>INDEX(属性投放!$BB$6:$BB$85,(BW476-2)*20+CB476)</f>
        <v>20</v>
      </c>
      <c r="CK476" s="14" t="s">
        <v>22</v>
      </c>
      <c r="CL476" s="14">
        <f>INDEX(属性投放!$BC$6:$BC$85,(BW476-2)*20+CB476)</f>
        <v>10</v>
      </c>
      <c r="CM476" s="14" t="s">
        <v>674</v>
      </c>
      <c r="CN476" s="14">
        <f>INDEX(属性投放!$BD$6:$BD$85,(BW476-2)*20+CB476)</f>
        <v>200</v>
      </c>
      <c r="CQ476" s="13">
        <v>472</v>
      </c>
      <c r="CR476" s="13">
        <f t="shared" si="798"/>
        <v>10</v>
      </c>
      <c r="CS476" s="13">
        <f t="shared" si="799"/>
        <v>4</v>
      </c>
      <c r="CT476" s="14">
        <f t="shared" si="800"/>
        <v>5</v>
      </c>
      <c r="CU476" s="14">
        <f t="shared" si="801"/>
        <v>1102010</v>
      </c>
      <c r="CV476" s="14" t="str">
        <f>INDEX($O$6:$O$27,CR476)&amp;"-"&amp;INDEX(属性投放!$AB$7:$AB$26,CX476)&amp;"-魂火-"&amp;CZ476</f>
        <v>张郃-黑绳+1-魂火-1</v>
      </c>
      <c r="CW476" s="25" t="s">
        <v>162</v>
      </c>
      <c r="CX476" s="14">
        <f>INDEX(属性投放!$AL$7:$AL$58,CS476)</f>
        <v>3</v>
      </c>
      <c r="CY476" s="14" t="s">
        <v>701</v>
      </c>
      <c r="CZ476" s="14">
        <f>INDEX(属性投放!$AM$7:$AM$58,CS476)</f>
        <v>1</v>
      </c>
      <c r="DA476" s="14">
        <f t="shared" si="802"/>
        <v>4</v>
      </c>
      <c r="DB476" s="14">
        <f>INDEX(属性投放!$AN$7:$AN$58,DA476)</f>
        <v>20</v>
      </c>
      <c r="DC476" s="14" t="s">
        <v>702</v>
      </c>
      <c r="DD476" s="14">
        <f>INDEX(属性投放!$BJ$6:$BJ$85,(CT476-2)*20+CX476)</f>
        <v>70</v>
      </c>
      <c r="DE476" s="14">
        <f>SUMIFS(DD$5:DD476,$CR$5:$CR476,"="&amp;$CR476)</f>
        <v>235</v>
      </c>
      <c r="DF476" s="14" t="s">
        <v>703</v>
      </c>
      <c r="DG476" s="14">
        <f>INDEX(属性投放!$BK$6:$BK$85,(CT476-2)*20+CX476)</f>
        <v>35</v>
      </c>
      <c r="DH476" s="14">
        <f>SUMIFS(DG$5:DG476,$CR$5:$CR476,"="&amp;$CR476)</f>
        <v>118</v>
      </c>
      <c r="DI476" s="14" t="s">
        <v>704</v>
      </c>
      <c r="DJ476" s="14">
        <f>INDEX(属性投放!$BL$6:$BL$85,(CT476-2)*20+CX476)</f>
        <v>700</v>
      </c>
      <c r="DK476" s="14">
        <f>SUMIFS(DJ$5:DJ476,$CR$5:$CR476,"="&amp;$CR476)</f>
        <v>2350</v>
      </c>
      <c r="DP476" s="32"/>
      <c r="DQ476" s="32"/>
      <c r="DU476" s="32"/>
      <c r="DV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>
        <v>473</v>
      </c>
      <c r="BV477" s="13">
        <f t="shared" si="793"/>
        <v>24</v>
      </c>
      <c r="BW477" s="14">
        <f t="shared" si="794"/>
        <v>3</v>
      </c>
      <c r="BX477" s="14">
        <f t="shared" si="795"/>
        <v>1102024</v>
      </c>
      <c r="BY477" s="14" t="str">
        <f t="shared" si="796"/>
        <v>朱仙13突</v>
      </c>
      <c r="BZ477" s="25" t="s">
        <v>162</v>
      </c>
      <c r="CA477" s="14">
        <v>35</v>
      </c>
      <c r="CB477" s="14">
        <f t="shared" si="797"/>
        <v>13</v>
      </c>
      <c r="CC477" s="14" t="s">
        <v>21</v>
      </c>
      <c r="CD477" s="14">
        <f>INDEX(属性投放!$AY$6:$AY$85,(BW477-2)*20+CB477)</f>
        <v>6266</v>
      </c>
      <c r="CE477" s="14" t="s">
        <v>22</v>
      </c>
      <c r="CF477" s="14">
        <f>INDEX(属性投放!$AZ$6:$AZ$85,(BW477-2)*20+CB477)</f>
        <v>3102</v>
      </c>
      <c r="CG477" s="14" t="s">
        <v>674</v>
      </c>
      <c r="CH477" s="14">
        <f>INDEX(属性投放!$BA$6:$BA$85,(BW477-2)*20+CB477)</f>
        <v>61660</v>
      </c>
      <c r="CI477" s="14" t="s">
        <v>21</v>
      </c>
      <c r="CJ477" s="14">
        <f>INDEX(属性投放!$BB$6:$BB$85,(BW477-2)*20+CB477)</f>
        <v>25</v>
      </c>
      <c r="CK477" s="14" t="s">
        <v>22</v>
      </c>
      <c r="CL477" s="14">
        <f>INDEX(属性投放!$BC$6:$BC$85,(BW477-2)*20+CB477)</f>
        <v>13</v>
      </c>
      <c r="CM477" s="14" t="s">
        <v>674</v>
      </c>
      <c r="CN477" s="14">
        <f>INDEX(属性投放!$BD$6:$BD$85,(BW477-2)*20+CB477)</f>
        <v>250</v>
      </c>
      <c r="CQ477" s="13">
        <v>473</v>
      </c>
      <c r="CR477" s="13">
        <f t="shared" si="798"/>
        <v>10</v>
      </c>
      <c r="CS477" s="13">
        <f t="shared" si="799"/>
        <v>5</v>
      </c>
      <c r="CT477" s="14">
        <f t="shared" si="800"/>
        <v>5</v>
      </c>
      <c r="CU477" s="14">
        <f t="shared" si="801"/>
        <v>1102010</v>
      </c>
      <c r="CV477" s="14" t="str">
        <f>INDEX($O$6:$O$27,CR477)&amp;"-"&amp;INDEX(属性投放!$AB$7:$AB$26,CX477)&amp;"-魂火-"&amp;CZ477</f>
        <v>张郃-黑绳+1-魂火-2</v>
      </c>
      <c r="CW477" s="25" t="s">
        <v>162</v>
      </c>
      <c r="CX477" s="14">
        <f>INDEX(属性投放!$AL$7:$AL$58,CS477)</f>
        <v>3</v>
      </c>
      <c r="CY477" s="14" t="s">
        <v>701</v>
      </c>
      <c r="CZ477" s="14">
        <f>INDEX(属性投放!$AM$7:$AM$58,CS477)</f>
        <v>2</v>
      </c>
      <c r="DA477" s="14">
        <f t="shared" si="802"/>
        <v>5</v>
      </c>
      <c r="DB477" s="14">
        <f>INDEX(属性投放!$AN$7:$AN$58,DA477)</f>
        <v>25</v>
      </c>
      <c r="DC477" s="14" t="s">
        <v>702</v>
      </c>
      <c r="DD477" s="14">
        <f>INDEX(属性投放!$BJ$6:$BJ$85,(CT477-2)*20+CX477)</f>
        <v>70</v>
      </c>
      <c r="DE477" s="14">
        <f>SUMIFS(DD$5:DD477,$CR$5:$CR477,"="&amp;$CR477)</f>
        <v>305</v>
      </c>
      <c r="DF477" s="14" t="s">
        <v>703</v>
      </c>
      <c r="DG477" s="14">
        <f>INDEX(属性投放!$BK$6:$BK$85,(CT477-2)*20+CX477)</f>
        <v>35</v>
      </c>
      <c r="DH477" s="14">
        <f>SUMIFS(DG$5:DG477,$CR$5:$CR477,"="&amp;$CR477)</f>
        <v>153</v>
      </c>
      <c r="DI477" s="14" t="s">
        <v>704</v>
      </c>
      <c r="DJ477" s="14">
        <f>INDEX(属性投放!$BL$6:$BL$85,(CT477-2)*20+CX477)</f>
        <v>700</v>
      </c>
      <c r="DK477" s="14">
        <f>SUMIFS(DJ$5:DJ477,$CR$5:$CR477,"="&amp;$CR477)</f>
        <v>3050</v>
      </c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>
        <v>474</v>
      </c>
      <c r="BV478" s="13">
        <f t="shared" si="793"/>
        <v>24</v>
      </c>
      <c r="BW478" s="14">
        <f t="shared" si="794"/>
        <v>3</v>
      </c>
      <c r="BX478" s="14">
        <f t="shared" si="795"/>
        <v>1102024</v>
      </c>
      <c r="BY478" s="14" t="str">
        <f t="shared" si="796"/>
        <v>朱仙14突</v>
      </c>
      <c r="BZ478" s="25" t="s">
        <v>162</v>
      </c>
      <c r="CA478" s="14">
        <v>36</v>
      </c>
      <c r="CB478" s="14">
        <f t="shared" si="797"/>
        <v>14</v>
      </c>
      <c r="CC478" s="14" t="s">
        <v>21</v>
      </c>
      <c r="CD478" s="14">
        <f>INDEX(属性投放!$AY$6:$AY$85,(BW478-2)*20+CB478)</f>
        <v>7866</v>
      </c>
      <c r="CE478" s="14" t="s">
        <v>22</v>
      </c>
      <c r="CF478" s="14">
        <f>INDEX(属性投放!$AZ$6:$AZ$85,(BW478-2)*20+CB478)</f>
        <v>3906</v>
      </c>
      <c r="CG478" s="14" t="s">
        <v>674</v>
      </c>
      <c r="CH478" s="14">
        <f>INDEX(属性投放!$BA$6:$BA$85,(BW478-2)*20+CB478)</f>
        <v>77660</v>
      </c>
      <c r="CI478" s="14" t="s">
        <v>21</v>
      </c>
      <c r="CJ478" s="14">
        <f>INDEX(属性投放!$BB$6:$BB$85,(BW478-2)*20+CB478)</f>
        <v>25</v>
      </c>
      <c r="CK478" s="14" t="s">
        <v>22</v>
      </c>
      <c r="CL478" s="14">
        <f>INDEX(属性投放!$BC$6:$BC$85,(BW478-2)*20+CB478)</f>
        <v>13</v>
      </c>
      <c r="CM478" s="14" t="s">
        <v>674</v>
      </c>
      <c r="CN478" s="14">
        <f>INDEX(属性投放!$BD$6:$BD$85,(BW478-2)*20+CB478)</f>
        <v>250</v>
      </c>
      <c r="CQ478" s="13">
        <v>474</v>
      </c>
      <c r="CR478" s="13">
        <f t="shared" si="798"/>
        <v>10</v>
      </c>
      <c r="CS478" s="13">
        <f t="shared" si="799"/>
        <v>6</v>
      </c>
      <c r="CT478" s="14">
        <f t="shared" si="800"/>
        <v>5</v>
      </c>
      <c r="CU478" s="14">
        <f t="shared" si="801"/>
        <v>1102010</v>
      </c>
      <c r="CV478" s="14" t="str">
        <f>INDEX($O$6:$O$27,CR478)&amp;"-"&amp;INDEX(属性投放!$AB$7:$AB$26,CX478)&amp;"-魂火-"&amp;CZ478</f>
        <v>张郃-众合-魂火-1</v>
      </c>
      <c r="CW478" s="25" t="s">
        <v>162</v>
      </c>
      <c r="CX478" s="14">
        <f>INDEX(属性投放!$AL$7:$AL$58,CS478)</f>
        <v>4</v>
      </c>
      <c r="CY478" s="14" t="s">
        <v>701</v>
      </c>
      <c r="CZ478" s="14">
        <f>INDEX(属性投放!$AM$7:$AM$58,CS478)</f>
        <v>1</v>
      </c>
      <c r="DA478" s="14">
        <f t="shared" si="802"/>
        <v>6</v>
      </c>
      <c r="DB478" s="14">
        <f>INDEX(属性投放!$AN$7:$AN$58,DA478)</f>
        <v>30</v>
      </c>
      <c r="DC478" s="14" t="s">
        <v>702</v>
      </c>
      <c r="DD478" s="14">
        <f>INDEX(属性投放!$BJ$6:$BJ$85,(CT478-2)*20+CX478)</f>
        <v>90</v>
      </c>
      <c r="DE478" s="14">
        <f>SUMIFS(DD$5:DD478,$CR$5:$CR478,"="&amp;$CR478)</f>
        <v>395</v>
      </c>
      <c r="DF478" s="14" t="s">
        <v>703</v>
      </c>
      <c r="DG478" s="14">
        <f>INDEX(属性投放!$BK$6:$BK$85,(CT478-2)*20+CX478)</f>
        <v>45</v>
      </c>
      <c r="DH478" s="14">
        <f>SUMIFS(DG$5:DG478,$CR$5:$CR478,"="&amp;$CR478)</f>
        <v>198</v>
      </c>
      <c r="DI478" s="14" t="s">
        <v>704</v>
      </c>
      <c r="DJ478" s="14">
        <f>INDEX(属性投放!$BL$6:$BL$85,(CT478-2)*20+CX478)</f>
        <v>900</v>
      </c>
      <c r="DK478" s="14">
        <f>SUMIFS(DJ$5:DJ478,$CR$5:$CR478,"="&amp;$CR478)</f>
        <v>3950</v>
      </c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>
        <v>475</v>
      </c>
      <c r="BV479" s="13">
        <f t="shared" si="793"/>
        <v>24</v>
      </c>
      <c r="BW479" s="14">
        <f t="shared" si="794"/>
        <v>3</v>
      </c>
      <c r="BX479" s="14">
        <f t="shared" si="795"/>
        <v>1102024</v>
      </c>
      <c r="BY479" s="14" t="str">
        <f t="shared" si="796"/>
        <v>朱仙15突</v>
      </c>
      <c r="BZ479" s="25" t="s">
        <v>162</v>
      </c>
      <c r="CA479" s="14">
        <v>37</v>
      </c>
      <c r="CB479" s="14">
        <f t="shared" si="797"/>
        <v>15</v>
      </c>
      <c r="CC479" s="14" t="s">
        <v>21</v>
      </c>
      <c r="CD479" s="14">
        <f>INDEX(属性投放!$AY$6:$AY$85,(BW479-2)*20+CB479)</f>
        <v>9641</v>
      </c>
      <c r="CE479" s="14" t="s">
        <v>22</v>
      </c>
      <c r="CF479" s="14">
        <f>INDEX(属性投放!$AZ$6:$AZ$85,(BW479-2)*20+CB479)</f>
        <v>4797</v>
      </c>
      <c r="CG479" s="14" t="s">
        <v>674</v>
      </c>
      <c r="CH479" s="14">
        <f>INDEX(属性投放!$BA$6:$BA$85,(BW479-2)*20+CB479)</f>
        <v>95410</v>
      </c>
      <c r="CI479" s="14" t="s">
        <v>21</v>
      </c>
      <c r="CJ479" s="14">
        <f>INDEX(属性投放!$BB$6:$BB$85,(BW479-2)*20+CB479)</f>
        <v>25</v>
      </c>
      <c r="CK479" s="14" t="s">
        <v>22</v>
      </c>
      <c r="CL479" s="14">
        <f>INDEX(属性投放!$BC$6:$BC$85,(BW479-2)*20+CB479)</f>
        <v>13</v>
      </c>
      <c r="CM479" s="14" t="s">
        <v>674</v>
      </c>
      <c r="CN479" s="14">
        <f>INDEX(属性投放!$BD$6:$BD$85,(BW479-2)*20+CB479)</f>
        <v>250</v>
      </c>
      <c r="CQ479" s="13">
        <v>475</v>
      </c>
      <c r="CR479" s="13">
        <f t="shared" si="798"/>
        <v>10</v>
      </c>
      <c r="CS479" s="13">
        <f t="shared" si="799"/>
        <v>7</v>
      </c>
      <c r="CT479" s="14">
        <f t="shared" si="800"/>
        <v>5</v>
      </c>
      <c r="CU479" s="14">
        <f t="shared" si="801"/>
        <v>1102010</v>
      </c>
      <c r="CV479" s="14" t="str">
        <f>INDEX($O$6:$O$27,CR479)&amp;"-"&amp;INDEX(属性投放!$AB$7:$AB$26,CX479)&amp;"-魂火-"&amp;CZ479</f>
        <v>张郃-众合-魂火-2</v>
      </c>
      <c r="CW479" s="25" t="s">
        <v>162</v>
      </c>
      <c r="CX479" s="14">
        <f>INDEX(属性投放!$AL$7:$AL$58,CS479)</f>
        <v>4</v>
      </c>
      <c r="CY479" s="14" t="s">
        <v>701</v>
      </c>
      <c r="CZ479" s="14">
        <f>INDEX(属性投放!$AM$7:$AM$58,CS479)</f>
        <v>2</v>
      </c>
      <c r="DA479" s="14">
        <f t="shared" si="802"/>
        <v>7</v>
      </c>
      <c r="DB479" s="14">
        <f>INDEX(属性投放!$AN$7:$AN$58,DA479)</f>
        <v>35</v>
      </c>
      <c r="DC479" s="14" t="s">
        <v>702</v>
      </c>
      <c r="DD479" s="14">
        <f>INDEX(属性投放!$BJ$6:$BJ$85,(CT479-2)*20+CX479)</f>
        <v>90</v>
      </c>
      <c r="DE479" s="14">
        <f>SUMIFS(DD$5:DD479,$CR$5:$CR479,"="&amp;$CR479)</f>
        <v>485</v>
      </c>
      <c r="DF479" s="14" t="s">
        <v>703</v>
      </c>
      <c r="DG479" s="14">
        <f>INDEX(属性投放!$BK$6:$BK$85,(CT479-2)*20+CX479)</f>
        <v>45</v>
      </c>
      <c r="DH479" s="14">
        <f>SUMIFS(DG$5:DG479,$CR$5:$CR479,"="&amp;$CR479)</f>
        <v>243</v>
      </c>
      <c r="DI479" s="14" t="s">
        <v>704</v>
      </c>
      <c r="DJ479" s="14">
        <f>INDEX(属性投放!$BL$6:$BL$85,(CT479-2)*20+CX479)</f>
        <v>900</v>
      </c>
      <c r="DK479" s="14">
        <f>SUMIFS(DJ$5:DJ479,$CR$5:$CR479,"="&amp;$CR479)</f>
        <v>4850</v>
      </c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>
        <v>476</v>
      </c>
      <c r="BV480" s="13">
        <f t="shared" si="793"/>
        <v>24</v>
      </c>
      <c r="BW480" s="14">
        <f t="shared" si="794"/>
        <v>3</v>
      </c>
      <c r="BX480" s="14">
        <f t="shared" si="795"/>
        <v>1102024</v>
      </c>
      <c r="BY480" s="14" t="str">
        <f t="shared" si="796"/>
        <v>朱仙16突</v>
      </c>
      <c r="BZ480" s="25" t="s">
        <v>162</v>
      </c>
      <c r="CA480" s="14">
        <v>38</v>
      </c>
      <c r="CB480" s="14">
        <f t="shared" si="797"/>
        <v>16</v>
      </c>
      <c r="CC480" s="14" t="s">
        <v>21</v>
      </c>
      <c r="CD480" s="14">
        <f>INDEX(属性投放!$AY$6:$AY$85,(BW480-2)*20+CB480)</f>
        <v>12281</v>
      </c>
      <c r="CE480" s="14" t="s">
        <v>22</v>
      </c>
      <c r="CF480" s="14">
        <f>INDEX(属性投放!$AZ$6:$AZ$85,(BW480-2)*20+CB480)</f>
        <v>6121</v>
      </c>
      <c r="CG480" s="14" t="s">
        <v>674</v>
      </c>
      <c r="CH480" s="14">
        <f>INDEX(属性投放!$BA$6:$BA$85,(BW480-2)*20+CB480)</f>
        <v>121810</v>
      </c>
      <c r="CI480" s="14" t="s">
        <v>21</v>
      </c>
      <c r="CJ480" s="14">
        <f>INDEX(属性投放!$BB$6:$BB$85,(BW480-2)*20+CB480)</f>
        <v>30</v>
      </c>
      <c r="CK480" s="14" t="s">
        <v>22</v>
      </c>
      <c r="CL480" s="14">
        <f>INDEX(属性投放!$BC$6:$BC$85,(BW480-2)*20+CB480)</f>
        <v>15</v>
      </c>
      <c r="CM480" s="14" t="s">
        <v>674</v>
      </c>
      <c r="CN480" s="14">
        <f>INDEX(属性投放!$BD$6:$BD$85,(BW480-2)*20+CB480)</f>
        <v>300</v>
      </c>
      <c r="CQ480" s="13">
        <v>476</v>
      </c>
      <c r="CR480" s="13">
        <f t="shared" si="798"/>
        <v>10</v>
      </c>
      <c r="CS480" s="13">
        <f t="shared" si="799"/>
        <v>8</v>
      </c>
      <c r="CT480" s="14">
        <f t="shared" si="800"/>
        <v>5</v>
      </c>
      <c r="CU480" s="14">
        <f t="shared" si="801"/>
        <v>1102010</v>
      </c>
      <c r="CV480" s="14" t="str">
        <f>INDEX($O$6:$O$27,CR480)&amp;"-"&amp;INDEX(属性投放!$AB$7:$AB$26,CX480)&amp;"-魂火-"&amp;CZ480</f>
        <v>张郃-众合+1-魂火-1</v>
      </c>
      <c r="CW480" s="25" t="s">
        <v>162</v>
      </c>
      <c r="CX480" s="14">
        <f>INDEX(属性投放!$AL$7:$AL$58,CS480)</f>
        <v>5</v>
      </c>
      <c r="CY480" s="14" t="s">
        <v>701</v>
      </c>
      <c r="CZ480" s="14">
        <f>INDEX(属性投放!$AM$7:$AM$58,CS480)</f>
        <v>1</v>
      </c>
      <c r="DA480" s="14">
        <f t="shared" si="802"/>
        <v>8</v>
      </c>
      <c r="DB480" s="14">
        <f>INDEX(属性投放!$AN$7:$AN$58,DA480)</f>
        <v>40</v>
      </c>
      <c r="DC480" s="14" t="s">
        <v>702</v>
      </c>
      <c r="DD480" s="14">
        <f>INDEX(属性投放!$BJ$6:$BJ$85,(CT480-2)*20+CX480)</f>
        <v>100</v>
      </c>
      <c r="DE480" s="14">
        <f>SUMIFS(DD$5:DD480,$CR$5:$CR480,"="&amp;$CR480)</f>
        <v>585</v>
      </c>
      <c r="DF480" s="14" t="s">
        <v>703</v>
      </c>
      <c r="DG480" s="14">
        <f>INDEX(属性投放!$BK$6:$BK$85,(CT480-2)*20+CX480)</f>
        <v>50</v>
      </c>
      <c r="DH480" s="14">
        <f>SUMIFS(DG$5:DG480,$CR$5:$CR480,"="&amp;$CR480)</f>
        <v>293</v>
      </c>
      <c r="DI480" s="14" t="s">
        <v>704</v>
      </c>
      <c r="DJ480" s="14">
        <f>INDEX(属性投放!$BL$6:$BL$85,(CT480-2)*20+CX480)</f>
        <v>1000</v>
      </c>
      <c r="DK480" s="14">
        <f>SUMIFS(DJ$5:DJ480,$CR$5:$CR480,"="&amp;$CR480)</f>
        <v>5850</v>
      </c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>
        <v>477</v>
      </c>
      <c r="BV481" s="13">
        <f t="shared" si="793"/>
        <v>24</v>
      </c>
      <c r="BW481" s="14">
        <f t="shared" si="794"/>
        <v>3</v>
      </c>
      <c r="BX481" s="14">
        <f t="shared" si="795"/>
        <v>1102024</v>
      </c>
      <c r="BY481" s="14" t="str">
        <f t="shared" si="796"/>
        <v>朱仙17突</v>
      </c>
      <c r="BZ481" s="25" t="s">
        <v>162</v>
      </c>
      <c r="CA481" s="14">
        <v>39</v>
      </c>
      <c r="CB481" s="14">
        <f t="shared" si="797"/>
        <v>17</v>
      </c>
      <c r="CC481" s="14" t="s">
        <v>21</v>
      </c>
      <c r="CD481" s="14">
        <f>INDEX(属性投放!$AY$6:$AY$85,(BW481-2)*20+CB481)</f>
        <v>15291</v>
      </c>
      <c r="CE481" s="14" t="s">
        <v>22</v>
      </c>
      <c r="CF481" s="14">
        <f>INDEX(属性投放!$AZ$6:$AZ$85,(BW481-2)*20+CB481)</f>
        <v>7626</v>
      </c>
      <c r="CG481" s="14" t="s">
        <v>674</v>
      </c>
      <c r="CH481" s="14">
        <f>INDEX(属性投放!$BA$6:$BA$85,(BW481-2)*20+CB481)</f>
        <v>151910</v>
      </c>
      <c r="CI481" s="14" t="s">
        <v>21</v>
      </c>
      <c r="CJ481" s="14">
        <f>INDEX(属性投放!$BB$6:$BB$85,(BW481-2)*20+CB481)</f>
        <v>30</v>
      </c>
      <c r="CK481" s="14" t="s">
        <v>22</v>
      </c>
      <c r="CL481" s="14">
        <f>INDEX(属性投放!$BC$6:$BC$85,(BW481-2)*20+CB481)</f>
        <v>15</v>
      </c>
      <c r="CM481" s="14" t="s">
        <v>674</v>
      </c>
      <c r="CN481" s="14">
        <f>INDEX(属性投放!$BD$6:$BD$85,(BW481-2)*20+CB481)</f>
        <v>300</v>
      </c>
      <c r="CQ481" s="13">
        <v>477</v>
      </c>
      <c r="CR481" s="13">
        <f t="shared" si="798"/>
        <v>10</v>
      </c>
      <c r="CS481" s="13">
        <f t="shared" si="799"/>
        <v>9</v>
      </c>
      <c r="CT481" s="14">
        <f t="shared" si="800"/>
        <v>5</v>
      </c>
      <c r="CU481" s="14">
        <f t="shared" si="801"/>
        <v>1102010</v>
      </c>
      <c r="CV481" s="14" t="str">
        <f>INDEX($O$6:$O$27,CR481)&amp;"-"&amp;INDEX(属性投放!$AB$7:$AB$26,CX481)&amp;"-魂火-"&amp;CZ481</f>
        <v>张郃-众合+1-魂火-2</v>
      </c>
      <c r="CW481" s="25" t="s">
        <v>162</v>
      </c>
      <c r="CX481" s="14">
        <f>INDEX(属性投放!$AL$7:$AL$58,CS481)</f>
        <v>5</v>
      </c>
      <c r="CY481" s="14" t="s">
        <v>701</v>
      </c>
      <c r="CZ481" s="14">
        <f>INDEX(属性投放!$AM$7:$AM$58,CS481)</f>
        <v>2</v>
      </c>
      <c r="DA481" s="14">
        <f t="shared" si="802"/>
        <v>9</v>
      </c>
      <c r="DB481" s="14">
        <f>INDEX(属性投放!$AN$7:$AN$58,DA481)</f>
        <v>42</v>
      </c>
      <c r="DC481" s="14" t="s">
        <v>702</v>
      </c>
      <c r="DD481" s="14">
        <f>INDEX(属性投放!$BJ$6:$BJ$85,(CT481-2)*20+CX481)</f>
        <v>100</v>
      </c>
      <c r="DE481" s="14">
        <f>SUMIFS(DD$5:DD481,$CR$5:$CR481,"="&amp;$CR481)</f>
        <v>685</v>
      </c>
      <c r="DF481" s="14" t="s">
        <v>703</v>
      </c>
      <c r="DG481" s="14">
        <f>INDEX(属性投放!$BK$6:$BK$85,(CT481-2)*20+CX481)</f>
        <v>50</v>
      </c>
      <c r="DH481" s="14">
        <f>SUMIFS(DG$5:DG481,$CR$5:$CR481,"="&amp;$CR481)</f>
        <v>343</v>
      </c>
      <c r="DI481" s="14" t="s">
        <v>704</v>
      </c>
      <c r="DJ481" s="14">
        <f>INDEX(属性投放!$BL$6:$BL$85,(CT481-2)*20+CX481)</f>
        <v>1000</v>
      </c>
      <c r="DK481" s="14">
        <f>SUMIFS(DJ$5:DJ481,$CR$5:$CR481,"="&amp;$CR481)</f>
        <v>6850</v>
      </c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>
        <v>478</v>
      </c>
      <c r="BV482" s="13">
        <f t="shared" si="793"/>
        <v>24</v>
      </c>
      <c r="BW482" s="14">
        <f t="shared" si="794"/>
        <v>3</v>
      </c>
      <c r="BX482" s="14">
        <f t="shared" si="795"/>
        <v>1102024</v>
      </c>
      <c r="BY482" s="14" t="str">
        <f t="shared" si="796"/>
        <v>朱仙18突</v>
      </c>
      <c r="BZ482" s="25" t="s">
        <v>162</v>
      </c>
      <c r="CA482" s="14">
        <v>40</v>
      </c>
      <c r="CB482" s="14">
        <f t="shared" si="797"/>
        <v>18</v>
      </c>
      <c r="CC482" s="14" t="s">
        <v>21</v>
      </c>
      <c r="CD482" s="14">
        <f>INDEX(属性投放!$AY$6:$AY$85,(BW482-2)*20+CB482)</f>
        <v>18781</v>
      </c>
      <c r="CE482" s="14" t="s">
        <v>22</v>
      </c>
      <c r="CF482" s="14">
        <f>INDEX(属性投放!$AZ$6:$AZ$85,(BW482-2)*20+CB482)</f>
        <v>9371</v>
      </c>
      <c r="CG482" s="14" t="s">
        <v>674</v>
      </c>
      <c r="CH482" s="14">
        <f>INDEX(属性投放!$BA$6:$BA$85,(BW482-2)*20+CB482)</f>
        <v>186810</v>
      </c>
      <c r="CI482" s="14" t="s">
        <v>21</v>
      </c>
      <c r="CJ482" s="14">
        <f>INDEX(属性投放!$BB$6:$BB$85,(BW482-2)*20+CB482)</f>
        <v>30</v>
      </c>
      <c r="CK482" s="14" t="s">
        <v>22</v>
      </c>
      <c r="CL482" s="14">
        <f>INDEX(属性投放!$BC$6:$BC$85,(BW482-2)*20+CB482)</f>
        <v>15</v>
      </c>
      <c r="CM482" s="14" t="s">
        <v>674</v>
      </c>
      <c r="CN482" s="14">
        <f>INDEX(属性投放!$BD$6:$BD$85,(BW482-2)*20+CB482)</f>
        <v>300</v>
      </c>
      <c r="CQ482" s="13">
        <v>478</v>
      </c>
      <c r="CR482" s="13">
        <f t="shared" si="798"/>
        <v>10</v>
      </c>
      <c r="CS482" s="13">
        <f t="shared" si="799"/>
        <v>10</v>
      </c>
      <c r="CT482" s="14">
        <f t="shared" si="800"/>
        <v>5</v>
      </c>
      <c r="CU482" s="14">
        <f t="shared" si="801"/>
        <v>1102010</v>
      </c>
      <c r="CV482" s="14" t="str">
        <f>INDEX($O$6:$O$27,CR482)&amp;"-"&amp;INDEX(属性投放!$AB$7:$AB$26,CX482)&amp;"-魂火-"&amp;CZ482</f>
        <v>张郃-众合+2-魂火-1</v>
      </c>
      <c r="CW482" s="25" t="s">
        <v>162</v>
      </c>
      <c r="CX482" s="14">
        <f>INDEX(属性投放!$AL$7:$AL$58,CS482)</f>
        <v>6</v>
      </c>
      <c r="CY482" s="14" t="s">
        <v>701</v>
      </c>
      <c r="CZ482" s="14">
        <f>INDEX(属性投放!$AM$7:$AM$58,CS482)</f>
        <v>1</v>
      </c>
      <c r="DA482" s="14">
        <f t="shared" si="802"/>
        <v>10</v>
      </c>
      <c r="DB482" s="14">
        <f>INDEX(属性投放!$AN$7:$AN$58,DA482)</f>
        <v>45</v>
      </c>
      <c r="DC482" s="14" t="s">
        <v>702</v>
      </c>
      <c r="DD482" s="14">
        <f>INDEX(属性投放!$BJ$6:$BJ$85,(CT482-2)*20+CX482)</f>
        <v>120</v>
      </c>
      <c r="DE482" s="14">
        <f>SUMIFS(DD$5:DD482,$CR$5:$CR482,"="&amp;$CR482)</f>
        <v>805</v>
      </c>
      <c r="DF482" s="14" t="s">
        <v>703</v>
      </c>
      <c r="DG482" s="14">
        <f>INDEX(属性投放!$BK$6:$BK$85,(CT482-2)*20+CX482)</f>
        <v>60</v>
      </c>
      <c r="DH482" s="14">
        <f>SUMIFS(DG$5:DG482,$CR$5:$CR482,"="&amp;$CR482)</f>
        <v>403</v>
      </c>
      <c r="DI482" s="14" t="s">
        <v>704</v>
      </c>
      <c r="DJ482" s="14">
        <f>INDEX(属性投放!$BL$6:$BL$85,(CT482-2)*20+CX482)</f>
        <v>1200</v>
      </c>
      <c r="DK482" s="14">
        <f>SUMIFS(DJ$5:DJ482,$CR$5:$CR482,"="&amp;$CR482)</f>
        <v>8050</v>
      </c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>
        <v>479</v>
      </c>
      <c r="BV483" s="13">
        <f t="shared" si="793"/>
        <v>24</v>
      </c>
      <c r="BW483" s="14">
        <f t="shared" si="794"/>
        <v>3</v>
      </c>
      <c r="BX483" s="14">
        <f t="shared" si="795"/>
        <v>1102024</v>
      </c>
      <c r="BY483" s="14" t="str">
        <f t="shared" si="796"/>
        <v>朱仙19突</v>
      </c>
      <c r="BZ483" s="25" t="s">
        <v>162</v>
      </c>
      <c r="CA483" s="14">
        <v>41</v>
      </c>
      <c r="CB483" s="14">
        <f t="shared" si="797"/>
        <v>19</v>
      </c>
      <c r="CC483" s="14" t="s">
        <v>21</v>
      </c>
      <c r="CD483" s="14">
        <f>INDEX(属性投放!$AY$6:$AY$85,(BW483-2)*20+CB483)</f>
        <v>23491</v>
      </c>
      <c r="CE483" s="14" t="s">
        <v>22</v>
      </c>
      <c r="CF483" s="14">
        <f>INDEX(属性投放!$AZ$6:$AZ$85,(BW483-2)*20+CB483)</f>
        <v>11726</v>
      </c>
      <c r="CG483" s="14" t="s">
        <v>674</v>
      </c>
      <c r="CH483" s="14">
        <f>INDEX(属性投放!$BA$6:$BA$85,(BW483-2)*20+CB483)</f>
        <v>233910</v>
      </c>
      <c r="CI483" s="14" t="s">
        <v>21</v>
      </c>
      <c r="CJ483" s="14">
        <f>INDEX(属性投放!$BB$6:$BB$85,(BW483-2)*20+CB483)</f>
        <v>40</v>
      </c>
      <c r="CK483" s="14" t="s">
        <v>22</v>
      </c>
      <c r="CL483" s="14">
        <f>INDEX(属性投放!$BC$6:$BC$85,(BW483-2)*20+CB483)</f>
        <v>20</v>
      </c>
      <c r="CM483" s="14" t="s">
        <v>674</v>
      </c>
      <c r="CN483" s="14">
        <f>INDEX(属性投放!$BD$6:$BD$85,(BW483-2)*20+CB483)</f>
        <v>400</v>
      </c>
      <c r="CQ483" s="13">
        <v>479</v>
      </c>
      <c r="CR483" s="13">
        <f t="shared" si="798"/>
        <v>10</v>
      </c>
      <c r="CS483" s="13">
        <f t="shared" si="799"/>
        <v>11</v>
      </c>
      <c r="CT483" s="14">
        <f t="shared" si="800"/>
        <v>5</v>
      </c>
      <c r="CU483" s="14">
        <f t="shared" si="801"/>
        <v>1102010</v>
      </c>
      <c r="CV483" s="14" t="str">
        <f>INDEX($O$6:$O$27,CR483)&amp;"-"&amp;INDEX(属性投放!$AB$7:$AB$26,CX483)&amp;"-魂火-"&amp;CZ483</f>
        <v>张郃-众合+2-魂火-2</v>
      </c>
      <c r="CW483" s="25" t="s">
        <v>162</v>
      </c>
      <c r="CX483" s="14">
        <f>INDEX(属性投放!$AL$7:$AL$58,CS483)</f>
        <v>6</v>
      </c>
      <c r="CY483" s="14" t="s">
        <v>701</v>
      </c>
      <c r="CZ483" s="14">
        <f>INDEX(属性投放!$AM$7:$AM$58,CS483)</f>
        <v>2</v>
      </c>
      <c r="DA483" s="14">
        <f t="shared" si="802"/>
        <v>11</v>
      </c>
      <c r="DB483" s="14">
        <f>INDEX(属性投放!$AN$7:$AN$58,DA483)</f>
        <v>47</v>
      </c>
      <c r="DC483" s="14" t="s">
        <v>702</v>
      </c>
      <c r="DD483" s="14">
        <f>INDEX(属性投放!$BJ$6:$BJ$85,(CT483-2)*20+CX483)</f>
        <v>120</v>
      </c>
      <c r="DE483" s="14">
        <f>SUMIFS(DD$5:DD483,$CR$5:$CR483,"="&amp;$CR483)</f>
        <v>925</v>
      </c>
      <c r="DF483" s="14" t="s">
        <v>703</v>
      </c>
      <c r="DG483" s="14">
        <f>INDEX(属性投放!$BK$6:$BK$85,(CT483-2)*20+CX483)</f>
        <v>60</v>
      </c>
      <c r="DH483" s="14">
        <f>SUMIFS(DG$5:DG483,$CR$5:$CR483,"="&amp;$CR483)</f>
        <v>463</v>
      </c>
      <c r="DI483" s="14" t="s">
        <v>704</v>
      </c>
      <c r="DJ483" s="14">
        <f>INDEX(属性投放!$BL$6:$BL$85,(CT483-2)*20+CX483)</f>
        <v>1200</v>
      </c>
      <c r="DK483" s="14">
        <f>SUMIFS(DJ$5:DJ483,$CR$5:$CR483,"="&amp;$CR483)</f>
        <v>9250</v>
      </c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>
        <v>480</v>
      </c>
      <c r="BV484" s="13">
        <f t="shared" si="793"/>
        <v>24</v>
      </c>
      <c r="BW484" s="14">
        <f t="shared" si="794"/>
        <v>3</v>
      </c>
      <c r="BX484" s="14">
        <f t="shared" si="795"/>
        <v>1102024</v>
      </c>
      <c r="BY484" s="14" t="str">
        <f t="shared" si="796"/>
        <v>朱仙20突</v>
      </c>
      <c r="BZ484" s="25" t="s">
        <v>162</v>
      </c>
      <c r="CA484" s="14">
        <v>42</v>
      </c>
      <c r="CB484" s="14">
        <f t="shared" si="797"/>
        <v>20</v>
      </c>
      <c r="CC484" s="14" t="s">
        <v>21</v>
      </c>
      <c r="CD484" s="14">
        <f>INDEX(属性投放!$AY$6:$AY$85,(BW484-2)*20+CB484)</f>
        <v>28986</v>
      </c>
      <c r="CE484" s="14" t="s">
        <v>22</v>
      </c>
      <c r="CF484" s="14">
        <f>INDEX(属性投放!$AZ$6:$AZ$85,(BW484-2)*20+CB484)</f>
        <v>14475</v>
      </c>
      <c r="CG484" s="14" t="s">
        <v>674</v>
      </c>
      <c r="CH484" s="14">
        <f>INDEX(属性投放!$BA$6:$BA$85,(BW484-2)*20+CB484)</f>
        <v>288860</v>
      </c>
      <c r="CI484" s="14" t="s">
        <v>21</v>
      </c>
      <c r="CJ484" s="14">
        <f>INDEX(属性投放!$BB$6:$BB$85,(BW484-2)*20+CB484)</f>
        <v>40</v>
      </c>
      <c r="CK484" s="14" t="s">
        <v>22</v>
      </c>
      <c r="CL484" s="14">
        <f>INDEX(属性投放!$BC$6:$BC$85,(BW484-2)*20+CB484)</f>
        <v>20</v>
      </c>
      <c r="CM484" s="14" t="s">
        <v>674</v>
      </c>
      <c r="CN484" s="14">
        <f>INDEX(属性投放!$BD$6:$BD$85,(BW484-2)*20+CB484)</f>
        <v>400</v>
      </c>
      <c r="CQ484" s="13">
        <v>480</v>
      </c>
      <c r="CR484" s="13">
        <f t="shared" si="798"/>
        <v>10</v>
      </c>
      <c r="CS484" s="13">
        <f t="shared" si="799"/>
        <v>12</v>
      </c>
      <c r="CT484" s="14">
        <f t="shared" si="800"/>
        <v>5</v>
      </c>
      <c r="CU484" s="14">
        <f t="shared" si="801"/>
        <v>1102010</v>
      </c>
      <c r="CV484" s="14" t="str">
        <f>INDEX($O$6:$O$27,CR484)&amp;"-"&amp;INDEX(属性投放!$AB$7:$AB$26,CX484)&amp;"-魂火-"&amp;CZ484</f>
        <v>张郃-叫唤-魂火-1</v>
      </c>
      <c r="CW484" s="25" t="s">
        <v>162</v>
      </c>
      <c r="CX484" s="14">
        <f>INDEX(属性投放!$AL$7:$AL$58,CS484)</f>
        <v>7</v>
      </c>
      <c r="CY484" s="14" t="s">
        <v>701</v>
      </c>
      <c r="CZ484" s="14">
        <f>INDEX(属性投放!$AM$7:$AM$58,CS484)</f>
        <v>1</v>
      </c>
      <c r="DA484" s="14">
        <f t="shared" si="802"/>
        <v>12</v>
      </c>
      <c r="DB484" s="14">
        <f>INDEX(属性投放!$AN$7:$AN$58,DA484)</f>
        <v>50</v>
      </c>
      <c r="DC484" s="14" t="s">
        <v>702</v>
      </c>
      <c r="DD484" s="14">
        <f>INDEX(属性投放!$BJ$6:$BJ$85,(CT484-2)*20+CX484)</f>
        <v>150</v>
      </c>
      <c r="DE484" s="14">
        <f>SUMIFS(DD$5:DD484,$CR$5:$CR484,"="&amp;$CR484)</f>
        <v>1075</v>
      </c>
      <c r="DF484" s="14" t="s">
        <v>703</v>
      </c>
      <c r="DG484" s="14">
        <f>INDEX(属性投放!$BK$6:$BK$85,(CT484-2)*20+CX484)</f>
        <v>75</v>
      </c>
      <c r="DH484" s="14">
        <f>SUMIFS(DG$5:DG484,$CR$5:$CR484,"="&amp;$CR484)</f>
        <v>538</v>
      </c>
      <c r="DI484" s="14" t="s">
        <v>704</v>
      </c>
      <c r="DJ484" s="14">
        <f>INDEX(属性投放!$BL$6:$BL$85,(CT484-2)*20+CX484)</f>
        <v>1500</v>
      </c>
      <c r="DK484" s="14">
        <f>SUMIFS(DJ$5:DJ484,$CR$5:$CR484,"="&amp;$CR484)</f>
        <v>10750</v>
      </c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>
        <v>481</v>
      </c>
      <c r="BV485" s="13">
        <f t="shared" si="793"/>
        <v>25</v>
      </c>
      <c r="BW485" s="14">
        <f t="shared" si="794"/>
        <v>3</v>
      </c>
      <c r="BX485" s="14">
        <f t="shared" si="795"/>
        <v>1102026</v>
      </c>
      <c r="BY485" s="14" t="str">
        <f t="shared" si="796"/>
        <v>雷震子1突</v>
      </c>
      <c r="BZ485" s="25" t="s">
        <v>162</v>
      </c>
      <c r="CA485" s="14">
        <v>43</v>
      </c>
      <c r="CB485" s="14">
        <f t="shared" si="797"/>
        <v>1</v>
      </c>
      <c r="CC485" s="14" t="s">
        <v>21</v>
      </c>
      <c r="CD485" s="14">
        <f>INDEX(属性投放!$AY$6:$AY$85,(BW485-2)*20+CB485)</f>
        <v>150</v>
      </c>
      <c r="CE485" s="14" t="s">
        <v>22</v>
      </c>
      <c r="CF485" s="14">
        <f>INDEX(属性投放!$AZ$6:$AZ$85,(BW485-2)*20+CB485)</f>
        <v>30</v>
      </c>
      <c r="CG485" s="14" t="s">
        <v>674</v>
      </c>
      <c r="CH485" s="14">
        <f>INDEX(属性投放!$BA$6:$BA$85,(BW485-2)*20+CB485)</f>
        <v>500</v>
      </c>
      <c r="CI485" s="14" t="s">
        <v>21</v>
      </c>
      <c r="CJ485" s="14">
        <f>INDEX(属性投放!$BB$6:$BB$85,(BW485-2)*20+CB485)</f>
        <v>8</v>
      </c>
      <c r="CK485" s="14" t="s">
        <v>22</v>
      </c>
      <c r="CL485" s="14">
        <f>INDEX(属性投放!$BC$6:$BC$85,(BW485-2)*20+CB485)</f>
        <v>4</v>
      </c>
      <c r="CM485" s="14" t="s">
        <v>674</v>
      </c>
      <c r="CN485" s="14">
        <f>INDEX(属性投放!$BD$6:$BD$85,(BW485-2)*20+CB485)</f>
        <v>80</v>
      </c>
      <c r="CQ485" s="13">
        <v>481</v>
      </c>
      <c r="CR485" s="13">
        <f t="shared" si="798"/>
        <v>10</v>
      </c>
      <c r="CS485" s="13">
        <f t="shared" si="799"/>
        <v>13</v>
      </c>
      <c r="CT485" s="14">
        <f t="shared" si="800"/>
        <v>5</v>
      </c>
      <c r="CU485" s="14">
        <f t="shared" si="801"/>
        <v>1102010</v>
      </c>
      <c r="CV485" s="14" t="str">
        <f>INDEX($O$6:$O$27,CR485)&amp;"-"&amp;INDEX(属性投放!$AB$7:$AB$26,CX485)&amp;"-魂火-"&amp;CZ485</f>
        <v>张郃-叫唤-魂火-2</v>
      </c>
      <c r="CW485" s="25" t="s">
        <v>162</v>
      </c>
      <c r="CX485" s="14">
        <f>INDEX(属性投放!$AL$7:$AL$58,CS485)</f>
        <v>7</v>
      </c>
      <c r="CY485" s="14" t="s">
        <v>701</v>
      </c>
      <c r="CZ485" s="14">
        <f>INDEX(属性投放!$AM$7:$AM$58,CS485)</f>
        <v>2</v>
      </c>
      <c r="DA485" s="14">
        <f t="shared" si="802"/>
        <v>13</v>
      </c>
      <c r="DB485" s="14">
        <f>INDEX(属性投放!$AN$7:$AN$58,DA485)</f>
        <v>52</v>
      </c>
      <c r="DC485" s="14" t="s">
        <v>702</v>
      </c>
      <c r="DD485" s="14">
        <f>INDEX(属性投放!$BJ$6:$BJ$85,(CT485-2)*20+CX485)</f>
        <v>150</v>
      </c>
      <c r="DE485" s="14">
        <f>SUMIFS(DD$5:DD485,$CR$5:$CR485,"="&amp;$CR485)</f>
        <v>1225</v>
      </c>
      <c r="DF485" s="14" t="s">
        <v>703</v>
      </c>
      <c r="DG485" s="14">
        <f>INDEX(属性投放!$BK$6:$BK$85,(CT485-2)*20+CX485)</f>
        <v>75</v>
      </c>
      <c r="DH485" s="14">
        <f>SUMIFS(DG$5:DG485,$CR$5:$CR485,"="&amp;$CR485)</f>
        <v>613</v>
      </c>
      <c r="DI485" s="14" t="s">
        <v>704</v>
      </c>
      <c r="DJ485" s="14">
        <f>INDEX(属性投放!$BL$6:$BL$85,(CT485-2)*20+CX485)</f>
        <v>1500</v>
      </c>
      <c r="DK485" s="14">
        <f>SUMIFS(DJ$5:DJ485,$CR$5:$CR485,"="&amp;$CR485)</f>
        <v>12250</v>
      </c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>
        <v>482</v>
      </c>
      <c r="BV486" s="13">
        <f t="shared" si="793"/>
        <v>25</v>
      </c>
      <c r="BW486" s="14">
        <f t="shared" si="794"/>
        <v>3</v>
      </c>
      <c r="BX486" s="14">
        <f t="shared" si="795"/>
        <v>1102026</v>
      </c>
      <c r="BY486" s="14" t="str">
        <f t="shared" si="796"/>
        <v>雷震子2突</v>
      </c>
      <c r="BZ486" s="25" t="s">
        <v>162</v>
      </c>
      <c r="CA486" s="14">
        <v>44</v>
      </c>
      <c r="CB486" s="14">
        <f t="shared" si="797"/>
        <v>2</v>
      </c>
      <c r="CC486" s="14" t="s">
        <v>21</v>
      </c>
      <c r="CD486" s="14">
        <f>INDEX(属性投放!$AY$6:$AY$85,(BW486-2)*20+CB486)</f>
        <v>237</v>
      </c>
      <c r="CE486" s="14" t="s">
        <v>22</v>
      </c>
      <c r="CF486" s="14">
        <f>INDEX(属性投放!$AZ$6:$AZ$85,(BW486-2)*20+CB486)</f>
        <v>74</v>
      </c>
      <c r="CG486" s="14" t="s">
        <v>674</v>
      </c>
      <c r="CH486" s="14">
        <f>INDEX(属性投放!$BA$6:$BA$85,(BW486-2)*20+CB486)</f>
        <v>1370</v>
      </c>
      <c r="CI486" s="14" t="s">
        <v>21</v>
      </c>
      <c r="CJ486" s="14">
        <f>INDEX(属性投放!$BB$6:$BB$85,(BW486-2)*20+CB486)</f>
        <v>10</v>
      </c>
      <c r="CK486" s="14" t="s">
        <v>22</v>
      </c>
      <c r="CL486" s="14">
        <f>INDEX(属性投放!$BC$6:$BC$85,(BW486-2)*20+CB486)</f>
        <v>5</v>
      </c>
      <c r="CM486" s="14" t="s">
        <v>674</v>
      </c>
      <c r="CN486" s="14">
        <f>INDEX(属性投放!$BD$6:$BD$85,(BW486-2)*20+CB486)</f>
        <v>100</v>
      </c>
      <c r="CQ486" s="13">
        <v>482</v>
      </c>
      <c r="CR486" s="13">
        <f t="shared" si="798"/>
        <v>10</v>
      </c>
      <c r="CS486" s="13">
        <f t="shared" si="799"/>
        <v>14</v>
      </c>
      <c r="CT486" s="14">
        <f t="shared" si="800"/>
        <v>5</v>
      </c>
      <c r="CU486" s="14">
        <f t="shared" si="801"/>
        <v>1102010</v>
      </c>
      <c r="CV486" s="14" t="str">
        <f>INDEX($O$6:$O$27,CR486)&amp;"-"&amp;INDEX(属性投放!$AB$7:$AB$26,CX486)&amp;"-魂火-"&amp;CZ486</f>
        <v>张郃-叫唤+1-魂火-1</v>
      </c>
      <c r="CW486" s="25" t="s">
        <v>162</v>
      </c>
      <c r="CX486" s="14">
        <f>INDEX(属性投放!$AL$7:$AL$58,CS486)</f>
        <v>8</v>
      </c>
      <c r="CY486" s="14" t="s">
        <v>701</v>
      </c>
      <c r="CZ486" s="14">
        <f>INDEX(属性投放!$AM$7:$AM$58,CS486)</f>
        <v>1</v>
      </c>
      <c r="DA486" s="14">
        <f t="shared" si="802"/>
        <v>14</v>
      </c>
      <c r="DB486" s="14">
        <f>INDEX(属性投放!$AN$7:$AN$58,DA486)</f>
        <v>55</v>
      </c>
      <c r="DC486" s="14" t="s">
        <v>702</v>
      </c>
      <c r="DD486" s="14">
        <f>INDEX(属性投放!$BJ$6:$BJ$85,(CT486-2)*20+CX486)</f>
        <v>185</v>
      </c>
      <c r="DE486" s="14">
        <f>SUMIFS(DD$5:DD486,$CR$5:$CR486,"="&amp;$CR486)</f>
        <v>1410</v>
      </c>
      <c r="DF486" s="14" t="s">
        <v>703</v>
      </c>
      <c r="DG486" s="14">
        <f>INDEX(属性投放!$BK$6:$BK$85,(CT486-2)*20+CX486)</f>
        <v>93</v>
      </c>
      <c r="DH486" s="14">
        <f>SUMIFS(DG$5:DG486,$CR$5:$CR486,"="&amp;$CR486)</f>
        <v>706</v>
      </c>
      <c r="DI486" s="14" t="s">
        <v>704</v>
      </c>
      <c r="DJ486" s="14">
        <f>INDEX(属性投放!$BL$6:$BL$85,(CT486-2)*20+CX486)</f>
        <v>1850</v>
      </c>
      <c r="DK486" s="14">
        <f>SUMIFS(DJ$5:DJ486,$CR$5:$CR486,"="&amp;$CR486)</f>
        <v>14100</v>
      </c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>
        <v>483</v>
      </c>
      <c r="BV487" s="13">
        <f t="shared" si="793"/>
        <v>25</v>
      </c>
      <c r="BW487" s="14">
        <f t="shared" si="794"/>
        <v>3</v>
      </c>
      <c r="BX487" s="14">
        <f t="shared" si="795"/>
        <v>1102026</v>
      </c>
      <c r="BY487" s="14" t="str">
        <f t="shared" si="796"/>
        <v>雷震子3突</v>
      </c>
      <c r="BZ487" s="25" t="s">
        <v>162</v>
      </c>
      <c r="CA487" s="14">
        <v>45</v>
      </c>
      <c r="CB487" s="14">
        <f t="shared" si="797"/>
        <v>3</v>
      </c>
      <c r="CC487" s="14" t="s">
        <v>21</v>
      </c>
      <c r="CD487" s="14">
        <f>INDEX(属性投放!$AY$6:$AY$85,(BW487-2)*20+CB487)</f>
        <v>442</v>
      </c>
      <c r="CE487" s="14" t="s">
        <v>22</v>
      </c>
      <c r="CF487" s="14">
        <f>INDEX(属性投放!$AZ$6:$AZ$85,(BW487-2)*20+CB487)</f>
        <v>177</v>
      </c>
      <c r="CG487" s="14" t="s">
        <v>674</v>
      </c>
      <c r="CH487" s="14">
        <f>INDEX(属性投放!$BA$6:$BA$85,(BW487-2)*20+CB487)</f>
        <v>3420</v>
      </c>
      <c r="CI487" s="14" t="s">
        <v>21</v>
      </c>
      <c r="CJ487" s="14">
        <f>INDEX(属性投放!$BB$6:$BB$85,(BW487-2)*20+CB487)</f>
        <v>10</v>
      </c>
      <c r="CK487" s="14" t="s">
        <v>22</v>
      </c>
      <c r="CL487" s="14">
        <f>INDEX(属性投放!$BC$6:$BC$85,(BW487-2)*20+CB487)</f>
        <v>5</v>
      </c>
      <c r="CM487" s="14" t="s">
        <v>674</v>
      </c>
      <c r="CN487" s="14">
        <f>INDEX(属性投放!$BD$6:$BD$85,(BW487-2)*20+CB487)</f>
        <v>100</v>
      </c>
      <c r="CQ487" s="13">
        <v>483</v>
      </c>
      <c r="CR487" s="13">
        <f t="shared" si="798"/>
        <v>10</v>
      </c>
      <c r="CS487" s="13">
        <f t="shared" si="799"/>
        <v>15</v>
      </c>
      <c r="CT487" s="14">
        <f t="shared" si="800"/>
        <v>5</v>
      </c>
      <c r="CU487" s="14">
        <f t="shared" si="801"/>
        <v>1102010</v>
      </c>
      <c r="CV487" s="14" t="str">
        <f>INDEX($O$6:$O$27,CR487)&amp;"-"&amp;INDEX(属性投放!$AB$7:$AB$26,CX487)&amp;"-魂火-"&amp;CZ487</f>
        <v>张郃-叫唤+1-魂火-2</v>
      </c>
      <c r="CW487" s="25" t="s">
        <v>162</v>
      </c>
      <c r="CX487" s="14">
        <f>INDEX(属性投放!$AL$7:$AL$58,CS487)</f>
        <v>8</v>
      </c>
      <c r="CY487" s="14" t="s">
        <v>701</v>
      </c>
      <c r="CZ487" s="14">
        <f>INDEX(属性投放!$AM$7:$AM$58,CS487)</f>
        <v>2</v>
      </c>
      <c r="DA487" s="14">
        <f t="shared" si="802"/>
        <v>15</v>
      </c>
      <c r="DB487" s="14">
        <f>INDEX(属性投放!$AN$7:$AN$58,DA487)</f>
        <v>57</v>
      </c>
      <c r="DC487" s="14" t="s">
        <v>702</v>
      </c>
      <c r="DD487" s="14">
        <f>INDEX(属性投放!$BJ$6:$BJ$85,(CT487-2)*20+CX487)</f>
        <v>185</v>
      </c>
      <c r="DE487" s="14">
        <f>SUMIFS(DD$5:DD487,$CR$5:$CR487,"="&amp;$CR487)</f>
        <v>1595</v>
      </c>
      <c r="DF487" s="14" t="s">
        <v>703</v>
      </c>
      <c r="DG487" s="14">
        <f>INDEX(属性投放!$BK$6:$BK$85,(CT487-2)*20+CX487)</f>
        <v>93</v>
      </c>
      <c r="DH487" s="14">
        <f>SUMIFS(DG$5:DG487,$CR$5:$CR487,"="&amp;$CR487)</f>
        <v>799</v>
      </c>
      <c r="DI487" s="14" t="s">
        <v>704</v>
      </c>
      <c r="DJ487" s="14">
        <f>INDEX(属性投放!$BL$6:$BL$85,(CT487-2)*20+CX487)</f>
        <v>1850</v>
      </c>
      <c r="DK487" s="14">
        <f>SUMIFS(DJ$5:DJ487,$CR$5:$CR487,"="&amp;$CR487)</f>
        <v>15950</v>
      </c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>
        <v>484</v>
      </c>
      <c r="BV488" s="13">
        <f t="shared" si="793"/>
        <v>25</v>
      </c>
      <c r="BW488" s="14">
        <f t="shared" si="794"/>
        <v>3</v>
      </c>
      <c r="BX488" s="14">
        <f t="shared" si="795"/>
        <v>1102026</v>
      </c>
      <c r="BY488" s="14" t="str">
        <f t="shared" si="796"/>
        <v>雷震子4突</v>
      </c>
      <c r="BZ488" s="25" t="s">
        <v>162</v>
      </c>
      <c r="CA488" s="14">
        <v>46</v>
      </c>
      <c r="CB488" s="14">
        <f t="shared" si="797"/>
        <v>4</v>
      </c>
      <c r="CC488" s="14" t="s">
        <v>21</v>
      </c>
      <c r="CD488" s="14">
        <f>INDEX(属性投放!$AY$6:$AY$85,(BW488-2)*20+CB488)</f>
        <v>687</v>
      </c>
      <c r="CE488" s="14" t="s">
        <v>22</v>
      </c>
      <c r="CF488" s="14">
        <f>INDEX(属性投放!$AZ$6:$AZ$85,(BW488-2)*20+CB488)</f>
        <v>301</v>
      </c>
      <c r="CG488" s="14" t="s">
        <v>674</v>
      </c>
      <c r="CH488" s="14">
        <f>INDEX(属性投放!$BA$6:$BA$85,(BW488-2)*20+CB488)</f>
        <v>5870</v>
      </c>
      <c r="CI488" s="14" t="s">
        <v>21</v>
      </c>
      <c r="CJ488" s="14">
        <f>INDEX(属性投放!$BB$6:$BB$85,(BW488-2)*20+CB488)</f>
        <v>12</v>
      </c>
      <c r="CK488" s="14" t="s">
        <v>22</v>
      </c>
      <c r="CL488" s="14">
        <f>INDEX(属性投放!$BC$6:$BC$85,(BW488-2)*20+CB488)</f>
        <v>6</v>
      </c>
      <c r="CM488" s="14" t="s">
        <v>674</v>
      </c>
      <c r="CN488" s="14">
        <f>INDEX(属性投放!$BD$6:$BD$85,(BW488-2)*20+CB488)</f>
        <v>120</v>
      </c>
      <c r="CQ488" s="13">
        <v>484</v>
      </c>
      <c r="CR488" s="13">
        <f t="shared" si="798"/>
        <v>10</v>
      </c>
      <c r="CS488" s="13">
        <f t="shared" si="799"/>
        <v>16</v>
      </c>
      <c r="CT488" s="14">
        <f t="shared" si="800"/>
        <v>5</v>
      </c>
      <c r="CU488" s="14">
        <f t="shared" si="801"/>
        <v>1102010</v>
      </c>
      <c r="CV488" s="14" t="str">
        <f>INDEX($O$6:$O$27,CR488)&amp;"-"&amp;INDEX(属性投放!$AB$7:$AB$26,CX488)&amp;"-魂火-"&amp;CZ488</f>
        <v>张郃-叫唤+2-魂火-1</v>
      </c>
      <c r="CW488" s="25" t="s">
        <v>162</v>
      </c>
      <c r="CX488" s="14">
        <f>INDEX(属性投放!$AL$7:$AL$58,CS488)</f>
        <v>9</v>
      </c>
      <c r="CY488" s="14" t="s">
        <v>701</v>
      </c>
      <c r="CZ488" s="14">
        <f>INDEX(属性投放!$AM$7:$AM$58,CS488)</f>
        <v>1</v>
      </c>
      <c r="DA488" s="14">
        <f t="shared" si="802"/>
        <v>16</v>
      </c>
      <c r="DB488" s="14">
        <f>INDEX(属性投放!$AN$7:$AN$58,DA488)</f>
        <v>60</v>
      </c>
      <c r="DC488" s="14" t="s">
        <v>702</v>
      </c>
      <c r="DD488" s="14">
        <f>INDEX(属性投放!$BJ$6:$BJ$85,(CT488-2)*20+CX488)</f>
        <v>210</v>
      </c>
      <c r="DE488" s="14">
        <f>SUMIFS(DD$5:DD488,$CR$5:$CR488,"="&amp;$CR488)</f>
        <v>1805</v>
      </c>
      <c r="DF488" s="14" t="s">
        <v>703</v>
      </c>
      <c r="DG488" s="14">
        <f>INDEX(属性投放!$BK$6:$BK$85,(CT488-2)*20+CX488)</f>
        <v>105</v>
      </c>
      <c r="DH488" s="14">
        <f>SUMIFS(DG$5:DG488,$CR$5:$CR488,"="&amp;$CR488)</f>
        <v>904</v>
      </c>
      <c r="DI488" s="14" t="s">
        <v>704</v>
      </c>
      <c r="DJ488" s="14">
        <f>INDEX(属性投放!$BL$6:$BL$85,(CT488-2)*20+CX488)</f>
        <v>2100</v>
      </c>
      <c r="DK488" s="14">
        <f>SUMIFS(DJ$5:DJ488,$CR$5:$CR488,"="&amp;$CR488)</f>
        <v>18050</v>
      </c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>
        <v>485</v>
      </c>
      <c r="BV489" s="13">
        <f t="shared" si="793"/>
        <v>25</v>
      </c>
      <c r="BW489" s="14">
        <f t="shared" si="794"/>
        <v>3</v>
      </c>
      <c r="BX489" s="14">
        <f t="shared" si="795"/>
        <v>1102026</v>
      </c>
      <c r="BY489" s="14" t="str">
        <f t="shared" si="796"/>
        <v>雷震子5突</v>
      </c>
      <c r="BZ489" s="25" t="s">
        <v>162</v>
      </c>
      <c r="CA489" s="14">
        <v>47</v>
      </c>
      <c r="CB489" s="14">
        <f t="shared" si="797"/>
        <v>5</v>
      </c>
      <c r="CC489" s="14" t="s">
        <v>21</v>
      </c>
      <c r="CD489" s="14">
        <f>INDEX(属性投放!$AY$6:$AY$85,(BW489-2)*20+CB489)</f>
        <v>987</v>
      </c>
      <c r="CE489" s="14" t="s">
        <v>22</v>
      </c>
      <c r="CF489" s="14">
        <f>INDEX(属性投放!$AZ$6:$AZ$85,(BW489-2)*20+CB489)</f>
        <v>452</v>
      </c>
      <c r="CG489" s="14" t="s">
        <v>674</v>
      </c>
      <c r="CH489" s="14">
        <f>INDEX(属性投放!$BA$6:$BA$85,(BW489-2)*20+CB489)</f>
        <v>8870</v>
      </c>
      <c r="CI489" s="14" t="s">
        <v>21</v>
      </c>
      <c r="CJ489" s="14">
        <f>INDEX(属性投放!$BB$6:$BB$85,(BW489-2)*20+CB489)</f>
        <v>12</v>
      </c>
      <c r="CK489" s="14" t="s">
        <v>22</v>
      </c>
      <c r="CL489" s="14">
        <f>INDEX(属性投放!$BC$6:$BC$85,(BW489-2)*20+CB489)</f>
        <v>6</v>
      </c>
      <c r="CM489" s="14" t="s">
        <v>674</v>
      </c>
      <c r="CN489" s="14">
        <f>INDEX(属性投放!$BD$6:$BD$85,(BW489-2)*20+CB489)</f>
        <v>120</v>
      </c>
      <c r="CQ489" s="13">
        <v>485</v>
      </c>
      <c r="CR489" s="13">
        <f t="shared" si="798"/>
        <v>10</v>
      </c>
      <c r="CS489" s="13">
        <f t="shared" si="799"/>
        <v>17</v>
      </c>
      <c r="CT489" s="14">
        <f t="shared" si="800"/>
        <v>5</v>
      </c>
      <c r="CU489" s="14">
        <f t="shared" si="801"/>
        <v>1102010</v>
      </c>
      <c r="CV489" s="14" t="str">
        <f>INDEX($O$6:$O$27,CR489)&amp;"-"&amp;INDEX(属性投放!$AB$7:$AB$26,CX489)&amp;"-魂火-"&amp;CZ489</f>
        <v>张郃-叫唤+2-魂火-2</v>
      </c>
      <c r="CW489" s="25" t="s">
        <v>162</v>
      </c>
      <c r="CX489" s="14">
        <f>INDEX(属性投放!$AL$7:$AL$58,CS489)</f>
        <v>9</v>
      </c>
      <c r="CY489" s="14" t="s">
        <v>701</v>
      </c>
      <c r="CZ489" s="14">
        <f>INDEX(属性投放!$AM$7:$AM$58,CS489)</f>
        <v>2</v>
      </c>
      <c r="DA489" s="14">
        <f t="shared" si="802"/>
        <v>17</v>
      </c>
      <c r="DB489" s="14">
        <f>INDEX(属性投放!$AN$7:$AN$58,DA489)</f>
        <v>62</v>
      </c>
      <c r="DC489" s="14" t="s">
        <v>702</v>
      </c>
      <c r="DD489" s="14">
        <f>INDEX(属性投放!$BJ$6:$BJ$85,(CT489-2)*20+CX489)</f>
        <v>210</v>
      </c>
      <c r="DE489" s="14">
        <f>SUMIFS(DD$5:DD489,$CR$5:$CR489,"="&amp;$CR489)</f>
        <v>2015</v>
      </c>
      <c r="DF489" s="14" t="s">
        <v>703</v>
      </c>
      <c r="DG489" s="14">
        <f>INDEX(属性投放!$BK$6:$BK$85,(CT489-2)*20+CX489)</f>
        <v>105</v>
      </c>
      <c r="DH489" s="14">
        <f>SUMIFS(DG$5:DG489,$CR$5:$CR489,"="&amp;$CR489)</f>
        <v>1009</v>
      </c>
      <c r="DI489" s="14" t="s">
        <v>704</v>
      </c>
      <c r="DJ489" s="14">
        <f>INDEX(属性投放!$BL$6:$BL$85,(CT489-2)*20+CX489)</f>
        <v>2100</v>
      </c>
      <c r="DK489" s="14">
        <f>SUMIFS(DJ$5:DJ489,$CR$5:$CR489,"="&amp;$CR489)</f>
        <v>20150</v>
      </c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>
        <v>486</v>
      </c>
      <c r="BV490" s="13">
        <f t="shared" si="793"/>
        <v>25</v>
      </c>
      <c r="BW490" s="14">
        <f t="shared" si="794"/>
        <v>3</v>
      </c>
      <c r="BX490" s="14">
        <f t="shared" si="795"/>
        <v>1102026</v>
      </c>
      <c r="BY490" s="14" t="str">
        <f t="shared" si="796"/>
        <v>雷震子6突</v>
      </c>
      <c r="BZ490" s="25" t="s">
        <v>162</v>
      </c>
      <c r="CA490" s="14">
        <v>48</v>
      </c>
      <c r="CB490" s="14">
        <f t="shared" si="797"/>
        <v>6</v>
      </c>
      <c r="CC490" s="14" t="s">
        <v>21</v>
      </c>
      <c r="CD490" s="14">
        <f>INDEX(属性投放!$AY$6:$AY$85,(BW490-2)*20+CB490)</f>
        <v>1286</v>
      </c>
      <c r="CE490" s="14" t="s">
        <v>22</v>
      </c>
      <c r="CF490" s="14">
        <f>INDEX(属性投放!$AZ$6:$AZ$85,(BW490-2)*20+CB490)</f>
        <v>602</v>
      </c>
      <c r="CG490" s="14" t="s">
        <v>674</v>
      </c>
      <c r="CH490" s="14">
        <f>INDEX(属性投放!$BA$6:$BA$85,(BW490-2)*20+CB490)</f>
        <v>11860</v>
      </c>
      <c r="CI490" s="14" t="s">
        <v>21</v>
      </c>
      <c r="CJ490" s="14">
        <f>INDEX(属性投放!$BB$6:$BB$85,(BW490-2)*20+CB490)</f>
        <v>12</v>
      </c>
      <c r="CK490" s="14" t="s">
        <v>22</v>
      </c>
      <c r="CL490" s="14">
        <f>INDEX(属性投放!$BC$6:$BC$85,(BW490-2)*20+CB490)</f>
        <v>6</v>
      </c>
      <c r="CM490" s="14" t="s">
        <v>674</v>
      </c>
      <c r="CN490" s="14">
        <f>INDEX(属性投放!$BD$6:$BD$85,(BW490-2)*20+CB490)</f>
        <v>120</v>
      </c>
      <c r="CQ490" s="13">
        <v>486</v>
      </c>
      <c r="CR490" s="13">
        <f t="shared" si="798"/>
        <v>10</v>
      </c>
      <c r="CS490" s="13">
        <f t="shared" si="799"/>
        <v>18</v>
      </c>
      <c r="CT490" s="14">
        <f t="shared" si="800"/>
        <v>5</v>
      </c>
      <c r="CU490" s="14">
        <f t="shared" si="801"/>
        <v>1102010</v>
      </c>
      <c r="CV490" s="14" t="str">
        <f>INDEX($O$6:$O$27,CR490)&amp;"-"&amp;INDEX(属性投放!$AB$7:$AB$26,CX490)&amp;"-魂火-"&amp;CZ490</f>
        <v>张郃-叫唤+2-魂火-3</v>
      </c>
      <c r="CW490" s="25" t="s">
        <v>162</v>
      </c>
      <c r="CX490" s="14">
        <f>INDEX(属性投放!$AL$7:$AL$58,CS490)</f>
        <v>9</v>
      </c>
      <c r="CY490" s="14" t="s">
        <v>701</v>
      </c>
      <c r="CZ490" s="14">
        <f>INDEX(属性投放!$AM$7:$AM$58,CS490)</f>
        <v>3</v>
      </c>
      <c r="DA490" s="14">
        <f t="shared" si="802"/>
        <v>18</v>
      </c>
      <c r="DB490" s="14">
        <f>INDEX(属性投放!$AN$7:$AN$58,DA490)</f>
        <v>65</v>
      </c>
      <c r="DC490" s="14" t="s">
        <v>702</v>
      </c>
      <c r="DD490" s="14">
        <f>INDEX(属性投放!$BJ$6:$BJ$85,(CT490-2)*20+CX490)</f>
        <v>210</v>
      </c>
      <c r="DE490" s="14">
        <f>SUMIFS(DD$5:DD490,$CR$5:$CR490,"="&amp;$CR490)</f>
        <v>2225</v>
      </c>
      <c r="DF490" s="14" t="s">
        <v>703</v>
      </c>
      <c r="DG490" s="14">
        <f>INDEX(属性投放!$BK$6:$BK$85,(CT490-2)*20+CX490)</f>
        <v>105</v>
      </c>
      <c r="DH490" s="14">
        <f>SUMIFS(DG$5:DG490,$CR$5:$CR490,"="&amp;$CR490)</f>
        <v>1114</v>
      </c>
      <c r="DI490" s="14" t="s">
        <v>704</v>
      </c>
      <c r="DJ490" s="14">
        <f>INDEX(属性投放!$BL$6:$BL$85,(CT490-2)*20+CX490)</f>
        <v>2100</v>
      </c>
      <c r="DK490" s="14">
        <f>SUMIFS(DJ$5:DJ490,$CR$5:$CR490,"="&amp;$CR490)</f>
        <v>22250</v>
      </c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>
        <v>487</v>
      </c>
      <c r="BV491" s="13">
        <f t="shared" si="793"/>
        <v>25</v>
      </c>
      <c r="BW491" s="14">
        <f t="shared" si="794"/>
        <v>3</v>
      </c>
      <c r="BX491" s="14">
        <f t="shared" si="795"/>
        <v>1102026</v>
      </c>
      <c r="BY491" s="14" t="str">
        <f t="shared" si="796"/>
        <v>雷震子7突</v>
      </c>
      <c r="BZ491" s="25" t="s">
        <v>162</v>
      </c>
      <c r="CA491" s="14">
        <v>49</v>
      </c>
      <c r="CB491" s="14">
        <f t="shared" si="797"/>
        <v>7</v>
      </c>
      <c r="CC491" s="14" t="s">
        <v>21</v>
      </c>
      <c r="CD491" s="14">
        <f>INDEX(属性投放!$AY$6:$AY$85,(BW491-2)*20+CB491)</f>
        <v>1601</v>
      </c>
      <c r="CE491" s="14" t="s">
        <v>22</v>
      </c>
      <c r="CF491" s="14">
        <f>INDEX(属性投放!$AZ$6:$AZ$85,(BW491-2)*20+CB491)</f>
        <v>760</v>
      </c>
      <c r="CG491" s="14" t="s">
        <v>674</v>
      </c>
      <c r="CH491" s="14">
        <f>INDEX(属性投放!$BA$6:$BA$85,(BW491-2)*20+CB491)</f>
        <v>15010</v>
      </c>
      <c r="CI491" s="14" t="s">
        <v>21</v>
      </c>
      <c r="CJ491" s="14">
        <f>INDEX(属性投放!$BB$6:$BB$85,(BW491-2)*20+CB491)</f>
        <v>15</v>
      </c>
      <c r="CK491" s="14" t="s">
        <v>22</v>
      </c>
      <c r="CL491" s="14">
        <f>INDEX(属性投放!$BC$6:$BC$85,(BW491-2)*20+CB491)</f>
        <v>8</v>
      </c>
      <c r="CM491" s="14" t="s">
        <v>674</v>
      </c>
      <c r="CN491" s="14">
        <f>INDEX(属性投放!$BD$6:$BD$85,(BW491-2)*20+CB491)</f>
        <v>150</v>
      </c>
      <c r="CQ491" s="13">
        <v>487</v>
      </c>
      <c r="CR491" s="13">
        <f t="shared" si="798"/>
        <v>10</v>
      </c>
      <c r="CS491" s="13">
        <f t="shared" si="799"/>
        <v>19</v>
      </c>
      <c r="CT491" s="14">
        <f t="shared" si="800"/>
        <v>5</v>
      </c>
      <c r="CU491" s="14">
        <f t="shared" si="801"/>
        <v>1102010</v>
      </c>
      <c r="CV491" s="14" t="str">
        <f>INDEX($O$6:$O$27,CR491)&amp;"-"&amp;INDEX(属性投放!$AB$7:$AB$26,CX491)&amp;"-魂火-"&amp;CZ491</f>
        <v>张郃-大叫唤-魂火-1</v>
      </c>
      <c r="CW491" s="25" t="s">
        <v>162</v>
      </c>
      <c r="CX491" s="14">
        <f>INDEX(属性投放!$AL$7:$AL$58,CS491)</f>
        <v>10</v>
      </c>
      <c r="CY491" s="14" t="s">
        <v>701</v>
      </c>
      <c r="CZ491" s="14">
        <f>INDEX(属性投放!$AM$7:$AM$58,CS491)</f>
        <v>1</v>
      </c>
      <c r="DA491" s="14">
        <f t="shared" si="802"/>
        <v>19</v>
      </c>
      <c r="DB491" s="14">
        <f>INDEX(属性投放!$AN$7:$AN$58,DA491)</f>
        <v>67</v>
      </c>
      <c r="DC491" s="14" t="s">
        <v>702</v>
      </c>
      <c r="DD491" s="14">
        <f>INDEX(属性投放!$BJ$6:$BJ$85,(CT491-2)*20+CX491)</f>
        <v>250</v>
      </c>
      <c r="DE491" s="14">
        <f>SUMIFS(DD$5:DD491,$CR$5:$CR491,"="&amp;$CR491)</f>
        <v>2475</v>
      </c>
      <c r="DF491" s="14" t="s">
        <v>703</v>
      </c>
      <c r="DG491" s="14">
        <f>INDEX(属性投放!$BK$6:$BK$85,(CT491-2)*20+CX491)</f>
        <v>125</v>
      </c>
      <c r="DH491" s="14">
        <f>SUMIFS(DG$5:DG491,$CR$5:$CR491,"="&amp;$CR491)</f>
        <v>1239</v>
      </c>
      <c r="DI491" s="14" t="s">
        <v>704</v>
      </c>
      <c r="DJ491" s="14">
        <f>INDEX(属性投放!$BL$6:$BL$85,(CT491-2)*20+CX491)</f>
        <v>2500</v>
      </c>
      <c r="DK491" s="14">
        <f>SUMIFS(DJ$5:DJ491,$CR$5:$CR491,"="&amp;$CR491)</f>
        <v>24750</v>
      </c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>
        <v>488</v>
      </c>
      <c r="BV492" s="13">
        <f t="shared" si="793"/>
        <v>25</v>
      </c>
      <c r="BW492" s="14">
        <f t="shared" si="794"/>
        <v>3</v>
      </c>
      <c r="BX492" s="14">
        <f t="shared" si="795"/>
        <v>1102026</v>
      </c>
      <c r="BY492" s="14" t="str">
        <f t="shared" si="796"/>
        <v>雷震子8突</v>
      </c>
      <c r="BZ492" s="25" t="s">
        <v>162</v>
      </c>
      <c r="CA492" s="14">
        <v>50</v>
      </c>
      <c r="CB492" s="14">
        <f t="shared" si="797"/>
        <v>8</v>
      </c>
      <c r="CC492" s="14" t="s">
        <v>21</v>
      </c>
      <c r="CD492" s="14">
        <f>INDEX(属性投放!$AY$6:$AY$85,(BW492-2)*20+CB492)</f>
        <v>1976</v>
      </c>
      <c r="CE492" s="14" t="s">
        <v>22</v>
      </c>
      <c r="CF492" s="14">
        <f>INDEX(属性投放!$AZ$6:$AZ$85,(BW492-2)*20+CB492)</f>
        <v>950</v>
      </c>
      <c r="CG492" s="14" t="s">
        <v>674</v>
      </c>
      <c r="CH492" s="14">
        <f>INDEX(属性投放!$BA$6:$BA$85,(BW492-2)*20+CB492)</f>
        <v>18760</v>
      </c>
      <c r="CI492" s="14" t="s">
        <v>21</v>
      </c>
      <c r="CJ492" s="14">
        <f>INDEX(属性投放!$BB$6:$BB$85,(BW492-2)*20+CB492)</f>
        <v>15</v>
      </c>
      <c r="CK492" s="14" t="s">
        <v>22</v>
      </c>
      <c r="CL492" s="14">
        <f>INDEX(属性投放!$BC$6:$BC$85,(BW492-2)*20+CB492)</f>
        <v>8</v>
      </c>
      <c r="CM492" s="14" t="s">
        <v>674</v>
      </c>
      <c r="CN492" s="14">
        <f>INDEX(属性投放!$BD$6:$BD$85,(BW492-2)*20+CB492)</f>
        <v>150</v>
      </c>
      <c r="CQ492" s="13">
        <v>488</v>
      </c>
      <c r="CR492" s="13">
        <f t="shared" si="798"/>
        <v>10</v>
      </c>
      <c r="CS492" s="13">
        <f t="shared" si="799"/>
        <v>20</v>
      </c>
      <c r="CT492" s="14">
        <f t="shared" si="800"/>
        <v>5</v>
      </c>
      <c r="CU492" s="14">
        <f t="shared" si="801"/>
        <v>1102010</v>
      </c>
      <c r="CV492" s="14" t="str">
        <f>INDEX($O$6:$O$27,CR492)&amp;"-"&amp;INDEX(属性投放!$AB$7:$AB$26,CX492)&amp;"-魂火-"&amp;CZ492</f>
        <v>张郃-大叫唤-魂火-2</v>
      </c>
      <c r="CW492" s="25" t="s">
        <v>162</v>
      </c>
      <c r="CX492" s="14">
        <f>INDEX(属性投放!$AL$7:$AL$58,CS492)</f>
        <v>10</v>
      </c>
      <c r="CY492" s="14" t="s">
        <v>701</v>
      </c>
      <c r="CZ492" s="14">
        <f>INDEX(属性投放!$AM$7:$AM$58,CS492)</f>
        <v>2</v>
      </c>
      <c r="DA492" s="14">
        <f t="shared" si="802"/>
        <v>20</v>
      </c>
      <c r="DB492" s="14">
        <f>INDEX(属性投放!$AN$7:$AN$58,DA492)</f>
        <v>70</v>
      </c>
      <c r="DC492" s="14" t="s">
        <v>702</v>
      </c>
      <c r="DD492" s="14">
        <f>INDEX(属性投放!$BJ$6:$BJ$85,(CT492-2)*20+CX492)</f>
        <v>250</v>
      </c>
      <c r="DE492" s="14">
        <f>SUMIFS(DD$5:DD492,$CR$5:$CR492,"="&amp;$CR492)</f>
        <v>2725</v>
      </c>
      <c r="DF492" s="14" t="s">
        <v>703</v>
      </c>
      <c r="DG492" s="14">
        <f>INDEX(属性投放!$BK$6:$BK$85,(CT492-2)*20+CX492)</f>
        <v>125</v>
      </c>
      <c r="DH492" s="14">
        <f>SUMIFS(DG$5:DG492,$CR$5:$CR492,"="&amp;$CR492)</f>
        <v>1364</v>
      </c>
      <c r="DI492" s="14" t="s">
        <v>704</v>
      </c>
      <c r="DJ492" s="14">
        <f>INDEX(属性投放!$BL$6:$BL$85,(CT492-2)*20+CX492)</f>
        <v>2500</v>
      </c>
      <c r="DK492" s="14">
        <f>SUMIFS(DJ$5:DJ492,$CR$5:$CR492,"="&amp;$CR492)</f>
        <v>27250</v>
      </c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>
        <v>489</v>
      </c>
      <c r="BV493" s="13">
        <f t="shared" si="793"/>
        <v>25</v>
      </c>
      <c r="BW493" s="14">
        <f t="shared" si="794"/>
        <v>3</v>
      </c>
      <c r="BX493" s="14">
        <f t="shared" si="795"/>
        <v>1102026</v>
      </c>
      <c r="BY493" s="14" t="str">
        <f t="shared" si="796"/>
        <v>雷震子9突</v>
      </c>
      <c r="BZ493" s="25" t="s">
        <v>162</v>
      </c>
      <c r="CA493" s="14">
        <v>51</v>
      </c>
      <c r="CB493" s="14">
        <f t="shared" si="797"/>
        <v>9</v>
      </c>
      <c r="CC493" s="14" t="s">
        <v>21</v>
      </c>
      <c r="CD493" s="14">
        <f>INDEX(属性投放!$AY$6:$AY$85,(BW493-2)*20+CB493)</f>
        <v>2401</v>
      </c>
      <c r="CE493" s="14" t="s">
        <v>22</v>
      </c>
      <c r="CF493" s="14">
        <f>INDEX(属性投放!$AZ$6:$AZ$85,(BW493-2)*20+CB493)</f>
        <v>1165</v>
      </c>
      <c r="CG493" s="14" t="s">
        <v>674</v>
      </c>
      <c r="CH493" s="14">
        <f>INDEX(属性投放!$BA$6:$BA$85,(BW493-2)*20+CB493)</f>
        <v>23010</v>
      </c>
      <c r="CI493" s="14" t="s">
        <v>21</v>
      </c>
      <c r="CJ493" s="14">
        <f>INDEX(属性投放!$BB$6:$BB$85,(BW493-2)*20+CB493)</f>
        <v>15</v>
      </c>
      <c r="CK493" s="14" t="s">
        <v>22</v>
      </c>
      <c r="CL493" s="14">
        <f>INDEX(属性投放!$BC$6:$BC$85,(BW493-2)*20+CB493)</f>
        <v>8</v>
      </c>
      <c r="CM493" s="14" t="s">
        <v>674</v>
      </c>
      <c r="CN493" s="14">
        <f>INDEX(属性投放!$BD$6:$BD$85,(BW493-2)*20+CB493)</f>
        <v>150</v>
      </c>
      <c r="CQ493" s="13">
        <v>489</v>
      </c>
      <c r="CR493" s="13">
        <f t="shared" si="798"/>
        <v>10</v>
      </c>
      <c r="CS493" s="13">
        <f t="shared" si="799"/>
        <v>21</v>
      </c>
      <c r="CT493" s="14">
        <f t="shared" si="800"/>
        <v>5</v>
      </c>
      <c r="CU493" s="14">
        <f t="shared" si="801"/>
        <v>1102010</v>
      </c>
      <c r="CV493" s="14" t="str">
        <f>INDEX($O$6:$O$27,CR493)&amp;"-"&amp;INDEX(属性投放!$AB$7:$AB$26,CX493)&amp;"-魂火-"&amp;CZ493</f>
        <v>张郃-大叫唤-魂火-3</v>
      </c>
      <c r="CW493" s="25" t="s">
        <v>162</v>
      </c>
      <c r="CX493" s="14">
        <f>INDEX(属性投放!$AL$7:$AL$58,CS493)</f>
        <v>10</v>
      </c>
      <c r="CY493" s="14" t="s">
        <v>701</v>
      </c>
      <c r="CZ493" s="14">
        <f>INDEX(属性投放!$AM$7:$AM$58,CS493)</f>
        <v>3</v>
      </c>
      <c r="DA493" s="14">
        <f t="shared" si="802"/>
        <v>21</v>
      </c>
      <c r="DB493" s="14">
        <f>INDEX(属性投放!$AN$7:$AN$58,DA493)</f>
        <v>72</v>
      </c>
      <c r="DC493" s="14" t="s">
        <v>702</v>
      </c>
      <c r="DD493" s="14">
        <f>INDEX(属性投放!$BJ$6:$BJ$85,(CT493-2)*20+CX493)</f>
        <v>250</v>
      </c>
      <c r="DE493" s="14">
        <f>SUMIFS(DD$5:DD493,$CR$5:$CR493,"="&amp;$CR493)</f>
        <v>2975</v>
      </c>
      <c r="DF493" s="14" t="s">
        <v>703</v>
      </c>
      <c r="DG493" s="14">
        <f>INDEX(属性投放!$BK$6:$BK$85,(CT493-2)*20+CX493)</f>
        <v>125</v>
      </c>
      <c r="DH493" s="14">
        <f>SUMIFS(DG$5:DG493,$CR$5:$CR493,"="&amp;$CR493)</f>
        <v>1489</v>
      </c>
      <c r="DI493" s="14" t="s">
        <v>704</v>
      </c>
      <c r="DJ493" s="14">
        <f>INDEX(属性投放!$BL$6:$BL$85,(CT493-2)*20+CX493)</f>
        <v>2500</v>
      </c>
      <c r="DK493" s="14">
        <f>SUMIFS(DJ$5:DJ493,$CR$5:$CR493,"="&amp;$CR493)</f>
        <v>29750</v>
      </c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>
        <v>490</v>
      </c>
      <c r="BV494" s="13">
        <f t="shared" si="793"/>
        <v>25</v>
      </c>
      <c r="BW494" s="14">
        <f t="shared" si="794"/>
        <v>3</v>
      </c>
      <c r="BX494" s="14">
        <f t="shared" si="795"/>
        <v>1102026</v>
      </c>
      <c r="BY494" s="14" t="str">
        <f t="shared" si="796"/>
        <v>雷震子10突</v>
      </c>
      <c r="BZ494" s="25" t="s">
        <v>162</v>
      </c>
      <c r="CA494" s="14">
        <v>52</v>
      </c>
      <c r="CB494" s="14">
        <f t="shared" si="797"/>
        <v>10</v>
      </c>
      <c r="CC494" s="14" t="s">
        <v>21</v>
      </c>
      <c r="CD494" s="14">
        <f>INDEX(属性投放!$AY$6:$AY$85,(BW494-2)*20+CB494)</f>
        <v>3081</v>
      </c>
      <c r="CE494" s="14" t="s">
        <v>22</v>
      </c>
      <c r="CF494" s="14">
        <f>INDEX(属性投放!$AZ$6:$AZ$85,(BW494-2)*20+CB494)</f>
        <v>1509</v>
      </c>
      <c r="CG494" s="14" t="s">
        <v>674</v>
      </c>
      <c r="CH494" s="14">
        <f>INDEX(属性投放!$BA$6:$BA$85,(BW494-2)*20+CB494)</f>
        <v>29810</v>
      </c>
      <c r="CI494" s="14" t="s">
        <v>21</v>
      </c>
      <c r="CJ494" s="14">
        <f>INDEX(属性投放!$BB$6:$BB$85,(BW494-2)*20+CB494)</f>
        <v>20</v>
      </c>
      <c r="CK494" s="14" t="s">
        <v>22</v>
      </c>
      <c r="CL494" s="14">
        <f>INDEX(属性投放!$BC$6:$BC$85,(BW494-2)*20+CB494)</f>
        <v>10</v>
      </c>
      <c r="CM494" s="14" t="s">
        <v>674</v>
      </c>
      <c r="CN494" s="14">
        <f>INDEX(属性投放!$BD$6:$BD$85,(BW494-2)*20+CB494)</f>
        <v>200</v>
      </c>
      <c r="CQ494" s="13">
        <v>490</v>
      </c>
      <c r="CR494" s="13">
        <f t="shared" si="798"/>
        <v>10</v>
      </c>
      <c r="CS494" s="13">
        <f t="shared" si="799"/>
        <v>22</v>
      </c>
      <c r="CT494" s="14">
        <f t="shared" si="800"/>
        <v>5</v>
      </c>
      <c r="CU494" s="14">
        <f t="shared" si="801"/>
        <v>1102010</v>
      </c>
      <c r="CV494" s="14" t="str">
        <f>INDEX($O$6:$O$27,CR494)&amp;"-"&amp;INDEX(属性投放!$AB$7:$AB$26,CX494)&amp;"-魂火-"&amp;CZ494</f>
        <v>张郃-大叫唤+1-魂火-1</v>
      </c>
      <c r="CW494" s="25" t="s">
        <v>162</v>
      </c>
      <c r="CX494" s="14">
        <f>INDEX(属性投放!$AL$7:$AL$58,CS494)</f>
        <v>11</v>
      </c>
      <c r="CY494" s="14" t="s">
        <v>701</v>
      </c>
      <c r="CZ494" s="14">
        <f>INDEX(属性投放!$AM$7:$AM$58,CS494)</f>
        <v>1</v>
      </c>
      <c r="DA494" s="14">
        <f t="shared" si="802"/>
        <v>22</v>
      </c>
      <c r="DB494" s="14">
        <f>INDEX(属性投放!$AN$7:$AN$58,DA494)</f>
        <v>75</v>
      </c>
      <c r="DC494" s="14" t="s">
        <v>702</v>
      </c>
      <c r="DD494" s="14">
        <f>INDEX(属性投放!$BJ$6:$BJ$85,(CT494-2)*20+CX494)</f>
        <v>325</v>
      </c>
      <c r="DE494" s="14">
        <f>SUMIFS(DD$5:DD494,$CR$5:$CR494,"="&amp;$CR494)</f>
        <v>3300</v>
      </c>
      <c r="DF494" s="14" t="s">
        <v>703</v>
      </c>
      <c r="DG494" s="14">
        <f>INDEX(属性投放!$BK$6:$BK$85,(CT494-2)*20+CX494)</f>
        <v>163</v>
      </c>
      <c r="DH494" s="14">
        <f>SUMIFS(DG$5:DG494,$CR$5:$CR494,"="&amp;$CR494)</f>
        <v>1652</v>
      </c>
      <c r="DI494" s="14" t="s">
        <v>704</v>
      </c>
      <c r="DJ494" s="14">
        <f>INDEX(属性投放!$BL$6:$BL$85,(CT494-2)*20+CX494)</f>
        <v>3250</v>
      </c>
      <c r="DK494" s="14">
        <f>SUMIFS(DJ$5:DJ494,$CR$5:$CR494,"="&amp;$CR494)</f>
        <v>33000</v>
      </c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>
        <v>491</v>
      </c>
      <c r="BV495" s="13">
        <f t="shared" si="793"/>
        <v>25</v>
      </c>
      <c r="BW495" s="14">
        <f t="shared" si="794"/>
        <v>3</v>
      </c>
      <c r="BX495" s="14">
        <f t="shared" si="795"/>
        <v>1102026</v>
      </c>
      <c r="BY495" s="14" t="str">
        <f t="shared" si="796"/>
        <v>雷震子11突</v>
      </c>
      <c r="BZ495" s="25" t="s">
        <v>162</v>
      </c>
      <c r="CA495" s="14">
        <v>53</v>
      </c>
      <c r="CB495" s="14">
        <f t="shared" si="797"/>
        <v>11</v>
      </c>
      <c r="CC495" s="14" t="s">
        <v>21</v>
      </c>
      <c r="CD495" s="14">
        <f>INDEX(属性投放!$AY$6:$AY$85,(BW495-2)*20+CB495)</f>
        <v>3896</v>
      </c>
      <c r="CE495" s="14" t="s">
        <v>22</v>
      </c>
      <c r="CF495" s="14">
        <f>INDEX(属性投放!$AZ$6:$AZ$85,(BW495-2)*20+CB495)</f>
        <v>1917</v>
      </c>
      <c r="CG495" s="14" t="s">
        <v>674</v>
      </c>
      <c r="CH495" s="14">
        <f>INDEX(属性投放!$BA$6:$BA$85,(BW495-2)*20+CB495)</f>
        <v>37960</v>
      </c>
      <c r="CI495" s="14" t="s">
        <v>21</v>
      </c>
      <c r="CJ495" s="14">
        <f>INDEX(属性投放!$BB$6:$BB$85,(BW495-2)*20+CB495)</f>
        <v>20</v>
      </c>
      <c r="CK495" s="14" t="s">
        <v>22</v>
      </c>
      <c r="CL495" s="14">
        <f>INDEX(属性投放!$BC$6:$BC$85,(BW495-2)*20+CB495)</f>
        <v>10</v>
      </c>
      <c r="CM495" s="14" t="s">
        <v>674</v>
      </c>
      <c r="CN495" s="14">
        <f>INDEX(属性投放!$BD$6:$BD$85,(BW495-2)*20+CB495)</f>
        <v>200</v>
      </c>
      <c r="CQ495" s="13">
        <v>491</v>
      </c>
      <c r="CR495" s="13">
        <f t="shared" si="798"/>
        <v>10</v>
      </c>
      <c r="CS495" s="13">
        <f t="shared" si="799"/>
        <v>23</v>
      </c>
      <c r="CT495" s="14">
        <f t="shared" si="800"/>
        <v>5</v>
      </c>
      <c r="CU495" s="14">
        <f t="shared" si="801"/>
        <v>1102010</v>
      </c>
      <c r="CV495" s="14" t="str">
        <f>INDEX($O$6:$O$27,CR495)&amp;"-"&amp;INDEX(属性投放!$AB$7:$AB$26,CX495)&amp;"-魂火-"&amp;CZ495</f>
        <v>张郃-大叫唤+1-魂火-2</v>
      </c>
      <c r="CW495" s="25" t="s">
        <v>162</v>
      </c>
      <c r="CX495" s="14">
        <f>INDEX(属性投放!$AL$7:$AL$58,CS495)</f>
        <v>11</v>
      </c>
      <c r="CY495" s="14" t="s">
        <v>701</v>
      </c>
      <c r="CZ495" s="14">
        <f>INDEX(属性投放!$AM$7:$AM$58,CS495)</f>
        <v>2</v>
      </c>
      <c r="DA495" s="14">
        <f t="shared" si="802"/>
        <v>23</v>
      </c>
      <c r="DB495" s="14">
        <f>INDEX(属性投放!$AN$7:$AN$58,DA495)</f>
        <v>77</v>
      </c>
      <c r="DC495" s="14" t="s">
        <v>702</v>
      </c>
      <c r="DD495" s="14">
        <f>INDEX(属性投放!$BJ$6:$BJ$85,(CT495-2)*20+CX495)</f>
        <v>325</v>
      </c>
      <c r="DE495" s="14">
        <f>SUMIFS(DD$5:DD495,$CR$5:$CR495,"="&amp;$CR495)</f>
        <v>3625</v>
      </c>
      <c r="DF495" s="14" t="s">
        <v>703</v>
      </c>
      <c r="DG495" s="14">
        <f>INDEX(属性投放!$BK$6:$BK$85,(CT495-2)*20+CX495)</f>
        <v>163</v>
      </c>
      <c r="DH495" s="14">
        <f>SUMIFS(DG$5:DG495,$CR$5:$CR495,"="&amp;$CR495)</f>
        <v>1815</v>
      </c>
      <c r="DI495" s="14" t="s">
        <v>704</v>
      </c>
      <c r="DJ495" s="14">
        <f>INDEX(属性投放!$BL$6:$BL$85,(CT495-2)*20+CX495)</f>
        <v>3250</v>
      </c>
      <c r="DK495" s="14">
        <f>SUMIFS(DJ$5:DJ495,$CR$5:$CR495,"="&amp;$CR495)</f>
        <v>36250</v>
      </c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>
        <v>492</v>
      </c>
      <c r="BV496" s="13">
        <f t="shared" si="793"/>
        <v>25</v>
      </c>
      <c r="BW496" s="14">
        <f t="shared" si="794"/>
        <v>3</v>
      </c>
      <c r="BX496" s="14">
        <f t="shared" si="795"/>
        <v>1102026</v>
      </c>
      <c r="BY496" s="14" t="str">
        <f t="shared" si="796"/>
        <v>雷震子12突</v>
      </c>
      <c r="BZ496" s="25" t="s">
        <v>162</v>
      </c>
      <c r="CA496" s="14">
        <v>54</v>
      </c>
      <c r="CB496" s="14">
        <f t="shared" si="797"/>
        <v>12</v>
      </c>
      <c r="CC496" s="14" t="s">
        <v>21</v>
      </c>
      <c r="CD496" s="14">
        <f>INDEX(属性投放!$AY$6:$AY$85,(BW496-2)*20+CB496)</f>
        <v>4876</v>
      </c>
      <c r="CE496" s="14" t="s">
        <v>22</v>
      </c>
      <c r="CF496" s="14">
        <f>INDEX(属性投放!$AZ$6:$AZ$85,(BW496-2)*20+CB496)</f>
        <v>2407</v>
      </c>
      <c r="CG496" s="14" t="s">
        <v>674</v>
      </c>
      <c r="CH496" s="14">
        <f>INDEX(属性投放!$BA$6:$BA$85,(BW496-2)*20+CB496)</f>
        <v>47760</v>
      </c>
      <c r="CI496" s="14" t="s">
        <v>21</v>
      </c>
      <c r="CJ496" s="14">
        <f>INDEX(属性投放!$BB$6:$BB$85,(BW496-2)*20+CB496)</f>
        <v>20</v>
      </c>
      <c r="CK496" s="14" t="s">
        <v>22</v>
      </c>
      <c r="CL496" s="14">
        <f>INDEX(属性投放!$BC$6:$BC$85,(BW496-2)*20+CB496)</f>
        <v>10</v>
      </c>
      <c r="CM496" s="14" t="s">
        <v>674</v>
      </c>
      <c r="CN496" s="14">
        <f>INDEX(属性投放!$BD$6:$BD$85,(BW496-2)*20+CB496)</f>
        <v>200</v>
      </c>
      <c r="CQ496" s="13">
        <v>492</v>
      </c>
      <c r="CR496" s="13">
        <f t="shared" si="798"/>
        <v>10</v>
      </c>
      <c r="CS496" s="13">
        <f t="shared" si="799"/>
        <v>24</v>
      </c>
      <c r="CT496" s="14">
        <f t="shared" si="800"/>
        <v>5</v>
      </c>
      <c r="CU496" s="14">
        <f t="shared" si="801"/>
        <v>1102010</v>
      </c>
      <c r="CV496" s="14" t="str">
        <f>INDEX($O$6:$O$27,CR496)&amp;"-"&amp;INDEX(属性投放!$AB$7:$AB$26,CX496)&amp;"-魂火-"&amp;CZ496</f>
        <v>张郃-大叫唤+1-魂火-3</v>
      </c>
      <c r="CW496" s="25" t="s">
        <v>162</v>
      </c>
      <c r="CX496" s="14">
        <f>INDEX(属性投放!$AL$7:$AL$58,CS496)</f>
        <v>11</v>
      </c>
      <c r="CY496" s="14" t="s">
        <v>701</v>
      </c>
      <c r="CZ496" s="14">
        <f>INDEX(属性投放!$AM$7:$AM$58,CS496)</f>
        <v>3</v>
      </c>
      <c r="DA496" s="14">
        <f t="shared" si="802"/>
        <v>24</v>
      </c>
      <c r="DB496" s="14">
        <f>INDEX(属性投放!$AN$7:$AN$58,DA496)</f>
        <v>80</v>
      </c>
      <c r="DC496" s="14" t="s">
        <v>702</v>
      </c>
      <c r="DD496" s="14">
        <f>INDEX(属性投放!$BJ$6:$BJ$85,(CT496-2)*20+CX496)</f>
        <v>325</v>
      </c>
      <c r="DE496" s="14">
        <f>SUMIFS(DD$5:DD496,$CR$5:$CR496,"="&amp;$CR496)</f>
        <v>3950</v>
      </c>
      <c r="DF496" s="14" t="s">
        <v>703</v>
      </c>
      <c r="DG496" s="14">
        <f>INDEX(属性投放!$BK$6:$BK$85,(CT496-2)*20+CX496)</f>
        <v>163</v>
      </c>
      <c r="DH496" s="14">
        <f>SUMIFS(DG$5:DG496,$CR$5:$CR496,"="&amp;$CR496)</f>
        <v>1978</v>
      </c>
      <c r="DI496" s="14" t="s">
        <v>704</v>
      </c>
      <c r="DJ496" s="14">
        <f>INDEX(属性投放!$BL$6:$BL$85,(CT496-2)*20+CX496)</f>
        <v>3250</v>
      </c>
      <c r="DK496" s="14">
        <f>SUMIFS(DJ$5:DJ496,$CR$5:$CR496,"="&amp;$CR496)</f>
        <v>39500</v>
      </c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>
        <v>493</v>
      </c>
      <c r="BV497" s="13">
        <f t="shared" si="793"/>
        <v>25</v>
      </c>
      <c r="BW497" s="14">
        <f t="shared" si="794"/>
        <v>3</v>
      </c>
      <c r="BX497" s="14">
        <f t="shared" si="795"/>
        <v>1102026</v>
      </c>
      <c r="BY497" s="14" t="str">
        <f t="shared" si="796"/>
        <v>雷震子13突</v>
      </c>
      <c r="BZ497" s="25" t="s">
        <v>162</v>
      </c>
      <c r="CA497" s="14">
        <v>55</v>
      </c>
      <c r="CB497" s="14">
        <f t="shared" si="797"/>
        <v>13</v>
      </c>
      <c r="CC497" s="14" t="s">
        <v>21</v>
      </c>
      <c r="CD497" s="14">
        <f>INDEX(属性投放!$AY$6:$AY$85,(BW497-2)*20+CB497)</f>
        <v>6266</v>
      </c>
      <c r="CE497" s="14" t="s">
        <v>22</v>
      </c>
      <c r="CF497" s="14">
        <f>INDEX(属性投放!$AZ$6:$AZ$85,(BW497-2)*20+CB497)</f>
        <v>3102</v>
      </c>
      <c r="CG497" s="14" t="s">
        <v>674</v>
      </c>
      <c r="CH497" s="14">
        <f>INDEX(属性投放!$BA$6:$BA$85,(BW497-2)*20+CB497)</f>
        <v>61660</v>
      </c>
      <c r="CI497" s="14" t="s">
        <v>21</v>
      </c>
      <c r="CJ497" s="14">
        <f>INDEX(属性投放!$BB$6:$BB$85,(BW497-2)*20+CB497)</f>
        <v>25</v>
      </c>
      <c r="CK497" s="14" t="s">
        <v>22</v>
      </c>
      <c r="CL497" s="14">
        <f>INDEX(属性投放!$BC$6:$BC$85,(BW497-2)*20+CB497)</f>
        <v>13</v>
      </c>
      <c r="CM497" s="14" t="s">
        <v>674</v>
      </c>
      <c r="CN497" s="14">
        <f>INDEX(属性投放!$BD$6:$BD$85,(BW497-2)*20+CB497)</f>
        <v>250</v>
      </c>
      <c r="CQ497" s="13">
        <v>493</v>
      </c>
      <c r="CR497" s="13">
        <f t="shared" si="798"/>
        <v>10</v>
      </c>
      <c r="CS497" s="13">
        <f t="shared" si="799"/>
        <v>25</v>
      </c>
      <c r="CT497" s="14">
        <f t="shared" si="800"/>
        <v>5</v>
      </c>
      <c r="CU497" s="14">
        <f t="shared" si="801"/>
        <v>1102010</v>
      </c>
      <c r="CV497" s="14" t="str">
        <f>INDEX($O$6:$O$27,CR497)&amp;"-"&amp;INDEX(属性投放!$AB$7:$AB$26,CX497)&amp;"-魂火-"&amp;CZ497</f>
        <v>张郃-大叫唤+2-魂火-1</v>
      </c>
      <c r="CW497" s="25" t="s">
        <v>162</v>
      </c>
      <c r="CX497" s="14">
        <f>INDEX(属性投放!$AL$7:$AL$58,CS497)</f>
        <v>12</v>
      </c>
      <c r="CY497" s="14" t="s">
        <v>701</v>
      </c>
      <c r="CZ497" s="14">
        <f>INDEX(属性投放!$AM$7:$AM$58,CS497)</f>
        <v>1</v>
      </c>
      <c r="DA497" s="14">
        <f t="shared" si="802"/>
        <v>25</v>
      </c>
      <c r="DB497" s="14">
        <f>INDEX(属性投放!$AN$7:$AN$58,DA497)</f>
        <v>82</v>
      </c>
      <c r="DC497" s="14" t="s">
        <v>702</v>
      </c>
      <c r="DD497" s="14">
        <f>INDEX(属性投放!$BJ$6:$BJ$85,(CT497-2)*20+CX497)</f>
        <v>420</v>
      </c>
      <c r="DE497" s="14">
        <f>SUMIFS(DD$5:DD497,$CR$5:$CR497,"="&amp;$CR497)</f>
        <v>4370</v>
      </c>
      <c r="DF497" s="14" t="s">
        <v>703</v>
      </c>
      <c r="DG497" s="14">
        <f>INDEX(属性投放!$BK$6:$BK$85,(CT497-2)*20+CX497)</f>
        <v>210</v>
      </c>
      <c r="DH497" s="14">
        <f>SUMIFS(DG$5:DG497,$CR$5:$CR497,"="&amp;$CR497)</f>
        <v>2188</v>
      </c>
      <c r="DI497" s="14" t="s">
        <v>704</v>
      </c>
      <c r="DJ497" s="14">
        <f>INDEX(属性投放!$BL$6:$BL$85,(CT497-2)*20+CX497)</f>
        <v>4200</v>
      </c>
      <c r="DK497" s="14">
        <f>SUMIFS(DJ$5:DJ497,$CR$5:$CR497,"="&amp;$CR497)</f>
        <v>43700</v>
      </c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>
        <v>494</v>
      </c>
      <c r="BV498" s="13">
        <f t="shared" si="793"/>
        <v>25</v>
      </c>
      <c r="BW498" s="14">
        <f t="shared" si="794"/>
        <v>3</v>
      </c>
      <c r="BX498" s="14">
        <f t="shared" si="795"/>
        <v>1102026</v>
      </c>
      <c r="BY498" s="14" t="str">
        <f t="shared" si="796"/>
        <v>雷震子14突</v>
      </c>
      <c r="BZ498" s="25" t="s">
        <v>162</v>
      </c>
      <c r="CA498" s="14">
        <v>56</v>
      </c>
      <c r="CB498" s="14">
        <f t="shared" si="797"/>
        <v>14</v>
      </c>
      <c r="CC498" s="14" t="s">
        <v>21</v>
      </c>
      <c r="CD498" s="14">
        <f>INDEX(属性投放!$AY$6:$AY$85,(BW498-2)*20+CB498)</f>
        <v>7866</v>
      </c>
      <c r="CE498" s="14" t="s">
        <v>22</v>
      </c>
      <c r="CF498" s="14">
        <f>INDEX(属性投放!$AZ$6:$AZ$85,(BW498-2)*20+CB498)</f>
        <v>3906</v>
      </c>
      <c r="CG498" s="14" t="s">
        <v>674</v>
      </c>
      <c r="CH498" s="14">
        <f>INDEX(属性投放!$BA$6:$BA$85,(BW498-2)*20+CB498)</f>
        <v>77660</v>
      </c>
      <c r="CI498" s="14" t="s">
        <v>21</v>
      </c>
      <c r="CJ498" s="14">
        <f>INDEX(属性投放!$BB$6:$BB$85,(BW498-2)*20+CB498)</f>
        <v>25</v>
      </c>
      <c r="CK498" s="14" t="s">
        <v>22</v>
      </c>
      <c r="CL498" s="14">
        <f>INDEX(属性投放!$BC$6:$BC$85,(BW498-2)*20+CB498)</f>
        <v>13</v>
      </c>
      <c r="CM498" s="14" t="s">
        <v>674</v>
      </c>
      <c r="CN498" s="14">
        <f>INDEX(属性投放!$BD$6:$BD$85,(BW498-2)*20+CB498)</f>
        <v>250</v>
      </c>
      <c r="CQ498" s="13">
        <v>494</v>
      </c>
      <c r="CR498" s="13">
        <f t="shared" si="798"/>
        <v>10</v>
      </c>
      <c r="CS498" s="13">
        <f t="shared" si="799"/>
        <v>26</v>
      </c>
      <c r="CT498" s="14">
        <f t="shared" si="800"/>
        <v>5</v>
      </c>
      <c r="CU498" s="14">
        <f t="shared" si="801"/>
        <v>1102010</v>
      </c>
      <c r="CV498" s="14" t="str">
        <f>INDEX($O$6:$O$27,CR498)&amp;"-"&amp;INDEX(属性投放!$AB$7:$AB$26,CX498)&amp;"-魂火-"&amp;CZ498</f>
        <v>张郃-大叫唤+2-魂火-2</v>
      </c>
      <c r="CW498" s="25" t="s">
        <v>162</v>
      </c>
      <c r="CX498" s="14">
        <f>INDEX(属性投放!$AL$7:$AL$58,CS498)</f>
        <v>12</v>
      </c>
      <c r="CY498" s="14" t="s">
        <v>701</v>
      </c>
      <c r="CZ498" s="14">
        <f>INDEX(属性投放!$AM$7:$AM$58,CS498)</f>
        <v>2</v>
      </c>
      <c r="DA498" s="14">
        <f t="shared" si="802"/>
        <v>26</v>
      </c>
      <c r="DB498" s="14">
        <f>INDEX(属性投放!$AN$7:$AN$58,DA498)</f>
        <v>85</v>
      </c>
      <c r="DC498" s="14" t="s">
        <v>702</v>
      </c>
      <c r="DD498" s="14">
        <f>INDEX(属性投放!$BJ$6:$BJ$85,(CT498-2)*20+CX498)</f>
        <v>420</v>
      </c>
      <c r="DE498" s="14">
        <f>SUMIFS(DD$5:DD498,$CR$5:$CR498,"="&amp;$CR498)</f>
        <v>4790</v>
      </c>
      <c r="DF498" s="14" t="s">
        <v>703</v>
      </c>
      <c r="DG498" s="14">
        <f>INDEX(属性投放!$BK$6:$BK$85,(CT498-2)*20+CX498)</f>
        <v>210</v>
      </c>
      <c r="DH498" s="14">
        <f>SUMIFS(DG$5:DG498,$CR$5:$CR498,"="&amp;$CR498)</f>
        <v>2398</v>
      </c>
      <c r="DI498" s="14" t="s">
        <v>704</v>
      </c>
      <c r="DJ498" s="14">
        <f>INDEX(属性投放!$BL$6:$BL$85,(CT498-2)*20+CX498)</f>
        <v>4200</v>
      </c>
      <c r="DK498" s="14">
        <f>SUMIFS(DJ$5:DJ498,$CR$5:$CR498,"="&amp;$CR498)</f>
        <v>47900</v>
      </c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>
        <v>495</v>
      </c>
      <c r="BV499" s="13">
        <f t="shared" si="793"/>
        <v>25</v>
      </c>
      <c r="BW499" s="14">
        <f t="shared" si="794"/>
        <v>3</v>
      </c>
      <c r="BX499" s="14">
        <f t="shared" si="795"/>
        <v>1102026</v>
      </c>
      <c r="BY499" s="14" t="str">
        <f t="shared" si="796"/>
        <v>雷震子15突</v>
      </c>
      <c r="BZ499" s="25" t="s">
        <v>162</v>
      </c>
      <c r="CA499" s="14">
        <v>57</v>
      </c>
      <c r="CB499" s="14">
        <f t="shared" si="797"/>
        <v>15</v>
      </c>
      <c r="CC499" s="14" t="s">
        <v>21</v>
      </c>
      <c r="CD499" s="14">
        <f>INDEX(属性投放!$AY$6:$AY$85,(BW499-2)*20+CB499)</f>
        <v>9641</v>
      </c>
      <c r="CE499" s="14" t="s">
        <v>22</v>
      </c>
      <c r="CF499" s="14">
        <f>INDEX(属性投放!$AZ$6:$AZ$85,(BW499-2)*20+CB499)</f>
        <v>4797</v>
      </c>
      <c r="CG499" s="14" t="s">
        <v>674</v>
      </c>
      <c r="CH499" s="14">
        <f>INDEX(属性投放!$BA$6:$BA$85,(BW499-2)*20+CB499)</f>
        <v>95410</v>
      </c>
      <c r="CI499" s="14" t="s">
        <v>21</v>
      </c>
      <c r="CJ499" s="14">
        <f>INDEX(属性投放!$BB$6:$BB$85,(BW499-2)*20+CB499)</f>
        <v>25</v>
      </c>
      <c r="CK499" s="14" t="s">
        <v>22</v>
      </c>
      <c r="CL499" s="14">
        <f>INDEX(属性投放!$BC$6:$BC$85,(BW499-2)*20+CB499)</f>
        <v>13</v>
      </c>
      <c r="CM499" s="14" t="s">
        <v>674</v>
      </c>
      <c r="CN499" s="14">
        <f>INDEX(属性投放!$BD$6:$BD$85,(BW499-2)*20+CB499)</f>
        <v>250</v>
      </c>
      <c r="CQ499" s="13">
        <v>495</v>
      </c>
      <c r="CR499" s="13">
        <f t="shared" si="798"/>
        <v>10</v>
      </c>
      <c r="CS499" s="13">
        <f t="shared" si="799"/>
        <v>27</v>
      </c>
      <c r="CT499" s="14">
        <f t="shared" si="800"/>
        <v>5</v>
      </c>
      <c r="CU499" s="14">
        <f t="shared" si="801"/>
        <v>1102010</v>
      </c>
      <c r="CV499" s="14" t="str">
        <f>INDEX($O$6:$O$27,CR499)&amp;"-"&amp;INDEX(属性投放!$AB$7:$AB$26,CX499)&amp;"-魂火-"&amp;CZ499</f>
        <v>张郃-大叫唤+2-魂火-3</v>
      </c>
      <c r="CW499" s="25" t="s">
        <v>162</v>
      </c>
      <c r="CX499" s="14">
        <f>INDEX(属性投放!$AL$7:$AL$58,CS499)</f>
        <v>12</v>
      </c>
      <c r="CY499" s="14" t="s">
        <v>701</v>
      </c>
      <c r="CZ499" s="14">
        <f>INDEX(属性投放!$AM$7:$AM$58,CS499)</f>
        <v>3</v>
      </c>
      <c r="DA499" s="14">
        <f t="shared" si="802"/>
        <v>27</v>
      </c>
      <c r="DB499" s="14">
        <f>INDEX(属性投放!$AN$7:$AN$58,DA499)</f>
        <v>87</v>
      </c>
      <c r="DC499" s="14" t="s">
        <v>702</v>
      </c>
      <c r="DD499" s="14">
        <f>INDEX(属性投放!$BJ$6:$BJ$85,(CT499-2)*20+CX499)</f>
        <v>420</v>
      </c>
      <c r="DE499" s="14">
        <f>SUMIFS(DD$5:DD499,$CR$5:$CR499,"="&amp;$CR499)</f>
        <v>5210</v>
      </c>
      <c r="DF499" s="14" t="s">
        <v>703</v>
      </c>
      <c r="DG499" s="14">
        <f>INDEX(属性投放!$BK$6:$BK$85,(CT499-2)*20+CX499)</f>
        <v>210</v>
      </c>
      <c r="DH499" s="14">
        <f>SUMIFS(DG$5:DG499,$CR$5:$CR499,"="&amp;$CR499)</f>
        <v>2608</v>
      </c>
      <c r="DI499" s="14" t="s">
        <v>704</v>
      </c>
      <c r="DJ499" s="14">
        <f>INDEX(属性投放!$BL$6:$BL$85,(CT499-2)*20+CX499)</f>
        <v>4200</v>
      </c>
      <c r="DK499" s="14">
        <f>SUMIFS(DJ$5:DJ499,$CR$5:$CR499,"="&amp;$CR499)</f>
        <v>52100</v>
      </c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>
        <v>496</v>
      </c>
      <c r="BV500" s="13">
        <f t="shared" si="793"/>
        <v>25</v>
      </c>
      <c r="BW500" s="14">
        <f t="shared" si="794"/>
        <v>3</v>
      </c>
      <c r="BX500" s="14">
        <f t="shared" si="795"/>
        <v>1102026</v>
      </c>
      <c r="BY500" s="14" t="str">
        <f t="shared" si="796"/>
        <v>雷震子16突</v>
      </c>
      <c r="BZ500" s="25" t="s">
        <v>162</v>
      </c>
      <c r="CA500" s="14">
        <v>58</v>
      </c>
      <c r="CB500" s="14">
        <f t="shared" si="797"/>
        <v>16</v>
      </c>
      <c r="CC500" s="14" t="s">
        <v>21</v>
      </c>
      <c r="CD500" s="14">
        <f>INDEX(属性投放!$AY$6:$AY$85,(BW500-2)*20+CB500)</f>
        <v>12281</v>
      </c>
      <c r="CE500" s="14" t="s">
        <v>22</v>
      </c>
      <c r="CF500" s="14">
        <f>INDEX(属性投放!$AZ$6:$AZ$85,(BW500-2)*20+CB500)</f>
        <v>6121</v>
      </c>
      <c r="CG500" s="14" t="s">
        <v>674</v>
      </c>
      <c r="CH500" s="14">
        <f>INDEX(属性投放!$BA$6:$BA$85,(BW500-2)*20+CB500)</f>
        <v>121810</v>
      </c>
      <c r="CI500" s="14" t="s">
        <v>21</v>
      </c>
      <c r="CJ500" s="14">
        <f>INDEX(属性投放!$BB$6:$BB$85,(BW500-2)*20+CB500)</f>
        <v>30</v>
      </c>
      <c r="CK500" s="14" t="s">
        <v>22</v>
      </c>
      <c r="CL500" s="14">
        <f>INDEX(属性投放!$BC$6:$BC$85,(BW500-2)*20+CB500)</f>
        <v>15</v>
      </c>
      <c r="CM500" s="14" t="s">
        <v>674</v>
      </c>
      <c r="CN500" s="14">
        <f>INDEX(属性投放!$BD$6:$BD$85,(BW500-2)*20+CB500)</f>
        <v>300</v>
      </c>
      <c r="CQ500" s="13">
        <v>496</v>
      </c>
      <c r="CR500" s="13">
        <f t="shared" si="798"/>
        <v>10</v>
      </c>
      <c r="CS500" s="13">
        <f t="shared" si="799"/>
        <v>28</v>
      </c>
      <c r="CT500" s="14">
        <f t="shared" si="800"/>
        <v>5</v>
      </c>
      <c r="CU500" s="14">
        <f t="shared" si="801"/>
        <v>1102010</v>
      </c>
      <c r="CV500" s="14" t="str">
        <f>INDEX($O$6:$O$27,CR500)&amp;"-"&amp;INDEX(属性投放!$AB$7:$AB$26,CX500)&amp;"-魂火-"&amp;CZ500</f>
        <v>张郃-焦热-魂火-1</v>
      </c>
      <c r="CW500" s="25" t="s">
        <v>162</v>
      </c>
      <c r="CX500" s="14">
        <f>INDEX(属性投放!$AL$7:$AL$58,CS500)</f>
        <v>13</v>
      </c>
      <c r="CY500" s="14" t="s">
        <v>701</v>
      </c>
      <c r="CZ500" s="14">
        <f>INDEX(属性投放!$AM$7:$AM$58,CS500)</f>
        <v>1</v>
      </c>
      <c r="DA500" s="14">
        <f t="shared" si="802"/>
        <v>28</v>
      </c>
      <c r="DB500" s="14">
        <f>INDEX(属性投放!$AN$7:$AN$58,DA500)</f>
        <v>90</v>
      </c>
      <c r="DC500" s="14" t="s">
        <v>702</v>
      </c>
      <c r="DD500" s="14">
        <f>INDEX(属性投放!$BJ$6:$BJ$85,(CT500-2)*20+CX500)</f>
        <v>530</v>
      </c>
      <c r="DE500" s="14">
        <f>SUMIFS(DD$5:DD500,$CR$5:$CR500,"="&amp;$CR500)</f>
        <v>5740</v>
      </c>
      <c r="DF500" s="14" t="s">
        <v>703</v>
      </c>
      <c r="DG500" s="14">
        <f>INDEX(属性投放!$BK$6:$BK$85,(CT500-2)*20+CX500)</f>
        <v>265</v>
      </c>
      <c r="DH500" s="14">
        <f>SUMIFS(DG$5:DG500,$CR$5:$CR500,"="&amp;$CR500)</f>
        <v>2873</v>
      </c>
      <c r="DI500" s="14" t="s">
        <v>704</v>
      </c>
      <c r="DJ500" s="14">
        <f>INDEX(属性投放!$BL$6:$BL$85,(CT500-2)*20+CX500)</f>
        <v>5300</v>
      </c>
      <c r="DK500" s="14">
        <f>SUMIFS(DJ$5:DJ500,$CR$5:$CR500,"="&amp;$CR500)</f>
        <v>57400</v>
      </c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>
        <v>497</v>
      </c>
      <c r="BV501" s="13">
        <f t="shared" si="793"/>
        <v>25</v>
      </c>
      <c r="BW501" s="14">
        <f t="shared" si="794"/>
        <v>3</v>
      </c>
      <c r="BX501" s="14">
        <f t="shared" si="795"/>
        <v>1102026</v>
      </c>
      <c r="BY501" s="14" t="str">
        <f t="shared" si="796"/>
        <v>雷震子17突</v>
      </c>
      <c r="BZ501" s="25" t="s">
        <v>162</v>
      </c>
      <c r="CA501" s="14">
        <v>59</v>
      </c>
      <c r="CB501" s="14">
        <f t="shared" si="797"/>
        <v>17</v>
      </c>
      <c r="CC501" s="14" t="s">
        <v>21</v>
      </c>
      <c r="CD501" s="14">
        <f>INDEX(属性投放!$AY$6:$AY$85,(BW501-2)*20+CB501)</f>
        <v>15291</v>
      </c>
      <c r="CE501" s="14" t="s">
        <v>22</v>
      </c>
      <c r="CF501" s="14">
        <f>INDEX(属性投放!$AZ$6:$AZ$85,(BW501-2)*20+CB501)</f>
        <v>7626</v>
      </c>
      <c r="CG501" s="14" t="s">
        <v>674</v>
      </c>
      <c r="CH501" s="14">
        <f>INDEX(属性投放!$BA$6:$BA$85,(BW501-2)*20+CB501)</f>
        <v>151910</v>
      </c>
      <c r="CI501" s="14" t="s">
        <v>21</v>
      </c>
      <c r="CJ501" s="14">
        <f>INDEX(属性投放!$BB$6:$BB$85,(BW501-2)*20+CB501)</f>
        <v>30</v>
      </c>
      <c r="CK501" s="14" t="s">
        <v>22</v>
      </c>
      <c r="CL501" s="14">
        <f>INDEX(属性投放!$BC$6:$BC$85,(BW501-2)*20+CB501)</f>
        <v>15</v>
      </c>
      <c r="CM501" s="14" t="s">
        <v>674</v>
      </c>
      <c r="CN501" s="14">
        <f>INDEX(属性投放!$BD$6:$BD$85,(BW501-2)*20+CB501)</f>
        <v>300</v>
      </c>
      <c r="CQ501" s="13">
        <v>497</v>
      </c>
      <c r="CR501" s="13">
        <f t="shared" si="798"/>
        <v>10</v>
      </c>
      <c r="CS501" s="13">
        <f t="shared" si="799"/>
        <v>29</v>
      </c>
      <c r="CT501" s="14">
        <f t="shared" si="800"/>
        <v>5</v>
      </c>
      <c r="CU501" s="14">
        <f t="shared" si="801"/>
        <v>1102010</v>
      </c>
      <c r="CV501" s="14" t="str">
        <f>INDEX($O$6:$O$27,CR501)&amp;"-"&amp;INDEX(属性投放!$AB$7:$AB$26,CX501)&amp;"-魂火-"&amp;CZ501</f>
        <v>张郃-焦热-魂火-2</v>
      </c>
      <c r="CW501" s="25" t="s">
        <v>162</v>
      </c>
      <c r="CX501" s="14">
        <f>INDEX(属性投放!$AL$7:$AL$58,CS501)</f>
        <v>13</v>
      </c>
      <c r="CY501" s="14" t="s">
        <v>701</v>
      </c>
      <c r="CZ501" s="14">
        <f>INDEX(属性投放!$AM$7:$AM$58,CS501)</f>
        <v>2</v>
      </c>
      <c r="DA501" s="14">
        <f t="shared" si="802"/>
        <v>29</v>
      </c>
      <c r="DB501" s="14">
        <f>INDEX(属性投放!$AN$7:$AN$58,DA501)</f>
        <v>92</v>
      </c>
      <c r="DC501" s="14" t="s">
        <v>702</v>
      </c>
      <c r="DD501" s="14">
        <f>INDEX(属性投放!$BJ$6:$BJ$85,(CT501-2)*20+CX501)</f>
        <v>530</v>
      </c>
      <c r="DE501" s="14">
        <f>SUMIFS(DD$5:DD501,$CR$5:$CR501,"="&amp;$CR501)</f>
        <v>6270</v>
      </c>
      <c r="DF501" s="14" t="s">
        <v>703</v>
      </c>
      <c r="DG501" s="14">
        <f>INDEX(属性投放!$BK$6:$BK$85,(CT501-2)*20+CX501)</f>
        <v>265</v>
      </c>
      <c r="DH501" s="14">
        <f>SUMIFS(DG$5:DG501,$CR$5:$CR501,"="&amp;$CR501)</f>
        <v>3138</v>
      </c>
      <c r="DI501" s="14" t="s">
        <v>704</v>
      </c>
      <c r="DJ501" s="14">
        <f>INDEX(属性投放!$BL$6:$BL$85,(CT501-2)*20+CX501)</f>
        <v>5300</v>
      </c>
      <c r="DK501" s="14">
        <f>SUMIFS(DJ$5:DJ501,$CR$5:$CR501,"="&amp;$CR501)</f>
        <v>62700</v>
      </c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>
        <v>498</v>
      </c>
      <c r="BV502" s="13">
        <f t="shared" si="793"/>
        <v>25</v>
      </c>
      <c r="BW502" s="14">
        <f t="shared" si="794"/>
        <v>3</v>
      </c>
      <c r="BX502" s="14">
        <f t="shared" si="795"/>
        <v>1102026</v>
      </c>
      <c r="BY502" s="14" t="str">
        <f t="shared" si="796"/>
        <v>雷震子18突</v>
      </c>
      <c r="BZ502" s="25" t="s">
        <v>162</v>
      </c>
      <c r="CA502" s="14">
        <v>60</v>
      </c>
      <c r="CB502" s="14">
        <f t="shared" si="797"/>
        <v>18</v>
      </c>
      <c r="CC502" s="14" t="s">
        <v>21</v>
      </c>
      <c r="CD502" s="14">
        <f>INDEX(属性投放!$AY$6:$AY$85,(BW502-2)*20+CB502)</f>
        <v>18781</v>
      </c>
      <c r="CE502" s="14" t="s">
        <v>22</v>
      </c>
      <c r="CF502" s="14">
        <f>INDEX(属性投放!$AZ$6:$AZ$85,(BW502-2)*20+CB502)</f>
        <v>9371</v>
      </c>
      <c r="CG502" s="14" t="s">
        <v>674</v>
      </c>
      <c r="CH502" s="14">
        <f>INDEX(属性投放!$BA$6:$BA$85,(BW502-2)*20+CB502)</f>
        <v>186810</v>
      </c>
      <c r="CI502" s="14" t="s">
        <v>21</v>
      </c>
      <c r="CJ502" s="14">
        <f>INDEX(属性投放!$BB$6:$BB$85,(BW502-2)*20+CB502)</f>
        <v>30</v>
      </c>
      <c r="CK502" s="14" t="s">
        <v>22</v>
      </c>
      <c r="CL502" s="14">
        <f>INDEX(属性投放!$BC$6:$BC$85,(BW502-2)*20+CB502)</f>
        <v>15</v>
      </c>
      <c r="CM502" s="14" t="s">
        <v>674</v>
      </c>
      <c r="CN502" s="14">
        <f>INDEX(属性投放!$BD$6:$BD$85,(BW502-2)*20+CB502)</f>
        <v>300</v>
      </c>
      <c r="CQ502" s="13">
        <v>498</v>
      </c>
      <c r="CR502" s="13">
        <f t="shared" si="798"/>
        <v>10</v>
      </c>
      <c r="CS502" s="13">
        <f t="shared" si="799"/>
        <v>30</v>
      </c>
      <c r="CT502" s="14">
        <f t="shared" si="800"/>
        <v>5</v>
      </c>
      <c r="CU502" s="14">
        <f t="shared" si="801"/>
        <v>1102010</v>
      </c>
      <c r="CV502" s="14" t="str">
        <f>INDEX($O$6:$O$27,CR502)&amp;"-"&amp;INDEX(属性投放!$AB$7:$AB$26,CX502)&amp;"-魂火-"&amp;CZ502</f>
        <v>张郃-焦热-魂火-3</v>
      </c>
      <c r="CW502" s="25" t="s">
        <v>162</v>
      </c>
      <c r="CX502" s="14">
        <f>INDEX(属性投放!$AL$7:$AL$58,CS502)</f>
        <v>13</v>
      </c>
      <c r="CY502" s="14" t="s">
        <v>701</v>
      </c>
      <c r="CZ502" s="14">
        <f>INDEX(属性投放!$AM$7:$AM$58,CS502)</f>
        <v>3</v>
      </c>
      <c r="DA502" s="14">
        <f t="shared" si="802"/>
        <v>30</v>
      </c>
      <c r="DB502" s="14">
        <f>INDEX(属性投放!$AN$7:$AN$58,DA502)</f>
        <v>95</v>
      </c>
      <c r="DC502" s="14" t="s">
        <v>702</v>
      </c>
      <c r="DD502" s="14">
        <f>INDEX(属性投放!$BJ$6:$BJ$85,(CT502-2)*20+CX502)</f>
        <v>530</v>
      </c>
      <c r="DE502" s="14">
        <f>SUMIFS(DD$5:DD502,$CR$5:$CR502,"="&amp;$CR502)</f>
        <v>6800</v>
      </c>
      <c r="DF502" s="14" t="s">
        <v>703</v>
      </c>
      <c r="DG502" s="14">
        <f>INDEX(属性投放!$BK$6:$BK$85,(CT502-2)*20+CX502)</f>
        <v>265</v>
      </c>
      <c r="DH502" s="14">
        <f>SUMIFS(DG$5:DG502,$CR$5:$CR502,"="&amp;$CR502)</f>
        <v>3403</v>
      </c>
      <c r="DI502" s="14" t="s">
        <v>704</v>
      </c>
      <c r="DJ502" s="14">
        <f>INDEX(属性投放!$BL$6:$BL$85,(CT502-2)*20+CX502)</f>
        <v>5300</v>
      </c>
      <c r="DK502" s="14">
        <f>SUMIFS(DJ$5:DJ502,$CR$5:$CR502,"="&amp;$CR502)</f>
        <v>68000</v>
      </c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>
        <v>499</v>
      </c>
      <c r="BV503" s="13">
        <f t="shared" si="793"/>
        <v>25</v>
      </c>
      <c r="BW503" s="14">
        <f t="shared" si="794"/>
        <v>3</v>
      </c>
      <c r="BX503" s="14">
        <f t="shared" si="795"/>
        <v>1102026</v>
      </c>
      <c r="BY503" s="14" t="str">
        <f t="shared" si="796"/>
        <v>雷震子19突</v>
      </c>
      <c r="BZ503" s="25" t="s">
        <v>162</v>
      </c>
      <c r="CA503" s="14">
        <v>61</v>
      </c>
      <c r="CB503" s="14">
        <f t="shared" si="797"/>
        <v>19</v>
      </c>
      <c r="CC503" s="14" t="s">
        <v>21</v>
      </c>
      <c r="CD503" s="14">
        <f>INDEX(属性投放!$AY$6:$AY$85,(BW503-2)*20+CB503)</f>
        <v>23491</v>
      </c>
      <c r="CE503" s="14" t="s">
        <v>22</v>
      </c>
      <c r="CF503" s="14">
        <f>INDEX(属性投放!$AZ$6:$AZ$85,(BW503-2)*20+CB503)</f>
        <v>11726</v>
      </c>
      <c r="CG503" s="14" t="s">
        <v>674</v>
      </c>
      <c r="CH503" s="14">
        <f>INDEX(属性投放!$BA$6:$BA$85,(BW503-2)*20+CB503)</f>
        <v>233910</v>
      </c>
      <c r="CI503" s="14" t="s">
        <v>21</v>
      </c>
      <c r="CJ503" s="14">
        <f>INDEX(属性投放!$BB$6:$BB$85,(BW503-2)*20+CB503)</f>
        <v>40</v>
      </c>
      <c r="CK503" s="14" t="s">
        <v>22</v>
      </c>
      <c r="CL503" s="14">
        <f>INDEX(属性投放!$BC$6:$BC$85,(BW503-2)*20+CB503)</f>
        <v>20</v>
      </c>
      <c r="CM503" s="14" t="s">
        <v>674</v>
      </c>
      <c r="CN503" s="14">
        <f>INDEX(属性投放!$BD$6:$BD$85,(BW503-2)*20+CB503)</f>
        <v>400</v>
      </c>
      <c r="CQ503" s="13">
        <v>499</v>
      </c>
      <c r="CR503" s="13">
        <f t="shared" si="798"/>
        <v>10</v>
      </c>
      <c r="CS503" s="13">
        <f t="shared" si="799"/>
        <v>31</v>
      </c>
      <c r="CT503" s="14">
        <f t="shared" si="800"/>
        <v>5</v>
      </c>
      <c r="CU503" s="14">
        <f t="shared" si="801"/>
        <v>1102010</v>
      </c>
      <c r="CV503" s="14" t="str">
        <f>INDEX($O$6:$O$27,CR503)&amp;"-"&amp;INDEX(属性投放!$AB$7:$AB$26,CX503)&amp;"-魂火-"&amp;CZ503</f>
        <v>张郃-焦热+1-魂火-1</v>
      </c>
      <c r="CW503" s="25" t="s">
        <v>162</v>
      </c>
      <c r="CX503" s="14">
        <f>INDEX(属性投放!$AL$7:$AL$58,CS503)</f>
        <v>14</v>
      </c>
      <c r="CY503" s="14" t="s">
        <v>701</v>
      </c>
      <c r="CZ503" s="14">
        <f>INDEX(属性投放!$AM$7:$AM$58,CS503)</f>
        <v>1</v>
      </c>
      <c r="DA503" s="14">
        <f t="shared" si="802"/>
        <v>31</v>
      </c>
      <c r="DB503" s="14">
        <f>INDEX(属性投放!$AN$7:$AN$58,DA503)</f>
        <v>97</v>
      </c>
      <c r="DC503" s="14" t="s">
        <v>702</v>
      </c>
      <c r="DD503" s="14">
        <f>INDEX(属性投放!$BJ$6:$BJ$85,(CT503-2)*20+CX503)</f>
        <v>650</v>
      </c>
      <c r="DE503" s="14">
        <f>SUMIFS(DD$5:DD503,$CR$5:$CR503,"="&amp;$CR503)</f>
        <v>7450</v>
      </c>
      <c r="DF503" s="14" t="s">
        <v>703</v>
      </c>
      <c r="DG503" s="14">
        <f>INDEX(属性投放!$BK$6:$BK$85,(CT503-2)*20+CX503)</f>
        <v>325</v>
      </c>
      <c r="DH503" s="14">
        <f>SUMIFS(DG$5:DG503,$CR$5:$CR503,"="&amp;$CR503)</f>
        <v>3728</v>
      </c>
      <c r="DI503" s="14" t="s">
        <v>704</v>
      </c>
      <c r="DJ503" s="14">
        <f>INDEX(属性投放!$BL$6:$BL$85,(CT503-2)*20+CX503)</f>
        <v>6500</v>
      </c>
      <c r="DK503" s="14">
        <f>SUMIFS(DJ$5:DJ503,$CR$5:$CR503,"="&amp;$CR503)</f>
        <v>74500</v>
      </c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>
        <v>500</v>
      </c>
      <c r="BV504" s="13">
        <f t="shared" si="793"/>
        <v>25</v>
      </c>
      <c r="BW504" s="14">
        <f t="shared" si="794"/>
        <v>3</v>
      </c>
      <c r="BX504" s="14">
        <f t="shared" si="795"/>
        <v>1102026</v>
      </c>
      <c r="BY504" s="14" t="str">
        <f t="shared" si="796"/>
        <v>雷震子20突</v>
      </c>
      <c r="BZ504" s="25" t="s">
        <v>162</v>
      </c>
      <c r="CA504" s="14">
        <v>62</v>
      </c>
      <c r="CB504" s="14">
        <f t="shared" si="797"/>
        <v>20</v>
      </c>
      <c r="CC504" s="14" t="s">
        <v>21</v>
      </c>
      <c r="CD504" s="14">
        <f>INDEX(属性投放!$AY$6:$AY$85,(BW504-2)*20+CB504)</f>
        <v>28986</v>
      </c>
      <c r="CE504" s="14" t="s">
        <v>22</v>
      </c>
      <c r="CF504" s="14">
        <f>INDEX(属性投放!$AZ$6:$AZ$85,(BW504-2)*20+CB504)</f>
        <v>14475</v>
      </c>
      <c r="CG504" s="14" t="s">
        <v>674</v>
      </c>
      <c r="CH504" s="14">
        <f>INDEX(属性投放!$BA$6:$BA$85,(BW504-2)*20+CB504)</f>
        <v>288860</v>
      </c>
      <c r="CI504" s="14" t="s">
        <v>21</v>
      </c>
      <c r="CJ504" s="14">
        <f>INDEX(属性投放!$BB$6:$BB$85,(BW504-2)*20+CB504)</f>
        <v>40</v>
      </c>
      <c r="CK504" s="14" t="s">
        <v>22</v>
      </c>
      <c r="CL504" s="14">
        <f>INDEX(属性投放!$BC$6:$BC$85,(BW504-2)*20+CB504)</f>
        <v>20</v>
      </c>
      <c r="CM504" s="14" t="s">
        <v>674</v>
      </c>
      <c r="CN504" s="14">
        <f>INDEX(属性投放!$BD$6:$BD$85,(BW504-2)*20+CB504)</f>
        <v>400</v>
      </c>
      <c r="CQ504" s="13">
        <v>500</v>
      </c>
      <c r="CR504" s="13">
        <f t="shared" si="798"/>
        <v>10</v>
      </c>
      <c r="CS504" s="13">
        <f t="shared" si="799"/>
        <v>32</v>
      </c>
      <c r="CT504" s="14">
        <f t="shared" si="800"/>
        <v>5</v>
      </c>
      <c r="CU504" s="14">
        <f t="shared" si="801"/>
        <v>1102010</v>
      </c>
      <c r="CV504" s="14" t="str">
        <f>INDEX($O$6:$O$27,CR504)&amp;"-"&amp;INDEX(属性投放!$AB$7:$AB$26,CX504)&amp;"-魂火-"&amp;CZ504</f>
        <v>张郃-焦热+1-魂火-2</v>
      </c>
      <c r="CW504" s="25" t="s">
        <v>162</v>
      </c>
      <c r="CX504" s="14">
        <f>INDEX(属性投放!$AL$7:$AL$58,CS504)</f>
        <v>14</v>
      </c>
      <c r="CY504" s="14" t="s">
        <v>701</v>
      </c>
      <c r="CZ504" s="14">
        <f>INDEX(属性投放!$AM$7:$AM$58,CS504)</f>
        <v>2</v>
      </c>
      <c r="DA504" s="14">
        <f t="shared" si="802"/>
        <v>32</v>
      </c>
      <c r="DB504" s="14">
        <f>INDEX(属性投放!$AN$7:$AN$58,DA504)</f>
        <v>100</v>
      </c>
      <c r="DC504" s="14" t="s">
        <v>702</v>
      </c>
      <c r="DD504" s="14">
        <f>INDEX(属性投放!$BJ$6:$BJ$85,(CT504-2)*20+CX504)</f>
        <v>650</v>
      </c>
      <c r="DE504" s="14">
        <f>SUMIFS(DD$5:DD504,$CR$5:$CR504,"="&amp;$CR504)</f>
        <v>8100</v>
      </c>
      <c r="DF504" s="14" t="s">
        <v>703</v>
      </c>
      <c r="DG504" s="14">
        <f>INDEX(属性投放!$BK$6:$BK$85,(CT504-2)*20+CX504)</f>
        <v>325</v>
      </c>
      <c r="DH504" s="14">
        <f>SUMIFS(DG$5:DG504,$CR$5:$CR504,"="&amp;$CR504)</f>
        <v>4053</v>
      </c>
      <c r="DI504" s="14" t="s">
        <v>704</v>
      </c>
      <c r="DJ504" s="14">
        <f>INDEX(属性投放!$BL$6:$BL$85,(CT504-2)*20+CX504)</f>
        <v>6500</v>
      </c>
      <c r="DK504" s="14">
        <f>SUMIFS(DJ$5:DJ504,$CR$5:$CR504,"="&amp;$CR504)</f>
        <v>81000</v>
      </c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>
        <v>501</v>
      </c>
      <c r="BV505" s="13">
        <f t="shared" si="793"/>
        <v>26</v>
      </c>
      <c r="BW505" s="14">
        <f t="shared" si="794"/>
        <v>5</v>
      </c>
      <c r="BX505" s="14">
        <f t="shared" si="795"/>
        <v>1102028</v>
      </c>
      <c r="BY505" s="14" t="str">
        <f t="shared" si="796"/>
        <v>吕布1突</v>
      </c>
      <c r="BZ505" s="25" t="s">
        <v>162</v>
      </c>
      <c r="CA505" s="14">
        <v>63</v>
      </c>
      <c r="CB505" s="14">
        <f t="shared" si="797"/>
        <v>1</v>
      </c>
      <c r="CC505" s="14" t="s">
        <v>21</v>
      </c>
      <c r="CD505" s="14">
        <f>INDEX(属性投放!$AY$6:$AY$85,(BW505-2)*20+CB505)</f>
        <v>350</v>
      </c>
      <c r="CE505" s="14" t="s">
        <v>22</v>
      </c>
      <c r="CF505" s="14">
        <f>INDEX(属性投放!$AZ$6:$AZ$85,(BW505-2)*20+CB505)</f>
        <v>50</v>
      </c>
      <c r="CG505" s="14" t="s">
        <v>674</v>
      </c>
      <c r="CH505" s="14">
        <f>INDEX(属性投放!$BA$6:$BA$85,(BW505-2)*20+CB505)</f>
        <v>1500</v>
      </c>
      <c r="CI505" s="14" t="s">
        <v>21</v>
      </c>
      <c r="CJ505" s="14">
        <f>INDEX(属性投放!$BB$6:$BB$85,(BW505-2)*20+CB505)</f>
        <v>15</v>
      </c>
      <c r="CK505" s="14" t="s">
        <v>22</v>
      </c>
      <c r="CL505" s="14">
        <f>INDEX(属性投放!$BC$6:$BC$85,(BW505-2)*20+CB505)</f>
        <v>8</v>
      </c>
      <c r="CM505" s="14" t="s">
        <v>674</v>
      </c>
      <c r="CN505" s="14">
        <f>INDEX(属性投放!$BD$6:$BD$85,(BW505-2)*20+CB505)</f>
        <v>150</v>
      </c>
      <c r="CQ505" s="13">
        <v>501</v>
      </c>
      <c r="CR505" s="13">
        <f t="shared" si="798"/>
        <v>10</v>
      </c>
      <c r="CS505" s="13">
        <f t="shared" si="799"/>
        <v>33</v>
      </c>
      <c r="CT505" s="14">
        <f t="shared" si="800"/>
        <v>5</v>
      </c>
      <c r="CU505" s="14">
        <f t="shared" si="801"/>
        <v>1102010</v>
      </c>
      <c r="CV505" s="14" t="str">
        <f>INDEX($O$6:$O$27,CR505)&amp;"-"&amp;INDEX(属性投放!$AB$7:$AB$26,CX505)&amp;"-魂火-"&amp;CZ505</f>
        <v>张郃-焦热+1-魂火-3</v>
      </c>
      <c r="CW505" s="25" t="s">
        <v>162</v>
      </c>
      <c r="CX505" s="14">
        <f>INDEX(属性投放!$AL$7:$AL$58,CS505)</f>
        <v>14</v>
      </c>
      <c r="CY505" s="14" t="s">
        <v>701</v>
      </c>
      <c r="CZ505" s="14">
        <f>INDEX(属性投放!$AM$7:$AM$58,CS505)</f>
        <v>3</v>
      </c>
      <c r="DA505" s="14">
        <f t="shared" si="802"/>
        <v>33</v>
      </c>
      <c r="DB505" s="14">
        <f>INDEX(属性投放!$AN$7:$AN$58,DA505)</f>
        <v>102</v>
      </c>
      <c r="DC505" s="14" t="s">
        <v>702</v>
      </c>
      <c r="DD505" s="14">
        <f>INDEX(属性投放!$BJ$6:$BJ$85,(CT505-2)*20+CX505)</f>
        <v>650</v>
      </c>
      <c r="DE505" s="14">
        <f>SUMIFS(DD$5:DD505,$CR$5:$CR505,"="&amp;$CR505)</f>
        <v>8750</v>
      </c>
      <c r="DF505" s="14" t="s">
        <v>703</v>
      </c>
      <c r="DG505" s="14">
        <f>INDEX(属性投放!$BK$6:$BK$85,(CT505-2)*20+CX505)</f>
        <v>325</v>
      </c>
      <c r="DH505" s="14">
        <f>SUMIFS(DG$5:DG505,$CR$5:$CR505,"="&amp;$CR505)</f>
        <v>4378</v>
      </c>
      <c r="DI505" s="14" t="s">
        <v>704</v>
      </c>
      <c r="DJ505" s="14">
        <f>INDEX(属性投放!$BL$6:$BL$85,(CT505-2)*20+CX505)</f>
        <v>6500</v>
      </c>
      <c r="DK505" s="14">
        <f>SUMIFS(DJ$5:DJ505,$CR$5:$CR505,"="&amp;$CR505)</f>
        <v>87500</v>
      </c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>
        <v>502</v>
      </c>
      <c r="BV506" s="13">
        <f t="shared" si="793"/>
        <v>26</v>
      </c>
      <c r="BW506" s="14">
        <f t="shared" si="794"/>
        <v>5</v>
      </c>
      <c r="BX506" s="14">
        <f t="shared" si="795"/>
        <v>1102028</v>
      </c>
      <c r="BY506" s="14" t="str">
        <f t="shared" si="796"/>
        <v>吕布2突</v>
      </c>
      <c r="BZ506" s="25" t="s">
        <v>162</v>
      </c>
      <c r="CA506" s="14">
        <v>64</v>
      </c>
      <c r="CB506" s="14">
        <f t="shared" si="797"/>
        <v>2</v>
      </c>
      <c r="CC506" s="14" t="s">
        <v>21</v>
      </c>
      <c r="CD506" s="14">
        <f>INDEX(属性投放!$AY$6:$AY$85,(BW506-2)*20+CB506)</f>
        <v>525</v>
      </c>
      <c r="CE506" s="14" t="s">
        <v>22</v>
      </c>
      <c r="CF506" s="14">
        <f>INDEX(属性投放!$AZ$6:$AZ$85,(BW506-2)*20+CB506)</f>
        <v>140</v>
      </c>
      <c r="CG506" s="14" t="s">
        <v>674</v>
      </c>
      <c r="CH506" s="14">
        <f>INDEX(属性投放!$BA$6:$BA$85,(BW506-2)*20+CB506)</f>
        <v>3250</v>
      </c>
      <c r="CI506" s="14" t="s">
        <v>21</v>
      </c>
      <c r="CJ506" s="14">
        <f>INDEX(属性投放!$BB$6:$BB$85,(BW506-2)*20+CB506)</f>
        <v>20</v>
      </c>
      <c r="CK506" s="14" t="s">
        <v>22</v>
      </c>
      <c r="CL506" s="14">
        <f>INDEX(属性投放!$BC$6:$BC$85,(BW506-2)*20+CB506)</f>
        <v>10</v>
      </c>
      <c r="CM506" s="14" t="s">
        <v>674</v>
      </c>
      <c r="CN506" s="14">
        <f>INDEX(属性投放!$BD$6:$BD$85,(BW506-2)*20+CB506)</f>
        <v>200</v>
      </c>
      <c r="CQ506" s="13">
        <v>502</v>
      </c>
      <c r="CR506" s="13">
        <f t="shared" si="798"/>
        <v>10</v>
      </c>
      <c r="CS506" s="13">
        <f t="shared" si="799"/>
        <v>34</v>
      </c>
      <c r="CT506" s="14">
        <f t="shared" si="800"/>
        <v>5</v>
      </c>
      <c r="CU506" s="14">
        <f t="shared" si="801"/>
        <v>1102010</v>
      </c>
      <c r="CV506" s="14" t="str">
        <f>INDEX($O$6:$O$27,CR506)&amp;"-"&amp;INDEX(属性投放!$AB$7:$AB$26,CX506)&amp;"-魂火-"&amp;CZ506</f>
        <v>张郃-焦热+2-魂火-1</v>
      </c>
      <c r="CW506" s="25" t="s">
        <v>162</v>
      </c>
      <c r="CX506" s="14">
        <f>INDEX(属性投放!$AL$7:$AL$58,CS506)</f>
        <v>15</v>
      </c>
      <c r="CY506" s="14" t="s">
        <v>701</v>
      </c>
      <c r="CZ506" s="14">
        <f>INDEX(属性投放!$AM$7:$AM$58,CS506)</f>
        <v>1</v>
      </c>
      <c r="DA506" s="14">
        <f t="shared" si="802"/>
        <v>34</v>
      </c>
      <c r="DB506" s="14">
        <f>INDEX(属性投放!$AN$7:$AN$58,DA506)</f>
        <v>105</v>
      </c>
      <c r="DC506" s="14" t="s">
        <v>702</v>
      </c>
      <c r="DD506" s="14">
        <f>INDEX(属性投放!$BJ$6:$BJ$85,(CT506-2)*20+CX506)</f>
        <v>800</v>
      </c>
      <c r="DE506" s="14">
        <f>SUMIFS(DD$5:DD506,$CR$5:$CR506,"="&amp;$CR506)</f>
        <v>9550</v>
      </c>
      <c r="DF506" s="14" t="s">
        <v>703</v>
      </c>
      <c r="DG506" s="14">
        <f>INDEX(属性投放!$BK$6:$BK$85,(CT506-2)*20+CX506)</f>
        <v>400</v>
      </c>
      <c r="DH506" s="14">
        <f>SUMIFS(DG$5:DG506,$CR$5:$CR506,"="&amp;$CR506)</f>
        <v>4778</v>
      </c>
      <c r="DI506" s="14" t="s">
        <v>704</v>
      </c>
      <c r="DJ506" s="14">
        <f>INDEX(属性投放!$BL$6:$BL$85,(CT506-2)*20+CX506)</f>
        <v>8000</v>
      </c>
      <c r="DK506" s="14">
        <f>SUMIFS(DJ$5:DJ506,$CR$5:$CR506,"="&amp;$CR506)</f>
        <v>95500</v>
      </c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>
        <v>503</v>
      </c>
      <c r="BV507" s="13">
        <f t="shared" si="793"/>
        <v>26</v>
      </c>
      <c r="BW507" s="14">
        <f t="shared" si="794"/>
        <v>5</v>
      </c>
      <c r="BX507" s="14">
        <f t="shared" si="795"/>
        <v>1102028</v>
      </c>
      <c r="BY507" s="14" t="str">
        <f t="shared" si="796"/>
        <v>吕布3突</v>
      </c>
      <c r="BZ507" s="25" t="s">
        <v>162</v>
      </c>
      <c r="CA507" s="14">
        <v>65</v>
      </c>
      <c r="CB507" s="14">
        <f t="shared" si="797"/>
        <v>3</v>
      </c>
      <c r="CC507" s="14" t="s">
        <v>21</v>
      </c>
      <c r="CD507" s="14">
        <f>INDEX(属性投放!$AY$6:$AY$85,(BW507-2)*20+CB507)</f>
        <v>935</v>
      </c>
      <c r="CE507" s="14" t="s">
        <v>22</v>
      </c>
      <c r="CF507" s="14">
        <f>INDEX(属性投放!$AZ$6:$AZ$85,(BW507-2)*20+CB507)</f>
        <v>345</v>
      </c>
      <c r="CG507" s="14" t="s">
        <v>674</v>
      </c>
      <c r="CH507" s="14">
        <f>INDEX(属性投放!$BA$6:$BA$85,(BW507-2)*20+CB507)</f>
        <v>7350</v>
      </c>
      <c r="CI507" s="14" t="s">
        <v>21</v>
      </c>
      <c r="CJ507" s="14">
        <f>INDEX(属性投放!$BB$6:$BB$85,(BW507-2)*20+CB507)</f>
        <v>20</v>
      </c>
      <c r="CK507" s="14" t="s">
        <v>22</v>
      </c>
      <c r="CL507" s="14">
        <f>INDEX(属性投放!$BC$6:$BC$85,(BW507-2)*20+CB507)</f>
        <v>10</v>
      </c>
      <c r="CM507" s="14" t="s">
        <v>674</v>
      </c>
      <c r="CN507" s="14">
        <f>INDEX(属性投放!$BD$6:$BD$85,(BW507-2)*20+CB507)</f>
        <v>200</v>
      </c>
      <c r="CQ507" s="13">
        <v>503</v>
      </c>
      <c r="CR507" s="13">
        <f t="shared" si="798"/>
        <v>10</v>
      </c>
      <c r="CS507" s="13">
        <f t="shared" si="799"/>
        <v>35</v>
      </c>
      <c r="CT507" s="14">
        <f t="shared" si="800"/>
        <v>5</v>
      </c>
      <c r="CU507" s="14">
        <f t="shared" si="801"/>
        <v>1102010</v>
      </c>
      <c r="CV507" s="14" t="str">
        <f>INDEX($O$6:$O$27,CR507)&amp;"-"&amp;INDEX(属性投放!$AB$7:$AB$26,CX507)&amp;"-魂火-"&amp;CZ507</f>
        <v>张郃-焦热+2-魂火-2</v>
      </c>
      <c r="CW507" s="25" t="s">
        <v>162</v>
      </c>
      <c r="CX507" s="14">
        <f>INDEX(属性投放!$AL$7:$AL$58,CS507)</f>
        <v>15</v>
      </c>
      <c r="CY507" s="14" t="s">
        <v>701</v>
      </c>
      <c r="CZ507" s="14">
        <f>INDEX(属性投放!$AM$7:$AM$58,CS507)</f>
        <v>2</v>
      </c>
      <c r="DA507" s="14">
        <f t="shared" si="802"/>
        <v>35</v>
      </c>
      <c r="DB507" s="14">
        <f>INDEX(属性投放!$AN$7:$AN$58,DA507)</f>
        <v>107</v>
      </c>
      <c r="DC507" s="14" t="s">
        <v>702</v>
      </c>
      <c r="DD507" s="14">
        <f>INDEX(属性投放!$BJ$6:$BJ$85,(CT507-2)*20+CX507)</f>
        <v>800</v>
      </c>
      <c r="DE507" s="14">
        <f>SUMIFS(DD$5:DD507,$CR$5:$CR507,"="&amp;$CR507)</f>
        <v>10350</v>
      </c>
      <c r="DF507" s="14" t="s">
        <v>703</v>
      </c>
      <c r="DG507" s="14">
        <f>INDEX(属性投放!$BK$6:$BK$85,(CT507-2)*20+CX507)</f>
        <v>400</v>
      </c>
      <c r="DH507" s="14">
        <f>SUMIFS(DG$5:DG507,$CR$5:$CR507,"="&amp;$CR507)</f>
        <v>5178</v>
      </c>
      <c r="DI507" s="14" t="s">
        <v>704</v>
      </c>
      <c r="DJ507" s="14">
        <f>INDEX(属性投放!$BL$6:$BL$85,(CT507-2)*20+CX507)</f>
        <v>8000</v>
      </c>
      <c r="DK507" s="14">
        <f>SUMIFS(DJ$5:DJ507,$CR$5:$CR507,"="&amp;$CR507)</f>
        <v>103500</v>
      </c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>
        <v>504</v>
      </c>
      <c r="BV508" s="13">
        <f t="shared" si="793"/>
        <v>26</v>
      </c>
      <c r="BW508" s="14">
        <f t="shared" si="794"/>
        <v>5</v>
      </c>
      <c r="BX508" s="14">
        <f t="shared" si="795"/>
        <v>1102028</v>
      </c>
      <c r="BY508" s="14" t="str">
        <f t="shared" si="796"/>
        <v>吕布4突</v>
      </c>
      <c r="BZ508" s="25" t="s">
        <v>162</v>
      </c>
      <c r="CA508" s="14">
        <v>66</v>
      </c>
      <c r="CB508" s="14">
        <f t="shared" si="797"/>
        <v>4</v>
      </c>
      <c r="CC508" s="14" t="s">
        <v>21</v>
      </c>
      <c r="CD508" s="14">
        <f>INDEX(属性投放!$AY$6:$AY$85,(BW508-2)*20+CB508)</f>
        <v>1410</v>
      </c>
      <c r="CE508" s="14" t="s">
        <v>22</v>
      </c>
      <c r="CF508" s="14">
        <f>INDEX(属性投放!$AZ$6:$AZ$85,(BW508-2)*20+CB508)</f>
        <v>583</v>
      </c>
      <c r="CG508" s="14" t="s">
        <v>674</v>
      </c>
      <c r="CH508" s="14">
        <f>INDEX(属性投放!$BA$6:$BA$85,(BW508-2)*20+CB508)</f>
        <v>12100</v>
      </c>
      <c r="CI508" s="14" t="s">
        <v>21</v>
      </c>
      <c r="CJ508" s="14">
        <f>INDEX(属性投放!$BB$6:$BB$85,(BW508-2)*20+CB508)</f>
        <v>25</v>
      </c>
      <c r="CK508" s="14" t="s">
        <v>22</v>
      </c>
      <c r="CL508" s="14">
        <f>INDEX(属性投放!$BC$6:$BC$85,(BW508-2)*20+CB508)</f>
        <v>13</v>
      </c>
      <c r="CM508" s="14" t="s">
        <v>674</v>
      </c>
      <c r="CN508" s="14">
        <f>INDEX(属性投放!$BD$6:$BD$85,(BW508-2)*20+CB508)</f>
        <v>250</v>
      </c>
      <c r="CQ508" s="13">
        <v>504</v>
      </c>
      <c r="CR508" s="13">
        <f t="shared" si="798"/>
        <v>10</v>
      </c>
      <c r="CS508" s="13">
        <f t="shared" si="799"/>
        <v>36</v>
      </c>
      <c r="CT508" s="14">
        <f t="shared" si="800"/>
        <v>5</v>
      </c>
      <c r="CU508" s="14">
        <f t="shared" si="801"/>
        <v>1102010</v>
      </c>
      <c r="CV508" s="14" t="str">
        <f>INDEX($O$6:$O$27,CR508)&amp;"-"&amp;INDEX(属性投放!$AB$7:$AB$26,CX508)&amp;"-魂火-"&amp;CZ508</f>
        <v>张郃-焦热+2-魂火-3</v>
      </c>
      <c r="CW508" s="25" t="s">
        <v>162</v>
      </c>
      <c r="CX508" s="14">
        <f>INDEX(属性投放!$AL$7:$AL$58,CS508)</f>
        <v>15</v>
      </c>
      <c r="CY508" s="14" t="s">
        <v>701</v>
      </c>
      <c r="CZ508" s="14">
        <f>INDEX(属性投放!$AM$7:$AM$58,CS508)</f>
        <v>3</v>
      </c>
      <c r="DA508" s="14">
        <f t="shared" si="802"/>
        <v>36</v>
      </c>
      <c r="DB508" s="14">
        <f>INDEX(属性投放!$AN$7:$AN$58,DA508)</f>
        <v>110</v>
      </c>
      <c r="DC508" s="14" t="s">
        <v>702</v>
      </c>
      <c r="DD508" s="14">
        <f>INDEX(属性投放!$BJ$6:$BJ$85,(CT508-2)*20+CX508)</f>
        <v>800</v>
      </c>
      <c r="DE508" s="14">
        <f>SUMIFS(DD$5:DD508,$CR$5:$CR508,"="&amp;$CR508)</f>
        <v>11150</v>
      </c>
      <c r="DF508" s="14" t="s">
        <v>703</v>
      </c>
      <c r="DG508" s="14">
        <f>INDEX(属性投放!$BK$6:$BK$85,(CT508-2)*20+CX508)</f>
        <v>400</v>
      </c>
      <c r="DH508" s="14">
        <f>SUMIFS(DG$5:DG508,$CR$5:$CR508,"="&amp;$CR508)</f>
        <v>5578</v>
      </c>
      <c r="DI508" s="14" t="s">
        <v>704</v>
      </c>
      <c r="DJ508" s="14">
        <f>INDEX(属性投放!$BL$6:$BL$85,(CT508-2)*20+CX508)</f>
        <v>8000</v>
      </c>
      <c r="DK508" s="14">
        <f>SUMIFS(DJ$5:DJ508,$CR$5:$CR508,"="&amp;$CR508)</f>
        <v>111500</v>
      </c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>
        <v>505</v>
      </c>
      <c r="BV509" s="13">
        <f t="shared" si="793"/>
        <v>26</v>
      </c>
      <c r="BW509" s="14">
        <f t="shared" si="794"/>
        <v>5</v>
      </c>
      <c r="BX509" s="14">
        <f t="shared" si="795"/>
        <v>1102028</v>
      </c>
      <c r="BY509" s="14" t="str">
        <f t="shared" si="796"/>
        <v>吕布5突</v>
      </c>
      <c r="BZ509" s="25" t="s">
        <v>162</v>
      </c>
      <c r="CA509" s="14">
        <v>67</v>
      </c>
      <c r="CB509" s="14">
        <f t="shared" si="797"/>
        <v>5</v>
      </c>
      <c r="CC509" s="14" t="s">
        <v>21</v>
      </c>
      <c r="CD509" s="14">
        <f>INDEX(属性投放!$AY$6:$AY$85,(BW509-2)*20+CB509)</f>
        <v>2010</v>
      </c>
      <c r="CE509" s="14" t="s">
        <v>22</v>
      </c>
      <c r="CF509" s="14">
        <f>INDEX(属性投放!$AZ$6:$AZ$85,(BW509-2)*20+CB509)</f>
        <v>888</v>
      </c>
      <c r="CG509" s="14" t="s">
        <v>674</v>
      </c>
      <c r="CH509" s="14">
        <f>INDEX(属性投放!$BA$6:$BA$85,(BW509-2)*20+CB509)</f>
        <v>18100</v>
      </c>
      <c r="CI509" s="14" t="s">
        <v>21</v>
      </c>
      <c r="CJ509" s="14">
        <f>INDEX(属性投放!$BB$6:$BB$85,(BW509-2)*20+CB509)</f>
        <v>25</v>
      </c>
      <c r="CK509" s="14" t="s">
        <v>22</v>
      </c>
      <c r="CL509" s="14">
        <f>INDEX(属性投放!$BC$6:$BC$85,(BW509-2)*20+CB509)</f>
        <v>13</v>
      </c>
      <c r="CM509" s="14" t="s">
        <v>674</v>
      </c>
      <c r="CN509" s="14">
        <f>INDEX(属性投放!$BD$6:$BD$85,(BW509-2)*20+CB509)</f>
        <v>250</v>
      </c>
      <c r="CQ509" s="13">
        <v>505</v>
      </c>
      <c r="CR509" s="13">
        <f t="shared" si="798"/>
        <v>10</v>
      </c>
      <c r="CS509" s="13">
        <f t="shared" si="799"/>
        <v>37</v>
      </c>
      <c r="CT509" s="14">
        <f t="shared" si="800"/>
        <v>5</v>
      </c>
      <c r="CU509" s="14">
        <f t="shared" si="801"/>
        <v>1102010</v>
      </c>
      <c r="CV509" s="14" t="str">
        <f>INDEX($O$6:$O$27,CR509)&amp;"-"&amp;INDEX(属性投放!$AB$7:$AB$26,CX509)&amp;"-魂火-"&amp;CZ509</f>
        <v>张郃-大焦热-魂火-1</v>
      </c>
      <c r="CW509" s="25" t="s">
        <v>162</v>
      </c>
      <c r="CX509" s="14">
        <f>INDEX(属性投放!$AL$7:$AL$58,CS509)</f>
        <v>16</v>
      </c>
      <c r="CY509" s="14" t="s">
        <v>701</v>
      </c>
      <c r="CZ509" s="14">
        <f>INDEX(属性投放!$AM$7:$AM$58,CS509)</f>
        <v>1</v>
      </c>
      <c r="DA509" s="14">
        <f t="shared" si="802"/>
        <v>37</v>
      </c>
      <c r="DB509" s="14">
        <f>INDEX(属性投放!$AN$7:$AN$58,DA509)</f>
        <v>112</v>
      </c>
      <c r="DC509" s="14" t="s">
        <v>702</v>
      </c>
      <c r="DD509" s="14">
        <f>INDEX(属性投放!$BJ$6:$BJ$85,(CT509-2)*20+CX509)</f>
        <v>1000</v>
      </c>
      <c r="DE509" s="14">
        <f>SUMIFS(DD$5:DD509,$CR$5:$CR509,"="&amp;$CR509)</f>
        <v>12150</v>
      </c>
      <c r="DF509" s="14" t="s">
        <v>703</v>
      </c>
      <c r="DG509" s="14">
        <f>INDEX(属性投放!$BK$6:$BK$85,(CT509-2)*20+CX509)</f>
        <v>500</v>
      </c>
      <c r="DH509" s="14">
        <f>SUMIFS(DG$5:DG509,$CR$5:$CR509,"="&amp;$CR509)</f>
        <v>6078</v>
      </c>
      <c r="DI509" s="14" t="s">
        <v>704</v>
      </c>
      <c r="DJ509" s="14">
        <f>INDEX(属性投放!$BL$6:$BL$85,(CT509-2)*20+CX509)</f>
        <v>10000</v>
      </c>
      <c r="DK509" s="14">
        <f>SUMIFS(DJ$5:DJ509,$CR$5:$CR509,"="&amp;$CR509)</f>
        <v>121500</v>
      </c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>
        <v>506</v>
      </c>
      <c r="BV510" s="13">
        <f t="shared" si="793"/>
        <v>26</v>
      </c>
      <c r="BW510" s="14">
        <f t="shared" si="794"/>
        <v>5</v>
      </c>
      <c r="BX510" s="14">
        <f t="shared" si="795"/>
        <v>1102028</v>
      </c>
      <c r="BY510" s="14" t="str">
        <f t="shared" si="796"/>
        <v>吕布6突</v>
      </c>
      <c r="BZ510" s="25" t="s">
        <v>162</v>
      </c>
      <c r="CA510" s="14">
        <v>68</v>
      </c>
      <c r="CB510" s="14">
        <f t="shared" si="797"/>
        <v>6</v>
      </c>
      <c r="CC510" s="14" t="s">
        <v>21</v>
      </c>
      <c r="CD510" s="14">
        <f>INDEX(属性投放!$AY$6:$AY$85,(BW510-2)*20+CB510)</f>
        <v>2610</v>
      </c>
      <c r="CE510" s="14" t="s">
        <v>22</v>
      </c>
      <c r="CF510" s="14">
        <f>INDEX(属性投放!$AZ$6:$AZ$85,(BW510-2)*20+CB510)</f>
        <v>1192</v>
      </c>
      <c r="CG510" s="14" t="s">
        <v>674</v>
      </c>
      <c r="CH510" s="14">
        <f>INDEX(属性投放!$BA$6:$BA$85,(BW510-2)*20+CB510)</f>
        <v>24100</v>
      </c>
      <c r="CI510" s="14" t="s">
        <v>21</v>
      </c>
      <c r="CJ510" s="14">
        <f>INDEX(属性投放!$BB$6:$BB$85,(BW510-2)*20+CB510)</f>
        <v>25</v>
      </c>
      <c r="CK510" s="14" t="s">
        <v>22</v>
      </c>
      <c r="CL510" s="14">
        <f>INDEX(属性投放!$BC$6:$BC$85,(BW510-2)*20+CB510)</f>
        <v>13</v>
      </c>
      <c r="CM510" s="14" t="s">
        <v>674</v>
      </c>
      <c r="CN510" s="14">
        <f>INDEX(属性投放!$BD$6:$BD$85,(BW510-2)*20+CB510)</f>
        <v>250</v>
      </c>
      <c r="CQ510" s="13">
        <v>506</v>
      </c>
      <c r="CR510" s="13">
        <f t="shared" si="798"/>
        <v>10</v>
      </c>
      <c r="CS510" s="13">
        <f t="shared" si="799"/>
        <v>38</v>
      </c>
      <c r="CT510" s="14">
        <f t="shared" si="800"/>
        <v>5</v>
      </c>
      <c r="CU510" s="14">
        <f t="shared" si="801"/>
        <v>1102010</v>
      </c>
      <c r="CV510" s="14" t="str">
        <f>INDEX($O$6:$O$27,CR510)&amp;"-"&amp;INDEX(属性投放!$AB$7:$AB$26,CX510)&amp;"-魂火-"&amp;CZ510</f>
        <v>张郃-大焦热-魂火-2</v>
      </c>
      <c r="CW510" s="25" t="s">
        <v>162</v>
      </c>
      <c r="CX510" s="14">
        <f>INDEX(属性投放!$AL$7:$AL$58,CS510)</f>
        <v>16</v>
      </c>
      <c r="CY510" s="14" t="s">
        <v>701</v>
      </c>
      <c r="CZ510" s="14">
        <f>INDEX(属性投放!$AM$7:$AM$58,CS510)</f>
        <v>2</v>
      </c>
      <c r="DA510" s="14">
        <f t="shared" si="802"/>
        <v>38</v>
      </c>
      <c r="DB510" s="14">
        <f>INDEX(属性投放!$AN$7:$AN$58,DA510)</f>
        <v>115</v>
      </c>
      <c r="DC510" s="14" t="s">
        <v>702</v>
      </c>
      <c r="DD510" s="14">
        <f>INDEX(属性投放!$BJ$6:$BJ$85,(CT510-2)*20+CX510)</f>
        <v>1000</v>
      </c>
      <c r="DE510" s="14">
        <f>SUMIFS(DD$5:DD510,$CR$5:$CR510,"="&amp;$CR510)</f>
        <v>13150</v>
      </c>
      <c r="DF510" s="14" t="s">
        <v>703</v>
      </c>
      <c r="DG510" s="14">
        <f>INDEX(属性投放!$BK$6:$BK$85,(CT510-2)*20+CX510)</f>
        <v>500</v>
      </c>
      <c r="DH510" s="14">
        <f>SUMIFS(DG$5:DG510,$CR$5:$CR510,"="&amp;$CR510)</f>
        <v>6578</v>
      </c>
      <c r="DI510" s="14" t="s">
        <v>704</v>
      </c>
      <c r="DJ510" s="14">
        <f>INDEX(属性投放!$BL$6:$BL$85,(CT510-2)*20+CX510)</f>
        <v>10000</v>
      </c>
      <c r="DK510" s="14">
        <f>SUMIFS(DJ$5:DJ510,$CR$5:$CR510,"="&amp;$CR510)</f>
        <v>131500</v>
      </c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>
        <v>507</v>
      </c>
      <c r="BV511" s="13">
        <f t="shared" si="793"/>
        <v>26</v>
      </c>
      <c r="BW511" s="14">
        <f t="shared" si="794"/>
        <v>5</v>
      </c>
      <c r="BX511" s="14">
        <f t="shared" si="795"/>
        <v>1102028</v>
      </c>
      <c r="BY511" s="14" t="str">
        <f t="shared" si="796"/>
        <v>吕布7突</v>
      </c>
      <c r="BZ511" s="25" t="s">
        <v>162</v>
      </c>
      <c r="CA511" s="14">
        <v>69</v>
      </c>
      <c r="CB511" s="14">
        <f t="shared" si="797"/>
        <v>7</v>
      </c>
      <c r="CC511" s="14" t="s">
        <v>21</v>
      </c>
      <c r="CD511" s="14">
        <f>INDEX(属性投放!$AY$6:$AY$85,(BW511-2)*20+CB511)</f>
        <v>3225</v>
      </c>
      <c r="CE511" s="14" t="s">
        <v>22</v>
      </c>
      <c r="CF511" s="14">
        <f>INDEX(属性投放!$AZ$6:$AZ$85,(BW511-2)*20+CB511)</f>
        <v>1502</v>
      </c>
      <c r="CG511" s="14" t="s">
        <v>674</v>
      </c>
      <c r="CH511" s="14">
        <f>INDEX(属性投放!$BA$6:$BA$85,(BW511-2)*20+CB511)</f>
        <v>30250</v>
      </c>
      <c r="CI511" s="14" t="s">
        <v>21</v>
      </c>
      <c r="CJ511" s="14">
        <f>INDEX(属性投放!$BB$6:$BB$85,(BW511-2)*20+CB511)</f>
        <v>30</v>
      </c>
      <c r="CK511" s="14" t="s">
        <v>22</v>
      </c>
      <c r="CL511" s="14">
        <f>INDEX(属性投放!$BC$6:$BC$85,(BW511-2)*20+CB511)</f>
        <v>15</v>
      </c>
      <c r="CM511" s="14" t="s">
        <v>674</v>
      </c>
      <c r="CN511" s="14">
        <f>INDEX(属性投放!$BD$6:$BD$85,(BW511-2)*20+CB511)</f>
        <v>300</v>
      </c>
      <c r="CQ511" s="13">
        <v>507</v>
      </c>
      <c r="CR511" s="13">
        <f t="shared" si="798"/>
        <v>10</v>
      </c>
      <c r="CS511" s="13">
        <f t="shared" si="799"/>
        <v>39</v>
      </c>
      <c r="CT511" s="14">
        <f t="shared" si="800"/>
        <v>5</v>
      </c>
      <c r="CU511" s="14">
        <f t="shared" si="801"/>
        <v>1102010</v>
      </c>
      <c r="CV511" s="14" t="str">
        <f>INDEX($O$6:$O$27,CR511)&amp;"-"&amp;INDEX(属性投放!$AB$7:$AB$26,CX511)&amp;"-魂火-"&amp;CZ511</f>
        <v>张郃-大焦热-魂火-3</v>
      </c>
      <c r="CW511" s="25" t="s">
        <v>162</v>
      </c>
      <c r="CX511" s="14">
        <f>INDEX(属性投放!$AL$7:$AL$58,CS511)</f>
        <v>16</v>
      </c>
      <c r="CY511" s="14" t="s">
        <v>701</v>
      </c>
      <c r="CZ511" s="14">
        <f>INDEX(属性投放!$AM$7:$AM$58,CS511)</f>
        <v>3</v>
      </c>
      <c r="DA511" s="14">
        <f t="shared" si="802"/>
        <v>39</v>
      </c>
      <c r="DB511" s="14">
        <f>INDEX(属性投放!$AN$7:$AN$58,DA511)</f>
        <v>117</v>
      </c>
      <c r="DC511" s="14" t="s">
        <v>702</v>
      </c>
      <c r="DD511" s="14">
        <f>INDEX(属性投放!$BJ$6:$BJ$85,(CT511-2)*20+CX511)</f>
        <v>1000</v>
      </c>
      <c r="DE511" s="14">
        <f>SUMIFS(DD$5:DD511,$CR$5:$CR511,"="&amp;$CR511)</f>
        <v>14150</v>
      </c>
      <c r="DF511" s="14" t="s">
        <v>703</v>
      </c>
      <c r="DG511" s="14">
        <f>INDEX(属性投放!$BK$6:$BK$85,(CT511-2)*20+CX511)</f>
        <v>500</v>
      </c>
      <c r="DH511" s="14">
        <f>SUMIFS(DG$5:DG511,$CR$5:$CR511,"="&amp;$CR511)</f>
        <v>7078</v>
      </c>
      <c r="DI511" s="14" t="s">
        <v>704</v>
      </c>
      <c r="DJ511" s="14">
        <f>INDEX(属性投放!$BL$6:$BL$85,(CT511-2)*20+CX511)</f>
        <v>10000</v>
      </c>
      <c r="DK511" s="14">
        <f>SUMIFS(DJ$5:DJ511,$CR$5:$CR511,"="&amp;$CR511)</f>
        <v>141500</v>
      </c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>
        <v>508</v>
      </c>
      <c r="BV512" s="13">
        <f t="shared" si="793"/>
        <v>26</v>
      </c>
      <c r="BW512" s="14">
        <f t="shared" si="794"/>
        <v>5</v>
      </c>
      <c r="BX512" s="14">
        <f t="shared" si="795"/>
        <v>1102028</v>
      </c>
      <c r="BY512" s="14" t="str">
        <f t="shared" si="796"/>
        <v>吕布8突</v>
      </c>
      <c r="BZ512" s="25" t="s">
        <v>162</v>
      </c>
      <c r="CA512" s="14">
        <v>70</v>
      </c>
      <c r="CB512" s="14">
        <f t="shared" si="797"/>
        <v>8</v>
      </c>
      <c r="CC512" s="14" t="s">
        <v>21</v>
      </c>
      <c r="CD512" s="14">
        <f>INDEX(属性投放!$AY$6:$AY$85,(BW512-2)*20+CB512)</f>
        <v>3945</v>
      </c>
      <c r="CE512" s="14" t="s">
        <v>22</v>
      </c>
      <c r="CF512" s="14">
        <f>INDEX(属性投放!$AZ$6:$AZ$85,(BW512-2)*20+CB512)</f>
        <v>1862</v>
      </c>
      <c r="CG512" s="14" t="s">
        <v>674</v>
      </c>
      <c r="CH512" s="14">
        <f>INDEX(属性投放!$BA$6:$BA$85,(BW512-2)*20+CB512)</f>
        <v>37450</v>
      </c>
      <c r="CI512" s="14" t="s">
        <v>21</v>
      </c>
      <c r="CJ512" s="14">
        <f>INDEX(属性投放!$BB$6:$BB$85,(BW512-2)*20+CB512)</f>
        <v>30</v>
      </c>
      <c r="CK512" s="14" t="s">
        <v>22</v>
      </c>
      <c r="CL512" s="14">
        <f>INDEX(属性投放!$BC$6:$BC$85,(BW512-2)*20+CB512)</f>
        <v>15</v>
      </c>
      <c r="CM512" s="14" t="s">
        <v>674</v>
      </c>
      <c r="CN512" s="14">
        <f>INDEX(属性投放!$BD$6:$BD$85,(BW512-2)*20+CB512)</f>
        <v>300</v>
      </c>
      <c r="CQ512" s="13">
        <v>508</v>
      </c>
      <c r="CR512" s="13">
        <f t="shared" si="798"/>
        <v>10</v>
      </c>
      <c r="CS512" s="13">
        <f t="shared" si="799"/>
        <v>40</v>
      </c>
      <c r="CT512" s="14">
        <f t="shared" si="800"/>
        <v>5</v>
      </c>
      <c r="CU512" s="14">
        <f t="shared" si="801"/>
        <v>1102010</v>
      </c>
      <c r="CV512" s="14" t="str">
        <f>INDEX($O$6:$O$27,CR512)&amp;"-"&amp;INDEX(属性投放!$AB$7:$AB$26,CX512)&amp;"-魂火-"&amp;CZ512</f>
        <v>张郃-大焦热+1-魂火-1</v>
      </c>
      <c r="CW512" s="25" t="s">
        <v>162</v>
      </c>
      <c r="CX512" s="14">
        <f>INDEX(属性投放!$AL$7:$AL$58,CS512)</f>
        <v>17</v>
      </c>
      <c r="CY512" s="14" t="s">
        <v>701</v>
      </c>
      <c r="CZ512" s="14">
        <f>INDEX(属性投放!$AM$7:$AM$58,CS512)</f>
        <v>1</v>
      </c>
      <c r="DA512" s="14">
        <f t="shared" si="802"/>
        <v>40</v>
      </c>
      <c r="DB512" s="14">
        <f>INDEX(属性投放!$AN$7:$AN$58,DA512)</f>
        <v>120</v>
      </c>
      <c r="DC512" s="14" t="s">
        <v>702</v>
      </c>
      <c r="DD512" s="14">
        <f>INDEX(属性投放!$BJ$6:$BJ$85,(CT512-2)*20+CX512)</f>
        <v>1250</v>
      </c>
      <c r="DE512" s="14">
        <f>SUMIFS(DD$5:DD512,$CR$5:$CR512,"="&amp;$CR512)</f>
        <v>15400</v>
      </c>
      <c r="DF512" s="14" t="s">
        <v>703</v>
      </c>
      <c r="DG512" s="14">
        <f>INDEX(属性投放!$BK$6:$BK$85,(CT512-2)*20+CX512)</f>
        <v>625</v>
      </c>
      <c r="DH512" s="14">
        <f>SUMIFS(DG$5:DG512,$CR$5:$CR512,"="&amp;$CR512)</f>
        <v>7703</v>
      </c>
      <c r="DI512" s="14" t="s">
        <v>704</v>
      </c>
      <c r="DJ512" s="14">
        <f>INDEX(属性投放!$BL$6:$BL$85,(CT512-2)*20+CX512)</f>
        <v>12500</v>
      </c>
      <c r="DK512" s="14">
        <f>SUMIFS(DJ$5:DJ512,$CR$5:$CR512,"="&amp;$CR512)</f>
        <v>154000</v>
      </c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>
        <v>509</v>
      </c>
      <c r="BV513" s="13">
        <f t="shared" si="793"/>
        <v>26</v>
      </c>
      <c r="BW513" s="14">
        <f t="shared" si="794"/>
        <v>5</v>
      </c>
      <c r="BX513" s="14">
        <f t="shared" si="795"/>
        <v>1102028</v>
      </c>
      <c r="BY513" s="14" t="str">
        <f t="shared" si="796"/>
        <v>吕布9突</v>
      </c>
      <c r="BZ513" s="25" t="s">
        <v>162</v>
      </c>
      <c r="CA513" s="14">
        <v>71</v>
      </c>
      <c r="CB513" s="14">
        <f t="shared" si="797"/>
        <v>9</v>
      </c>
      <c r="CC513" s="14" t="s">
        <v>21</v>
      </c>
      <c r="CD513" s="14">
        <f>INDEX(属性投放!$AY$6:$AY$85,(BW513-2)*20+CB513)</f>
        <v>4745</v>
      </c>
      <c r="CE513" s="14" t="s">
        <v>22</v>
      </c>
      <c r="CF513" s="14">
        <f>INDEX(属性投放!$AZ$6:$AZ$85,(BW513-2)*20+CB513)</f>
        <v>2263</v>
      </c>
      <c r="CG513" s="14" t="s">
        <v>674</v>
      </c>
      <c r="CH513" s="14">
        <f>INDEX(属性投放!$BA$6:$BA$85,(BW513-2)*20+CB513)</f>
        <v>45450</v>
      </c>
      <c r="CI513" s="14" t="s">
        <v>21</v>
      </c>
      <c r="CJ513" s="14">
        <f>INDEX(属性投放!$BB$6:$BB$85,(BW513-2)*20+CB513)</f>
        <v>30</v>
      </c>
      <c r="CK513" s="14" t="s">
        <v>22</v>
      </c>
      <c r="CL513" s="14">
        <f>INDEX(属性投放!$BC$6:$BC$85,(BW513-2)*20+CB513)</f>
        <v>15</v>
      </c>
      <c r="CM513" s="14" t="s">
        <v>674</v>
      </c>
      <c r="CN513" s="14">
        <f>INDEX(属性投放!$BD$6:$BD$85,(BW513-2)*20+CB513)</f>
        <v>300</v>
      </c>
      <c r="CQ513" s="13">
        <v>509</v>
      </c>
      <c r="CR513" s="13">
        <f t="shared" si="798"/>
        <v>10</v>
      </c>
      <c r="CS513" s="13">
        <f t="shared" si="799"/>
        <v>41</v>
      </c>
      <c r="CT513" s="14">
        <f t="shared" si="800"/>
        <v>5</v>
      </c>
      <c r="CU513" s="14">
        <f t="shared" si="801"/>
        <v>1102010</v>
      </c>
      <c r="CV513" s="14" t="str">
        <f>INDEX($O$6:$O$27,CR513)&amp;"-"&amp;INDEX(属性投放!$AB$7:$AB$26,CX513)&amp;"-魂火-"&amp;CZ513</f>
        <v>张郃-大焦热+1-魂火-2</v>
      </c>
      <c r="CW513" s="25" t="s">
        <v>162</v>
      </c>
      <c r="CX513" s="14">
        <f>INDEX(属性投放!$AL$7:$AL$58,CS513)</f>
        <v>17</v>
      </c>
      <c r="CY513" s="14" t="s">
        <v>701</v>
      </c>
      <c r="CZ513" s="14">
        <f>INDEX(属性投放!$AM$7:$AM$58,CS513)</f>
        <v>2</v>
      </c>
      <c r="DA513" s="14">
        <f t="shared" si="802"/>
        <v>41</v>
      </c>
      <c r="DB513" s="14">
        <f>INDEX(属性投放!$AN$7:$AN$58,DA513)</f>
        <v>122</v>
      </c>
      <c r="DC513" s="14" t="s">
        <v>702</v>
      </c>
      <c r="DD513" s="14">
        <f>INDEX(属性投放!$BJ$6:$BJ$85,(CT513-2)*20+CX513)</f>
        <v>1250</v>
      </c>
      <c r="DE513" s="14">
        <f>SUMIFS(DD$5:DD513,$CR$5:$CR513,"="&amp;$CR513)</f>
        <v>16650</v>
      </c>
      <c r="DF513" s="14" t="s">
        <v>703</v>
      </c>
      <c r="DG513" s="14">
        <f>INDEX(属性投放!$BK$6:$BK$85,(CT513-2)*20+CX513)</f>
        <v>625</v>
      </c>
      <c r="DH513" s="14">
        <f>SUMIFS(DG$5:DG513,$CR$5:$CR513,"="&amp;$CR513)</f>
        <v>8328</v>
      </c>
      <c r="DI513" s="14" t="s">
        <v>704</v>
      </c>
      <c r="DJ513" s="14">
        <f>INDEX(属性投放!$BL$6:$BL$85,(CT513-2)*20+CX513)</f>
        <v>12500</v>
      </c>
      <c r="DK513" s="14">
        <f>SUMIFS(DJ$5:DJ513,$CR$5:$CR513,"="&amp;$CR513)</f>
        <v>166500</v>
      </c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>
        <v>510</v>
      </c>
      <c r="BV514" s="13">
        <f t="shared" si="793"/>
        <v>26</v>
      </c>
      <c r="BW514" s="14">
        <f t="shared" si="794"/>
        <v>5</v>
      </c>
      <c r="BX514" s="14">
        <f t="shared" si="795"/>
        <v>1102028</v>
      </c>
      <c r="BY514" s="14" t="str">
        <f t="shared" si="796"/>
        <v>吕布10突</v>
      </c>
      <c r="BZ514" s="25" t="s">
        <v>162</v>
      </c>
      <c r="CA514" s="14">
        <v>72</v>
      </c>
      <c r="CB514" s="14">
        <f t="shared" si="797"/>
        <v>10</v>
      </c>
      <c r="CC514" s="14" t="s">
        <v>21</v>
      </c>
      <c r="CD514" s="14">
        <f>INDEX(属性投放!$AY$6:$AY$85,(BW514-2)*20+CB514)</f>
        <v>5995</v>
      </c>
      <c r="CE514" s="14" t="s">
        <v>22</v>
      </c>
      <c r="CF514" s="14">
        <f>INDEX(属性投放!$AZ$6:$AZ$85,(BW514-2)*20+CB514)</f>
        <v>2888</v>
      </c>
      <c r="CG514" s="14" t="s">
        <v>674</v>
      </c>
      <c r="CH514" s="14">
        <f>INDEX(属性投放!$BA$6:$BA$85,(BW514-2)*20+CB514)</f>
        <v>57950</v>
      </c>
      <c r="CI514" s="14" t="s">
        <v>21</v>
      </c>
      <c r="CJ514" s="14">
        <f>INDEX(属性投放!$BB$6:$BB$85,(BW514-2)*20+CB514)</f>
        <v>40</v>
      </c>
      <c r="CK514" s="14" t="s">
        <v>22</v>
      </c>
      <c r="CL514" s="14">
        <f>INDEX(属性投放!$BC$6:$BC$85,(BW514-2)*20+CB514)</f>
        <v>20</v>
      </c>
      <c r="CM514" s="14" t="s">
        <v>674</v>
      </c>
      <c r="CN514" s="14">
        <f>INDEX(属性投放!$BD$6:$BD$85,(BW514-2)*20+CB514)</f>
        <v>400</v>
      </c>
      <c r="CQ514" s="13">
        <v>510</v>
      </c>
      <c r="CR514" s="13">
        <f t="shared" si="798"/>
        <v>10</v>
      </c>
      <c r="CS514" s="13">
        <f t="shared" si="799"/>
        <v>42</v>
      </c>
      <c r="CT514" s="14">
        <f t="shared" si="800"/>
        <v>5</v>
      </c>
      <c r="CU514" s="14">
        <f t="shared" si="801"/>
        <v>1102010</v>
      </c>
      <c r="CV514" s="14" t="str">
        <f>INDEX($O$6:$O$27,CR514)&amp;"-"&amp;INDEX(属性投放!$AB$7:$AB$26,CX514)&amp;"-魂火-"&amp;CZ514</f>
        <v>张郃-大焦热+1-魂火-3</v>
      </c>
      <c r="CW514" s="25" t="s">
        <v>162</v>
      </c>
      <c r="CX514" s="14">
        <f>INDEX(属性投放!$AL$7:$AL$58,CS514)</f>
        <v>17</v>
      </c>
      <c r="CY514" s="14" t="s">
        <v>701</v>
      </c>
      <c r="CZ514" s="14">
        <f>INDEX(属性投放!$AM$7:$AM$58,CS514)</f>
        <v>3</v>
      </c>
      <c r="DA514" s="14">
        <f t="shared" si="802"/>
        <v>42</v>
      </c>
      <c r="DB514" s="14">
        <f>INDEX(属性投放!$AN$7:$AN$58,DA514)</f>
        <v>125</v>
      </c>
      <c r="DC514" s="14" t="s">
        <v>702</v>
      </c>
      <c r="DD514" s="14">
        <f>INDEX(属性投放!$BJ$6:$BJ$85,(CT514-2)*20+CX514)</f>
        <v>1250</v>
      </c>
      <c r="DE514" s="14">
        <f>SUMIFS(DD$5:DD514,$CR$5:$CR514,"="&amp;$CR514)</f>
        <v>17900</v>
      </c>
      <c r="DF514" s="14" t="s">
        <v>703</v>
      </c>
      <c r="DG514" s="14">
        <f>INDEX(属性投放!$BK$6:$BK$85,(CT514-2)*20+CX514)</f>
        <v>625</v>
      </c>
      <c r="DH514" s="14">
        <f>SUMIFS(DG$5:DG514,$CR$5:$CR514,"="&amp;$CR514)</f>
        <v>8953</v>
      </c>
      <c r="DI514" s="14" t="s">
        <v>704</v>
      </c>
      <c r="DJ514" s="14">
        <f>INDEX(属性投放!$BL$6:$BL$85,(CT514-2)*20+CX514)</f>
        <v>12500</v>
      </c>
      <c r="DK514" s="14">
        <f>SUMIFS(DJ$5:DJ514,$CR$5:$CR514,"="&amp;$CR514)</f>
        <v>179000</v>
      </c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>
        <v>511</v>
      </c>
      <c r="BV515" s="13">
        <f t="shared" si="793"/>
        <v>26</v>
      </c>
      <c r="BW515" s="14">
        <f t="shared" si="794"/>
        <v>5</v>
      </c>
      <c r="BX515" s="14">
        <f t="shared" si="795"/>
        <v>1102028</v>
      </c>
      <c r="BY515" s="14" t="str">
        <f t="shared" si="796"/>
        <v>吕布11突</v>
      </c>
      <c r="BZ515" s="25" t="s">
        <v>162</v>
      </c>
      <c r="CA515" s="14">
        <v>73</v>
      </c>
      <c r="CB515" s="14">
        <f t="shared" si="797"/>
        <v>11</v>
      </c>
      <c r="CC515" s="14" t="s">
        <v>21</v>
      </c>
      <c r="CD515" s="14">
        <f>INDEX(属性投放!$AY$6:$AY$85,(BW515-2)*20+CB515)</f>
        <v>7445</v>
      </c>
      <c r="CE515" s="14" t="s">
        <v>22</v>
      </c>
      <c r="CF515" s="14">
        <f>INDEX(属性投放!$AZ$6:$AZ$85,(BW515-2)*20+CB515)</f>
        <v>3613</v>
      </c>
      <c r="CG515" s="14" t="s">
        <v>674</v>
      </c>
      <c r="CH515" s="14">
        <f>INDEX(属性投放!$BA$6:$BA$85,(BW515-2)*20+CB515)</f>
        <v>72450</v>
      </c>
      <c r="CI515" s="14" t="s">
        <v>21</v>
      </c>
      <c r="CJ515" s="14">
        <f>INDEX(属性投放!$BB$6:$BB$85,(BW515-2)*20+CB515)</f>
        <v>40</v>
      </c>
      <c r="CK515" s="14" t="s">
        <v>22</v>
      </c>
      <c r="CL515" s="14">
        <f>INDEX(属性投放!$BC$6:$BC$85,(BW515-2)*20+CB515)</f>
        <v>20</v>
      </c>
      <c r="CM515" s="14" t="s">
        <v>674</v>
      </c>
      <c r="CN515" s="14">
        <f>INDEX(属性投放!$BD$6:$BD$85,(BW515-2)*20+CB515)</f>
        <v>400</v>
      </c>
      <c r="CQ515" s="13">
        <v>511</v>
      </c>
      <c r="CR515" s="13">
        <f t="shared" si="798"/>
        <v>10</v>
      </c>
      <c r="CS515" s="13">
        <f t="shared" si="799"/>
        <v>43</v>
      </c>
      <c r="CT515" s="14">
        <f t="shared" si="800"/>
        <v>5</v>
      </c>
      <c r="CU515" s="14">
        <f t="shared" si="801"/>
        <v>1102010</v>
      </c>
      <c r="CV515" s="14" t="str">
        <f>INDEX($O$6:$O$27,CR515)&amp;"-"&amp;INDEX(属性投放!$AB$7:$AB$26,CX515)&amp;"-魂火-"&amp;CZ515</f>
        <v>张郃-大焦热+2-魂火-1</v>
      </c>
      <c r="CW515" s="25" t="s">
        <v>162</v>
      </c>
      <c r="CX515" s="14">
        <f>INDEX(属性投放!$AL$7:$AL$58,CS515)</f>
        <v>18</v>
      </c>
      <c r="CY515" s="14" t="s">
        <v>701</v>
      </c>
      <c r="CZ515" s="14">
        <f>INDEX(属性投放!$AM$7:$AM$58,CS515)</f>
        <v>1</v>
      </c>
      <c r="DA515" s="14">
        <f t="shared" si="802"/>
        <v>43</v>
      </c>
      <c r="DB515" s="14">
        <f>INDEX(属性投放!$AN$7:$AN$58,DA515)</f>
        <v>127</v>
      </c>
      <c r="DC515" s="14" t="s">
        <v>702</v>
      </c>
      <c r="DD515" s="14">
        <f>INDEX(属性投放!$BJ$6:$BJ$85,(CT515-2)*20+CX515)</f>
        <v>1500</v>
      </c>
      <c r="DE515" s="14">
        <f>SUMIFS(DD$5:DD515,$CR$5:$CR515,"="&amp;$CR515)</f>
        <v>19400</v>
      </c>
      <c r="DF515" s="14" t="s">
        <v>703</v>
      </c>
      <c r="DG515" s="14">
        <f>INDEX(属性投放!$BK$6:$BK$85,(CT515-2)*20+CX515)</f>
        <v>750</v>
      </c>
      <c r="DH515" s="14">
        <f>SUMIFS(DG$5:DG515,$CR$5:$CR515,"="&amp;$CR515)</f>
        <v>9703</v>
      </c>
      <c r="DI515" s="14" t="s">
        <v>704</v>
      </c>
      <c r="DJ515" s="14">
        <f>INDEX(属性投放!$BL$6:$BL$85,(CT515-2)*20+CX515)</f>
        <v>15000</v>
      </c>
      <c r="DK515" s="14">
        <f>SUMIFS(DJ$5:DJ515,$CR$5:$CR515,"="&amp;$CR515)</f>
        <v>194000</v>
      </c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>
        <v>512</v>
      </c>
      <c r="BV516" s="13">
        <f t="shared" si="793"/>
        <v>26</v>
      </c>
      <c r="BW516" s="14">
        <f t="shared" si="794"/>
        <v>5</v>
      </c>
      <c r="BX516" s="14">
        <f t="shared" si="795"/>
        <v>1102028</v>
      </c>
      <c r="BY516" s="14" t="str">
        <f t="shared" si="796"/>
        <v>吕布12突</v>
      </c>
      <c r="BZ516" s="25" t="s">
        <v>162</v>
      </c>
      <c r="CA516" s="14">
        <v>74</v>
      </c>
      <c r="CB516" s="14">
        <f t="shared" si="797"/>
        <v>12</v>
      </c>
      <c r="CC516" s="14" t="s">
        <v>21</v>
      </c>
      <c r="CD516" s="14">
        <f>INDEX(属性投放!$AY$6:$AY$85,(BW516-2)*20+CB516)</f>
        <v>9240</v>
      </c>
      <c r="CE516" s="14" t="s">
        <v>22</v>
      </c>
      <c r="CF516" s="14">
        <f>INDEX(属性投放!$AZ$6:$AZ$85,(BW516-2)*20+CB516)</f>
        <v>4512</v>
      </c>
      <c r="CG516" s="14" t="s">
        <v>674</v>
      </c>
      <c r="CH516" s="14">
        <f>INDEX(属性投放!$BA$6:$BA$85,(BW516-2)*20+CB516)</f>
        <v>90400</v>
      </c>
      <c r="CI516" s="14" t="s">
        <v>21</v>
      </c>
      <c r="CJ516" s="14">
        <f>INDEX(属性投放!$BB$6:$BB$85,(BW516-2)*20+CB516)</f>
        <v>40</v>
      </c>
      <c r="CK516" s="14" t="s">
        <v>22</v>
      </c>
      <c r="CL516" s="14">
        <f>INDEX(属性投放!$BC$6:$BC$85,(BW516-2)*20+CB516)</f>
        <v>20</v>
      </c>
      <c r="CM516" s="14" t="s">
        <v>674</v>
      </c>
      <c r="CN516" s="14">
        <f>INDEX(属性投放!$BD$6:$BD$85,(BW516-2)*20+CB516)</f>
        <v>400</v>
      </c>
      <c r="CQ516" s="13">
        <v>512</v>
      </c>
      <c r="CR516" s="13">
        <f t="shared" si="798"/>
        <v>10</v>
      </c>
      <c r="CS516" s="13">
        <f t="shared" si="799"/>
        <v>44</v>
      </c>
      <c r="CT516" s="14">
        <f t="shared" si="800"/>
        <v>5</v>
      </c>
      <c r="CU516" s="14">
        <f t="shared" si="801"/>
        <v>1102010</v>
      </c>
      <c r="CV516" s="14" t="str">
        <f>INDEX($O$6:$O$27,CR516)&amp;"-"&amp;INDEX(属性投放!$AB$7:$AB$26,CX516)&amp;"-魂火-"&amp;CZ516</f>
        <v>张郃-大焦热+2-魂火-2</v>
      </c>
      <c r="CW516" s="25" t="s">
        <v>162</v>
      </c>
      <c r="CX516" s="14">
        <f>INDEX(属性投放!$AL$7:$AL$58,CS516)</f>
        <v>18</v>
      </c>
      <c r="CY516" s="14" t="s">
        <v>701</v>
      </c>
      <c r="CZ516" s="14">
        <f>INDEX(属性投放!$AM$7:$AM$58,CS516)</f>
        <v>2</v>
      </c>
      <c r="DA516" s="14">
        <f t="shared" si="802"/>
        <v>44</v>
      </c>
      <c r="DB516" s="14">
        <f>INDEX(属性投放!$AN$7:$AN$58,DA516)</f>
        <v>130</v>
      </c>
      <c r="DC516" s="14" t="s">
        <v>702</v>
      </c>
      <c r="DD516" s="14">
        <f>INDEX(属性投放!$BJ$6:$BJ$85,(CT516-2)*20+CX516)</f>
        <v>1500</v>
      </c>
      <c r="DE516" s="14">
        <f>SUMIFS(DD$5:DD516,$CR$5:$CR516,"="&amp;$CR516)</f>
        <v>20900</v>
      </c>
      <c r="DF516" s="14" t="s">
        <v>703</v>
      </c>
      <c r="DG516" s="14">
        <f>INDEX(属性投放!$BK$6:$BK$85,(CT516-2)*20+CX516)</f>
        <v>750</v>
      </c>
      <c r="DH516" s="14">
        <f>SUMIFS(DG$5:DG516,$CR$5:$CR516,"="&amp;$CR516)</f>
        <v>10453</v>
      </c>
      <c r="DI516" s="14" t="s">
        <v>704</v>
      </c>
      <c r="DJ516" s="14">
        <f>INDEX(属性投放!$BL$6:$BL$85,(CT516-2)*20+CX516)</f>
        <v>15000</v>
      </c>
      <c r="DK516" s="14">
        <f>SUMIFS(DJ$5:DJ516,$CR$5:$CR516,"="&amp;$CR516)</f>
        <v>209000</v>
      </c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>
        <v>513</v>
      </c>
      <c r="BV517" s="13">
        <f t="shared" ref="BV517:BV564" si="803">MATCH(BU517-1,$S$5:$S$43,1)</f>
        <v>26</v>
      </c>
      <c r="BW517" s="14">
        <f t="shared" ref="BW517:BW564" si="804">INDEX($Q$6:$Q$43,BV517)</f>
        <v>5</v>
      </c>
      <c r="BX517" s="14">
        <f t="shared" ref="BX517:BX564" si="805">INDEX($N$6:$N$33,BV517)</f>
        <v>1102028</v>
      </c>
      <c r="BY517" s="14" t="str">
        <f t="shared" ref="BY517:BY564" si="806">INDEX($O$6:$O$33,BV517)&amp;CB517&amp;"突"</f>
        <v>吕布13突</v>
      </c>
      <c r="BZ517" s="25" t="s">
        <v>162</v>
      </c>
      <c r="CA517" s="14">
        <v>75</v>
      </c>
      <c r="CB517" s="14">
        <f t="shared" ref="CB517:CB564" si="807">BU517-INDEX($S$5:$S$43,BV517)</f>
        <v>13</v>
      </c>
      <c r="CC517" s="14" t="s">
        <v>21</v>
      </c>
      <c r="CD517" s="14">
        <f>INDEX(属性投放!$AY$6:$AY$85,(BW517-2)*20+CB517)</f>
        <v>11580</v>
      </c>
      <c r="CE517" s="14" t="s">
        <v>22</v>
      </c>
      <c r="CF517" s="14">
        <f>INDEX(属性投放!$AZ$6:$AZ$85,(BW517-2)*20+CB517)</f>
        <v>5682</v>
      </c>
      <c r="CG517" s="14" t="s">
        <v>674</v>
      </c>
      <c r="CH517" s="14">
        <f>INDEX(属性投放!$BA$6:$BA$85,(BW517-2)*20+CB517)</f>
        <v>113800</v>
      </c>
      <c r="CI517" s="14" t="s">
        <v>21</v>
      </c>
      <c r="CJ517" s="14">
        <f>INDEX(属性投放!$BB$6:$BB$85,(BW517-2)*20+CB517)</f>
        <v>50</v>
      </c>
      <c r="CK517" s="14" t="s">
        <v>22</v>
      </c>
      <c r="CL517" s="14">
        <f>INDEX(属性投放!$BC$6:$BC$85,(BW517-2)*20+CB517)</f>
        <v>25</v>
      </c>
      <c r="CM517" s="14" t="s">
        <v>674</v>
      </c>
      <c r="CN517" s="14">
        <f>INDEX(属性投放!$BD$6:$BD$85,(BW517-2)*20+CB517)</f>
        <v>500</v>
      </c>
      <c r="CQ517" s="13">
        <v>513</v>
      </c>
      <c r="CR517" s="13">
        <f t="shared" ref="CR517:CR580" si="808">MATCH(CQ517-1,$U$5:$U$27,1)</f>
        <v>10</v>
      </c>
      <c r="CS517" s="13">
        <f t="shared" ref="CS517:CS580" si="809">CQ517-(CR517-1)*52</f>
        <v>45</v>
      </c>
      <c r="CT517" s="14">
        <f t="shared" ref="CT517:CT580" si="810">INDEX($Q$6:$Q$27,CR517)</f>
        <v>5</v>
      </c>
      <c r="CU517" s="14">
        <f t="shared" ref="CU517:CU580" si="811">INDEX($N$6:$N$27,CR517)</f>
        <v>1102010</v>
      </c>
      <c r="CV517" s="14" t="str">
        <f>INDEX($O$6:$O$27,CR517)&amp;"-"&amp;INDEX(属性投放!$AB$7:$AB$26,CX517)&amp;"-魂火-"&amp;CZ517</f>
        <v>张郃-大焦热+2-魂火-3</v>
      </c>
      <c r="CW517" s="25" t="s">
        <v>162</v>
      </c>
      <c r="CX517" s="14">
        <f>INDEX(属性投放!$AL$7:$AL$58,CS517)</f>
        <v>18</v>
      </c>
      <c r="CY517" s="14" t="s">
        <v>701</v>
      </c>
      <c r="CZ517" s="14">
        <f>INDEX(属性投放!$AM$7:$AM$58,CS517)</f>
        <v>3</v>
      </c>
      <c r="DA517" s="14">
        <f t="shared" ref="DA517:DA580" si="812">CS517</f>
        <v>45</v>
      </c>
      <c r="DB517" s="14">
        <f>INDEX(属性投放!$AN$7:$AN$58,DA517)</f>
        <v>132</v>
      </c>
      <c r="DC517" s="14" t="s">
        <v>702</v>
      </c>
      <c r="DD517" s="14">
        <f>INDEX(属性投放!$BJ$6:$BJ$85,(CT517-2)*20+CX517)</f>
        <v>1500</v>
      </c>
      <c r="DE517" s="14">
        <f>SUMIFS(DD$5:DD517,$CR$5:$CR517,"="&amp;$CR517)</f>
        <v>22400</v>
      </c>
      <c r="DF517" s="14" t="s">
        <v>703</v>
      </c>
      <c r="DG517" s="14">
        <f>INDEX(属性投放!$BK$6:$BK$85,(CT517-2)*20+CX517)</f>
        <v>750</v>
      </c>
      <c r="DH517" s="14">
        <f>SUMIFS(DG$5:DG517,$CR$5:$CR517,"="&amp;$CR517)</f>
        <v>11203</v>
      </c>
      <c r="DI517" s="14" t="s">
        <v>704</v>
      </c>
      <c r="DJ517" s="14">
        <f>INDEX(属性投放!$BL$6:$BL$85,(CT517-2)*20+CX517)</f>
        <v>15000</v>
      </c>
      <c r="DK517" s="14">
        <f>SUMIFS(DJ$5:DJ517,$CR$5:$CR517,"="&amp;$CR517)</f>
        <v>224000</v>
      </c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>
        <v>514</v>
      </c>
      <c r="BV518" s="13">
        <f t="shared" si="803"/>
        <v>26</v>
      </c>
      <c r="BW518" s="14">
        <f t="shared" si="804"/>
        <v>5</v>
      </c>
      <c r="BX518" s="14">
        <f t="shared" si="805"/>
        <v>1102028</v>
      </c>
      <c r="BY518" s="14" t="str">
        <f t="shared" si="806"/>
        <v>吕布14突</v>
      </c>
      <c r="BZ518" s="25" t="s">
        <v>162</v>
      </c>
      <c r="CA518" s="14">
        <v>76</v>
      </c>
      <c r="CB518" s="14">
        <f t="shared" si="807"/>
        <v>14</v>
      </c>
      <c r="CC518" s="14" t="s">
        <v>21</v>
      </c>
      <c r="CD518" s="14">
        <f>INDEX(属性投放!$AY$6:$AY$85,(BW518-2)*20+CB518)</f>
        <v>14420</v>
      </c>
      <c r="CE518" s="14" t="s">
        <v>22</v>
      </c>
      <c r="CF518" s="14">
        <f>INDEX(属性投放!$AZ$6:$AZ$85,(BW518-2)*20+CB518)</f>
        <v>7102</v>
      </c>
      <c r="CG518" s="14" t="s">
        <v>674</v>
      </c>
      <c r="CH518" s="14">
        <f>INDEX(属性投放!$BA$6:$BA$85,(BW518-2)*20+CB518)</f>
        <v>142200</v>
      </c>
      <c r="CI518" s="14" t="s">
        <v>21</v>
      </c>
      <c r="CJ518" s="14">
        <f>INDEX(属性投放!$BB$6:$BB$85,(BW518-2)*20+CB518)</f>
        <v>50</v>
      </c>
      <c r="CK518" s="14" t="s">
        <v>22</v>
      </c>
      <c r="CL518" s="14">
        <f>INDEX(属性投放!$BC$6:$BC$85,(BW518-2)*20+CB518)</f>
        <v>25</v>
      </c>
      <c r="CM518" s="14" t="s">
        <v>674</v>
      </c>
      <c r="CN518" s="14">
        <f>INDEX(属性投放!$BD$6:$BD$85,(BW518-2)*20+CB518)</f>
        <v>500</v>
      </c>
      <c r="CQ518" s="13">
        <v>514</v>
      </c>
      <c r="CR518" s="13">
        <f t="shared" si="808"/>
        <v>10</v>
      </c>
      <c r="CS518" s="13">
        <f t="shared" si="809"/>
        <v>46</v>
      </c>
      <c r="CT518" s="14">
        <f t="shared" si="810"/>
        <v>5</v>
      </c>
      <c r="CU518" s="14">
        <f t="shared" si="811"/>
        <v>1102010</v>
      </c>
      <c r="CV518" s="14" t="str">
        <f>INDEX($O$6:$O$27,CR518)&amp;"-"&amp;INDEX(属性投放!$AB$7:$AB$26,CX518)&amp;"-魂火-"&amp;CZ518</f>
        <v>张郃-无间-魂火-1</v>
      </c>
      <c r="CW518" s="25" t="s">
        <v>162</v>
      </c>
      <c r="CX518" s="14">
        <f>INDEX(属性投放!$AL$7:$AL$58,CS518)</f>
        <v>19</v>
      </c>
      <c r="CY518" s="14" t="s">
        <v>701</v>
      </c>
      <c r="CZ518" s="14">
        <f>INDEX(属性投放!$AM$7:$AM$58,CS518)</f>
        <v>1</v>
      </c>
      <c r="DA518" s="14">
        <f t="shared" si="812"/>
        <v>46</v>
      </c>
      <c r="DB518" s="14">
        <f>INDEX(属性投放!$AN$7:$AN$58,DA518)</f>
        <v>135</v>
      </c>
      <c r="DC518" s="14" t="s">
        <v>702</v>
      </c>
      <c r="DD518" s="14">
        <f>INDEX(属性投放!$BJ$6:$BJ$85,(CT518-2)*20+CX518)</f>
        <v>1800</v>
      </c>
      <c r="DE518" s="14">
        <f>SUMIFS(DD$5:DD518,$CR$5:$CR518,"="&amp;$CR518)</f>
        <v>24200</v>
      </c>
      <c r="DF518" s="14" t="s">
        <v>703</v>
      </c>
      <c r="DG518" s="14">
        <f>INDEX(属性投放!$BK$6:$BK$85,(CT518-2)*20+CX518)</f>
        <v>900</v>
      </c>
      <c r="DH518" s="14">
        <f>SUMIFS(DG$5:DG518,$CR$5:$CR518,"="&amp;$CR518)</f>
        <v>12103</v>
      </c>
      <c r="DI518" s="14" t="s">
        <v>704</v>
      </c>
      <c r="DJ518" s="14">
        <f>INDEX(属性投放!$BL$6:$BL$85,(CT518-2)*20+CX518)</f>
        <v>18000</v>
      </c>
      <c r="DK518" s="14">
        <f>SUMIFS(DJ$5:DJ518,$CR$5:$CR518,"="&amp;$CR518)</f>
        <v>242000</v>
      </c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>
        <v>515</v>
      </c>
      <c r="BV519" s="13">
        <f t="shared" si="803"/>
        <v>26</v>
      </c>
      <c r="BW519" s="14">
        <f t="shared" si="804"/>
        <v>5</v>
      </c>
      <c r="BX519" s="14">
        <f t="shared" si="805"/>
        <v>1102028</v>
      </c>
      <c r="BY519" s="14" t="str">
        <f t="shared" si="806"/>
        <v>吕布15突</v>
      </c>
      <c r="BZ519" s="25" t="s">
        <v>162</v>
      </c>
      <c r="CA519" s="14">
        <v>77</v>
      </c>
      <c r="CB519" s="14">
        <f t="shared" si="807"/>
        <v>15</v>
      </c>
      <c r="CC519" s="14" t="s">
        <v>21</v>
      </c>
      <c r="CD519" s="14">
        <f>INDEX(属性投放!$AY$6:$AY$85,(BW519-2)*20+CB519)</f>
        <v>17670</v>
      </c>
      <c r="CE519" s="14" t="s">
        <v>22</v>
      </c>
      <c r="CF519" s="14">
        <f>INDEX(属性投放!$AZ$6:$AZ$85,(BW519-2)*20+CB519)</f>
        <v>8727</v>
      </c>
      <c r="CG519" s="14" t="s">
        <v>674</v>
      </c>
      <c r="CH519" s="14">
        <f>INDEX(属性投放!$BA$6:$BA$85,(BW519-2)*20+CB519)</f>
        <v>174700</v>
      </c>
      <c r="CI519" s="14" t="s">
        <v>21</v>
      </c>
      <c r="CJ519" s="14">
        <f>INDEX(属性投放!$BB$6:$BB$85,(BW519-2)*20+CB519)</f>
        <v>50</v>
      </c>
      <c r="CK519" s="14" t="s">
        <v>22</v>
      </c>
      <c r="CL519" s="14">
        <f>INDEX(属性投放!$BC$6:$BC$85,(BW519-2)*20+CB519)</f>
        <v>25</v>
      </c>
      <c r="CM519" s="14" t="s">
        <v>674</v>
      </c>
      <c r="CN519" s="14">
        <f>INDEX(属性投放!$BD$6:$BD$85,(BW519-2)*20+CB519)</f>
        <v>500</v>
      </c>
      <c r="CQ519" s="13">
        <v>515</v>
      </c>
      <c r="CR519" s="13">
        <f t="shared" si="808"/>
        <v>10</v>
      </c>
      <c r="CS519" s="13">
        <f t="shared" si="809"/>
        <v>47</v>
      </c>
      <c r="CT519" s="14">
        <f t="shared" si="810"/>
        <v>5</v>
      </c>
      <c r="CU519" s="14">
        <f t="shared" si="811"/>
        <v>1102010</v>
      </c>
      <c r="CV519" s="14" t="str">
        <f>INDEX($O$6:$O$27,CR519)&amp;"-"&amp;INDEX(属性投放!$AB$7:$AB$26,CX519)&amp;"-魂火-"&amp;CZ519</f>
        <v>张郃-无间-魂火-2</v>
      </c>
      <c r="CW519" s="25" t="s">
        <v>162</v>
      </c>
      <c r="CX519" s="14">
        <f>INDEX(属性投放!$AL$7:$AL$58,CS519)</f>
        <v>19</v>
      </c>
      <c r="CY519" s="14" t="s">
        <v>701</v>
      </c>
      <c r="CZ519" s="14">
        <f>INDEX(属性投放!$AM$7:$AM$58,CS519)</f>
        <v>2</v>
      </c>
      <c r="DA519" s="14">
        <f t="shared" si="812"/>
        <v>47</v>
      </c>
      <c r="DB519" s="14">
        <f>INDEX(属性投放!$AN$7:$AN$58,DA519)</f>
        <v>137</v>
      </c>
      <c r="DC519" s="14" t="s">
        <v>702</v>
      </c>
      <c r="DD519" s="14">
        <f>INDEX(属性投放!$BJ$6:$BJ$85,(CT519-2)*20+CX519)</f>
        <v>1800</v>
      </c>
      <c r="DE519" s="14">
        <f>SUMIFS(DD$5:DD519,$CR$5:$CR519,"="&amp;$CR519)</f>
        <v>26000</v>
      </c>
      <c r="DF519" s="14" t="s">
        <v>703</v>
      </c>
      <c r="DG519" s="14">
        <f>INDEX(属性投放!$BK$6:$BK$85,(CT519-2)*20+CX519)</f>
        <v>900</v>
      </c>
      <c r="DH519" s="14">
        <f>SUMIFS(DG$5:DG519,$CR$5:$CR519,"="&amp;$CR519)</f>
        <v>13003</v>
      </c>
      <c r="DI519" s="14" t="s">
        <v>704</v>
      </c>
      <c r="DJ519" s="14">
        <f>INDEX(属性投放!$BL$6:$BL$85,(CT519-2)*20+CX519)</f>
        <v>18000</v>
      </c>
      <c r="DK519" s="14">
        <f>SUMIFS(DJ$5:DJ519,$CR$5:$CR519,"="&amp;$CR519)</f>
        <v>260000</v>
      </c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>
        <v>516</v>
      </c>
      <c r="BV520" s="13">
        <f t="shared" si="803"/>
        <v>26</v>
      </c>
      <c r="BW520" s="14">
        <f t="shared" si="804"/>
        <v>5</v>
      </c>
      <c r="BX520" s="14">
        <f t="shared" si="805"/>
        <v>1102028</v>
      </c>
      <c r="BY520" s="14" t="str">
        <f t="shared" si="806"/>
        <v>吕布16突</v>
      </c>
      <c r="BZ520" s="25" t="s">
        <v>162</v>
      </c>
      <c r="CA520" s="14">
        <v>78</v>
      </c>
      <c r="CB520" s="14">
        <f t="shared" si="807"/>
        <v>16</v>
      </c>
      <c r="CC520" s="14" t="s">
        <v>21</v>
      </c>
      <c r="CD520" s="14">
        <f>INDEX(属性投放!$AY$6:$AY$85,(BW520-2)*20+CB520)</f>
        <v>22120</v>
      </c>
      <c r="CE520" s="14" t="s">
        <v>22</v>
      </c>
      <c r="CF520" s="14">
        <f>INDEX(属性投放!$AZ$6:$AZ$85,(BW520-2)*20+CB520)</f>
        <v>10952</v>
      </c>
      <c r="CG520" s="14" t="s">
        <v>674</v>
      </c>
      <c r="CH520" s="14">
        <f>INDEX(属性投放!$BA$6:$BA$85,(BW520-2)*20+CB520)</f>
        <v>219200</v>
      </c>
      <c r="CI520" s="14" t="s">
        <v>21</v>
      </c>
      <c r="CJ520" s="14">
        <f>INDEX(属性投放!$BB$6:$BB$85,(BW520-2)*20+CB520)</f>
        <v>75</v>
      </c>
      <c r="CK520" s="14" t="s">
        <v>22</v>
      </c>
      <c r="CL520" s="14">
        <f>INDEX(属性投放!$BC$6:$BC$85,(BW520-2)*20+CB520)</f>
        <v>38</v>
      </c>
      <c r="CM520" s="14" t="s">
        <v>674</v>
      </c>
      <c r="CN520" s="14">
        <f>INDEX(属性投放!$BD$6:$BD$85,(BW520-2)*20+CB520)</f>
        <v>750</v>
      </c>
      <c r="CQ520" s="13">
        <v>516</v>
      </c>
      <c r="CR520" s="13">
        <f t="shared" si="808"/>
        <v>10</v>
      </c>
      <c r="CS520" s="13">
        <f t="shared" si="809"/>
        <v>48</v>
      </c>
      <c r="CT520" s="14">
        <f t="shared" si="810"/>
        <v>5</v>
      </c>
      <c r="CU520" s="14">
        <f t="shared" si="811"/>
        <v>1102010</v>
      </c>
      <c r="CV520" s="14" t="str">
        <f>INDEX($O$6:$O$27,CR520)&amp;"-"&amp;INDEX(属性投放!$AB$7:$AB$26,CX520)&amp;"-魂火-"&amp;CZ520</f>
        <v>张郃-无间-魂火-3</v>
      </c>
      <c r="CW520" s="25" t="s">
        <v>162</v>
      </c>
      <c r="CX520" s="14">
        <f>INDEX(属性投放!$AL$7:$AL$58,CS520)</f>
        <v>19</v>
      </c>
      <c r="CY520" s="14" t="s">
        <v>701</v>
      </c>
      <c r="CZ520" s="14">
        <f>INDEX(属性投放!$AM$7:$AM$58,CS520)</f>
        <v>3</v>
      </c>
      <c r="DA520" s="14">
        <f t="shared" si="812"/>
        <v>48</v>
      </c>
      <c r="DB520" s="14">
        <f>INDEX(属性投放!$AN$7:$AN$58,DA520)</f>
        <v>140</v>
      </c>
      <c r="DC520" s="14" t="s">
        <v>702</v>
      </c>
      <c r="DD520" s="14">
        <f>INDEX(属性投放!$BJ$6:$BJ$85,(CT520-2)*20+CX520)</f>
        <v>1800</v>
      </c>
      <c r="DE520" s="14">
        <f>SUMIFS(DD$5:DD520,$CR$5:$CR520,"="&amp;$CR520)</f>
        <v>27800</v>
      </c>
      <c r="DF520" s="14" t="s">
        <v>703</v>
      </c>
      <c r="DG520" s="14">
        <f>INDEX(属性投放!$BK$6:$BK$85,(CT520-2)*20+CX520)</f>
        <v>900</v>
      </c>
      <c r="DH520" s="14">
        <f>SUMIFS(DG$5:DG520,$CR$5:$CR520,"="&amp;$CR520)</f>
        <v>13903</v>
      </c>
      <c r="DI520" s="14" t="s">
        <v>704</v>
      </c>
      <c r="DJ520" s="14">
        <f>INDEX(属性投放!$BL$6:$BL$85,(CT520-2)*20+CX520)</f>
        <v>18000</v>
      </c>
      <c r="DK520" s="14">
        <f>SUMIFS(DJ$5:DJ520,$CR$5:$CR520,"="&amp;$CR520)</f>
        <v>278000</v>
      </c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>
        <v>517</v>
      </c>
      <c r="BV521" s="13">
        <f t="shared" si="803"/>
        <v>26</v>
      </c>
      <c r="BW521" s="14">
        <f t="shared" si="804"/>
        <v>5</v>
      </c>
      <c r="BX521" s="14">
        <f t="shared" si="805"/>
        <v>1102028</v>
      </c>
      <c r="BY521" s="14" t="str">
        <f t="shared" si="806"/>
        <v>吕布17突</v>
      </c>
      <c r="BZ521" s="25" t="s">
        <v>162</v>
      </c>
      <c r="CA521" s="14">
        <v>79</v>
      </c>
      <c r="CB521" s="14">
        <f t="shared" si="807"/>
        <v>17</v>
      </c>
      <c r="CC521" s="14" t="s">
        <v>21</v>
      </c>
      <c r="CD521" s="14">
        <f>INDEX(属性投放!$AY$6:$AY$85,(BW521-2)*20+CB521)</f>
        <v>27295</v>
      </c>
      <c r="CE521" s="14" t="s">
        <v>22</v>
      </c>
      <c r="CF521" s="14">
        <f>INDEX(属性投放!$AZ$6:$AZ$85,(BW521-2)*20+CB521)</f>
        <v>13543</v>
      </c>
      <c r="CG521" s="14" t="s">
        <v>674</v>
      </c>
      <c r="CH521" s="14">
        <f>INDEX(属性投放!$BA$6:$BA$85,(BW521-2)*20+CB521)</f>
        <v>270950</v>
      </c>
      <c r="CI521" s="14" t="s">
        <v>21</v>
      </c>
      <c r="CJ521" s="14">
        <f>INDEX(属性投放!$BB$6:$BB$85,(BW521-2)*20+CB521)</f>
        <v>75</v>
      </c>
      <c r="CK521" s="14" t="s">
        <v>22</v>
      </c>
      <c r="CL521" s="14">
        <f>INDEX(属性投放!$BC$6:$BC$85,(BW521-2)*20+CB521)</f>
        <v>38</v>
      </c>
      <c r="CM521" s="14" t="s">
        <v>674</v>
      </c>
      <c r="CN521" s="14">
        <f>INDEX(属性投放!$BD$6:$BD$85,(BW521-2)*20+CB521)</f>
        <v>750</v>
      </c>
      <c r="CQ521" s="13">
        <v>517</v>
      </c>
      <c r="CR521" s="13">
        <f t="shared" si="808"/>
        <v>10</v>
      </c>
      <c r="CS521" s="13">
        <f t="shared" si="809"/>
        <v>49</v>
      </c>
      <c r="CT521" s="14">
        <f t="shared" si="810"/>
        <v>5</v>
      </c>
      <c r="CU521" s="14">
        <f t="shared" si="811"/>
        <v>1102010</v>
      </c>
      <c r="CV521" s="14" t="str">
        <f>INDEX($O$6:$O$27,CR521)&amp;"-"&amp;INDEX(属性投放!$AB$7:$AB$26,CX521)&amp;"-魂火-"&amp;CZ521</f>
        <v>张郃-无间+1-魂火-1</v>
      </c>
      <c r="CW521" s="25" t="s">
        <v>162</v>
      </c>
      <c r="CX521" s="14">
        <f>INDEX(属性投放!$AL$7:$AL$58,CS521)</f>
        <v>20</v>
      </c>
      <c r="CY521" s="14" t="s">
        <v>701</v>
      </c>
      <c r="CZ521" s="14">
        <f>INDEX(属性投放!$AM$7:$AM$58,CS521)</f>
        <v>1</v>
      </c>
      <c r="DA521" s="14">
        <f t="shared" si="812"/>
        <v>49</v>
      </c>
      <c r="DB521" s="14">
        <f>INDEX(属性投放!$AN$7:$AN$58,DA521)</f>
        <v>142</v>
      </c>
      <c r="DC521" s="14" t="s">
        <v>702</v>
      </c>
      <c r="DD521" s="14">
        <f>INDEX(属性投放!$BJ$6:$BJ$85,(CT521-2)*20+CX521)</f>
        <v>2250</v>
      </c>
      <c r="DE521" s="14">
        <f>SUMIFS(DD$5:DD521,$CR$5:$CR521,"="&amp;$CR521)</f>
        <v>30050</v>
      </c>
      <c r="DF521" s="14" t="s">
        <v>703</v>
      </c>
      <c r="DG521" s="14">
        <f>INDEX(属性投放!$BK$6:$BK$85,(CT521-2)*20+CX521)</f>
        <v>1125</v>
      </c>
      <c r="DH521" s="14">
        <f>SUMIFS(DG$5:DG521,$CR$5:$CR521,"="&amp;$CR521)</f>
        <v>15028</v>
      </c>
      <c r="DI521" s="14" t="s">
        <v>704</v>
      </c>
      <c r="DJ521" s="14">
        <f>INDEX(属性投放!$BL$6:$BL$85,(CT521-2)*20+CX521)</f>
        <v>22500</v>
      </c>
      <c r="DK521" s="14">
        <f>SUMIFS(DJ$5:DJ521,$CR$5:$CR521,"="&amp;$CR521)</f>
        <v>300500</v>
      </c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>
        <v>518</v>
      </c>
      <c r="BV522" s="13">
        <f t="shared" si="803"/>
        <v>26</v>
      </c>
      <c r="BW522" s="14">
        <f t="shared" si="804"/>
        <v>5</v>
      </c>
      <c r="BX522" s="14">
        <f t="shared" si="805"/>
        <v>1102028</v>
      </c>
      <c r="BY522" s="14" t="str">
        <f t="shared" si="806"/>
        <v>吕布18突</v>
      </c>
      <c r="BZ522" s="25" t="s">
        <v>162</v>
      </c>
      <c r="CA522" s="14">
        <v>80</v>
      </c>
      <c r="CB522" s="14">
        <f t="shared" si="807"/>
        <v>18</v>
      </c>
      <c r="CC522" s="14" t="s">
        <v>21</v>
      </c>
      <c r="CD522" s="14">
        <f>INDEX(属性投放!$AY$6:$AY$85,(BW522-2)*20+CB522)</f>
        <v>33445</v>
      </c>
      <c r="CE522" s="14" t="s">
        <v>22</v>
      </c>
      <c r="CF522" s="14">
        <f>INDEX(属性投放!$AZ$6:$AZ$85,(BW522-2)*20+CB522)</f>
        <v>16622</v>
      </c>
      <c r="CG522" s="14" t="s">
        <v>674</v>
      </c>
      <c r="CH522" s="14">
        <f>INDEX(属性投放!$BA$6:$BA$85,(BW522-2)*20+CB522)</f>
        <v>332450</v>
      </c>
      <c r="CI522" s="14" t="s">
        <v>21</v>
      </c>
      <c r="CJ522" s="14">
        <f>INDEX(属性投放!$BB$6:$BB$85,(BW522-2)*20+CB522)</f>
        <v>75</v>
      </c>
      <c r="CK522" s="14" t="s">
        <v>22</v>
      </c>
      <c r="CL522" s="14">
        <f>INDEX(属性投放!$BC$6:$BC$85,(BW522-2)*20+CB522)</f>
        <v>38</v>
      </c>
      <c r="CM522" s="14" t="s">
        <v>674</v>
      </c>
      <c r="CN522" s="14">
        <f>INDEX(属性投放!$BD$6:$BD$85,(BW522-2)*20+CB522)</f>
        <v>750</v>
      </c>
      <c r="CQ522" s="13">
        <v>518</v>
      </c>
      <c r="CR522" s="13">
        <f t="shared" si="808"/>
        <v>10</v>
      </c>
      <c r="CS522" s="13">
        <f t="shared" si="809"/>
        <v>50</v>
      </c>
      <c r="CT522" s="14">
        <f t="shared" si="810"/>
        <v>5</v>
      </c>
      <c r="CU522" s="14">
        <f t="shared" si="811"/>
        <v>1102010</v>
      </c>
      <c r="CV522" s="14" t="str">
        <f>INDEX($O$6:$O$27,CR522)&amp;"-"&amp;INDEX(属性投放!$AB$7:$AB$26,CX522)&amp;"-魂火-"&amp;CZ522</f>
        <v>张郃-无间+1-魂火-2</v>
      </c>
      <c r="CW522" s="25" t="s">
        <v>162</v>
      </c>
      <c r="CX522" s="14">
        <f>INDEX(属性投放!$AL$7:$AL$58,CS522)</f>
        <v>20</v>
      </c>
      <c r="CY522" s="14" t="s">
        <v>701</v>
      </c>
      <c r="CZ522" s="14">
        <f>INDEX(属性投放!$AM$7:$AM$58,CS522)</f>
        <v>2</v>
      </c>
      <c r="DA522" s="14">
        <f t="shared" si="812"/>
        <v>50</v>
      </c>
      <c r="DB522" s="14">
        <f>INDEX(属性投放!$AN$7:$AN$58,DA522)</f>
        <v>145</v>
      </c>
      <c r="DC522" s="14" t="s">
        <v>702</v>
      </c>
      <c r="DD522" s="14">
        <f>INDEX(属性投放!$BJ$6:$BJ$85,(CT522-2)*20+CX522)</f>
        <v>2250</v>
      </c>
      <c r="DE522" s="14">
        <f>SUMIFS(DD$5:DD522,$CR$5:$CR522,"="&amp;$CR522)</f>
        <v>32300</v>
      </c>
      <c r="DF522" s="14" t="s">
        <v>703</v>
      </c>
      <c r="DG522" s="14">
        <f>INDEX(属性投放!$BK$6:$BK$85,(CT522-2)*20+CX522)</f>
        <v>1125</v>
      </c>
      <c r="DH522" s="14">
        <f>SUMIFS(DG$5:DG522,$CR$5:$CR522,"="&amp;$CR522)</f>
        <v>16153</v>
      </c>
      <c r="DI522" s="14" t="s">
        <v>704</v>
      </c>
      <c r="DJ522" s="14">
        <f>INDEX(属性投放!$BL$6:$BL$85,(CT522-2)*20+CX522)</f>
        <v>22500</v>
      </c>
      <c r="DK522" s="14">
        <f>SUMIFS(DJ$5:DJ522,$CR$5:$CR522,"="&amp;$CR522)</f>
        <v>323000</v>
      </c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>
        <v>519</v>
      </c>
      <c r="BV523" s="13">
        <f t="shared" si="803"/>
        <v>26</v>
      </c>
      <c r="BW523" s="14">
        <f t="shared" si="804"/>
        <v>5</v>
      </c>
      <c r="BX523" s="14">
        <f t="shared" si="805"/>
        <v>1102028</v>
      </c>
      <c r="BY523" s="14" t="str">
        <f t="shared" si="806"/>
        <v>吕布19突</v>
      </c>
      <c r="BZ523" s="25" t="s">
        <v>162</v>
      </c>
      <c r="CA523" s="14">
        <v>81</v>
      </c>
      <c r="CB523" s="14">
        <f t="shared" si="807"/>
        <v>19</v>
      </c>
      <c r="CC523" s="14" t="s">
        <v>21</v>
      </c>
      <c r="CD523" s="14">
        <f>INDEX(属性投放!$AY$6:$AY$85,(BW523-2)*20+CB523)</f>
        <v>41670</v>
      </c>
      <c r="CE523" s="14" t="s">
        <v>22</v>
      </c>
      <c r="CF523" s="14">
        <f>INDEX(属性投放!$AZ$6:$AZ$85,(BW523-2)*20+CB523)</f>
        <v>20738</v>
      </c>
      <c r="CG523" s="14" t="s">
        <v>674</v>
      </c>
      <c r="CH523" s="14">
        <f>INDEX(属性投放!$BA$6:$BA$85,(BW523-2)*20+CB523)</f>
        <v>414700</v>
      </c>
      <c r="CI523" s="14" t="s">
        <v>21</v>
      </c>
      <c r="CJ523" s="14">
        <f>INDEX(属性投放!$BB$6:$BB$85,(BW523-2)*20+CB523)</f>
        <v>100</v>
      </c>
      <c r="CK523" s="14" t="s">
        <v>22</v>
      </c>
      <c r="CL523" s="14">
        <f>INDEX(属性投放!$BC$6:$BC$85,(BW523-2)*20+CB523)</f>
        <v>50</v>
      </c>
      <c r="CM523" s="14" t="s">
        <v>674</v>
      </c>
      <c r="CN523" s="14">
        <f>INDEX(属性投放!$BD$6:$BD$85,(BW523-2)*20+CB523)</f>
        <v>1000</v>
      </c>
      <c r="CQ523" s="13">
        <v>519</v>
      </c>
      <c r="CR523" s="13">
        <f t="shared" si="808"/>
        <v>10</v>
      </c>
      <c r="CS523" s="13">
        <f t="shared" si="809"/>
        <v>51</v>
      </c>
      <c r="CT523" s="14">
        <f t="shared" si="810"/>
        <v>5</v>
      </c>
      <c r="CU523" s="14">
        <f t="shared" si="811"/>
        <v>1102010</v>
      </c>
      <c r="CV523" s="14" t="str">
        <f>INDEX($O$6:$O$27,CR523)&amp;"-"&amp;INDEX(属性投放!$AB$7:$AB$26,CX523)&amp;"-魂火-"&amp;CZ523</f>
        <v>张郃-无间+1-魂火-3</v>
      </c>
      <c r="CW523" s="25" t="s">
        <v>162</v>
      </c>
      <c r="CX523" s="14">
        <f>INDEX(属性投放!$AL$7:$AL$58,CS523)</f>
        <v>20</v>
      </c>
      <c r="CY523" s="14" t="s">
        <v>701</v>
      </c>
      <c r="CZ523" s="14">
        <f>INDEX(属性投放!$AM$7:$AM$58,CS523)</f>
        <v>3</v>
      </c>
      <c r="DA523" s="14">
        <f t="shared" si="812"/>
        <v>51</v>
      </c>
      <c r="DB523" s="14">
        <f>INDEX(属性投放!$AN$7:$AN$58,DA523)</f>
        <v>147</v>
      </c>
      <c r="DC523" s="14" t="s">
        <v>702</v>
      </c>
      <c r="DD523" s="14">
        <f>INDEX(属性投放!$BJ$6:$BJ$85,(CT523-2)*20+CX523)</f>
        <v>2250</v>
      </c>
      <c r="DE523" s="14">
        <f>SUMIFS(DD$5:DD523,$CR$5:$CR523,"="&amp;$CR523)</f>
        <v>34550</v>
      </c>
      <c r="DF523" s="14" t="s">
        <v>703</v>
      </c>
      <c r="DG523" s="14">
        <f>INDEX(属性投放!$BK$6:$BK$85,(CT523-2)*20+CX523)</f>
        <v>1125</v>
      </c>
      <c r="DH523" s="14">
        <f>SUMIFS(DG$5:DG523,$CR$5:$CR523,"="&amp;$CR523)</f>
        <v>17278</v>
      </c>
      <c r="DI523" s="14" t="s">
        <v>704</v>
      </c>
      <c r="DJ523" s="14">
        <f>INDEX(属性投放!$BL$6:$BL$85,(CT523-2)*20+CX523)</f>
        <v>22500</v>
      </c>
      <c r="DK523" s="14">
        <f>SUMIFS(DJ$5:DJ523,$CR$5:$CR523,"="&amp;$CR523)</f>
        <v>345500</v>
      </c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>
        <v>520</v>
      </c>
      <c r="BV524" s="13">
        <f t="shared" si="803"/>
        <v>26</v>
      </c>
      <c r="BW524" s="14">
        <f t="shared" si="804"/>
        <v>5</v>
      </c>
      <c r="BX524" s="14">
        <f t="shared" si="805"/>
        <v>1102028</v>
      </c>
      <c r="BY524" s="14" t="str">
        <f t="shared" si="806"/>
        <v>吕布20突</v>
      </c>
      <c r="BZ524" s="25" t="s">
        <v>162</v>
      </c>
      <c r="CA524" s="14">
        <v>82</v>
      </c>
      <c r="CB524" s="14">
        <f t="shared" si="807"/>
        <v>20</v>
      </c>
      <c r="CC524" s="14" t="s">
        <v>21</v>
      </c>
      <c r="CD524" s="14">
        <f>INDEX(属性投放!$AY$6:$AY$85,(BW524-2)*20+CB524)</f>
        <v>51070</v>
      </c>
      <c r="CE524" s="14" t="s">
        <v>22</v>
      </c>
      <c r="CF524" s="14">
        <f>INDEX(属性投放!$AZ$6:$AZ$85,(BW524-2)*20+CB524)</f>
        <v>25438</v>
      </c>
      <c r="CG524" s="14" t="s">
        <v>674</v>
      </c>
      <c r="CH524" s="14">
        <f>INDEX(属性投放!$BA$6:$BA$85,(BW524-2)*20+CB524)</f>
        <v>508700</v>
      </c>
      <c r="CI524" s="14" t="s">
        <v>21</v>
      </c>
      <c r="CJ524" s="14">
        <f>INDEX(属性投放!$BB$6:$BB$85,(BW524-2)*20+CB524)</f>
        <v>100</v>
      </c>
      <c r="CK524" s="14" t="s">
        <v>22</v>
      </c>
      <c r="CL524" s="14">
        <f>INDEX(属性投放!$BC$6:$BC$85,(BW524-2)*20+CB524)</f>
        <v>50</v>
      </c>
      <c r="CM524" s="14" t="s">
        <v>674</v>
      </c>
      <c r="CN524" s="14">
        <f>INDEX(属性投放!$BD$6:$BD$85,(BW524-2)*20+CB524)</f>
        <v>1000</v>
      </c>
      <c r="CQ524" s="13">
        <v>520</v>
      </c>
      <c r="CR524" s="13">
        <f t="shared" si="808"/>
        <v>10</v>
      </c>
      <c r="CS524" s="13">
        <f t="shared" si="809"/>
        <v>52</v>
      </c>
      <c r="CT524" s="14">
        <f t="shared" si="810"/>
        <v>5</v>
      </c>
      <c r="CU524" s="14">
        <f t="shared" si="811"/>
        <v>1102010</v>
      </c>
      <c r="CV524" s="14" t="str">
        <f>INDEX($O$6:$O$27,CR524)&amp;"-"&amp;INDEX(属性投放!$AB$7:$AB$26,CX524)&amp;"-魂火-"&amp;CZ524</f>
        <v>张郃-无间+1-魂火-4</v>
      </c>
      <c r="CW524" s="25" t="s">
        <v>162</v>
      </c>
      <c r="CX524" s="14">
        <f>INDEX(属性投放!$AL$7:$AL$58,CS524)</f>
        <v>20</v>
      </c>
      <c r="CY524" s="14" t="s">
        <v>701</v>
      </c>
      <c r="CZ524" s="14">
        <f>INDEX(属性投放!$AM$7:$AM$58,CS524)</f>
        <v>4</v>
      </c>
      <c r="DA524" s="14">
        <f t="shared" si="812"/>
        <v>52</v>
      </c>
      <c r="DB524" s="14">
        <f>INDEX(属性投放!$AN$7:$AN$58,DA524)</f>
        <v>150</v>
      </c>
      <c r="DC524" s="14" t="s">
        <v>702</v>
      </c>
      <c r="DD524" s="14">
        <f>INDEX(属性投放!$BJ$6:$BJ$85,(CT524-2)*20+CX524)</f>
        <v>2250</v>
      </c>
      <c r="DE524" s="14">
        <f>SUMIFS(DD$5:DD524,$CR$5:$CR524,"="&amp;$CR524)</f>
        <v>36800</v>
      </c>
      <c r="DF524" s="14" t="s">
        <v>703</v>
      </c>
      <c r="DG524" s="14">
        <f>INDEX(属性投放!$BK$6:$BK$85,(CT524-2)*20+CX524)</f>
        <v>1125</v>
      </c>
      <c r="DH524" s="14">
        <f>SUMIFS(DG$5:DG524,$CR$5:$CR524,"="&amp;$CR524)</f>
        <v>18403</v>
      </c>
      <c r="DI524" s="14" t="s">
        <v>704</v>
      </c>
      <c r="DJ524" s="14">
        <f>INDEX(属性投放!$BL$6:$BL$85,(CT524-2)*20+CX524)</f>
        <v>22500</v>
      </c>
      <c r="DK524" s="14">
        <f>SUMIFS(DJ$5:DJ524,$CR$5:$CR524,"="&amp;$CR524)</f>
        <v>368000</v>
      </c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>
        <v>521</v>
      </c>
      <c r="BV525" s="13">
        <f t="shared" si="803"/>
        <v>27</v>
      </c>
      <c r="BW525" s="14">
        <f t="shared" si="804"/>
        <v>3</v>
      </c>
      <c r="BX525" s="14">
        <f t="shared" si="805"/>
        <v>1102030</v>
      </c>
      <c r="BY525" s="14" t="str">
        <f t="shared" si="806"/>
        <v>燕青1突</v>
      </c>
      <c r="BZ525" s="25" t="s">
        <v>162</v>
      </c>
      <c r="CA525" s="14">
        <v>83</v>
      </c>
      <c r="CB525" s="14">
        <f t="shared" si="807"/>
        <v>1</v>
      </c>
      <c r="CC525" s="14" t="s">
        <v>21</v>
      </c>
      <c r="CD525" s="14">
        <f>INDEX(属性投放!$AY$6:$AY$85,(BW525-2)*20+CB525)</f>
        <v>150</v>
      </c>
      <c r="CE525" s="14" t="s">
        <v>22</v>
      </c>
      <c r="CF525" s="14">
        <f>INDEX(属性投放!$AZ$6:$AZ$85,(BW525-2)*20+CB525)</f>
        <v>30</v>
      </c>
      <c r="CG525" s="14" t="s">
        <v>674</v>
      </c>
      <c r="CH525" s="14">
        <f>INDEX(属性投放!$BA$6:$BA$85,(BW525-2)*20+CB525)</f>
        <v>500</v>
      </c>
      <c r="CI525" s="14" t="s">
        <v>21</v>
      </c>
      <c r="CJ525" s="14">
        <f>INDEX(属性投放!$BB$6:$BB$85,(BW525-2)*20+CB525)</f>
        <v>8</v>
      </c>
      <c r="CK525" s="14" t="s">
        <v>22</v>
      </c>
      <c r="CL525" s="14">
        <f>INDEX(属性投放!$BC$6:$BC$85,(BW525-2)*20+CB525)</f>
        <v>4</v>
      </c>
      <c r="CM525" s="14" t="s">
        <v>674</v>
      </c>
      <c r="CN525" s="14">
        <f>INDEX(属性投放!$BD$6:$BD$85,(BW525-2)*20+CB525)</f>
        <v>80</v>
      </c>
      <c r="CQ525" s="13">
        <v>521</v>
      </c>
      <c r="CR525" s="13">
        <f t="shared" si="808"/>
        <v>11</v>
      </c>
      <c r="CS525" s="13">
        <f t="shared" si="809"/>
        <v>1</v>
      </c>
      <c r="CT525" s="14">
        <f t="shared" si="810"/>
        <v>5</v>
      </c>
      <c r="CU525" s="14">
        <f t="shared" si="811"/>
        <v>1102011</v>
      </c>
      <c r="CV525" s="14" t="str">
        <f>INDEX($O$6:$O$27,CR525)&amp;"-"&amp;INDEX(属性投放!$AB$7:$AB$26,CX525)&amp;"-魂火-"&amp;CZ525</f>
        <v>张飞-等活-魂火-1</v>
      </c>
      <c r="CW525" s="25" t="s">
        <v>162</v>
      </c>
      <c r="CX525" s="14">
        <f>INDEX(属性投放!$AL$7:$AL$58,CS525)</f>
        <v>1</v>
      </c>
      <c r="CY525" s="14" t="s">
        <v>701</v>
      </c>
      <c r="CZ525" s="14">
        <f>INDEX(属性投放!$AM$7:$AM$58,CS525)</f>
        <v>1</v>
      </c>
      <c r="DA525" s="14">
        <f t="shared" si="812"/>
        <v>1</v>
      </c>
      <c r="DB525" s="14">
        <f>INDEX(属性投放!$AN$7:$AN$58,DA525)</f>
        <v>5</v>
      </c>
      <c r="DC525" s="14" t="s">
        <v>702</v>
      </c>
      <c r="DD525" s="14">
        <f>INDEX(属性投放!$BJ$6:$BJ$85,(CT525-2)*20+CX525)</f>
        <v>45</v>
      </c>
      <c r="DE525" s="14">
        <f>SUMIFS(DD$5:DD525,$CR$5:$CR525,"="&amp;$CR525)</f>
        <v>45</v>
      </c>
      <c r="DF525" s="14" t="s">
        <v>703</v>
      </c>
      <c r="DG525" s="14">
        <f>INDEX(属性投放!$BK$6:$BK$85,(CT525-2)*20+CX525)</f>
        <v>23</v>
      </c>
      <c r="DH525" s="14">
        <f>SUMIFS(DG$5:DG525,$CR$5:$CR525,"="&amp;$CR525)</f>
        <v>23</v>
      </c>
      <c r="DI525" s="14" t="s">
        <v>704</v>
      </c>
      <c r="DJ525" s="14">
        <f>INDEX(属性投放!$BL$6:$BL$85,(CT525-2)*20+CX525)</f>
        <v>450</v>
      </c>
      <c r="DK525" s="14">
        <f>SUMIFS(DJ$5:DJ525,$CR$5:$CR525,"="&amp;$CR525)</f>
        <v>450</v>
      </c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>
        <v>522</v>
      </c>
      <c r="BV526" s="13">
        <f t="shared" si="803"/>
        <v>27</v>
      </c>
      <c r="BW526" s="14">
        <f t="shared" si="804"/>
        <v>3</v>
      </c>
      <c r="BX526" s="14">
        <f t="shared" si="805"/>
        <v>1102030</v>
      </c>
      <c r="BY526" s="14" t="str">
        <f t="shared" si="806"/>
        <v>燕青2突</v>
      </c>
      <c r="BZ526" s="25" t="s">
        <v>162</v>
      </c>
      <c r="CA526" s="14">
        <v>84</v>
      </c>
      <c r="CB526" s="14">
        <f t="shared" si="807"/>
        <v>2</v>
      </c>
      <c r="CC526" s="14" t="s">
        <v>21</v>
      </c>
      <c r="CD526" s="14">
        <f>INDEX(属性投放!$AY$6:$AY$85,(BW526-2)*20+CB526)</f>
        <v>237</v>
      </c>
      <c r="CE526" s="14" t="s">
        <v>22</v>
      </c>
      <c r="CF526" s="14">
        <f>INDEX(属性投放!$AZ$6:$AZ$85,(BW526-2)*20+CB526)</f>
        <v>74</v>
      </c>
      <c r="CG526" s="14" t="s">
        <v>674</v>
      </c>
      <c r="CH526" s="14">
        <f>INDEX(属性投放!$BA$6:$BA$85,(BW526-2)*20+CB526)</f>
        <v>1370</v>
      </c>
      <c r="CI526" s="14" t="s">
        <v>21</v>
      </c>
      <c r="CJ526" s="14">
        <f>INDEX(属性投放!$BB$6:$BB$85,(BW526-2)*20+CB526)</f>
        <v>10</v>
      </c>
      <c r="CK526" s="14" t="s">
        <v>22</v>
      </c>
      <c r="CL526" s="14">
        <f>INDEX(属性投放!$BC$6:$BC$85,(BW526-2)*20+CB526)</f>
        <v>5</v>
      </c>
      <c r="CM526" s="14" t="s">
        <v>674</v>
      </c>
      <c r="CN526" s="14">
        <f>INDEX(属性投放!$BD$6:$BD$85,(BW526-2)*20+CB526)</f>
        <v>100</v>
      </c>
      <c r="CQ526" s="13">
        <v>522</v>
      </c>
      <c r="CR526" s="13">
        <f t="shared" si="808"/>
        <v>11</v>
      </c>
      <c r="CS526" s="13">
        <f t="shared" si="809"/>
        <v>2</v>
      </c>
      <c r="CT526" s="14">
        <f t="shared" si="810"/>
        <v>5</v>
      </c>
      <c r="CU526" s="14">
        <f t="shared" si="811"/>
        <v>1102011</v>
      </c>
      <c r="CV526" s="14" t="str">
        <f>INDEX($O$6:$O$27,CR526)&amp;"-"&amp;INDEX(属性投放!$AB$7:$AB$26,CX526)&amp;"-魂火-"&amp;CZ526</f>
        <v>张飞-黑绳-魂火-1</v>
      </c>
      <c r="CW526" s="25" t="s">
        <v>162</v>
      </c>
      <c r="CX526" s="14">
        <f>INDEX(属性投放!$AL$7:$AL$58,CS526)</f>
        <v>2</v>
      </c>
      <c r="CY526" s="14" t="s">
        <v>701</v>
      </c>
      <c r="CZ526" s="14">
        <f>INDEX(属性投放!$AM$7:$AM$58,CS526)</f>
        <v>1</v>
      </c>
      <c r="DA526" s="14">
        <f t="shared" si="812"/>
        <v>2</v>
      </c>
      <c r="DB526" s="14">
        <f>INDEX(属性投放!$AN$7:$AN$58,DA526)</f>
        <v>10</v>
      </c>
      <c r="DC526" s="14" t="s">
        <v>702</v>
      </c>
      <c r="DD526" s="14">
        <f>INDEX(属性投放!$BJ$6:$BJ$85,(CT526-2)*20+CX526)</f>
        <v>60</v>
      </c>
      <c r="DE526" s="14">
        <f>SUMIFS(DD$5:DD526,$CR$5:$CR526,"="&amp;$CR526)</f>
        <v>105</v>
      </c>
      <c r="DF526" s="14" t="s">
        <v>703</v>
      </c>
      <c r="DG526" s="14">
        <f>INDEX(属性投放!$BK$6:$BK$85,(CT526-2)*20+CX526)</f>
        <v>30</v>
      </c>
      <c r="DH526" s="14">
        <f>SUMIFS(DG$5:DG526,$CR$5:$CR526,"="&amp;$CR526)</f>
        <v>53</v>
      </c>
      <c r="DI526" s="14" t="s">
        <v>704</v>
      </c>
      <c r="DJ526" s="14">
        <f>INDEX(属性投放!$BL$6:$BL$85,(CT526-2)*20+CX526)</f>
        <v>600</v>
      </c>
      <c r="DK526" s="14">
        <f>SUMIFS(DJ$5:DJ526,$CR$5:$CR526,"="&amp;$CR526)</f>
        <v>1050</v>
      </c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>
        <v>523</v>
      </c>
      <c r="BV527" s="13">
        <f t="shared" si="803"/>
        <v>27</v>
      </c>
      <c r="BW527" s="14">
        <f t="shared" si="804"/>
        <v>3</v>
      </c>
      <c r="BX527" s="14">
        <f t="shared" si="805"/>
        <v>1102030</v>
      </c>
      <c r="BY527" s="14" t="str">
        <f t="shared" si="806"/>
        <v>燕青3突</v>
      </c>
      <c r="BZ527" s="25" t="s">
        <v>162</v>
      </c>
      <c r="CA527" s="14">
        <v>85</v>
      </c>
      <c r="CB527" s="14">
        <f t="shared" si="807"/>
        <v>3</v>
      </c>
      <c r="CC527" s="14" t="s">
        <v>21</v>
      </c>
      <c r="CD527" s="14">
        <f>INDEX(属性投放!$AY$6:$AY$85,(BW527-2)*20+CB527)</f>
        <v>442</v>
      </c>
      <c r="CE527" s="14" t="s">
        <v>22</v>
      </c>
      <c r="CF527" s="14">
        <f>INDEX(属性投放!$AZ$6:$AZ$85,(BW527-2)*20+CB527)</f>
        <v>177</v>
      </c>
      <c r="CG527" s="14" t="s">
        <v>674</v>
      </c>
      <c r="CH527" s="14">
        <f>INDEX(属性投放!$BA$6:$BA$85,(BW527-2)*20+CB527)</f>
        <v>3420</v>
      </c>
      <c r="CI527" s="14" t="s">
        <v>21</v>
      </c>
      <c r="CJ527" s="14">
        <f>INDEX(属性投放!$BB$6:$BB$85,(BW527-2)*20+CB527)</f>
        <v>10</v>
      </c>
      <c r="CK527" s="14" t="s">
        <v>22</v>
      </c>
      <c r="CL527" s="14">
        <f>INDEX(属性投放!$BC$6:$BC$85,(BW527-2)*20+CB527)</f>
        <v>5</v>
      </c>
      <c r="CM527" s="14" t="s">
        <v>674</v>
      </c>
      <c r="CN527" s="14">
        <f>INDEX(属性投放!$BD$6:$BD$85,(BW527-2)*20+CB527)</f>
        <v>100</v>
      </c>
      <c r="CQ527" s="13">
        <v>523</v>
      </c>
      <c r="CR527" s="13">
        <f t="shared" si="808"/>
        <v>11</v>
      </c>
      <c r="CS527" s="13">
        <f t="shared" si="809"/>
        <v>3</v>
      </c>
      <c r="CT527" s="14">
        <f t="shared" si="810"/>
        <v>5</v>
      </c>
      <c r="CU527" s="14">
        <f t="shared" si="811"/>
        <v>1102011</v>
      </c>
      <c r="CV527" s="14" t="str">
        <f>INDEX($O$6:$O$27,CR527)&amp;"-"&amp;INDEX(属性投放!$AB$7:$AB$26,CX527)&amp;"-魂火-"&amp;CZ527</f>
        <v>张飞-黑绳-魂火-2</v>
      </c>
      <c r="CW527" s="25" t="s">
        <v>162</v>
      </c>
      <c r="CX527" s="14">
        <f>INDEX(属性投放!$AL$7:$AL$58,CS527)</f>
        <v>2</v>
      </c>
      <c r="CY527" s="14" t="s">
        <v>701</v>
      </c>
      <c r="CZ527" s="14">
        <f>INDEX(属性投放!$AM$7:$AM$58,CS527)</f>
        <v>2</v>
      </c>
      <c r="DA527" s="14">
        <f t="shared" si="812"/>
        <v>3</v>
      </c>
      <c r="DB527" s="14">
        <f>INDEX(属性投放!$AN$7:$AN$58,DA527)</f>
        <v>15</v>
      </c>
      <c r="DC527" s="14" t="s">
        <v>702</v>
      </c>
      <c r="DD527" s="14">
        <f>INDEX(属性投放!$BJ$6:$BJ$85,(CT527-2)*20+CX527)</f>
        <v>60</v>
      </c>
      <c r="DE527" s="14">
        <f>SUMIFS(DD$5:DD527,$CR$5:$CR527,"="&amp;$CR527)</f>
        <v>165</v>
      </c>
      <c r="DF527" s="14" t="s">
        <v>703</v>
      </c>
      <c r="DG527" s="14">
        <f>INDEX(属性投放!$BK$6:$BK$85,(CT527-2)*20+CX527)</f>
        <v>30</v>
      </c>
      <c r="DH527" s="14">
        <f>SUMIFS(DG$5:DG527,$CR$5:$CR527,"="&amp;$CR527)</f>
        <v>83</v>
      </c>
      <c r="DI527" s="14" t="s">
        <v>704</v>
      </c>
      <c r="DJ527" s="14">
        <f>INDEX(属性投放!$BL$6:$BL$85,(CT527-2)*20+CX527)</f>
        <v>600</v>
      </c>
      <c r="DK527" s="14">
        <f>SUMIFS(DJ$5:DJ527,$CR$5:$CR527,"="&amp;$CR527)</f>
        <v>1650</v>
      </c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>
        <v>524</v>
      </c>
      <c r="BV528" s="13">
        <f t="shared" si="803"/>
        <v>27</v>
      </c>
      <c r="BW528" s="14">
        <f t="shared" si="804"/>
        <v>3</v>
      </c>
      <c r="BX528" s="14">
        <f t="shared" si="805"/>
        <v>1102030</v>
      </c>
      <c r="BY528" s="14" t="str">
        <f t="shared" si="806"/>
        <v>燕青4突</v>
      </c>
      <c r="BZ528" s="25" t="s">
        <v>162</v>
      </c>
      <c r="CA528" s="14">
        <v>86</v>
      </c>
      <c r="CB528" s="14">
        <f t="shared" si="807"/>
        <v>4</v>
      </c>
      <c r="CC528" s="14" t="s">
        <v>21</v>
      </c>
      <c r="CD528" s="14">
        <f>INDEX(属性投放!$AY$6:$AY$85,(BW528-2)*20+CB528)</f>
        <v>687</v>
      </c>
      <c r="CE528" s="14" t="s">
        <v>22</v>
      </c>
      <c r="CF528" s="14">
        <f>INDEX(属性投放!$AZ$6:$AZ$85,(BW528-2)*20+CB528)</f>
        <v>301</v>
      </c>
      <c r="CG528" s="14" t="s">
        <v>674</v>
      </c>
      <c r="CH528" s="14">
        <f>INDEX(属性投放!$BA$6:$BA$85,(BW528-2)*20+CB528)</f>
        <v>5870</v>
      </c>
      <c r="CI528" s="14" t="s">
        <v>21</v>
      </c>
      <c r="CJ528" s="14">
        <f>INDEX(属性投放!$BB$6:$BB$85,(BW528-2)*20+CB528)</f>
        <v>12</v>
      </c>
      <c r="CK528" s="14" t="s">
        <v>22</v>
      </c>
      <c r="CL528" s="14">
        <f>INDEX(属性投放!$BC$6:$BC$85,(BW528-2)*20+CB528)</f>
        <v>6</v>
      </c>
      <c r="CM528" s="14" t="s">
        <v>674</v>
      </c>
      <c r="CN528" s="14">
        <f>INDEX(属性投放!$BD$6:$BD$85,(BW528-2)*20+CB528)</f>
        <v>120</v>
      </c>
      <c r="CQ528" s="13">
        <v>524</v>
      </c>
      <c r="CR528" s="13">
        <f t="shared" si="808"/>
        <v>11</v>
      </c>
      <c r="CS528" s="13">
        <f t="shared" si="809"/>
        <v>4</v>
      </c>
      <c r="CT528" s="14">
        <f t="shared" si="810"/>
        <v>5</v>
      </c>
      <c r="CU528" s="14">
        <f t="shared" si="811"/>
        <v>1102011</v>
      </c>
      <c r="CV528" s="14" t="str">
        <f>INDEX($O$6:$O$27,CR528)&amp;"-"&amp;INDEX(属性投放!$AB$7:$AB$26,CX528)&amp;"-魂火-"&amp;CZ528</f>
        <v>张飞-黑绳+1-魂火-1</v>
      </c>
      <c r="CW528" s="25" t="s">
        <v>162</v>
      </c>
      <c r="CX528" s="14">
        <f>INDEX(属性投放!$AL$7:$AL$58,CS528)</f>
        <v>3</v>
      </c>
      <c r="CY528" s="14" t="s">
        <v>701</v>
      </c>
      <c r="CZ528" s="14">
        <f>INDEX(属性投放!$AM$7:$AM$58,CS528)</f>
        <v>1</v>
      </c>
      <c r="DA528" s="14">
        <f t="shared" si="812"/>
        <v>4</v>
      </c>
      <c r="DB528" s="14">
        <f>INDEX(属性投放!$AN$7:$AN$58,DA528)</f>
        <v>20</v>
      </c>
      <c r="DC528" s="14" t="s">
        <v>702</v>
      </c>
      <c r="DD528" s="14">
        <f>INDEX(属性投放!$BJ$6:$BJ$85,(CT528-2)*20+CX528)</f>
        <v>70</v>
      </c>
      <c r="DE528" s="14">
        <f>SUMIFS(DD$5:DD528,$CR$5:$CR528,"="&amp;$CR528)</f>
        <v>235</v>
      </c>
      <c r="DF528" s="14" t="s">
        <v>703</v>
      </c>
      <c r="DG528" s="14">
        <f>INDEX(属性投放!$BK$6:$BK$85,(CT528-2)*20+CX528)</f>
        <v>35</v>
      </c>
      <c r="DH528" s="14">
        <f>SUMIFS(DG$5:DG528,$CR$5:$CR528,"="&amp;$CR528)</f>
        <v>118</v>
      </c>
      <c r="DI528" s="14" t="s">
        <v>704</v>
      </c>
      <c r="DJ528" s="14">
        <f>INDEX(属性投放!$BL$6:$BL$85,(CT528-2)*20+CX528)</f>
        <v>700</v>
      </c>
      <c r="DK528" s="14">
        <f>SUMIFS(DJ$5:DJ528,$CR$5:$CR528,"="&amp;$CR528)</f>
        <v>2350</v>
      </c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>
        <v>525</v>
      </c>
      <c r="BV529" s="13">
        <f t="shared" si="803"/>
        <v>27</v>
      </c>
      <c r="BW529" s="14">
        <f t="shared" si="804"/>
        <v>3</v>
      </c>
      <c r="BX529" s="14">
        <f t="shared" si="805"/>
        <v>1102030</v>
      </c>
      <c r="BY529" s="14" t="str">
        <f t="shared" si="806"/>
        <v>燕青5突</v>
      </c>
      <c r="BZ529" s="25" t="s">
        <v>162</v>
      </c>
      <c r="CA529" s="14">
        <v>87</v>
      </c>
      <c r="CB529" s="14">
        <f t="shared" si="807"/>
        <v>5</v>
      </c>
      <c r="CC529" s="14" t="s">
        <v>21</v>
      </c>
      <c r="CD529" s="14">
        <f>INDEX(属性投放!$AY$6:$AY$85,(BW529-2)*20+CB529)</f>
        <v>987</v>
      </c>
      <c r="CE529" s="14" t="s">
        <v>22</v>
      </c>
      <c r="CF529" s="14">
        <f>INDEX(属性投放!$AZ$6:$AZ$85,(BW529-2)*20+CB529)</f>
        <v>452</v>
      </c>
      <c r="CG529" s="14" t="s">
        <v>674</v>
      </c>
      <c r="CH529" s="14">
        <f>INDEX(属性投放!$BA$6:$BA$85,(BW529-2)*20+CB529)</f>
        <v>8870</v>
      </c>
      <c r="CI529" s="14" t="s">
        <v>21</v>
      </c>
      <c r="CJ529" s="14">
        <f>INDEX(属性投放!$BB$6:$BB$85,(BW529-2)*20+CB529)</f>
        <v>12</v>
      </c>
      <c r="CK529" s="14" t="s">
        <v>22</v>
      </c>
      <c r="CL529" s="14">
        <f>INDEX(属性投放!$BC$6:$BC$85,(BW529-2)*20+CB529)</f>
        <v>6</v>
      </c>
      <c r="CM529" s="14" t="s">
        <v>674</v>
      </c>
      <c r="CN529" s="14">
        <f>INDEX(属性投放!$BD$6:$BD$85,(BW529-2)*20+CB529)</f>
        <v>120</v>
      </c>
      <c r="CQ529" s="13">
        <v>525</v>
      </c>
      <c r="CR529" s="13">
        <f t="shared" si="808"/>
        <v>11</v>
      </c>
      <c r="CS529" s="13">
        <f t="shared" si="809"/>
        <v>5</v>
      </c>
      <c r="CT529" s="14">
        <f t="shared" si="810"/>
        <v>5</v>
      </c>
      <c r="CU529" s="14">
        <f t="shared" si="811"/>
        <v>1102011</v>
      </c>
      <c r="CV529" s="14" t="str">
        <f>INDEX($O$6:$O$27,CR529)&amp;"-"&amp;INDEX(属性投放!$AB$7:$AB$26,CX529)&amp;"-魂火-"&amp;CZ529</f>
        <v>张飞-黑绳+1-魂火-2</v>
      </c>
      <c r="CW529" s="25" t="s">
        <v>162</v>
      </c>
      <c r="CX529" s="14">
        <f>INDEX(属性投放!$AL$7:$AL$58,CS529)</f>
        <v>3</v>
      </c>
      <c r="CY529" s="14" t="s">
        <v>701</v>
      </c>
      <c r="CZ529" s="14">
        <f>INDEX(属性投放!$AM$7:$AM$58,CS529)</f>
        <v>2</v>
      </c>
      <c r="DA529" s="14">
        <f t="shared" si="812"/>
        <v>5</v>
      </c>
      <c r="DB529" s="14">
        <f>INDEX(属性投放!$AN$7:$AN$58,DA529)</f>
        <v>25</v>
      </c>
      <c r="DC529" s="14" t="s">
        <v>702</v>
      </c>
      <c r="DD529" s="14">
        <f>INDEX(属性投放!$BJ$6:$BJ$85,(CT529-2)*20+CX529)</f>
        <v>70</v>
      </c>
      <c r="DE529" s="14">
        <f>SUMIFS(DD$5:DD529,$CR$5:$CR529,"="&amp;$CR529)</f>
        <v>305</v>
      </c>
      <c r="DF529" s="14" t="s">
        <v>703</v>
      </c>
      <c r="DG529" s="14">
        <f>INDEX(属性投放!$BK$6:$BK$85,(CT529-2)*20+CX529)</f>
        <v>35</v>
      </c>
      <c r="DH529" s="14">
        <f>SUMIFS(DG$5:DG529,$CR$5:$CR529,"="&amp;$CR529)</f>
        <v>153</v>
      </c>
      <c r="DI529" s="14" t="s">
        <v>704</v>
      </c>
      <c r="DJ529" s="14">
        <f>INDEX(属性投放!$BL$6:$BL$85,(CT529-2)*20+CX529)</f>
        <v>700</v>
      </c>
      <c r="DK529" s="14">
        <f>SUMIFS(DJ$5:DJ529,$CR$5:$CR529,"="&amp;$CR529)</f>
        <v>3050</v>
      </c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>
        <v>526</v>
      </c>
      <c r="BV530" s="13">
        <f t="shared" si="803"/>
        <v>27</v>
      </c>
      <c r="BW530" s="14">
        <f t="shared" si="804"/>
        <v>3</v>
      </c>
      <c r="BX530" s="14">
        <f t="shared" si="805"/>
        <v>1102030</v>
      </c>
      <c r="BY530" s="14" t="str">
        <f t="shared" si="806"/>
        <v>燕青6突</v>
      </c>
      <c r="BZ530" s="25" t="s">
        <v>162</v>
      </c>
      <c r="CA530" s="14">
        <v>88</v>
      </c>
      <c r="CB530" s="14">
        <f t="shared" si="807"/>
        <v>6</v>
      </c>
      <c r="CC530" s="14" t="s">
        <v>21</v>
      </c>
      <c r="CD530" s="14">
        <f>INDEX(属性投放!$AY$6:$AY$85,(BW530-2)*20+CB530)</f>
        <v>1286</v>
      </c>
      <c r="CE530" s="14" t="s">
        <v>22</v>
      </c>
      <c r="CF530" s="14">
        <f>INDEX(属性投放!$AZ$6:$AZ$85,(BW530-2)*20+CB530)</f>
        <v>602</v>
      </c>
      <c r="CG530" s="14" t="s">
        <v>674</v>
      </c>
      <c r="CH530" s="14">
        <f>INDEX(属性投放!$BA$6:$BA$85,(BW530-2)*20+CB530)</f>
        <v>11860</v>
      </c>
      <c r="CI530" s="14" t="s">
        <v>21</v>
      </c>
      <c r="CJ530" s="14">
        <f>INDEX(属性投放!$BB$6:$BB$85,(BW530-2)*20+CB530)</f>
        <v>12</v>
      </c>
      <c r="CK530" s="14" t="s">
        <v>22</v>
      </c>
      <c r="CL530" s="14">
        <f>INDEX(属性投放!$BC$6:$BC$85,(BW530-2)*20+CB530)</f>
        <v>6</v>
      </c>
      <c r="CM530" s="14" t="s">
        <v>674</v>
      </c>
      <c r="CN530" s="14">
        <f>INDEX(属性投放!$BD$6:$BD$85,(BW530-2)*20+CB530)</f>
        <v>120</v>
      </c>
      <c r="CQ530" s="13">
        <v>526</v>
      </c>
      <c r="CR530" s="13">
        <f t="shared" si="808"/>
        <v>11</v>
      </c>
      <c r="CS530" s="13">
        <f t="shared" si="809"/>
        <v>6</v>
      </c>
      <c r="CT530" s="14">
        <f t="shared" si="810"/>
        <v>5</v>
      </c>
      <c r="CU530" s="14">
        <f t="shared" si="811"/>
        <v>1102011</v>
      </c>
      <c r="CV530" s="14" t="str">
        <f>INDEX($O$6:$O$27,CR530)&amp;"-"&amp;INDEX(属性投放!$AB$7:$AB$26,CX530)&amp;"-魂火-"&amp;CZ530</f>
        <v>张飞-众合-魂火-1</v>
      </c>
      <c r="CW530" s="25" t="s">
        <v>162</v>
      </c>
      <c r="CX530" s="14">
        <f>INDEX(属性投放!$AL$7:$AL$58,CS530)</f>
        <v>4</v>
      </c>
      <c r="CY530" s="14" t="s">
        <v>701</v>
      </c>
      <c r="CZ530" s="14">
        <f>INDEX(属性投放!$AM$7:$AM$58,CS530)</f>
        <v>1</v>
      </c>
      <c r="DA530" s="14">
        <f t="shared" si="812"/>
        <v>6</v>
      </c>
      <c r="DB530" s="14">
        <f>INDEX(属性投放!$AN$7:$AN$58,DA530)</f>
        <v>30</v>
      </c>
      <c r="DC530" s="14" t="s">
        <v>702</v>
      </c>
      <c r="DD530" s="14">
        <f>INDEX(属性投放!$BJ$6:$BJ$85,(CT530-2)*20+CX530)</f>
        <v>90</v>
      </c>
      <c r="DE530" s="14">
        <f>SUMIFS(DD$5:DD530,$CR$5:$CR530,"="&amp;$CR530)</f>
        <v>395</v>
      </c>
      <c r="DF530" s="14" t="s">
        <v>703</v>
      </c>
      <c r="DG530" s="14">
        <f>INDEX(属性投放!$BK$6:$BK$85,(CT530-2)*20+CX530)</f>
        <v>45</v>
      </c>
      <c r="DH530" s="14">
        <f>SUMIFS(DG$5:DG530,$CR$5:$CR530,"="&amp;$CR530)</f>
        <v>198</v>
      </c>
      <c r="DI530" s="14" t="s">
        <v>704</v>
      </c>
      <c r="DJ530" s="14">
        <f>INDEX(属性投放!$BL$6:$BL$85,(CT530-2)*20+CX530)</f>
        <v>900</v>
      </c>
      <c r="DK530" s="14">
        <f>SUMIFS(DJ$5:DJ530,$CR$5:$CR530,"="&amp;$CR530)</f>
        <v>3950</v>
      </c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>
        <v>527</v>
      </c>
      <c r="BV531" s="13">
        <f t="shared" si="803"/>
        <v>27</v>
      </c>
      <c r="BW531" s="14">
        <f t="shared" si="804"/>
        <v>3</v>
      </c>
      <c r="BX531" s="14">
        <f t="shared" si="805"/>
        <v>1102030</v>
      </c>
      <c r="BY531" s="14" t="str">
        <f t="shared" si="806"/>
        <v>燕青7突</v>
      </c>
      <c r="BZ531" s="25" t="s">
        <v>162</v>
      </c>
      <c r="CA531" s="14">
        <v>89</v>
      </c>
      <c r="CB531" s="14">
        <f t="shared" si="807"/>
        <v>7</v>
      </c>
      <c r="CC531" s="14" t="s">
        <v>21</v>
      </c>
      <c r="CD531" s="14">
        <f>INDEX(属性投放!$AY$6:$AY$85,(BW531-2)*20+CB531)</f>
        <v>1601</v>
      </c>
      <c r="CE531" s="14" t="s">
        <v>22</v>
      </c>
      <c r="CF531" s="14">
        <f>INDEX(属性投放!$AZ$6:$AZ$85,(BW531-2)*20+CB531)</f>
        <v>760</v>
      </c>
      <c r="CG531" s="14" t="s">
        <v>674</v>
      </c>
      <c r="CH531" s="14">
        <f>INDEX(属性投放!$BA$6:$BA$85,(BW531-2)*20+CB531)</f>
        <v>15010</v>
      </c>
      <c r="CI531" s="14" t="s">
        <v>21</v>
      </c>
      <c r="CJ531" s="14">
        <f>INDEX(属性投放!$BB$6:$BB$85,(BW531-2)*20+CB531)</f>
        <v>15</v>
      </c>
      <c r="CK531" s="14" t="s">
        <v>22</v>
      </c>
      <c r="CL531" s="14">
        <f>INDEX(属性投放!$BC$6:$BC$85,(BW531-2)*20+CB531)</f>
        <v>8</v>
      </c>
      <c r="CM531" s="14" t="s">
        <v>674</v>
      </c>
      <c r="CN531" s="14">
        <f>INDEX(属性投放!$BD$6:$BD$85,(BW531-2)*20+CB531)</f>
        <v>150</v>
      </c>
      <c r="CQ531" s="13">
        <v>527</v>
      </c>
      <c r="CR531" s="13">
        <f t="shared" si="808"/>
        <v>11</v>
      </c>
      <c r="CS531" s="13">
        <f t="shared" si="809"/>
        <v>7</v>
      </c>
      <c r="CT531" s="14">
        <f t="shared" si="810"/>
        <v>5</v>
      </c>
      <c r="CU531" s="14">
        <f t="shared" si="811"/>
        <v>1102011</v>
      </c>
      <c r="CV531" s="14" t="str">
        <f>INDEX($O$6:$O$27,CR531)&amp;"-"&amp;INDEX(属性投放!$AB$7:$AB$26,CX531)&amp;"-魂火-"&amp;CZ531</f>
        <v>张飞-众合-魂火-2</v>
      </c>
      <c r="CW531" s="25" t="s">
        <v>162</v>
      </c>
      <c r="CX531" s="14">
        <f>INDEX(属性投放!$AL$7:$AL$58,CS531)</f>
        <v>4</v>
      </c>
      <c r="CY531" s="14" t="s">
        <v>701</v>
      </c>
      <c r="CZ531" s="14">
        <f>INDEX(属性投放!$AM$7:$AM$58,CS531)</f>
        <v>2</v>
      </c>
      <c r="DA531" s="14">
        <f t="shared" si="812"/>
        <v>7</v>
      </c>
      <c r="DB531" s="14">
        <f>INDEX(属性投放!$AN$7:$AN$58,DA531)</f>
        <v>35</v>
      </c>
      <c r="DC531" s="14" t="s">
        <v>702</v>
      </c>
      <c r="DD531" s="14">
        <f>INDEX(属性投放!$BJ$6:$BJ$85,(CT531-2)*20+CX531)</f>
        <v>90</v>
      </c>
      <c r="DE531" s="14">
        <f>SUMIFS(DD$5:DD531,$CR$5:$CR531,"="&amp;$CR531)</f>
        <v>485</v>
      </c>
      <c r="DF531" s="14" t="s">
        <v>703</v>
      </c>
      <c r="DG531" s="14">
        <f>INDEX(属性投放!$BK$6:$BK$85,(CT531-2)*20+CX531)</f>
        <v>45</v>
      </c>
      <c r="DH531" s="14">
        <f>SUMIFS(DG$5:DG531,$CR$5:$CR531,"="&amp;$CR531)</f>
        <v>243</v>
      </c>
      <c r="DI531" s="14" t="s">
        <v>704</v>
      </c>
      <c r="DJ531" s="14">
        <f>INDEX(属性投放!$BL$6:$BL$85,(CT531-2)*20+CX531)</f>
        <v>900</v>
      </c>
      <c r="DK531" s="14">
        <f>SUMIFS(DJ$5:DJ531,$CR$5:$CR531,"="&amp;$CR531)</f>
        <v>4850</v>
      </c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>
        <v>528</v>
      </c>
      <c r="BV532" s="13">
        <f t="shared" si="803"/>
        <v>27</v>
      </c>
      <c r="BW532" s="14">
        <f t="shared" si="804"/>
        <v>3</v>
      </c>
      <c r="BX532" s="14">
        <f t="shared" si="805"/>
        <v>1102030</v>
      </c>
      <c r="BY532" s="14" t="str">
        <f t="shared" si="806"/>
        <v>燕青8突</v>
      </c>
      <c r="BZ532" s="25" t="s">
        <v>162</v>
      </c>
      <c r="CA532" s="14">
        <v>90</v>
      </c>
      <c r="CB532" s="14">
        <f t="shared" si="807"/>
        <v>8</v>
      </c>
      <c r="CC532" s="14" t="s">
        <v>21</v>
      </c>
      <c r="CD532" s="14">
        <f>INDEX(属性投放!$AY$6:$AY$85,(BW532-2)*20+CB532)</f>
        <v>1976</v>
      </c>
      <c r="CE532" s="14" t="s">
        <v>22</v>
      </c>
      <c r="CF532" s="14">
        <f>INDEX(属性投放!$AZ$6:$AZ$85,(BW532-2)*20+CB532)</f>
        <v>950</v>
      </c>
      <c r="CG532" s="14" t="s">
        <v>674</v>
      </c>
      <c r="CH532" s="14">
        <f>INDEX(属性投放!$BA$6:$BA$85,(BW532-2)*20+CB532)</f>
        <v>18760</v>
      </c>
      <c r="CI532" s="14" t="s">
        <v>21</v>
      </c>
      <c r="CJ532" s="14">
        <f>INDEX(属性投放!$BB$6:$BB$85,(BW532-2)*20+CB532)</f>
        <v>15</v>
      </c>
      <c r="CK532" s="14" t="s">
        <v>22</v>
      </c>
      <c r="CL532" s="14">
        <f>INDEX(属性投放!$BC$6:$BC$85,(BW532-2)*20+CB532)</f>
        <v>8</v>
      </c>
      <c r="CM532" s="14" t="s">
        <v>674</v>
      </c>
      <c r="CN532" s="14">
        <f>INDEX(属性投放!$BD$6:$BD$85,(BW532-2)*20+CB532)</f>
        <v>150</v>
      </c>
      <c r="CQ532" s="13">
        <v>528</v>
      </c>
      <c r="CR532" s="13">
        <f t="shared" si="808"/>
        <v>11</v>
      </c>
      <c r="CS532" s="13">
        <f t="shared" si="809"/>
        <v>8</v>
      </c>
      <c r="CT532" s="14">
        <f t="shared" si="810"/>
        <v>5</v>
      </c>
      <c r="CU532" s="14">
        <f t="shared" si="811"/>
        <v>1102011</v>
      </c>
      <c r="CV532" s="14" t="str">
        <f>INDEX($O$6:$O$27,CR532)&amp;"-"&amp;INDEX(属性投放!$AB$7:$AB$26,CX532)&amp;"-魂火-"&amp;CZ532</f>
        <v>张飞-众合+1-魂火-1</v>
      </c>
      <c r="CW532" s="25" t="s">
        <v>162</v>
      </c>
      <c r="CX532" s="14">
        <f>INDEX(属性投放!$AL$7:$AL$58,CS532)</f>
        <v>5</v>
      </c>
      <c r="CY532" s="14" t="s">
        <v>701</v>
      </c>
      <c r="CZ532" s="14">
        <f>INDEX(属性投放!$AM$7:$AM$58,CS532)</f>
        <v>1</v>
      </c>
      <c r="DA532" s="14">
        <f t="shared" si="812"/>
        <v>8</v>
      </c>
      <c r="DB532" s="14">
        <f>INDEX(属性投放!$AN$7:$AN$58,DA532)</f>
        <v>40</v>
      </c>
      <c r="DC532" s="14" t="s">
        <v>702</v>
      </c>
      <c r="DD532" s="14">
        <f>INDEX(属性投放!$BJ$6:$BJ$85,(CT532-2)*20+CX532)</f>
        <v>100</v>
      </c>
      <c r="DE532" s="14">
        <f>SUMIFS(DD$5:DD532,$CR$5:$CR532,"="&amp;$CR532)</f>
        <v>585</v>
      </c>
      <c r="DF532" s="14" t="s">
        <v>703</v>
      </c>
      <c r="DG532" s="14">
        <f>INDEX(属性投放!$BK$6:$BK$85,(CT532-2)*20+CX532)</f>
        <v>50</v>
      </c>
      <c r="DH532" s="14">
        <f>SUMIFS(DG$5:DG532,$CR$5:$CR532,"="&amp;$CR532)</f>
        <v>293</v>
      </c>
      <c r="DI532" s="14" t="s">
        <v>704</v>
      </c>
      <c r="DJ532" s="14">
        <f>INDEX(属性投放!$BL$6:$BL$85,(CT532-2)*20+CX532)</f>
        <v>1000</v>
      </c>
      <c r="DK532" s="14">
        <f>SUMIFS(DJ$5:DJ532,$CR$5:$CR532,"="&amp;$CR532)</f>
        <v>5850</v>
      </c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>
        <v>529</v>
      </c>
      <c r="BV533" s="13">
        <f t="shared" si="803"/>
        <v>27</v>
      </c>
      <c r="BW533" s="14">
        <f t="shared" si="804"/>
        <v>3</v>
      </c>
      <c r="BX533" s="14">
        <f t="shared" si="805"/>
        <v>1102030</v>
      </c>
      <c r="BY533" s="14" t="str">
        <f t="shared" si="806"/>
        <v>燕青9突</v>
      </c>
      <c r="BZ533" s="25" t="s">
        <v>162</v>
      </c>
      <c r="CA533" s="14">
        <v>91</v>
      </c>
      <c r="CB533" s="14">
        <f t="shared" si="807"/>
        <v>9</v>
      </c>
      <c r="CC533" s="14" t="s">
        <v>21</v>
      </c>
      <c r="CD533" s="14">
        <f>INDEX(属性投放!$AY$6:$AY$85,(BW533-2)*20+CB533)</f>
        <v>2401</v>
      </c>
      <c r="CE533" s="14" t="s">
        <v>22</v>
      </c>
      <c r="CF533" s="14">
        <f>INDEX(属性投放!$AZ$6:$AZ$85,(BW533-2)*20+CB533)</f>
        <v>1165</v>
      </c>
      <c r="CG533" s="14" t="s">
        <v>674</v>
      </c>
      <c r="CH533" s="14">
        <f>INDEX(属性投放!$BA$6:$BA$85,(BW533-2)*20+CB533)</f>
        <v>23010</v>
      </c>
      <c r="CI533" s="14" t="s">
        <v>21</v>
      </c>
      <c r="CJ533" s="14">
        <f>INDEX(属性投放!$BB$6:$BB$85,(BW533-2)*20+CB533)</f>
        <v>15</v>
      </c>
      <c r="CK533" s="14" t="s">
        <v>22</v>
      </c>
      <c r="CL533" s="14">
        <f>INDEX(属性投放!$BC$6:$BC$85,(BW533-2)*20+CB533)</f>
        <v>8</v>
      </c>
      <c r="CM533" s="14" t="s">
        <v>674</v>
      </c>
      <c r="CN533" s="14">
        <f>INDEX(属性投放!$BD$6:$BD$85,(BW533-2)*20+CB533)</f>
        <v>150</v>
      </c>
      <c r="CQ533" s="13">
        <v>529</v>
      </c>
      <c r="CR533" s="13">
        <f t="shared" si="808"/>
        <v>11</v>
      </c>
      <c r="CS533" s="13">
        <f t="shared" si="809"/>
        <v>9</v>
      </c>
      <c r="CT533" s="14">
        <f t="shared" si="810"/>
        <v>5</v>
      </c>
      <c r="CU533" s="14">
        <f t="shared" si="811"/>
        <v>1102011</v>
      </c>
      <c r="CV533" s="14" t="str">
        <f>INDEX($O$6:$O$27,CR533)&amp;"-"&amp;INDEX(属性投放!$AB$7:$AB$26,CX533)&amp;"-魂火-"&amp;CZ533</f>
        <v>张飞-众合+1-魂火-2</v>
      </c>
      <c r="CW533" s="25" t="s">
        <v>162</v>
      </c>
      <c r="CX533" s="14">
        <f>INDEX(属性投放!$AL$7:$AL$58,CS533)</f>
        <v>5</v>
      </c>
      <c r="CY533" s="14" t="s">
        <v>701</v>
      </c>
      <c r="CZ533" s="14">
        <f>INDEX(属性投放!$AM$7:$AM$58,CS533)</f>
        <v>2</v>
      </c>
      <c r="DA533" s="14">
        <f t="shared" si="812"/>
        <v>9</v>
      </c>
      <c r="DB533" s="14">
        <f>INDEX(属性投放!$AN$7:$AN$58,DA533)</f>
        <v>42</v>
      </c>
      <c r="DC533" s="14" t="s">
        <v>702</v>
      </c>
      <c r="DD533" s="14">
        <f>INDEX(属性投放!$BJ$6:$BJ$85,(CT533-2)*20+CX533)</f>
        <v>100</v>
      </c>
      <c r="DE533" s="14">
        <f>SUMIFS(DD$5:DD533,$CR$5:$CR533,"="&amp;$CR533)</f>
        <v>685</v>
      </c>
      <c r="DF533" s="14" t="s">
        <v>703</v>
      </c>
      <c r="DG533" s="14">
        <f>INDEX(属性投放!$BK$6:$BK$85,(CT533-2)*20+CX533)</f>
        <v>50</v>
      </c>
      <c r="DH533" s="14">
        <f>SUMIFS(DG$5:DG533,$CR$5:$CR533,"="&amp;$CR533)</f>
        <v>343</v>
      </c>
      <c r="DI533" s="14" t="s">
        <v>704</v>
      </c>
      <c r="DJ533" s="14">
        <f>INDEX(属性投放!$BL$6:$BL$85,(CT533-2)*20+CX533)</f>
        <v>1000</v>
      </c>
      <c r="DK533" s="14">
        <f>SUMIFS(DJ$5:DJ533,$CR$5:$CR533,"="&amp;$CR533)</f>
        <v>6850</v>
      </c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>
        <v>530</v>
      </c>
      <c r="BV534" s="13">
        <f t="shared" si="803"/>
        <v>27</v>
      </c>
      <c r="BW534" s="14">
        <f t="shared" si="804"/>
        <v>3</v>
      </c>
      <c r="BX534" s="14">
        <f t="shared" si="805"/>
        <v>1102030</v>
      </c>
      <c r="BY534" s="14" t="str">
        <f t="shared" si="806"/>
        <v>燕青10突</v>
      </c>
      <c r="BZ534" s="25" t="s">
        <v>162</v>
      </c>
      <c r="CA534" s="14">
        <v>92</v>
      </c>
      <c r="CB534" s="14">
        <f t="shared" si="807"/>
        <v>10</v>
      </c>
      <c r="CC534" s="14" t="s">
        <v>21</v>
      </c>
      <c r="CD534" s="14">
        <f>INDEX(属性投放!$AY$6:$AY$85,(BW534-2)*20+CB534)</f>
        <v>3081</v>
      </c>
      <c r="CE534" s="14" t="s">
        <v>22</v>
      </c>
      <c r="CF534" s="14">
        <f>INDEX(属性投放!$AZ$6:$AZ$85,(BW534-2)*20+CB534)</f>
        <v>1509</v>
      </c>
      <c r="CG534" s="14" t="s">
        <v>674</v>
      </c>
      <c r="CH534" s="14">
        <f>INDEX(属性投放!$BA$6:$BA$85,(BW534-2)*20+CB534)</f>
        <v>29810</v>
      </c>
      <c r="CI534" s="14" t="s">
        <v>21</v>
      </c>
      <c r="CJ534" s="14">
        <f>INDEX(属性投放!$BB$6:$BB$85,(BW534-2)*20+CB534)</f>
        <v>20</v>
      </c>
      <c r="CK534" s="14" t="s">
        <v>22</v>
      </c>
      <c r="CL534" s="14">
        <f>INDEX(属性投放!$BC$6:$BC$85,(BW534-2)*20+CB534)</f>
        <v>10</v>
      </c>
      <c r="CM534" s="14" t="s">
        <v>674</v>
      </c>
      <c r="CN534" s="14">
        <f>INDEX(属性投放!$BD$6:$BD$85,(BW534-2)*20+CB534)</f>
        <v>200</v>
      </c>
      <c r="CQ534" s="13">
        <v>530</v>
      </c>
      <c r="CR534" s="13">
        <f t="shared" si="808"/>
        <v>11</v>
      </c>
      <c r="CS534" s="13">
        <f t="shared" si="809"/>
        <v>10</v>
      </c>
      <c r="CT534" s="14">
        <f t="shared" si="810"/>
        <v>5</v>
      </c>
      <c r="CU534" s="14">
        <f t="shared" si="811"/>
        <v>1102011</v>
      </c>
      <c r="CV534" s="14" t="str">
        <f>INDEX($O$6:$O$27,CR534)&amp;"-"&amp;INDEX(属性投放!$AB$7:$AB$26,CX534)&amp;"-魂火-"&amp;CZ534</f>
        <v>张飞-众合+2-魂火-1</v>
      </c>
      <c r="CW534" s="25" t="s">
        <v>162</v>
      </c>
      <c r="CX534" s="14">
        <f>INDEX(属性投放!$AL$7:$AL$58,CS534)</f>
        <v>6</v>
      </c>
      <c r="CY534" s="14" t="s">
        <v>701</v>
      </c>
      <c r="CZ534" s="14">
        <f>INDEX(属性投放!$AM$7:$AM$58,CS534)</f>
        <v>1</v>
      </c>
      <c r="DA534" s="14">
        <f t="shared" si="812"/>
        <v>10</v>
      </c>
      <c r="DB534" s="14">
        <f>INDEX(属性投放!$AN$7:$AN$58,DA534)</f>
        <v>45</v>
      </c>
      <c r="DC534" s="14" t="s">
        <v>702</v>
      </c>
      <c r="DD534" s="14">
        <f>INDEX(属性投放!$BJ$6:$BJ$85,(CT534-2)*20+CX534)</f>
        <v>120</v>
      </c>
      <c r="DE534" s="14">
        <f>SUMIFS(DD$5:DD534,$CR$5:$CR534,"="&amp;$CR534)</f>
        <v>805</v>
      </c>
      <c r="DF534" s="14" t="s">
        <v>703</v>
      </c>
      <c r="DG534" s="14">
        <f>INDEX(属性投放!$BK$6:$BK$85,(CT534-2)*20+CX534)</f>
        <v>60</v>
      </c>
      <c r="DH534" s="14">
        <f>SUMIFS(DG$5:DG534,$CR$5:$CR534,"="&amp;$CR534)</f>
        <v>403</v>
      </c>
      <c r="DI534" s="14" t="s">
        <v>704</v>
      </c>
      <c r="DJ534" s="14">
        <f>INDEX(属性投放!$BL$6:$BL$85,(CT534-2)*20+CX534)</f>
        <v>1200</v>
      </c>
      <c r="DK534" s="14">
        <f>SUMIFS(DJ$5:DJ534,$CR$5:$CR534,"="&amp;$CR534)</f>
        <v>8050</v>
      </c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>
        <v>531</v>
      </c>
      <c r="BV535" s="13">
        <f t="shared" si="803"/>
        <v>27</v>
      </c>
      <c r="BW535" s="14">
        <f t="shared" si="804"/>
        <v>3</v>
      </c>
      <c r="BX535" s="14">
        <f t="shared" si="805"/>
        <v>1102030</v>
      </c>
      <c r="BY535" s="14" t="str">
        <f t="shared" si="806"/>
        <v>燕青11突</v>
      </c>
      <c r="BZ535" s="25" t="s">
        <v>162</v>
      </c>
      <c r="CA535" s="14">
        <v>93</v>
      </c>
      <c r="CB535" s="14">
        <f t="shared" si="807"/>
        <v>11</v>
      </c>
      <c r="CC535" s="14" t="s">
        <v>21</v>
      </c>
      <c r="CD535" s="14">
        <f>INDEX(属性投放!$AY$6:$AY$85,(BW535-2)*20+CB535)</f>
        <v>3896</v>
      </c>
      <c r="CE535" s="14" t="s">
        <v>22</v>
      </c>
      <c r="CF535" s="14">
        <f>INDEX(属性投放!$AZ$6:$AZ$85,(BW535-2)*20+CB535)</f>
        <v>1917</v>
      </c>
      <c r="CG535" s="14" t="s">
        <v>674</v>
      </c>
      <c r="CH535" s="14">
        <f>INDEX(属性投放!$BA$6:$BA$85,(BW535-2)*20+CB535)</f>
        <v>37960</v>
      </c>
      <c r="CI535" s="14" t="s">
        <v>21</v>
      </c>
      <c r="CJ535" s="14">
        <f>INDEX(属性投放!$BB$6:$BB$85,(BW535-2)*20+CB535)</f>
        <v>20</v>
      </c>
      <c r="CK535" s="14" t="s">
        <v>22</v>
      </c>
      <c r="CL535" s="14">
        <f>INDEX(属性投放!$BC$6:$BC$85,(BW535-2)*20+CB535)</f>
        <v>10</v>
      </c>
      <c r="CM535" s="14" t="s">
        <v>674</v>
      </c>
      <c r="CN535" s="14">
        <f>INDEX(属性投放!$BD$6:$BD$85,(BW535-2)*20+CB535)</f>
        <v>200</v>
      </c>
      <c r="CQ535" s="13">
        <v>531</v>
      </c>
      <c r="CR535" s="13">
        <f t="shared" si="808"/>
        <v>11</v>
      </c>
      <c r="CS535" s="13">
        <f t="shared" si="809"/>
        <v>11</v>
      </c>
      <c r="CT535" s="14">
        <f t="shared" si="810"/>
        <v>5</v>
      </c>
      <c r="CU535" s="14">
        <f t="shared" si="811"/>
        <v>1102011</v>
      </c>
      <c r="CV535" s="14" t="str">
        <f>INDEX($O$6:$O$27,CR535)&amp;"-"&amp;INDEX(属性投放!$AB$7:$AB$26,CX535)&amp;"-魂火-"&amp;CZ535</f>
        <v>张飞-众合+2-魂火-2</v>
      </c>
      <c r="CW535" s="25" t="s">
        <v>162</v>
      </c>
      <c r="CX535" s="14">
        <f>INDEX(属性投放!$AL$7:$AL$58,CS535)</f>
        <v>6</v>
      </c>
      <c r="CY535" s="14" t="s">
        <v>701</v>
      </c>
      <c r="CZ535" s="14">
        <f>INDEX(属性投放!$AM$7:$AM$58,CS535)</f>
        <v>2</v>
      </c>
      <c r="DA535" s="14">
        <f t="shared" si="812"/>
        <v>11</v>
      </c>
      <c r="DB535" s="14">
        <f>INDEX(属性投放!$AN$7:$AN$58,DA535)</f>
        <v>47</v>
      </c>
      <c r="DC535" s="14" t="s">
        <v>702</v>
      </c>
      <c r="DD535" s="14">
        <f>INDEX(属性投放!$BJ$6:$BJ$85,(CT535-2)*20+CX535)</f>
        <v>120</v>
      </c>
      <c r="DE535" s="14">
        <f>SUMIFS(DD$5:DD535,$CR$5:$CR535,"="&amp;$CR535)</f>
        <v>925</v>
      </c>
      <c r="DF535" s="14" t="s">
        <v>703</v>
      </c>
      <c r="DG535" s="14">
        <f>INDEX(属性投放!$BK$6:$BK$85,(CT535-2)*20+CX535)</f>
        <v>60</v>
      </c>
      <c r="DH535" s="14">
        <f>SUMIFS(DG$5:DG535,$CR$5:$CR535,"="&amp;$CR535)</f>
        <v>463</v>
      </c>
      <c r="DI535" s="14" t="s">
        <v>704</v>
      </c>
      <c r="DJ535" s="14">
        <f>INDEX(属性投放!$BL$6:$BL$85,(CT535-2)*20+CX535)</f>
        <v>1200</v>
      </c>
      <c r="DK535" s="14">
        <f>SUMIFS(DJ$5:DJ535,$CR$5:$CR535,"="&amp;$CR535)</f>
        <v>9250</v>
      </c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>
        <v>532</v>
      </c>
      <c r="BV536" s="13">
        <f t="shared" si="803"/>
        <v>27</v>
      </c>
      <c r="BW536" s="14">
        <f t="shared" si="804"/>
        <v>3</v>
      </c>
      <c r="BX536" s="14">
        <f t="shared" si="805"/>
        <v>1102030</v>
      </c>
      <c r="BY536" s="14" t="str">
        <f t="shared" si="806"/>
        <v>燕青12突</v>
      </c>
      <c r="BZ536" s="25" t="s">
        <v>162</v>
      </c>
      <c r="CA536" s="14">
        <v>94</v>
      </c>
      <c r="CB536" s="14">
        <f t="shared" si="807"/>
        <v>12</v>
      </c>
      <c r="CC536" s="14" t="s">
        <v>21</v>
      </c>
      <c r="CD536" s="14">
        <f>INDEX(属性投放!$AY$6:$AY$85,(BW536-2)*20+CB536)</f>
        <v>4876</v>
      </c>
      <c r="CE536" s="14" t="s">
        <v>22</v>
      </c>
      <c r="CF536" s="14">
        <f>INDEX(属性投放!$AZ$6:$AZ$85,(BW536-2)*20+CB536)</f>
        <v>2407</v>
      </c>
      <c r="CG536" s="14" t="s">
        <v>674</v>
      </c>
      <c r="CH536" s="14">
        <f>INDEX(属性投放!$BA$6:$BA$85,(BW536-2)*20+CB536)</f>
        <v>47760</v>
      </c>
      <c r="CI536" s="14" t="s">
        <v>21</v>
      </c>
      <c r="CJ536" s="14">
        <f>INDEX(属性投放!$BB$6:$BB$85,(BW536-2)*20+CB536)</f>
        <v>20</v>
      </c>
      <c r="CK536" s="14" t="s">
        <v>22</v>
      </c>
      <c r="CL536" s="14">
        <f>INDEX(属性投放!$BC$6:$BC$85,(BW536-2)*20+CB536)</f>
        <v>10</v>
      </c>
      <c r="CM536" s="14" t="s">
        <v>674</v>
      </c>
      <c r="CN536" s="14">
        <f>INDEX(属性投放!$BD$6:$BD$85,(BW536-2)*20+CB536)</f>
        <v>200</v>
      </c>
      <c r="CQ536" s="13">
        <v>532</v>
      </c>
      <c r="CR536" s="13">
        <f t="shared" si="808"/>
        <v>11</v>
      </c>
      <c r="CS536" s="13">
        <f t="shared" si="809"/>
        <v>12</v>
      </c>
      <c r="CT536" s="14">
        <f t="shared" si="810"/>
        <v>5</v>
      </c>
      <c r="CU536" s="14">
        <f t="shared" si="811"/>
        <v>1102011</v>
      </c>
      <c r="CV536" s="14" t="str">
        <f>INDEX($O$6:$O$27,CR536)&amp;"-"&amp;INDEX(属性投放!$AB$7:$AB$26,CX536)&amp;"-魂火-"&amp;CZ536</f>
        <v>张飞-叫唤-魂火-1</v>
      </c>
      <c r="CW536" s="25" t="s">
        <v>162</v>
      </c>
      <c r="CX536" s="14">
        <f>INDEX(属性投放!$AL$7:$AL$58,CS536)</f>
        <v>7</v>
      </c>
      <c r="CY536" s="14" t="s">
        <v>701</v>
      </c>
      <c r="CZ536" s="14">
        <f>INDEX(属性投放!$AM$7:$AM$58,CS536)</f>
        <v>1</v>
      </c>
      <c r="DA536" s="14">
        <f t="shared" si="812"/>
        <v>12</v>
      </c>
      <c r="DB536" s="14">
        <f>INDEX(属性投放!$AN$7:$AN$58,DA536)</f>
        <v>50</v>
      </c>
      <c r="DC536" s="14" t="s">
        <v>702</v>
      </c>
      <c r="DD536" s="14">
        <f>INDEX(属性投放!$BJ$6:$BJ$85,(CT536-2)*20+CX536)</f>
        <v>150</v>
      </c>
      <c r="DE536" s="14">
        <f>SUMIFS(DD$5:DD536,$CR$5:$CR536,"="&amp;$CR536)</f>
        <v>1075</v>
      </c>
      <c r="DF536" s="14" t="s">
        <v>703</v>
      </c>
      <c r="DG536" s="14">
        <f>INDEX(属性投放!$BK$6:$BK$85,(CT536-2)*20+CX536)</f>
        <v>75</v>
      </c>
      <c r="DH536" s="14">
        <f>SUMIFS(DG$5:DG536,$CR$5:$CR536,"="&amp;$CR536)</f>
        <v>538</v>
      </c>
      <c r="DI536" s="14" t="s">
        <v>704</v>
      </c>
      <c r="DJ536" s="14">
        <f>INDEX(属性投放!$BL$6:$BL$85,(CT536-2)*20+CX536)</f>
        <v>1500</v>
      </c>
      <c r="DK536" s="14">
        <f>SUMIFS(DJ$5:DJ536,$CR$5:$CR536,"="&amp;$CR536)</f>
        <v>10750</v>
      </c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>
        <v>533</v>
      </c>
      <c r="BV537" s="13">
        <f t="shared" si="803"/>
        <v>27</v>
      </c>
      <c r="BW537" s="14">
        <f t="shared" si="804"/>
        <v>3</v>
      </c>
      <c r="BX537" s="14">
        <f t="shared" si="805"/>
        <v>1102030</v>
      </c>
      <c r="BY537" s="14" t="str">
        <f t="shared" si="806"/>
        <v>燕青13突</v>
      </c>
      <c r="BZ537" s="25" t="s">
        <v>162</v>
      </c>
      <c r="CA537" s="14">
        <v>95</v>
      </c>
      <c r="CB537" s="14">
        <f t="shared" si="807"/>
        <v>13</v>
      </c>
      <c r="CC537" s="14" t="s">
        <v>21</v>
      </c>
      <c r="CD537" s="14">
        <f>INDEX(属性投放!$AY$6:$AY$85,(BW537-2)*20+CB537)</f>
        <v>6266</v>
      </c>
      <c r="CE537" s="14" t="s">
        <v>22</v>
      </c>
      <c r="CF537" s="14">
        <f>INDEX(属性投放!$AZ$6:$AZ$85,(BW537-2)*20+CB537)</f>
        <v>3102</v>
      </c>
      <c r="CG537" s="14" t="s">
        <v>674</v>
      </c>
      <c r="CH537" s="14">
        <f>INDEX(属性投放!$BA$6:$BA$85,(BW537-2)*20+CB537)</f>
        <v>61660</v>
      </c>
      <c r="CI537" s="14" t="s">
        <v>21</v>
      </c>
      <c r="CJ537" s="14">
        <f>INDEX(属性投放!$BB$6:$BB$85,(BW537-2)*20+CB537)</f>
        <v>25</v>
      </c>
      <c r="CK537" s="14" t="s">
        <v>22</v>
      </c>
      <c r="CL537" s="14">
        <f>INDEX(属性投放!$BC$6:$BC$85,(BW537-2)*20+CB537)</f>
        <v>13</v>
      </c>
      <c r="CM537" s="14" t="s">
        <v>674</v>
      </c>
      <c r="CN537" s="14">
        <f>INDEX(属性投放!$BD$6:$BD$85,(BW537-2)*20+CB537)</f>
        <v>250</v>
      </c>
      <c r="CQ537" s="13">
        <v>533</v>
      </c>
      <c r="CR537" s="13">
        <f t="shared" si="808"/>
        <v>11</v>
      </c>
      <c r="CS537" s="13">
        <f t="shared" si="809"/>
        <v>13</v>
      </c>
      <c r="CT537" s="14">
        <f t="shared" si="810"/>
        <v>5</v>
      </c>
      <c r="CU537" s="14">
        <f t="shared" si="811"/>
        <v>1102011</v>
      </c>
      <c r="CV537" s="14" t="str">
        <f>INDEX($O$6:$O$27,CR537)&amp;"-"&amp;INDEX(属性投放!$AB$7:$AB$26,CX537)&amp;"-魂火-"&amp;CZ537</f>
        <v>张飞-叫唤-魂火-2</v>
      </c>
      <c r="CW537" s="25" t="s">
        <v>162</v>
      </c>
      <c r="CX537" s="14">
        <f>INDEX(属性投放!$AL$7:$AL$58,CS537)</f>
        <v>7</v>
      </c>
      <c r="CY537" s="14" t="s">
        <v>701</v>
      </c>
      <c r="CZ537" s="14">
        <f>INDEX(属性投放!$AM$7:$AM$58,CS537)</f>
        <v>2</v>
      </c>
      <c r="DA537" s="14">
        <f t="shared" si="812"/>
        <v>13</v>
      </c>
      <c r="DB537" s="14">
        <f>INDEX(属性投放!$AN$7:$AN$58,DA537)</f>
        <v>52</v>
      </c>
      <c r="DC537" s="14" t="s">
        <v>702</v>
      </c>
      <c r="DD537" s="14">
        <f>INDEX(属性投放!$BJ$6:$BJ$85,(CT537-2)*20+CX537)</f>
        <v>150</v>
      </c>
      <c r="DE537" s="14">
        <f>SUMIFS(DD$5:DD537,$CR$5:$CR537,"="&amp;$CR537)</f>
        <v>1225</v>
      </c>
      <c r="DF537" s="14" t="s">
        <v>703</v>
      </c>
      <c r="DG537" s="14">
        <f>INDEX(属性投放!$BK$6:$BK$85,(CT537-2)*20+CX537)</f>
        <v>75</v>
      </c>
      <c r="DH537" s="14">
        <f>SUMIFS(DG$5:DG537,$CR$5:$CR537,"="&amp;$CR537)</f>
        <v>613</v>
      </c>
      <c r="DI537" s="14" t="s">
        <v>704</v>
      </c>
      <c r="DJ537" s="14">
        <f>INDEX(属性投放!$BL$6:$BL$85,(CT537-2)*20+CX537)</f>
        <v>1500</v>
      </c>
      <c r="DK537" s="14">
        <f>SUMIFS(DJ$5:DJ537,$CR$5:$CR537,"="&amp;$CR537)</f>
        <v>12250</v>
      </c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>
        <v>534</v>
      </c>
      <c r="BV538" s="13">
        <f t="shared" si="803"/>
        <v>27</v>
      </c>
      <c r="BW538" s="14">
        <f t="shared" si="804"/>
        <v>3</v>
      </c>
      <c r="BX538" s="14">
        <f t="shared" si="805"/>
        <v>1102030</v>
      </c>
      <c r="BY538" s="14" t="str">
        <f t="shared" si="806"/>
        <v>燕青14突</v>
      </c>
      <c r="BZ538" s="25" t="s">
        <v>162</v>
      </c>
      <c r="CA538" s="14">
        <v>96</v>
      </c>
      <c r="CB538" s="14">
        <f t="shared" si="807"/>
        <v>14</v>
      </c>
      <c r="CC538" s="14" t="s">
        <v>21</v>
      </c>
      <c r="CD538" s="14">
        <f>INDEX(属性投放!$AY$6:$AY$85,(BW538-2)*20+CB538)</f>
        <v>7866</v>
      </c>
      <c r="CE538" s="14" t="s">
        <v>22</v>
      </c>
      <c r="CF538" s="14">
        <f>INDEX(属性投放!$AZ$6:$AZ$85,(BW538-2)*20+CB538)</f>
        <v>3906</v>
      </c>
      <c r="CG538" s="14" t="s">
        <v>674</v>
      </c>
      <c r="CH538" s="14">
        <f>INDEX(属性投放!$BA$6:$BA$85,(BW538-2)*20+CB538)</f>
        <v>77660</v>
      </c>
      <c r="CI538" s="14" t="s">
        <v>21</v>
      </c>
      <c r="CJ538" s="14">
        <f>INDEX(属性投放!$BB$6:$BB$85,(BW538-2)*20+CB538)</f>
        <v>25</v>
      </c>
      <c r="CK538" s="14" t="s">
        <v>22</v>
      </c>
      <c r="CL538" s="14">
        <f>INDEX(属性投放!$BC$6:$BC$85,(BW538-2)*20+CB538)</f>
        <v>13</v>
      </c>
      <c r="CM538" s="14" t="s">
        <v>674</v>
      </c>
      <c r="CN538" s="14">
        <f>INDEX(属性投放!$BD$6:$BD$85,(BW538-2)*20+CB538)</f>
        <v>250</v>
      </c>
      <c r="CQ538" s="13">
        <v>534</v>
      </c>
      <c r="CR538" s="13">
        <f t="shared" si="808"/>
        <v>11</v>
      </c>
      <c r="CS538" s="13">
        <f t="shared" si="809"/>
        <v>14</v>
      </c>
      <c r="CT538" s="14">
        <f t="shared" si="810"/>
        <v>5</v>
      </c>
      <c r="CU538" s="14">
        <f t="shared" si="811"/>
        <v>1102011</v>
      </c>
      <c r="CV538" s="14" t="str">
        <f>INDEX($O$6:$O$27,CR538)&amp;"-"&amp;INDEX(属性投放!$AB$7:$AB$26,CX538)&amp;"-魂火-"&amp;CZ538</f>
        <v>张飞-叫唤+1-魂火-1</v>
      </c>
      <c r="CW538" s="25" t="s">
        <v>162</v>
      </c>
      <c r="CX538" s="14">
        <f>INDEX(属性投放!$AL$7:$AL$58,CS538)</f>
        <v>8</v>
      </c>
      <c r="CY538" s="14" t="s">
        <v>701</v>
      </c>
      <c r="CZ538" s="14">
        <f>INDEX(属性投放!$AM$7:$AM$58,CS538)</f>
        <v>1</v>
      </c>
      <c r="DA538" s="14">
        <f t="shared" si="812"/>
        <v>14</v>
      </c>
      <c r="DB538" s="14">
        <f>INDEX(属性投放!$AN$7:$AN$58,DA538)</f>
        <v>55</v>
      </c>
      <c r="DC538" s="14" t="s">
        <v>702</v>
      </c>
      <c r="DD538" s="14">
        <f>INDEX(属性投放!$BJ$6:$BJ$85,(CT538-2)*20+CX538)</f>
        <v>185</v>
      </c>
      <c r="DE538" s="14">
        <f>SUMIFS(DD$5:DD538,$CR$5:$CR538,"="&amp;$CR538)</f>
        <v>1410</v>
      </c>
      <c r="DF538" s="14" t="s">
        <v>703</v>
      </c>
      <c r="DG538" s="14">
        <f>INDEX(属性投放!$BK$6:$BK$85,(CT538-2)*20+CX538)</f>
        <v>93</v>
      </c>
      <c r="DH538" s="14">
        <f>SUMIFS(DG$5:DG538,$CR$5:$CR538,"="&amp;$CR538)</f>
        <v>706</v>
      </c>
      <c r="DI538" s="14" t="s">
        <v>704</v>
      </c>
      <c r="DJ538" s="14">
        <f>INDEX(属性投放!$BL$6:$BL$85,(CT538-2)*20+CX538)</f>
        <v>1850</v>
      </c>
      <c r="DK538" s="14">
        <f>SUMIFS(DJ$5:DJ538,$CR$5:$CR538,"="&amp;$CR538)</f>
        <v>14100</v>
      </c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>
        <v>535</v>
      </c>
      <c r="BV539" s="13">
        <f t="shared" si="803"/>
        <v>27</v>
      </c>
      <c r="BW539" s="14">
        <f t="shared" si="804"/>
        <v>3</v>
      </c>
      <c r="BX539" s="14">
        <f t="shared" si="805"/>
        <v>1102030</v>
      </c>
      <c r="BY539" s="14" t="str">
        <f t="shared" si="806"/>
        <v>燕青15突</v>
      </c>
      <c r="BZ539" s="25" t="s">
        <v>162</v>
      </c>
      <c r="CA539" s="14">
        <v>97</v>
      </c>
      <c r="CB539" s="14">
        <f t="shared" si="807"/>
        <v>15</v>
      </c>
      <c r="CC539" s="14" t="s">
        <v>21</v>
      </c>
      <c r="CD539" s="14">
        <f>INDEX(属性投放!$AY$6:$AY$85,(BW539-2)*20+CB539)</f>
        <v>9641</v>
      </c>
      <c r="CE539" s="14" t="s">
        <v>22</v>
      </c>
      <c r="CF539" s="14">
        <f>INDEX(属性投放!$AZ$6:$AZ$85,(BW539-2)*20+CB539)</f>
        <v>4797</v>
      </c>
      <c r="CG539" s="14" t="s">
        <v>674</v>
      </c>
      <c r="CH539" s="14">
        <f>INDEX(属性投放!$BA$6:$BA$85,(BW539-2)*20+CB539)</f>
        <v>95410</v>
      </c>
      <c r="CI539" s="14" t="s">
        <v>21</v>
      </c>
      <c r="CJ539" s="14">
        <f>INDEX(属性投放!$BB$6:$BB$85,(BW539-2)*20+CB539)</f>
        <v>25</v>
      </c>
      <c r="CK539" s="14" t="s">
        <v>22</v>
      </c>
      <c r="CL539" s="14">
        <f>INDEX(属性投放!$BC$6:$BC$85,(BW539-2)*20+CB539)</f>
        <v>13</v>
      </c>
      <c r="CM539" s="14" t="s">
        <v>674</v>
      </c>
      <c r="CN539" s="14">
        <f>INDEX(属性投放!$BD$6:$BD$85,(BW539-2)*20+CB539)</f>
        <v>250</v>
      </c>
      <c r="CQ539" s="13">
        <v>535</v>
      </c>
      <c r="CR539" s="13">
        <f t="shared" si="808"/>
        <v>11</v>
      </c>
      <c r="CS539" s="13">
        <f t="shared" si="809"/>
        <v>15</v>
      </c>
      <c r="CT539" s="14">
        <f t="shared" si="810"/>
        <v>5</v>
      </c>
      <c r="CU539" s="14">
        <f t="shared" si="811"/>
        <v>1102011</v>
      </c>
      <c r="CV539" s="14" t="str">
        <f>INDEX($O$6:$O$27,CR539)&amp;"-"&amp;INDEX(属性投放!$AB$7:$AB$26,CX539)&amp;"-魂火-"&amp;CZ539</f>
        <v>张飞-叫唤+1-魂火-2</v>
      </c>
      <c r="CW539" s="25" t="s">
        <v>162</v>
      </c>
      <c r="CX539" s="14">
        <f>INDEX(属性投放!$AL$7:$AL$58,CS539)</f>
        <v>8</v>
      </c>
      <c r="CY539" s="14" t="s">
        <v>701</v>
      </c>
      <c r="CZ539" s="14">
        <f>INDEX(属性投放!$AM$7:$AM$58,CS539)</f>
        <v>2</v>
      </c>
      <c r="DA539" s="14">
        <f t="shared" si="812"/>
        <v>15</v>
      </c>
      <c r="DB539" s="14">
        <f>INDEX(属性投放!$AN$7:$AN$58,DA539)</f>
        <v>57</v>
      </c>
      <c r="DC539" s="14" t="s">
        <v>702</v>
      </c>
      <c r="DD539" s="14">
        <f>INDEX(属性投放!$BJ$6:$BJ$85,(CT539-2)*20+CX539)</f>
        <v>185</v>
      </c>
      <c r="DE539" s="14">
        <f>SUMIFS(DD$5:DD539,$CR$5:$CR539,"="&amp;$CR539)</f>
        <v>1595</v>
      </c>
      <c r="DF539" s="14" t="s">
        <v>703</v>
      </c>
      <c r="DG539" s="14">
        <f>INDEX(属性投放!$BK$6:$BK$85,(CT539-2)*20+CX539)</f>
        <v>93</v>
      </c>
      <c r="DH539" s="14">
        <f>SUMIFS(DG$5:DG539,$CR$5:$CR539,"="&amp;$CR539)</f>
        <v>799</v>
      </c>
      <c r="DI539" s="14" t="s">
        <v>704</v>
      </c>
      <c r="DJ539" s="14">
        <f>INDEX(属性投放!$BL$6:$BL$85,(CT539-2)*20+CX539)</f>
        <v>1850</v>
      </c>
      <c r="DK539" s="14">
        <f>SUMIFS(DJ$5:DJ539,$CR$5:$CR539,"="&amp;$CR539)</f>
        <v>15950</v>
      </c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>
        <v>536</v>
      </c>
      <c r="BV540" s="13">
        <f t="shared" si="803"/>
        <v>27</v>
      </c>
      <c r="BW540" s="14">
        <f t="shared" si="804"/>
        <v>3</v>
      </c>
      <c r="BX540" s="14">
        <f t="shared" si="805"/>
        <v>1102030</v>
      </c>
      <c r="BY540" s="14" t="str">
        <f t="shared" si="806"/>
        <v>燕青16突</v>
      </c>
      <c r="BZ540" s="25" t="s">
        <v>162</v>
      </c>
      <c r="CA540" s="14">
        <v>98</v>
      </c>
      <c r="CB540" s="14">
        <f t="shared" si="807"/>
        <v>16</v>
      </c>
      <c r="CC540" s="14" t="s">
        <v>21</v>
      </c>
      <c r="CD540" s="14">
        <f>INDEX(属性投放!$AY$6:$AY$85,(BW540-2)*20+CB540)</f>
        <v>12281</v>
      </c>
      <c r="CE540" s="14" t="s">
        <v>22</v>
      </c>
      <c r="CF540" s="14">
        <f>INDEX(属性投放!$AZ$6:$AZ$85,(BW540-2)*20+CB540)</f>
        <v>6121</v>
      </c>
      <c r="CG540" s="14" t="s">
        <v>674</v>
      </c>
      <c r="CH540" s="14">
        <f>INDEX(属性投放!$BA$6:$BA$85,(BW540-2)*20+CB540)</f>
        <v>121810</v>
      </c>
      <c r="CI540" s="14" t="s">
        <v>21</v>
      </c>
      <c r="CJ540" s="14">
        <f>INDEX(属性投放!$BB$6:$BB$85,(BW540-2)*20+CB540)</f>
        <v>30</v>
      </c>
      <c r="CK540" s="14" t="s">
        <v>22</v>
      </c>
      <c r="CL540" s="14">
        <f>INDEX(属性投放!$BC$6:$BC$85,(BW540-2)*20+CB540)</f>
        <v>15</v>
      </c>
      <c r="CM540" s="14" t="s">
        <v>674</v>
      </c>
      <c r="CN540" s="14">
        <f>INDEX(属性投放!$BD$6:$BD$85,(BW540-2)*20+CB540)</f>
        <v>300</v>
      </c>
      <c r="CQ540" s="13">
        <v>536</v>
      </c>
      <c r="CR540" s="13">
        <f t="shared" si="808"/>
        <v>11</v>
      </c>
      <c r="CS540" s="13">
        <f t="shared" si="809"/>
        <v>16</v>
      </c>
      <c r="CT540" s="14">
        <f t="shared" si="810"/>
        <v>5</v>
      </c>
      <c r="CU540" s="14">
        <f t="shared" si="811"/>
        <v>1102011</v>
      </c>
      <c r="CV540" s="14" t="str">
        <f>INDEX($O$6:$O$27,CR540)&amp;"-"&amp;INDEX(属性投放!$AB$7:$AB$26,CX540)&amp;"-魂火-"&amp;CZ540</f>
        <v>张飞-叫唤+2-魂火-1</v>
      </c>
      <c r="CW540" s="25" t="s">
        <v>162</v>
      </c>
      <c r="CX540" s="14">
        <f>INDEX(属性投放!$AL$7:$AL$58,CS540)</f>
        <v>9</v>
      </c>
      <c r="CY540" s="14" t="s">
        <v>701</v>
      </c>
      <c r="CZ540" s="14">
        <f>INDEX(属性投放!$AM$7:$AM$58,CS540)</f>
        <v>1</v>
      </c>
      <c r="DA540" s="14">
        <f t="shared" si="812"/>
        <v>16</v>
      </c>
      <c r="DB540" s="14">
        <f>INDEX(属性投放!$AN$7:$AN$58,DA540)</f>
        <v>60</v>
      </c>
      <c r="DC540" s="14" t="s">
        <v>702</v>
      </c>
      <c r="DD540" s="14">
        <f>INDEX(属性投放!$BJ$6:$BJ$85,(CT540-2)*20+CX540)</f>
        <v>210</v>
      </c>
      <c r="DE540" s="14">
        <f>SUMIFS(DD$5:DD540,$CR$5:$CR540,"="&amp;$CR540)</f>
        <v>1805</v>
      </c>
      <c r="DF540" s="14" t="s">
        <v>703</v>
      </c>
      <c r="DG540" s="14">
        <f>INDEX(属性投放!$BK$6:$BK$85,(CT540-2)*20+CX540)</f>
        <v>105</v>
      </c>
      <c r="DH540" s="14">
        <f>SUMIFS(DG$5:DG540,$CR$5:$CR540,"="&amp;$CR540)</f>
        <v>904</v>
      </c>
      <c r="DI540" s="14" t="s">
        <v>704</v>
      </c>
      <c r="DJ540" s="14">
        <f>INDEX(属性投放!$BL$6:$BL$85,(CT540-2)*20+CX540)</f>
        <v>2100</v>
      </c>
      <c r="DK540" s="14">
        <f>SUMIFS(DJ$5:DJ540,$CR$5:$CR540,"="&amp;$CR540)</f>
        <v>18050</v>
      </c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>
        <v>537</v>
      </c>
      <c r="BV541" s="13">
        <f t="shared" si="803"/>
        <v>27</v>
      </c>
      <c r="BW541" s="14">
        <f t="shared" si="804"/>
        <v>3</v>
      </c>
      <c r="BX541" s="14">
        <f t="shared" si="805"/>
        <v>1102030</v>
      </c>
      <c r="BY541" s="14" t="str">
        <f t="shared" si="806"/>
        <v>燕青17突</v>
      </c>
      <c r="BZ541" s="25" t="s">
        <v>162</v>
      </c>
      <c r="CA541" s="14">
        <v>99</v>
      </c>
      <c r="CB541" s="14">
        <f t="shared" si="807"/>
        <v>17</v>
      </c>
      <c r="CC541" s="14" t="s">
        <v>21</v>
      </c>
      <c r="CD541" s="14">
        <f>INDEX(属性投放!$AY$6:$AY$85,(BW541-2)*20+CB541)</f>
        <v>15291</v>
      </c>
      <c r="CE541" s="14" t="s">
        <v>22</v>
      </c>
      <c r="CF541" s="14">
        <f>INDEX(属性投放!$AZ$6:$AZ$85,(BW541-2)*20+CB541)</f>
        <v>7626</v>
      </c>
      <c r="CG541" s="14" t="s">
        <v>674</v>
      </c>
      <c r="CH541" s="14">
        <f>INDEX(属性投放!$BA$6:$BA$85,(BW541-2)*20+CB541)</f>
        <v>151910</v>
      </c>
      <c r="CI541" s="14" t="s">
        <v>21</v>
      </c>
      <c r="CJ541" s="14">
        <f>INDEX(属性投放!$BB$6:$BB$85,(BW541-2)*20+CB541)</f>
        <v>30</v>
      </c>
      <c r="CK541" s="14" t="s">
        <v>22</v>
      </c>
      <c r="CL541" s="14">
        <f>INDEX(属性投放!$BC$6:$BC$85,(BW541-2)*20+CB541)</f>
        <v>15</v>
      </c>
      <c r="CM541" s="14" t="s">
        <v>674</v>
      </c>
      <c r="CN541" s="14">
        <f>INDEX(属性投放!$BD$6:$BD$85,(BW541-2)*20+CB541)</f>
        <v>300</v>
      </c>
      <c r="CQ541" s="13">
        <v>537</v>
      </c>
      <c r="CR541" s="13">
        <f t="shared" si="808"/>
        <v>11</v>
      </c>
      <c r="CS541" s="13">
        <f t="shared" si="809"/>
        <v>17</v>
      </c>
      <c r="CT541" s="14">
        <f t="shared" si="810"/>
        <v>5</v>
      </c>
      <c r="CU541" s="14">
        <f t="shared" si="811"/>
        <v>1102011</v>
      </c>
      <c r="CV541" s="14" t="str">
        <f>INDEX($O$6:$O$27,CR541)&amp;"-"&amp;INDEX(属性投放!$AB$7:$AB$26,CX541)&amp;"-魂火-"&amp;CZ541</f>
        <v>张飞-叫唤+2-魂火-2</v>
      </c>
      <c r="CW541" s="25" t="s">
        <v>162</v>
      </c>
      <c r="CX541" s="14">
        <f>INDEX(属性投放!$AL$7:$AL$58,CS541)</f>
        <v>9</v>
      </c>
      <c r="CY541" s="14" t="s">
        <v>701</v>
      </c>
      <c r="CZ541" s="14">
        <f>INDEX(属性投放!$AM$7:$AM$58,CS541)</f>
        <v>2</v>
      </c>
      <c r="DA541" s="14">
        <f t="shared" si="812"/>
        <v>17</v>
      </c>
      <c r="DB541" s="14">
        <f>INDEX(属性投放!$AN$7:$AN$58,DA541)</f>
        <v>62</v>
      </c>
      <c r="DC541" s="14" t="s">
        <v>702</v>
      </c>
      <c r="DD541" s="14">
        <f>INDEX(属性投放!$BJ$6:$BJ$85,(CT541-2)*20+CX541)</f>
        <v>210</v>
      </c>
      <c r="DE541" s="14">
        <f>SUMIFS(DD$5:DD541,$CR$5:$CR541,"="&amp;$CR541)</f>
        <v>2015</v>
      </c>
      <c r="DF541" s="14" t="s">
        <v>703</v>
      </c>
      <c r="DG541" s="14">
        <f>INDEX(属性投放!$BK$6:$BK$85,(CT541-2)*20+CX541)</f>
        <v>105</v>
      </c>
      <c r="DH541" s="14">
        <f>SUMIFS(DG$5:DG541,$CR$5:$CR541,"="&amp;$CR541)</f>
        <v>1009</v>
      </c>
      <c r="DI541" s="14" t="s">
        <v>704</v>
      </c>
      <c r="DJ541" s="14">
        <f>INDEX(属性投放!$BL$6:$BL$85,(CT541-2)*20+CX541)</f>
        <v>2100</v>
      </c>
      <c r="DK541" s="14">
        <f>SUMIFS(DJ$5:DJ541,$CR$5:$CR541,"="&amp;$CR541)</f>
        <v>20150</v>
      </c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>
        <v>538</v>
      </c>
      <c r="BV542" s="13">
        <f t="shared" si="803"/>
        <v>27</v>
      </c>
      <c r="BW542" s="14">
        <f t="shared" si="804"/>
        <v>3</v>
      </c>
      <c r="BX542" s="14">
        <f t="shared" si="805"/>
        <v>1102030</v>
      </c>
      <c r="BY542" s="14" t="str">
        <f t="shared" si="806"/>
        <v>燕青18突</v>
      </c>
      <c r="BZ542" s="25" t="s">
        <v>162</v>
      </c>
      <c r="CA542" s="14">
        <v>100</v>
      </c>
      <c r="CB542" s="14">
        <f t="shared" si="807"/>
        <v>18</v>
      </c>
      <c r="CC542" s="14" t="s">
        <v>21</v>
      </c>
      <c r="CD542" s="14">
        <f>INDEX(属性投放!$AY$6:$AY$85,(BW542-2)*20+CB542)</f>
        <v>18781</v>
      </c>
      <c r="CE542" s="14" t="s">
        <v>22</v>
      </c>
      <c r="CF542" s="14">
        <f>INDEX(属性投放!$AZ$6:$AZ$85,(BW542-2)*20+CB542)</f>
        <v>9371</v>
      </c>
      <c r="CG542" s="14" t="s">
        <v>674</v>
      </c>
      <c r="CH542" s="14">
        <f>INDEX(属性投放!$BA$6:$BA$85,(BW542-2)*20+CB542)</f>
        <v>186810</v>
      </c>
      <c r="CI542" s="14" t="s">
        <v>21</v>
      </c>
      <c r="CJ542" s="14">
        <f>INDEX(属性投放!$BB$6:$BB$85,(BW542-2)*20+CB542)</f>
        <v>30</v>
      </c>
      <c r="CK542" s="14" t="s">
        <v>22</v>
      </c>
      <c r="CL542" s="14">
        <f>INDEX(属性投放!$BC$6:$BC$85,(BW542-2)*20+CB542)</f>
        <v>15</v>
      </c>
      <c r="CM542" s="14" t="s">
        <v>674</v>
      </c>
      <c r="CN542" s="14">
        <f>INDEX(属性投放!$BD$6:$BD$85,(BW542-2)*20+CB542)</f>
        <v>300</v>
      </c>
      <c r="CQ542" s="13">
        <v>538</v>
      </c>
      <c r="CR542" s="13">
        <f t="shared" si="808"/>
        <v>11</v>
      </c>
      <c r="CS542" s="13">
        <f t="shared" si="809"/>
        <v>18</v>
      </c>
      <c r="CT542" s="14">
        <f t="shared" si="810"/>
        <v>5</v>
      </c>
      <c r="CU542" s="14">
        <f t="shared" si="811"/>
        <v>1102011</v>
      </c>
      <c r="CV542" s="14" t="str">
        <f>INDEX($O$6:$O$27,CR542)&amp;"-"&amp;INDEX(属性投放!$AB$7:$AB$26,CX542)&amp;"-魂火-"&amp;CZ542</f>
        <v>张飞-叫唤+2-魂火-3</v>
      </c>
      <c r="CW542" s="25" t="s">
        <v>162</v>
      </c>
      <c r="CX542" s="14">
        <f>INDEX(属性投放!$AL$7:$AL$58,CS542)</f>
        <v>9</v>
      </c>
      <c r="CY542" s="14" t="s">
        <v>701</v>
      </c>
      <c r="CZ542" s="14">
        <f>INDEX(属性投放!$AM$7:$AM$58,CS542)</f>
        <v>3</v>
      </c>
      <c r="DA542" s="14">
        <f t="shared" si="812"/>
        <v>18</v>
      </c>
      <c r="DB542" s="14">
        <f>INDEX(属性投放!$AN$7:$AN$58,DA542)</f>
        <v>65</v>
      </c>
      <c r="DC542" s="14" t="s">
        <v>702</v>
      </c>
      <c r="DD542" s="14">
        <f>INDEX(属性投放!$BJ$6:$BJ$85,(CT542-2)*20+CX542)</f>
        <v>210</v>
      </c>
      <c r="DE542" s="14">
        <f>SUMIFS(DD$5:DD542,$CR$5:$CR542,"="&amp;$CR542)</f>
        <v>2225</v>
      </c>
      <c r="DF542" s="14" t="s">
        <v>703</v>
      </c>
      <c r="DG542" s="14">
        <f>INDEX(属性投放!$BK$6:$BK$85,(CT542-2)*20+CX542)</f>
        <v>105</v>
      </c>
      <c r="DH542" s="14">
        <f>SUMIFS(DG$5:DG542,$CR$5:$CR542,"="&amp;$CR542)</f>
        <v>1114</v>
      </c>
      <c r="DI542" s="14" t="s">
        <v>704</v>
      </c>
      <c r="DJ542" s="14">
        <f>INDEX(属性投放!$BL$6:$BL$85,(CT542-2)*20+CX542)</f>
        <v>2100</v>
      </c>
      <c r="DK542" s="14">
        <f>SUMIFS(DJ$5:DJ542,$CR$5:$CR542,"="&amp;$CR542)</f>
        <v>22250</v>
      </c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>
        <v>539</v>
      </c>
      <c r="BV543" s="13">
        <f t="shared" si="803"/>
        <v>27</v>
      </c>
      <c r="BW543" s="14">
        <f t="shared" si="804"/>
        <v>3</v>
      </c>
      <c r="BX543" s="14">
        <f t="shared" si="805"/>
        <v>1102030</v>
      </c>
      <c r="BY543" s="14" t="str">
        <f t="shared" si="806"/>
        <v>燕青19突</v>
      </c>
      <c r="BZ543" s="25" t="s">
        <v>162</v>
      </c>
      <c r="CA543" s="14">
        <v>101</v>
      </c>
      <c r="CB543" s="14">
        <f t="shared" si="807"/>
        <v>19</v>
      </c>
      <c r="CC543" s="14" t="s">
        <v>21</v>
      </c>
      <c r="CD543" s="14">
        <f>INDEX(属性投放!$AY$6:$AY$85,(BW543-2)*20+CB543)</f>
        <v>23491</v>
      </c>
      <c r="CE543" s="14" t="s">
        <v>22</v>
      </c>
      <c r="CF543" s="14">
        <f>INDEX(属性投放!$AZ$6:$AZ$85,(BW543-2)*20+CB543)</f>
        <v>11726</v>
      </c>
      <c r="CG543" s="14" t="s">
        <v>674</v>
      </c>
      <c r="CH543" s="14">
        <f>INDEX(属性投放!$BA$6:$BA$85,(BW543-2)*20+CB543)</f>
        <v>233910</v>
      </c>
      <c r="CI543" s="14" t="s">
        <v>21</v>
      </c>
      <c r="CJ543" s="14">
        <f>INDEX(属性投放!$BB$6:$BB$85,(BW543-2)*20+CB543)</f>
        <v>40</v>
      </c>
      <c r="CK543" s="14" t="s">
        <v>22</v>
      </c>
      <c r="CL543" s="14">
        <f>INDEX(属性投放!$BC$6:$BC$85,(BW543-2)*20+CB543)</f>
        <v>20</v>
      </c>
      <c r="CM543" s="14" t="s">
        <v>674</v>
      </c>
      <c r="CN543" s="14">
        <f>INDEX(属性投放!$BD$6:$BD$85,(BW543-2)*20+CB543)</f>
        <v>400</v>
      </c>
      <c r="CQ543" s="13">
        <v>539</v>
      </c>
      <c r="CR543" s="13">
        <f t="shared" si="808"/>
        <v>11</v>
      </c>
      <c r="CS543" s="13">
        <f t="shared" si="809"/>
        <v>19</v>
      </c>
      <c r="CT543" s="14">
        <f t="shared" si="810"/>
        <v>5</v>
      </c>
      <c r="CU543" s="14">
        <f t="shared" si="811"/>
        <v>1102011</v>
      </c>
      <c r="CV543" s="14" t="str">
        <f>INDEX($O$6:$O$27,CR543)&amp;"-"&amp;INDEX(属性投放!$AB$7:$AB$26,CX543)&amp;"-魂火-"&amp;CZ543</f>
        <v>张飞-大叫唤-魂火-1</v>
      </c>
      <c r="CW543" s="25" t="s">
        <v>162</v>
      </c>
      <c r="CX543" s="14">
        <f>INDEX(属性投放!$AL$7:$AL$58,CS543)</f>
        <v>10</v>
      </c>
      <c r="CY543" s="14" t="s">
        <v>701</v>
      </c>
      <c r="CZ543" s="14">
        <f>INDEX(属性投放!$AM$7:$AM$58,CS543)</f>
        <v>1</v>
      </c>
      <c r="DA543" s="14">
        <f t="shared" si="812"/>
        <v>19</v>
      </c>
      <c r="DB543" s="14">
        <f>INDEX(属性投放!$AN$7:$AN$58,DA543)</f>
        <v>67</v>
      </c>
      <c r="DC543" s="14" t="s">
        <v>702</v>
      </c>
      <c r="DD543" s="14">
        <f>INDEX(属性投放!$BJ$6:$BJ$85,(CT543-2)*20+CX543)</f>
        <v>250</v>
      </c>
      <c r="DE543" s="14">
        <f>SUMIFS(DD$5:DD543,$CR$5:$CR543,"="&amp;$CR543)</f>
        <v>2475</v>
      </c>
      <c r="DF543" s="14" t="s">
        <v>703</v>
      </c>
      <c r="DG543" s="14">
        <f>INDEX(属性投放!$BK$6:$BK$85,(CT543-2)*20+CX543)</f>
        <v>125</v>
      </c>
      <c r="DH543" s="14">
        <f>SUMIFS(DG$5:DG543,$CR$5:$CR543,"="&amp;$CR543)</f>
        <v>1239</v>
      </c>
      <c r="DI543" s="14" t="s">
        <v>704</v>
      </c>
      <c r="DJ543" s="14">
        <f>INDEX(属性投放!$BL$6:$BL$85,(CT543-2)*20+CX543)</f>
        <v>2500</v>
      </c>
      <c r="DK543" s="14">
        <f>SUMIFS(DJ$5:DJ543,$CR$5:$CR543,"="&amp;$CR543)</f>
        <v>24750</v>
      </c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>
        <v>540</v>
      </c>
      <c r="BV544" s="13">
        <f t="shared" si="803"/>
        <v>27</v>
      </c>
      <c r="BW544" s="14">
        <f t="shared" si="804"/>
        <v>3</v>
      </c>
      <c r="BX544" s="14">
        <f t="shared" si="805"/>
        <v>1102030</v>
      </c>
      <c r="BY544" s="14" t="str">
        <f t="shared" si="806"/>
        <v>燕青20突</v>
      </c>
      <c r="BZ544" s="25" t="s">
        <v>162</v>
      </c>
      <c r="CA544" s="14">
        <v>102</v>
      </c>
      <c r="CB544" s="14">
        <f t="shared" si="807"/>
        <v>20</v>
      </c>
      <c r="CC544" s="14" t="s">
        <v>21</v>
      </c>
      <c r="CD544" s="14">
        <f>INDEX(属性投放!$AY$6:$AY$85,(BW544-2)*20+CB544)</f>
        <v>28986</v>
      </c>
      <c r="CE544" s="14" t="s">
        <v>22</v>
      </c>
      <c r="CF544" s="14">
        <f>INDEX(属性投放!$AZ$6:$AZ$85,(BW544-2)*20+CB544)</f>
        <v>14475</v>
      </c>
      <c r="CG544" s="14" t="s">
        <v>674</v>
      </c>
      <c r="CH544" s="14">
        <f>INDEX(属性投放!$BA$6:$BA$85,(BW544-2)*20+CB544)</f>
        <v>288860</v>
      </c>
      <c r="CI544" s="14" t="s">
        <v>21</v>
      </c>
      <c r="CJ544" s="14">
        <f>INDEX(属性投放!$BB$6:$BB$85,(BW544-2)*20+CB544)</f>
        <v>40</v>
      </c>
      <c r="CK544" s="14" t="s">
        <v>22</v>
      </c>
      <c r="CL544" s="14">
        <f>INDEX(属性投放!$BC$6:$BC$85,(BW544-2)*20+CB544)</f>
        <v>20</v>
      </c>
      <c r="CM544" s="14" t="s">
        <v>674</v>
      </c>
      <c r="CN544" s="14">
        <f>INDEX(属性投放!$BD$6:$BD$85,(BW544-2)*20+CB544)</f>
        <v>400</v>
      </c>
      <c r="CQ544" s="13">
        <v>540</v>
      </c>
      <c r="CR544" s="13">
        <f t="shared" si="808"/>
        <v>11</v>
      </c>
      <c r="CS544" s="13">
        <f t="shared" si="809"/>
        <v>20</v>
      </c>
      <c r="CT544" s="14">
        <f t="shared" si="810"/>
        <v>5</v>
      </c>
      <c r="CU544" s="14">
        <f t="shared" si="811"/>
        <v>1102011</v>
      </c>
      <c r="CV544" s="14" t="str">
        <f>INDEX($O$6:$O$27,CR544)&amp;"-"&amp;INDEX(属性投放!$AB$7:$AB$26,CX544)&amp;"-魂火-"&amp;CZ544</f>
        <v>张飞-大叫唤-魂火-2</v>
      </c>
      <c r="CW544" s="25" t="s">
        <v>162</v>
      </c>
      <c r="CX544" s="14">
        <f>INDEX(属性投放!$AL$7:$AL$58,CS544)</f>
        <v>10</v>
      </c>
      <c r="CY544" s="14" t="s">
        <v>701</v>
      </c>
      <c r="CZ544" s="14">
        <f>INDEX(属性投放!$AM$7:$AM$58,CS544)</f>
        <v>2</v>
      </c>
      <c r="DA544" s="14">
        <f t="shared" si="812"/>
        <v>20</v>
      </c>
      <c r="DB544" s="14">
        <f>INDEX(属性投放!$AN$7:$AN$58,DA544)</f>
        <v>70</v>
      </c>
      <c r="DC544" s="14" t="s">
        <v>702</v>
      </c>
      <c r="DD544" s="14">
        <f>INDEX(属性投放!$BJ$6:$BJ$85,(CT544-2)*20+CX544)</f>
        <v>250</v>
      </c>
      <c r="DE544" s="14">
        <f>SUMIFS(DD$5:DD544,$CR$5:$CR544,"="&amp;$CR544)</f>
        <v>2725</v>
      </c>
      <c r="DF544" s="14" t="s">
        <v>703</v>
      </c>
      <c r="DG544" s="14">
        <f>INDEX(属性投放!$BK$6:$BK$85,(CT544-2)*20+CX544)</f>
        <v>125</v>
      </c>
      <c r="DH544" s="14">
        <f>SUMIFS(DG$5:DG544,$CR$5:$CR544,"="&amp;$CR544)</f>
        <v>1364</v>
      </c>
      <c r="DI544" s="14" t="s">
        <v>704</v>
      </c>
      <c r="DJ544" s="14">
        <f>INDEX(属性投放!$BL$6:$BL$85,(CT544-2)*20+CX544)</f>
        <v>2500</v>
      </c>
      <c r="DK544" s="14">
        <f>SUMIFS(DJ$5:DJ544,$CR$5:$CR544,"="&amp;$CR544)</f>
        <v>27250</v>
      </c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>
        <v>541</v>
      </c>
      <c r="BV545" s="13">
        <f t="shared" si="803"/>
        <v>28</v>
      </c>
      <c r="BW545" s="14">
        <f t="shared" si="804"/>
        <v>4</v>
      </c>
      <c r="BX545" s="14">
        <f t="shared" si="805"/>
        <v>1102031</v>
      </c>
      <c r="BY545" s="14" t="str">
        <f t="shared" si="806"/>
        <v>秦琼1突</v>
      </c>
      <c r="BZ545" s="25" t="s">
        <v>162</v>
      </c>
      <c r="CA545" s="14">
        <v>103</v>
      </c>
      <c r="CB545" s="14">
        <f t="shared" si="807"/>
        <v>1</v>
      </c>
      <c r="CC545" s="14" t="s">
        <v>21</v>
      </c>
      <c r="CD545" s="14">
        <f>INDEX(属性投放!$AY$6:$AY$85,(BW545-2)*20+CB545)</f>
        <v>250</v>
      </c>
      <c r="CE545" s="14" t="s">
        <v>22</v>
      </c>
      <c r="CF545" s="14">
        <f>INDEX(属性投放!$AZ$6:$AZ$85,(BW545-2)*20+CB545)</f>
        <v>40</v>
      </c>
      <c r="CG545" s="14" t="s">
        <v>674</v>
      </c>
      <c r="CH545" s="14">
        <f>INDEX(属性投放!$BA$6:$BA$85,(BW545-2)*20+CB545)</f>
        <v>1000</v>
      </c>
      <c r="CI545" s="14" t="s">
        <v>21</v>
      </c>
      <c r="CJ545" s="14">
        <f>INDEX(属性投放!$BB$6:$BB$85,(BW545-2)*20+CB545)</f>
        <v>12</v>
      </c>
      <c r="CK545" s="14" t="s">
        <v>22</v>
      </c>
      <c r="CL545" s="14">
        <f>INDEX(属性投放!$BC$6:$BC$85,(BW545-2)*20+CB545)</f>
        <v>6</v>
      </c>
      <c r="CM545" s="14" t="s">
        <v>674</v>
      </c>
      <c r="CN545" s="14">
        <f>INDEX(属性投放!$BD$6:$BD$85,(BW545-2)*20+CB545)</f>
        <v>120</v>
      </c>
      <c r="CQ545" s="13">
        <v>541</v>
      </c>
      <c r="CR545" s="13">
        <f t="shared" si="808"/>
        <v>11</v>
      </c>
      <c r="CS545" s="13">
        <f t="shared" si="809"/>
        <v>21</v>
      </c>
      <c r="CT545" s="14">
        <f t="shared" si="810"/>
        <v>5</v>
      </c>
      <c r="CU545" s="14">
        <f t="shared" si="811"/>
        <v>1102011</v>
      </c>
      <c r="CV545" s="14" t="str">
        <f>INDEX($O$6:$O$27,CR545)&amp;"-"&amp;INDEX(属性投放!$AB$7:$AB$26,CX545)&amp;"-魂火-"&amp;CZ545</f>
        <v>张飞-大叫唤-魂火-3</v>
      </c>
      <c r="CW545" s="25" t="s">
        <v>162</v>
      </c>
      <c r="CX545" s="14">
        <f>INDEX(属性投放!$AL$7:$AL$58,CS545)</f>
        <v>10</v>
      </c>
      <c r="CY545" s="14" t="s">
        <v>701</v>
      </c>
      <c r="CZ545" s="14">
        <f>INDEX(属性投放!$AM$7:$AM$58,CS545)</f>
        <v>3</v>
      </c>
      <c r="DA545" s="14">
        <f t="shared" si="812"/>
        <v>21</v>
      </c>
      <c r="DB545" s="14">
        <f>INDEX(属性投放!$AN$7:$AN$58,DA545)</f>
        <v>72</v>
      </c>
      <c r="DC545" s="14" t="s">
        <v>702</v>
      </c>
      <c r="DD545" s="14">
        <f>INDEX(属性投放!$BJ$6:$BJ$85,(CT545-2)*20+CX545)</f>
        <v>250</v>
      </c>
      <c r="DE545" s="14">
        <f>SUMIFS(DD$5:DD545,$CR$5:$CR545,"="&amp;$CR545)</f>
        <v>2975</v>
      </c>
      <c r="DF545" s="14" t="s">
        <v>703</v>
      </c>
      <c r="DG545" s="14">
        <f>INDEX(属性投放!$BK$6:$BK$85,(CT545-2)*20+CX545)</f>
        <v>125</v>
      </c>
      <c r="DH545" s="14">
        <f>SUMIFS(DG$5:DG545,$CR$5:$CR545,"="&amp;$CR545)</f>
        <v>1489</v>
      </c>
      <c r="DI545" s="14" t="s">
        <v>704</v>
      </c>
      <c r="DJ545" s="14">
        <f>INDEX(属性投放!$BL$6:$BL$85,(CT545-2)*20+CX545)</f>
        <v>2500</v>
      </c>
      <c r="DK545" s="14">
        <f>SUMIFS(DJ$5:DJ545,$CR$5:$CR545,"="&amp;$CR545)</f>
        <v>29750</v>
      </c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>
        <v>542</v>
      </c>
      <c r="BV546" s="13">
        <f t="shared" si="803"/>
        <v>28</v>
      </c>
      <c r="BW546" s="14">
        <f t="shared" si="804"/>
        <v>4</v>
      </c>
      <c r="BX546" s="14">
        <f t="shared" si="805"/>
        <v>1102031</v>
      </c>
      <c r="BY546" s="14" t="str">
        <f t="shared" si="806"/>
        <v>秦琼2突</v>
      </c>
      <c r="BZ546" s="25" t="s">
        <v>162</v>
      </c>
      <c r="CA546" s="14">
        <v>104</v>
      </c>
      <c r="CB546" s="14">
        <f t="shared" si="807"/>
        <v>2</v>
      </c>
      <c r="CC546" s="14" t="s">
        <v>21</v>
      </c>
      <c r="CD546" s="14">
        <f>INDEX(属性投放!$AY$6:$AY$85,(BW546-2)*20+CB546)</f>
        <v>378</v>
      </c>
      <c r="CE546" s="14" t="s">
        <v>22</v>
      </c>
      <c r="CF546" s="14">
        <f>INDEX(属性投放!$AZ$6:$AZ$85,(BW546-2)*20+CB546)</f>
        <v>104</v>
      </c>
      <c r="CG546" s="14" t="s">
        <v>674</v>
      </c>
      <c r="CH546" s="14">
        <f>INDEX(属性投放!$BA$6:$BA$85,(BW546-2)*20+CB546)</f>
        <v>2280</v>
      </c>
      <c r="CI546" s="14" t="s">
        <v>21</v>
      </c>
      <c r="CJ546" s="14">
        <f>INDEX(属性投放!$BB$6:$BB$85,(BW546-2)*20+CB546)</f>
        <v>15</v>
      </c>
      <c r="CK546" s="14" t="s">
        <v>22</v>
      </c>
      <c r="CL546" s="14">
        <f>INDEX(属性投放!$BC$6:$BC$85,(BW546-2)*20+CB546)</f>
        <v>8</v>
      </c>
      <c r="CM546" s="14" t="s">
        <v>674</v>
      </c>
      <c r="CN546" s="14">
        <f>INDEX(属性投放!$BD$6:$BD$85,(BW546-2)*20+CB546)</f>
        <v>150</v>
      </c>
      <c r="CQ546" s="13">
        <v>542</v>
      </c>
      <c r="CR546" s="13">
        <f t="shared" si="808"/>
        <v>11</v>
      </c>
      <c r="CS546" s="13">
        <f t="shared" si="809"/>
        <v>22</v>
      </c>
      <c r="CT546" s="14">
        <f t="shared" si="810"/>
        <v>5</v>
      </c>
      <c r="CU546" s="14">
        <f t="shared" si="811"/>
        <v>1102011</v>
      </c>
      <c r="CV546" s="14" t="str">
        <f>INDEX($O$6:$O$27,CR546)&amp;"-"&amp;INDEX(属性投放!$AB$7:$AB$26,CX546)&amp;"-魂火-"&amp;CZ546</f>
        <v>张飞-大叫唤+1-魂火-1</v>
      </c>
      <c r="CW546" s="25" t="s">
        <v>162</v>
      </c>
      <c r="CX546" s="14">
        <f>INDEX(属性投放!$AL$7:$AL$58,CS546)</f>
        <v>11</v>
      </c>
      <c r="CY546" s="14" t="s">
        <v>701</v>
      </c>
      <c r="CZ546" s="14">
        <f>INDEX(属性投放!$AM$7:$AM$58,CS546)</f>
        <v>1</v>
      </c>
      <c r="DA546" s="14">
        <f t="shared" si="812"/>
        <v>22</v>
      </c>
      <c r="DB546" s="14">
        <f>INDEX(属性投放!$AN$7:$AN$58,DA546)</f>
        <v>75</v>
      </c>
      <c r="DC546" s="14" t="s">
        <v>702</v>
      </c>
      <c r="DD546" s="14">
        <f>INDEX(属性投放!$BJ$6:$BJ$85,(CT546-2)*20+CX546)</f>
        <v>325</v>
      </c>
      <c r="DE546" s="14">
        <f>SUMIFS(DD$5:DD546,$CR$5:$CR546,"="&amp;$CR546)</f>
        <v>3300</v>
      </c>
      <c r="DF546" s="14" t="s">
        <v>703</v>
      </c>
      <c r="DG546" s="14">
        <f>INDEX(属性投放!$BK$6:$BK$85,(CT546-2)*20+CX546)</f>
        <v>163</v>
      </c>
      <c r="DH546" s="14">
        <f>SUMIFS(DG$5:DG546,$CR$5:$CR546,"="&amp;$CR546)</f>
        <v>1652</v>
      </c>
      <c r="DI546" s="14" t="s">
        <v>704</v>
      </c>
      <c r="DJ546" s="14">
        <f>INDEX(属性投放!$BL$6:$BL$85,(CT546-2)*20+CX546)</f>
        <v>3250</v>
      </c>
      <c r="DK546" s="14">
        <f>SUMIFS(DJ$5:DJ546,$CR$5:$CR546,"="&amp;$CR546)</f>
        <v>33000</v>
      </c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>
        <v>543</v>
      </c>
      <c r="BV547" s="13">
        <f t="shared" si="803"/>
        <v>28</v>
      </c>
      <c r="BW547" s="14">
        <f t="shared" si="804"/>
        <v>4</v>
      </c>
      <c r="BX547" s="14">
        <f t="shared" si="805"/>
        <v>1102031</v>
      </c>
      <c r="BY547" s="14" t="str">
        <f t="shared" si="806"/>
        <v>秦琼3突</v>
      </c>
      <c r="BZ547" s="25" t="s">
        <v>162</v>
      </c>
      <c r="CA547" s="14">
        <v>105</v>
      </c>
      <c r="CB547" s="14">
        <f t="shared" si="807"/>
        <v>3</v>
      </c>
      <c r="CC547" s="14" t="s">
        <v>21</v>
      </c>
      <c r="CD547" s="14">
        <f>INDEX(属性投放!$AY$6:$AY$85,(BW547-2)*20+CB547)</f>
        <v>683</v>
      </c>
      <c r="CE547" s="14" t="s">
        <v>22</v>
      </c>
      <c r="CF547" s="14">
        <f>INDEX(属性投放!$AZ$6:$AZ$85,(BW547-2)*20+CB547)</f>
        <v>263</v>
      </c>
      <c r="CG547" s="14" t="s">
        <v>674</v>
      </c>
      <c r="CH547" s="14">
        <f>INDEX(属性投放!$BA$6:$BA$85,(BW547-2)*20+CB547)</f>
        <v>5330</v>
      </c>
      <c r="CI547" s="14" t="s">
        <v>21</v>
      </c>
      <c r="CJ547" s="14">
        <f>INDEX(属性投放!$BB$6:$BB$85,(BW547-2)*20+CB547)</f>
        <v>15</v>
      </c>
      <c r="CK547" s="14" t="s">
        <v>22</v>
      </c>
      <c r="CL547" s="14">
        <f>INDEX(属性投放!$BC$6:$BC$85,(BW547-2)*20+CB547)</f>
        <v>8</v>
      </c>
      <c r="CM547" s="14" t="s">
        <v>674</v>
      </c>
      <c r="CN547" s="14">
        <f>INDEX(属性投放!$BD$6:$BD$85,(BW547-2)*20+CB547)</f>
        <v>150</v>
      </c>
      <c r="CQ547" s="13">
        <v>543</v>
      </c>
      <c r="CR547" s="13">
        <f t="shared" si="808"/>
        <v>11</v>
      </c>
      <c r="CS547" s="13">
        <f t="shared" si="809"/>
        <v>23</v>
      </c>
      <c r="CT547" s="14">
        <f t="shared" si="810"/>
        <v>5</v>
      </c>
      <c r="CU547" s="14">
        <f t="shared" si="811"/>
        <v>1102011</v>
      </c>
      <c r="CV547" s="14" t="str">
        <f>INDEX($O$6:$O$27,CR547)&amp;"-"&amp;INDEX(属性投放!$AB$7:$AB$26,CX547)&amp;"-魂火-"&amp;CZ547</f>
        <v>张飞-大叫唤+1-魂火-2</v>
      </c>
      <c r="CW547" s="25" t="s">
        <v>162</v>
      </c>
      <c r="CX547" s="14">
        <f>INDEX(属性投放!$AL$7:$AL$58,CS547)</f>
        <v>11</v>
      </c>
      <c r="CY547" s="14" t="s">
        <v>701</v>
      </c>
      <c r="CZ547" s="14">
        <f>INDEX(属性投放!$AM$7:$AM$58,CS547)</f>
        <v>2</v>
      </c>
      <c r="DA547" s="14">
        <f t="shared" si="812"/>
        <v>23</v>
      </c>
      <c r="DB547" s="14">
        <f>INDEX(属性投放!$AN$7:$AN$58,DA547)</f>
        <v>77</v>
      </c>
      <c r="DC547" s="14" t="s">
        <v>702</v>
      </c>
      <c r="DD547" s="14">
        <f>INDEX(属性投放!$BJ$6:$BJ$85,(CT547-2)*20+CX547)</f>
        <v>325</v>
      </c>
      <c r="DE547" s="14">
        <f>SUMIFS(DD$5:DD547,$CR$5:$CR547,"="&amp;$CR547)</f>
        <v>3625</v>
      </c>
      <c r="DF547" s="14" t="s">
        <v>703</v>
      </c>
      <c r="DG547" s="14">
        <f>INDEX(属性投放!$BK$6:$BK$85,(CT547-2)*20+CX547)</f>
        <v>163</v>
      </c>
      <c r="DH547" s="14">
        <f>SUMIFS(DG$5:DG547,$CR$5:$CR547,"="&amp;$CR547)</f>
        <v>1815</v>
      </c>
      <c r="DI547" s="14" t="s">
        <v>704</v>
      </c>
      <c r="DJ547" s="14">
        <f>INDEX(属性投放!$BL$6:$BL$85,(CT547-2)*20+CX547)</f>
        <v>3250</v>
      </c>
      <c r="DK547" s="14">
        <f>SUMIFS(DJ$5:DJ547,$CR$5:$CR547,"="&amp;$CR547)</f>
        <v>36250</v>
      </c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>
        <v>544</v>
      </c>
      <c r="BV548" s="13">
        <f t="shared" si="803"/>
        <v>28</v>
      </c>
      <c r="BW548" s="14">
        <f t="shared" si="804"/>
        <v>4</v>
      </c>
      <c r="BX548" s="14">
        <f t="shared" si="805"/>
        <v>1102031</v>
      </c>
      <c r="BY548" s="14" t="str">
        <f t="shared" si="806"/>
        <v>秦琼4突</v>
      </c>
      <c r="BZ548" s="25" t="s">
        <v>162</v>
      </c>
      <c r="CA548" s="14">
        <v>106</v>
      </c>
      <c r="CB548" s="14">
        <f t="shared" si="807"/>
        <v>4</v>
      </c>
      <c r="CC548" s="14" t="s">
        <v>21</v>
      </c>
      <c r="CD548" s="14">
        <f>INDEX(属性投放!$AY$6:$AY$85,(BW548-2)*20+CB548)</f>
        <v>1033</v>
      </c>
      <c r="CE548" s="14" t="s">
        <v>22</v>
      </c>
      <c r="CF548" s="14">
        <f>INDEX(属性投放!$AZ$6:$AZ$85,(BW548-2)*20+CB548)</f>
        <v>443</v>
      </c>
      <c r="CG548" s="14" t="s">
        <v>674</v>
      </c>
      <c r="CH548" s="14">
        <f>INDEX(属性投放!$BA$6:$BA$85,(BW548-2)*20+CB548)</f>
        <v>8830</v>
      </c>
      <c r="CI548" s="14" t="s">
        <v>21</v>
      </c>
      <c r="CJ548" s="14">
        <f>INDEX(属性投放!$BB$6:$BB$85,(BW548-2)*20+CB548)</f>
        <v>20</v>
      </c>
      <c r="CK548" s="14" t="s">
        <v>22</v>
      </c>
      <c r="CL548" s="14">
        <f>INDEX(属性投放!$BC$6:$BC$85,(BW548-2)*20+CB548)</f>
        <v>10</v>
      </c>
      <c r="CM548" s="14" t="s">
        <v>674</v>
      </c>
      <c r="CN548" s="14">
        <f>INDEX(属性投放!$BD$6:$BD$85,(BW548-2)*20+CB548)</f>
        <v>200</v>
      </c>
      <c r="CQ548" s="13">
        <v>544</v>
      </c>
      <c r="CR548" s="13">
        <f t="shared" si="808"/>
        <v>11</v>
      </c>
      <c r="CS548" s="13">
        <f t="shared" si="809"/>
        <v>24</v>
      </c>
      <c r="CT548" s="14">
        <f t="shared" si="810"/>
        <v>5</v>
      </c>
      <c r="CU548" s="14">
        <f t="shared" si="811"/>
        <v>1102011</v>
      </c>
      <c r="CV548" s="14" t="str">
        <f>INDEX($O$6:$O$27,CR548)&amp;"-"&amp;INDEX(属性投放!$AB$7:$AB$26,CX548)&amp;"-魂火-"&amp;CZ548</f>
        <v>张飞-大叫唤+1-魂火-3</v>
      </c>
      <c r="CW548" s="25" t="s">
        <v>162</v>
      </c>
      <c r="CX548" s="14">
        <f>INDEX(属性投放!$AL$7:$AL$58,CS548)</f>
        <v>11</v>
      </c>
      <c r="CY548" s="14" t="s">
        <v>701</v>
      </c>
      <c r="CZ548" s="14">
        <f>INDEX(属性投放!$AM$7:$AM$58,CS548)</f>
        <v>3</v>
      </c>
      <c r="DA548" s="14">
        <f t="shared" si="812"/>
        <v>24</v>
      </c>
      <c r="DB548" s="14">
        <f>INDEX(属性投放!$AN$7:$AN$58,DA548)</f>
        <v>80</v>
      </c>
      <c r="DC548" s="14" t="s">
        <v>702</v>
      </c>
      <c r="DD548" s="14">
        <f>INDEX(属性投放!$BJ$6:$BJ$85,(CT548-2)*20+CX548)</f>
        <v>325</v>
      </c>
      <c r="DE548" s="14">
        <f>SUMIFS(DD$5:DD548,$CR$5:$CR548,"="&amp;$CR548)</f>
        <v>3950</v>
      </c>
      <c r="DF548" s="14" t="s">
        <v>703</v>
      </c>
      <c r="DG548" s="14">
        <f>INDEX(属性投放!$BK$6:$BK$85,(CT548-2)*20+CX548)</f>
        <v>163</v>
      </c>
      <c r="DH548" s="14">
        <f>SUMIFS(DG$5:DG548,$CR$5:$CR548,"="&amp;$CR548)</f>
        <v>1978</v>
      </c>
      <c r="DI548" s="14" t="s">
        <v>704</v>
      </c>
      <c r="DJ548" s="14">
        <f>INDEX(属性投放!$BL$6:$BL$85,(CT548-2)*20+CX548)</f>
        <v>3250</v>
      </c>
      <c r="DK548" s="14">
        <f>SUMIFS(DJ$5:DJ548,$CR$5:$CR548,"="&amp;$CR548)</f>
        <v>39500</v>
      </c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>
        <v>545</v>
      </c>
      <c r="BV549" s="13">
        <f t="shared" si="803"/>
        <v>28</v>
      </c>
      <c r="BW549" s="14">
        <f t="shared" si="804"/>
        <v>4</v>
      </c>
      <c r="BX549" s="14">
        <f t="shared" si="805"/>
        <v>1102031</v>
      </c>
      <c r="BY549" s="14" t="str">
        <f t="shared" si="806"/>
        <v>秦琼5突</v>
      </c>
      <c r="BZ549" s="25" t="s">
        <v>162</v>
      </c>
      <c r="CA549" s="14">
        <v>107</v>
      </c>
      <c r="CB549" s="14">
        <f t="shared" si="807"/>
        <v>5</v>
      </c>
      <c r="CC549" s="14" t="s">
        <v>21</v>
      </c>
      <c r="CD549" s="14">
        <f>INDEX(属性投放!$AY$6:$AY$85,(BW549-2)*20+CB549)</f>
        <v>1488</v>
      </c>
      <c r="CE549" s="14" t="s">
        <v>22</v>
      </c>
      <c r="CF549" s="14">
        <f>INDEX(属性投放!$AZ$6:$AZ$85,(BW549-2)*20+CB549)</f>
        <v>672</v>
      </c>
      <c r="CG549" s="14" t="s">
        <v>674</v>
      </c>
      <c r="CH549" s="14">
        <f>INDEX(属性投放!$BA$6:$BA$85,(BW549-2)*20+CB549)</f>
        <v>13380</v>
      </c>
      <c r="CI549" s="14" t="s">
        <v>21</v>
      </c>
      <c r="CJ549" s="14">
        <f>INDEX(属性投放!$BB$6:$BB$85,(BW549-2)*20+CB549)</f>
        <v>20</v>
      </c>
      <c r="CK549" s="14" t="s">
        <v>22</v>
      </c>
      <c r="CL549" s="14">
        <f>INDEX(属性投放!$BC$6:$BC$85,(BW549-2)*20+CB549)</f>
        <v>10</v>
      </c>
      <c r="CM549" s="14" t="s">
        <v>674</v>
      </c>
      <c r="CN549" s="14">
        <f>INDEX(属性投放!$BD$6:$BD$85,(BW549-2)*20+CB549)</f>
        <v>200</v>
      </c>
      <c r="CQ549" s="13">
        <v>545</v>
      </c>
      <c r="CR549" s="13">
        <f t="shared" si="808"/>
        <v>11</v>
      </c>
      <c r="CS549" s="13">
        <f t="shared" si="809"/>
        <v>25</v>
      </c>
      <c r="CT549" s="14">
        <f t="shared" si="810"/>
        <v>5</v>
      </c>
      <c r="CU549" s="14">
        <f t="shared" si="811"/>
        <v>1102011</v>
      </c>
      <c r="CV549" s="14" t="str">
        <f>INDEX($O$6:$O$27,CR549)&amp;"-"&amp;INDEX(属性投放!$AB$7:$AB$26,CX549)&amp;"-魂火-"&amp;CZ549</f>
        <v>张飞-大叫唤+2-魂火-1</v>
      </c>
      <c r="CW549" s="25" t="s">
        <v>162</v>
      </c>
      <c r="CX549" s="14">
        <f>INDEX(属性投放!$AL$7:$AL$58,CS549)</f>
        <v>12</v>
      </c>
      <c r="CY549" s="14" t="s">
        <v>701</v>
      </c>
      <c r="CZ549" s="14">
        <f>INDEX(属性投放!$AM$7:$AM$58,CS549)</f>
        <v>1</v>
      </c>
      <c r="DA549" s="14">
        <f t="shared" si="812"/>
        <v>25</v>
      </c>
      <c r="DB549" s="14">
        <f>INDEX(属性投放!$AN$7:$AN$58,DA549)</f>
        <v>82</v>
      </c>
      <c r="DC549" s="14" t="s">
        <v>702</v>
      </c>
      <c r="DD549" s="14">
        <f>INDEX(属性投放!$BJ$6:$BJ$85,(CT549-2)*20+CX549)</f>
        <v>420</v>
      </c>
      <c r="DE549" s="14">
        <f>SUMIFS(DD$5:DD549,$CR$5:$CR549,"="&amp;$CR549)</f>
        <v>4370</v>
      </c>
      <c r="DF549" s="14" t="s">
        <v>703</v>
      </c>
      <c r="DG549" s="14">
        <f>INDEX(属性投放!$BK$6:$BK$85,(CT549-2)*20+CX549)</f>
        <v>210</v>
      </c>
      <c r="DH549" s="14">
        <f>SUMIFS(DG$5:DG549,$CR$5:$CR549,"="&amp;$CR549)</f>
        <v>2188</v>
      </c>
      <c r="DI549" s="14" t="s">
        <v>704</v>
      </c>
      <c r="DJ549" s="14">
        <f>INDEX(属性投放!$BL$6:$BL$85,(CT549-2)*20+CX549)</f>
        <v>4200</v>
      </c>
      <c r="DK549" s="14">
        <f>SUMIFS(DJ$5:DJ549,$CR$5:$CR549,"="&amp;$CR549)</f>
        <v>43700</v>
      </c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>
        <v>546</v>
      </c>
      <c r="BV550" s="13">
        <f t="shared" si="803"/>
        <v>28</v>
      </c>
      <c r="BW550" s="14">
        <f t="shared" si="804"/>
        <v>4</v>
      </c>
      <c r="BX550" s="14">
        <f t="shared" si="805"/>
        <v>1102031</v>
      </c>
      <c r="BY550" s="14" t="str">
        <f t="shared" si="806"/>
        <v>秦琼6突</v>
      </c>
      <c r="BZ550" s="25" t="s">
        <v>162</v>
      </c>
      <c r="CA550" s="14">
        <v>108</v>
      </c>
      <c r="CB550" s="14">
        <f t="shared" si="807"/>
        <v>6</v>
      </c>
      <c r="CC550" s="14" t="s">
        <v>21</v>
      </c>
      <c r="CD550" s="14">
        <f>INDEX(属性投放!$AY$6:$AY$85,(BW550-2)*20+CB550)</f>
        <v>1928</v>
      </c>
      <c r="CE550" s="14" t="s">
        <v>22</v>
      </c>
      <c r="CF550" s="14">
        <f>INDEX(属性投放!$AZ$6:$AZ$85,(BW550-2)*20+CB550)</f>
        <v>892</v>
      </c>
      <c r="CG550" s="14" t="s">
        <v>674</v>
      </c>
      <c r="CH550" s="14">
        <f>INDEX(属性投放!$BA$6:$BA$85,(BW550-2)*20+CB550)</f>
        <v>17780</v>
      </c>
      <c r="CI550" s="14" t="s">
        <v>21</v>
      </c>
      <c r="CJ550" s="14">
        <f>INDEX(属性投放!$BB$6:$BB$85,(BW550-2)*20+CB550)</f>
        <v>20</v>
      </c>
      <c r="CK550" s="14" t="s">
        <v>22</v>
      </c>
      <c r="CL550" s="14">
        <f>INDEX(属性投放!$BC$6:$BC$85,(BW550-2)*20+CB550)</f>
        <v>10</v>
      </c>
      <c r="CM550" s="14" t="s">
        <v>674</v>
      </c>
      <c r="CN550" s="14">
        <f>INDEX(属性投放!$BD$6:$BD$85,(BW550-2)*20+CB550)</f>
        <v>200</v>
      </c>
      <c r="CQ550" s="13">
        <v>546</v>
      </c>
      <c r="CR550" s="13">
        <f t="shared" si="808"/>
        <v>11</v>
      </c>
      <c r="CS550" s="13">
        <f t="shared" si="809"/>
        <v>26</v>
      </c>
      <c r="CT550" s="14">
        <f t="shared" si="810"/>
        <v>5</v>
      </c>
      <c r="CU550" s="14">
        <f t="shared" si="811"/>
        <v>1102011</v>
      </c>
      <c r="CV550" s="14" t="str">
        <f>INDEX($O$6:$O$27,CR550)&amp;"-"&amp;INDEX(属性投放!$AB$7:$AB$26,CX550)&amp;"-魂火-"&amp;CZ550</f>
        <v>张飞-大叫唤+2-魂火-2</v>
      </c>
      <c r="CW550" s="25" t="s">
        <v>162</v>
      </c>
      <c r="CX550" s="14">
        <f>INDEX(属性投放!$AL$7:$AL$58,CS550)</f>
        <v>12</v>
      </c>
      <c r="CY550" s="14" t="s">
        <v>701</v>
      </c>
      <c r="CZ550" s="14">
        <f>INDEX(属性投放!$AM$7:$AM$58,CS550)</f>
        <v>2</v>
      </c>
      <c r="DA550" s="14">
        <f t="shared" si="812"/>
        <v>26</v>
      </c>
      <c r="DB550" s="14">
        <f>INDEX(属性投放!$AN$7:$AN$58,DA550)</f>
        <v>85</v>
      </c>
      <c r="DC550" s="14" t="s">
        <v>702</v>
      </c>
      <c r="DD550" s="14">
        <f>INDEX(属性投放!$BJ$6:$BJ$85,(CT550-2)*20+CX550)</f>
        <v>420</v>
      </c>
      <c r="DE550" s="14">
        <f>SUMIFS(DD$5:DD550,$CR$5:$CR550,"="&amp;$CR550)</f>
        <v>4790</v>
      </c>
      <c r="DF550" s="14" t="s">
        <v>703</v>
      </c>
      <c r="DG550" s="14">
        <f>INDEX(属性投放!$BK$6:$BK$85,(CT550-2)*20+CX550)</f>
        <v>210</v>
      </c>
      <c r="DH550" s="14">
        <f>SUMIFS(DG$5:DG550,$CR$5:$CR550,"="&amp;$CR550)</f>
        <v>2398</v>
      </c>
      <c r="DI550" s="14" t="s">
        <v>704</v>
      </c>
      <c r="DJ550" s="14">
        <f>INDEX(属性投放!$BL$6:$BL$85,(CT550-2)*20+CX550)</f>
        <v>4200</v>
      </c>
      <c r="DK550" s="14">
        <f>SUMIFS(DJ$5:DJ550,$CR$5:$CR550,"="&amp;$CR550)</f>
        <v>47900</v>
      </c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>
        <v>547</v>
      </c>
      <c r="BV551" s="13">
        <f t="shared" si="803"/>
        <v>28</v>
      </c>
      <c r="BW551" s="14">
        <f t="shared" si="804"/>
        <v>4</v>
      </c>
      <c r="BX551" s="14">
        <f t="shared" si="805"/>
        <v>1102031</v>
      </c>
      <c r="BY551" s="14" t="str">
        <f t="shared" si="806"/>
        <v>秦琼7突</v>
      </c>
      <c r="BZ551" s="25" t="s">
        <v>162</v>
      </c>
      <c r="CA551" s="14">
        <v>109</v>
      </c>
      <c r="CB551" s="14">
        <f t="shared" si="807"/>
        <v>7</v>
      </c>
      <c r="CC551" s="14" t="s">
        <v>21</v>
      </c>
      <c r="CD551" s="14">
        <f>INDEX(属性投放!$AY$6:$AY$85,(BW551-2)*20+CB551)</f>
        <v>2388</v>
      </c>
      <c r="CE551" s="14" t="s">
        <v>22</v>
      </c>
      <c r="CF551" s="14">
        <f>INDEX(属性投放!$AZ$6:$AZ$85,(BW551-2)*20+CB551)</f>
        <v>1123</v>
      </c>
      <c r="CG551" s="14" t="s">
        <v>674</v>
      </c>
      <c r="CH551" s="14">
        <f>INDEX(属性投放!$BA$6:$BA$85,(BW551-2)*20+CB551)</f>
        <v>22380</v>
      </c>
      <c r="CI551" s="14" t="s">
        <v>21</v>
      </c>
      <c r="CJ551" s="14">
        <f>INDEX(属性投放!$BB$6:$BB$85,(BW551-2)*20+CB551)</f>
        <v>25</v>
      </c>
      <c r="CK551" s="14" t="s">
        <v>22</v>
      </c>
      <c r="CL551" s="14">
        <f>INDEX(属性投放!$BC$6:$BC$85,(BW551-2)*20+CB551)</f>
        <v>13</v>
      </c>
      <c r="CM551" s="14" t="s">
        <v>674</v>
      </c>
      <c r="CN551" s="14">
        <f>INDEX(属性投放!$BD$6:$BD$85,(BW551-2)*20+CB551)</f>
        <v>250</v>
      </c>
      <c r="CQ551" s="13">
        <v>547</v>
      </c>
      <c r="CR551" s="13">
        <f t="shared" si="808"/>
        <v>11</v>
      </c>
      <c r="CS551" s="13">
        <f t="shared" si="809"/>
        <v>27</v>
      </c>
      <c r="CT551" s="14">
        <f t="shared" si="810"/>
        <v>5</v>
      </c>
      <c r="CU551" s="14">
        <f t="shared" si="811"/>
        <v>1102011</v>
      </c>
      <c r="CV551" s="14" t="str">
        <f>INDEX($O$6:$O$27,CR551)&amp;"-"&amp;INDEX(属性投放!$AB$7:$AB$26,CX551)&amp;"-魂火-"&amp;CZ551</f>
        <v>张飞-大叫唤+2-魂火-3</v>
      </c>
      <c r="CW551" s="25" t="s">
        <v>162</v>
      </c>
      <c r="CX551" s="14">
        <f>INDEX(属性投放!$AL$7:$AL$58,CS551)</f>
        <v>12</v>
      </c>
      <c r="CY551" s="14" t="s">
        <v>701</v>
      </c>
      <c r="CZ551" s="14">
        <f>INDEX(属性投放!$AM$7:$AM$58,CS551)</f>
        <v>3</v>
      </c>
      <c r="DA551" s="14">
        <f t="shared" si="812"/>
        <v>27</v>
      </c>
      <c r="DB551" s="14">
        <f>INDEX(属性投放!$AN$7:$AN$58,DA551)</f>
        <v>87</v>
      </c>
      <c r="DC551" s="14" t="s">
        <v>702</v>
      </c>
      <c r="DD551" s="14">
        <f>INDEX(属性投放!$BJ$6:$BJ$85,(CT551-2)*20+CX551)</f>
        <v>420</v>
      </c>
      <c r="DE551" s="14">
        <f>SUMIFS(DD$5:DD551,$CR$5:$CR551,"="&amp;$CR551)</f>
        <v>5210</v>
      </c>
      <c r="DF551" s="14" t="s">
        <v>703</v>
      </c>
      <c r="DG551" s="14">
        <f>INDEX(属性投放!$BK$6:$BK$85,(CT551-2)*20+CX551)</f>
        <v>210</v>
      </c>
      <c r="DH551" s="14">
        <f>SUMIFS(DG$5:DG551,$CR$5:$CR551,"="&amp;$CR551)</f>
        <v>2608</v>
      </c>
      <c r="DI551" s="14" t="s">
        <v>704</v>
      </c>
      <c r="DJ551" s="14">
        <f>INDEX(属性投放!$BL$6:$BL$85,(CT551-2)*20+CX551)</f>
        <v>4200</v>
      </c>
      <c r="DK551" s="14">
        <f>SUMIFS(DJ$5:DJ551,$CR$5:$CR551,"="&amp;$CR551)</f>
        <v>52100</v>
      </c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>
        <v>548</v>
      </c>
      <c r="BV552" s="13">
        <f t="shared" si="803"/>
        <v>28</v>
      </c>
      <c r="BW552" s="14">
        <f t="shared" si="804"/>
        <v>4</v>
      </c>
      <c r="BX552" s="14">
        <f t="shared" si="805"/>
        <v>1102031</v>
      </c>
      <c r="BY552" s="14" t="str">
        <f t="shared" si="806"/>
        <v>秦琼8突</v>
      </c>
      <c r="BZ552" s="25" t="s">
        <v>162</v>
      </c>
      <c r="CA552" s="14">
        <v>110</v>
      </c>
      <c r="CB552" s="14">
        <f t="shared" si="807"/>
        <v>8</v>
      </c>
      <c r="CC552" s="14" t="s">
        <v>21</v>
      </c>
      <c r="CD552" s="14">
        <f>INDEX(属性投放!$AY$6:$AY$85,(BW552-2)*20+CB552)</f>
        <v>2933</v>
      </c>
      <c r="CE552" s="14" t="s">
        <v>22</v>
      </c>
      <c r="CF552" s="14">
        <f>INDEX(属性投放!$AZ$6:$AZ$85,(BW552-2)*20+CB552)</f>
        <v>1398</v>
      </c>
      <c r="CG552" s="14" t="s">
        <v>674</v>
      </c>
      <c r="CH552" s="14">
        <f>INDEX(属性投放!$BA$6:$BA$85,(BW552-2)*20+CB552)</f>
        <v>27830</v>
      </c>
      <c r="CI552" s="14" t="s">
        <v>21</v>
      </c>
      <c r="CJ552" s="14">
        <f>INDEX(属性投放!$BB$6:$BB$85,(BW552-2)*20+CB552)</f>
        <v>25</v>
      </c>
      <c r="CK552" s="14" t="s">
        <v>22</v>
      </c>
      <c r="CL552" s="14">
        <f>INDEX(属性投放!$BC$6:$BC$85,(BW552-2)*20+CB552)</f>
        <v>13</v>
      </c>
      <c r="CM552" s="14" t="s">
        <v>674</v>
      </c>
      <c r="CN552" s="14">
        <f>INDEX(属性投放!$BD$6:$BD$85,(BW552-2)*20+CB552)</f>
        <v>250</v>
      </c>
      <c r="CQ552" s="13">
        <v>548</v>
      </c>
      <c r="CR552" s="13">
        <f t="shared" si="808"/>
        <v>11</v>
      </c>
      <c r="CS552" s="13">
        <f t="shared" si="809"/>
        <v>28</v>
      </c>
      <c r="CT552" s="14">
        <f t="shared" si="810"/>
        <v>5</v>
      </c>
      <c r="CU552" s="14">
        <f t="shared" si="811"/>
        <v>1102011</v>
      </c>
      <c r="CV552" s="14" t="str">
        <f>INDEX($O$6:$O$27,CR552)&amp;"-"&amp;INDEX(属性投放!$AB$7:$AB$26,CX552)&amp;"-魂火-"&amp;CZ552</f>
        <v>张飞-焦热-魂火-1</v>
      </c>
      <c r="CW552" s="25" t="s">
        <v>162</v>
      </c>
      <c r="CX552" s="14">
        <f>INDEX(属性投放!$AL$7:$AL$58,CS552)</f>
        <v>13</v>
      </c>
      <c r="CY552" s="14" t="s">
        <v>701</v>
      </c>
      <c r="CZ552" s="14">
        <f>INDEX(属性投放!$AM$7:$AM$58,CS552)</f>
        <v>1</v>
      </c>
      <c r="DA552" s="14">
        <f t="shared" si="812"/>
        <v>28</v>
      </c>
      <c r="DB552" s="14">
        <f>INDEX(属性投放!$AN$7:$AN$58,DA552)</f>
        <v>90</v>
      </c>
      <c r="DC552" s="14" t="s">
        <v>702</v>
      </c>
      <c r="DD552" s="14">
        <f>INDEX(属性投放!$BJ$6:$BJ$85,(CT552-2)*20+CX552)</f>
        <v>530</v>
      </c>
      <c r="DE552" s="14">
        <f>SUMIFS(DD$5:DD552,$CR$5:$CR552,"="&amp;$CR552)</f>
        <v>5740</v>
      </c>
      <c r="DF552" s="14" t="s">
        <v>703</v>
      </c>
      <c r="DG552" s="14">
        <f>INDEX(属性投放!$BK$6:$BK$85,(CT552-2)*20+CX552)</f>
        <v>265</v>
      </c>
      <c r="DH552" s="14">
        <f>SUMIFS(DG$5:DG552,$CR$5:$CR552,"="&amp;$CR552)</f>
        <v>2873</v>
      </c>
      <c r="DI552" s="14" t="s">
        <v>704</v>
      </c>
      <c r="DJ552" s="14">
        <f>INDEX(属性投放!$BL$6:$BL$85,(CT552-2)*20+CX552)</f>
        <v>5300</v>
      </c>
      <c r="DK552" s="14">
        <f>SUMIFS(DJ$5:DJ552,$CR$5:$CR552,"="&amp;$CR552)</f>
        <v>57400</v>
      </c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>
        <v>549</v>
      </c>
      <c r="BV553" s="13">
        <f t="shared" si="803"/>
        <v>28</v>
      </c>
      <c r="BW553" s="14">
        <f t="shared" si="804"/>
        <v>4</v>
      </c>
      <c r="BX553" s="14">
        <f t="shared" si="805"/>
        <v>1102031</v>
      </c>
      <c r="BY553" s="14" t="str">
        <f t="shared" si="806"/>
        <v>秦琼9突</v>
      </c>
      <c r="BZ553" s="25" t="s">
        <v>162</v>
      </c>
      <c r="CA553" s="14">
        <v>111</v>
      </c>
      <c r="CB553" s="14">
        <f t="shared" si="807"/>
        <v>9</v>
      </c>
      <c r="CC553" s="14" t="s">
        <v>21</v>
      </c>
      <c r="CD553" s="14">
        <f>INDEX(属性投放!$AY$6:$AY$85,(BW553-2)*20+CB553)</f>
        <v>3538</v>
      </c>
      <c r="CE553" s="14" t="s">
        <v>22</v>
      </c>
      <c r="CF553" s="14">
        <f>INDEX(属性投放!$AZ$6:$AZ$85,(BW553-2)*20+CB553)</f>
        <v>1703</v>
      </c>
      <c r="CG553" s="14" t="s">
        <v>674</v>
      </c>
      <c r="CH553" s="14">
        <f>INDEX(属性投放!$BA$6:$BA$85,(BW553-2)*20+CB553)</f>
        <v>33880</v>
      </c>
      <c r="CI553" s="14" t="s">
        <v>21</v>
      </c>
      <c r="CJ553" s="14">
        <f>INDEX(属性投放!$BB$6:$BB$85,(BW553-2)*20+CB553)</f>
        <v>25</v>
      </c>
      <c r="CK553" s="14" t="s">
        <v>22</v>
      </c>
      <c r="CL553" s="14">
        <f>INDEX(属性投放!$BC$6:$BC$85,(BW553-2)*20+CB553)</f>
        <v>13</v>
      </c>
      <c r="CM553" s="14" t="s">
        <v>674</v>
      </c>
      <c r="CN553" s="14">
        <f>INDEX(属性投放!$BD$6:$BD$85,(BW553-2)*20+CB553)</f>
        <v>250</v>
      </c>
      <c r="CQ553" s="13">
        <v>549</v>
      </c>
      <c r="CR553" s="13">
        <f t="shared" si="808"/>
        <v>11</v>
      </c>
      <c r="CS553" s="13">
        <f t="shared" si="809"/>
        <v>29</v>
      </c>
      <c r="CT553" s="14">
        <f t="shared" si="810"/>
        <v>5</v>
      </c>
      <c r="CU553" s="14">
        <f t="shared" si="811"/>
        <v>1102011</v>
      </c>
      <c r="CV553" s="14" t="str">
        <f>INDEX($O$6:$O$27,CR553)&amp;"-"&amp;INDEX(属性投放!$AB$7:$AB$26,CX553)&amp;"-魂火-"&amp;CZ553</f>
        <v>张飞-焦热-魂火-2</v>
      </c>
      <c r="CW553" s="25" t="s">
        <v>162</v>
      </c>
      <c r="CX553" s="14">
        <f>INDEX(属性投放!$AL$7:$AL$58,CS553)</f>
        <v>13</v>
      </c>
      <c r="CY553" s="14" t="s">
        <v>701</v>
      </c>
      <c r="CZ553" s="14">
        <f>INDEX(属性投放!$AM$7:$AM$58,CS553)</f>
        <v>2</v>
      </c>
      <c r="DA553" s="14">
        <f t="shared" si="812"/>
        <v>29</v>
      </c>
      <c r="DB553" s="14">
        <f>INDEX(属性投放!$AN$7:$AN$58,DA553)</f>
        <v>92</v>
      </c>
      <c r="DC553" s="14" t="s">
        <v>702</v>
      </c>
      <c r="DD553" s="14">
        <f>INDEX(属性投放!$BJ$6:$BJ$85,(CT553-2)*20+CX553)</f>
        <v>530</v>
      </c>
      <c r="DE553" s="14">
        <f>SUMIFS(DD$5:DD553,$CR$5:$CR553,"="&amp;$CR553)</f>
        <v>6270</v>
      </c>
      <c r="DF553" s="14" t="s">
        <v>703</v>
      </c>
      <c r="DG553" s="14">
        <f>INDEX(属性投放!$BK$6:$BK$85,(CT553-2)*20+CX553)</f>
        <v>265</v>
      </c>
      <c r="DH553" s="14">
        <f>SUMIFS(DG$5:DG553,$CR$5:$CR553,"="&amp;$CR553)</f>
        <v>3138</v>
      </c>
      <c r="DI553" s="14" t="s">
        <v>704</v>
      </c>
      <c r="DJ553" s="14">
        <f>INDEX(属性投放!$BL$6:$BL$85,(CT553-2)*20+CX553)</f>
        <v>5300</v>
      </c>
      <c r="DK553" s="14">
        <f>SUMIFS(DJ$5:DJ553,$CR$5:$CR553,"="&amp;$CR553)</f>
        <v>62700</v>
      </c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>
        <v>550</v>
      </c>
      <c r="BV554" s="13">
        <f t="shared" si="803"/>
        <v>28</v>
      </c>
      <c r="BW554" s="14">
        <f t="shared" si="804"/>
        <v>4</v>
      </c>
      <c r="BX554" s="14">
        <f t="shared" si="805"/>
        <v>1102031</v>
      </c>
      <c r="BY554" s="14" t="str">
        <f t="shared" si="806"/>
        <v>秦琼10突</v>
      </c>
      <c r="BZ554" s="25" t="s">
        <v>162</v>
      </c>
      <c r="CA554" s="14">
        <v>112</v>
      </c>
      <c r="CB554" s="14">
        <f t="shared" si="807"/>
        <v>10</v>
      </c>
      <c r="CC554" s="14" t="s">
        <v>21</v>
      </c>
      <c r="CD554" s="14">
        <f>INDEX(属性投放!$AY$6:$AY$85,(BW554-2)*20+CB554)</f>
        <v>4518</v>
      </c>
      <c r="CE554" s="14" t="s">
        <v>22</v>
      </c>
      <c r="CF554" s="14">
        <f>INDEX(属性投放!$AZ$6:$AZ$85,(BW554-2)*20+CB554)</f>
        <v>2197</v>
      </c>
      <c r="CG554" s="14" t="s">
        <v>674</v>
      </c>
      <c r="CH554" s="14">
        <f>INDEX(属性投放!$BA$6:$BA$85,(BW554-2)*20+CB554)</f>
        <v>43680</v>
      </c>
      <c r="CI554" s="14" t="s">
        <v>21</v>
      </c>
      <c r="CJ554" s="14">
        <f>INDEX(属性投放!$BB$6:$BB$85,(BW554-2)*20+CB554)</f>
        <v>30</v>
      </c>
      <c r="CK554" s="14" t="s">
        <v>22</v>
      </c>
      <c r="CL554" s="14">
        <f>INDEX(属性投放!$BC$6:$BC$85,(BW554-2)*20+CB554)</f>
        <v>15</v>
      </c>
      <c r="CM554" s="14" t="s">
        <v>674</v>
      </c>
      <c r="CN554" s="14">
        <f>INDEX(属性投放!$BD$6:$BD$85,(BW554-2)*20+CB554)</f>
        <v>300</v>
      </c>
      <c r="CQ554" s="13">
        <v>550</v>
      </c>
      <c r="CR554" s="13">
        <f t="shared" si="808"/>
        <v>11</v>
      </c>
      <c r="CS554" s="13">
        <f t="shared" si="809"/>
        <v>30</v>
      </c>
      <c r="CT554" s="14">
        <f t="shared" si="810"/>
        <v>5</v>
      </c>
      <c r="CU554" s="14">
        <f t="shared" si="811"/>
        <v>1102011</v>
      </c>
      <c r="CV554" s="14" t="str">
        <f>INDEX($O$6:$O$27,CR554)&amp;"-"&amp;INDEX(属性投放!$AB$7:$AB$26,CX554)&amp;"-魂火-"&amp;CZ554</f>
        <v>张飞-焦热-魂火-3</v>
      </c>
      <c r="CW554" s="25" t="s">
        <v>162</v>
      </c>
      <c r="CX554" s="14">
        <f>INDEX(属性投放!$AL$7:$AL$58,CS554)</f>
        <v>13</v>
      </c>
      <c r="CY554" s="14" t="s">
        <v>701</v>
      </c>
      <c r="CZ554" s="14">
        <f>INDEX(属性投放!$AM$7:$AM$58,CS554)</f>
        <v>3</v>
      </c>
      <c r="DA554" s="14">
        <f t="shared" si="812"/>
        <v>30</v>
      </c>
      <c r="DB554" s="14">
        <f>INDEX(属性投放!$AN$7:$AN$58,DA554)</f>
        <v>95</v>
      </c>
      <c r="DC554" s="14" t="s">
        <v>702</v>
      </c>
      <c r="DD554" s="14">
        <f>INDEX(属性投放!$BJ$6:$BJ$85,(CT554-2)*20+CX554)</f>
        <v>530</v>
      </c>
      <c r="DE554" s="14">
        <f>SUMIFS(DD$5:DD554,$CR$5:$CR554,"="&amp;$CR554)</f>
        <v>6800</v>
      </c>
      <c r="DF554" s="14" t="s">
        <v>703</v>
      </c>
      <c r="DG554" s="14">
        <f>INDEX(属性投放!$BK$6:$BK$85,(CT554-2)*20+CX554)</f>
        <v>265</v>
      </c>
      <c r="DH554" s="14">
        <f>SUMIFS(DG$5:DG554,$CR$5:$CR554,"="&amp;$CR554)</f>
        <v>3403</v>
      </c>
      <c r="DI554" s="14" t="s">
        <v>704</v>
      </c>
      <c r="DJ554" s="14">
        <f>INDEX(属性投放!$BL$6:$BL$85,(CT554-2)*20+CX554)</f>
        <v>5300</v>
      </c>
      <c r="DK554" s="14">
        <f>SUMIFS(DJ$5:DJ554,$CR$5:$CR554,"="&amp;$CR554)</f>
        <v>68000</v>
      </c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>
        <v>551</v>
      </c>
      <c r="BV555" s="13">
        <f t="shared" si="803"/>
        <v>28</v>
      </c>
      <c r="BW555" s="14">
        <f t="shared" si="804"/>
        <v>4</v>
      </c>
      <c r="BX555" s="14">
        <f t="shared" si="805"/>
        <v>1102031</v>
      </c>
      <c r="BY555" s="14" t="str">
        <f t="shared" si="806"/>
        <v>秦琼11突</v>
      </c>
      <c r="BZ555" s="25" t="s">
        <v>162</v>
      </c>
      <c r="CA555" s="14">
        <v>113</v>
      </c>
      <c r="CB555" s="14">
        <f t="shared" si="807"/>
        <v>11</v>
      </c>
      <c r="CC555" s="14" t="s">
        <v>21</v>
      </c>
      <c r="CD555" s="14">
        <f>INDEX(属性投放!$AY$6:$AY$85,(BW555-2)*20+CB555)</f>
        <v>5598</v>
      </c>
      <c r="CE555" s="14" t="s">
        <v>22</v>
      </c>
      <c r="CF555" s="14">
        <f>INDEX(属性投放!$AZ$6:$AZ$85,(BW555-2)*20+CB555)</f>
        <v>2737</v>
      </c>
      <c r="CG555" s="14" t="s">
        <v>674</v>
      </c>
      <c r="CH555" s="14">
        <f>INDEX(属性投放!$BA$6:$BA$85,(BW555-2)*20+CB555)</f>
        <v>54480</v>
      </c>
      <c r="CI555" s="14" t="s">
        <v>21</v>
      </c>
      <c r="CJ555" s="14">
        <f>INDEX(属性投放!$BB$6:$BB$85,(BW555-2)*20+CB555)</f>
        <v>30</v>
      </c>
      <c r="CK555" s="14" t="s">
        <v>22</v>
      </c>
      <c r="CL555" s="14">
        <f>INDEX(属性投放!$BC$6:$BC$85,(BW555-2)*20+CB555)</f>
        <v>15</v>
      </c>
      <c r="CM555" s="14" t="s">
        <v>674</v>
      </c>
      <c r="CN555" s="14">
        <f>INDEX(属性投放!$BD$6:$BD$85,(BW555-2)*20+CB555)</f>
        <v>300</v>
      </c>
      <c r="CQ555" s="13">
        <v>551</v>
      </c>
      <c r="CR555" s="13">
        <f t="shared" si="808"/>
        <v>11</v>
      </c>
      <c r="CS555" s="13">
        <f t="shared" si="809"/>
        <v>31</v>
      </c>
      <c r="CT555" s="14">
        <f t="shared" si="810"/>
        <v>5</v>
      </c>
      <c r="CU555" s="14">
        <f t="shared" si="811"/>
        <v>1102011</v>
      </c>
      <c r="CV555" s="14" t="str">
        <f>INDEX($O$6:$O$27,CR555)&amp;"-"&amp;INDEX(属性投放!$AB$7:$AB$26,CX555)&amp;"-魂火-"&amp;CZ555</f>
        <v>张飞-焦热+1-魂火-1</v>
      </c>
      <c r="CW555" s="25" t="s">
        <v>162</v>
      </c>
      <c r="CX555" s="14">
        <f>INDEX(属性投放!$AL$7:$AL$58,CS555)</f>
        <v>14</v>
      </c>
      <c r="CY555" s="14" t="s">
        <v>701</v>
      </c>
      <c r="CZ555" s="14">
        <f>INDEX(属性投放!$AM$7:$AM$58,CS555)</f>
        <v>1</v>
      </c>
      <c r="DA555" s="14">
        <f t="shared" si="812"/>
        <v>31</v>
      </c>
      <c r="DB555" s="14">
        <f>INDEX(属性投放!$AN$7:$AN$58,DA555)</f>
        <v>97</v>
      </c>
      <c r="DC555" s="14" t="s">
        <v>702</v>
      </c>
      <c r="DD555" s="14">
        <f>INDEX(属性投放!$BJ$6:$BJ$85,(CT555-2)*20+CX555)</f>
        <v>650</v>
      </c>
      <c r="DE555" s="14">
        <f>SUMIFS(DD$5:DD555,$CR$5:$CR555,"="&amp;$CR555)</f>
        <v>7450</v>
      </c>
      <c r="DF555" s="14" t="s">
        <v>703</v>
      </c>
      <c r="DG555" s="14">
        <f>INDEX(属性投放!$BK$6:$BK$85,(CT555-2)*20+CX555)</f>
        <v>325</v>
      </c>
      <c r="DH555" s="14">
        <f>SUMIFS(DG$5:DG555,$CR$5:$CR555,"="&amp;$CR555)</f>
        <v>3728</v>
      </c>
      <c r="DI555" s="14" t="s">
        <v>704</v>
      </c>
      <c r="DJ555" s="14">
        <f>INDEX(属性投放!$BL$6:$BL$85,(CT555-2)*20+CX555)</f>
        <v>6500</v>
      </c>
      <c r="DK555" s="14">
        <f>SUMIFS(DJ$5:DJ555,$CR$5:$CR555,"="&amp;$CR555)</f>
        <v>74500</v>
      </c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>
        <v>552</v>
      </c>
      <c r="BV556" s="13">
        <f t="shared" si="803"/>
        <v>28</v>
      </c>
      <c r="BW556" s="14">
        <f t="shared" si="804"/>
        <v>4</v>
      </c>
      <c r="BX556" s="14">
        <f t="shared" si="805"/>
        <v>1102031</v>
      </c>
      <c r="BY556" s="14" t="str">
        <f t="shared" si="806"/>
        <v>秦琼12突</v>
      </c>
      <c r="BZ556" s="25" t="s">
        <v>162</v>
      </c>
      <c r="CA556" s="14">
        <v>114</v>
      </c>
      <c r="CB556" s="14">
        <f t="shared" si="807"/>
        <v>12</v>
      </c>
      <c r="CC556" s="14" t="s">
        <v>21</v>
      </c>
      <c r="CD556" s="14">
        <f>INDEX(属性投放!$AY$6:$AY$85,(BW556-2)*20+CB556)</f>
        <v>6968</v>
      </c>
      <c r="CE556" s="14" t="s">
        <v>22</v>
      </c>
      <c r="CF556" s="14">
        <f>INDEX(属性投放!$AZ$6:$AZ$85,(BW556-2)*20+CB556)</f>
        <v>3422</v>
      </c>
      <c r="CG556" s="14" t="s">
        <v>674</v>
      </c>
      <c r="CH556" s="14">
        <f>INDEX(属性投放!$BA$6:$BA$85,(BW556-2)*20+CB556)</f>
        <v>68180</v>
      </c>
      <c r="CI556" s="14" t="s">
        <v>21</v>
      </c>
      <c r="CJ556" s="14">
        <f>INDEX(属性投放!$BB$6:$BB$85,(BW556-2)*20+CB556)</f>
        <v>30</v>
      </c>
      <c r="CK556" s="14" t="s">
        <v>22</v>
      </c>
      <c r="CL556" s="14">
        <f>INDEX(属性投放!$BC$6:$BC$85,(BW556-2)*20+CB556)</f>
        <v>15</v>
      </c>
      <c r="CM556" s="14" t="s">
        <v>674</v>
      </c>
      <c r="CN556" s="14">
        <f>INDEX(属性投放!$BD$6:$BD$85,(BW556-2)*20+CB556)</f>
        <v>300</v>
      </c>
      <c r="CQ556" s="13">
        <v>552</v>
      </c>
      <c r="CR556" s="13">
        <f t="shared" si="808"/>
        <v>11</v>
      </c>
      <c r="CS556" s="13">
        <f t="shared" si="809"/>
        <v>32</v>
      </c>
      <c r="CT556" s="14">
        <f t="shared" si="810"/>
        <v>5</v>
      </c>
      <c r="CU556" s="14">
        <f t="shared" si="811"/>
        <v>1102011</v>
      </c>
      <c r="CV556" s="14" t="str">
        <f>INDEX($O$6:$O$27,CR556)&amp;"-"&amp;INDEX(属性投放!$AB$7:$AB$26,CX556)&amp;"-魂火-"&amp;CZ556</f>
        <v>张飞-焦热+1-魂火-2</v>
      </c>
      <c r="CW556" s="25" t="s">
        <v>162</v>
      </c>
      <c r="CX556" s="14">
        <f>INDEX(属性投放!$AL$7:$AL$58,CS556)</f>
        <v>14</v>
      </c>
      <c r="CY556" s="14" t="s">
        <v>701</v>
      </c>
      <c r="CZ556" s="14">
        <f>INDEX(属性投放!$AM$7:$AM$58,CS556)</f>
        <v>2</v>
      </c>
      <c r="DA556" s="14">
        <f t="shared" si="812"/>
        <v>32</v>
      </c>
      <c r="DB556" s="14">
        <f>INDEX(属性投放!$AN$7:$AN$58,DA556)</f>
        <v>100</v>
      </c>
      <c r="DC556" s="14" t="s">
        <v>702</v>
      </c>
      <c r="DD556" s="14">
        <f>INDEX(属性投放!$BJ$6:$BJ$85,(CT556-2)*20+CX556)</f>
        <v>650</v>
      </c>
      <c r="DE556" s="14">
        <f>SUMIFS(DD$5:DD556,$CR$5:$CR556,"="&amp;$CR556)</f>
        <v>8100</v>
      </c>
      <c r="DF556" s="14" t="s">
        <v>703</v>
      </c>
      <c r="DG556" s="14">
        <f>INDEX(属性投放!$BK$6:$BK$85,(CT556-2)*20+CX556)</f>
        <v>325</v>
      </c>
      <c r="DH556" s="14">
        <f>SUMIFS(DG$5:DG556,$CR$5:$CR556,"="&amp;$CR556)</f>
        <v>4053</v>
      </c>
      <c r="DI556" s="14" t="s">
        <v>704</v>
      </c>
      <c r="DJ556" s="14">
        <f>INDEX(属性投放!$BL$6:$BL$85,(CT556-2)*20+CX556)</f>
        <v>6500</v>
      </c>
      <c r="DK556" s="14">
        <f>SUMIFS(DJ$5:DJ556,$CR$5:$CR556,"="&amp;$CR556)</f>
        <v>81000</v>
      </c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>
        <v>553</v>
      </c>
      <c r="BV557" s="13">
        <f t="shared" si="803"/>
        <v>28</v>
      </c>
      <c r="BW557" s="14">
        <f t="shared" si="804"/>
        <v>4</v>
      </c>
      <c r="BX557" s="14">
        <f t="shared" si="805"/>
        <v>1102031</v>
      </c>
      <c r="BY557" s="14" t="str">
        <f t="shared" si="806"/>
        <v>秦琼13突</v>
      </c>
      <c r="BZ557" s="25" t="s">
        <v>162</v>
      </c>
      <c r="CA557" s="14">
        <v>115</v>
      </c>
      <c r="CB557" s="14">
        <f t="shared" si="807"/>
        <v>13</v>
      </c>
      <c r="CC557" s="14" t="s">
        <v>21</v>
      </c>
      <c r="CD557" s="14">
        <f>INDEX(属性投放!$AY$6:$AY$85,(BW557-2)*20+CB557)</f>
        <v>8738</v>
      </c>
      <c r="CE557" s="14" t="s">
        <v>22</v>
      </c>
      <c r="CF557" s="14">
        <f>INDEX(属性投放!$AZ$6:$AZ$85,(BW557-2)*20+CB557)</f>
        <v>4307</v>
      </c>
      <c r="CG557" s="14" t="s">
        <v>674</v>
      </c>
      <c r="CH557" s="14">
        <f>INDEX(属性投放!$BA$6:$BA$85,(BW557-2)*20+CB557)</f>
        <v>85880</v>
      </c>
      <c r="CI557" s="14" t="s">
        <v>21</v>
      </c>
      <c r="CJ557" s="14">
        <f>INDEX(属性投放!$BB$6:$BB$85,(BW557-2)*20+CB557)</f>
        <v>40</v>
      </c>
      <c r="CK557" s="14" t="s">
        <v>22</v>
      </c>
      <c r="CL557" s="14">
        <f>INDEX(属性投放!$BC$6:$BC$85,(BW557-2)*20+CB557)</f>
        <v>20</v>
      </c>
      <c r="CM557" s="14" t="s">
        <v>674</v>
      </c>
      <c r="CN557" s="14">
        <f>INDEX(属性投放!$BD$6:$BD$85,(BW557-2)*20+CB557)</f>
        <v>400</v>
      </c>
      <c r="CQ557" s="13">
        <v>553</v>
      </c>
      <c r="CR557" s="13">
        <f t="shared" si="808"/>
        <v>11</v>
      </c>
      <c r="CS557" s="13">
        <f t="shared" si="809"/>
        <v>33</v>
      </c>
      <c r="CT557" s="14">
        <f t="shared" si="810"/>
        <v>5</v>
      </c>
      <c r="CU557" s="14">
        <f t="shared" si="811"/>
        <v>1102011</v>
      </c>
      <c r="CV557" s="14" t="str">
        <f>INDEX($O$6:$O$27,CR557)&amp;"-"&amp;INDEX(属性投放!$AB$7:$AB$26,CX557)&amp;"-魂火-"&amp;CZ557</f>
        <v>张飞-焦热+1-魂火-3</v>
      </c>
      <c r="CW557" s="25" t="s">
        <v>162</v>
      </c>
      <c r="CX557" s="14">
        <f>INDEX(属性投放!$AL$7:$AL$58,CS557)</f>
        <v>14</v>
      </c>
      <c r="CY557" s="14" t="s">
        <v>701</v>
      </c>
      <c r="CZ557" s="14">
        <f>INDEX(属性投放!$AM$7:$AM$58,CS557)</f>
        <v>3</v>
      </c>
      <c r="DA557" s="14">
        <f t="shared" si="812"/>
        <v>33</v>
      </c>
      <c r="DB557" s="14">
        <f>INDEX(属性投放!$AN$7:$AN$58,DA557)</f>
        <v>102</v>
      </c>
      <c r="DC557" s="14" t="s">
        <v>702</v>
      </c>
      <c r="DD557" s="14">
        <f>INDEX(属性投放!$BJ$6:$BJ$85,(CT557-2)*20+CX557)</f>
        <v>650</v>
      </c>
      <c r="DE557" s="14">
        <f>SUMIFS(DD$5:DD557,$CR$5:$CR557,"="&amp;$CR557)</f>
        <v>8750</v>
      </c>
      <c r="DF557" s="14" t="s">
        <v>703</v>
      </c>
      <c r="DG557" s="14">
        <f>INDEX(属性投放!$BK$6:$BK$85,(CT557-2)*20+CX557)</f>
        <v>325</v>
      </c>
      <c r="DH557" s="14">
        <f>SUMIFS(DG$5:DG557,$CR$5:$CR557,"="&amp;$CR557)</f>
        <v>4378</v>
      </c>
      <c r="DI557" s="14" t="s">
        <v>704</v>
      </c>
      <c r="DJ557" s="14">
        <f>INDEX(属性投放!$BL$6:$BL$85,(CT557-2)*20+CX557)</f>
        <v>6500</v>
      </c>
      <c r="DK557" s="14">
        <f>SUMIFS(DJ$5:DJ557,$CR$5:$CR557,"="&amp;$CR557)</f>
        <v>87500</v>
      </c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>
        <v>554</v>
      </c>
      <c r="BV558" s="13">
        <f t="shared" si="803"/>
        <v>28</v>
      </c>
      <c r="BW558" s="14">
        <f t="shared" si="804"/>
        <v>4</v>
      </c>
      <c r="BX558" s="14">
        <f t="shared" si="805"/>
        <v>1102031</v>
      </c>
      <c r="BY558" s="14" t="str">
        <f t="shared" si="806"/>
        <v>秦琼14突</v>
      </c>
      <c r="BZ558" s="25" t="s">
        <v>162</v>
      </c>
      <c r="CA558" s="14">
        <v>116</v>
      </c>
      <c r="CB558" s="14">
        <f t="shared" si="807"/>
        <v>14</v>
      </c>
      <c r="CC558" s="14" t="s">
        <v>21</v>
      </c>
      <c r="CD558" s="14">
        <f>INDEX(属性投放!$AY$6:$AY$85,(BW558-2)*20+CB558)</f>
        <v>10908</v>
      </c>
      <c r="CE558" s="14" t="s">
        <v>22</v>
      </c>
      <c r="CF558" s="14">
        <f>INDEX(属性投放!$AZ$6:$AZ$85,(BW558-2)*20+CB558)</f>
        <v>5392</v>
      </c>
      <c r="CG558" s="14" t="s">
        <v>674</v>
      </c>
      <c r="CH558" s="14">
        <f>INDEX(属性投放!$BA$6:$BA$85,(BW558-2)*20+CB558)</f>
        <v>107580</v>
      </c>
      <c r="CI558" s="14" t="s">
        <v>21</v>
      </c>
      <c r="CJ558" s="14">
        <f>INDEX(属性投放!$BB$6:$BB$85,(BW558-2)*20+CB558)</f>
        <v>40</v>
      </c>
      <c r="CK558" s="14" t="s">
        <v>22</v>
      </c>
      <c r="CL558" s="14">
        <f>INDEX(属性投放!$BC$6:$BC$85,(BW558-2)*20+CB558)</f>
        <v>20</v>
      </c>
      <c r="CM558" s="14" t="s">
        <v>674</v>
      </c>
      <c r="CN558" s="14">
        <f>INDEX(属性投放!$BD$6:$BD$85,(BW558-2)*20+CB558)</f>
        <v>400</v>
      </c>
      <c r="CQ558" s="13">
        <v>554</v>
      </c>
      <c r="CR558" s="13">
        <f t="shared" si="808"/>
        <v>11</v>
      </c>
      <c r="CS558" s="13">
        <f t="shared" si="809"/>
        <v>34</v>
      </c>
      <c r="CT558" s="14">
        <f t="shared" si="810"/>
        <v>5</v>
      </c>
      <c r="CU558" s="14">
        <f t="shared" si="811"/>
        <v>1102011</v>
      </c>
      <c r="CV558" s="14" t="str">
        <f>INDEX($O$6:$O$27,CR558)&amp;"-"&amp;INDEX(属性投放!$AB$7:$AB$26,CX558)&amp;"-魂火-"&amp;CZ558</f>
        <v>张飞-焦热+2-魂火-1</v>
      </c>
      <c r="CW558" s="25" t="s">
        <v>162</v>
      </c>
      <c r="CX558" s="14">
        <f>INDEX(属性投放!$AL$7:$AL$58,CS558)</f>
        <v>15</v>
      </c>
      <c r="CY558" s="14" t="s">
        <v>701</v>
      </c>
      <c r="CZ558" s="14">
        <f>INDEX(属性投放!$AM$7:$AM$58,CS558)</f>
        <v>1</v>
      </c>
      <c r="DA558" s="14">
        <f t="shared" si="812"/>
        <v>34</v>
      </c>
      <c r="DB558" s="14">
        <f>INDEX(属性投放!$AN$7:$AN$58,DA558)</f>
        <v>105</v>
      </c>
      <c r="DC558" s="14" t="s">
        <v>702</v>
      </c>
      <c r="DD558" s="14">
        <f>INDEX(属性投放!$BJ$6:$BJ$85,(CT558-2)*20+CX558)</f>
        <v>800</v>
      </c>
      <c r="DE558" s="14">
        <f>SUMIFS(DD$5:DD558,$CR$5:$CR558,"="&amp;$CR558)</f>
        <v>9550</v>
      </c>
      <c r="DF558" s="14" t="s">
        <v>703</v>
      </c>
      <c r="DG558" s="14">
        <f>INDEX(属性投放!$BK$6:$BK$85,(CT558-2)*20+CX558)</f>
        <v>400</v>
      </c>
      <c r="DH558" s="14">
        <f>SUMIFS(DG$5:DG558,$CR$5:$CR558,"="&amp;$CR558)</f>
        <v>4778</v>
      </c>
      <c r="DI558" s="14" t="s">
        <v>704</v>
      </c>
      <c r="DJ558" s="14">
        <f>INDEX(属性投放!$BL$6:$BL$85,(CT558-2)*20+CX558)</f>
        <v>8000</v>
      </c>
      <c r="DK558" s="14">
        <f>SUMIFS(DJ$5:DJ558,$CR$5:$CR558,"="&amp;$CR558)</f>
        <v>95500</v>
      </c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>
        <v>555</v>
      </c>
      <c r="BV559" s="13">
        <f t="shared" si="803"/>
        <v>28</v>
      </c>
      <c r="BW559" s="14">
        <f t="shared" si="804"/>
        <v>4</v>
      </c>
      <c r="BX559" s="14">
        <f t="shared" si="805"/>
        <v>1102031</v>
      </c>
      <c r="BY559" s="14" t="str">
        <f t="shared" si="806"/>
        <v>秦琼15突</v>
      </c>
      <c r="BZ559" s="25" t="s">
        <v>162</v>
      </c>
      <c r="CA559" s="14">
        <v>117</v>
      </c>
      <c r="CB559" s="14">
        <f t="shared" si="807"/>
        <v>15</v>
      </c>
      <c r="CC559" s="14" t="s">
        <v>21</v>
      </c>
      <c r="CD559" s="14">
        <f>INDEX(属性投放!$AY$6:$AY$85,(BW559-2)*20+CB559)</f>
        <v>13348</v>
      </c>
      <c r="CE559" s="14" t="s">
        <v>22</v>
      </c>
      <c r="CF559" s="14">
        <f>INDEX(属性投放!$AZ$6:$AZ$85,(BW559-2)*20+CB559)</f>
        <v>6612</v>
      </c>
      <c r="CG559" s="14" t="s">
        <v>674</v>
      </c>
      <c r="CH559" s="14">
        <f>INDEX(属性投放!$BA$6:$BA$85,(BW559-2)*20+CB559)</f>
        <v>131980</v>
      </c>
      <c r="CI559" s="14" t="s">
        <v>21</v>
      </c>
      <c r="CJ559" s="14">
        <f>INDEX(属性投放!$BB$6:$BB$85,(BW559-2)*20+CB559)</f>
        <v>40</v>
      </c>
      <c r="CK559" s="14" t="s">
        <v>22</v>
      </c>
      <c r="CL559" s="14">
        <f>INDEX(属性投放!$BC$6:$BC$85,(BW559-2)*20+CB559)</f>
        <v>20</v>
      </c>
      <c r="CM559" s="14" t="s">
        <v>674</v>
      </c>
      <c r="CN559" s="14">
        <f>INDEX(属性投放!$BD$6:$BD$85,(BW559-2)*20+CB559)</f>
        <v>400</v>
      </c>
      <c r="CQ559" s="13">
        <v>555</v>
      </c>
      <c r="CR559" s="13">
        <f t="shared" si="808"/>
        <v>11</v>
      </c>
      <c r="CS559" s="13">
        <f t="shared" si="809"/>
        <v>35</v>
      </c>
      <c r="CT559" s="14">
        <f t="shared" si="810"/>
        <v>5</v>
      </c>
      <c r="CU559" s="14">
        <f t="shared" si="811"/>
        <v>1102011</v>
      </c>
      <c r="CV559" s="14" t="str">
        <f>INDEX($O$6:$O$27,CR559)&amp;"-"&amp;INDEX(属性投放!$AB$7:$AB$26,CX559)&amp;"-魂火-"&amp;CZ559</f>
        <v>张飞-焦热+2-魂火-2</v>
      </c>
      <c r="CW559" s="25" t="s">
        <v>162</v>
      </c>
      <c r="CX559" s="14">
        <f>INDEX(属性投放!$AL$7:$AL$58,CS559)</f>
        <v>15</v>
      </c>
      <c r="CY559" s="14" t="s">
        <v>701</v>
      </c>
      <c r="CZ559" s="14">
        <f>INDEX(属性投放!$AM$7:$AM$58,CS559)</f>
        <v>2</v>
      </c>
      <c r="DA559" s="14">
        <f t="shared" si="812"/>
        <v>35</v>
      </c>
      <c r="DB559" s="14">
        <f>INDEX(属性投放!$AN$7:$AN$58,DA559)</f>
        <v>107</v>
      </c>
      <c r="DC559" s="14" t="s">
        <v>702</v>
      </c>
      <c r="DD559" s="14">
        <f>INDEX(属性投放!$BJ$6:$BJ$85,(CT559-2)*20+CX559)</f>
        <v>800</v>
      </c>
      <c r="DE559" s="14">
        <f>SUMIFS(DD$5:DD559,$CR$5:$CR559,"="&amp;$CR559)</f>
        <v>10350</v>
      </c>
      <c r="DF559" s="14" t="s">
        <v>703</v>
      </c>
      <c r="DG559" s="14">
        <f>INDEX(属性投放!$BK$6:$BK$85,(CT559-2)*20+CX559)</f>
        <v>400</v>
      </c>
      <c r="DH559" s="14">
        <f>SUMIFS(DG$5:DG559,$CR$5:$CR559,"="&amp;$CR559)</f>
        <v>5178</v>
      </c>
      <c r="DI559" s="14" t="s">
        <v>704</v>
      </c>
      <c r="DJ559" s="14">
        <f>INDEX(属性投放!$BL$6:$BL$85,(CT559-2)*20+CX559)</f>
        <v>8000</v>
      </c>
      <c r="DK559" s="14">
        <f>SUMIFS(DJ$5:DJ559,$CR$5:$CR559,"="&amp;$CR559)</f>
        <v>103500</v>
      </c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>
        <v>556</v>
      </c>
      <c r="BV560" s="13">
        <f t="shared" si="803"/>
        <v>28</v>
      </c>
      <c r="BW560" s="14">
        <f t="shared" si="804"/>
        <v>4</v>
      </c>
      <c r="BX560" s="14">
        <f t="shared" si="805"/>
        <v>1102031</v>
      </c>
      <c r="BY560" s="14" t="str">
        <f t="shared" si="806"/>
        <v>秦琼16突</v>
      </c>
      <c r="BZ560" s="25" t="s">
        <v>162</v>
      </c>
      <c r="CA560" s="14">
        <v>118</v>
      </c>
      <c r="CB560" s="14">
        <f t="shared" si="807"/>
        <v>16</v>
      </c>
      <c r="CC560" s="14" t="s">
        <v>21</v>
      </c>
      <c r="CD560" s="14">
        <f>INDEX(属性投放!$AY$6:$AY$85,(BW560-2)*20+CB560)</f>
        <v>16718</v>
      </c>
      <c r="CE560" s="14" t="s">
        <v>22</v>
      </c>
      <c r="CF560" s="14">
        <f>INDEX(属性投放!$AZ$6:$AZ$85,(BW560-2)*20+CB560)</f>
        <v>8297</v>
      </c>
      <c r="CG560" s="14" t="s">
        <v>674</v>
      </c>
      <c r="CH560" s="14">
        <f>INDEX(属性投放!$BA$6:$BA$85,(BW560-2)*20+CB560)</f>
        <v>165680</v>
      </c>
      <c r="CI560" s="14" t="s">
        <v>21</v>
      </c>
      <c r="CJ560" s="14">
        <f>INDEX(属性投放!$BB$6:$BB$85,(BW560-2)*20+CB560)</f>
        <v>50</v>
      </c>
      <c r="CK560" s="14" t="s">
        <v>22</v>
      </c>
      <c r="CL560" s="14">
        <f>INDEX(属性投放!$BC$6:$BC$85,(BW560-2)*20+CB560)</f>
        <v>25</v>
      </c>
      <c r="CM560" s="14" t="s">
        <v>674</v>
      </c>
      <c r="CN560" s="14">
        <f>INDEX(属性投放!$BD$6:$BD$85,(BW560-2)*20+CB560)</f>
        <v>500</v>
      </c>
      <c r="CQ560" s="13">
        <v>556</v>
      </c>
      <c r="CR560" s="13">
        <f t="shared" si="808"/>
        <v>11</v>
      </c>
      <c r="CS560" s="13">
        <f t="shared" si="809"/>
        <v>36</v>
      </c>
      <c r="CT560" s="14">
        <f t="shared" si="810"/>
        <v>5</v>
      </c>
      <c r="CU560" s="14">
        <f t="shared" si="811"/>
        <v>1102011</v>
      </c>
      <c r="CV560" s="14" t="str">
        <f>INDEX($O$6:$O$27,CR560)&amp;"-"&amp;INDEX(属性投放!$AB$7:$AB$26,CX560)&amp;"-魂火-"&amp;CZ560</f>
        <v>张飞-焦热+2-魂火-3</v>
      </c>
      <c r="CW560" s="25" t="s">
        <v>162</v>
      </c>
      <c r="CX560" s="14">
        <f>INDEX(属性投放!$AL$7:$AL$58,CS560)</f>
        <v>15</v>
      </c>
      <c r="CY560" s="14" t="s">
        <v>701</v>
      </c>
      <c r="CZ560" s="14">
        <f>INDEX(属性投放!$AM$7:$AM$58,CS560)</f>
        <v>3</v>
      </c>
      <c r="DA560" s="14">
        <f t="shared" si="812"/>
        <v>36</v>
      </c>
      <c r="DB560" s="14">
        <f>INDEX(属性投放!$AN$7:$AN$58,DA560)</f>
        <v>110</v>
      </c>
      <c r="DC560" s="14" t="s">
        <v>702</v>
      </c>
      <c r="DD560" s="14">
        <f>INDEX(属性投放!$BJ$6:$BJ$85,(CT560-2)*20+CX560)</f>
        <v>800</v>
      </c>
      <c r="DE560" s="14">
        <f>SUMIFS(DD$5:DD560,$CR$5:$CR560,"="&amp;$CR560)</f>
        <v>11150</v>
      </c>
      <c r="DF560" s="14" t="s">
        <v>703</v>
      </c>
      <c r="DG560" s="14">
        <f>INDEX(属性投放!$BK$6:$BK$85,(CT560-2)*20+CX560)</f>
        <v>400</v>
      </c>
      <c r="DH560" s="14">
        <f>SUMIFS(DG$5:DG560,$CR$5:$CR560,"="&amp;$CR560)</f>
        <v>5578</v>
      </c>
      <c r="DI560" s="14" t="s">
        <v>704</v>
      </c>
      <c r="DJ560" s="14">
        <f>INDEX(属性投放!$BL$6:$BL$85,(CT560-2)*20+CX560)</f>
        <v>8000</v>
      </c>
      <c r="DK560" s="14">
        <f>SUMIFS(DJ$5:DJ560,$CR$5:$CR560,"="&amp;$CR560)</f>
        <v>111500</v>
      </c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>
        <v>557</v>
      </c>
      <c r="BV561" s="13">
        <f t="shared" si="803"/>
        <v>28</v>
      </c>
      <c r="BW561" s="14">
        <f t="shared" si="804"/>
        <v>4</v>
      </c>
      <c r="BX561" s="14">
        <f t="shared" si="805"/>
        <v>1102031</v>
      </c>
      <c r="BY561" s="14" t="str">
        <f t="shared" si="806"/>
        <v>秦琼17突</v>
      </c>
      <c r="BZ561" s="25" t="s">
        <v>162</v>
      </c>
      <c r="CA561" s="14">
        <v>119</v>
      </c>
      <c r="CB561" s="14">
        <f t="shared" si="807"/>
        <v>17</v>
      </c>
      <c r="CC561" s="14" t="s">
        <v>21</v>
      </c>
      <c r="CD561" s="14">
        <f>INDEX(属性投放!$AY$6:$AY$85,(BW561-2)*20+CB561)</f>
        <v>20568</v>
      </c>
      <c r="CE561" s="14" t="s">
        <v>22</v>
      </c>
      <c r="CF561" s="14">
        <f>INDEX(属性投放!$AZ$6:$AZ$85,(BW561-2)*20+CB561)</f>
        <v>10222</v>
      </c>
      <c r="CG561" s="14" t="s">
        <v>674</v>
      </c>
      <c r="CH561" s="14">
        <f>INDEX(属性投放!$BA$6:$BA$85,(BW561-2)*20+CB561)</f>
        <v>204180</v>
      </c>
      <c r="CI561" s="14" t="s">
        <v>21</v>
      </c>
      <c r="CJ561" s="14">
        <f>INDEX(属性投放!$BB$6:$BB$85,(BW561-2)*20+CB561)</f>
        <v>50</v>
      </c>
      <c r="CK561" s="14" t="s">
        <v>22</v>
      </c>
      <c r="CL561" s="14">
        <f>INDEX(属性投放!$BC$6:$BC$85,(BW561-2)*20+CB561)</f>
        <v>25</v>
      </c>
      <c r="CM561" s="14" t="s">
        <v>674</v>
      </c>
      <c r="CN561" s="14">
        <f>INDEX(属性投放!$BD$6:$BD$85,(BW561-2)*20+CB561)</f>
        <v>500</v>
      </c>
      <c r="CQ561" s="13">
        <v>557</v>
      </c>
      <c r="CR561" s="13">
        <f t="shared" si="808"/>
        <v>11</v>
      </c>
      <c r="CS561" s="13">
        <f t="shared" si="809"/>
        <v>37</v>
      </c>
      <c r="CT561" s="14">
        <f t="shared" si="810"/>
        <v>5</v>
      </c>
      <c r="CU561" s="14">
        <f t="shared" si="811"/>
        <v>1102011</v>
      </c>
      <c r="CV561" s="14" t="str">
        <f>INDEX($O$6:$O$27,CR561)&amp;"-"&amp;INDEX(属性投放!$AB$7:$AB$26,CX561)&amp;"-魂火-"&amp;CZ561</f>
        <v>张飞-大焦热-魂火-1</v>
      </c>
      <c r="CW561" s="25" t="s">
        <v>162</v>
      </c>
      <c r="CX561" s="14">
        <f>INDEX(属性投放!$AL$7:$AL$58,CS561)</f>
        <v>16</v>
      </c>
      <c r="CY561" s="14" t="s">
        <v>701</v>
      </c>
      <c r="CZ561" s="14">
        <f>INDEX(属性投放!$AM$7:$AM$58,CS561)</f>
        <v>1</v>
      </c>
      <c r="DA561" s="14">
        <f t="shared" si="812"/>
        <v>37</v>
      </c>
      <c r="DB561" s="14">
        <f>INDEX(属性投放!$AN$7:$AN$58,DA561)</f>
        <v>112</v>
      </c>
      <c r="DC561" s="14" t="s">
        <v>702</v>
      </c>
      <c r="DD561" s="14">
        <f>INDEX(属性投放!$BJ$6:$BJ$85,(CT561-2)*20+CX561)</f>
        <v>1000</v>
      </c>
      <c r="DE561" s="14">
        <f>SUMIFS(DD$5:DD561,$CR$5:$CR561,"="&amp;$CR561)</f>
        <v>12150</v>
      </c>
      <c r="DF561" s="14" t="s">
        <v>703</v>
      </c>
      <c r="DG561" s="14">
        <f>INDEX(属性投放!$BK$6:$BK$85,(CT561-2)*20+CX561)</f>
        <v>500</v>
      </c>
      <c r="DH561" s="14">
        <f>SUMIFS(DG$5:DG561,$CR$5:$CR561,"="&amp;$CR561)</f>
        <v>6078</v>
      </c>
      <c r="DI561" s="14" t="s">
        <v>704</v>
      </c>
      <c r="DJ561" s="14">
        <f>INDEX(属性投放!$BL$6:$BL$85,(CT561-2)*20+CX561)</f>
        <v>10000</v>
      </c>
      <c r="DK561" s="14">
        <f>SUMIFS(DJ$5:DJ561,$CR$5:$CR561,"="&amp;$CR561)</f>
        <v>121500</v>
      </c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>
        <v>558</v>
      </c>
      <c r="BV562" s="13">
        <f t="shared" si="803"/>
        <v>28</v>
      </c>
      <c r="BW562" s="14">
        <f t="shared" si="804"/>
        <v>4</v>
      </c>
      <c r="BX562" s="14">
        <f t="shared" si="805"/>
        <v>1102031</v>
      </c>
      <c r="BY562" s="14" t="str">
        <f t="shared" si="806"/>
        <v>秦琼18突</v>
      </c>
      <c r="BZ562" s="25" t="s">
        <v>162</v>
      </c>
      <c r="CA562" s="14">
        <v>120</v>
      </c>
      <c r="CB562" s="14">
        <f t="shared" si="807"/>
        <v>18</v>
      </c>
      <c r="CC562" s="14" t="s">
        <v>21</v>
      </c>
      <c r="CD562" s="14">
        <f>INDEX(属性投放!$AY$6:$AY$85,(BW562-2)*20+CB562)</f>
        <v>25318</v>
      </c>
      <c r="CE562" s="14" t="s">
        <v>22</v>
      </c>
      <c r="CF562" s="14">
        <f>INDEX(属性投放!$AZ$6:$AZ$85,(BW562-2)*20+CB562)</f>
        <v>12597</v>
      </c>
      <c r="CG562" s="14" t="s">
        <v>674</v>
      </c>
      <c r="CH562" s="14">
        <f>INDEX(属性投放!$BA$6:$BA$85,(BW562-2)*20+CB562)</f>
        <v>251680</v>
      </c>
      <c r="CI562" s="14" t="s">
        <v>21</v>
      </c>
      <c r="CJ562" s="14">
        <f>INDEX(属性投放!$BB$6:$BB$85,(BW562-2)*20+CB562)</f>
        <v>50</v>
      </c>
      <c r="CK562" s="14" t="s">
        <v>22</v>
      </c>
      <c r="CL562" s="14">
        <f>INDEX(属性投放!$BC$6:$BC$85,(BW562-2)*20+CB562)</f>
        <v>25</v>
      </c>
      <c r="CM562" s="14" t="s">
        <v>674</v>
      </c>
      <c r="CN562" s="14">
        <f>INDEX(属性投放!$BD$6:$BD$85,(BW562-2)*20+CB562)</f>
        <v>500</v>
      </c>
      <c r="CQ562" s="13">
        <v>558</v>
      </c>
      <c r="CR562" s="13">
        <f t="shared" si="808"/>
        <v>11</v>
      </c>
      <c r="CS562" s="13">
        <f t="shared" si="809"/>
        <v>38</v>
      </c>
      <c r="CT562" s="14">
        <f t="shared" si="810"/>
        <v>5</v>
      </c>
      <c r="CU562" s="14">
        <f t="shared" si="811"/>
        <v>1102011</v>
      </c>
      <c r="CV562" s="14" t="str">
        <f>INDEX($O$6:$O$27,CR562)&amp;"-"&amp;INDEX(属性投放!$AB$7:$AB$26,CX562)&amp;"-魂火-"&amp;CZ562</f>
        <v>张飞-大焦热-魂火-2</v>
      </c>
      <c r="CW562" s="25" t="s">
        <v>162</v>
      </c>
      <c r="CX562" s="14">
        <f>INDEX(属性投放!$AL$7:$AL$58,CS562)</f>
        <v>16</v>
      </c>
      <c r="CY562" s="14" t="s">
        <v>701</v>
      </c>
      <c r="CZ562" s="14">
        <f>INDEX(属性投放!$AM$7:$AM$58,CS562)</f>
        <v>2</v>
      </c>
      <c r="DA562" s="14">
        <f t="shared" si="812"/>
        <v>38</v>
      </c>
      <c r="DB562" s="14">
        <f>INDEX(属性投放!$AN$7:$AN$58,DA562)</f>
        <v>115</v>
      </c>
      <c r="DC562" s="14" t="s">
        <v>702</v>
      </c>
      <c r="DD562" s="14">
        <f>INDEX(属性投放!$BJ$6:$BJ$85,(CT562-2)*20+CX562)</f>
        <v>1000</v>
      </c>
      <c r="DE562" s="14">
        <f>SUMIFS(DD$5:DD562,$CR$5:$CR562,"="&amp;$CR562)</f>
        <v>13150</v>
      </c>
      <c r="DF562" s="14" t="s">
        <v>703</v>
      </c>
      <c r="DG562" s="14">
        <f>INDEX(属性投放!$BK$6:$BK$85,(CT562-2)*20+CX562)</f>
        <v>500</v>
      </c>
      <c r="DH562" s="14">
        <f>SUMIFS(DG$5:DG562,$CR$5:$CR562,"="&amp;$CR562)</f>
        <v>6578</v>
      </c>
      <c r="DI562" s="14" t="s">
        <v>704</v>
      </c>
      <c r="DJ562" s="14">
        <f>INDEX(属性投放!$BL$6:$BL$85,(CT562-2)*20+CX562)</f>
        <v>10000</v>
      </c>
      <c r="DK562" s="14">
        <f>SUMIFS(DJ$5:DJ562,$CR$5:$CR562,"="&amp;$CR562)</f>
        <v>131500</v>
      </c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>
        <v>559</v>
      </c>
      <c r="BV563" s="13">
        <f t="shared" si="803"/>
        <v>28</v>
      </c>
      <c r="BW563" s="14">
        <f t="shared" si="804"/>
        <v>4</v>
      </c>
      <c r="BX563" s="14">
        <f t="shared" si="805"/>
        <v>1102031</v>
      </c>
      <c r="BY563" s="14" t="str">
        <f t="shared" si="806"/>
        <v>秦琼19突</v>
      </c>
      <c r="BZ563" s="25" t="s">
        <v>162</v>
      </c>
      <c r="CA563" s="14">
        <v>121</v>
      </c>
      <c r="CB563" s="14">
        <f t="shared" si="807"/>
        <v>19</v>
      </c>
      <c r="CC563" s="14" t="s">
        <v>21</v>
      </c>
      <c r="CD563" s="14">
        <f>INDEX(属性投放!$AY$6:$AY$85,(BW563-2)*20+CB563)</f>
        <v>31618</v>
      </c>
      <c r="CE563" s="14" t="s">
        <v>22</v>
      </c>
      <c r="CF563" s="14">
        <f>INDEX(属性投放!$AZ$6:$AZ$85,(BW563-2)*20+CB563)</f>
        <v>15747</v>
      </c>
      <c r="CG563" s="14" t="s">
        <v>674</v>
      </c>
      <c r="CH563" s="14">
        <f>INDEX(属性投放!$BA$6:$BA$85,(BW563-2)*20+CB563)</f>
        <v>314680</v>
      </c>
      <c r="CI563" s="14" t="s">
        <v>21</v>
      </c>
      <c r="CJ563" s="14">
        <f>INDEX(属性投放!$BB$6:$BB$85,(BW563-2)*20+CB563)</f>
        <v>75</v>
      </c>
      <c r="CK563" s="14" t="s">
        <v>22</v>
      </c>
      <c r="CL563" s="14">
        <f>INDEX(属性投放!$BC$6:$BC$85,(BW563-2)*20+CB563)</f>
        <v>38</v>
      </c>
      <c r="CM563" s="14" t="s">
        <v>674</v>
      </c>
      <c r="CN563" s="14">
        <f>INDEX(属性投放!$BD$6:$BD$85,(BW563-2)*20+CB563)</f>
        <v>750</v>
      </c>
      <c r="CQ563" s="13">
        <v>559</v>
      </c>
      <c r="CR563" s="13">
        <f t="shared" si="808"/>
        <v>11</v>
      </c>
      <c r="CS563" s="13">
        <f t="shared" si="809"/>
        <v>39</v>
      </c>
      <c r="CT563" s="14">
        <f t="shared" si="810"/>
        <v>5</v>
      </c>
      <c r="CU563" s="14">
        <f t="shared" si="811"/>
        <v>1102011</v>
      </c>
      <c r="CV563" s="14" t="str">
        <f>INDEX($O$6:$O$27,CR563)&amp;"-"&amp;INDEX(属性投放!$AB$7:$AB$26,CX563)&amp;"-魂火-"&amp;CZ563</f>
        <v>张飞-大焦热-魂火-3</v>
      </c>
      <c r="CW563" s="25" t="s">
        <v>162</v>
      </c>
      <c r="CX563" s="14">
        <f>INDEX(属性投放!$AL$7:$AL$58,CS563)</f>
        <v>16</v>
      </c>
      <c r="CY563" s="14" t="s">
        <v>701</v>
      </c>
      <c r="CZ563" s="14">
        <f>INDEX(属性投放!$AM$7:$AM$58,CS563)</f>
        <v>3</v>
      </c>
      <c r="DA563" s="14">
        <f t="shared" si="812"/>
        <v>39</v>
      </c>
      <c r="DB563" s="14">
        <f>INDEX(属性投放!$AN$7:$AN$58,DA563)</f>
        <v>117</v>
      </c>
      <c r="DC563" s="14" t="s">
        <v>702</v>
      </c>
      <c r="DD563" s="14">
        <f>INDEX(属性投放!$BJ$6:$BJ$85,(CT563-2)*20+CX563)</f>
        <v>1000</v>
      </c>
      <c r="DE563" s="14">
        <f>SUMIFS(DD$5:DD563,$CR$5:$CR563,"="&amp;$CR563)</f>
        <v>14150</v>
      </c>
      <c r="DF563" s="14" t="s">
        <v>703</v>
      </c>
      <c r="DG563" s="14">
        <f>INDEX(属性投放!$BK$6:$BK$85,(CT563-2)*20+CX563)</f>
        <v>500</v>
      </c>
      <c r="DH563" s="14">
        <f>SUMIFS(DG$5:DG563,$CR$5:$CR563,"="&amp;$CR563)</f>
        <v>7078</v>
      </c>
      <c r="DI563" s="14" t="s">
        <v>704</v>
      </c>
      <c r="DJ563" s="14">
        <f>INDEX(属性投放!$BL$6:$BL$85,(CT563-2)*20+CX563)</f>
        <v>10000</v>
      </c>
      <c r="DK563" s="14">
        <f>SUMIFS(DJ$5:DJ563,$CR$5:$CR563,"="&amp;$CR563)</f>
        <v>141500</v>
      </c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>
        <v>560</v>
      </c>
      <c r="BV564" s="13">
        <f t="shared" si="803"/>
        <v>28</v>
      </c>
      <c r="BW564" s="14">
        <f t="shared" si="804"/>
        <v>4</v>
      </c>
      <c r="BX564" s="14">
        <f t="shared" si="805"/>
        <v>1102031</v>
      </c>
      <c r="BY564" s="14" t="str">
        <f t="shared" si="806"/>
        <v>秦琼20突</v>
      </c>
      <c r="BZ564" s="25" t="s">
        <v>162</v>
      </c>
      <c r="CA564" s="14">
        <v>122</v>
      </c>
      <c r="CB564" s="14">
        <f t="shared" si="807"/>
        <v>20</v>
      </c>
      <c r="CC564" s="14" t="s">
        <v>21</v>
      </c>
      <c r="CD564" s="14">
        <f>INDEX(属性投放!$AY$6:$AY$85,(BW564-2)*20+CB564)</f>
        <v>39068</v>
      </c>
      <c r="CE564" s="14" t="s">
        <v>22</v>
      </c>
      <c r="CF564" s="14">
        <f>INDEX(属性投放!$AZ$6:$AZ$85,(BW564-2)*20+CB564)</f>
        <v>19476</v>
      </c>
      <c r="CG564" s="14" t="s">
        <v>674</v>
      </c>
      <c r="CH564" s="14">
        <f>INDEX(属性投放!$BA$6:$BA$85,(BW564-2)*20+CB564)</f>
        <v>389180</v>
      </c>
      <c r="CI564" s="14" t="s">
        <v>21</v>
      </c>
      <c r="CJ564" s="14">
        <f>INDEX(属性投放!$BB$6:$BB$85,(BW564-2)*20+CB564)</f>
        <v>75</v>
      </c>
      <c r="CK564" s="14" t="s">
        <v>22</v>
      </c>
      <c r="CL564" s="14">
        <f>INDEX(属性投放!$BC$6:$BC$85,(BW564-2)*20+CB564)</f>
        <v>38</v>
      </c>
      <c r="CM564" s="14" t="s">
        <v>674</v>
      </c>
      <c r="CN564" s="14">
        <f>INDEX(属性投放!$BD$6:$BD$85,(BW564-2)*20+CB564)</f>
        <v>750</v>
      </c>
      <c r="CQ564" s="13">
        <v>560</v>
      </c>
      <c r="CR564" s="13">
        <f t="shared" si="808"/>
        <v>11</v>
      </c>
      <c r="CS564" s="13">
        <f t="shared" si="809"/>
        <v>40</v>
      </c>
      <c r="CT564" s="14">
        <f t="shared" si="810"/>
        <v>5</v>
      </c>
      <c r="CU564" s="14">
        <f t="shared" si="811"/>
        <v>1102011</v>
      </c>
      <c r="CV564" s="14" t="str">
        <f>INDEX($O$6:$O$27,CR564)&amp;"-"&amp;INDEX(属性投放!$AB$7:$AB$26,CX564)&amp;"-魂火-"&amp;CZ564</f>
        <v>张飞-大焦热+1-魂火-1</v>
      </c>
      <c r="CW564" s="25" t="s">
        <v>162</v>
      </c>
      <c r="CX564" s="14">
        <f>INDEX(属性投放!$AL$7:$AL$58,CS564)</f>
        <v>17</v>
      </c>
      <c r="CY564" s="14" t="s">
        <v>701</v>
      </c>
      <c r="CZ564" s="14">
        <f>INDEX(属性投放!$AM$7:$AM$58,CS564)</f>
        <v>1</v>
      </c>
      <c r="DA564" s="14">
        <f t="shared" si="812"/>
        <v>40</v>
      </c>
      <c r="DB564" s="14">
        <f>INDEX(属性投放!$AN$7:$AN$58,DA564)</f>
        <v>120</v>
      </c>
      <c r="DC564" s="14" t="s">
        <v>702</v>
      </c>
      <c r="DD564" s="14">
        <f>INDEX(属性投放!$BJ$6:$BJ$85,(CT564-2)*20+CX564)</f>
        <v>1250</v>
      </c>
      <c r="DE564" s="14">
        <f>SUMIFS(DD$5:DD564,$CR$5:$CR564,"="&amp;$CR564)</f>
        <v>15400</v>
      </c>
      <c r="DF564" s="14" t="s">
        <v>703</v>
      </c>
      <c r="DG564" s="14">
        <f>INDEX(属性投放!$BK$6:$BK$85,(CT564-2)*20+CX564)</f>
        <v>625</v>
      </c>
      <c r="DH564" s="14">
        <f>SUMIFS(DG$5:DG564,$CR$5:$CR564,"="&amp;$CR564)</f>
        <v>7703</v>
      </c>
      <c r="DI564" s="14" t="s">
        <v>704</v>
      </c>
      <c r="DJ564" s="14">
        <f>INDEX(属性投放!$BL$6:$BL$85,(CT564-2)*20+CX564)</f>
        <v>12500</v>
      </c>
      <c r="DK564" s="14">
        <f>SUMIFS(DJ$5:DJ564,$CR$5:$CR564,"="&amp;$CR564)</f>
        <v>154000</v>
      </c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808"/>
        <v>11</v>
      </c>
      <c r="CS565" s="13">
        <f t="shared" si="809"/>
        <v>41</v>
      </c>
      <c r="CT565" s="14">
        <f t="shared" si="810"/>
        <v>5</v>
      </c>
      <c r="CU565" s="14">
        <f t="shared" si="811"/>
        <v>1102011</v>
      </c>
      <c r="CV565" s="14" t="str">
        <f>INDEX($O$6:$O$27,CR565)&amp;"-"&amp;INDEX(属性投放!$AB$7:$AB$26,CX565)&amp;"-魂火-"&amp;CZ565</f>
        <v>张飞-大焦热+1-魂火-2</v>
      </c>
      <c r="CW565" s="25" t="s">
        <v>162</v>
      </c>
      <c r="CX565" s="14">
        <f>INDEX(属性投放!$AL$7:$AL$58,CS565)</f>
        <v>17</v>
      </c>
      <c r="CY565" s="14" t="s">
        <v>701</v>
      </c>
      <c r="CZ565" s="14">
        <f>INDEX(属性投放!$AM$7:$AM$58,CS565)</f>
        <v>2</v>
      </c>
      <c r="DA565" s="14">
        <f t="shared" si="812"/>
        <v>41</v>
      </c>
      <c r="DB565" s="14">
        <f>INDEX(属性投放!$AN$7:$AN$58,DA565)</f>
        <v>122</v>
      </c>
      <c r="DC565" s="14" t="s">
        <v>702</v>
      </c>
      <c r="DD565" s="14">
        <f>INDEX(属性投放!$BJ$6:$BJ$85,(CT565-2)*20+CX565)</f>
        <v>1250</v>
      </c>
      <c r="DE565" s="14">
        <f>SUMIFS(DD$5:DD565,$CR$5:$CR565,"="&amp;$CR565)</f>
        <v>16650</v>
      </c>
      <c r="DF565" s="14" t="s">
        <v>703</v>
      </c>
      <c r="DG565" s="14">
        <f>INDEX(属性投放!$BK$6:$BK$85,(CT565-2)*20+CX565)</f>
        <v>625</v>
      </c>
      <c r="DH565" s="14">
        <f>SUMIFS(DG$5:DG565,$CR$5:$CR565,"="&amp;$CR565)</f>
        <v>8328</v>
      </c>
      <c r="DI565" s="14" t="s">
        <v>704</v>
      </c>
      <c r="DJ565" s="14">
        <f>INDEX(属性投放!$BL$6:$BL$85,(CT565-2)*20+CX565)</f>
        <v>12500</v>
      </c>
      <c r="DK565" s="14">
        <f>SUMIFS(DJ$5:DJ565,$CR$5:$CR565,"="&amp;$CR565)</f>
        <v>166500</v>
      </c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808"/>
        <v>11</v>
      </c>
      <c r="CS566" s="13">
        <f t="shared" si="809"/>
        <v>42</v>
      </c>
      <c r="CT566" s="14">
        <f t="shared" si="810"/>
        <v>5</v>
      </c>
      <c r="CU566" s="14">
        <f t="shared" si="811"/>
        <v>1102011</v>
      </c>
      <c r="CV566" s="14" t="str">
        <f>INDEX($O$6:$O$27,CR566)&amp;"-"&amp;INDEX(属性投放!$AB$7:$AB$26,CX566)&amp;"-魂火-"&amp;CZ566</f>
        <v>张飞-大焦热+1-魂火-3</v>
      </c>
      <c r="CW566" s="25" t="s">
        <v>162</v>
      </c>
      <c r="CX566" s="14">
        <f>INDEX(属性投放!$AL$7:$AL$58,CS566)</f>
        <v>17</v>
      </c>
      <c r="CY566" s="14" t="s">
        <v>701</v>
      </c>
      <c r="CZ566" s="14">
        <f>INDEX(属性投放!$AM$7:$AM$58,CS566)</f>
        <v>3</v>
      </c>
      <c r="DA566" s="14">
        <f t="shared" si="812"/>
        <v>42</v>
      </c>
      <c r="DB566" s="14">
        <f>INDEX(属性投放!$AN$7:$AN$58,DA566)</f>
        <v>125</v>
      </c>
      <c r="DC566" s="14" t="s">
        <v>702</v>
      </c>
      <c r="DD566" s="14">
        <f>INDEX(属性投放!$BJ$6:$BJ$85,(CT566-2)*20+CX566)</f>
        <v>1250</v>
      </c>
      <c r="DE566" s="14">
        <f>SUMIFS(DD$5:DD566,$CR$5:$CR566,"="&amp;$CR566)</f>
        <v>17900</v>
      </c>
      <c r="DF566" s="14" t="s">
        <v>703</v>
      </c>
      <c r="DG566" s="14">
        <f>INDEX(属性投放!$BK$6:$BK$85,(CT566-2)*20+CX566)</f>
        <v>625</v>
      </c>
      <c r="DH566" s="14">
        <f>SUMIFS(DG$5:DG566,$CR$5:$CR566,"="&amp;$CR566)</f>
        <v>8953</v>
      </c>
      <c r="DI566" s="14" t="s">
        <v>704</v>
      </c>
      <c r="DJ566" s="14">
        <f>INDEX(属性投放!$BL$6:$BL$85,(CT566-2)*20+CX566)</f>
        <v>12500</v>
      </c>
      <c r="DK566" s="14">
        <f>SUMIFS(DJ$5:DJ566,$CR$5:$CR566,"="&amp;$CR566)</f>
        <v>179000</v>
      </c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808"/>
        <v>11</v>
      </c>
      <c r="CS567" s="13">
        <f t="shared" si="809"/>
        <v>43</v>
      </c>
      <c r="CT567" s="14">
        <f t="shared" si="810"/>
        <v>5</v>
      </c>
      <c r="CU567" s="14">
        <f t="shared" si="811"/>
        <v>1102011</v>
      </c>
      <c r="CV567" s="14" t="str">
        <f>INDEX($O$6:$O$27,CR567)&amp;"-"&amp;INDEX(属性投放!$AB$7:$AB$26,CX567)&amp;"-魂火-"&amp;CZ567</f>
        <v>张飞-大焦热+2-魂火-1</v>
      </c>
      <c r="CW567" s="25" t="s">
        <v>162</v>
      </c>
      <c r="CX567" s="14">
        <f>INDEX(属性投放!$AL$7:$AL$58,CS567)</f>
        <v>18</v>
      </c>
      <c r="CY567" s="14" t="s">
        <v>701</v>
      </c>
      <c r="CZ567" s="14">
        <f>INDEX(属性投放!$AM$7:$AM$58,CS567)</f>
        <v>1</v>
      </c>
      <c r="DA567" s="14">
        <f t="shared" si="812"/>
        <v>43</v>
      </c>
      <c r="DB567" s="14">
        <f>INDEX(属性投放!$AN$7:$AN$58,DA567)</f>
        <v>127</v>
      </c>
      <c r="DC567" s="14" t="s">
        <v>702</v>
      </c>
      <c r="DD567" s="14">
        <f>INDEX(属性投放!$BJ$6:$BJ$85,(CT567-2)*20+CX567)</f>
        <v>1500</v>
      </c>
      <c r="DE567" s="14">
        <f>SUMIFS(DD$5:DD567,$CR$5:$CR567,"="&amp;$CR567)</f>
        <v>19400</v>
      </c>
      <c r="DF567" s="14" t="s">
        <v>703</v>
      </c>
      <c r="DG567" s="14">
        <f>INDEX(属性投放!$BK$6:$BK$85,(CT567-2)*20+CX567)</f>
        <v>750</v>
      </c>
      <c r="DH567" s="14">
        <f>SUMIFS(DG$5:DG567,$CR$5:$CR567,"="&amp;$CR567)</f>
        <v>9703</v>
      </c>
      <c r="DI567" s="14" t="s">
        <v>704</v>
      </c>
      <c r="DJ567" s="14">
        <f>INDEX(属性投放!$BL$6:$BL$85,(CT567-2)*20+CX567)</f>
        <v>15000</v>
      </c>
      <c r="DK567" s="14">
        <f>SUMIFS(DJ$5:DJ567,$CR$5:$CR567,"="&amp;$CR567)</f>
        <v>194000</v>
      </c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808"/>
        <v>11</v>
      </c>
      <c r="CS568" s="13">
        <f t="shared" si="809"/>
        <v>44</v>
      </c>
      <c r="CT568" s="14">
        <f t="shared" si="810"/>
        <v>5</v>
      </c>
      <c r="CU568" s="14">
        <f t="shared" si="811"/>
        <v>1102011</v>
      </c>
      <c r="CV568" s="14" t="str">
        <f>INDEX($O$6:$O$27,CR568)&amp;"-"&amp;INDEX(属性投放!$AB$7:$AB$26,CX568)&amp;"-魂火-"&amp;CZ568</f>
        <v>张飞-大焦热+2-魂火-2</v>
      </c>
      <c r="CW568" s="25" t="s">
        <v>162</v>
      </c>
      <c r="CX568" s="14">
        <f>INDEX(属性投放!$AL$7:$AL$58,CS568)</f>
        <v>18</v>
      </c>
      <c r="CY568" s="14" t="s">
        <v>701</v>
      </c>
      <c r="CZ568" s="14">
        <f>INDEX(属性投放!$AM$7:$AM$58,CS568)</f>
        <v>2</v>
      </c>
      <c r="DA568" s="14">
        <f t="shared" si="812"/>
        <v>44</v>
      </c>
      <c r="DB568" s="14">
        <f>INDEX(属性投放!$AN$7:$AN$58,DA568)</f>
        <v>130</v>
      </c>
      <c r="DC568" s="14" t="s">
        <v>702</v>
      </c>
      <c r="DD568" s="14">
        <f>INDEX(属性投放!$BJ$6:$BJ$85,(CT568-2)*20+CX568)</f>
        <v>1500</v>
      </c>
      <c r="DE568" s="14">
        <f>SUMIFS(DD$5:DD568,$CR$5:$CR568,"="&amp;$CR568)</f>
        <v>20900</v>
      </c>
      <c r="DF568" s="14" t="s">
        <v>703</v>
      </c>
      <c r="DG568" s="14">
        <f>INDEX(属性投放!$BK$6:$BK$85,(CT568-2)*20+CX568)</f>
        <v>750</v>
      </c>
      <c r="DH568" s="14">
        <f>SUMIFS(DG$5:DG568,$CR$5:$CR568,"="&amp;$CR568)</f>
        <v>10453</v>
      </c>
      <c r="DI568" s="14" t="s">
        <v>704</v>
      </c>
      <c r="DJ568" s="14">
        <f>INDEX(属性投放!$BL$6:$BL$85,(CT568-2)*20+CX568)</f>
        <v>15000</v>
      </c>
      <c r="DK568" s="14">
        <f>SUMIFS(DJ$5:DJ568,$CR$5:$CR568,"="&amp;$CR568)</f>
        <v>209000</v>
      </c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808"/>
        <v>11</v>
      </c>
      <c r="CS569" s="13">
        <f t="shared" si="809"/>
        <v>45</v>
      </c>
      <c r="CT569" s="14">
        <f t="shared" si="810"/>
        <v>5</v>
      </c>
      <c r="CU569" s="14">
        <f t="shared" si="811"/>
        <v>1102011</v>
      </c>
      <c r="CV569" s="14" t="str">
        <f>INDEX($O$6:$O$27,CR569)&amp;"-"&amp;INDEX(属性投放!$AB$7:$AB$26,CX569)&amp;"-魂火-"&amp;CZ569</f>
        <v>张飞-大焦热+2-魂火-3</v>
      </c>
      <c r="CW569" s="25" t="s">
        <v>162</v>
      </c>
      <c r="CX569" s="14">
        <f>INDEX(属性投放!$AL$7:$AL$58,CS569)</f>
        <v>18</v>
      </c>
      <c r="CY569" s="14" t="s">
        <v>701</v>
      </c>
      <c r="CZ569" s="14">
        <f>INDEX(属性投放!$AM$7:$AM$58,CS569)</f>
        <v>3</v>
      </c>
      <c r="DA569" s="14">
        <f t="shared" si="812"/>
        <v>45</v>
      </c>
      <c r="DB569" s="14">
        <f>INDEX(属性投放!$AN$7:$AN$58,DA569)</f>
        <v>132</v>
      </c>
      <c r="DC569" s="14" t="s">
        <v>702</v>
      </c>
      <c r="DD569" s="14">
        <f>INDEX(属性投放!$BJ$6:$BJ$85,(CT569-2)*20+CX569)</f>
        <v>1500</v>
      </c>
      <c r="DE569" s="14">
        <f>SUMIFS(DD$5:DD569,$CR$5:$CR569,"="&amp;$CR569)</f>
        <v>22400</v>
      </c>
      <c r="DF569" s="14" t="s">
        <v>703</v>
      </c>
      <c r="DG569" s="14">
        <f>INDEX(属性投放!$BK$6:$BK$85,(CT569-2)*20+CX569)</f>
        <v>750</v>
      </c>
      <c r="DH569" s="14">
        <f>SUMIFS(DG$5:DG569,$CR$5:$CR569,"="&amp;$CR569)</f>
        <v>11203</v>
      </c>
      <c r="DI569" s="14" t="s">
        <v>704</v>
      </c>
      <c r="DJ569" s="14">
        <f>INDEX(属性投放!$BL$6:$BL$85,(CT569-2)*20+CX569)</f>
        <v>15000</v>
      </c>
      <c r="DK569" s="14">
        <f>SUMIFS(DJ$5:DJ569,$CR$5:$CR569,"="&amp;$CR569)</f>
        <v>224000</v>
      </c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808"/>
        <v>11</v>
      </c>
      <c r="CS570" s="13">
        <f t="shared" si="809"/>
        <v>46</v>
      </c>
      <c r="CT570" s="14">
        <f t="shared" si="810"/>
        <v>5</v>
      </c>
      <c r="CU570" s="14">
        <f t="shared" si="811"/>
        <v>1102011</v>
      </c>
      <c r="CV570" s="14" t="str">
        <f>INDEX($O$6:$O$27,CR570)&amp;"-"&amp;INDEX(属性投放!$AB$7:$AB$26,CX570)&amp;"-魂火-"&amp;CZ570</f>
        <v>张飞-无间-魂火-1</v>
      </c>
      <c r="CW570" s="25" t="s">
        <v>162</v>
      </c>
      <c r="CX570" s="14">
        <f>INDEX(属性投放!$AL$7:$AL$58,CS570)</f>
        <v>19</v>
      </c>
      <c r="CY570" s="14" t="s">
        <v>701</v>
      </c>
      <c r="CZ570" s="14">
        <f>INDEX(属性投放!$AM$7:$AM$58,CS570)</f>
        <v>1</v>
      </c>
      <c r="DA570" s="14">
        <f t="shared" si="812"/>
        <v>46</v>
      </c>
      <c r="DB570" s="14">
        <f>INDEX(属性投放!$AN$7:$AN$58,DA570)</f>
        <v>135</v>
      </c>
      <c r="DC570" s="14" t="s">
        <v>702</v>
      </c>
      <c r="DD570" s="14">
        <f>INDEX(属性投放!$BJ$6:$BJ$85,(CT570-2)*20+CX570)</f>
        <v>1800</v>
      </c>
      <c r="DE570" s="14">
        <f>SUMIFS(DD$5:DD570,$CR$5:$CR570,"="&amp;$CR570)</f>
        <v>24200</v>
      </c>
      <c r="DF570" s="14" t="s">
        <v>703</v>
      </c>
      <c r="DG570" s="14">
        <f>INDEX(属性投放!$BK$6:$BK$85,(CT570-2)*20+CX570)</f>
        <v>900</v>
      </c>
      <c r="DH570" s="14">
        <f>SUMIFS(DG$5:DG570,$CR$5:$CR570,"="&amp;$CR570)</f>
        <v>12103</v>
      </c>
      <c r="DI570" s="14" t="s">
        <v>704</v>
      </c>
      <c r="DJ570" s="14">
        <f>INDEX(属性投放!$BL$6:$BL$85,(CT570-2)*20+CX570)</f>
        <v>18000</v>
      </c>
      <c r="DK570" s="14">
        <f>SUMIFS(DJ$5:DJ570,$CR$5:$CR570,"="&amp;$CR570)</f>
        <v>242000</v>
      </c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808"/>
        <v>11</v>
      </c>
      <c r="CS571" s="13">
        <f t="shared" si="809"/>
        <v>47</v>
      </c>
      <c r="CT571" s="14">
        <f t="shared" si="810"/>
        <v>5</v>
      </c>
      <c r="CU571" s="14">
        <f t="shared" si="811"/>
        <v>1102011</v>
      </c>
      <c r="CV571" s="14" t="str">
        <f>INDEX($O$6:$O$27,CR571)&amp;"-"&amp;INDEX(属性投放!$AB$7:$AB$26,CX571)&amp;"-魂火-"&amp;CZ571</f>
        <v>张飞-无间-魂火-2</v>
      </c>
      <c r="CW571" s="25" t="s">
        <v>162</v>
      </c>
      <c r="CX571" s="14">
        <f>INDEX(属性投放!$AL$7:$AL$58,CS571)</f>
        <v>19</v>
      </c>
      <c r="CY571" s="14" t="s">
        <v>701</v>
      </c>
      <c r="CZ571" s="14">
        <f>INDEX(属性投放!$AM$7:$AM$58,CS571)</f>
        <v>2</v>
      </c>
      <c r="DA571" s="14">
        <f t="shared" si="812"/>
        <v>47</v>
      </c>
      <c r="DB571" s="14">
        <f>INDEX(属性投放!$AN$7:$AN$58,DA571)</f>
        <v>137</v>
      </c>
      <c r="DC571" s="14" t="s">
        <v>702</v>
      </c>
      <c r="DD571" s="14">
        <f>INDEX(属性投放!$BJ$6:$BJ$85,(CT571-2)*20+CX571)</f>
        <v>1800</v>
      </c>
      <c r="DE571" s="14">
        <f>SUMIFS(DD$5:DD571,$CR$5:$CR571,"="&amp;$CR571)</f>
        <v>26000</v>
      </c>
      <c r="DF571" s="14" t="s">
        <v>703</v>
      </c>
      <c r="DG571" s="14">
        <f>INDEX(属性投放!$BK$6:$BK$85,(CT571-2)*20+CX571)</f>
        <v>900</v>
      </c>
      <c r="DH571" s="14">
        <f>SUMIFS(DG$5:DG571,$CR$5:$CR571,"="&amp;$CR571)</f>
        <v>13003</v>
      </c>
      <c r="DI571" s="14" t="s">
        <v>704</v>
      </c>
      <c r="DJ571" s="14">
        <f>INDEX(属性投放!$BL$6:$BL$85,(CT571-2)*20+CX571)</f>
        <v>18000</v>
      </c>
      <c r="DK571" s="14">
        <f>SUMIFS(DJ$5:DJ571,$CR$5:$CR571,"="&amp;$CR571)</f>
        <v>260000</v>
      </c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808"/>
        <v>11</v>
      </c>
      <c r="CS572" s="13">
        <f t="shared" si="809"/>
        <v>48</v>
      </c>
      <c r="CT572" s="14">
        <f t="shared" si="810"/>
        <v>5</v>
      </c>
      <c r="CU572" s="14">
        <f t="shared" si="811"/>
        <v>1102011</v>
      </c>
      <c r="CV572" s="14" t="str">
        <f>INDEX($O$6:$O$27,CR572)&amp;"-"&amp;INDEX(属性投放!$AB$7:$AB$26,CX572)&amp;"-魂火-"&amp;CZ572</f>
        <v>张飞-无间-魂火-3</v>
      </c>
      <c r="CW572" s="25" t="s">
        <v>162</v>
      </c>
      <c r="CX572" s="14">
        <f>INDEX(属性投放!$AL$7:$AL$58,CS572)</f>
        <v>19</v>
      </c>
      <c r="CY572" s="14" t="s">
        <v>701</v>
      </c>
      <c r="CZ572" s="14">
        <f>INDEX(属性投放!$AM$7:$AM$58,CS572)</f>
        <v>3</v>
      </c>
      <c r="DA572" s="14">
        <f t="shared" si="812"/>
        <v>48</v>
      </c>
      <c r="DB572" s="14">
        <f>INDEX(属性投放!$AN$7:$AN$58,DA572)</f>
        <v>140</v>
      </c>
      <c r="DC572" s="14" t="s">
        <v>702</v>
      </c>
      <c r="DD572" s="14">
        <f>INDEX(属性投放!$BJ$6:$BJ$85,(CT572-2)*20+CX572)</f>
        <v>1800</v>
      </c>
      <c r="DE572" s="14">
        <f>SUMIFS(DD$5:DD572,$CR$5:$CR572,"="&amp;$CR572)</f>
        <v>27800</v>
      </c>
      <c r="DF572" s="14" t="s">
        <v>703</v>
      </c>
      <c r="DG572" s="14">
        <f>INDEX(属性投放!$BK$6:$BK$85,(CT572-2)*20+CX572)</f>
        <v>900</v>
      </c>
      <c r="DH572" s="14">
        <f>SUMIFS(DG$5:DG572,$CR$5:$CR572,"="&amp;$CR572)</f>
        <v>13903</v>
      </c>
      <c r="DI572" s="14" t="s">
        <v>704</v>
      </c>
      <c r="DJ572" s="14">
        <f>INDEX(属性投放!$BL$6:$BL$85,(CT572-2)*20+CX572)</f>
        <v>18000</v>
      </c>
      <c r="DK572" s="14">
        <f>SUMIFS(DJ$5:DJ572,$CR$5:$CR572,"="&amp;$CR572)</f>
        <v>278000</v>
      </c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808"/>
        <v>11</v>
      </c>
      <c r="CS573" s="13">
        <f t="shared" si="809"/>
        <v>49</v>
      </c>
      <c r="CT573" s="14">
        <f t="shared" si="810"/>
        <v>5</v>
      </c>
      <c r="CU573" s="14">
        <f t="shared" si="811"/>
        <v>1102011</v>
      </c>
      <c r="CV573" s="14" t="str">
        <f>INDEX($O$6:$O$27,CR573)&amp;"-"&amp;INDEX(属性投放!$AB$7:$AB$26,CX573)&amp;"-魂火-"&amp;CZ573</f>
        <v>张飞-无间+1-魂火-1</v>
      </c>
      <c r="CW573" s="25" t="s">
        <v>162</v>
      </c>
      <c r="CX573" s="14">
        <f>INDEX(属性投放!$AL$7:$AL$58,CS573)</f>
        <v>20</v>
      </c>
      <c r="CY573" s="14" t="s">
        <v>701</v>
      </c>
      <c r="CZ573" s="14">
        <f>INDEX(属性投放!$AM$7:$AM$58,CS573)</f>
        <v>1</v>
      </c>
      <c r="DA573" s="14">
        <f t="shared" si="812"/>
        <v>49</v>
      </c>
      <c r="DB573" s="14">
        <f>INDEX(属性投放!$AN$7:$AN$58,DA573)</f>
        <v>142</v>
      </c>
      <c r="DC573" s="14" t="s">
        <v>702</v>
      </c>
      <c r="DD573" s="14">
        <f>INDEX(属性投放!$BJ$6:$BJ$85,(CT573-2)*20+CX573)</f>
        <v>2250</v>
      </c>
      <c r="DE573" s="14">
        <f>SUMIFS(DD$5:DD573,$CR$5:$CR573,"="&amp;$CR573)</f>
        <v>30050</v>
      </c>
      <c r="DF573" s="14" t="s">
        <v>703</v>
      </c>
      <c r="DG573" s="14">
        <f>INDEX(属性投放!$BK$6:$BK$85,(CT573-2)*20+CX573)</f>
        <v>1125</v>
      </c>
      <c r="DH573" s="14">
        <f>SUMIFS(DG$5:DG573,$CR$5:$CR573,"="&amp;$CR573)</f>
        <v>15028</v>
      </c>
      <c r="DI573" s="14" t="s">
        <v>704</v>
      </c>
      <c r="DJ573" s="14">
        <f>INDEX(属性投放!$BL$6:$BL$85,(CT573-2)*20+CX573)</f>
        <v>22500</v>
      </c>
      <c r="DK573" s="14">
        <f>SUMIFS(DJ$5:DJ573,$CR$5:$CR573,"="&amp;$CR573)</f>
        <v>300500</v>
      </c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808"/>
        <v>11</v>
      </c>
      <c r="CS574" s="13">
        <f t="shared" si="809"/>
        <v>50</v>
      </c>
      <c r="CT574" s="14">
        <f t="shared" si="810"/>
        <v>5</v>
      </c>
      <c r="CU574" s="14">
        <f t="shared" si="811"/>
        <v>1102011</v>
      </c>
      <c r="CV574" s="14" t="str">
        <f>INDEX($O$6:$O$27,CR574)&amp;"-"&amp;INDEX(属性投放!$AB$7:$AB$26,CX574)&amp;"-魂火-"&amp;CZ574</f>
        <v>张飞-无间+1-魂火-2</v>
      </c>
      <c r="CW574" s="25" t="s">
        <v>162</v>
      </c>
      <c r="CX574" s="14">
        <f>INDEX(属性投放!$AL$7:$AL$58,CS574)</f>
        <v>20</v>
      </c>
      <c r="CY574" s="14" t="s">
        <v>701</v>
      </c>
      <c r="CZ574" s="14">
        <f>INDEX(属性投放!$AM$7:$AM$58,CS574)</f>
        <v>2</v>
      </c>
      <c r="DA574" s="14">
        <f t="shared" si="812"/>
        <v>50</v>
      </c>
      <c r="DB574" s="14">
        <f>INDEX(属性投放!$AN$7:$AN$58,DA574)</f>
        <v>145</v>
      </c>
      <c r="DC574" s="14" t="s">
        <v>702</v>
      </c>
      <c r="DD574" s="14">
        <f>INDEX(属性投放!$BJ$6:$BJ$85,(CT574-2)*20+CX574)</f>
        <v>2250</v>
      </c>
      <c r="DE574" s="14">
        <f>SUMIFS(DD$5:DD574,$CR$5:$CR574,"="&amp;$CR574)</f>
        <v>32300</v>
      </c>
      <c r="DF574" s="14" t="s">
        <v>703</v>
      </c>
      <c r="DG574" s="14">
        <f>INDEX(属性投放!$BK$6:$BK$85,(CT574-2)*20+CX574)</f>
        <v>1125</v>
      </c>
      <c r="DH574" s="14">
        <f>SUMIFS(DG$5:DG574,$CR$5:$CR574,"="&amp;$CR574)</f>
        <v>16153</v>
      </c>
      <c r="DI574" s="14" t="s">
        <v>704</v>
      </c>
      <c r="DJ574" s="14">
        <f>INDEX(属性投放!$BL$6:$BL$85,(CT574-2)*20+CX574)</f>
        <v>22500</v>
      </c>
      <c r="DK574" s="14">
        <f>SUMIFS(DJ$5:DJ574,$CR$5:$CR574,"="&amp;$CR574)</f>
        <v>323000</v>
      </c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808"/>
        <v>11</v>
      </c>
      <c r="CS575" s="13">
        <f t="shared" si="809"/>
        <v>51</v>
      </c>
      <c r="CT575" s="14">
        <f t="shared" si="810"/>
        <v>5</v>
      </c>
      <c r="CU575" s="14">
        <f t="shared" si="811"/>
        <v>1102011</v>
      </c>
      <c r="CV575" s="14" t="str">
        <f>INDEX($O$6:$O$27,CR575)&amp;"-"&amp;INDEX(属性投放!$AB$7:$AB$26,CX575)&amp;"-魂火-"&amp;CZ575</f>
        <v>张飞-无间+1-魂火-3</v>
      </c>
      <c r="CW575" s="25" t="s">
        <v>162</v>
      </c>
      <c r="CX575" s="14">
        <f>INDEX(属性投放!$AL$7:$AL$58,CS575)</f>
        <v>20</v>
      </c>
      <c r="CY575" s="14" t="s">
        <v>701</v>
      </c>
      <c r="CZ575" s="14">
        <f>INDEX(属性投放!$AM$7:$AM$58,CS575)</f>
        <v>3</v>
      </c>
      <c r="DA575" s="14">
        <f t="shared" si="812"/>
        <v>51</v>
      </c>
      <c r="DB575" s="14">
        <f>INDEX(属性投放!$AN$7:$AN$58,DA575)</f>
        <v>147</v>
      </c>
      <c r="DC575" s="14" t="s">
        <v>702</v>
      </c>
      <c r="DD575" s="14">
        <f>INDEX(属性投放!$BJ$6:$BJ$85,(CT575-2)*20+CX575)</f>
        <v>2250</v>
      </c>
      <c r="DE575" s="14">
        <f>SUMIFS(DD$5:DD575,$CR$5:$CR575,"="&amp;$CR575)</f>
        <v>34550</v>
      </c>
      <c r="DF575" s="14" t="s">
        <v>703</v>
      </c>
      <c r="DG575" s="14">
        <f>INDEX(属性投放!$BK$6:$BK$85,(CT575-2)*20+CX575)</f>
        <v>1125</v>
      </c>
      <c r="DH575" s="14">
        <f>SUMIFS(DG$5:DG575,$CR$5:$CR575,"="&amp;$CR575)</f>
        <v>17278</v>
      </c>
      <c r="DI575" s="14" t="s">
        <v>704</v>
      </c>
      <c r="DJ575" s="14">
        <f>INDEX(属性投放!$BL$6:$BL$85,(CT575-2)*20+CX575)</f>
        <v>22500</v>
      </c>
      <c r="DK575" s="14">
        <f>SUMIFS(DJ$5:DJ575,$CR$5:$CR575,"="&amp;$CR575)</f>
        <v>345500</v>
      </c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808"/>
        <v>11</v>
      </c>
      <c r="CS576" s="13">
        <f t="shared" si="809"/>
        <v>52</v>
      </c>
      <c r="CT576" s="14">
        <f t="shared" si="810"/>
        <v>5</v>
      </c>
      <c r="CU576" s="14">
        <f t="shared" si="811"/>
        <v>1102011</v>
      </c>
      <c r="CV576" s="14" t="str">
        <f>INDEX($O$6:$O$27,CR576)&amp;"-"&amp;INDEX(属性投放!$AB$7:$AB$26,CX576)&amp;"-魂火-"&amp;CZ576</f>
        <v>张飞-无间+1-魂火-4</v>
      </c>
      <c r="CW576" s="25" t="s">
        <v>162</v>
      </c>
      <c r="CX576" s="14">
        <f>INDEX(属性投放!$AL$7:$AL$58,CS576)</f>
        <v>20</v>
      </c>
      <c r="CY576" s="14" t="s">
        <v>701</v>
      </c>
      <c r="CZ576" s="14">
        <f>INDEX(属性投放!$AM$7:$AM$58,CS576)</f>
        <v>4</v>
      </c>
      <c r="DA576" s="14">
        <f t="shared" si="812"/>
        <v>52</v>
      </c>
      <c r="DB576" s="14">
        <f>INDEX(属性投放!$AN$7:$AN$58,DA576)</f>
        <v>150</v>
      </c>
      <c r="DC576" s="14" t="s">
        <v>702</v>
      </c>
      <c r="DD576" s="14">
        <f>INDEX(属性投放!$BJ$6:$BJ$85,(CT576-2)*20+CX576)</f>
        <v>2250</v>
      </c>
      <c r="DE576" s="14">
        <f>SUMIFS(DD$5:DD576,$CR$5:$CR576,"="&amp;$CR576)</f>
        <v>36800</v>
      </c>
      <c r="DF576" s="14" t="s">
        <v>703</v>
      </c>
      <c r="DG576" s="14">
        <f>INDEX(属性投放!$BK$6:$BK$85,(CT576-2)*20+CX576)</f>
        <v>1125</v>
      </c>
      <c r="DH576" s="14">
        <f>SUMIFS(DG$5:DG576,$CR$5:$CR576,"="&amp;$CR576)</f>
        <v>18403</v>
      </c>
      <c r="DI576" s="14" t="s">
        <v>704</v>
      </c>
      <c r="DJ576" s="14">
        <f>INDEX(属性投放!$BL$6:$BL$85,(CT576-2)*20+CX576)</f>
        <v>22500</v>
      </c>
      <c r="DK576" s="14">
        <f>SUMIFS(DJ$5:DJ576,$CR$5:$CR576,"="&amp;$CR576)</f>
        <v>368000</v>
      </c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808"/>
        <v>12</v>
      </c>
      <c r="CS577" s="13">
        <f t="shared" si="809"/>
        <v>1</v>
      </c>
      <c r="CT577" s="14">
        <f t="shared" si="810"/>
        <v>5</v>
      </c>
      <c r="CU577" s="14">
        <f t="shared" si="811"/>
        <v>1102012</v>
      </c>
      <c r="CV577" s="14" t="str">
        <f>INDEX($O$6:$O$27,CR577)&amp;"-"&amp;INDEX(属性投放!$AB$7:$AB$26,CX577)&amp;"-魂火-"&amp;CZ577</f>
        <v>夏侯惇-等活-魂火-1</v>
      </c>
      <c r="CW577" s="25" t="s">
        <v>162</v>
      </c>
      <c r="CX577" s="14">
        <f>INDEX(属性投放!$AL$7:$AL$58,CS577)</f>
        <v>1</v>
      </c>
      <c r="CY577" s="14" t="s">
        <v>701</v>
      </c>
      <c r="CZ577" s="14">
        <f>INDEX(属性投放!$AM$7:$AM$58,CS577)</f>
        <v>1</v>
      </c>
      <c r="DA577" s="14">
        <f t="shared" si="812"/>
        <v>1</v>
      </c>
      <c r="DB577" s="14">
        <f>INDEX(属性投放!$AN$7:$AN$58,DA577)</f>
        <v>5</v>
      </c>
      <c r="DC577" s="14" t="s">
        <v>702</v>
      </c>
      <c r="DD577" s="14">
        <f>INDEX(属性投放!$BJ$6:$BJ$85,(CT577-2)*20+CX577)</f>
        <v>45</v>
      </c>
      <c r="DE577" s="14">
        <f>SUMIFS(DD$5:DD577,$CR$5:$CR577,"="&amp;$CR577)</f>
        <v>45</v>
      </c>
      <c r="DF577" s="14" t="s">
        <v>703</v>
      </c>
      <c r="DG577" s="14">
        <f>INDEX(属性投放!$BK$6:$BK$85,(CT577-2)*20+CX577)</f>
        <v>23</v>
      </c>
      <c r="DH577" s="14">
        <f>SUMIFS(DG$5:DG577,$CR$5:$CR577,"="&amp;$CR577)</f>
        <v>23</v>
      </c>
      <c r="DI577" s="14" t="s">
        <v>704</v>
      </c>
      <c r="DJ577" s="14">
        <f>INDEX(属性投放!$BL$6:$BL$85,(CT577-2)*20+CX577)</f>
        <v>450</v>
      </c>
      <c r="DK577" s="14">
        <f>SUMIFS(DJ$5:DJ577,$CR$5:$CR577,"="&amp;$CR577)</f>
        <v>450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808"/>
        <v>12</v>
      </c>
      <c r="CS578" s="13">
        <f t="shared" si="809"/>
        <v>2</v>
      </c>
      <c r="CT578" s="14">
        <f t="shared" si="810"/>
        <v>5</v>
      </c>
      <c r="CU578" s="14">
        <f t="shared" si="811"/>
        <v>1102012</v>
      </c>
      <c r="CV578" s="14" t="str">
        <f>INDEX($O$6:$O$27,CR578)&amp;"-"&amp;INDEX(属性投放!$AB$7:$AB$26,CX578)&amp;"-魂火-"&amp;CZ578</f>
        <v>夏侯惇-黑绳-魂火-1</v>
      </c>
      <c r="CW578" s="25" t="s">
        <v>162</v>
      </c>
      <c r="CX578" s="14">
        <f>INDEX(属性投放!$AL$7:$AL$58,CS578)</f>
        <v>2</v>
      </c>
      <c r="CY578" s="14" t="s">
        <v>701</v>
      </c>
      <c r="CZ578" s="14">
        <f>INDEX(属性投放!$AM$7:$AM$58,CS578)</f>
        <v>1</v>
      </c>
      <c r="DA578" s="14">
        <f t="shared" si="812"/>
        <v>2</v>
      </c>
      <c r="DB578" s="14">
        <f>INDEX(属性投放!$AN$7:$AN$58,DA578)</f>
        <v>10</v>
      </c>
      <c r="DC578" s="14" t="s">
        <v>702</v>
      </c>
      <c r="DD578" s="14">
        <f>INDEX(属性投放!$BJ$6:$BJ$85,(CT578-2)*20+CX578)</f>
        <v>60</v>
      </c>
      <c r="DE578" s="14">
        <f>SUMIFS(DD$5:DD578,$CR$5:$CR578,"="&amp;$CR578)</f>
        <v>105</v>
      </c>
      <c r="DF578" s="14" t="s">
        <v>703</v>
      </c>
      <c r="DG578" s="14">
        <f>INDEX(属性投放!$BK$6:$BK$85,(CT578-2)*20+CX578)</f>
        <v>30</v>
      </c>
      <c r="DH578" s="14">
        <f>SUMIFS(DG$5:DG578,$CR$5:$CR578,"="&amp;$CR578)</f>
        <v>53</v>
      </c>
      <c r="DI578" s="14" t="s">
        <v>704</v>
      </c>
      <c r="DJ578" s="14">
        <f>INDEX(属性投放!$BL$6:$BL$85,(CT578-2)*20+CX578)</f>
        <v>600</v>
      </c>
      <c r="DK578" s="14">
        <f>SUMIFS(DJ$5:DJ578,$CR$5:$CR578,"="&amp;$CR578)</f>
        <v>1050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808"/>
        <v>12</v>
      </c>
      <c r="CS579" s="13">
        <f t="shared" si="809"/>
        <v>3</v>
      </c>
      <c r="CT579" s="14">
        <f t="shared" si="810"/>
        <v>5</v>
      </c>
      <c r="CU579" s="14">
        <f t="shared" si="811"/>
        <v>1102012</v>
      </c>
      <c r="CV579" s="14" t="str">
        <f>INDEX($O$6:$O$27,CR579)&amp;"-"&amp;INDEX(属性投放!$AB$7:$AB$26,CX579)&amp;"-魂火-"&amp;CZ579</f>
        <v>夏侯惇-黑绳-魂火-2</v>
      </c>
      <c r="CW579" s="25" t="s">
        <v>162</v>
      </c>
      <c r="CX579" s="14">
        <f>INDEX(属性投放!$AL$7:$AL$58,CS579)</f>
        <v>2</v>
      </c>
      <c r="CY579" s="14" t="s">
        <v>701</v>
      </c>
      <c r="CZ579" s="14">
        <f>INDEX(属性投放!$AM$7:$AM$58,CS579)</f>
        <v>2</v>
      </c>
      <c r="DA579" s="14">
        <f t="shared" si="812"/>
        <v>3</v>
      </c>
      <c r="DB579" s="14">
        <f>INDEX(属性投放!$AN$7:$AN$58,DA579)</f>
        <v>15</v>
      </c>
      <c r="DC579" s="14" t="s">
        <v>702</v>
      </c>
      <c r="DD579" s="14">
        <f>INDEX(属性投放!$BJ$6:$BJ$85,(CT579-2)*20+CX579)</f>
        <v>60</v>
      </c>
      <c r="DE579" s="14">
        <f>SUMIFS(DD$5:DD579,$CR$5:$CR579,"="&amp;$CR579)</f>
        <v>165</v>
      </c>
      <c r="DF579" s="14" t="s">
        <v>703</v>
      </c>
      <c r="DG579" s="14">
        <f>INDEX(属性投放!$BK$6:$BK$85,(CT579-2)*20+CX579)</f>
        <v>30</v>
      </c>
      <c r="DH579" s="14">
        <f>SUMIFS(DG$5:DG579,$CR$5:$CR579,"="&amp;$CR579)</f>
        <v>83</v>
      </c>
      <c r="DI579" s="14" t="s">
        <v>704</v>
      </c>
      <c r="DJ579" s="14">
        <f>INDEX(属性投放!$BL$6:$BL$85,(CT579-2)*20+CX579)</f>
        <v>600</v>
      </c>
      <c r="DK579" s="14">
        <f>SUMIFS(DJ$5:DJ579,$CR$5:$CR579,"="&amp;$CR579)</f>
        <v>1650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808"/>
        <v>12</v>
      </c>
      <c r="CS580" s="13">
        <f t="shared" si="809"/>
        <v>4</v>
      </c>
      <c r="CT580" s="14">
        <f t="shared" si="810"/>
        <v>5</v>
      </c>
      <c r="CU580" s="14">
        <f t="shared" si="811"/>
        <v>1102012</v>
      </c>
      <c r="CV580" s="14" t="str">
        <f>INDEX($O$6:$O$27,CR580)&amp;"-"&amp;INDEX(属性投放!$AB$7:$AB$26,CX580)&amp;"-魂火-"&amp;CZ580</f>
        <v>夏侯惇-黑绳+1-魂火-1</v>
      </c>
      <c r="CW580" s="25" t="s">
        <v>162</v>
      </c>
      <c r="CX580" s="14">
        <f>INDEX(属性投放!$AL$7:$AL$58,CS580)</f>
        <v>3</v>
      </c>
      <c r="CY580" s="14" t="s">
        <v>701</v>
      </c>
      <c r="CZ580" s="14">
        <f>INDEX(属性投放!$AM$7:$AM$58,CS580)</f>
        <v>1</v>
      </c>
      <c r="DA580" s="14">
        <f t="shared" si="812"/>
        <v>4</v>
      </c>
      <c r="DB580" s="14">
        <f>INDEX(属性投放!$AN$7:$AN$58,DA580)</f>
        <v>20</v>
      </c>
      <c r="DC580" s="14" t="s">
        <v>702</v>
      </c>
      <c r="DD580" s="14">
        <f>INDEX(属性投放!$BJ$6:$BJ$85,(CT580-2)*20+CX580)</f>
        <v>70</v>
      </c>
      <c r="DE580" s="14">
        <f>SUMIFS(DD$5:DD580,$CR$5:$CR580,"="&amp;$CR580)</f>
        <v>235</v>
      </c>
      <c r="DF580" s="14" t="s">
        <v>703</v>
      </c>
      <c r="DG580" s="14">
        <f>INDEX(属性投放!$BK$6:$BK$85,(CT580-2)*20+CX580)</f>
        <v>35</v>
      </c>
      <c r="DH580" s="14">
        <f>SUMIFS(DG$5:DG580,$CR$5:$CR580,"="&amp;$CR580)</f>
        <v>118</v>
      </c>
      <c r="DI580" s="14" t="s">
        <v>704</v>
      </c>
      <c r="DJ580" s="14">
        <f>INDEX(属性投放!$BL$6:$BL$85,(CT580-2)*20+CX580)</f>
        <v>700</v>
      </c>
      <c r="DK580" s="14">
        <f>SUMIFS(DJ$5:DJ580,$CR$5:$CR580,"="&amp;$CR580)</f>
        <v>2350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ref="CR581:CR644" si="813">MATCH(CQ581-1,$U$5:$U$27,1)</f>
        <v>12</v>
      </c>
      <c r="CS581" s="13">
        <f t="shared" ref="CS581:CS644" si="814">CQ581-(CR581-1)*52</f>
        <v>5</v>
      </c>
      <c r="CT581" s="14">
        <f t="shared" ref="CT581:CT644" si="815">INDEX($Q$6:$Q$27,CR581)</f>
        <v>5</v>
      </c>
      <c r="CU581" s="14">
        <f t="shared" ref="CU581:CU644" si="816">INDEX($N$6:$N$27,CR581)</f>
        <v>1102012</v>
      </c>
      <c r="CV581" s="14" t="str">
        <f>INDEX($O$6:$O$27,CR581)&amp;"-"&amp;INDEX(属性投放!$AB$7:$AB$26,CX581)&amp;"-魂火-"&amp;CZ581</f>
        <v>夏侯惇-黑绳+1-魂火-2</v>
      </c>
      <c r="CW581" s="25" t="s">
        <v>162</v>
      </c>
      <c r="CX581" s="14">
        <f>INDEX(属性投放!$AL$7:$AL$58,CS581)</f>
        <v>3</v>
      </c>
      <c r="CY581" s="14" t="s">
        <v>701</v>
      </c>
      <c r="CZ581" s="14">
        <f>INDEX(属性投放!$AM$7:$AM$58,CS581)</f>
        <v>2</v>
      </c>
      <c r="DA581" s="14">
        <f t="shared" ref="DA581:DA644" si="817">CS581</f>
        <v>5</v>
      </c>
      <c r="DB581" s="14">
        <f>INDEX(属性投放!$AN$7:$AN$58,DA581)</f>
        <v>25</v>
      </c>
      <c r="DC581" s="14" t="s">
        <v>702</v>
      </c>
      <c r="DD581" s="14">
        <f>INDEX(属性投放!$BJ$6:$BJ$85,(CT581-2)*20+CX581)</f>
        <v>70</v>
      </c>
      <c r="DE581" s="14">
        <f>SUMIFS(DD$5:DD581,$CR$5:$CR581,"="&amp;$CR581)</f>
        <v>305</v>
      </c>
      <c r="DF581" s="14" t="s">
        <v>703</v>
      </c>
      <c r="DG581" s="14">
        <f>INDEX(属性投放!$BK$6:$BK$85,(CT581-2)*20+CX581)</f>
        <v>35</v>
      </c>
      <c r="DH581" s="14">
        <f>SUMIFS(DG$5:DG581,$CR$5:$CR581,"="&amp;$CR581)</f>
        <v>153</v>
      </c>
      <c r="DI581" s="14" t="s">
        <v>704</v>
      </c>
      <c r="DJ581" s="14">
        <f>INDEX(属性投放!$BL$6:$BL$85,(CT581-2)*20+CX581)</f>
        <v>700</v>
      </c>
      <c r="DK581" s="14">
        <f>SUMIFS(DJ$5:DJ581,$CR$5:$CR581,"="&amp;$CR581)</f>
        <v>3050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si="813"/>
        <v>12</v>
      </c>
      <c r="CS582" s="13">
        <f t="shared" si="814"/>
        <v>6</v>
      </c>
      <c r="CT582" s="14">
        <f t="shared" si="815"/>
        <v>5</v>
      </c>
      <c r="CU582" s="14">
        <f t="shared" si="816"/>
        <v>1102012</v>
      </c>
      <c r="CV582" s="14" t="str">
        <f>INDEX($O$6:$O$27,CR582)&amp;"-"&amp;INDEX(属性投放!$AB$7:$AB$26,CX582)&amp;"-魂火-"&amp;CZ582</f>
        <v>夏侯惇-众合-魂火-1</v>
      </c>
      <c r="CW582" s="25" t="s">
        <v>162</v>
      </c>
      <c r="CX582" s="14">
        <f>INDEX(属性投放!$AL$7:$AL$58,CS582)</f>
        <v>4</v>
      </c>
      <c r="CY582" s="14" t="s">
        <v>701</v>
      </c>
      <c r="CZ582" s="14">
        <f>INDEX(属性投放!$AM$7:$AM$58,CS582)</f>
        <v>1</v>
      </c>
      <c r="DA582" s="14">
        <f t="shared" si="817"/>
        <v>6</v>
      </c>
      <c r="DB582" s="14">
        <f>INDEX(属性投放!$AN$7:$AN$58,DA582)</f>
        <v>30</v>
      </c>
      <c r="DC582" s="14" t="s">
        <v>702</v>
      </c>
      <c r="DD582" s="14">
        <f>INDEX(属性投放!$BJ$6:$BJ$85,(CT582-2)*20+CX582)</f>
        <v>90</v>
      </c>
      <c r="DE582" s="14">
        <f>SUMIFS(DD$5:DD582,$CR$5:$CR582,"="&amp;$CR582)</f>
        <v>395</v>
      </c>
      <c r="DF582" s="14" t="s">
        <v>703</v>
      </c>
      <c r="DG582" s="14">
        <f>INDEX(属性投放!$BK$6:$BK$85,(CT582-2)*20+CX582)</f>
        <v>45</v>
      </c>
      <c r="DH582" s="14">
        <f>SUMIFS(DG$5:DG582,$CR$5:$CR582,"="&amp;$CR582)</f>
        <v>198</v>
      </c>
      <c r="DI582" s="14" t="s">
        <v>704</v>
      </c>
      <c r="DJ582" s="14">
        <f>INDEX(属性投放!$BL$6:$BL$85,(CT582-2)*20+CX582)</f>
        <v>900</v>
      </c>
      <c r="DK582" s="14">
        <f>SUMIFS(DJ$5:DJ582,$CR$5:$CR582,"="&amp;$CR582)</f>
        <v>3950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813"/>
        <v>12</v>
      </c>
      <c r="CS583" s="13">
        <f t="shared" si="814"/>
        <v>7</v>
      </c>
      <c r="CT583" s="14">
        <f t="shared" si="815"/>
        <v>5</v>
      </c>
      <c r="CU583" s="14">
        <f t="shared" si="816"/>
        <v>1102012</v>
      </c>
      <c r="CV583" s="14" t="str">
        <f>INDEX($O$6:$O$27,CR583)&amp;"-"&amp;INDEX(属性投放!$AB$7:$AB$26,CX583)&amp;"-魂火-"&amp;CZ583</f>
        <v>夏侯惇-众合-魂火-2</v>
      </c>
      <c r="CW583" s="25" t="s">
        <v>162</v>
      </c>
      <c r="CX583" s="14">
        <f>INDEX(属性投放!$AL$7:$AL$58,CS583)</f>
        <v>4</v>
      </c>
      <c r="CY583" s="14" t="s">
        <v>701</v>
      </c>
      <c r="CZ583" s="14">
        <f>INDEX(属性投放!$AM$7:$AM$58,CS583)</f>
        <v>2</v>
      </c>
      <c r="DA583" s="14">
        <f t="shared" si="817"/>
        <v>7</v>
      </c>
      <c r="DB583" s="14">
        <f>INDEX(属性投放!$AN$7:$AN$58,DA583)</f>
        <v>35</v>
      </c>
      <c r="DC583" s="14" t="s">
        <v>702</v>
      </c>
      <c r="DD583" s="14">
        <f>INDEX(属性投放!$BJ$6:$BJ$85,(CT583-2)*20+CX583)</f>
        <v>90</v>
      </c>
      <c r="DE583" s="14">
        <f>SUMIFS(DD$5:DD583,$CR$5:$CR583,"="&amp;$CR583)</f>
        <v>485</v>
      </c>
      <c r="DF583" s="14" t="s">
        <v>703</v>
      </c>
      <c r="DG583" s="14">
        <f>INDEX(属性投放!$BK$6:$BK$85,(CT583-2)*20+CX583)</f>
        <v>45</v>
      </c>
      <c r="DH583" s="14">
        <f>SUMIFS(DG$5:DG583,$CR$5:$CR583,"="&amp;$CR583)</f>
        <v>243</v>
      </c>
      <c r="DI583" s="14" t="s">
        <v>704</v>
      </c>
      <c r="DJ583" s="14">
        <f>INDEX(属性投放!$BL$6:$BL$85,(CT583-2)*20+CX583)</f>
        <v>900</v>
      </c>
      <c r="DK583" s="14">
        <f>SUMIFS(DJ$5:DJ583,$CR$5:$CR583,"="&amp;$CR583)</f>
        <v>4850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813"/>
        <v>12</v>
      </c>
      <c r="CS584" s="13">
        <f t="shared" si="814"/>
        <v>8</v>
      </c>
      <c r="CT584" s="14">
        <f t="shared" si="815"/>
        <v>5</v>
      </c>
      <c r="CU584" s="14">
        <f t="shared" si="816"/>
        <v>1102012</v>
      </c>
      <c r="CV584" s="14" t="str">
        <f>INDEX($O$6:$O$27,CR584)&amp;"-"&amp;INDEX(属性投放!$AB$7:$AB$26,CX584)&amp;"-魂火-"&amp;CZ584</f>
        <v>夏侯惇-众合+1-魂火-1</v>
      </c>
      <c r="CW584" s="25" t="s">
        <v>162</v>
      </c>
      <c r="CX584" s="14">
        <f>INDEX(属性投放!$AL$7:$AL$58,CS584)</f>
        <v>5</v>
      </c>
      <c r="CY584" s="14" t="s">
        <v>701</v>
      </c>
      <c r="CZ584" s="14">
        <f>INDEX(属性投放!$AM$7:$AM$58,CS584)</f>
        <v>1</v>
      </c>
      <c r="DA584" s="14">
        <f t="shared" si="817"/>
        <v>8</v>
      </c>
      <c r="DB584" s="14">
        <f>INDEX(属性投放!$AN$7:$AN$58,DA584)</f>
        <v>40</v>
      </c>
      <c r="DC584" s="14" t="s">
        <v>702</v>
      </c>
      <c r="DD584" s="14">
        <f>INDEX(属性投放!$BJ$6:$BJ$85,(CT584-2)*20+CX584)</f>
        <v>100</v>
      </c>
      <c r="DE584" s="14">
        <f>SUMIFS(DD$5:DD584,$CR$5:$CR584,"="&amp;$CR584)</f>
        <v>585</v>
      </c>
      <c r="DF584" s="14" t="s">
        <v>703</v>
      </c>
      <c r="DG584" s="14">
        <f>INDEX(属性投放!$BK$6:$BK$85,(CT584-2)*20+CX584)</f>
        <v>50</v>
      </c>
      <c r="DH584" s="14">
        <f>SUMIFS(DG$5:DG584,$CR$5:$CR584,"="&amp;$CR584)</f>
        <v>293</v>
      </c>
      <c r="DI584" s="14" t="s">
        <v>704</v>
      </c>
      <c r="DJ584" s="14">
        <f>INDEX(属性投放!$BL$6:$BL$85,(CT584-2)*20+CX584)</f>
        <v>1000</v>
      </c>
      <c r="DK584" s="14">
        <f>SUMIFS(DJ$5:DJ584,$CR$5:$CR584,"="&amp;$CR584)</f>
        <v>5850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813"/>
        <v>12</v>
      </c>
      <c r="CS585" s="13">
        <f t="shared" si="814"/>
        <v>9</v>
      </c>
      <c r="CT585" s="14">
        <f t="shared" si="815"/>
        <v>5</v>
      </c>
      <c r="CU585" s="14">
        <f t="shared" si="816"/>
        <v>1102012</v>
      </c>
      <c r="CV585" s="14" t="str">
        <f>INDEX($O$6:$O$27,CR585)&amp;"-"&amp;INDEX(属性投放!$AB$7:$AB$26,CX585)&amp;"-魂火-"&amp;CZ585</f>
        <v>夏侯惇-众合+1-魂火-2</v>
      </c>
      <c r="CW585" s="25" t="s">
        <v>162</v>
      </c>
      <c r="CX585" s="14">
        <f>INDEX(属性投放!$AL$7:$AL$58,CS585)</f>
        <v>5</v>
      </c>
      <c r="CY585" s="14" t="s">
        <v>701</v>
      </c>
      <c r="CZ585" s="14">
        <f>INDEX(属性投放!$AM$7:$AM$58,CS585)</f>
        <v>2</v>
      </c>
      <c r="DA585" s="14">
        <f t="shared" si="817"/>
        <v>9</v>
      </c>
      <c r="DB585" s="14">
        <f>INDEX(属性投放!$AN$7:$AN$58,DA585)</f>
        <v>42</v>
      </c>
      <c r="DC585" s="14" t="s">
        <v>702</v>
      </c>
      <c r="DD585" s="14">
        <f>INDEX(属性投放!$BJ$6:$BJ$85,(CT585-2)*20+CX585)</f>
        <v>100</v>
      </c>
      <c r="DE585" s="14">
        <f>SUMIFS(DD$5:DD585,$CR$5:$CR585,"="&amp;$CR585)</f>
        <v>685</v>
      </c>
      <c r="DF585" s="14" t="s">
        <v>703</v>
      </c>
      <c r="DG585" s="14">
        <f>INDEX(属性投放!$BK$6:$BK$85,(CT585-2)*20+CX585)</f>
        <v>50</v>
      </c>
      <c r="DH585" s="14">
        <f>SUMIFS(DG$5:DG585,$CR$5:$CR585,"="&amp;$CR585)</f>
        <v>343</v>
      </c>
      <c r="DI585" s="14" t="s">
        <v>704</v>
      </c>
      <c r="DJ585" s="14">
        <f>INDEX(属性投放!$BL$6:$BL$85,(CT585-2)*20+CX585)</f>
        <v>1000</v>
      </c>
      <c r="DK585" s="14">
        <f>SUMIFS(DJ$5:DJ585,$CR$5:$CR585,"="&amp;$CR585)</f>
        <v>6850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813"/>
        <v>12</v>
      </c>
      <c r="CS586" s="13">
        <f t="shared" si="814"/>
        <v>10</v>
      </c>
      <c r="CT586" s="14">
        <f t="shared" si="815"/>
        <v>5</v>
      </c>
      <c r="CU586" s="14">
        <f t="shared" si="816"/>
        <v>1102012</v>
      </c>
      <c r="CV586" s="14" t="str">
        <f>INDEX($O$6:$O$27,CR586)&amp;"-"&amp;INDEX(属性投放!$AB$7:$AB$26,CX586)&amp;"-魂火-"&amp;CZ586</f>
        <v>夏侯惇-众合+2-魂火-1</v>
      </c>
      <c r="CW586" s="25" t="s">
        <v>162</v>
      </c>
      <c r="CX586" s="14">
        <f>INDEX(属性投放!$AL$7:$AL$58,CS586)</f>
        <v>6</v>
      </c>
      <c r="CY586" s="14" t="s">
        <v>701</v>
      </c>
      <c r="CZ586" s="14">
        <f>INDEX(属性投放!$AM$7:$AM$58,CS586)</f>
        <v>1</v>
      </c>
      <c r="DA586" s="14">
        <f t="shared" si="817"/>
        <v>10</v>
      </c>
      <c r="DB586" s="14">
        <f>INDEX(属性投放!$AN$7:$AN$58,DA586)</f>
        <v>45</v>
      </c>
      <c r="DC586" s="14" t="s">
        <v>702</v>
      </c>
      <c r="DD586" s="14">
        <f>INDEX(属性投放!$BJ$6:$BJ$85,(CT586-2)*20+CX586)</f>
        <v>120</v>
      </c>
      <c r="DE586" s="14">
        <f>SUMIFS(DD$5:DD586,$CR$5:$CR586,"="&amp;$CR586)</f>
        <v>805</v>
      </c>
      <c r="DF586" s="14" t="s">
        <v>703</v>
      </c>
      <c r="DG586" s="14">
        <f>INDEX(属性投放!$BK$6:$BK$85,(CT586-2)*20+CX586)</f>
        <v>60</v>
      </c>
      <c r="DH586" s="14">
        <f>SUMIFS(DG$5:DG586,$CR$5:$CR586,"="&amp;$CR586)</f>
        <v>403</v>
      </c>
      <c r="DI586" s="14" t="s">
        <v>704</v>
      </c>
      <c r="DJ586" s="14">
        <f>INDEX(属性投放!$BL$6:$BL$85,(CT586-2)*20+CX586)</f>
        <v>1200</v>
      </c>
      <c r="DK586" s="14">
        <f>SUMIFS(DJ$5:DJ586,$CR$5:$CR586,"="&amp;$CR586)</f>
        <v>8050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813"/>
        <v>12</v>
      </c>
      <c r="CS587" s="13">
        <f t="shared" si="814"/>
        <v>11</v>
      </c>
      <c r="CT587" s="14">
        <f t="shared" si="815"/>
        <v>5</v>
      </c>
      <c r="CU587" s="14">
        <f t="shared" si="816"/>
        <v>1102012</v>
      </c>
      <c r="CV587" s="14" t="str">
        <f>INDEX($O$6:$O$27,CR587)&amp;"-"&amp;INDEX(属性投放!$AB$7:$AB$26,CX587)&amp;"-魂火-"&amp;CZ587</f>
        <v>夏侯惇-众合+2-魂火-2</v>
      </c>
      <c r="CW587" s="25" t="s">
        <v>162</v>
      </c>
      <c r="CX587" s="14">
        <f>INDEX(属性投放!$AL$7:$AL$58,CS587)</f>
        <v>6</v>
      </c>
      <c r="CY587" s="14" t="s">
        <v>701</v>
      </c>
      <c r="CZ587" s="14">
        <f>INDEX(属性投放!$AM$7:$AM$58,CS587)</f>
        <v>2</v>
      </c>
      <c r="DA587" s="14">
        <f t="shared" si="817"/>
        <v>11</v>
      </c>
      <c r="DB587" s="14">
        <f>INDEX(属性投放!$AN$7:$AN$58,DA587)</f>
        <v>47</v>
      </c>
      <c r="DC587" s="14" t="s">
        <v>702</v>
      </c>
      <c r="DD587" s="14">
        <f>INDEX(属性投放!$BJ$6:$BJ$85,(CT587-2)*20+CX587)</f>
        <v>120</v>
      </c>
      <c r="DE587" s="14">
        <f>SUMIFS(DD$5:DD587,$CR$5:$CR587,"="&amp;$CR587)</f>
        <v>925</v>
      </c>
      <c r="DF587" s="14" t="s">
        <v>703</v>
      </c>
      <c r="DG587" s="14">
        <f>INDEX(属性投放!$BK$6:$BK$85,(CT587-2)*20+CX587)</f>
        <v>60</v>
      </c>
      <c r="DH587" s="14">
        <f>SUMIFS(DG$5:DG587,$CR$5:$CR587,"="&amp;$CR587)</f>
        <v>463</v>
      </c>
      <c r="DI587" s="14" t="s">
        <v>704</v>
      </c>
      <c r="DJ587" s="14">
        <f>INDEX(属性投放!$BL$6:$BL$85,(CT587-2)*20+CX587)</f>
        <v>1200</v>
      </c>
      <c r="DK587" s="14">
        <f>SUMIFS(DJ$5:DJ587,$CR$5:$CR587,"="&amp;$CR587)</f>
        <v>9250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813"/>
        <v>12</v>
      </c>
      <c r="CS588" s="13">
        <f t="shared" si="814"/>
        <v>12</v>
      </c>
      <c r="CT588" s="14">
        <f t="shared" si="815"/>
        <v>5</v>
      </c>
      <c r="CU588" s="14">
        <f t="shared" si="816"/>
        <v>1102012</v>
      </c>
      <c r="CV588" s="14" t="str">
        <f>INDEX($O$6:$O$27,CR588)&amp;"-"&amp;INDEX(属性投放!$AB$7:$AB$26,CX588)&amp;"-魂火-"&amp;CZ588</f>
        <v>夏侯惇-叫唤-魂火-1</v>
      </c>
      <c r="CW588" s="25" t="s">
        <v>162</v>
      </c>
      <c r="CX588" s="14">
        <f>INDEX(属性投放!$AL$7:$AL$58,CS588)</f>
        <v>7</v>
      </c>
      <c r="CY588" s="14" t="s">
        <v>701</v>
      </c>
      <c r="CZ588" s="14">
        <f>INDEX(属性投放!$AM$7:$AM$58,CS588)</f>
        <v>1</v>
      </c>
      <c r="DA588" s="14">
        <f t="shared" si="817"/>
        <v>12</v>
      </c>
      <c r="DB588" s="14">
        <f>INDEX(属性投放!$AN$7:$AN$58,DA588)</f>
        <v>50</v>
      </c>
      <c r="DC588" s="14" t="s">
        <v>702</v>
      </c>
      <c r="DD588" s="14">
        <f>INDEX(属性投放!$BJ$6:$BJ$85,(CT588-2)*20+CX588)</f>
        <v>150</v>
      </c>
      <c r="DE588" s="14">
        <f>SUMIFS(DD$5:DD588,$CR$5:$CR588,"="&amp;$CR588)</f>
        <v>1075</v>
      </c>
      <c r="DF588" s="14" t="s">
        <v>703</v>
      </c>
      <c r="DG588" s="14">
        <f>INDEX(属性投放!$BK$6:$BK$85,(CT588-2)*20+CX588)</f>
        <v>75</v>
      </c>
      <c r="DH588" s="14">
        <f>SUMIFS(DG$5:DG588,$CR$5:$CR588,"="&amp;$CR588)</f>
        <v>538</v>
      </c>
      <c r="DI588" s="14" t="s">
        <v>704</v>
      </c>
      <c r="DJ588" s="14">
        <f>INDEX(属性投放!$BL$6:$BL$85,(CT588-2)*20+CX588)</f>
        <v>1500</v>
      </c>
      <c r="DK588" s="14">
        <f>SUMIFS(DJ$5:DJ588,$CR$5:$CR588,"="&amp;$CR588)</f>
        <v>10750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813"/>
        <v>12</v>
      </c>
      <c r="CS589" s="13">
        <f t="shared" si="814"/>
        <v>13</v>
      </c>
      <c r="CT589" s="14">
        <f t="shared" si="815"/>
        <v>5</v>
      </c>
      <c r="CU589" s="14">
        <f t="shared" si="816"/>
        <v>1102012</v>
      </c>
      <c r="CV589" s="14" t="str">
        <f>INDEX($O$6:$O$27,CR589)&amp;"-"&amp;INDEX(属性投放!$AB$7:$AB$26,CX589)&amp;"-魂火-"&amp;CZ589</f>
        <v>夏侯惇-叫唤-魂火-2</v>
      </c>
      <c r="CW589" s="25" t="s">
        <v>162</v>
      </c>
      <c r="CX589" s="14">
        <f>INDEX(属性投放!$AL$7:$AL$58,CS589)</f>
        <v>7</v>
      </c>
      <c r="CY589" s="14" t="s">
        <v>701</v>
      </c>
      <c r="CZ589" s="14">
        <f>INDEX(属性投放!$AM$7:$AM$58,CS589)</f>
        <v>2</v>
      </c>
      <c r="DA589" s="14">
        <f t="shared" si="817"/>
        <v>13</v>
      </c>
      <c r="DB589" s="14">
        <f>INDEX(属性投放!$AN$7:$AN$58,DA589)</f>
        <v>52</v>
      </c>
      <c r="DC589" s="14" t="s">
        <v>702</v>
      </c>
      <c r="DD589" s="14">
        <f>INDEX(属性投放!$BJ$6:$BJ$85,(CT589-2)*20+CX589)</f>
        <v>150</v>
      </c>
      <c r="DE589" s="14">
        <f>SUMIFS(DD$5:DD589,$CR$5:$CR589,"="&amp;$CR589)</f>
        <v>1225</v>
      </c>
      <c r="DF589" s="14" t="s">
        <v>703</v>
      </c>
      <c r="DG589" s="14">
        <f>INDEX(属性投放!$BK$6:$BK$85,(CT589-2)*20+CX589)</f>
        <v>75</v>
      </c>
      <c r="DH589" s="14">
        <f>SUMIFS(DG$5:DG589,$CR$5:$CR589,"="&amp;$CR589)</f>
        <v>613</v>
      </c>
      <c r="DI589" s="14" t="s">
        <v>704</v>
      </c>
      <c r="DJ589" s="14">
        <f>INDEX(属性投放!$BL$6:$BL$85,(CT589-2)*20+CX589)</f>
        <v>1500</v>
      </c>
      <c r="DK589" s="14">
        <f>SUMIFS(DJ$5:DJ589,$CR$5:$CR589,"="&amp;$CR589)</f>
        <v>12250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813"/>
        <v>12</v>
      </c>
      <c r="CS590" s="13">
        <f t="shared" si="814"/>
        <v>14</v>
      </c>
      <c r="CT590" s="14">
        <f t="shared" si="815"/>
        <v>5</v>
      </c>
      <c r="CU590" s="14">
        <f t="shared" si="816"/>
        <v>1102012</v>
      </c>
      <c r="CV590" s="14" t="str">
        <f>INDEX($O$6:$O$27,CR590)&amp;"-"&amp;INDEX(属性投放!$AB$7:$AB$26,CX590)&amp;"-魂火-"&amp;CZ590</f>
        <v>夏侯惇-叫唤+1-魂火-1</v>
      </c>
      <c r="CW590" s="25" t="s">
        <v>162</v>
      </c>
      <c r="CX590" s="14">
        <f>INDEX(属性投放!$AL$7:$AL$58,CS590)</f>
        <v>8</v>
      </c>
      <c r="CY590" s="14" t="s">
        <v>701</v>
      </c>
      <c r="CZ590" s="14">
        <f>INDEX(属性投放!$AM$7:$AM$58,CS590)</f>
        <v>1</v>
      </c>
      <c r="DA590" s="14">
        <f t="shared" si="817"/>
        <v>14</v>
      </c>
      <c r="DB590" s="14">
        <f>INDEX(属性投放!$AN$7:$AN$58,DA590)</f>
        <v>55</v>
      </c>
      <c r="DC590" s="14" t="s">
        <v>702</v>
      </c>
      <c r="DD590" s="14">
        <f>INDEX(属性投放!$BJ$6:$BJ$85,(CT590-2)*20+CX590)</f>
        <v>185</v>
      </c>
      <c r="DE590" s="14">
        <f>SUMIFS(DD$5:DD590,$CR$5:$CR590,"="&amp;$CR590)</f>
        <v>1410</v>
      </c>
      <c r="DF590" s="14" t="s">
        <v>703</v>
      </c>
      <c r="DG590" s="14">
        <f>INDEX(属性投放!$BK$6:$BK$85,(CT590-2)*20+CX590)</f>
        <v>93</v>
      </c>
      <c r="DH590" s="14">
        <f>SUMIFS(DG$5:DG590,$CR$5:$CR590,"="&amp;$CR590)</f>
        <v>706</v>
      </c>
      <c r="DI590" s="14" t="s">
        <v>704</v>
      </c>
      <c r="DJ590" s="14">
        <f>INDEX(属性投放!$BL$6:$BL$85,(CT590-2)*20+CX590)</f>
        <v>1850</v>
      </c>
      <c r="DK590" s="14">
        <f>SUMIFS(DJ$5:DJ590,$CR$5:$CR590,"="&amp;$CR590)</f>
        <v>14100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813"/>
        <v>12</v>
      </c>
      <c r="CS591" s="13">
        <f t="shared" si="814"/>
        <v>15</v>
      </c>
      <c r="CT591" s="14">
        <f t="shared" si="815"/>
        <v>5</v>
      </c>
      <c r="CU591" s="14">
        <f t="shared" si="816"/>
        <v>1102012</v>
      </c>
      <c r="CV591" s="14" t="str">
        <f>INDEX($O$6:$O$27,CR591)&amp;"-"&amp;INDEX(属性投放!$AB$7:$AB$26,CX591)&amp;"-魂火-"&amp;CZ591</f>
        <v>夏侯惇-叫唤+1-魂火-2</v>
      </c>
      <c r="CW591" s="25" t="s">
        <v>162</v>
      </c>
      <c r="CX591" s="14">
        <f>INDEX(属性投放!$AL$7:$AL$58,CS591)</f>
        <v>8</v>
      </c>
      <c r="CY591" s="14" t="s">
        <v>701</v>
      </c>
      <c r="CZ591" s="14">
        <f>INDEX(属性投放!$AM$7:$AM$58,CS591)</f>
        <v>2</v>
      </c>
      <c r="DA591" s="14">
        <f t="shared" si="817"/>
        <v>15</v>
      </c>
      <c r="DB591" s="14">
        <f>INDEX(属性投放!$AN$7:$AN$58,DA591)</f>
        <v>57</v>
      </c>
      <c r="DC591" s="14" t="s">
        <v>702</v>
      </c>
      <c r="DD591" s="14">
        <f>INDEX(属性投放!$BJ$6:$BJ$85,(CT591-2)*20+CX591)</f>
        <v>185</v>
      </c>
      <c r="DE591" s="14">
        <f>SUMIFS(DD$5:DD591,$CR$5:$CR591,"="&amp;$CR591)</f>
        <v>1595</v>
      </c>
      <c r="DF591" s="14" t="s">
        <v>703</v>
      </c>
      <c r="DG591" s="14">
        <f>INDEX(属性投放!$BK$6:$BK$85,(CT591-2)*20+CX591)</f>
        <v>93</v>
      </c>
      <c r="DH591" s="14">
        <f>SUMIFS(DG$5:DG591,$CR$5:$CR591,"="&amp;$CR591)</f>
        <v>799</v>
      </c>
      <c r="DI591" s="14" t="s">
        <v>704</v>
      </c>
      <c r="DJ591" s="14">
        <f>INDEX(属性投放!$BL$6:$BL$85,(CT591-2)*20+CX591)</f>
        <v>1850</v>
      </c>
      <c r="DK591" s="14">
        <f>SUMIFS(DJ$5:DJ591,$CR$5:$CR591,"="&amp;$CR591)</f>
        <v>15950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813"/>
        <v>12</v>
      </c>
      <c r="CS592" s="13">
        <f t="shared" si="814"/>
        <v>16</v>
      </c>
      <c r="CT592" s="14">
        <f t="shared" si="815"/>
        <v>5</v>
      </c>
      <c r="CU592" s="14">
        <f t="shared" si="816"/>
        <v>1102012</v>
      </c>
      <c r="CV592" s="14" t="str">
        <f>INDEX($O$6:$O$27,CR592)&amp;"-"&amp;INDEX(属性投放!$AB$7:$AB$26,CX592)&amp;"-魂火-"&amp;CZ592</f>
        <v>夏侯惇-叫唤+2-魂火-1</v>
      </c>
      <c r="CW592" s="25" t="s">
        <v>162</v>
      </c>
      <c r="CX592" s="14">
        <f>INDEX(属性投放!$AL$7:$AL$58,CS592)</f>
        <v>9</v>
      </c>
      <c r="CY592" s="14" t="s">
        <v>701</v>
      </c>
      <c r="CZ592" s="14">
        <f>INDEX(属性投放!$AM$7:$AM$58,CS592)</f>
        <v>1</v>
      </c>
      <c r="DA592" s="14">
        <f t="shared" si="817"/>
        <v>16</v>
      </c>
      <c r="DB592" s="14">
        <f>INDEX(属性投放!$AN$7:$AN$58,DA592)</f>
        <v>60</v>
      </c>
      <c r="DC592" s="14" t="s">
        <v>702</v>
      </c>
      <c r="DD592" s="14">
        <f>INDEX(属性投放!$BJ$6:$BJ$85,(CT592-2)*20+CX592)</f>
        <v>210</v>
      </c>
      <c r="DE592" s="14">
        <f>SUMIFS(DD$5:DD592,$CR$5:$CR592,"="&amp;$CR592)</f>
        <v>1805</v>
      </c>
      <c r="DF592" s="14" t="s">
        <v>703</v>
      </c>
      <c r="DG592" s="14">
        <f>INDEX(属性投放!$BK$6:$BK$85,(CT592-2)*20+CX592)</f>
        <v>105</v>
      </c>
      <c r="DH592" s="14">
        <f>SUMIFS(DG$5:DG592,$CR$5:$CR592,"="&amp;$CR592)</f>
        <v>904</v>
      </c>
      <c r="DI592" s="14" t="s">
        <v>704</v>
      </c>
      <c r="DJ592" s="14">
        <f>INDEX(属性投放!$BL$6:$BL$85,(CT592-2)*20+CX592)</f>
        <v>2100</v>
      </c>
      <c r="DK592" s="14">
        <f>SUMIFS(DJ$5:DJ592,$CR$5:$CR592,"="&amp;$CR592)</f>
        <v>18050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813"/>
        <v>12</v>
      </c>
      <c r="CS593" s="13">
        <f t="shared" si="814"/>
        <v>17</v>
      </c>
      <c r="CT593" s="14">
        <f t="shared" si="815"/>
        <v>5</v>
      </c>
      <c r="CU593" s="14">
        <f t="shared" si="816"/>
        <v>1102012</v>
      </c>
      <c r="CV593" s="14" t="str">
        <f>INDEX($O$6:$O$27,CR593)&amp;"-"&amp;INDEX(属性投放!$AB$7:$AB$26,CX593)&amp;"-魂火-"&amp;CZ593</f>
        <v>夏侯惇-叫唤+2-魂火-2</v>
      </c>
      <c r="CW593" s="25" t="s">
        <v>162</v>
      </c>
      <c r="CX593" s="14">
        <f>INDEX(属性投放!$AL$7:$AL$58,CS593)</f>
        <v>9</v>
      </c>
      <c r="CY593" s="14" t="s">
        <v>701</v>
      </c>
      <c r="CZ593" s="14">
        <f>INDEX(属性投放!$AM$7:$AM$58,CS593)</f>
        <v>2</v>
      </c>
      <c r="DA593" s="14">
        <f t="shared" si="817"/>
        <v>17</v>
      </c>
      <c r="DB593" s="14">
        <f>INDEX(属性投放!$AN$7:$AN$58,DA593)</f>
        <v>62</v>
      </c>
      <c r="DC593" s="14" t="s">
        <v>702</v>
      </c>
      <c r="DD593" s="14">
        <f>INDEX(属性投放!$BJ$6:$BJ$85,(CT593-2)*20+CX593)</f>
        <v>210</v>
      </c>
      <c r="DE593" s="14">
        <f>SUMIFS(DD$5:DD593,$CR$5:$CR593,"="&amp;$CR593)</f>
        <v>2015</v>
      </c>
      <c r="DF593" s="14" t="s">
        <v>703</v>
      </c>
      <c r="DG593" s="14">
        <f>INDEX(属性投放!$BK$6:$BK$85,(CT593-2)*20+CX593)</f>
        <v>105</v>
      </c>
      <c r="DH593" s="14">
        <f>SUMIFS(DG$5:DG593,$CR$5:$CR593,"="&amp;$CR593)</f>
        <v>1009</v>
      </c>
      <c r="DI593" s="14" t="s">
        <v>704</v>
      </c>
      <c r="DJ593" s="14">
        <f>INDEX(属性投放!$BL$6:$BL$85,(CT593-2)*20+CX593)</f>
        <v>2100</v>
      </c>
      <c r="DK593" s="14">
        <f>SUMIFS(DJ$5:DJ593,$CR$5:$CR593,"="&amp;$CR593)</f>
        <v>20150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813"/>
        <v>12</v>
      </c>
      <c r="CS594" s="13">
        <f t="shared" si="814"/>
        <v>18</v>
      </c>
      <c r="CT594" s="14">
        <f t="shared" si="815"/>
        <v>5</v>
      </c>
      <c r="CU594" s="14">
        <f t="shared" si="816"/>
        <v>1102012</v>
      </c>
      <c r="CV594" s="14" t="str">
        <f>INDEX($O$6:$O$27,CR594)&amp;"-"&amp;INDEX(属性投放!$AB$7:$AB$26,CX594)&amp;"-魂火-"&amp;CZ594</f>
        <v>夏侯惇-叫唤+2-魂火-3</v>
      </c>
      <c r="CW594" s="25" t="s">
        <v>162</v>
      </c>
      <c r="CX594" s="14">
        <f>INDEX(属性投放!$AL$7:$AL$58,CS594)</f>
        <v>9</v>
      </c>
      <c r="CY594" s="14" t="s">
        <v>701</v>
      </c>
      <c r="CZ594" s="14">
        <f>INDEX(属性投放!$AM$7:$AM$58,CS594)</f>
        <v>3</v>
      </c>
      <c r="DA594" s="14">
        <f t="shared" si="817"/>
        <v>18</v>
      </c>
      <c r="DB594" s="14">
        <f>INDEX(属性投放!$AN$7:$AN$58,DA594)</f>
        <v>65</v>
      </c>
      <c r="DC594" s="14" t="s">
        <v>702</v>
      </c>
      <c r="DD594" s="14">
        <f>INDEX(属性投放!$BJ$6:$BJ$85,(CT594-2)*20+CX594)</f>
        <v>210</v>
      </c>
      <c r="DE594" s="14">
        <f>SUMIFS(DD$5:DD594,$CR$5:$CR594,"="&amp;$CR594)</f>
        <v>2225</v>
      </c>
      <c r="DF594" s="14" t="s">
        <v>703</v>
      </c>
      <c r="DG594" s="14">
        <f>INDEX(属性投放!$BK$6:$BK$85,(CT594-2)*20+CX594)</f>
        <v>105</v>
      </c>
      <c r="DH594" s="14">
        <f>SUMIFS(DG$5:DG594,$CR$5:$CR594,"="&amp;$CR594)</f>
        <v>1114</v>
      </c>
      <c r="DI594" s="14" t="s">
        <v>704</v>
      </c>
      <c r="DJ594" s="14">
        <f>INDEX(属性投放!$BL$6:$BL$85,(CT594-2)*20+CX594)</f>
        <v>2100</v>
      </c>
      <c r="DK594" s="14">
        <f>SUMIFS(DJ$5:DJ594,$CR$5:$CR594,"="&amp;$CR594)</f>
        <v>22250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813"/>
        <v>12</v>
      </c>
      <c r="CS595" s="13">
        <f t="shared" si="814"/>
        <v>19</v>
      </c>
      <c r="CT595" s="14">
        <f t="shared" si="815"/>
        <v>5</v>
      </c>
      <c r="CU595" s="14">
        <f t="shared" si="816"/>
        <v>1102012</v>
      </c>
      <c r="CV595" s="14" t="str">
        <f>INDEX($O$6:$O$27,CR595)&amp;"-"&amp;INDEX(属性投放!$AB$7:$AB$26,CX595)&amp;"-魂火-"&amp;CZ595</f>
        <v>夏侯惇-大叫唤-魂火-1</v>
      </c>
      <c r="CW595" s="25" t="s">
        <v>162</v>
      </c>
      <c r="CX595" s="14">
        <f>INDEX(属性投放!$AL$7:$AL$58,CS595)</f>
        <v>10</v>
      </c>
      <c r="CY595" s="14" t="s">
        <v>701</v>
      </c>
      <c r="CZ595" s="14">
        <f>INDEX(属性投放!$AM$7:$AM$58,CS595)</f>
        <v>1</v>
      </c>
      <c r="DA595" s="14">
        <f t="shared" si="817"/>
        <v>19</v>
      </c>
      <c r="DB595" s="14">
        <f>INDEX(属性投放!$AN$7:$AN$58,DA595)</f>
        <v>67</v>
      </c>
      <c r="DC595" s="14" t="s">
        <v>702</v>
      </c>
      <c r="DD595" s="14">
        <f>INDEX(属性投放!$BJ$6:$BJ$85,(CT595-2)*20+CX595)</f>
        <v>250</v>
      </c>
      <c r="DE595" s="14">
        <f>SUMIFS(DD$5:DD595,$CR$5:$CR595,"="&amp;$CR595)</f>
        <v>2475</v>
      </c>
      <c r="DF595" s="14" t="s">
        <v>703</v>
      </c>
      <c r="DG595" s="14">
        <f>INDEX(属性投放!$BK$6:$BK$85,(CT595-2)*20+CX595)</f>
        <v>125</v>
      </c>
      <c r="DH595" s="14">
        <f>SUMIFS(DG$5:DG595,$CR$5:$CR595,"="&amp;$CR595)</f>
        <v>1239</v>
      </c>
      <c r="DI595" s="14" t="s">
        <v>704</v>
      </c>
      <c r="DJ595" s="14">
        <f>INDEX(属性投放!$BL$6:$BL$85,(CT595-2)*20+CX595)</f>
        <v>2500</v>
      </c>
      <c r="DK595" s="14">
        <f>SUMIFS(DJ$5:DJ595,$CR$5:$CR595,"="&amp;$CR595)</f>
        <v>24750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813"/>
        <v>12</v>
      </c>
      <c r="CS596" s="13">
        <f t="shared" si="814"/>
        <v>20</v>
      </c>
      <c r="CT596" s="14">
        <f t="shared" si="815"/>
        <v>5</v>
      </c>
      <c r="CU596" s="14">
        <f t="shared" si="816"/>
        <v>1102012</v>
      </c>
      <c r="CV596" s="14" t="str">
        <f>INDEX($O$6:$O$27,CR596)&amp;"-"&amp;INDEX(属性投放!$AB$7:$AB$26,CX596)&amp;"-魂火-"&amp;CZ596</f>
        <v>夏侯惇-大叫唤-魂火-2</v>
      </c>
      <c r="CW596" s="25" t="s">
        <v>162</v>
      </c>
      <c r="CX596" s="14">
        <f>INDEX(属性投放!$AL$7:$AL$58,CS596)</f>
        <v>10</v>
      </c>
      <c r="CY596" s="14" t="s">
        <v>701</v>
      </c>
      <c r="CZ596" s="14">
        <f>INDEX(属性投放!$AM$7:$AM$58,CS596)</f>
        <v>2</v>
      </c>
      <c r="DA596" s="14">
        <f t="shared" si="817"/>
        <v>20</v>
      </c>
      <c r="DB596" s="14">
        <f>INDEX(属性投放!$AN$7:$AN$58,DA596)</f>
        <v>70</v>
      </c>
      <c r="DC596" s="14" t="s">
        <v>702</v>
      </c>
      <c r="DD596" s="14">
        <f>INDEX(属性投放!$BJ$6:$BJ$85,(CT596-2)*20+CX596)</f>
        <v>250</v>
      </c>
      <c r="DE596" s="14">
        <f>SUMIFS(DD$5:DD596,$CR$5:$CR596,"="&amp;$CR596)</f>
        <v>2725</v>
      </c>
      <c r="DF596" s="14" t="s">
        <v>703</v>
      </c>
      <c r="DG596" s="14">
        <f>INDEX(属性投放!$BK$6:$BK$85,(CT596-2)*20+CX596)</f>
        <v>125</v>
      </c>
      <c r="DH596" s="14">
        <f>SUMIFS(DG$5:DG596,$CR$5:$CR596,"="&amp;$CR596)</f>
        <v>1364</v>
      </c>
      <c r="DI596" s="14" t="s">
        <v>704</v>
      </c>
      <c r="DJ596" s="14">
        <f>INDEX(属性投放!$BL$6:$BL$85,(CT596-2)*20+CX596)</f>
        <v>2500</v>
      </c>
      <c r="DK596" s="14">
        <f>SUMIFS(DJ$5:DJ596,$CR$5:$CR596,"="&amp;$CR596)</f>
        <v>27250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813"/>
        <v>12</v>
      </c>
      <c r="CS597" s="13">
        <f t="shared" si="814"/>
        <v>21</v>
      </c>
      <c r="CT597" s="14">
        <f t="shared" si="815"/>
        <v>5</v>
      </c>
      <c r="CU597" s="14">
        <f t="shared" si="816"/>
        <v>1102012</v>
      </c>
      <c r="CV597" s="14" t="str">
        <f>INDEX($O$6:$O$27,CR597)&amp;"-"&amp;INDEX(属性投放!$AB$7:$AB$26,CX597)&amp;"-魂火-"&amp;CZ597</f>
        <v>夏侯惇-大叫唤-魂火-3</v>
      </c>
      <c r="CW597" s="25" t="s">
        <v>162</v>
      </c>
      <c r="CX597" s="14">
        <f>INDEX(属性投放!$AL$7:$AL$58,CS597)</f>
        <v>10</v>
      </c>
      <c r="CY597" s="14" t="s">
        <v>701</v>
      </c>
      <c r="CZ597" s="14">
        <f>INDEX(属性投放!$AM$7:$AM$58,CS597)</f>
        <v>3</v>
      </c>
      <c r="DA597" s="14">
        <f t="shared" si="817"/>
        <v>21</v>
      </c>
      <c r="DB597" s="14">
        <f>INDEX(属性投放!$AN$7:$AN$58,DA597)</f>
        <v>72</v>
      </c>
      <c r="DC597" s="14" t="s">
        <v>702</v>
      </c>
      <c r="DD597" s="14">
        <f>INDEX(属性投放!$BJ$6:$BJ$85,(CT597-2)*20+CX597)</f>
        <v>250</v>
      </c>
      <c r="DE597" s="14">
        <f>SUMIFS(DD$5:DD597,$CR$5:$CR597,"="&amp;$CR597)</f>
        <v>2975</v>
      </c>
      <c r="DF597" s="14" t="s">
        <v>703</v>
      </c>
      <c r="DG597" s="14">
        <f>INDEX(属性投放!$BK$6:$BK$85,(CT597-2)*20+CX597)</f>
        <v>125</v>
      </c>
      <c r="DH597" s="14">
        <f>SUMIFS(DG$5:DG597,$CR$5:$CR597,"="&amp;$CR597)</f>
        <v>1489</v>
      </c>
      <c r="DI597" s="14" t="s">
        <v>704</v>
      </c>
      <c r="DJ597" s="14">
        <f>INDEX(属性投放!$BL$6:$BL$85,(CT597-2)*20+CX597)</f>
        <v>2500</v>
      </c>
      <c r="DK597" s="14">
        <f>SUMIFS(DJ$5:DJ597,$CR$5:$CR597,"="&amp;$CR597)</f>
        <v>29750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813"/>
        <v>12</v>
      </c>
      <c r="CS598" s="13">
        <f t="shared" si="814"/>
        <v>22</v>
      </c>
      <c r="CT598" s="14">
        <f t="shared" si="815"/>
        <v>5</v>
      </c>
      <c r="CU598" s="14">
        <f t="shared" si="816"/>
        <v>1102012</v>
      </c>
      <c r="CV598" s="14" t="str">
        <f>INDEX($O$6:$O$27,CR598)&amp;"-"&amp;INDEX(属性投放!$AB$7:$AB$26,CX598)&amp;"-魂火-"&amp;CZ598</f>
        <v>夏侯惇-大叫唤+1-魂火-1</v>
      </c>
      <c r="CW598" s="25" t="s">
        <v>162</v>
      </c>
      <c r="CX598" s="14">
        <f>INDEX(属性投放!$AL$7:$AL$58,CS598)</f>
        <v>11</v>
      </c>
      <c r="CY598" s="14" t="s">
        <v>701</v>
      </c>
      <c r="CZ598" s="14">
        <f>INDEX(属性投放!$AM$7:$AM$58,CS598)</f>
        <v>1</v>
      </c>
      <c r="DA598" s="14">
        <f t="shared" si="817"/>
        <v>22</v>
      </c>
      <c r="DB598" s="14">
        <f>INDEX(属性投放!$AN$7:$AN$58,DA598)</f>
        <v>75</v>
      </c>
      <c r="DC598" s="14" t="s">
        <v>702</v>
      </c>
      <c r="DD598" s="14">
        <f>INDEX(属性投放!$BJ$6:$BJ$85,(CT598-2)*20+CX598)</f>
        <v>325</v>
      </c>
      <c r="DE598" s="14">
        <f>SUMIFS(DD$5:DD598,$CR$5:$CR598,"="&amp;$CR598)</f>
        <v>3300</v>
      </c>
      <c r="DF598" s="14" t="s">
        <v>703</v>
      </c>
      <c r="DG598" s="14">
        <f>INDEX(属性投放!$BK$6:$BK$85,(CT598-2)*20+CX598)</f>
        <v>163</v>
      </c>
      <c r="DH598" s="14">
        <f>SUMIFS(DG$5:DG598,$CR$5:$CR598,"="&amp;$CR598)</f>
        <v>1652</v>
      </c>
      <c r="DI598" s="14" t="s">
        <v>704</v>
      </c>
      <c r="DJ598" s="14">
        <f>INDEX(属性投放!$BL$6:$BL$85,(CT598-2)*20+CX598)</f>
        <v>3250</v>
      </c>
      <c r="DK598" s="14">
        <f>SUMIFS(DJ$5:DJ598,$CR$5:$CR598,"="&amp;$CR598)</f>
        <v>33000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813"/>
        <v>12</v>
      </c>
      <c r="CS599" s="13">
        <f t="shared" si="814"/>
        <v>23</v>
      </c>
      <c r="CT599" s="14">
        <f t="shared" si="815"/>
        <v>5</v>
      </c>
      <c r="CU599" s="14">
        <f t="shared" si="816"/>
        <v>1102012</v>
      </c>
      <c r="CV599" s="14" t="str">
        <f>INDEX($O$6:$O$27,CR599)&amp;"-"&amp;INDEX(属性投放!$AB$7:$AB$26,CX599)&amp;"-魂火-"&amp;CZ599</f>
        <v>夏侯惇-大叫唤+1-魂火-2</v>
      </c>
      <c r="CW599" s="25" t="s">
        <v>162</v>
      </c>
      <c r="CX599" s="14">
        <f>INDEX(属性投放!$AL$7:$AL$58,CS599)</f>
        <v>11</v>
      </c>
      <c r="CY599" s="14" t="s">
        <v>701</v>
      </c>
      <c r="CZ599" s="14">
        <f>INDEX(属性投放!$AM$7:$AM$58,CS599)</f>
        <v>2</v>
      </c>
      <c r="DA599" s="14">
        <f t="shared" si="817"/>
        <v>23</v>
      </c>
      <c r="DB599" s="14">
        <f>INDEX(属性投放!$AN$7:$AN$58,DA599)</f>
        <v>77</v>
      </c>
      <c r="DC599" s="14" t="s">
        <v>702</v>
      </c>
      <c r="DD599" s="14">
        <f>INDEX(属性投放!$BJ$6:$BJ$85,(CT599-2)*20+CX599)</f>
        <v>325</v>
      </c>
      <c r="DE599" s="14">
        <f>SUMIFS(DD$5:DD599,$CR$5:$CR599,"="&amp;$CR599)</f>
        <v>3625</v>
      </c>
      <c r="DF599" s="14" t="s">
        <v>703</v>
      </c>
      <c r="DG599" s="14">
        <f>INDEX(属性投放!$BK$6:$BK$85,(CT599-2)*20+CX599)</f>
        <v>163</v>
      </c>
      <c r="DH599" s="14">
        <f>SUMIFS(DG$5:DG599,$CR$5:$CR599,"="&amp;$CR599)</f>
        <v>1815</v>
      </c>
      <c r="DI599" s="14" t="s">
        <v>704</v>
      </c>
      <c r="DJ599" s="14">
        <f>INDEX(属性投放!$BL$6:$BL$85,(CT599-2)*20+CX599)</f>
        <v>3250</v>
      </c>
      <c r="DK599" s="14">
        <f>SUMIFS(DJ$5:DJ599,$CR$5:$CR599,"="&amp;$CR599)</f>
        <v>36250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813"/>
        <v>12</v>
      </c>
      <c r="CS600" s="13">
        <f t="shared" si="814"/>
        <v>24</v>
      </c>
      <c r="CT600" s="14">
        <f t="shared" si="815"/>
        <v>5</v>
      </c>
      <c r="CU600" s="14">
        <f t="shared" si="816"/>
        <v>1102012</v>
      </c>
      <c r="CV600" s="14" t="str">
        <f>INDEX($O$6:$O$27,CR600)&amp;"-"&amp;INDEX(属性投放!$AB$7:$AB$26,CX600)&amp;"-魂火-"&amp;CZ600</f>
        <v>夏侯惇-大叫唤+1-魂火-3</v>
      </c>
      <c r="CW600" s="25" t="s">
        <v>162</v>
      </c>
      <c r="CX600" s="14">
        <f>INDEX(属性投放!$AL$7:$AL$58,CS600)</f>
        <v>11</v>
      </c>
      <c r="CY600" s="14" t="s">
        <v>701</v>
      </c>
      <c r="CZ600" s="14">
        <f>INDEX(属性投放!$AM$7:$AM$58,CS600)</f>
        <v>3</v>
      </c>
      <c r="DA600" s="14">
        <f t="shared" si="817"/>
        <v>24</v>
      </c>
      <c r="DB600" s="14">
        <f>INDEX(属性投放!$AN$7:$AN$58,DA600)</f>
        <v>80</v>
      </c>
      <c r="DC600" s="14" t="s">
        <v>702</v>
      </c>
      <c r="DD600" s="14">
        <f>INDEX(属性投放!$BJ$6:$BJ$85,(CT600-2)*20+CX600)</f>
        <v>325</v>
      </c>
      <c r="DE600" s="14">
        <f>SUMIFS(DD$5:DD600,$CR$5:$CR600,"="&amp;$CR600)</f>
        <v>3950</v>
      </c>
      <c r="DF600" s="14" t="s">
        <v>703</v>
      </c>
      <c r="DG600" s="14">
        <f>INDEX(属性投放!$BK$6:$BK$85,(CT600-2)*20+CX600)</f>
        <v>163</v>
      </c>
      <c r="DH600" s="14">
        <f>SUMIFS(DG$5:DG600,$CR$5:$CR600,"="&amp;$CR600)</f>
        <v>1978</v>
      </c>
      <c r="DI600" s="14" t="s">
        <v>704</v>
      </c>
      <c r="DJ600" s="14">
        <f>INDEX(属性投放!$BL$6:$BL$85,(CT600-2)*20+CX600)</f>
        <v>3250</v>
      </c>
      <c r="DK600" s="14">
        <f>SUMIFS(DJ$5:DJ600,$CR$5:$CR600,"="&amp;$CR600)</f>
        <v>39500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813"/>
        <v>12</v>
      </c>
      <c r="CS601" s="13">
        <f t="shared" si="814"/>
        <v>25</v>
      </c>
      <c r="CT601" s="14">
        <f t="shared" si="815"/>
        <v>5</v>
      </c>
      <c r="CU601" s="14">
        <f t="shared" si="816"/>
        <v>1102012</v>
      </c>
      <c r="CV601" s="14" t="str">
        <f>INDEX($O$6:$O$27,CR601)&amp;"-"&amp;INDEX(属性投放!$AB$7:$AB$26,CX601)&amp;"-魂火-"&amp;CZ601</f>
        <v>夏侯惇-大叫唤+2-魂火-1</v>
      </c>
      <c r="CW601" s="25" t="s">
        <v>162</v>
      </c>
      <c r="CX601" s="14">
        <f>INDEX(属性投放!$AL$7:$AL$58,CS601)</f>
        <v>12</v>
      </c>
      <c r="CY601" s="14" t="s">
        <v>701</v>
      </c>
      <c r="CZ601" s="14">
        <f>INDEX(属性投放!$AM$7:$AM$58,CS601)</f>
        <v>1</v>
      </c>
      <c r="DA601" s="14">
        <f t="shared" si="817"/>
        <v>25</v>
      </c>
      <c r="DB601" s="14">
        <f>INDEX(属性投放!$AN$7:$AN$58,DA601)</f>
        <v>82</v>
      </c>
      <c r="DC601" s="14" t="s">
        <v>702</v>
      </c>
      <c r="DD601" s="14">
        <f>INDEX(属性投放!$BJ$6:$BJ$85,(CT601-2)*20+CX601)</f>
        <v>420</v>
      </c>
      <c r="DE601" s="14">
        <f>SUMIFS(DD$5:DD601,$CR$5:$CR601,"="&amp;$CR601)</f>
        <v>4370</v>
      </c>
      <c r="DF601" s="14" t="s">
        <v>703</v>
      </c>
      <c r="DG601" s="14">
        <f>INDEX(属性投放!$BK$6:$BK$85,(CT601-2)*20+CX601)</f>
        <v>210</v>
      </c>
      <c r="DH601" s="14">
        <f>SUMIFS(DG$5:DG601,$CR$5:$CR601,"="&amp;$CR601)</f>
        <v>2188</v>
      </c>
      <c r="DI601" s="14" t="s">
        <v>704</v>
      </c>
      <c r="DJ601" s="14">
        <f>INDEX(属性投放!$BL$6:$BL$85,(CT601-2)*20+CX601)</f>
        <v>4200</v>
      </c>
      <c r="DK601" s="14">
        <f>SUMIFS(DJ$5:DJ601,$CR$5:$CR601,"="&amp;$CR601)</f>
        <v>43700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813"/>
        <v>12</v>
      </c>
      <c r="CS602" s="13">
        <f t="shared" si="814"/>
        <v>26</v>
      </c>
      <c r="CT602" s="14">
        <f t="shared" si="815"/>
        <v>5</v>
      </c>
      <c r="CU602" s="14">
        <f t="shared" si="816"/>
        <v>1102012</v>
      </c>
      <c r="CV602" s="14" t="str">
        <f>INDEX($O$6:$O$27,CR602)&amp;"-"&amp;INDEX(属性投放!$AB$7:$AB$26,CX602)&amp;"-魂火-"&amp;CZ602</f>
        <v>夏侯惇-大叫唤+2-魂火-2</v>
      </c>
      <c r="CW602" s="25" t="s">
        <v>162</v>
      </c>
      <c r="CX602" s="14">
        <f>INDEX(属性投放!$AL$7:$AL$58,CS602)</f>
        <v>12</v>
      </c>
      <c r="CY602" s="14" t="s">
        <v>701</v>
      </c>
      <c r="CZ602" s="14">
        <f>INDEX(属性投放!$AM$7:$AM$58,CS602)</f>
        <v>2</v>
      </c>
      <c r="DA602" s="14">
        <f t="shared" si="817"/>
        <v>26</v>
      </c>
      <c r="DB602" s="14">
        <f>INDEX(属性投放!$AN$7:$AN$58,DA602)</f>
        <v>85</v>
      </c>
      <c r="DC602" s="14" t="s">
        <v>702</v>
      </c>
      <c r="DD602" s="14">
        <f>INDEX(属性投放!$BJ$6:$BJ$85,(CT602-2)*20+CX602)</f>
        <v>420</v>
      </c>
      <c r="DE602" s="14">
        <f>SUMIFS(DD$5:DD602,$CR$5:$CR602,"="&amp;$CR602)</f>
        <v>4790</v>
      </c>
      <c r="DF602" s="14" t="s">
        <v>703</v>
      </c>
      <c r="DG602" s="14">
        <f>INDEX(属性投放!$BK$6:$BK$85,(CT602-2)*20+CX602)</f>
        <v>210</v>
      </c>
      <c r="DH602" s="14">
        <f>SUMIFS(DG$5:DG602,$CR$5:$CR602,"="&amp;$CR602)</f>
        <v>2398</v>
      </c>
      <c r="DI602" s="14" t="s">
        <v>704</v>
      </c>
      <c r="DJ602" s="14">
        <f>INDEX(属性投放!$BL$6:$BL$85,(CT602-2)*20+CX602)</f>
        <v>4200</v>
      </c>
      <c r="DK602" s="14">
        <f>SUMIFS(DJ$5:DJ602,$CR$5:$CR602,"="&amp;$CR602)</f>
        <v>47900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813"/>
        <v>12</v>
      </c>
      <c r="CS603" s="13">
        <f t="shared" si="814"/>
        <v>27</v>
      </c>
      <c r="CT603" s="14">
        <f t="shared" si="815"/>
        <v>5</v>
      </c>
      <c r="CU603" s="14">
        <f t="shared" si="816"/>
        <v>1102012</v>
      </c>
      <c r="CV603" s="14" t="str">
        <f>INDEX($O$6:$O$27,CR603)&amp;"-"&amp;INDEX(属性投放!$AB$7:$AB$26,CX603)&amp;"-魂火-"&amp;CZ603</f>
        <v>夏侯惇-大叫唤+2-魂火-3</v>
      </c>
      <c r="CW603" s="25" t="s">
        <v>162</v>
      </c>
      <c r="CX603" s="14">
        <f>INDEX(属性投放!$AL$7:$AL$58,CS603)</f>
        <v>12</v>
      </c>
      <c r="CY603" s="14" t="s">
        <v>701</v>
      </c>
      <c r="CZ603" s="14">
        <f>INDEX(属性投放!$AM$7:$AM$58,CS603)</f>
        <v>3</v>
      </c>
      <c r="DA603" s="14">
        <f t="shared" si="817"/>
        <v>27</v>
      </c>
      <c r="DB603" s="14">
        <f>INDEX(属性投放!$AN$7:$AN$58,DA603)</f>
        <v>87</v>
      </c>
      <c r="DC603" s="14" t="s">
        <v>702</v>
      </c>
      <c r="DD603" s="14">
        <f>INDEX(属性投放!$BJ$6:$BJ$85,(CT603-2)*20+CX603)</f>
        <v>420</v>
      </c>
      <c r="DE603" s="14">
        <f>SUMIFS(DD$5:DD603,$CR$5:$CR603,"="&amp;$CR603)</f>
        <v>5210</v>
      </c>
      <c r="DF603" s="14" t="s">
        <v>703</v>
      </c>
      <c r="DG603" s="14">
        <f>INDEX(属性投放!$BK$6:$BK$85,(CT603-2)*20+CX603)</f>
        <v>210</v>
      </c>
      <c r="DH603" s="14">
        <f>SUMIFS(DG$5:DG603,$CR$5:$CR603,"="&amp;$CR603)</f>
        <v>2608</v>
      </c>
      <c r="DI603" s="14" t="s">
        <v>704</v>
      </c>
      <c r="DJ603" s="14">
        <f>INDEX(属性投放!$BL$6:$BL$85,(CT603-2)*20+CX603)</f>
        <v>4200</v>
      </c>
      <c r="DK603" s="14">
        <f>SUMIFS(DJ$5:DJ603,$CR$5:$CR603,"="&amp;$CR603)</f>
        <v>52100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813"/>
        <v>12</v>
      </c>
      <c r="CS604" s="13">
        <f t="shared" si="814"/>
        <v>28</v>
      </c>
      <c r="CT604" s="14">
        <f t="shared" si="815"/>
        <v>5</v>
      </c>
      <c r="CU604" s="14">
        <f t="shared" si="816"/>
        <v>1102012</v>
      </c>
      <c r="CV604" s="14" t="str">
        <f>INDEX($O$6:$O$27,CR604)&amp;"-"&amp;INDEX(属性投放!$AB$7:$AB$26,CX604)&amp;"-魂火-"&amp;CZ604</f>
        <v>夏侯惇-焦热-魂火-1</v>
      </c>
      <c r="CW604" s="25" t="s">
        <v>162</v>
      </c>
      <c r="CX604" s="14">
        <f>INDEX(属性投放!$AL$7:$AL$58,CS604)</f>
        <v>13</v>
      </c>
      <c r="CY604" s="14" t="s">
        <v>701</v>
      </c>
      <c r="CZ604" s="14">
        <f>INDEX(属性投放!$AM$7:$AM$58,CS604)</f>
        <v>1</v>
      </c>
      <c r="DA604" s="14">
        <f t="shared" si="817"/>
        <v>28</v>
      </c>
      <c r="DB604" s="14">
        <f>INDEX(属性投放!$AN$7:$AN$58,DA604)</f>
        <v>90</v>
      </c>
      <c r="DC604" s="14" t="s">
        <v>702</v>
      </c>
      <c r="DD604" s="14">
        <f>INDEX(属性投放!$BJ$6:$BJ$85,(CT604-2)*20+CX604)</f>
        <v>530</v>
      </c>
      <c r="DE604" s="14">
        <f>SUMIFS(DD$5:DD604,$CR$5:$CR604,"="&amp;$CR604)</f>
        <v>5740</v>
      </c>
      <c r="DF604" s="14" t="s">
        <v>703</v>
      </c>
      <c r="DG604" s="14">
        <f>INDEX(属性投放!$BK$6:$BK$85,(CT604-2)*20+CX604)</f>
        <v>265</v>
      </c>
      <c r="DH604" s="14">
        <f>SUMIFS(DG$5:DG604,$CR$5:$CR604,"="&amp;$CR604)</f>
        <v>2873</v>
      </c>
      <c r="DI604" s="14" t="s">
        <v>704</v>
      </c>
      <c r="DJ604" s="14">
        <f>INDEX(属性投放!$BL$6:$BL$85,(CT604-2)*20+CX604)</f>
        <v>5300</v>
      </c>
      <c r="DK604" s="14">
        <f>SUMIFS(DJ$5:DJ604,$CR$5:$CR604,"="&amp;$CR604)</f>
        <v>57400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813"/>
        <v>12</v>
      </c>
      <c r="CS605" s="13">
        <f t="shared" si="814"/>
        <v>29</v>
      </c>
      <c r="CT605" s="14">
        <f t="shared" si="815"/>
        <v>5</v>
      </c>
      <c r="CU605" s="14">
        <f t="shared" si="816"/>
        <v>1102012</v>
      </c>
      <c r="CV605" s="14" t="str">
        <f>INDEX($O$6:$O$27,CR605)&amp;"-"&amp;INDEX(属性投放!$AB$7:$AB$26,CX605)&amp;"-魂火-"&amp;CZ605</f>
        <v>夏侯惇-焦热-魂火-2</v>
      </c>
      <c r="CW605" s="25" t="s">
        <v>162</v>
      </c>
      <c r="CX605" s="14">
        <f>INDEX(属性投放!$AL$7:$AL$58,CS605)</f>
        <v>13</v>
      </c>
      <c r="CY605" s="14" t="s">
        <v>701</v>
      </c>
      <c r="CZ605" s="14">
        <f>INDEX(属性投放!$AM$7:$AM$58,CS605)</f>
        <v>2</v>
      </c>
      <c r="DA605" s="14">
        <f t="shared" si="817"/>
        <v>29</v>
      </c>
      <c r="DB605" s="14">
        <f>INDEX(属性投放!$AN$7:$AN$58,DA605)</f>
        <v>92</v>
      </c>
      <c r="DC605" s="14" t="s">
        <v>702</v>
      </c>
      <c r="DD605" s="14">
        <f>INDEX(属性投放!$BJ$6:$BJ$85,(CT605-2)*20+CX605)</f>
        <v>530</v>
      </c>
      <c r="DE605" s="14">
        <f>SUMIFS(DD$5:DD605,$CR$5:$CR605,"="&amp;$CR605)</f>
        <v>6270</v>
      </c>
      <c r="DF605" s="14" t="s">
        <v>703</v>
      </c>
      <c r="DG605" s="14">
        <f>INDEX(属性投放!$BK$6:$BK$85,(CT605-2)*20+CX605)</f>
        <v>265</v>
      </c>
      <c r="DH605" s="14">
        <f>SUMIFS(DG$5:DG605,$CR$5:$CR605,"="&amp;$CR605)</f>
        <v>3138</v>
      </c>
      <c r="DI605" s="14" t="s">
        <v>704</v>
      </c>
      <c r="DJ605" s="14">
        <f>INDEX(属性投放!$BL$6:$BL$85,(CT605-2)*20+CX605)</f>
        <v>5300</v>
      </c>
      <c r="DK605" s="14">
        <f>SUMIFS(DJ$5:DJ605,$CR$5:$CR605,"="&amp;$CR605)</f>
        <v>62700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813"/>
        <v>12</v>
      </c>
      <c r="CS606" s="13">
        <f t="shared" si="814"/>
        <v>30</v>
      </c>
      <c r="CT606" s="14">
        <f t="shared" si="815"/>
        <v>5</v>
      </c>
      <c r="CU606" s="14">
        <f t="shared" si="816"/>
        <v>1102012</v>
      </c>
      <c r="CV606" s="14" t="str">
        <f>INDEX($O$6:$O$27,CR606)&amp;"-"&amp;INDEX(属性投放!$AB$7:$AB$26,CX606)&amp;"-魂火-"&amp;CZ606</f>
        <v>夏侯惇-焦热-魂火-3</v>
      </c>
      <c r="CW606" s="25" t="s">
        <v>162</v>
      </c>
      <c r="CX606" s="14">
        <f>INDEX(属性投放!$AL$7:$AL$58,CS606)</f>
        <v>13</v>
      </c>
      <c r="CY606" s="14" t="s">
        <v>701</v>
      </c>
      <c r="CZ606" s="14">
        <f>INDEX(属性投放!$AM$7:$AM$58,CS606)</f>
        <v>3</v>
      </c>
      <c r="DA606" s="14">
        <f t="shared" si="817"/>
        <v>30</v>
      </c>
      <c r="DB606" s="14">
        <f>INDEX(属性投放!$AN$7:$AN$58,DA606)</f>
        <v>95</v>
      </c>
      <c r="DC606" s="14" t="s">
        <v>702</v>
      </c>
      <c r="DD606" s="14">
        <f>INDEX(属性投放!$BJ$6:$BJ$85,(CT606-2)*20+CX606)</f>
        <v>530</v>
      </c>
      <c r="DE606" s="14">
        <f>SUMIFS(DD$5:DD606,$CR$5:$CR606,"="&amp;$CR606)</f>
        <v>6800</v>
      </c>
      <c r="DF606" s="14" t="s">
        <v>703</v>
      </c>
      <c r="DG606" s="14">
        <f>INDEX(属性投放!$BK$6:$BK$85,(CT606-2)*20+CX606)</f>
        <v>265</v>
      </c>
      <c r="DH606" s="14">
        <f>SUMIFS(DG$5:DG606,$CR$5:$CR606,"="&amp;$CR606)</f>
        <v>3403</v>
      </c>
      <c r="DI606" s="14" t="s">
        <v>704</v>
      </c>
      <c r="DJ606" s="14">
        <f>INDEX(属性投放!$BL$6:$BL$85,(CT606-2)*20+CX606)</f>
        <v>5300</v>
      </c>
      <c r="DK606" s="14">
        <f>SUMIFS(DJ$5:DJ606,$CR$5:$CR606,"="&amp;$CR606)</f>
        <v>68000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813"/>
        <v>12</v>
      </c>
      <c r="CS607" s="13">
        <f t="shared" si="814"/>
        <v>31</v>
      </c>
      <c r="CT607" s="14">
        <f t="shared" si="815"/>
        <v>5</v>
      </c>
      <c r="CU607" s="14">
        <f t="shared" si="816"/>
        <v>1102012</v>
      </c>
      <c r="CV607" s="14" t="str">
        <f>INDEX($O$6:$O$27,CR607)&amp;"-"&amp;INDEX(属性投放!$AB$7:$AB$26,CX607)&amp;"-魂火-"&amp;CZ607</f>
        <v>夏侯惇-焦热+1-魂火-1</v>
      </c>
      <c r="CW607" s="25" t="s">
        <v>162</v>
      </c>
      <c r="CX607" s="14">
        <f>INDEX(属性投放!$AL$7:$AL$58,CS607)</f>
        <v>14</v>
      </c>
      <c r="CY607" s="14" t="s">
        <v>701</v>
      </c>
      <c r="CZ607" s="14">
        <f>INDEX(属性投放!$AM$7:$AM$58,CS607)</f>
        <v>1</v>
      </c>
      <c r="DA607" s="14">
        <f t="shared" si="817"/>
        <v>31</v>
      </c>
      <c r="DB607" s="14">
        <f>INDEX(属性投放!$AN$7:$AN$58,DA607)</f>
        <v>97</v>
      </c>
      <c r="DC607" s="14" t="s">
        <v>702</v>
      </c>
      <c r="DD607" s="14">
        <f>INDEX(属性投放!$BJ$6:$BJ$85,(CT607-2)*20+CX607)</f>
        <v>650</v>
      </c>
      <c r="DE607" s="14">
        <f>SUMIFS(DD$5:DD607,$CR$5:$CR607,"="&amp;$CR607)</f>
        <v>7450</v>
      </c>
      <c r="DF607" s="14" t="s">
        <v>703</v>
      </c>
      <c r="DG607" s="14">
        <f>INDEX(属性投放!$BK$6:$BK$85,(CT607-2)*20+CX607)</f>
        <v>325</v>
      </c>
      <c r="DH607" s="14">
        <f>SUMIFS(DG$5:DG607,$CR$5:$CR607,"="&amp;$CR607)</f>
        <v>3728</v>
      </c>
      <c r="DI607" s="14" t="s">
        <v>704</v>
      </c>
      <c r="DJ607" s="14">
        <f>INDEX(属性投放!$BL$6:$BL$85,(CT607-2)*20+CX607)</f>
        <v>6500</v>
      </c>
      <c r="DK607" s="14">
        <f>SUMIFS(DJ$5:DJ607,$CR$5:$CR607,"="&amp;$CR607)</f>
        <v>74500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813"/>
        <v>12</v>
      </c>
      <c r="CS608" s="13">
        <f t="shared" si="814"/>
        <v>32</v>
      </c>
      <c r="CT608" s="14">
        <f t="shared" si="815"/>
        <v>5</v>
      </c>
      <c r="CU608" s="14">
        <f t="shared" si="816"/>
        <v>1102012</v>
      </c>
      <c r="CV608" s="14" t="str">
        <f>INDEX($O$6:$O$27,CR608)&amp;"-"&amp;INDEX(属性投放!$AB$7:$AB$26,CX608)&amp;"-魂火-"&amp;CZ608</f>
        <v>夏侯惇-焦热+1-魂火-2</v>
      </c>
      <c r="CW608" s="25" t="s">
        <v>162</v>
      </c>
      <c r="CX608" s="14">
        <f>INDEX(属性投放!$AL$7:$AL$58,CS608)</f>
        <v>14</v>
      </c>
      <c r="CY608" s="14" t="s">
        <v>701</v>
      </c>
      <c r="CZ608" s="14">
        <f>INDEX(属性投放!$AM$7:$AM$58,CS608)</f>
        <v>2</v>
      </c>
      <c r="DA608" s="14">
        <f t="shared" si="817"/>
        <v>32</v>
      </c>
      <c r="DB608" s="14">
        <f>INDEX(属性投放!$AN$7:$AN$58,DA608)</f>
        <v>100</v>
      </c>
      <c r="DC608" s="14" t="s">
        <v>702</v>
      </c>
      <c r="DD608" s="14">
        <f>INDEX(属性投放!$BJ$6:$BJ$85,(CT608-2)*20+CX608)</f>
        <v>650</v>
      </c>
      <c r="DE608" s="14">
        <f>SUMIFS(DD$5:DD608,$CR$5:$CR608,"="&amp;$CR608)</f>
        <v>8100</v>
      </c>
      <c r="DF608" s="14" t="s">
        <v>703</v>
      </c>
      <c r="DG608" s="14">
        <f>INDEX(属性投放!$BK$6:$BK$85,(CT608-2)*20+CX608)</f>
        <v>325</v>
      </c>
      <c r="DH608" s="14">
        <f>SUMIFS(DG$5:DG608,$CR$5:$CR608,"="&amp;$CR608)</f>
        <v>4053</v>
      </c>
      <c r="DI608" s="14" t="s">
        <v>704</v>
      </c>
      <c r="DJ608" s="14">
        <f>INDEX(属性投放!$BL$6:$BL$85,(CT608-2)*20+CX608)</f>
        <v>6500</v>
      </c>
      <c r="DK608" s="14">
        <f>SUMIFS(DJ$5:DJ608,$CR$5:$CR608,"="&amp;$CR608)</f>
        <v>81000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813"/>
        <v>12</v>
      </c>
      <c r="CS609" s="13">
        <f t="shared" si="814"/>
        <v>33</v>
      </c>
      <c r="CT609" s="14">
        <f t="shared" si="815"/>
        <v>5</v>
      </c>
      <c r="CU609" s="14">
        <f t="shared" si="816"/>
        <v>1102012</v>
      </c>
      <c r="CV609" s="14" t="str">
        <f>INDEX($O$6:$O$27,CR609)&amp;"-"&amp;INDEX(属性投放!$AB$7:$AB$26,CX609)&amp;"-魂火-"&amp;CZ609</f>
        <v>夏侯惇-焦热+1-魂火-3</v>
      </c>
      <c r="CW609" s="25" t="s">
        <v>162</v>
      </c>
      <c r="CX609" s="14">
        <f>INDEX(属性投放!$AL$7:$AL$58,CS609)</f>
        <v>14</v>
      </c>
      <c r="CY609" s="14" t="s">
        <v>701</v>
      </c>
      <c r="CZ609" s="14">
        <f>INDEX(属性投放!$AM$7:$AM$58,CS609)</f>
        <v>3</v>
      </c>
      <c r="DA609" s="14">
        <f t="shared" si="817"/>
        <v>33</v>
      </c>
      <c r="DB609" s="14">
        <f>INDEX(属性投放!$AN$7:$AN$58,DA609)</f>
        <v>102</v>
      </c>
      <c r="DC609" s="14" t="s">
        <v>702</v>
      </c>
      <c r="DD609" s="14">
        <f>INDEX(属性投放!$BJ$6:$BJ$85,(CT609-2)*20+CX609)</f>
        <v>650</v>
      </c>
      <c r="DE609" s="14">
        <f>SUMIFS(DD$5:DD609,$CR$5:$CR609,"="&amp;$CR609)</f>
        <v>8750</v>
      </c>
      <c r="DF609" s="14" t="s">
        <v>703</v>
      </c>
      <c r="DG609" s="14">
        <f>INDEX(属性投放!$BK$6:$BK$85,(CT609-2)*20+CX609)</f>
        <v>325</v>
      </c>
      <c r="DH609" s="14">
        <f>SUMIFS(DG$5:DG609,$CR$5:$CR609,"="&amp;$CR609)</f>
        <v>4378</v>
      </c>
      <c r="DI609" s="14" t="s">
        <v>704</v>
      </c>
      <c r="DJ609" s="14">
        <f>INDEX(属性投放!$BL$6:$BL$85,(CT609-2)*20+CX609)</f>
        <v>6500</v>
      </c>
      <c r="DK609" s="14">
        <f>SUMIFS(DJ$5:DJ609,$CR$5:$CR609,"="&amp;$CR609)</f>
        <v>87500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813"/>
        <v>12</v>
      </c>
      <c r="CS610" s="13">
        <f t="shared" si="814"/>
        <v>34</v>
      </c>
      <c r="CT610" s="14">
        <f t="shared" si="815"/>
        <v>5</v>
      </c>
      <c r="CU610" s="14">
        <f t="shared" si="816"/>
        <v>1102012</v>
      </c>
      <c r="CV610" s="14" t="str">
        <f>INDEX($O$6:$O$27,CR610)&amp;"-"&amp;INDEX(属性投放!$AB$7:$AB$26,CX610)&amp;"-魂火-"&amp;CZ610</f>
        <v>夏侯惇-焦热+2-魂火-1</v>
      </c>
      <c r="CW610" s="25" t="s">
        <v>162</v>
      </c>
      <c r="CX610" s="14">
        <f>INDEX(属性投放!$AL$7:$AL$58,CS610)</f>
        <v>15</v>
      </c>
      <c r="CY610" s="14" t="s">
        <v>701</v>
      </c>
      <c r="CZ610" s="14">
        <f>INDEX(属性投放!$AM$7:$AM$58,CS610)</f>
        <v>1</v>
      </c>
      <c r="DA610" s="14">
        <f t="shared" si="817"/>
        <v>34</v>
      </c>
      <c r="DB610" s="14">
        <f>INDEX(属性投放!$AN$7:$AN$58,DA610)</f>
        <v>105</v>
      </c>
      <c r="DC610" s="14" t="s">
        <v>702</v>
      </c>
      <c r="DD610" s="14">
        <f>INDEX(属性投放!$BJ$6:$BJ$85,(CT610-2)*20+CX610)</f>
        <v>800</v>
      </c>
      <c r="DE610" s="14">
        <f>SUMIFS(DD$5:DD610,$CR$5:$CR610,"="&amp;$CR610)</f>
        <v>9550</v>
      </c>
      <c r="DF610" s="14" t="s">
        <v>703</v>
      </c>
      <c r="DG610" s="14">
        <f>INDEX(属性投放!$BK$6:$BK$85,(CT610-2)*20+CX610)</f>
        <v>400</v>
      </c>
      <c r="DH610" s="14">
        <f>SUMIFS(DG$5:DG610,$CR$5:$CR610,"="&amp;$CR610)</f>
        <v>4778</v>
      </c>
      <c r="DI610" s="14" t="s">
        <v>704</v>
      </c>
      <c r="DJ610" s="14">
        <f>INDEX(属性投放!$BL$6:$BL$85,(CT610-2)*20+CX610)</f>
        <v>8000</v>
      </c>
      <c r="DK610" s="14">
        <f>SUMIFS(DJ$5:DJ610,$CR$5:$CR610,"="&amp;$CR610)</f>
        <v>95500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813"/>
        <v>12</v>
      </c>
      <c r="CS611" s="13">
        <f t="shared" si="814"/>
        <v>35</v>
      </c>
      <c r="CT611" s="14">
        <f t="shared" si="815"/>
        <v>5</v>
      </c>
      <c r="CU611" s="14">
        <f t="shared" si="816"/>
        <v>1102012</v>
      </c>
      <c r="CV611" s="14" t="str">
        <f>INDEX($O$6:$O$27,CR611)&amp;"-"&amp;INDEX(属性投放!$AB$7:$AB$26,CX611)&amp;"-魂火-"&amp;CZ611</f>
        <v>夏侯惇-焦热+2-魂火-2</v>
      </c>
      <c r="CW611" s="25" t="s">
        <v>162</v>
      </c>
      <c r="CX611" s="14">
        <f>INDEX(属性投放!$AL$7:$AL$58,CS611)</f>
        <v>15</v>
      </c>
      <c r="CY611" s="14" t="s">
        <v>701</v>
      </c>
      <c r="CZ611" s="14">
        <f>INDEX(属性投放!$AM$7:$AM$58,CS611)</f>
        <v>2</v>
      </c>
      <c r="DA611" s="14">
        <f t="shared" si="817"/>
        <v>35</v>
      </c>
      <c r="DB611" s="14">
        <f>INDEX(属性投放!$AN$7:$AN$58,DA611)</f>
        <v>107</v>
      </c>
      <c r="DC611" s="14" t="s">
        <v>702</v>
      </c>
      <c r="DD611" s="14">
        <f>INDEX(属性投放!$BJ$6:$BJ$85,(CT611-2)*20+CX611)</f>
        <v>800</v>
      </c>
      <c r="DE611" s="14">
        <f>SUMIFS(DD$5:DD611,$CR$5:$CR611,"="&amp;$CR611)</f>
        <v>10350</v>
      </c>
      <c r="DF611" s="14" t="s">
        <v>703</v>
      </c>
      <c r="DG611" s="14">
        <f>INDEX(属性投放!$BK$6:$BK$85,(CT611-2)*20+CX611)</f>
        <v>400</v>
      </c>
      <c r="DH611" s="14">
        <f>SUMIFS(DG$5:DG611,$CR$5:$CR611,"="&amp;$CR611)</f>
        <v>5178</v>
      </c>
      <c r="DI611" s="14" t="s">
        <v>704</v>
      </c>
      <c r="DJ611" s="14">
        <f>INDEX(属性投放!$BL$6:$BL$85,(CT611-2)*20+CX611)</f>
        <v>8000</v>
      </c>
      <c r="DK611" s="14">
        <f>SUMIFS(DJ$5:DJ611,$CR$5:$CR611,"="&amp;$CR611)</f>
        <v>103500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813"/>
        <v>12</v>
      </c>
      <c r="CS612" s="13">
        <f t="shared" si="814"/>
        <v>36</v>
      </c>
      <c r="CT612" s="14">
        <f t="shared" si="815"/>
        <v>5</v>
      </c>
      <c r="CU612" s="14">
        <f t="shared" si="816"/>
        <v>1102012</v>
      </c>
      <c r="CV612" s="14" t="str">
        <f>INDEX($O$6:$O$27,CR612)&amp;"-"&amp;INDEX(属性投放!$AB$7:$AB$26,CX612)&amp;"-魂火-"&amp;CZ612</f>
        <v>夏侯惇-焦热+2-魂火-3</v>
      </c>
      <c r="CW612" s="25" t="s">
        <v>162</v>
      </c>
      <c r="CX612" s="14">
        <f>INDEX(属性投放!$AL$7:$AL$58,CS612)</f>
        <v>15</v>
      </c>
      <c r="CY612" s="14" t="s">
        <v>701</v>
      </c>
      <c r="CZ612" s="14">
        <f>INDEX(属性投放!$AM$7:$AM$58,CS612)</f>
        <v>3</v>
      </c>
      <c r="DA612" s="14">
        <f t="shared" si="817"/>
        <v>36</v>
      </c>
      <c r="DB612" s="14">
        <f>INDEX(属性投放!$AN$7:$AN$58,DA612)</f>
        <v>110</v>
      </c>
      <c r="DC612" s="14" t="s">
        <v>702</v>
      </c>
      <c r="DD612" s="14">
        <f>INDEX(属性投放!$BJ$6:$BJ$85,(CT612-2)*20+CX612)</f>
        <v>800</v>
      </c>
      <c r="DE612" s="14">
        <f>SUMIFS(DD$5:DD612,$CR$5:$CR612,"="&amp;$CR612)</f>
        <v>11150</v>
      </c>
      <c r="DF612" s="14" t="s">
        <v>703</v>
      </c>
      <c r="DG612" s="14">
        <f>INDEX(属性投放!$BK$6:$BK$85,(CT612-2)*20+CX612)</f>
        <v>400</v>
      </c>
      <c r="DH612" s="14">
        <f>SUMIFS(DG$5:DG612,$CR$5:$CR612,"="&amp;$CR612)</f>
        <v>5578</v>
      </c>
      <c r="DI612" s="14" t="s">
        <v>704</v>
      </c>
      <c r="DJ612" s="14">
        <f>INDEX(属性投放!$BL$6:$BL$85,(CT612-2)*20+CX612)</f>
        <v>8000</v>
      </c>
      <c r="DK612" s="14">
        <f>SUMIFS(DJ$5:DJ612,$CR$5:$CR612,"="&amp;$CR612)</f>
        <v>111500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813"/>
        <v>12</v>
      </c>
      <c r="CS613" s="13">
        <f t="shared" si="814"/>
        <v>37</v>
      </c>
      <c r="CT613" s="14">
        <f t="shared" si="815"/>
        <v>5</v>
      </c>
      <c r="CU613" s="14">
        <f t="shared" si="816"/>
        <v>1102012</v>
      </c>
      <c r="CV613" s="14" t="str">
        <f>INDEX($O$6:$O$27,CR613)&amp;"-"&amp;INDEX(属性投放!$AB$7:$AB$26,CX613)&amp;"-魂火-"&amp;CZ613</f>
        <v>夏侯惇-大焦热-魂火-1</v>
      </c>
      <c r="CW613" s="25" t="s">
        <v>162</v>
      </c>
      <c r="CX613" s="14">
        <f>INDEX(属性投放!$AL$7:$AL$58,CS613)</f>
        <v>16</v>
      </c>
      <c r="CY613" s="14" t="s">
        <v>701</v>
      </c>
      <c r="CZ613" s="14">
        <f>INDEX(属性投放!$AM$7:$AM$58,CS613)</f>
        <v>1</v>
      </c>
      <c r="DA613" s="14">
        <f t="shared" si="817"/>
        <v>37</v>
      </c>
      <c r="DB613" s="14">
        <f>INDEX(属性投放!$AN$7:$AN$58,DA613)</f>
        <v>112</v>
      </c>
      <c r="DC613" s="14" t="s">
        <v>702</v>
      </c>
      <c r="DD613" s="14">
        <f>INDEX(属性投放!$BJ$6:$BJ$85,(CT613-2)*20+CX613)</f>
        <v>1000</v>
      </c>
      <c r="DE613" s="14">
        <f>SUMIFS(DD$5:DD613,$CR$5:$CR613,"="&amp;$CR613)</f>
        <v>12150</v>
      </c>
      <c r="DF613" s="14" t="s">
        <v>703</v>
      </c>
      <c r="DG613" s="14">
        <f>INDEX(属性投放!$BK$6:$BK$85,(CT613-2)*20+CX613)</f>
        <v>500</v>
      </c>
      <c r="DH613" s="14">
        <f>SUMIFS(DG$5:DG613,$CR$5:$CR613,"="&amp;$CR613)</f>
        <v>6078</v>
      </c>
      <c r="DI613" s="14" t="s">
        <v>704</v>
      </c>
      <c r="DJ613" s="14">
        <f>INDEX(属性投放!$BL$6:$BL$85,(CT613-2)*20+CX613)</f>
        <v>10000</v>
      </c>
      <c r="DK613" s="14">
        <f>SUMIFS(DJ$5:DJ613,$CR$5:$CR613,"="&amp;$CR613)</f>
        <v>121500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813"/>
        <v>12</v>
      </c>
      <c r="CS614" s="13">
        <f t="shared" si="814"/>
        <v>38</v>
      </c>
      <c r="CT614" s="14">
        <f t="shared" si="815"/>
        <v>5</v>
      </c>
      <c r="CU614" s="14">
        <f t="shared" si="816"/>
        <v>1102012</v>
      </c>
      <c r="CV614" s="14" t="str">
        <f>INDEX($O$6:$O$27,CR614)&amp;"-"&amp;INDEX(属性投放!$AB$7:$AB$26,CX614)&amp;"-魂火-"&amp;CZ614</f>
        <v>夏侯惇-大焦热-魂火-2</v>
      </c>
      <c r="CW614" s="25" t="s">
        <v>162</v>
      </c>
      <c r="CX614" s="14">
        <f>INDEX(属性投放!$AL$7:$AL$58,CS614)</f>
        <v>16</v>
      </c>
      <c r="CY614" s="14" t="s">
        <v>701</v>
      </c>
      <c r="CZ614" s="14">
        <f>INDEX(属性投放!$AM$7:$AM$58,CS614)</f>
        <v>2</v>
      </c>
      <c r="DA614" s="14">
        <f t="shared" si="817"/>
        <v>38</v>
      </c>
      <c r="DB614" s="14">
        <f>INDEX(属性投放!$AN$7:$AN$58,DA614)</f>
        <v>115</v>
      </c>
      <c r="DC614" s="14" t="s">
        <v>702</v>
      </c>
      <c r="DD614" s="14">
        <f>INDEX(属性投放!$BJ$6:$BJ$85,(CT614-2)*20+CX614)</f>
        <v>1000</v>
      </c>
      <c r="DE614" s="14">
        <f>SUMIFS(DD$5:DD614,$CR$5:$CR614,"="&amp;$CR614)</f>
        <v>13150</v>
      </c>
      <c r="DF614" s="14" t="s">
        <v>703</v>
      </c>
      <c r="DG614" s="14">
        <f>INDEX(属性投放!$BK$6:$BK$85,(CT614-2)*20+CX614)</f>
        <v>500</v>
      </c>
      <c r="DH614" s="14">
        <f>SUMIFS(DG$5:DG614,$CR$5:$CR614,"="&amp;$CR614)</f>
        <v>6578</v>
      </c>
      <c r="DI614" s="14" t="s">
        <v>704</v>
      </c>
      <c r="DJ614" s="14">
        <f>INDEX(属性投放!$BL$6:$BL$85,(CT614-2)*20+CX614)</f>
        <v>10000</v>
      </c>
      <c r="DK614" s="14">
        <f>SUMIFS(DJ$5:DJ614,$CR$5:$CR614,"="&amp;$CR614)</f>
        <v>131500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813"/>
        <v>12</v>
      </c>
      <c r="CS615" s="13">
        <f t="shared" si="814"/>
        <v>39</v>
      </c>
      <c r="CT615" s="14">
        <f t="shared" si="815"/>
        <v>5</v>
      </c>
      <c r="CU615" s="14">
        <f t="shared" si="816"/>
        <v>1102012</v>
      </c>
      <c r="CV615" s="14" t="str">
        <f>INDEX($O$6:$O$27,CR615)&amp;"-"&amp;INDEX(属性投放!$AB$7:$AB$26,CX615)&amp;"-魂火-"&amp;CZ615</f>
        <v>夏侯惇-大焦热-魂火-3</v>
      </c>
      <c r="CW615" s="25" t="s">
        <v>162</v>
      </c>
      <c r="CX615" s="14">
        <f>INDEX(属性投放!$AL$7:$AL$58,CS615)</f>
        <v>16</v>
      </c>
      <c r="CY615" s="14" t="s">
        <v>701</v>
      </c>
      <c r="CZ615" s="14">
        <f>INDEX(属性投放!$AM$7:$AM$58,CS615)</f>
        <v>3</v>
      </c>
      <c r="DA615" s="14">
        <f t="shared" si="817"/>
        <v>39</v>
      </c>
      <c r="DB615" s="14">
        <f>INDEX(属性投放!$AN$7:$AN$58,DA615)</f>
        <v>117</v>
      </c>
      <c r="DC615" s="14" t="s">
        <v>702</v>
      </c>
      <c r="DD615" s="14">
        <f>INDEX(属性投放!$BJ$6:$BJ$85,(CT615-2)*20+CX615)</f>
        <v>1000</v>
      </c>
      <c r="DE615" s="14">
        <f>SUMIFS(DD$5:DD615,$CR$5:$CR615,"="&amp;$CR615)</f>
        <v>14150</v>
      </c>
      <c r="DF615" s="14" t="s">
        <v>703</v>
      </c>
      <c r="DG615" s="14">
        <f>INDEX(属性投放!$BK$6:$BK$85,(CT615-2)*20+CX615)</f>
        <v>500</v>
      </c>
      <c r="DH615" s="14">
        <f>SUMIFS(DG$5:DG615,$CR$5:$CR615,"="&amp;$CR615)</f>
        <v>7078</v>
      </c>
      <c r="DI615" s="14" t="s">
        <v>704</v>
      </c>
      <c r="DJ615" s="14">
        <f>INDEX(属性投放!$BL$6:$BL$85,(CT615-2)*20+CX615)</f>
        <v>10000</v>
      </c>
      <c r="DK615" s="14">
        <f>SUMIFS(DJ$5:DJ615,$CR$5:$CR615,"="&amp;$CR615)</f>
        <v>141500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813"/>
        <v>12</v>
      </c>
      <c r="CS616" s="13">
        <f t="shared" si="814"/>
        <v>40</v>
      </c>
      <c r="CT616" s="14">
        <f t="shared" si="815"/>
        <v>5</v>
      </c>
      <c r="CU616" s="14">
        <f t="shared" si="816"/>
        <v>1102012</v>
      </c>
      <c r="CV616" s="14" t="str">
        <f>INDEX($O$6:$O$27,CR616)&amp;"-"&amp;INDEX(属性投放!$AB$7:$AB$26,CX616)&amp;"-魂火-"&amp;CZ616</f>
        <v>夏侯惇-大焦热+1-魂火-1</v>
      </c>
      <c r="CW616" s="25" t="s">
        <v>162</v>
      </c>
      <c r="CX616" s="14">
        <f>INDEX(属性投放!$AL$7:$AL$58,CS616)</f>
        <v>17</v>
      </c>
      <c r="CY616" s="14" t="s">
        <v>701</v>
      </c>
      <c r="CZ616" s="14">
        <f>INDEX(属性投放!$AM$7:$AM$58,CS616)</f>
        <v>1</v>
      </c>
      <c r="DA616" s="14">
        <f t="shared" si="817"/>
        <v>40</v>
      </c>
      <c r="DB616" s="14">
        <f>INDEX(属性投放!$AN$7:$AN$58,DA616)</f>
        <v>120</v>
      </c>
      <c r="DC616" s="14" t="s">
        <v>702</v>
      </c>
      <c r="DD616" s="14">
        <f>INDEX(属性投放!$BJ$6:$BJ$85,(CT616-2)*20+CX616)</f>
        <v>1250</v>
      </c>
      <c r="DE616" s="14">
        <f>SUMIFS(DD$5:DD616,$CR$5:$CR616,"="&amp;$CR616)</f>
        <v>15400</v>
      </c>
      <c r="DF616" s="14" t="s">
        <v>703</v>
      </c>
      <c r="DG616" s="14">
        <f>INDEX(属性投放!$BK$6:$BK$85,(CT616-2)*20+CX616)</f>
        <v>625</v>
      </c>
      <c r="DH616" s="14">
        <f>SUMIFS(DG$5:DG616,$CR$5:$CR616,"="&amp;$CR616)</f>
        <v>7703</v>
      </c>
      <c r="DI616" s="14" t="s">
        <v>704</v>
      </c>
      <c r="DJ616" s="14">
        <f>INDEX(属性投放!$BL$6:$BL$85,(CT616-2)*20+CX616)</f>
        <v>12500</v>
      </c>
      <c r="DK616" s="14">
        <f>SUMIFS(DJ$5:DJ616,$CR$5:$CR616,"="&amp;$CR616)</f>
        <v>154000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813"/>
        <v>12</v>
      </c>
      <c r="CS617" s="13">
        <f t="shared" si="814"/>
        <v>41</v>
      </c>
      <c r="CT617" s="14">
        <f t="shared" si="815"/>
        <v>5</v>
      </c>
      <c r="CU617" s="14">
        <f t="shared" si="816"/>
        <v>1102012</v>
      </c>
      <c r="CV617" s="14" t="str">
        <f>INDEX($O$6:$O$27,CR617)&amp;"-"&amp;INDEX(属性投放!$AB$7:$AB$26,CX617)&amp;"-魂火-"&amp;CZ617</f>
        <v>夏侯惇-大焦热+1-魂火-2</v>
      </c>
      <c r="CW617" s="25" t="s">
        <v>162</v>
      </c>
      <c r="CX617" s="14">
        <f>INDEX(属性投放!$AL$7:$AL$58,CS617)</f>
        <v>17</v>
      </c>
      <c r="CY617" s="14" t="s">
        <v>701</v>
      </c>
      <c r="CZ617" s="14">
        <f>INDEX(属性投放!$AM$7:$AM$58,CS617)</f>
        <v>2</v>
      </c>
      <c r="DA617" s="14">
        <f t="shared" si="817"/>
        <v>41</v>
      </c>
      <c r="DB617" s="14">
        <f>INDEX(属性投放!$AN$7:$AN$58,DA617)</f>
        <v>122</v>
      </c>
      <c r="DC617" s="14" t="s">
        <v>702</v>
      </c>
      <c r="DD617" s="14">
        <f>INDEX(属性投放!$BJ$6:$BJ$85,(CT617-2)*20+CX617)</f>
        <v>1250</v>
      </c>
      <c r="DE617" s="14">
        <f>SUMIFS(DD$5:DD617,$CR$5:$CR617,"="&amp;$CR617)</f>
        <v>16650</v>
      </c>
      <c r="DF617" s="14" t="s">
        <v>703</v>
      </c>
      <c r="DG617" s="14">
        <f>INDEX(属性投放!$BK$6:$BK$85,(CT617-2)*20+CX617)</f>
        <v>625</v>
      </c>
      <c r="DH617" s="14">
        <f>SUMIFS(DG$5:DG617,$CR$5:$CR617,"="&amp;$CR617)</f>
        <v>8328</v>
      </c>
      <c r="DI617" s="14" t="s">
        <v>704</v>
      </c>
      <c r="DJ617" s="14">
        <f>INDEX(属性投放!$BL$6:$BL$85,(CT617-2)*20+CX617)</f>
        <v>12500</v>
      </c>
      <c r="DK617" s="14">
        <f>SUMIFS(DJ$5:DJ617,$CR$5:$CR617,"="&amp;$CR617)</f>
        <v>166500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813"/>
        <v>12</v>
      </c>
      <c r="CS618" s="13">
        <f t="shared" si="814"/>
        <v>42</v>
      </c>
      <c r="CT618" s="14">
        <f t="shared" si="815"/>
        <v>5</v>
      </c>
      <c r="CU618" s="14">
        <f t="shared" si="816"/>
        <v>1102012</v>
      </c>
      <c r="CV618" s="14" t="str">
        <f>INDEX($O$6:$O$27,CR618)&amp;"-"&amp;INDEX(属性投放!$AB$7:$AB$26,CX618)&amp;"-魂火-"&amp;CZ618</f>
        <v>夏侯惇-大焦热+1-魂火-3</v>
      </c>
      <c r="CW618" s="25" t="s">
        <v>162</v>
      </c>
      <c r="CX618" s="14">
        <f>INDEX(属性投放!$AL$7:$AL$58,CS618)</f>
        <v>17</v>
      </c>
      <c r="CY618" s="14" t="s">
        <v>701</v>
      </c>
      <c r="CZ618" s="14">
        <f>INDEX(属性投放!$AM$7:$AM$58,CS618)</f>
        <v>3</v>
      </c>
      <c r="DA618" s="14">
        <f t="shared" si="817"/>
        <v>42</v>
      </c>
      <c r="DB618" s="14">
        <f>INDEX(属性投放!$AN$7:$AN$58,DA618)</f>
        <v>125</v>
      </c>
      <c r="DC618" s="14" t="s">
        <v>702</v>
      </c>
      <c r="DD618" s="14">
        <f>INDEX(属性投放!$BJ$6:$BJ$85,(CT618-2)*20+CX618)</f>
        <v>1250</v>
      </c>
      <c r="DE618" s="14">
        <f>SUMIFS(DD$5:DD618,$CR$5:$CR618,"="&amp;$CR618)</f>
        <v>17900</v>
      </c>
      <c r="DF618" s="14" t="s">
        <v>703</v>
      </c>
      <c r="DG618" s="14">
        <f>INDEX(属性投放!$BK$6:$BK$85,(CT618-2)*20+CX618)</f>
        <v>625</v>
      </c>
      <c r="DH618" s="14">
        <f>SUMIFS(DG$5:DG618,$CR$5:$CR618,"="&amp;$CR618)</f>
        <v>8953</v>
      </c>
      <c r="DI618" s="14" t="s">
        <v>704</v>
      </c>
      <c r="DJ618" s="14">
        <f>INDEX(属性投放!$BL$6:$BL$85,(CT618-2)*20+CX618)</f>
        <v>12500</v>
      </c>
      <c r="DK618" s="14">
        <f>SUMIFS(DJ$5:DJ618,$CR$5:$CR618,"="&amp;$CR618)</f>
        <v>179000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813"/>
        <v>12</v>
      </c>
      <c r="CS619" s="13">
        <f t="shared" si="814"/>
        <v>43</v>
      </c>
      <c r="CT619" s="14">
        <f t="shared" si="815"/>
        <v>5</v>
      </c>
      <c r="CU619" s="14">
        <f t="shared" si="816"/>
        <v>1102012</v>
      </c>
      <c r="CV619" s="14" t="str">
        <f>INDEX($O$6:$O$27,CR619)&amp;"-"&amp;INDEX(属性投放!$AB$7:$AB$26,CX619)&amp;"-魂火-"&amp;CZ619</f>
        <v>夏侯惇-大焦热+2-魂火-1</v>
      </c>
      <c r="CW619" s="25" t="s">
        <v>162</v>
      </c>
      <c r="CX619" s="14">
        <f>INDEX(属性投放!$AL$7:$AL$58,CS619)</f>
        <v>18</v>
      </c>
      <c r="CY619" s="14" t="s">
        <v>701</v>
      </c>
      <c r="CZ619" s="14">
        <f>INDEX(属性投放!$AM$7:$AM$58,CS619)</f>
        <v>1</v>
      </c>
      <c r="DA619" s="14">
        <f t="shared" si="817"/>
        <v>43</v>
      </c>
      <c r="DB619" s="14">
        <f>INDEX(属性投放!$AN$7:$AN$58,DA619)</f>
        <v>127</v>
      </c>
      <c r="DC619" s="14" t="s">
        <v>702</v>
      </c>
      <c r="DD619" s="14">
        <f>INDEX(属性投放!$BJ$6:$BJ$85,(CT619-2)*20+CX619)</f>
        <v>1500</v>
      </c>
      <c r="DE619" s="14">
        <f>SUMIFS(DD$5:DD619,$CR$5:$CR619,"="&amp;$CR619)</f>
        <v>19400</v>
      </c>
      <c r="DF619" s="14" t="s">
        <v>703</v>
      </c>
      <c r="DG619" s="14">
        <f>INDEX(属性投放!$BK$6:$BK$85,(CT619-2)*20+CX619)</f>
        <v>750</v>
      </c>
      <c r="DH619" s="14">
        <f>SUMIFS(DG$5:DG619,$CR$5:$CR619,"="&amp;$CR619)</f>
        <v>9703</v>
      </c>
      <c r="DI619" s="14" t="s">
        <v>704</v>
      </c>
      <c r="DJ619" s="14">
        <f>INDEX(属性投放!$BL$6:$BL$85,(CT619-2)*20+CX619)</f>
        <v>15000</v>
      </c>
      <c r="DK619" s="14">
        <f>SUMIFS(DJ$5:DJ619,$CR$5:$CR619,"="&amp;$CR619)</f>
        <v>194000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813"/>
        <v>12</v>
      </c>
      <c r="CS620" s="13">
        <f t="shared" si="814"/>
        <v>44</v>
      </c>
      <c r="CT620" s="14">
        <f t="shared" si="815"/>
        <v>5</v>
      </c>
      <c r="CU620" s="14">
        <f t="shared" si="816"/>
        <v>1102012</v>
      </c>
      <c r="CV620" s="14" t="str">
        <f>INDEX($O$6:$O$27,CR620)&amp;"-"&amp;INDEX(属性投放!$AB$7:$AB$26,CX620)&amp;"-魂火-"&amp;CZ620</f>
        <v>夏侯惇-大焦热+2-魂火-2</v>
      </c>
      <c r="CW620" s="25" t="s">
        <v>162</v>
      </c>
      <c r="CX620" s="14">
        <f>INDEX(属性投放!$AL$7:$AL$58,CS620)</f>
        <v>18</v>
      </c>
      <c r="CY620" s="14" t="s">
        <v>701</v>
      </c>
      <c r="CZ620" s="14">
        <f>INDEX(属性投放!$AM$7:$AM$58,CS620)</f>
        <v>2</v>
      </c>
      <c r="DA620" s="14">
        <f t="shared" si="817"/>
        <v>44</v>
      </c>
      <c r="DB620" s="14">
        <f>INDEX(属性投放!$AN$7:$AN$58,DA620)</f>
        <v>130</v>
      </c>
      <c r="DC620" s="14" t="s">
        <v>702</v>
      </c>
      <c r="DD620" s="14">
        <f>INDEX(属性投放!$BJ$6:$BJ$85,(CT620-2)*20+CX620)</f>
        <v>1500</v>
      </c>
      <c r="DE620" s="14">
        <f>SUMIFS(DD$5:DD620,$CR$5:$CR620,"="&amp;$CR620)</f>
        <v>20900</v>
      </c>
      <c r="DF620" s="14" t="s">
        <v>703</v>
      </c>
      <c r="DG620" s="14">
        <f>INDEX(属性投放!$BK$6:$BK$85,(CT620-2)*20+CX620)</f>
        <v>750</v>
      </c>
      <c r="DH620" s="14">
        <f>SUMIFS(DG$5:DG620,$CR$5:$CR620,"="&amp;$CR620)</f>
        <v>10453</v>
      </c>
      <c r="DI620" s="14" t="s">
        <v>704</v>
      </c>
      <c r="DJ620" s="14">
        <f>INDEX(属性投放!$BL$6:$BL$85,(CT620-2)*20+CX620)</f>
        <v>15000</v>
      </c>
      <c r="DK620" s="14">
        <f>SUMIFS(DJ$5:DJ620,$CR$5:$CR620,"="&amp;$CR620)</f>
        <v>209000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813"/>
        <v>12</v>
      </c>
      <c r="CS621" s="13">
        <f t="shared" si="814"/>
        <v>45</v>
      </c>
      <c r="CT621" s="14">
        <f t="shared" si="815"/>
        <v>5</v>
      </c>
      <c r="CU621" s="14">
        <f t="shared" si="816"/>
        <v>1102012</v>
      </c>
      <c r="CV621" s="14" t="str">
        <f>INDEX($O$6:$O$27,CR621)&amp;"-"&amp;INDEX(属性投放!$AB$7:$AB$26,CX621)&amp;"-魂火-"&amp;CZ621</f>
        <v>夏侯惇-大焦热+2-魂火-3</v>
      </c>
      <c r="CW621" s="25" t="s">
        <v>162</v>
      </c>
      <c r="CX621" s="14">
        <f>INDEX(属性投放!$AL$7:$AL$58,CS621)</f>
        <v>18</v>
      </c>
      <c r="CY621" s="14" t="s">
        <v>701</v>
      </c>
      <c r="CZ621" s="14">
        <f>INDEX(属性投放!$AM$7:$AM$58,CS621)</f>
        <v>3</v>
      </c>
      <c r="DA621" s="14">
        <f t="shared" si="817"/>
        <v>45</v>
      </c>
      <c r="DB621" s="14">
        <f>INDEX(属性投放!$AN$7:$AN$58,DA621)</f>
        <v>132</v>
      </c>
      <c r="DC621" s="14" t="s">
        <v>702</v>
      </c>
      <c r="DD621" s="14">
        <f>INDEX(属性投放!$BJ$6:$BJ$85,(CT621-2)*20+CX621)</f>
        <v>1500</v>
      </c>
      <c r="DE621" s="14">
        <f>SUMIFS(DD$5:DD621,$CR$5:$CR621,"="&amp;$CR621)</f>
        <v>22400</v>
      </c>
      <c r="DF621" s="14" t="s">
        <v>703</v>
      </c>
      <c r="DG621" s="14">
        <f>INDEX(属性投放!$BK$6:$BK$85,(CT621-2)*20+CX621)</f>
        <v>750</v>
      </c>
      <c r="DH621" s="14">
        <f>SUMIFS(DG$5:DG621,$CR$5:$CR621,"="&amp;$CR621)</f>
        <v>11203</v>
      </c>
      <c r="DI621" s="14" t="s">
        <v>704</v>
      </c>
      <c r="DJ621" s="14">
        <f>INDEX(属性投放!$BL$6:$BL$85,(CT621-2)*20+CX621)</f>
        <v>15000</v>
      </c>
      <c r="DK621" s="14">
        <f>SUMIFS(DJ$5:DJ621,$CR$5:$CR621,"="&amp;$CR621)</f>
        <v>224000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813"/>
        <v>12</v>
      </c>
      <c r="CS622" s="13">
        <f t="shared" si="814"/>
        <v>46</v>
      </c>
      <c r="CT622" s="14">
        <f t="shared" si="815"/>
        <v>5</v>
      </c>
      <c r="CU622" s="14">
        <f t="shared" si="816"/>
        <v>1102012</v>
      </c>
      <c r="CV622" s="14" t="str">
        <f>INDEX($O$6:$O$27,CR622)&amp;"-"&amp;INDEX(属性投放!$AB$7:$AB$26,CX622)&amp;"-魂火-"&amp;CZ622</f>
        <v>夏侯惇-无间-魂火-1</v>
      </c>
      <c r="CW622" s="25" t="s">
        <v>162</v>
      </c>
      <c r="CX622" s="14">
        <f>INDEX(属性投放!$AL$7:$AL$58,CS622)</f>
        <v>19</v>
      </c>
      <c r="CY622" s="14" t="s">
        <v>701</v>
      </c>
      <c r="CZ622" s="14">
        <f>INDEX(属性投放!$AM$7:$AM$58,CS622)</f>
        <v>1</v>
      </c>
      <c r="DA622" s="14">
        <f t="shared" si="817"/>
        <v>46</v>
      </c>
      <c r="DB622" s="14">
        <f>INDEX(属性投放!$AN$7:$AN$58,DA622)</f>
        <v>135</v>
      </c>
      <c r="DC622" s="14" t="s">
        <v>702</v>
      </c>
      <c r="DD622" s="14">
        <f>INDEX(属性投放!$BJ$6:$BJ$85,(CT622-2)*20+CX622)</f>
        <v>1800</v>
      </c>
      <c r="DE622" s="14">
        <f>SUMIFS(DD$5:DD622,$CR$5:$CR622,"="&amp;$CR622)</f>
        <v>24200</v>
      </c>
      <c r="DF622" s="14" t="s">
        <v>703</v>
      </c>
      <c r="DG622" s="14">
        <f>INDEX(属性投放!$BK$6:$BK$85,(CT622-2)*20+CX622)</f>
        <v>900</v>
      </c>
      <c r="DH622" s="14">
        <f>SUMIFS(DG$5:DG622,$CR$5:$CR622,"="&amp;$CR622)</f>
        <v>12103</v>
      </c>
      <c r="DI622" s="14" t="s">
        <v>704</v>
      </c>
      <c r="DJ622" s="14">
        <f>INDEX(属性投放!$BL$6:$BL$85,(CT622-2)*20+CX622)</f>
        <v>18000</v>
      </c>
      <c r="DK622" s="14">
        <f>SUMIFS(DJ$5:DJ622,$CR$5:$CR622,"="&amp;$CR622)</f>
        <v>242000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813"/>
        <v>12</v>
      </c>
      <c r="CS623" s="13">
        <f t="shared" si="814"/>
        <v>47</v>
      </c>
      <c r="CT623" s="14">
        <f t="shared" si="815"/>
        <v>5</v>
      </c>
      <c r="CU623" s="14">
        <f t="shared" si="816"/>
        <v>1102012</v>
      </c>
      <c r="CV623" s="14" t="str">
        <f>INDEX($O$6:$O$27,CR623)&amp;"-"&amp;INDEX(属性投放!$AB$7:$AB$26,CX623)&amp;"-魂火-"&amp;CZ623</f>
        <v>夏侯惇-无间-魂火-2</v>
      </c>
      <c r="CW623" s="25" t="s">
        <v>162</v>
      </c>
      <c r="CX623" s="14">
        <f>INDEX(属性投放!$AL$7:$AL$58,CS623)</f>
        <v>19</v>
      </c>
      <c r="CY623" s="14" t="s">
        <v>701</v>
      </c>
      <c r="CZ623" s="14">
        <f>INDEX(属性投放!$AM$7:$AM$58,CS623)</f>
        <v>2</v>
      </c>
      <c r="DA623" s="14">
        <f t="shared" si="817"/>
        <v>47</v>
      </c>
      <c r="DB623" s="14">
        <f>INDEX(属性投放!$AN$7:$AN$58,DA623)</f>
        <v>137</v>
      </c>
      <c r="DC623" s="14" t="s">
        <v>702</v>
      </c>
      <c r="DD623" s="14">
        <f>INDEX(属性投放!$BJ$6:$BJ$85,(CT623-2)*20+CX623)</f>
        <v>1800</v>
      </c>
      <c r="DE623" s="14">
        <f>SUMIFS(DD$5:DD623,$CR$5:$CR623,"="&amp;$CR623)</f>
        <v>26000</v>
      </c>
      <c r="DF623" s="14" t="s">
        <v>703</v>
      </c>
      <c r="DG623" s="14">
        <f>INDEX(属性投放!$BK$6:$BK$85,(CT623-2)*20+CX623)</f>
        <v>900</v>
      </c>
      <c r="DH623" s="14">
        <f>SUMIFS(DG$5:DG623,$CR$5:$CR623,"="&amp;$CR623)</f>
        <v>13003</v>
      </c>
      <c r="DI623" s="14" t="s">
        <v>704</v>
      </c>
      <c r="DJ623" s="14">
        <f>INDEX(属性投放!$BL$6:$BL$85,(CT623-2)*20+CX623)</f>
        <v>18000</v>
      </c>
      <c r="DK623" s="14">
        <f>SUMIFS(DJ$5:DJ623,$CR$5:$CR623,"="&amp;$CR623)</f>
        <v>260000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813"/>
        <v>12</v>
      </c>
      <c r="CS624" s="13">
        <f t="shared" si="814"/>
        <v>48</v>
      </c>
      <c r="CT624" s="14">
        <f t="shared" si="815"/>
        <v>5</v>
      </c>
      <c r="CU624" s="14">
        <f t="shared" si="816"/>
        <v>1102012</v>
      </c>
      <c r="CV624" s="14" t="str">
        <f>INDEX($O$6:$O$27,CR624)&amp;"-"&amp;INDEX(属性投放!$AB$7:$AB$26,CX624)&amp;"-魂火-"&amp;CZ624</f>
        <v>夏侯惇-无间-魂火-3</v>
      </c>
      <c r="CW624" s="25" t="s">
        <v>162</v>
      </c>
      <c r="CX624" s="14">
        <f>INDEX(属性投放!$AL$7:$AL$58,CS624)</f>
        <v>19</v>
      </c>
      <c r="CY624" s="14" t="s">
        <v>701</v>
      </c>
      <c r="CZ624" s="14">
        <f>INDEX(属性投放!$AM$7:$AM$58,CS624)</f>
        <v>3</v>
      </c>
      <c r="DA624" s="14">
        <f t="shared" si="817"/>
        <v>48</v>
      </c>
      <c r="DB624" s="14">
        <f>INDEX(属性投放!$AN$7:$AN$58,DA624)</f>
        <v>140</v>
      </c>
      <c r="DC624" s="14" t="s">
        <v>702</v>
      </c>
      <c r="DD624" s="14">
        <f>INDEX(属性投放!$BJ$6:$BJ$85,(CT624-2)*20+CX624)</f>
        <v>1800</v>
      </c>
      <c r="DE624" s="14">
        <f>SUMIFS(DD$5:DD624,$CR$5:$CR624,"="&amp;$CR624)</f>
        <v>27800</v>
      </c>
      <c r="DF624" s="14" t="s">
        <v>703</v>
      </c>
      <c r="DG624" s="14">
        <f>INDEX(属性投放!$BK$6:$BK$85,(CT624-2)*20+CX624)</f>
        <v>900</v>
      </c>
      <c r="DH624" s="14">
        <f>SUMIFS(DG$5:DG624,$CR$5:$CR624,"="&amp;$CR624)</f>
        <v>13903</v>
      </c>
      <c r="DI624" s="14" t="s">
        <v>704</v>
      </c>
      <c r="DJ624" s="14">
        <f>INDEX(属性投放!$BL$6:$BL$85,(CT624-2)*20+CX624)</f>
        <v>18000</v>
      </c>
      <c r="DK624" s="14">
        <f>SUMIFS(DJ$5:DJ624,$CR$5:$CR624,"="&amp;$CR624)</f>
        <v>278000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813"/>
        <v>12</v>
      </c>
      <c r="CS625" s="13">
        <f t="shared" si="814"/>
        <v>49</v>
      </c>
      <c r="CT625" s="14">
        <f t="shared" si="815"/>
        <v>5</v>
      </c>
      <c r="CU625" s="14">
        <f t="shared" si="816"/>
        <v>1102012</v>
      </c>
      <c r="CV625" s="14" t="str">
        <f>INDEX($O$6:$O$27,CR625)&amp;"-"&amp;INDEX(属性投放!$AB$7:$AB$26,CX625)&amp;"-魂火-"&amp;CZ625</f>
        <v>夏侯惇-无间+1-魂火-1</v>
      </c>
      <c r="CW625" s="25" t="s">
        <v>162</v>
      </c>
      <c r="CX625" s="14">
        <f>INDEX(属性投放!$AL$7:$AL$58,CS625)</f>
        <v>20</v>
      </c>
      <c r="CY625" s="14" t="s">
        <v>701</v>
      </c>
      <c r="CZ625" s="14">
        <f>INDEX(属性投放!$AM$7:$AM$58,CS625)</f>
        <v>1</v>
      </c>
      <c r="DA625" s="14">
        <f t="shared" si="817"/>
        <v>49</v>
      </c>
      <c r="DB625" s="14">
        <f>INDEX(属性投放!$AN$7:$AN$58,DA625)</f>
        <v>142</v>
      </c>
      <c r="DC625" s="14" t="s">
        <v>702</v>
      </c>
      <c r="DD625" s="14">
        <f>INDEX(属性投放!$BJ$6:$BJ$85,(CT625-2)*20+CX625)</f>
        <v>2250</v>
      </c>
      <c r="DE625" s="14">
        <f>SUMIFS(DD$5:DD625,$CR$5:$CR625,"="&amp;$CR625)</f>
        <v>30050</v>
      </c>
      <c r="DF625" s="14" t="s">
        <v>703</v>
      </c>
      <c r="DG625" s="14">
        <f>INDEX(属性投放!$BK$6:$BK$85,(CT625-2)*20+CX625)</f>
        <v>1125</v>
      </c>
      <c r="DH625" s="14">
        <f>SUMIFS(DG$5:DG625,$CR$5:$CR625,"="&amp;$CR625)</f>
        <v>15028</v>
      </c>
      <c r="DI625" s="14" t="s">
        <v>704</v>
      </c>
      <c r="DJ625" s="14">
        <f>INDEX(属性投放!$BL$6:$BL$85,(CT625-2)*20+CX625)</f>
        <v>22500</v>
      </c>
      <c r="DK625" s="14">
        <f>SUMIFS(DJ$5:DJ625,$CR$5:$CR625,"="&amp;$CR625)</f>
        <v>300500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813"/>
        <v>12</v>
      </c>
      <c r="CS626" s="13">
        <f t="shared" si="814"/>
        <v>50</v>
      </c>
      <c r="CT626" s="14">
        <f t="shared" si="815"/>
        <v>5</v>
      </c>
      <c r="CU626" s="14">
        <f t="shared" si="816"/>
        <v>1102012</v>
      </c>
      <c r="CV626" s="14" t="str">
        <f>INDEX($O$6:$O$27,CR626)&amp;"-"&amp;INDEX(属性投放!$AB$7:$AB$26,CX626)&amp;"-魂火-"&amp;CZ626</f>
        <v>夏侯惇-无间+1-魂火-2</v>
      </c>
      <c r="CW626" s="25" t="s">
        <v>162</v>
      </c>
      <c r="CX626" s="14">
        <f>INDEX(属性投放!$AL$7:$AL$58,CS626)</f>
        <v>20</v>
      </c>
      <c r="CY626" s="14" t="s">
        <v>701</v>
      </c>
      <c r="CZ626" s="14">
        <f>INDEX(属性投放!$AM$7:$AM$58,CS626)</f>
        <v>2</v>
      </c>
      <c r="DA626" s="14">
        <f t="shared" si="817"/>
        <v>50</v>
      </c>
      <c r="DB626" s="14">
        <f>INDEX(属性投放!$AN$7:$AN$58,DA626)</f>
        <v>145</v>
      </c>
      <c r="DC626" s="14" t="s">
        <v>702</v>
      </c>
      <c r="DD626" s="14">
        <f>INDEX(属性投放!$BJ$6:$BJ$85,(CT626-2)*20+CX626)</f>
        <v>2250</v>
      </c>
      <c r="DE626" s="14">
        <f>SUMIFS(DD$5:DD626,$CR$5:$CR626,"="&amp;$CR626)</f>
        <v>32300</v>
      </c>
      <c r="DF626" s="14" t="s">
        <v>703</v>
      </c>
      <c r="DG626" s="14">
        <f>INDEX(属性投放!$BK$6:$BK$85,(CT626-2)*20+CX626)</f>
        <v>1125</v>
      </c>
      <c r="DH626" s="14">
        <f>SUMIFS(DG$5:DG626,$CR$5:$CR626,"="&amp;$CR626)</f>
        <v>16153</v>
      </c>
      <c r="DI626" s="14" t="s">
        <v>704</v>
      </c>
      <c r="DJ626" s="14">
        <f>INDEX(属性投放!$BL$6:$BL$85,(CT626-2)*20+CX626)</f>
        <v>22500</v>
      </c>
      <c r="DK626" s="14">
        <f>SUMIFS(DJ$5:DJ626,$CR$5:$CR626,"="&amp;$CR626)</f>
        <v>323000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813"/>
        <v>12</v>
      </c>
      <c r="CS627" s="13">
        <f t="shared" si="814"/>
        <v>51</v>
      </c>
      <c r="CT627" s="14">
        <f t="shared" si="815"/>
        <v>5</v>
      </c>
      <c r="CU627" s="14">
        <f t="shared" si="816"/>
        <v>1102012</v>
      </c>
      <c r="CV627" s="14" t="str">
        <f>INDEX($O$6:$O$27,CR627)&amp;"-"&amp;INDEX(属性投放!$AB$7:$AB$26,CX627)&amp;"-魂火-"&amp;CZ627</f>
        <v>夏侯惇-无间+1-魂火-3</v>
      </c>
      <c r="CW627" s="25" t="s">
        <v>162</v>
      </c>
      <c r="CX627" s="14">
        <f>INDEX(属性投放!$AL$7:$AL$58,CS627)</f>
        <v>20</v>
      </c>
      <c r="CY627" s="14" t="s">
        <v>701</v>
      </c>
      <c r="CZ627" s="14">
        <f>INDEX(属性投放!$AM$7:$AM$58,CS627)</f>
        <v>3</v>
      </c>
      <c r="DA627" s="14">
        <f t="shared" si="817"/>
        <v>51</v>
      </c>
      <c r="DB627" s="14">
        <f>INDEX(属性投放!$AN$7:$AN$58,DA627)</f>
        <v>147</v>
      </c>
      <c r="DC627" s="14" t="s">
        <v>702</v>
      </c>
      <c r="DD627" s="14">
        <f>INDEX(属性投放!$BJ$6:$BJ$85,(CT627-2)*20+CX627)</f>
        <v>2250</v>
      </c>
      <c r="DE627" s="14">
        <f>SUMIFS(DD$5:DD627,$CR$5:$CR627,"="&amp;$CR627)</f>
        <v>34550</v>
      </c>
      <c r="DF627" s="14" t="s">
        <v>703</v>
      </c>
      <c r="DG627" s="14">
        <f>INDEX(属性投放!$BK$6:$BK$85,(CT627-2)*20+CX627)</f>
        <v>1125</v>
      </c>
      <c r="DH627" s="14">
        <f>SUMIFS(DG$5:DG627,$CR$5:$CR627,"="&amp;$CR627)</f>
        <v>17278</v>
      </c>
      <c r="DI627" s="14" t="s">
        <v>704</v>
      </c>
      <c r="DJ627" s="14">
        <f>INDEX(属性投放!$BL$6:$BL$85,(CT627-2)*20+CX627)</f>
        <v>22500</v>
      </c>
      <c r="DK627" s="14">
        <f>SUMIFS(DJ$5:DJ627,$CR$5:$CR627,"="&amp;$CR627)</f>
        <v>345500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813"/>
        <v>12</v>
      </c>
      <c r="CS628" s="13">
        <f t="shared" si="814"/>
        <v>52</v>
      </c>
      <c r="CT628" s="14">
        <f t="shared" si="815"/>
        <v>5</v>
      </c>
      <c r="CU628" s="14">
        <f t="shared" si="816"/>
        <v>1102012</v>
      </c>
      <c r="CV628" s="14" t="str">
        <f>INDEX($O$6:$O$27,CR628)&amp;"-"&amp;INDEX(属性投放!$AB$7:$AB$26,CX628)&amp;"-魂火-"&amp;CZ628</f>
        <v>夏侯惇-无间+1-魂火-4</v>
      </c>
      <c r="CW628" s="25" t="s">
        <v>162</v>
      </c>
      <c r="CX628" s="14">
        <f>INDEX(属性投放!$AL$7:$AL$58,CS628)</f>
        <v>20</v>
      </c>
      <c r="CY628" s="14" t="s">
        <v>701</v>
      </c>
      <c r="CZ628" s="14">
        <f>INDEX(属性投放!$AM$7:$AM$58,CS628)</f>
        <v>4</v>
      </c>
      <c r="DA628" s="14">
        <f t="shared" si="817"/>
        <v>52</v>
      </c>
      <c r="DB628" s="14">
        <f>INDEX(属性投放!$AN$7:$AN$58,DA628)</f>
        <v>150</v>
      </c>
      <c r="DC628" s="14" t="s">
        <v>702</v>
      </c>
      <c r="DD628" s="14">
        <f>INDEX(属性投放!$BJ$6:$BJ$85,(CT628-2)*20+CX628)</f>
        <v>2250</v>
      </c>
      <c r="DE628" s="14">
        <f>SUMIFS(DD$5:DD628,$CR$5:$CR628,"="&amp;$CR628)</f>
        <v>36800</v>
      </c>
      <c r="DF628" s="14" t="s">
        <v>703</v>
      </c>
      <c r="DG628" s="14">
        <f>INDEX(属性投放!$BK$6:$BK$85,(CT628-2)*20+CX628)</f>
        <v>1125</v>
      </c>
      <c r="DH628" s="14">
        <f>SUMIFS(DG$5:DG628,$CR$5:$CR628,"="&amp;$CR628)</f>
        <v>18403</v>
      </c>
      <c r="DI628" s="14" t="s">
        <v>704</v>
      </c>
      <c r="DJ628" s="14">
        <f>INDEX(属性投放!$BL$6:$BL$85,(CT628-2)*20+CX628)</f>
        <v>22500</v>
      </c>
      <c r="DK628" s="14">
        <f>SUMIFS(DJ$5:DJ628,$CR$5:$CR628,"="&amp;$CR628)</f>
        <v>368000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813"/>
        <v>13</v>
      </c>
      <c r="CS629" s="13">
        <f t="shared" si="814"/>
        <v>1</v>
      </c>
      <c r="CT629" s="14">
        <f t="shared" si="815"/>
        <v>2</v>
      </c>
      <c r="CU629" s="14">
        <f t="shared" si="816"/>
        <v>1102013</v>
      </c>
      <c r="CV629" s="14" t="str">
        <f>INDEX($O$6:$O$27,CR629)&amp;"-"&amp;INDEX(属性投放!$AB$7:$AB$26,CX629)&amp;"-魂火-"&amp;CZ629</f>
        <v>塞伯罗斯-等活-魂火-1</v>
      </c>
      <c r="CW629" s="25" t="s">
        <v>162</v>
      </c>
      <c r="CX629" s="14">
        <f>INDEX(属性投放!$AL$7:$AL$58,CS629)</f>
        <v>1</v>
      </c>
      <c r="CY629" s="14" t="s">
        <v>701</v>
      </c>
      <c r="CZ629" s="14">
        <f>INDEX(属性投放!$AM$7:$AM$58,CS629)</f>
        <v>1</v>
      </c>
      <c r="DA629" s="14">
        <f t="shared" si="817"/>
        <v>1</v>
      </c>
      <c r="DB629" s="14">
        <f>INDEX(属性投放!$AN$7:$AN$58,DA629)</f>
        <v>5</v>
      </c>
      <c r="DC629" s="14" t="s">
        <v>702</v>
      </c>
      <c r="DD629" s="14">
        <f>INDEX(属性投放!$BJ$6:$BJ$85,(CT629-2)*20+CX629)</f>
        <v>15</v>
      </c>
      <c r="DE629" s="14">
        <f>SUMIFS(DD$5:DD629,$CR$5:$CR629,"="&amp;$CR629)</f>
        <v>15</v>
      </c>
      <c r="DF629" s="14" t="s">
        <v>703</v>
      </c>
      <c r="DG629" s="14">
        <f>INDEX(属性投放!$BK$6:$BK$85,(CT629-2)*20+CX629)</f>
        <v>8</v>
      </c>
      <c r="DH629" s="14">
        <f>SUMIFS(DG$5:DG629,$CR$5:$CR629,"="&amp;$CR629)</f>
        <v>8</v>
      </c>
      <c r="DI629" s="14" t="s">
        <v>704</v>
      </c>
      <c r="DJ629" s="14">
        <f>INDEX(属性投放!$BL$6:$BL$85,(CT629-2)*20+CX629)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813"/>
        <v>13</v>
      </c>
      <c r="CS630" s="13">
        <f t="shared" si="814"/>
        <v>2</v>
      </c>
      <c r="CT630" s="14">
        <f t="shared" si="815"/>
        <v>2</v>
      </c>
      <c r="CU630" s="14">
        <f t="shared" si="816"/>
        <v>1102013</v>
      </c>
      <c r="CV630" s="14" t="str">
        <f>INDEX($O$6:$O$27,CR630)&amp;"-"&amp;INDEX(属性投放!$AB$7:$AB$26,CX630)&amp;"-魂火-"&amp;CZ630</f>
        <v>塞伯罗斯-黑绳-魂火-1</v>
      </c>
      <c r="CW630" s="25" t="s">
        <v>162</v>
      </c>
      <c r="CX630" s="14">
        <f>INDEX(属性投放!$AL$7:$AL$58,CS630)</f>
        <v>2</v>
      </c>
      <c r="CY630" s="14" t="s">
        <v>701</v>
      </c>
      <c r="CZ630" s="14">
        <f>INDEX(属性投放!$AM$7:$AM$58,CS630)</f>
        <v>1</v>
      </c>
      <c r="DA630" s="14">
        <f t="shared" si="817"/>
        <v>2</v>
      </c>
      <c r="DB630" s="14">
        <f>INDEX(属性投放!$AN$7:$AN$58,DA630)</f>
        <v>10</v>
      </c>
      <c r="DC630" s="14" t="s">
        <v>702</v>
      </c>
      <c r="DD630" s="14">
        <f>INDEX(属性投放!$BJ$6:$BJ$85,(CT630-2)*20+CX630)</f>
        <v>20</v>
      </c>
      <c r="DE630" s="14">
        <f>SUMIFS(DD$5:DD630,$CR$5:$CR630,"="&amp;$CR630)</f>
        <v>35</v>
      </c>
      <c r="DF630" s="14" t="s">
        <v>703</v>
      </c>
      <c r="DG630" s="14">
        <f>INDEX(属性投放!$BK$6:$BK$85,(CT630-2)*20+CX630)</f>
        <v>10</v>
      </c>
      <c r="DH630" s="14">
        <f>SUMIFS(DG$5:DG630,$CR$5:$CR630,"="&amp;$CR630)</f>
        <v>18</v>
      </c>
      <c r="DI630" s="14" t="s">
        <v>704</v>
      </c>
      <c r="DJ630" s="14">
        <f>INDEX(属性投放!$BL$6:$BL$85,(CT630-2)*20+CX630)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813"/>
        <v>13</v>
      </c>
      <c r="CS631" s="13">
        <f t="shared" si="814"/>
        <v>3</v>
      </c>
      <c r="CT631" s="14">
        <f t="shared" si="815"/>
        <v>2</v>
      </c>
      <c r="CU631" s="14">
        <f t="shared" si="816"/>
        <v>1102013</v>
      </c>
      <c r="CV631" s="14" t="str">
        <f>INDEX($O$6:$O$27,CR631)&amp;"-"&amp;INDEX(属性投放!$AB$7:$AB$26,CX631)&amp;"-魂火-"&amp;CZ631</f>
        <v>塞伯罗斯-黑绳-魂火-2</v>
      </c>
      <c r="CW631" s="25" t="s">
        <v>162</v>
      </c>
      <c r="CX631" s="14">
        <f>INDEX(属性投放!$AL$7:$AL$58,CS631)</f>
        <v>2</v>
      </c>
      <c r="CY631" s="14" t="s">
        <v>701</v>
      </c>
      <c r="CZ631" s="14">
        <f>INDEX(属性投放!$AM$7:$AM$58,CS631)</f>
        <v>2</v>
      </c>
      <c r="DA631" s="14">
        <f t="shared" si="817"/>
        <v>3</v>
      </c>
      <c r="DB631" s="14">
        <f>INDEX(属性投放!$AN$7:$AN$58,DA631)</f>
        <v>15</v>
      </c>
      <c r="DC631" s="14" t="s">
        <v>702</v>
      </c>
      <c r="DD631" s="14">
        <f>INDEX(属性投放!$BJ$6:$BJ$85,(CT631-2)*20+CX631)</f>
        <v>20</v>
      </c>
      <c r="DE631" s="14">
        <f>SUMIFS(DD$5:DD631,$CR$5:$CR631,"="&amp;$CR631)</f>
        <v>55</v>
      </c>
      <c r="DF631" s="14" t="s">
        <v>703</v>
      </c>
      <c r="DG631" s="14">
        <f>INDEX(属性投放!$BK$6:$BK$85,(CT631-2)*20+CX631)</f>
        <v>10</v>
      </c>
      <c r="DH631" s="14">
        <f>SUMIFS(DG$5:DG631,$CR$5:$CR631,"="&amp;$CR631)</f>
        <v>28</v>
      </c>
      <c r="DI631" s="14" t="s">
        <v>704</v>
      </c>
      <c r="DJ631" s="14">
        <f>INDEX(属性投放!$BL$6:$BL$85,(CT631-2)*20+CX631)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813"/>
        <v>13</v>
      </c>
      <c r="CS632" s="13">
        <f t="shared" si="814"/>
        <v>4</v>
      </c>
      <c r="CT632" s="14">
        <f t="shared" si="815"/>
        <v>2</v>
      </c>
      <c r="CU632" s="14">
        <f t="shared" si="816"/>
        <v>1102013</v>
      </c>
      <c r="CV632" s="14" t="str">
        <f>INDEX($O$6:$O$27,CR632)&amp;"-"&amp;INDEX(属性投放!$AB$7:$AB$26,CX632)&amp;"-魂火-"&amp;CZ632</f>
        <v>塞伯罗斯-黑绳+1-魂火-1</v>
      </c>
      <c r="CW632" s="25" t="s">
        <v>162</v>
      </c>
      <c r="CX632" s="14">
        <f>INDEX(属性投放!$AL$7:$AL$58,CS632)</f>
        <v>3</v>
      </c>
      <c r="CY632" s="14" t="s">
        <v>701</v>
      </c>
      <c r="CZ632" s="14">
        <f>INDEX(属性投放!$AM$7:$AM$58,CS632)</f>
        <v>1</v>
      </c>
      <c r="DA632" s="14">
        <f t="shared" si="817"/>
        <v>4</v>
      </c>
      <c r="DB632" s="14">
        <f>INDEX(属性投放!$AN$7:$AN$58,DA632)</f>
        <v>20</v>
      </c>
      <c r="DC632" s="14" t="s">
        <v>702</v>
      </c>
      <c r="DD632" s="14">
        <f>INDEX(属性投放!$BJ$6:$BJ$85,(CT632-2)*20+CX632)</f>
        <v>25</v>
      </c>
      <c r="DE632" s="14">
        <f>SUMIFS(DD$5:DD632,$CR$5:$CR632,"="&amp;$CR632)</f>
        <v>80</v>
      </c>
      <c r="DF632" s="14" t="s">
        <v>703</v>
      </c>
      <c r="DG632" s="14">
        <f>INDEX(属性投放!$BK$6:$BK$85,(CT632-2)*20+CX632)</f>
        <v>13</v>
      </c>
      <c r="DH632" s="14">
        <f>SUMIFS(DG$5:DG632,$CR$5:$CR632,"="&amp;$CR632)</f>
        <v>41</v>
      </c>
      <c r="DI632" s="14" t="s">
        <v>704</v>
      </c>
      <c r="DJ632" s="14">
        <f>INDEX(属性投放!$BL$6:$BL$85,(CT632-2)*20+CX632)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813"/>
        <v>13</v>
      </c>
      <c r="CS633" s="13">
        <f t="shared" si="814"/>
        <v>5</v>
      </c>
      <c r="CT633" s="14">
        <f t="shared" si="815"/>
        <v>2</v>
      </c>
      <c r="CU633" s="14">
        <f t="shared" si="816"/>
        <v>1102013</v>
      </c>
      <c r="CV633" s="14" t="str">
        <f>INDEX($O$6:$O$27,CR633)&amp;"-"&amp;INDEX(属性投放!$AB$7:$AB$26,CX633)&amp;"-魂火-"&amp;CZ633</f>
        <v>塞伯罗斯-黑绳+1-魂火-2</v>
      </c>
      <c r="CW633" s="25" t="s">
        <v>162</v>
      </c>
      <c r="CX633" s="14">
        <f>INDEX(属性投放!$AL$7:$AL$58,CS633)</f>
        <v>3</v>
      </c>
      <c r="CY633" s="14" t="s">
        <v>701</v>
      </c>
      <c r="CZ633" s="14">
        <f>INDEX(属性投放!$AM$7:$AM$58,CS633)</f>
        <v>2</v>
      </c>
      <c r="DA633" s="14">
        <f t="shared" si="817"/>
        <v>5</v>
      </c>
      <c r="DB633" s="14">
        <f>INDEX(属性投放!$AN$7:$AN$58,DA633)</f>
        <v>25</v>
      </c>
      <c r="DC633" s="14" t="s">
        <v>702</v>
      </c>
      <c r="DD633" s="14">
        <f>INDEX(属性投放!$BJ$6:$BJ$85,(CT633-2)*20+CX633)</f>
        <v>25</v>
      </c>
      <c r="DE633" s="14">
        <f>SUMIFS(DD$5:DD633,$CR$5:$CR633,"="&amp;$CR633)</f>
        <v>105</v>
      </c>
      <c r="DF633" s="14" t="s">
        <v>703</v>
      </c>
      <c r="DG633" s="14">
        <f>INDEX(属性投放!$BK$6:$BK$85,(CT633-2)*20+CX633)</f>
        <v>13</v>
      </c>
      <c r="DH633" s="14">
        <f>SUMIFS(DG$5:DG633,$CR$5:$CR633,"="&amp;$CR633)</f>
        <v>54</v>
      </c>
      <c r="DI633" s="14" t="s">
        <v>704</v>
      </c>
      <c r="DJ633" s="14">
        <f>INDEX(属性投放!$BL$6:$BL$85,(CT633-2)*20+CX633)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813"/>
        <v>13</v>
      </c>
      <c r="CS634" s="13">
        <f t="shared" si="814"/>
        <v>6</v>
      </c>
      <c r="CT634" s="14">
        <f t="shared" si="815"/>
        <v>2</v>
      </c>
      <c r="CU634" s="14">
        <f t="shared" si="816"/>
        <v>1102013</v>
      </c>
      <c r="CV634" s="14" t="str">
        <f>INDEX($O$6:$O$27,CR634)&amp;"-"&amp;INDEX(属性投放!$AB$7:$AB$26,CX634)&amp;"-魂火-"&amp;CZ634</f>
        <v>塞伯罗斯-众合-魂火-1</v>
      </c>
      <c r="CW634" s="25" t="s">
        <v>162</v>
      </c>
      <c r="CX634" s="14">
        <f>INDEX(属性投放!$AL$7:$AL$58,CS634)</f>
        <v>4</v>
      </c>
      <c r="CY634" s="14" t="s">
        <v>701</v>
      </c>
      <c r="CZ634" s="14">
        <f>INDEX(属性投放!$AM$7:$AM$58,CS634)</f>
        <v>1</v>
      </c>
      <c r="DA634" s="14">
        <f t="shared" si="817"/>
        <v>6</v>
      </c>
      <c r="DB634" s="14">
        <f>INDEX(属性投放!$AN$7:$AN$58,DA634)</f>
        <v>30</v>
      </c>
      <c r="DC634" s="14" t="s">
        <v>702</v>
      </c>
      <c r="DD634" s="14">
        <f>INDEX(属性投放!$BJ$6:$BJ$85,(CT634-2)*20+CX634)</f>
        <v>30</v>
      </c>
      <c r="DE634" s="14">
        <f>SUMIFS(DD$5:DD634,$CR$5:$CR634,"="&amp;$CR634)</f>
        <v>135</v>
      </c>
      <c r="DF634" s="14" t="s">
        <v>703</v>
      </c>
      <c r="DG634" s="14">
        <f>INDEX(属性投放!$BK$6:$BK$85,(CT634-2)*20+CX634)</f>
        <v>15</v>
      </c>
      <c r="DH634" s="14">
        <f>SUMIFS(DG$5:DG634,$CR$5:$CR634,"="&amp;$CR634)</f>
        <v>69</v>
      </c>
      <c r="DI634" s="14" t="s">
        <v>704</v>
      </c>
      <c r="DJ634" s="14">
        <f>INDEX(属性投放!$BL$6:$BL$85,(CT634-2)*20+CX634)</f>
        <v>300</v>
      </c>
      <c r="DK634" s="14">
        <f>SUMIFS(DJ$5:DJ634,$CR$5:$CR634,"="&amp;$CR634)</f>
        <v>1350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813"/>
        <v>13</v>
      </c>
      <c r="CS635" s="13">
        <f t="shared" si="814"/>
        <v>7</v>
      </c>
      <c r="CT635" s="14">
        <f t="shared" si="815"/>
        <v>2</v>
      </c>
      <c r="CU635" s="14">
        <f t="shared" si="816"/>
        <v>1102013</v>
      </c>
      <c r="CV635" s="14" t="str">
        <f>INDEX($O$6:$O$27,CR635)&amp;"-"&amp;INDEX(属性投放!$AB$7:$AB$26,CX635)&amp;"-魂火-"&amp;CZ635</f>
        <v>塞伯罗斯-众合-魂火-2</v>
      </c>
      <c r="CW635" s="25" t="s">
        <v>162</v>
      </c>
      <c r="CX635" s="14">
        <f>INDEX(属性投放!$AL$7:$AL$58,CS635)</f>
        <v>4</v>
      </c>
      <c r="CY635" s="14" t="s">
        <v>701</v>
      </c>
      <c r="CZ635" s="14">
        <f>INDEX(属性投放!$AM$7:$AM$58,CS635)</f>
        <v>2</v>
      </c>
      <c r="DA635" s="14">
        <f t="shared" si="817"/>
        <v>7</v>
      </c>
      <c r="DB635" s="14">
        <f>INDEX(属性投放!$AN$7:$AN$58,DA635)</f>
        <v>35</v>
      </c>
      <c r="DC635" s="14" t="s">
        <v>702</v>
      </c>
      <c r="DD635" s="14">
        <f>INDEX(属性投放!$BJ$6:$BJ$85,(CT635-2)*20+CX635)</f>
        <v>30</v>
      </c>
      <c r="DE635" s="14">
        <f>SUMIFS(DD$5:DD635,$CR$5:$CR635,"="&amp;$CR635)</f>
        <v>165</v>
      </c>
      <c r="DF635" s="14" t="s">
        <v>703</v>
      </c>
      <c r="DG635" s="14">
        <f>INDEX(属性投放!$BK$6:$BK$85,(CT635-2)*20+CX635)</f>
        <v>15</v>
      </c>
      <c r="DH635" s="14">
        <f>SUMIFS(DG$5:DG635,$CR$5:$CR635,"="&amp;$CR635)</f>
        <v>84</v>
      </c>
      <c r="DI635" s="14" t="s">
        <v>704</v>
      </c>
      <c r="DJ635" s="14">
        <f>INDEX(属性投放!$BL$6:$BL$85,(CT635-2)*20+CX635)</f>
        <v>300</v>
      </c>
      <c r="DK635" s="14">
        <f>SUMIFS(DJ$5:DJ635,$CR$5:$CR635,"="&amp;$CR635)</f>
        <v>1650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813"/>
        <v>13</v>
      </c>
      <c r="CS636" s="13">
        <f t="shared" si="814"/>
        <v>8</v>
      </c>
      <c r="CT636" s="14">
        <f t="shared" si="815"/>
        <v>2</v>
      </c>
      <c r="CU636" s="14">
        <f t="shared" si="816"/>
        <v>1102013</v>
      </c>
      <c r="CV636" s="14" t="str">
        <f>INDEX($O$6:$O$27,CR636)&amp;"-"&amp;INDEX(属性投放!$AB$7:$AB$26,CX636)&amp;"-魂火-"&amp;CZ636</f>
        <v>塞伯罗斯-众合+1-魂火-1</v>
      </c>
      <c r="CW636" s="25" t="s">
        <v>162</v>
      </c>
      <c r="CX636" s="14">
        <f>INDEX(属性投放!$AL$7:$AL$58,CS636)</f>
        <v>5</v>
      </c>
      <c r="CY636" s="14" t="s">
        <v>701</v>
      </c>
      <c r="CZ636" s="14">
        <f>INDEX(属性投放!$AM$7:$AM$58,CS636)</f>
        <v>1</v>
      </c>
      <c r="DA636" s="14">
        <f t="shared" si="817"/>
        <v>8</v>
      </c>
      <c r="DB636" s="14">
        <f>INDEX(属性投放!$AN$7:$AN$58,DA636)</f>
        <v>40</v>
      </c>
      <c r="DC636" s="14" t="s">
        <v>702</v>
      </c>
      <c r="DD636" s="14">
        <f>INDEX(属性投放!$BJ$6:$BJ$85,(CT636-2)*20+CX636)</f>
        <v>35</v>
      </c>
      <c r="DE636" s="14">
        <f>SUMIFS(DD$5:DD636,$CR$5:$CR636,"="&amp;$CR636)</f>
        <v>200</v>
      </c>
      <c r="DF636" s="14" t="s">
        <v>703</v>
      </c>
      <c r="DG636" s="14">
        <f>INDEX(属性投放!$BK$6:$BK$85,(CT636-2)*20+CX636)</f>
        <v>18</v>
      </c>
      <c r="DH636" s="14">
        <f>SUMIFS(DG$5:DG636,$CR$5:$CR636,"="&amp;$CR636)</f>
        <v>102</v>
      </c>
      <c r="DI636" s="14" t="s">
        <v>704</v>
      </c>
      <c r="DJ636" s="14">
        <f>INDEX(属性投放!$BL$6:$BL$85,(CT636-2)*20+CX636)</f>
        <v>350</v>
      </c>
      <c r="DK636" s="14">
        <f>SUMIFS(DJ$5:DJ636,$CR$5:$CR636,"="&amp;$CR636)</f>
        <v>2000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813"/>
        <v>13</v>
      </c>
      <c r="CS637" s="13">
        <f t="shared" si="814"/>
        <v>9</v>
      </c>
      <c r="CT637" s="14">
        <f t="shared" si="815"/>
        <v>2</v>
      </c>
      <c r="CU637" s="14">
        <f t="shared" si="816"/>
        <v>1102013</v>
      </c>
      <c r="CV637" s="14" t="str">
        <f>INDEX($O$6:$O$27,CR637)&amp;"-"&amp;INDEX(属性投放!$AB$7:$AB$26,CX637)&amp;"-魂火-"&amp;CZ637</f>
        <v>塞伯罗斯-众合+1-魂火-2</v>
      </c>
      <c r="CW637" s="25" t="s">
        <v>162</v>
      </c>
      <c r="CX637" s="14">
        <f>INDEX(属性投放!$AL$7:$AL$58,CS637)</f>
        <v>5</v>
      </c>
      <c r="CY637" s="14" t="s">
        <v>701</v>
      </c>
      <c r="CZ637" s="14">
        <f>INDEX(属性投放!$AM$7:$AM$58,CS637)</f>
        <v>2</v>
      </c>
      <c r="DA637" s="14">
        <f t="shared" si="817"/>
        <v>9</v>
      </c>
      <c r="DB637" s="14">
        <f>INDEX(属性投放!$AN$7:$AN$58,DA637)</f>
        <v>42</v>
      </c>
      <c r="DC637" s="14" t="s">
        <v>702</v>
      </c>
      <c r="DD637" s="14">
        <f>INDEX(属性投放!$BJ$6:$BJ$85,(CT637-2)*20+CX637)</f>
        <v>35</v>
      </c>
      <c r="DE637" s="14">
        <f>SUMIFS(DD$5:DD637,$CR$5:$CR637,"="&amp;$CR637)</f>
        <v>235</v>
      </c>
      <c r="DF637" s="14" t="s">
        <v>703</v>
      </c>
      <c r="DG637" s="14">
        <f>INDEX(属性投放!$BK$6:$BK$85,(CT637-2)*20+CX637)</f>
        <v>18</v>
      </c>
      <c r="DH637" s="14">
        <f>SUMIFS(DG$5:DG637,$CR$5:$CR637,"="&amp;$CR637)</f>
        <v>120</v>
      </c>
      <c r="DI637" s="14" t="s">
        <v>704</v>
      </c>
      <c r="DJ637" s="14">
        <f>INDEX(属性投放!$BL$6:$BL$85,(CT637-2)*20+CX637)</f>
        <v>350</v>
      </c>
      <c r="DK637" s="14">
        <f>SUMIFS(DJ$5:DJ637,$CR$5:$CR637,"="&amp;$CR637)</f>
        <v>2350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813"/>
        <v>13</v>
      </c>
      <c r="CS638" s="13">
        <f t="shared" si="814"/>
        <v>10</v>
      </c>
      <c r="CT638" s="14">
        <f t="shared" si="815"/>
        <v>2</v>
      </c>
      <c r="CU638" s="14">
        <f t="shared" si="816"/>
        <v>1102013</v>
      </c>
      <c r="CV638" s="14" t="str">
        <f>INDEX($O$6:$O$27,CR638)&amp;"-"&amp;INDEX(属性投放!$AB$7:$AB$26,CX638)&amp;"-魂火-"&amp;CZ638</f>
        <v>塞伯罗斯-众合+2-魂火-1</v>
      </c>
      <c r="CW638" s="25" t="s">
        <v>162</v>
      </c>
      <c r="CX638" s="14">
        <f>INDEX(属性投放!$AL$7:$AL$58,CS638)</f>
        <v>6</v>
      </c>
      <c r="CY638" s="14" t="s">
        <v>701</v>
      </c>
      <c r="CZ638" s="14">
        <f>INDEX(属性投放!$AM$7:$AM$58,CS638)</f>
        <v>1</v>
      </c>
      <c r="DA638" s="14">
        <f t="shared" si="817"/>
        <v>10</v>
      </c>
      <c r="DB638" s="14">
        <f>INDEX(属性投放!$AN$7:$AN$58,DA638)</f>
        <v>45</v>
      </c>
      <c r="DC638" s="14" t="s">
        <v>702</v>
      </c>
      <c r="DD638" s="14">
        <f>INDEX(属性投放!$BJ$6:$BJ$85,(CT638-2)*20+CX638)</f>
        <v>40</v>
      </c>
      <c r="DE638" s="14">
        <f>SUMIFS(DD$5:DD638,$CR$5:$CR638,"="&amp;$CR638)</f>
        <v>275</v>
      </c>
      <c r="DF638" s="14" t="s">
        <v>703</v>
      </c>
      <c r="DG638" s="14">
        <f>INDEX(属性投放!$BK$6:$BK$85,(CT638-2)*20+CX638)</f>
        <v>20</v>
      </c>
      <c r="DH638" s="14">
        <f>SUMIFS(DG$5:DG638,$CR$5:$CR638,"="&amp;$CR638)</f>
        <v>140</v>
      </c>
      <c r="DI638" s="14" t="s">
        <v>704</v>
      </c>
      <c r="DJ638" s="14">
        <f>INDEX(属性投放!$BL$6:$BL$85,(CT638-2)*20+CX638)</f>
        <v>400</v>
      </c>
      <c r="DK638" s="14">
        <f>SUMIFS(DJ$5:DJ638,$CR$5:$CR638,"="&amp;$CR638)</f>
        <v>2750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813"/>
        <v>13</v>
      </c>
      <c r="CS639" s="13">
        <f t="shared" si="814"/>
        <v>11</v>
      </c>
      <c r="CT639" s="14">
        <f t="shared" si="815"/>
        <v>2</v>
      </c>
      <c r="CU639" s="14">
        <f t="shared" si="816"/>
        <v>1102013</v>
      </c>
      <c r="CV639" s="14" t="str">
        <f>INDEX($O$6:$O$27,CR639)&amp;"-"&amp;INDEX(属性投放!$AB$7:$AB$26,CX639)&amp;"-魂火-"&amp;CZ639</f>
        <v>塞伯罗斯-众合+2-魂火-2</v>
      </c>
      <c r="CW639" s="25" t="s">
        <v>162</v>
      </c>
      <c r="CX639" s="14">
        <f>INDEX(属性投放!$AL$7:$AL$58,CS639)</f>
        <v>6</v>
      </c>
      <c r="CY639" s="14" t="s">
        <v>701</v>
      </c>
      <c r="CZ639" s="14">
        <f>INDEX(属性投放!$AM$7:$AM$58,CS639)</f>
        <v>2</v>
      </c>
      <c r="DA639" s="14">
        <f t="shared" si="817"/>
        <v>11</v>
      </c>
      <c r="DB639" s="14">
        <f>INDEX(属性投放!$AN$7:$AN$58,DA639)</f>
        <v>47</v>
      </c>
      <c r="DC639" s="14" t="s">
        <v>702</v>
      </c>
      <c r="DD639" s="14">
        <f>INDEX(属性投放!$BJ$6:$BJ$85,(CT639-2)*20+CX639)</f>
        <v>40</v>
      </c>
      <c r="DE639" s="14">
        <f>SUMIFS(DD$5:DD639,$CR$5:$CR639,"="&amp;$CR639)</f>
        <v>315</v>
      </c>
      <c r="DF639" s="14" t="s">
        <v>703</v>
      </c>
      <c r="DG639" s="14">
        <f>INDEX(属性投放!$BK$6:$BK$85,(CT639-2)*20+CX639)</f>
        <v>20</v>
      </c>
      <c r="DH639" s="14">
        <f>SUMIFS(DG$5:DG639,$CR$5:$CR639,"="&amp;$CR639)</f>
        <v>160</v>
      </c>
      <c r="DI639" s="14" t="s">
        <v>704</v>
      </c>
      <c r="DJ639" s="14">
        <f>INDEX(属性投放!$BL$6:$BL$85,(CT639-2)*20+CX639)</f>
        <v>400</v>
      </c>
      <c r="DK639" s="14">
        <f>SUMIFS(DJ$5:DJ639,$CR$5:$CR639,"="&amp;$CR639)</f>
        <v>3150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813"/>
        <v>13</v>
      </c>
      <c r="CS640" s="13">
        <f t="shared" si="814"/>
        <v>12</v>
      </c>
      <c r="CT640" s="14">
        <f t="shared" si="815"/>
        <v>2</v>
      </c>
      <c r="CU640" s="14">
        <f t="shared" si="816"/>
        <v>1102013</v>
      </c>
      <c r="CV640" s="14" t="str">
        <f>INDEX($O$6:$O$27,CR640)&amp;"-"&amp;INDEX(属性投放!$AB$7:$AB$26,CX640)&amp;"-魂火-"&amp;CZ640</f>
        <v>塞伯罗斯-叫唤-魂火-1</v>
      </c>
      <c r="CW640" s="25" t="s">
        <v>162</v>
      </c>
      <c r="CX640" s="14">
        <f>INDEX(属性投放!$AL$7:$AL$58,CS640)</f>
        <v>7</v>
      </c>
      <c r="CY640" s="14" t="s">
        <v>701</v>
      </c>
      <c r="CZ640" s="14">
        <f>INDEX(属性投放!$AM$7:$AM$58,CS640)</f>
        <v>1</v>
      </c>
      <c r="DA640" s="14">
        <f t="shared" si="817"/>
        <v>12</v>
      </c>
      <c r="DB640" s="14">
        <f>INDEX(属性投放!$AN$7:$AN$58,DA640)</f>
        <v>50</v>
      </c>
      <c r="DC640" s="14" t="s">
        <v>702</v>
      </c>
      <c r="DD640" s="14">
        <f>INDEX(属性投放!$BJ$6:$BJ$85,(CT640-2)*20+CX640)</f>
        <v>55</v>
      </c>
      <c r="DE640" s="14">
        <f>SUMIFS(DD$5:DD640,$CR$5:$CR640,"="&amp;$CR640)</f>
        <v>370</v>
      </c>
      <c r="DF640" s="14" t="s">
        <v>703</v>
      </c>
      <c r="DG640" s="14">
        <f>INDEX(属性投放!$BK$6:$BK$85,(CT640-2)*20+CX640)</f>
        <v>28</v>
      </c>
      <c r="DH640" s="14">
        <f>SUMIFS(DG$5:DG640,$CR$5:$CR640,"="&amp;$CR640)</f>
        <v>188</v>
      </c>
      <c r="DI640" s="14" t="s">
        <v>704</v>
      </c>
      <c r="DJ640" s="14">
        <f>INDEX(属性投放!$BL$6:$BL$85,(CT640-2)*20+CX640)</f>
        <v>550</v>
      </c>
      <c r="DK640" s="14">
        <f>SUMIFS(DJ$5:DJ640,$CR$5:$CR640,"="&amp;$CR640)</f>
        <v>3700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813"/>
        <v>13</v>
      </c>
      <c r="CS641" s="13">
        <f t="shared" si="814"/>
        <v>13</v>
      </c>
      <c r="CT641" s="14">
        <f t="shared" si="815"/>
        <v>2</v>
      </c>
      <c r="CU641" s="14">
        <f t="shared" si="816"/>
        <v>1102013</v>
      </c>
      <c r="CV641" s="14" t="str">
        <f>INDEX($O$6:$O$27,CR641)&amp;"-"&amp;INDEX(属性投放!$AB$7:$AB$26,CX641)&amp;"-魂火-"&amp;CZ641</f>
        <v>塞伯罗斯-叫唤-魂火-2</v>
      </c>
      <c r="CW641" s="25" t="s">
        <v>162</v>
      </c>
      <c r="CX641" s="14">
        <f>INDEX(属性投放!$AL$7:$AL$58,CS641)</f>
        <v>7</v>
      </c>
      <c r="CY641" s="14" t="s">
        <v>701</v>
      </c>
      <c r="CZ641" s="14">
        <f>INDEX(属性投放!$AM$7:$AM$58,CS641)</f>
        <v>2</v>
      </c>
      <c r="DA641" s="14">
        <f t="shared" si="817"/>
        <v>13</v>
      </c>
      <c r="DB641" s="14">
        <f>INDEX(属性投放!$AN$7:$AN$58,DA641)</f>
        <v>52</v>
      </c>
      <c r="DC641" s="14" t="s">
        <v>702</v>
      </c>
      <c r="DD641" s="14">
        <f>INDEX(属性投放!$BJ$6:$BJ$85,(CT641-2)*20+CX641)</f>
        <v>55</v>
      </c>
      <c r="DE641" s="14">
        <f>SUMIFS(DD$5:DD641,$CR$5:$CR641,"="&amp;$CR641)</f>
        <v>425</v>
      </c>
      <c r="DF641" s="14" t="s">
        <v>703</v>
      </c>
      <c r="DG641" s="14">
        <f>INDEX(属性投放!$BK$6:$BK$85,(CT641-2)*20+CX641)</f>
        <v>28</v>
      </c>
      <c r="DH641" s="14">
        <f>SUMIFS(DG$5:DG641,$CR$5:$CR641,"="&amp;$CR641)</f>
        <v>216</v>
      </c>
      <c r="DI641" s="14" t="s">
        <v>704</v>
      </c>
      <c r="DJ641" s="14">
        <f>INDEX(属性投放!$BL$6:$BL$85,(CT641-2)*20+CX641)</f>
        <v>550</v>
      </c>
      <c r="DK641" s="14">
        <f>SUMIFS(DJ$5:DJ641,$CR$5:$CR641,"="&amp;$CR641)</f>
        <v>4250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813"/>
        <v>13</v>
      </c>
      <c r="CS642" s="13">
        <f t="shared" si="814"/>
        <v>14</v>
      </c>
      <c r="CT642" s="14">
        <f t="shared" si="815"/>
        <v>2</v>
      </c>
      <c r="CU642" s="14">
        <f t="shared" si="816"/>
        <v>1102013</v>
      </c>
      <c r="CV642" s="14" t="str">
        <f>INDEX($O$6:$O$27,CR642)&amp;"-"&amp;INDEX(属性投放!$AB$7:$AB$26,CX642)&amp;"-魂火-"&amp;CZ642</f>
        <v>塞伯罗斯-叫唤+1-魂火-1</v>
      </c>
      <c r="CW642" s="25" t="s">
        <v>162</v>
      </c>
      <c r="CX642" s="14">
        <f>INDEX(属性投放!$AL$7:$AL$58,CS642)</f>
        <v>8</v>
      </c>
      <c r="CY642" s="14" t="s">
        <v>701</v>
      </c>
      <c r="CZ642" s="14">
        <f>INDEX(属性投放!$AM$7:$AM$58,CS642)</f>
        <v>1</v>
      </c>
      <c r="DA642" s="14">
        <f t="shared" si="817"/>
        <v>14</v>
      </c>
      <c r="DB642" s="14">
        <f>INDEX(属性投放!$AN$7:$AN$58,DA642)</f>
        <v>55</v>
      </c>
      <c r="DC642" s="14" t="s">
        <v>702</v>
      </c>
      <c r="DD642" s="14">
        <f>INDEX(属性投放!$BJ$6:$BJ$85,(CT642-2)*20+CX642)</f>
        <v>70</v>
      </c>
      <c r="DE642" s="14">
        <f>SUMIFS(DD$5:DD642,$CR$5:$CR642,"="&amp;$CR642)</f>
        <v>495</v>
      </c>
      <c r="DF642" s="14" t="s">
        <v>703</v>
      </c>
      <c r="DG642" s="14">
        <f>INDEX(属性投放!$BK$6:$BK$85,(CT642-2)*20+CX642)</f>
        <v>35</v>
      </c>
      <c r="DH642" s="14">
        <f>SUMIFS(DG$5:DG642,$CR$5:$CR642,"="&amp;$CR642)</f>
        <v>251</v>
      </c>
      <c r="DI642" s="14" t="s">
        <v>704</v>
      </c>
      <c r="DJ642" s="14">
        <f>INDEX(属性投放!$BL$6:$BL$85,(CT642-2)*20+CX642)</f>
        <v>700</v>
      </c>
      <c r="DK642" s="14">
        <f>SUMIFS(DJ$5:DJ642,$CR$5:$CR642,"="&amp;$CR642)</f>
        <v>4950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813"/>
        <v>13</v>
      </c>
      <c r="CS643" s="13">
        <f t="shared" si="814"/>
        <v>15</v>
      </c>
      <c r="CT643" s="14">
        <f t="shared" si="815"/>
        <v>2</v>
      </c>
      <c r="CU643" s="14">
        <f t="shared" si="816"/>
        <v>1102013</v>
      </c>
      <c r="CV643" s="14" t="str">
        <f>INDEX($O$6:$O$27,CR643)&amp;"-"&amp;INDEX(属性投放!$AB$7:$AB$26,CX643)&amp;"-魂火-"&amp;CZ643</f>
        <v>塞伯罗斯-叫唤+1-魂火-2</v>
      </c>
      <c r="CW643" s="25" t="s">
        <v>162</v>
      </c>
      <c r="CX643" s="14">
        <f>INDEX(属性投放!$AL$7:$AL$58,CS643)</f>
        <v>8</v>
      </c>
      <c r="CY643" s="14" t="s">
        <v>701</v>
      </c>
      <c r="CZ643" s="14">
        <f>INDEX(属性投放!$AM$7:$AM$58,CS643)</f>
        <v>2</v>
      </c>
      <c r="DA643" s="14">
        <f t="shared" si="817"/>
        <v>15</v>
      </c>
      <c r="DB643" s="14">
        <f>INDEX(属性投放!$AN$7:$AN$58,DA643)</f>
        <v>57</v>
      </c>
      <c r="DC643" s="14" t="s">
        <v>702</v>
      </c>
      <c r="DD643" s="14">
        <f>INDEX(属性投放!$BJ$6:$BJ$85,(CT643-2)*20+CX643)</f>
        <v>70</v>
      </c>
      <c r="DE643" s="14">
        <f>SUMIFS(DD$5:DD643,$CR$5:$CR643,"="&amp;$CR643)</f>
        <v>565</v>
      </c>
      <c r="DF643" s="14" t="s">
        <v>703</v>
      </c>
      <c r="DG643" s="14">
        <f>INDEX(属性投放!$BK$6:$BK$85,(CT643-2)*20+CX643)</f>
        <v>35</v>
      </c>
      <c r="DH643" s="14">
        <f>SUMIFS(DG$5:DG643,$CR$5:$CR643,"="&amp;$CR643)</f>
        <v>286</v>
      </c>
      <c r="DI643" s="14" t="s">
        <v>704</v>
      </c>
      <c r="DJ643" s="14">
        <f>INDEX(属性投放!$BL$6:$BL$85,(CT643-2)*20+CX643)</f>
        <v>700</v>
      </c>
      <c r="DK643" s="14">
        <f>SUMIFS(DJ$5:DJ643,$CR$5:$CR643,"="&amp;$CR643)</f>
        <v>5650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813"/>
        <v>13</v>
      </c>
      <c r="CS644" s="13">
        <f t="shared" si="814"/>
        <v>16</v>
      </c>
      <c r="CT644" s="14">
        <f t="shared" si="815"/>
        <v>2</v>
      </c>
      <c r="CU644" s="14">
        <f t="shared" si="816"/>
        <v>1102013</v>
      </c>
      <c r="CV644" s="14" t="str">
        <f>INDEX($O$6:$O$27,CR644)&amp;"-"&amp;INDEX(属性投放!$AB$7:$AB$26,CX644)&amp;"-魂火-"&amp;CZ644</f>
        <v>塞伯罗斯-叫唤+2-魂火-1</v>
      </c>
      <c r="CW644" s="25" t="s">
        <v>162</v>
      </c>
      <c r="CX644" s="14">
        <f>INDEX(属性投放!$AL$7:$AL$58,CS644)</f>
        <v>9</v>
      </c>
      <c r="CY644" s="14" t="s">
        <v>701</v>
      </c>
      <c r="CZ644" s="14">
        <f>INDEX(属性投放!$AM$7:$AM$58,CS644)</f>
        <v>1</v>
      </c>
      <c r="DA644" s="14">
        <f t="shared" si="817"/>
        <v>16</v>
      </c>
      <c r="DB644" s="14">
        <f>INDEX(属性投放!$AN$7:$AN$58,DA644)</f>
        <v>60</v>
      </c>
      <c r="DC644" s="14" t="s">
        <v>702</v>
      </c>
      <c r="DD644" s="14">
        <f>INDEX(属性投放!$BJ$6:$BJ$85,(CT644-2)*20+CX644)</f>
        <v>80</v>
      </c>
      <c r="DE644" s="14">
        <f>SUMIFS(DD$5:DD644,$CR$5:$CR644,"="&amp;$CR644)</f>
        <v>645</v>
      </c>
      <c r="DF644" s="14" t="s">
        <v>703</v>
      </c>
      <c r="DG644" s="14">
        <f>INDEX(属性投放!$BK$6:$BK$85,(CT644-2)*20+CX644)</f>
        <v>40</v>
      </c>
      <c r="DH644" s="14">
        <f>SUMIFS(DG$5:DG644,$CR$5:$CR644,"="&amp;$CR644)</f>
        <v>326</v>
      </c>
      <c r="DI644" s="14" t="s">
        <v>704</v>
      </c>
      <c r="DJ644" s="14">
        <f>INDEX(属性投放!$BL$6:$BL$85,(CT644-2)*20+CX644)</f>
        <v>800</v>
      </c>
      <c r="DK644" s="14">
        <f>SUMIFS(DJ$5:DJ644,$CR$5:$CR644,"="&amp;$CR644)</f>
        <v>6450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ref="CR645:CR708" si="818">MATCH(CQ645-1,$U$5:$U$27,1)</f>
        <v>13</v>
      </c>
      <c r="CS645" s="13">
        <f t="shared" ref="CS645:CS708" si="819">CQ645-(CR645-1)*52</f>
        <v>17</v>
      </c>
      <c r="CT645" s="14">
        <f t="shared" ref="CT645:CT708" si="820">INDEX($Q$6:$Q$27,CR645)</f>
        <v>2</v>
      </c>
      <c r="CU645" s="14">
        <f t="shared" ref="CU645:CU708" si="821">INDEX($N$6:$N$27,CR645)</f>
        <v>1102013</v>
      </c>
      <c r="CV645" s="14" t="str">
        <f>INDEX($O$6:$O$27,CR645)&amp;"-"&amp;INDEX(属性投放!$AB$7:$AB$26,CX645)&amp;"-魂火-"&amp;CZ645</f>
        <v>塞伯罗斯-叫唤+2-魂火-2</v>
      </c>
      <c r="CW645" s="25" t="s">
        <v>162</v>
      </c>
      <c r="CX645" s="14">
        <f>INDEX(属性投放!$AL$7:$AL$58,CS645)</f>
        <v>9</v>
      </c>
      <c r="CY645" s="14" t="s">
        <v>701</v>
      </c>
      <c r="CZ645" s="14">
        <f>INDEX(属性投放!$AM$7:$AM$58,CS645)</f>
        <v>2</v>
      </c>
      <c r="DA645" s="14">
        <f t="shared" ref="DA645:DA708" si="822">CS645</f>
        <v>17</v>
      </c>
      <c r="DB645" s="14">
        <f>INDEX(属性投放!$AN$7:$AN$58,DA645)</f>
        <v>62</v>
      </c>
      <c r="DC645" s="14" t="s">
        <v>702</v>
      </c>
      <c r="DD645" s="14">
        <f>INDEX(属性投放!$BJ$6:$BJ$85,(CT645-2)*20+CX645)</f>
        <v>80</v>
      </c>
      <c r="DE645" s="14">
        <f>SUMIFS(DD$5:DD645,$CR$5:$CR645,"="&amp;$CR645)</f>
        <v>725</v>
      </c>
      <c r="DF645" s="14" t="s">
        <v>703</v>
      </c>
      <c r="DG645" s="14">
        <f>INDEX(属性投放!$BK$6:$BK$85,(CT645-2)*20+CX645)</f>
        <v>40</v>
      </c>
      <c r="DH645" s="14">
        <f>SUMIFS(DG$5:DG645,$CR$5:$CR645,"="&amp;$CR645)</f>
        <v>366</v>
      </c>
      <c r="DI645" s="14" t="s">
        <v>704</v>
      </c>
      <c r="DJ645" s="14">
        <f>INDEX(属性投放!$BL$6:$BL$85,(CT645-2)*20+CX645)</f>
        <v>800</v>
      </c>
      <c r="DK645" s="14">
        <f>SUMIFS(DJ$5:DJ645,$CR$5:$CR645,"="&amp;$CR645)</f>
        <v>7250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si="818"/>
        <v>13</v>
      </c>
      <c r="CS646" s="13">
        <f t="shared" si="819"/>
        <v>18</v>
      </c>
      <c r="CT646" s="14">
        <f t="shared" si="820"/>
        <v>2</v>
      </c>
      <c r="CU646" s="14">
        <f t="shared" si="821"/>
        <v>1102013</v>
      </c>
      <c r="CV646" s="14" t="str">
        <f>INDEX($O$6:$O$27,CR646)&amp;"-"&amp;INDEX(属性投放!$AB$7:$AB$26,CX646)&amp;"-魂火-"&amp;CZ646</f>
        <v>塞伯罗斯-叫唤+2-魂火-3</v>
      </c>
      <c r="CW646" s="25" t="s">
        <v>162</v>
      </c>
      <c r="CX646" s="14">
        <f>INDEX(属性投放!$AL$7:$AL$58,CS646)</f>
        <v>9</v>
      </c>
      <c r="CY646" s="14" t="s">
        <v>701</v>
      </c>
      <c r="CZ646" s="14">
        <f>INDEX(属性投放!$AM$7:$AM$58,CS646)</f>
        <v>3</v>
      </c>
      <c r="DA646" s="14">
        <f t="shared" si="822"/>
        <v>18</v>
      </c>
      <c r="DB646" s="14">
        <f>INDEX(属性投放!$AN$7:$AN$58,DA646)</f>
        <v>65</v>
      </c>
      <c r="DC646" s="14" t="s">
        <v>702</v>
      </c>
      <c r="DD646" s="14">
        <f>INDEX(属性投放!$BJ$6:$BJ$85,(CT646-2)*20+CX646)</f>
        <v>80</v>
      </c>
      <c r="DE646" s="14">
        <f>SUMIFS(DD$5:DD646,$CR$5:$CR646,"="&amp;$CR646)</f>
        <v>805</v>
      </c>
      <c r="DF646" s="14" t="s">
        <v>703</v>
      </c>
      <c r="DG646" s="14">
        <f>INDEX(属性投放!$BK$6:$BK$85,(CT646-2)*20+CX646)</f>
        <v>40</v>
      </c>
      <c r="DH646" s="14">
        <f>SUMIFS(DG$5:DG646,$CR$5:$CR646,"="&amp;$CR646)</f>
        <v>406</v>
      </c>
      <c r="DI646" s="14" t="s">
        <v>704</v>
      </c>
      <c r="DJ646" s="14">
        <f>INDEX(属性投放!$BL$6:$BL$85,(CT646-2)*20+CX646)</f>
        <v>800</v>
      </c>
      <c r="DK646" s="14">
        <f>SUMIFS(DJ$5:DJ646,$CR$5:$CR646,"="&amp;$CR646)</f>
        <v>8050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818"/>
        <v>13</v>
      </c>
      <c r="CS647" s="13">
        <f t="shared" si="819"/>
        <v>19</v>
      </c>
      <c r="CT647" s="14">
        <f t="shared" si="820"/>
        <v>2</v>
      </c>
      <c r="CU647" s="14">
        <f t="shared" si="821"/>
        <v>1102013</v>
      </c>
      <c r="CV647" s="14" t="str">
        <f>INDEX($O$6:$O$27,CR647)&amp;"-"&amp;INDEX(属性投放!$AB$7:$AB$26,CX647)&amp;"-魂火-"&amp;CZ647</f>
        <v>塞伯罗斯-大叫唤-魂火-1</v>
      </c>
      <c r="CW647" s="25" t="s">
        <v>162</v>
      </c>
      <c r="CX647" s="14">
        <f>INDEX(属性投放!$AL$7:$AL$58,CS647)</f>
        <v>10</v>
      </c>
      <c r="CY647" s="14" t="s">
        <v>701</v>
      </c>
      <c r="CZ647" s="14">
        <f>INDEX(属性投放!$AM$7:$AM$58,CS647)</f>
        <v>1</v>
      </c>
      <c r="DA647" s="14">
        <f t="shared" si="822"/>
        <v>19</v>
      </c>
      <c r="DB647" s="14">
        <f>INDEX(属性投放!$AN$7:$AN$58,DA647)</f>
        <v>67</v>
      </c>
      <c r="DC647" s="14" t="s">
        <v>702</v>
      </c>
      <c r="DD647" s="14">
        <f>INDEX(属性投放!$BJ$6:$BJ$85,(CT647-2)*20+CX647)</f>
        <v>100</v>
      </c>
      <c r="DE647" s="14">
        <f>SUMIFS(DD$5:DD647,$CR$5:$CR647,"="&amp;$CR647)</f>
        <v>905</v>
      </c>
      <c r="DF647" s="14" t="s">
        <v>703</v>
      </c>
      <c r="DG647" s="14">
        <f>INDEX(属性投放!$BK$6:$BK$85,(CT647-2)*20+CX647)</f>
        <v>50</v>
      </c>
      <c r="DH647" s="14">
        <f>SUMIFS(DG$5:DG647,$CR$5:$CR647,"="&amp;$CR647)</f>
        <v>456</v>
      </c>
      <c r="DI647" s="14" t="s">
        <v>704</v>
      </c>
      <c r="DJ647" s="14">
        <f>INDEX(属性投放!$BL$6:$BL$85,(CT647-2)*20+CX647)</f>
        <v>1000</v>
      </c>
      <c r="DK647" s="14">
        <f>SUMIFS(DJ$5:DJ647,$CR$5:$CR647,"="&amp;$CR647)</f>
        <v>9050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818"/>
        <v>13</v>
      </c>
      <c r="CS648" s="13">
        <f t="shared" si="819"/>
        <v>20</v>
      </c>
      <c r="CT648" s="14">
        <f t="shared" si="820"/>
        <v>2</v>
      </c>
      <c r="CU648" s="14">
        <f t="shared" si="821"/>
        <v>1102013</v>
      </c>
      <c r="CV648" s="14" t="str">
        <f>INDEX($O$6:$O$27,CR648)&amp;"-"&amp;INDEX(属性投放!$AB$7:$AB$26,CX648)&amp;"-魂火-"&amp;CZ648</f>
        <v>塞伯罗斯-大叫唤-魂火-2</v>
      </c>
      <c r="CW648" s="25" t="s">
        <v>162</v>
      </c>
      <c r="CX648" s="14">
        <f>INDEX(属性投放!$AL$7:$AL$58,CS648)</f>
        <v>10</v>
      </c>
      <c r="CY648" s="14" t="s">
        <v>701</v>
      </c>
      <c r="CZ648" s="14">
        <f>INDEX(属性投放!$AM$7:$AM$58,CS648)</f>
        <v>2</v>
      </c>
      <c r="DA648" s="14">
        <f t="shared" si="822"/>
        <v>20</v>
      </c>
      <c r="DB648" s="14">
        <f>INDEX(属性投放!$AN$7:$AN$58,DA648)</f>
        <v>70</v>
      </c>
      <c r="DC648" s="14" t="s">
        <v>702</v>
      </c>
      <c r="DD648" s="14">
        <f>INDEX(属性投放!$BJ$6:$BJ$85,(CT648-2)*20+CX648)</f>
        <v>100</v>
      </c>
      <c r="DE648" s="14">
        <f>SUMIFS(DD$5:DD648,$CR$5:$CR648,"="&amp;$CR648)</f>
        <v>1005</v>
      </c>
      <c r="DF648" s="14" t="s">
        <v>703</v>
      </c>
      <c r="DG648" s="14">
        <f>INDEX(属性投放!$BK$6:$BK$85,(CT648-2)*20+CX648)</f>
        <v>50</v>
      </c>
      <c r="DH648" s="14">
        <f>SUMIFS(DG$5:DG648,$CR$5:$CR648,"="&amp;$CR648)</f>
        <v>506</v>
      </c>
      <c r="DI648" s="14" t="s">
        <v>704</v>
      </c>
      <c r="DJ648" s="14">
        <f>INDEX(属性投放!$BL$6:$BL$85,(CT648-2)*20+CX648)</f>
        <v>1000</v>
      </c>
      <c r="DK648" s="14">
        <f>SUMIFS(DJ$5:DJ648,$CR$5:$CR648,"="&amp;$CR648)</f>
        <v>10050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818"/>
        <v>13</v>
      </c>
      <c r="CS649" s="13">
        <f t="shared" si="819"/>
        <v>21</v>
      </c>
      <c r="CT649" s="14">
        <f t="shared" si="820"/>
        <v>2</v>
      </c>
      <c r="CU649" s="14">
        <f t="shared" si="821"/>
        <v>1102013</v>
      </c>
      <c r="CV649" s="14" t="str">
        <f>INDEX($O$6:$O$27,CR649)&amp;"-"&amp;INDEX(属性投放!$AB$7:$AB$26,CX649)&amp;"-魂火-"&amp;CZ649</f>
        <v>塞伯罗斯-大叫唤-魂火-3</v>
      </c>
      <c r="CW649" s="25" t="s">
        <v>162</v>
      </c>
      <c r="CX649" s="14">
        <f>INDEX(属性投放!$AL$7:$AL$58,CS649)</f>
        <v>10</v>
      </c>
      <c r="CY649" s="14" t="s">
        <v>701</v>
      </c>
      <c r="CZ649" s="14">
        <f>INDEX(属性投放!$AM$7:$AM$58,CS649)</f>
        <v>3</v>
      </c>
      <c r="DA649" s="14">
        <f t="shared" si="822"/>
        <v>21</v>
      </c>
      <c r="DB649" s="14">
        <f>INDEX(属性投放!$AN$7:$AN$58,DA649)</f>
        <v>72</v>
      </c>
      <c r="DC649" s="14" t="s">
        <v>702</v>
      </c>
      <c r="DD649" s="14">
        <f>INDEX(属性投放!$BJ$6:$BJ$85,(CT649-2)*20+CX649)</f>
        <v>100</v>
      </c>
      <c r="DE649" s="14">
        <f>SUMIFS(DD$5:DD649,$CR$5:$CR649,"="&amp;$CR649)</f>
        <v>1105</v>
      </c>
      <c r="DF649" s="14" t="s">
        <v>703</v>
      </c>
      <c r="DG649" s="14">
        <f>INDEX(属性投放!$BK$6:$BK$85,(CT649-2)*20+CX649)</f>
        <v>50</v>
      </c>
      <c r="DH649" s="14">
        <f>SUMIFS(DG$5:DG649,$CR$5:$CR649,"="&amp;$CR649)</f>
        <v>556</v>
      </c>
      <c r="DI649" s="14" t="s">
        <v>704</v>
      </c>
      <c r="DJ649" s="14">
        <f>INDEX(属性投放!$BL$6:$BL$85,(CT649-2)*20+CX649)</f>
        <v>1000</v>
      </c>
      <c r="DK649" s="14">
        <f>SUMIFS(DJ$5:DJ649,$CR$5:$CR649,"="&amp;$CR649)</f>
        <v>11050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818"/>
        <v>13</v>
      </c>
      <c r="CS650" s="13">
        <f t="shared" si="819"/>
        <v>22</v>
      </c>
      <c r="CT650" s="14">
        <f t="shared" si="820"/>
        <v>2</v>
      </c>
      <c r="CU650" s="14">
        <f t="shared" si="821"/>
        <v>1102013</v>
      </c>
      <c r="CV650" s="14" t="str">
        <f>INDEX($O$6:$O$27,CR650)&amp;"-"&amp;INDEX(属性投放!$AB$7:$AB$26,CX650)&amp;"-魂火-"&amp;CZ650</f>
        <v>塞伯罗斯-大叫唤+1-魂火-1</v>
      </c>
      <c r="CW650" s="25" t="s">
        <v>162</v>
      </c>
      <c r="CX650" s="14">
        <f>INDEX(属性投放!$AL$7:$AL$58,CS650)</f>
        <v>11</v>
      </c>
      <c r="CY650" s="14" t="s">
        <v>701</v>
      </c>
      <c r="CZ650" s="14">
        <f>INDEX(属性投放!$AM$7:$AM$58,CS650)</f>
        <v>1</v>
      </c>
      <c r="DA650" s="14">
        <f t="shared" si="822"/>
        <v>22</v>
      </c>
      <c r="DB650" s="14">
        <f>INDEX(属性投放!$AN$7:$AN$58,DA650)</f>
        <v>75</v>
      </c>
      <c r="DC650" s="14" t="s">
        <v>702</v>
      </c>
      <c r="DD650" s="14">
        <f>INDEX(属性投放!$BJ$6:$BJ$85,(CT650-2)*20+CX650)</f>
        <v>130</v>
      </c>
      <c r="DE650" s="14">
        <f>SUMIFS(DD$5:DD650,$CR$5:$CR650,"="&amp;$CR650)</f>
        <v>1235</v>
      </c>
      <c r="DF650" s="14" t="s">
        <v>703</v>
      </c>
      <c r="DG650" s="14">
        <f>INDEX(属性投放!$BK$6:$BK$85,(CT650-2)*20+CX650)</f>
        <v>65</v>
      </c>
      <c r="DH650" s="14">
        <f>SUMIFS(DG$5:DG650,$CR$5:$CR650,"="&amp;$CR650)</f>
        <v>621</v>
      </c>
      <c r="DI650" s="14" t="s">
        <v>704</v>
      </c>
      <c r="DJ650" s="14">
        <f>INDEX(属性投放!$BL$6:$BL$85,(CT650-2)*20+CX650)</f>
        <v>1300</v>
      </c>
      <c r="DK650" s="14">
        <f>SUMIFS(DJ$5:DJ650,$CR$5:$CR650,"="&amp;$CR650)</f>
        <v>12350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818"/>
        <v>13</v>
      </c>
      <c r="CS651" s="13">
        <f t="shared" si="819"/>
        <v>23</v>
      </c>
      <c r="CT651" s="14">
        <f t="shared" si="820"/>
        <v>2</v>
      </c>
      <c r="CU651" s="14">
        <f t="shared" si="821"/>
        <v>1102013</v>
      </c>
      <c r="CV651" s="14" t="str">
        <f>INDEX($O$6:$O$27,CR651)&amp;"-"&amp;INDEX(属性投放!$AB$7:$AB$26,CX651)&amp;"-魂火-"&amp;CZ651</f>
        <v>塞伯罗斯-大叫唤+1-魂火-2</v>
      </c>
      <c r="CW651" s="25" t="s">
        <v>162</v>
      </c>
      <c r="CX651" s="14">
        <f>INDEX(属性投放!$AL$7:$AL$58,CS651)</f>
        <v>11</v>
      </c>
      <c r="CY651" s="14" t="s">
        <v>701</v>
      </c>
      <c r="CZ651" s="14">
        <f>INDEX(属性投放!$AM$7:$AM$58,CS651)</f>
        <v>2</v>
      </c>
      <c r="DA651" s="14">
        <f t="shared" si="822"/>
        <v>23</v>
      </c>
      <c r="DB651" s="14">
        <f>INDEX(属性投放!$AN$7:$AN$58,DA651)</f>
        <v>77</v>
      </c>
      <c r="DC651" s="14" t="s">
        <v>702</v>
      </c>
      <c r="DD651" s="14">
        <f>INDEX(属性投放!$BJ$6:$BJ$85,(CT651-2)*20+CX651)</f>
        <v>130</v>
      </c>
      <c r="DE651" s="14">
        <f>SUMIFS(DD$5:DD651,$CR$5:$CR651,"="&amp;$CR651)</f>
        <v>1365</v>
      </c>
      <c r="DF651" s="14" t="s">
        <v>703</v>
      </c>
      <c r="DG651" s="14">
        <f>INDEX(属性投放!$BK$6:$BK$85,(CT651-2)*20+CX651)</f>
        <v>65</v>
      </c>
      <c r="DH651" s="14">
        <f>SUMIFS(DG$5:DG651,$CR$5:$CR651,"="&amp;$CR651)</f>
        <v>686</v>
      </c>
      <c r="DI651" s="14" t="s">
        <v>704</v>
      </c>
      <c r="DJ651" s="14">
        <f>INDEX(属性投放!$BL$6:$BL$85,(CT651-2)*20+CX651)</f>
        <v>1300</v>
      </c>
      <c r="DK651" s="14">
        <f>SUMIFS(DJ$5:DJ651,$CR$5:$CR651,"="&amp;$CR651)</f>
        <v>13650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818"/>
        <v>13</v>
      </c>
      <c r="CS652" s="13">
        <f t="shared" si="819"/>
        <v>24</v>
      </c>
      <c r="CT652" s="14">
        <f t="shared" si="820"/>
        <v>2</v>
      </c>
      <c r="CU652" s="14">
        <f t="shared" si="821"/>
        <v>1102013</v>
      </c>
      <c r="CV652" s="14" t="str">
        <f>INDEX($O$6:$O$27,CR652)&amp;"-"&amp;INDEX(属性投放!$AB$7:$AB$26,CX652)&amp;"-魂火-"&amp;CZ652</f>
        <v>塞伯罗斯-大叫唤+1-魂火-3</v>
      </c>
      <c r="CW652" s="25" t="s">
        <v>162</v>
      </c>
      <c r="CX652" s="14">
        <f>INDEX(属性投放!$AL$7:$AL$58,CS652)</f>
        <v>11</v>
      </c>
      <c r="CY652" s="14" t="s">
        <v>701</v>
      </c>
      <c r="CZ652" s="14">
        <f>INDEX(属性投放!$AM$7:$AM$58,CS652)</f>
        <v>3</v>
      </c>
      <c r="DA652" s="14">
        <f t="shared" si="822"/>
        <v>24</v>
      </c>
      <c r="DB652" s="14">
        <f>INDEX(属性投放!$AN$7:$AN$58,DA652)</f>
        <v>80</v>
      </c>
      <c r="DC652" s="14" t="s">
        <v>702</v>
      </c>
      <c r="DD652" s="14">
        <f>INDEX(属性投放!$BJ$6:$BJ$85,(CT652-2)*20+CX652)</f>
        <v>130</v>
      </c>
      <c r="DE652" s="14">
        <f>SUMIFS(DD$5:DD652,$CR$5:$CR652,"="&amp;$CR652)</f>
        <v>1495</v>
      </c>
      <c r="DF652" s="14" t="s">
        <v>703</v>
      </c>
      <c r="DG652" s="14">
        <f>INDEX(属性投放!$BK$6:$BK$85,(CT652-2)*20+CX652)</f>
        <v>65</v>
      </c>
      <c r="DH652" s="14">
        <f>SUMIFS(DG$5:DG652,$CR$5:$CR652,"="&amp;$CR652)</f>
        <v>751</v>
      </c>
      <c r="DI652" s="14" t="s">
        <v>704</v>
      </c>
      <c r="DJ652" s="14">
        <f>INDEX(属性投放!$BL$6:$BL$85,(CT652-2)*20+CX652)</f>
        <v>1300</v>
      </c>
      <c r="DK652" s="14">
        <f>SUMIFS(DJ$5:DJ652,$CR$5:$CR652,"="&amp;$CR652)</f>
        <v>14950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818"/>
        <v>13</v>
      </c>
      <c r="CS653" s="13">
        <f t="shared" si="819"/>
        <v>25</v>
      </c>
      <c r="CT653" s="14">
        <f t="shared" si="820"/>
        <v>2</v>
      </c>
      <c r="CU653" s="14">
        <f t="shared" si="821"/>
        <v>1102013</v>
      </c>
      <c r="CV653" s="14" t="str">
        <f>INDEX($O$6:$O$27,CR653)&amp;"-"&amp;INDEX(属性投放!$AB$7:$AB$26,CX653)&amp;"-魂火-"&amp;CZ653</f>
        <v>塞伯罗斯-大叫唤+2-魂火-1</v>
      </c>
      <c r="CW653" s="25" t="s">
        <v>162</v>
      </c>
      <c r="CX653" s="14">
        <f>INDEX(属性投放!$AL$7:$AL$58,CS653)</f>
        <v>12</v>
      </c>
      <c r="CY653" s="14" t="s">
        <v>701</v>
      </c>
      <c r="CZ653" s="14">
        <f>INDEX(属性投放!$AM$7:$AM$58,CS653)</f>
        <v>1</v>
      </c>
      <c r="DA653" s="14">
        <f t="shared" si="822"/>
        <v>25</v>
      </c>
      <c r="DB653" s="14">
        <f>INDEX(属性投放!$AN$7:$AN$58,DA653)</f>
        <v>82</v>
      </c>
      <c r="DC653" s="14" t="s">
        <v>702</v>
      </c>
      <c r="DD653" s="14">
        <f>INDEX(属性投放!$BJ$6:$BJ$85,(CT653-2)*20+CX653)</f>
        <v>170</v>
      </c>
      <c r="DE653" s="14">
        <f>SUMIFS(DD$5:DD653,$CR$5:$CR653,"="&amp;$CR653)</f>
        <v>1665</v>
      </c>
      <c r="DF653" s="14" t="s">
        <v>703</v>
      </c>
      <c r="DG653" s="14">
        <f>INDEX(属性投放!$BK$6:$BK$85,(CT653-2)*20+CX653)</f>
        <v>85</v>
      </c>
      <c r="DH653" s="14">
        <f>SUMIFS(DG$5:DG653,$CR$5:$CR653,"="&amp;$CR653)</f>
        <v>836</v>
      </c>
      <c r="DI653" s="14" t="s">
        <v>704</v>
      </c>
      <c r="DJ653" s="14">
        <f>INDEX(属性投放!$BL$6:$BL$85,(CT653-2)*20+CX653)</f>
        <v>1700</v>
      </c>
      <c r="DK653" s="14">
        <f>SUMIFS(DJ$5:DJ653,$CR$5:$CR653,"="&amp;$CR653)</f>
        <v>16650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818"/>
        <v>13</v>
      </c>
      <c r="CS654" s="13">
        <f t="shared" si="819"/>
        <v>26</v>
      </c>
      <c r="CT654" s="14">
        <f t="shared" si="820"/>
        <v>2</v>
      </c>
      <c r="CU654" s="14">
        <f t="shared" si="821"/>
        <v>1102013</v>
      </c>
      <c r="CV654" s="14" t="str">
        <f>INDEX($O$6:$O$27,CR654)&amp;"-"&amp;INDEX(属性投放!$AB$7:$AB$26,CX654)&amp;"-魂火-"&amp;CZ654</f>
        <v>塞伯罗斯-大叫唤+2-魂火-2</v>
      </c>
      <c r="CW654" s="25" t="s">
        <v>162</v>
      </c>
      <c r="CX654" s="14">
        <f>INDEX(属性投放!$AL$7:$AL$58,CS654)</f>
        <v>12</v>
      </c>
      <c r="CY654" s="14" t="s">
        <v>701</v>
      </c>
      <c r="CZ654" s="14">
        <f>INDEX(属性投放!$AM$7:$AM$58,CS654)</f>
        <v>2</v>
      </c>
      <c r="DA654" s="14">
        <f t="shared" si="822"/>
        <v>26</v>
      </c>
      <c r="DB654" s="14">
        <f>INDEX(属性投放!$AN$7:$AN$58,DA654)</f>
        <v>85</v>
      </c>
      <c r="DC654" s="14" t="s">
        <v>702</v>
      </c>
      <c r="DD654" s="14">
        <f>INDEX(属性投放!$BJ$6:$BJ$85,(CT654-2)*20+CX654)</f>
        <v>170</v>
      </c>
      <c r="DE654" s="14">
        <f>SUMIFS(DD$5:DD654,$CR$5:$CR654,"="&amp;$CR654)</f>
        <v>1835</v>
      </c>
      <c r="DF654" s="14" t="s">
        <v>703</v>
      </c>
      <c r="DG654" s="14">
        <f>INDEX(属性投放!$BK$6:$BK$85,(CT654-2)*20+CX654)</f>
        <v>85</v>
      </c>
      <c r="DH654" s="14">
        <f>SUMIFS(DG$5:DG654,$CR$5:$CR654,"="&amp;$CR654)</f>
        <v>921</v>
      </c>
      <c r="DI654" s="14" t="s">
        <v>704</v>
      </c>
      <c r="DJ654" s="14">
        <f>INDEX(属性投放!$BL$6:$BL$85,(CT654-2)*20+CX654)</f>
        <v>1700</v>
      </c>
      <c r="DK654" s="14">
        <f>SUMIFS(DJ$5:DJ654,$CR$5:$CR654,"="&amp;$CR654)</f>
        <v>18350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818"/>
        <v>13</v>
      </c>
      <c r="CS655" s="13">
        <f t="shared" si="819"/>
        <v>27</v>
      </c>
      <c r="CT655" s="14">
        <f t="shared" si="820"/>
        <v>2</v>
      </c>
      <c r="CU655" s="14">
        <f t="shared" si="821"/>
        <v>1102013</v>
      </c>
      <c r="CV655" s="14" t="str">
        <f>INDEX($O$6:$O$27,CR655)&amp;"-"&amp;INDEX(属性投放!$AB$7:$AB$26,CX655)&amp;"-魂火-"&amp;CZ655</f>
        <v>塞伯罗斯-大叫唤+2-魂火-3</v>
      </c>
      <c r="CW655" s="25" t="s">
        <v>162</v>
      </c>
      <c r="CX655" s="14">
        <f>INDEX(属性投放!$AL$7:$AL$58,CS655)</f>
        <v>12</v>
      </c>
      <c r="CY655" s="14" t="s">
        <v>701</v>
      </c>
      <c r="CZ655" s="14">
        <f>INDEX(属性投放!$AM$7:$AM$58,CS655)</f>
        <v>3</v>
      </c>
      <c r="DA655" s="14">
        <f t="shared" si="822"/>
        <v>27</v>
      </c>
      <c r="DB655" s="14">
        <f>INDEX(属性投放!$AN$7:$AN$58,DA655)</f>
        <v>87</v>
      </c>
      <c r="DC655" s="14" t="s">
        <v>702</v>
      </c>
      <c r="DD655" s="14">
        <f>INDEX(属性投放!$BJ$6:$BJ$85,(CT655-2)*20+CX655)</f>
        <v>170</v>
      </c>
      <c r="DE655" s="14">
        <f>SUMIFS(DD$5:DD655,$CR$5:$CR655,"="&amp;$CR655)</f>
        <v>2005</v>
      </c>
      <c r="DF655" s="14" t="s">
        <v>703</v>
      </c>
      <c r="DG655" s="14">
        <f>INDEX(属性投放!$BK$6:$BK$85,(CT655-2)*20+CX655)</f>
        <v>85</v>
      </c>
      <c r="DH655" s="14">
        <f>SUMIFS(DG$5:DG655,$CR$5:$CR655,"="&amp;$CR655)</f>
        <v>1006</v>
      </c>
      <c r="DI655" s="14" t="s">
        <v>704</v>
      </c>
      <c r="DJ655" s="14">
        <f>INDEX(属性投放!$BL$6:$BL$85,(CT655-2)*20+CX655)</f>
        <v>1700</v>
      </c>
      <c r="DK655" s="14">
        <f>SUMIFS(DJ$5:DJ655,$CR$5:$CR655,"="&amp;$CR655)</f>
        <v>20050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818"/>
        <v>13</v>
      </c>
      <c r="CS656" s="13">
        <f t="shared" si="819"/>
        <v>28</v>
      </c>
      <c r="CT656" s="14">
        <f t="shared" si="820"/>
        <v>2</v>
      </c>
      <c r="CU656" s="14">
        <f t="shared" si="821"/>
        <v>1102013</v>
      </c>
      <c r="CV656" s="14" t="str">
        <f>INDEX($O$6:$O$27,CR656)&amp;"-"&amp;INDEX(属性投放!$AB$7:$AB$26,CX656)&amp;"-魂火-"&amp;CZ656</f>
        <v>塞伯罗斯-焦热-魂火-1</v>
      </c>
      <c r="CW656" s="25" t="s">
        <v>162</v>
      </c>
      <c r="CX656" s="14">
        <f>INDEX(属性投放!$AL$7:$AL$58,CS656)</f>
        <v>13</v>
      </c>
      <c r="CY656" s="14" t="s">
        <v>701</v>
      </c>
      <c r="CZ656" s="14">
        <f>INDEX(属性投放!$AM$7:$AM$58,CS656)</f>
        <v>1</v>
      </c>
      <c r="DA656" s="14">
        <f t="shared" si="822"/>
        <v>28</v>
      </c>
      <c r="DB656" s="14">
        <f>INDEX(属性投放!$AN$7:$AN$58,DA656)</f>
        <v>90</v>
      </c>
      <c r="DC656" s="14" t="s">
        <v>702</v>
      </c>
      <c r="DD656" s="14">
        <f>INDEX(属性投放!$BJ$6:$BJ$85,(CT656-2)*20+CX656)</f>
        <v>220</v>
      </c>
      <c r="DE656" s="14">
        <f>SUMIFS(DD$5:DD656,$CR$5:$CR656,"="&amp;$CR656)</f>
        <v>2225</v>
      </c>
      <c r="DF656" s="14" t="s">
        <v>703</v>
      </c>
      <c r="DG656" s="14">
        <f>INDEX(属性投放!$BK$6:$BK$85,(CT656-2)*20+CX656)</f>
        <v>110</v>
      </c>
      <c r="DH656" s="14">
        <f>SUMIFS(DG$5:DG656,$CR$5:$CR656,"="&amp;$CR656)</f>
        <v>1116</v>
      </c>
      <c r="DI656" s="14" t="s">
        <v>704</v>
      </c>
      <c r="DJ656" s="14">
        <f>INDEX(属性投放!$BL$6:$BL$85,(CT656-2)*20+CX656)</f>
        <v>2200</v>
      </c>
      <c r="DK656" s="14">
        <f>SUMIFS(DJ$5:DJ656,$CR$5:$CR656,"="&amp;$CR656)</f>
        <v>22250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818"/>
        <v>13</v>
      </c>
      <c r="CS657" s="13">
        <f t="shared" si="819"/>
        <v>29</v>
      </c>
      <c r="CT657" s="14">
        <f t="shared" si="820"/>
        <v>2</v>
      </c>
      <c r="CU657" s="14">
        <f t="shared" si="821"/>
        <v>1102013</v>
      </c>
      <c r="CV657" s="14" t="str">
        <f>INDEX($O$6:$O$27,CR657)&amp;"-"&amp;INDEX(属性投放!$AB$7:$AB$26,CX657)&amp;"-魂火-"&amp;CZ657</f>
        <v>塞伯罗斯-焦热-魂火-2</v>
      </c>
      <c r="CW657" s="25" t="s">
        <v>162</v>
      </c>
      <c r="CX657" s="14">
        <f>INDEX(属性投放!$AL$7:$AL$58,CS657)</f>
        <v>13</v>
      </c>
      <c r="CY657" s="14" t="s">
        <v>701</v>
      </c>
      <c r="CZ657" s="14">
        <f>INDEX(属性投放!$AM$7:$AM$58,CS657)</f>
        <v>2</v>
      </c>
      <c r="DA657" s="14">
        <f t="shared" si="822"/>
        <v>29</v>
      </c>
      <c r="DB657" s="14">
        <f>INDEX(属性投放!$AN$7:$AN$58,DA657)</f>
        <v>92</v>
      </c>
      <c r="DC657" s="14" t="s">
        <v>702</v>
      </c>
      <c r="DD657" s="14">
        <f>INDEX(属性投放!$BJ$6:$BJ$85,(CT657-2)*20+CX657)</f>
        <v>220</v>
      </c>
      <c r="DE657" s="14">
        <f>SUMIFS(DD$5:DD657,$CR$5:$CR657,"="&amp;$CR657)</f>
        <v>2445</v>
      </c>
      <c r="DF657" s="14" t="s">
        <v>703</v>
      </c>
      <c r="DG657" s="14">
        <f>INDEX(属性投放!$BK$6:$BK$85,(CT657-2)*20+CX657)</f>
        <v>110</v>
      </c>
      <c r="DH657" s="14">
        <f>SUMIFS(DG$5:DG657,$CR$5:$CR657,"="&amp;$CR657)</f>
        <v>1226</v>
      </c>
      <c r="DI657" s="14" t="s">
        <v>704</v>
      </c>
      <c r="DJ657" s="14">
        <f>INDEX(属性投放!$BL$6:$BL$85,(CT657-2)*20+CX657)</f>
        <v>2200</v>
      </c>
      <c r="DK657" s="14">
        <f>SUMIFS(DJ$5:DJ657,$CR$5:$CR657,"="&amp;$CR657)</f>
        <v>24450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818"/>
        <v>13</v>
      </c>
      <c r="CS658" s="13">
        <f t="shared" si="819"/>
        <v>30</v>
      </c>
      <c r="CT658" s="14">
        <f t="shared" si="820"/>
        <v>2</v>
      </c>
      <c r="CU658" s="14">
        <f t="shared" si="821"/>
        <v>1102013</v>
      </c>
      <c r="CV658" s="14" t="str">
        <f>INDEX($O$6:$O$27,CR658)&amp;"-"&amp;INDEX(属性投放!$AB$7:$AB$26,CX658)&amp;"-魂火-"&amp;CZ658</f>
        <v>塞伯罗斯-焦热-魂火-3</v>
      </c>
      <c r="CW658" s="25" t="s">
        <v>162</v>
      </c>
      <c r="CX658" s="14">
        <f>INDEX(属性投放!$AL$7:$AL$58,CS658)</f>
        <v>13</v>
      </c>
      <c r="CY658" s="14" t="s">
        <v>701</v>
      </c>
      <c r="CZ658" s="14">
        <f>INDEX(属性投放!$AM$7:$AM$58,CS658)</f>
        <v>3</v>
      </c>
      <c r="DA658" s="14">
        <f t="shared" si="822"/>
        <v>30</v>
      </c>
      <c r="DB658" s="14">
        <f>INDEX(属性投放!$AN$7:$AN$58,DA658)</f>
        <v>95</v>
      </c>
      <c r="DC658" s="14" t="s">
        <v>702</v>
      </c>
      <c r="DD658" s="14">
        <f>INDEX(属性投放!$BJ$6:$BJ$85,(CT658-2)*20+CX658)</f>
        <v>220</v>
      </c>
      <c r="DE658" s="14">
        <f>SUMIFS(DD$5:DD658,$CR$5:$CR658,"="&amp;$CR658)</f>
        <v>2665</v>
      </c>
      <c r="DF658" s="14" t="s">
        <v>703</v>
      </c>
      <c r="DG658" s="14">
        <f>INDEX(属性投放!$BK$6:$BK$85,(CT658-2)*20+CX658)</f>
        <v>110</v>
      </c>
      <c r="DH658" s="14">
        <f>SUMIFS(DG$5:DG658,$CR$5:$CR658,"="&amp;$CR658)</f>
        <v>1336</v>
      </c>
      <c r="DI658" s="14" t="s">
        <v>704</v>
      </c>
      <c r="DJ658" s="14">
        <f>INDEX(属性投放!$BL$6:$BL$85,(CT658-2)*20+CX658)</f>
        <v>2200</v>
      </c>
      <c r="DK658" s="14">
        <f>SUMIFS(DJ$5:DJ658,$CR$5:$CR658,"="&amp;$CR658)</f>
        <v>26650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818"/>
        <v>13</v>
      </c>
      <c r="CS659" s="13">
        <f t="shared" si="819"/>
        <v>31</v>
      </c>
      <c r="CT659" s="14">
        <f t="shared" si="820"/>
        <v>2</v>
      </c>
      <c r="CU659" s="14">
        <f t="shared" si="821"/>
        <v>1102013</v>
      </c>
      <c r="CV659" s="14" t="str">
        <f>INDEX($O$6:$O$27,CR659)&amp;"-"&amp;INDEX(属性投放!$AB$7:$AB$26,CX659)&amp;"-魂火-"&amp;CZ659</f>
        <v>塞伯罗斯-焦热+1-魂火-1</v>
      </c>
      <c r="CW659" s="25" t="s">
        <v>162</v>
      </c>
      <c r="CX659" s="14">
        <f>INDEX(属性投放!$AL$7:$AL$58,CS659)</f>
        <v>14</v>
      </c>
      <c r="CY659" s="14" t="s">
        <v>701</v>
      </c>
      <c r="CZ659" s="14">
        <f>INDEX(属性投放!$AM$7:$AM$58,CS659)</f>
        <v>1</v>
      </c>
      <c r="DA659" s="14">
        <f t="shared" si="822"/>
        <v>31</v>
      </c>
      <c r="DB659" s="14">
        <f>INDEX(属性投放!$AN$7:$AN$58,DA659)</f>
        <v>97</v>
      </c>
      <c r="DC659" s="14" t="s">
        <v>702</v>
      </c>
      <c r="DD659" s="14">
        <f>INDEX(属性投放!$BJ$6:$BJ$85,(CT659-2)*20+CX659)</f>
        <v>270</v>
      </c>
      <c r="DE659" s="14">
        <f>SUMIFS(DD$5:DD659,$CR$5:$CR659,"="&amp;$CR659)</f>
        <v>2935</v>
      </c>
      <c r="DF659" s="14" t="s">
        <v>703</v>
      </c>
      <c r="DG659" s="14">
        <f>INDEX(属性投放!$BK$6:$BK$85,(CT659-2)*20+CX659)</f>
        <v>135</v>
      </c>
      <c r="DH659" s="14">
        <f>SUMIFS(DG$5:DG659,$CR$5:$CR659,"="&amp;$CR659)</f>
        <v>1471</v>
      </c>
      <c r="DI659" s="14" t="s">
        <v>704</v>
      </c>
      <c r="DJ659" s="14">
        <f>INDEX(属性投放!$BL$6:$BL$85,(CT659-2)*20+CX659)</f>
        <v>2700</v>
      </c>
      <c r="DK659" s="14">
        <f>SUMIFS(DJ$5:DJ659,$CR$5:$CR659,"="&amp;$CR659)</f>
        <v>29350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818"/>
        <v>13</v>
      </c>
      <c r="CS660" s="13">
        <f t="shared" si="819"/>
        <v>32</v>
      </c>
      <c r="CT660" s="14">
        <f t="shared" si="820"/>
        <v>2</v>
      </c>
      <c r="CU660" s="14">
        <f t="shared" si="821"/>
        <v>1102013</v>
      </c>
      <c r="CV660" s="14" t="str">
        <f>INDEX($O$6:$O$27,CR660)&amp;"-"&amp;INDEX(属性投放!$AB$7:$AB$26,CX660)&amp;"-魂火-"&amp;CZ660</f>
        <v>塞伯罗斯-焦热+1-魂火-2</v>
      </c>
      <c r="CW660" s="25" t="s">
        <v>162</v>
      </c>
      <c r="CX660" s="14">
        <f>INDEX(属性投放!$AL$7:$AL$58,CS660)</f>
        <v>14</v>
      </c>
      <c r="CY660" s="14" t="s">
        <v>701</v>
      </c>
      <c r="CZ660" s="14">
        <f>INDEX(属性投放!$AM$7:$AM$58,CS660)</f>
        <v>2</v>
      </c>
      <c r="DA660" s="14">
        <f t="shared" si="822"/>
        <v>32</v>
      </c>
      <c r="DB660" s="14">
        <f>INDEX(属性投放!$AN$7:$AN$58,DA660)</f>
        <v>100</v>
      </c>
      <c r="DC660" s="14" t="s">
        <v>702</v>
      </c>
      <c r="DD660" s="14">
        <f>INDEX(属性投放!$BJ$6:$BJ$85,(CT660-2)*20+CX660)</f>
        <v>270</v>
      </c>
      <c r="DE660" s="14">
        <f>SUMIFS(DD$5:DD660,$CR$5:$CR660,"="&amp;$CR660)</f>
        <v>3205</v>
      </c>
      <c r="DF660" s="14" t="s">
        <v>703</v>
      </c>
      <c r="DG660" s="14">
        <f>INDEX(属性投放!$BK$6:$BK$85,(CT660-2)*20+CX660)</f>
        <v>135</v>
      </c>
      <c r="DH660" s="14">
        <f>SUMIFS(DG$5:DG660,$CR$5:$CR660,"="&amp;$CR660)</f>
        <v>1606</v>
      </c>
      <c r="DI660" s="14" t="s">
        <v>704</v>
      </c>
      <c r="DJ660" s="14">
        <f>INDEX(属性投放!$BL$6:$BL$85,(CT660-2)*20+CX660)</f>
        <v>2700</v>
      </c>
      <c r="DK660" s="14">
        <f>SUMIFS(DJ$5:DJ660,$CR$5:$CR660,"="&amp;$CR660)</f>
        <v>32050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818"/>
        <v>13</v>
      </c>
      <c r="CS661" s="13">
        <f t="shared" si="819"/>
        <v>33</v>
      </c>
      <c r="CT661" s="14">
        <f t="shared" si="820"/>
        <v>2</v>
      </c>
      <c r="CU661" s="14">
        <f t="shared" si="821"/>
        <v>1102013</v>
      </c>
      <c r="CV661" s="14" t="str">
        <f>INDEX($O$6:$O$27,CR661)&amp;"-"&amp;INDEX(属性投放!$AB$7:$AB$26,CX661)&amp;"-魂火-"&amp;CZ661</f>
        <v>塞伯罗斯-焦热+1-魂火-3</v>
      </c>
      <c r="CW661" s="25" t="s">
        <v>162</v>
      </c>
      <c r="CX661" s="14">
        <f>INDEX(属性投放!$AL$7:$AL$58,CS661)</f>
        <v>14</v>
      </c>
      <c r="CY661" s="14" t="s">
        <v>701</v>
      </c>
      <c r="CZ661" s="14">
        <f>INDEX(属性投放!$AM$7:$AM$58,CS661)</f>
        <v>3</v>
      </c>
      <c r="DA661" s="14">
        <f t="shared" si="822"/>
        <v>33</v>
      </c>
      <c r="DB661" s="14">
        <f>INDEX(属性投放!$AN$7:$AN$58,DA661)</f>
        <v>102</v>
      </c>
      <c r="DC661" s="14" t="s">
        <v>702</v>
      </c>
      <c r="DD661" s="14">
        <f>INDEX(属性投放!$BJ$6:$BJ$85,(CT661-2)*20+CX661)</f>
        <v>270</v>
      </c>
      <c r="DE661" s="14">
        <f>SUMIFS(DD$5:DD661,$CR$5:$CR661,"="&amp;$CR661)</f>
        <v>3475</v>
      </c>
      <c r="DF661" s="14" t="s">
        <v>703</v>
      </c>
      <c r="DG661" s="14">
        <f>INDEX(属性投放!$BK$6:$BK$85,(CT661-2)*20+CX661)</f>
        <v>135</v>
      </c>
      <c r="DH661" s="14">
        <f>SUMIFS(DG$5:DG661,$CR$5:$CR661,"="&amp;$CR661)</f>
        <v>1741</v>
      </c>
      <c r="DI661" s="14" t="s">
        <v>704</v>
      </c>
      <c r="DJ661" s="14">
        <f>INDEX(属性投放!$BL$6:$BL$85,(CT661-2)*20+CX661)</f>
        <v>2700</v>
      </c>
      <c r="DK661" s="14">
        <f>SUMIFS(DJ$5:DJ661,$CR$5:$CR661,"="&amp;$CR661)</f>
        <v>34750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818"/>
        <v>13</v>
      </c>
      <c r="CS662" s="13">
        <f t="shared" si="819"/>
        <v>34</v>
      </c>
      <c r="CT662" s="14">
        <f t="shared" si="820"/>
        <v>2</v>
      </c>
      <c r="CU662" s="14">
        <f t="shared" si="821"/>
        <v>1102013</v>
      </c>
      <c r="CV662" s="14" t="str">
        <f>INDEX($O$6:$O$27,CR662)&amp;"-"&amp;INDEX(属性投放!$AB$7:$AB$26,CX662)&amp;"-魂火-"&amp;CZ662</f>
        <v>塞伯罗斯-焦热+2-魂火-1</v>
      </c>
      <c r="CW662" s="25" t="s">
        <v>162</v>
      </c>
      <c r="CX662" s="14">
        <f>INDEX(属性投放!$AL$7:$AL$58,CS662)</f>
        <v>15</v>
      </c>
      <c r="CY662" s="14" t="s">
        <v>701</v>
      </c>
      <c r="CZ662" s="14">
        <f>INDEX(属性投放!$AM$7:$AM$58,CS662)</f>
        <v>1</v>
      </c>
      <c r="DA662" s="14">
        <f t="shared" si="822"/>
        <v>34</v>
      </c>
      <c r="DB662" s="14">
        <f>INDEX(属性投放!$AN$7:$AN$58,DA662)</f>
        <v>105</v>
      </c>
      <c r="DC662" s="14" t="s">
        <v>702</v>
      </c>
      <c r="DD662" s="14">
        <f>INDEX(属性投放!$BJ$6:$BJ$85,(CT662-2)*20+CX662)</f>
        <v>350</v>
      </c>
      <c r="DE662" s="14">
        <f>SUMIFS(DD$5:DD662,$CR$5:$CR662,"="&amp;$CR662)</f>
        <v>3825</v>
      </c>
      <c r="DF662" s="14" t="s">
        <v>703</v>
      </c>
      <c r="DG662" s="14">
        <f>INDEX(属性投放!$BK$6:$BK$85,(CT662-2)*20+CX662)</f>
        <v>175</v>
      </c>
      <c r="DH662" s="14">
        <f>SUMIFS(DG$5:DG662,$CR$5:$CR662,"="&amp;$CR662)</f>
        <v>1916</v>
      </c>
      <c r="DI662" s="14" t="s">
        <v>704</v>
      </c>
      <c r="DJ662" s="14">
        <f>INDEX(属性投放!$BL$6:$BL$85,(CT662-2)*20+CX662)</f>
        <v>3500</v>
      </c>
      <c r="DK662" s="14">
        <f>SUMIFS(DJ$5:DJ662,$CR$5:$CR662,"="&amp;$CR662)</f>
        <v>38250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818"/>
        <v>13</v>
      </c>
      <c r="CS663" s="13">
        <f t="shared" si="819"/>
        <v>35</v>
      </c>
      <c r="CT663" s="14">
        <f t="shared" si="820"/>
        <v>2</v>
      </c>
      <c r="CU663" s="14">
        <f t="shared" si="821"/>
        <v>1102013</v>
      </c>
      <c r="CV663" s="14" t="str">
        <f>INDEX($O$6:$O$27,CR663)&amp;"-"&amp;INDEX(属性投放!$AB$7:$AB$26,CX663)&amp;"-魂火-"&amp;CZ663</f>
        <v>塞伯罗斯-焦热+2-魂火-2</v>
      </c>
      <c r="CW663" s="25" t="s">
        <v>162</v>
      </c>
      <c r="CX663" s="14">
        <f>INDEX(属性投放!$AL$7:$AL$58,CS663)</f>
        <v>15</v>
      </c>
      <c r="CY663" s="14" t="s">
        <v>701</v>
      </c>
      <c r="CZ663" s="14">
        <f>INDEX(属性投放!$AM$7:$AM$58,CS663)</f>
        <v>2</v>
      </c>
      <c r="DA663" s="14">
        <f t="shared" si="822"/>
        <v>35</v>
      </c>
      <c r="DB663" s="14">
        <f>INDEX(属性投放!$AN$7:$AN$58,DA663)</f>
        <v>107</v>
      </c>
      <c r="DC663" s="14" t="s">
        <v>702</v>
      </c>
      <c r="DD663" s="14">
        <f>INDEX(属性投放!$BJ$6:$BJ$85,(CT663-2)*20+CX663)</f>
        <v>350</v>
      </c>
      <c r="DE663" s="14">
        <f>SUMIFS(DD$5:DD663,$CR$5:$CR663,"="&amp;$CR663)</f>
        <v>4175</v>
      </c>
      <c r="DF663" s="14" t="s">
        <v>703</v>
      </c>
      <c r="DG663" s="14">
        <f>INDEX(属性投放!$BK$6:$BK$85,(CT663-2)*20+CX663)</f>
        <v>175</v>
      </c>
      <c r="DH663" s="14">
        <f>SUMIFS(DG$5:DG663,$CR$5:$CR663,"="&amp;$CR663)</f>
        <v>2091</v>
      </c>
      <c r="DI663" s="14" t="s">
        <v>704</v>
      </c>
      <c r="DJ663" s="14">
        <f>INDEX(属性投放!$BL$6:$BL$85,(CT663-2)*20+CX663)</f>
        <v>3500</v>
      </c>
      <c r="DK663" s="14">
        <f>SUMIFS(DJ$5:DJ663,$CR$5:$CR663,"="&amp;$CR663)</f>
        <v>41750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818"/>
        <v>13</v>
      </c>
      <c r="CS664" s="13">
        <f t="shared" si="819"/>
        <v>36</v>
      </c>
      <c r="CT664" s="14">
        <f t="shared" si="820"/>
        <v>2</v>
      </c>
      <c r="CU664" s="14">
        <f t="shared" si="821"/>
        <v>1102013</v>
      </c>
      <c r="CV664" s="14" t="str">
        <f>INDEX($O$6:$O$27,CR664)&amp;"-"&amp;INDEX(属性投放!$AB$7:$AB$26,CX664)&amp;"-魂火-"&amp;CZ664</f>
        <v>塞伯罗斯-焦热+2-魂火-3</v>
      </c>
      <c r="CW664" s="25" t="s">
        <v>162</v>
      </c>
      <c r="CX664" s="14">
        <f>INDEX(属性投放!$AL$7:$AL$58,CS664)</f>
        <v>15</v>
      </c>
      <c r="CY664" s="14" t="s">
        <v>701</v>
      </c>
      <c r="CZ664" s="14">
        <f>INDEX(属性投放!$AM$7:$AM$58,CS664)</f>
        <v>3</v>
      </c>
      <c r="DA664" s="14">
        <f t="shared" si="822"/>
        <v>36</v>
      </c>
      <c r="DB664" s="14">
        <f>INDEX(属性投放!$AN$7:$AN$58,DA664)</f>
        <v>110</v>
      </c>
      <c r="DC664" s="14" t="s">
        <v>702</v>
      </c>
      <c r="DD664" s="14">
        <f>INDEX(属性投放!$BJ$6:$BJ$85,(CT664-2)*20+CX664)</f>
        <v>350</v>
      </c>
      <c r="DE664" s="14">
        <f>SUMIFS(DD$5:DD664,$CR$5:$CR664,"="&amp;$CR664)</f>
        <v>4525</v>
      </c>
      <c r="DF664" s="14" t="s">
        <v>703</v>
      </c>
      <c r="DG664" s="14">
        <f>INDEX(属性投放!$BK$6:$BK$85,(CT664-2)*20+CX664)</f>
        <v>175</v>
      </c>
      <c r="DH664" s="14">
        <f>SUMIFS(DG$5:DG664,$CR$5:$CR664,"="&amp;$CR664)</f>
        <v>2266</v>
      </c>
      <c r="DI664" s="14" t="s">
        <v>704</v>
      </c>
      <c r="DJ664" s="14">
        <f>INDEX(属性投放!$BL$6:$BL$85,(CT664-2)*20+CX664)</f>
        <v>3500</v>
      </c>
      <c r="DK664" s="14">
        <f>SUMIFS(DJ$5:DJ664,$CR$5:$CR664,"="&amp;$CR664)</f>
        <v>45250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818"/>
        <v>13</v>
      </c>
      <c r="CS665" s="13">
        <f t="shared" si="819"/>
        <v>37</v>
      </c>
      <c r="CT665" s="14">
        <f t="shared" si="820"/>
        <v>2</v>
      </c>
      <c r="CU665" s="14">
        <f t="shared" si="821"/>
        <v>1102013</v>
      </c>
      <c r="CV665" s="14" t="str">
        <f>INDEX($O$6:$O$27,CR665)&amp;"-"&amp;INDEX(属性投放!$AB$7:$AB$26,CX665)&amp;"-魂火-"&amp;CZ665</f>
        <v>塞伯罗斯-大焦热-魂火-1</v>
      </c>
      <c r="CW665" s="25" t="s">
        <v>162</v>
      </c>
      <c r="CX665" s="14">
        <f>INDEX(属性投放!$AL$7:$AL$58,CS665)</f>
        <v>16</v>
      </c>
      <c r="CY665" s="14" t="s">
        <v>701</v>
      </c>
      <c r="CZ665" s="14">
        <f>INDEX(属性投放!$AM$7:$AM$58,CS665)</f>
        <v>1</v>
      </c>
      <c r="DA665" s="14">
        <f t="shared" si="822"/>
        <v>37</v>
      </c>
      <c r="DB665" s="14">
        <f>INDEX(属性投放!$AN$7:$AN$58,DA665)</f>
        <v>112</v>
      </c>
      <c r="DC665" s="14" t="s">
        <v>702</v>
      </c>
      <c r="DD665" s="14">
        <f>INDEX(属性投放!$BJ$6:$BJ$85,(CT665-2)*20+CX665)</f>
        <v>450</v>
      </c>
      <c r="DE665" s="14">
        <f>SUMIFS(DD$5:DD665,$CR$5:$CR665,"="&amp;$CR665)</f>
        <v>4975</v>
      </c>
      <c r="DF665" s="14" t="s">
        <v>703</v>
      </c>
      <c r="DG665" s="14">
        <f>INDEX(属性投放!$BK$6:$BK$85,(CT665-2)*20+CX665)</f>
        <v>225</v>
      </c>
      <c r="DH665" s="14">
        <f>SUMIFS(DG$5:DG665,$CR$5:$CR665,"="&amp;$CR665)</f>
        <v>2491</v>
      </c>
      <c r="DI665" s="14" t="s">
        <v>704</v>
      </c>
      <c r="DJ665" s="14">
        <f>INDEX(属性投放!$BL$6:$BL$85,(CT665-2)*20+CX665)</f>
        <v>4500</v>
      </c>
      <c r="DK665" s="14">
        <f>SUMIFS(DJ$5:DJ665,$CR$5:$CR665,"="&amp;$CR665)</f>
        <v>49750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818"/>
        <v>13</v>
      </c>
      <c r="CS666" s="13">
        <f t="shared" si="819"/>
        <v>38</v>
      </c>
      <c r="CT666" s="14">
        <f t="shared" si="820"/>
        <v>2</v>
      </c>
      <c r="CU666" s="14">
        <f t="shared" si="821"/>
        <v>1102013</v>
      </c>
      <c r="CV666" s="14" t="str">
        <f>INDEX($O$6:$O$27,CR666)&amp;"-"&amp;INDEX(属性投放!$AB$7:$AB$26,CX666)&amp;"-魂火-"&amp;CZ666</f>
        <v>塞伯罗斯-大焦热-魂火-2</v>
      </c>
      <c r="CW666" s="25" t="s">
        <v>162</v>
      </c>
      <c r="CX666" s="14">
        <f>INDEX(属性投放!$AL$7:$AL$58,CS666)</f>
        <v>16</v>
      </c>
      <c r="CY666" s="14" t="s">
        <v>701</v>
      </c>
      <c r="CZ666" s="14">
        <f>INDEX(属性投放!$AM$7:$AM$58,CS666)</f>
        <v>2</v>
      </c>
      <c r="DA666" s="14">
        <f t="shared" si="822"/>
        <v>38</v>
      </c>
      <c r="DB666" s="14">
        <f>INDEX(属性投放!$AN$7:$AN$58,DA666)</f>
        <v>115</v>
      </c>
      <c r="DC666" s="14" t="s">
        <v>702</v>
      </c>
      <c r="DD666" s="14">
        <f>INDEX(属性投放!$BJ$6:$BJ$85,(CT666-2)*20+CX666)</f>
        <v>450</v>
      </c>
      <c r="DE666" s="14">
        <f>SUMIFS(DD$5:DD666,$CR$5:$CR666,"="&amp;$CR666)</f>
        <v>5425</v>
      </c>
      <c r="DF666" s="14" t="s">
        <v>703</v>
      </c>
      <c r="DG666" s="14">
        <f>INDEX(属性投放!$BK$6:$BK$85,(CT666-2)*20+CX666)</f>
        <v>225</v>
      </c>
      <c r="DH666" s="14">
        <f>SUMIFS(DG$5:DG666,$CR$5:$CR666,"="&amp;$CR666)</f>
        <v>2716</v>
      </c>
      <c r="DI666" s="14" t="s">
        <v>704</v>
      </c>
      <c r="DJ666" s="14">
        <f>INDEX(属性投放!$BL$6:$BL$85,(CT666-2)*20+CX666)</f>
        <v>4500</v>
      </c>
      <c r="DK666" s="14">
        <f>SUMIFS(DJ$5:DJ666,$CR$5:$CR666,"="&amp;$CR666)</f>
        <v>54250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818"/>
        <v>13</v>
      </c>
      <c r="CS667" s="13">
        <f t="shared" si="819"/>
        <v>39</v>
      </c>
      <c r="CT667" s="14">
        <f t="shared" si="820"/>
        <v>2</v>
      </c>
      <c r="CU667" s="14">
        <f t="shared" si="821"/>
        <v>1102013</v>
      </c>
      <c r="CV667" s="14" t="str">
        <f>INDEX($O$6:$O$27,CR667)&amp;"-"&amp;INDEX(属性投放!$AB$7:$AB$26,CX667)&amp;"-魂火-"&amp;CZ667</f>
        <v>塞伯罗斯-大焦热-魂火-3</v>
      </c>
      <c r="CW667" s="25" t="s">
        <v>162</v>
      </c>
      <c r="CX667" s="14">
        <f>INDEX(属性投放!$AL$7:$AL$58,CS667)</f>
        <v>16</v>
      </c>
      <c r="CY667" s="14" t="s">
        <v>701</v>
      </c>
      <c r="CZ667" s="14">
        <f>INDEX(属性投放!$AM$7:$AM$58,CS667)</f>
        <v>3</v>
      </c>
      <c r="DA667" s="14">
        <f t="shared" si="822"/>
        <v>39</v>
      </c>
      <c r="DB667" s="14">
        <f>INDEX(属性投放!$AN$7:$AN$58,DA667)</f>
        <v>117</v>
      </c>
      <c r="DC667" s="14" t="s">
        <v>702</v>
      </c>
      <c r="DD667" s="14">
        <f>INDEX(属性投放!$BJ$6:$BJ$85,(CT667-2)*20+CX667)</f>
        <v>450</v>
      </c>
      <c r="DE667" s="14">
        <f>SUMIFS(DD$5:DD667,$CR$5:$CR667,"="&amp;$CR667)</f>
        <v>5875</v>
      </c>
      <c r="DF667" s="14" t="s">
        <v>703</v>
      </c>
      <c r="DG667" s="14">
        <f>INDEX(属性投放!$BK$6:$BK$85,(CT667-2)*20+CX667)</f>
        <v>225</v>
      </c>
      <c r="DH667" s="14">
        <f>SUMIFS(DG$5:DG667,$CR$5:$CR667,"="&amp;$CR667)</f>
        <v>2941</v>
      </c>
      <c r="DI667" s="14" t="s">
        <v>704</v>
      </c>
      <c r="DJ667" s="14">
        <f>INDEX(属性投放!$BL$6:$BL$85,(CT667-2)*20+CX667)</f>
        <v>4500</v>
      </c>
      <c r="DK667" s="14">
        <f>SUMIFS(DJ$5:DJ667,$CR$5:$CR667,"="&amp;$CR667)</f>
        <v>58750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818"/>
        <v>13</v>
      </c>
      <c r="CS668" s="13">
        <f t="shared" si="819"/>
        <v>40</v>
      </c>
      <c r="CT668" s="14">
        <f t="shared" si="820"/>
        <v>2</v>
      </c>
      <c r="CU668" s="14">
        <f t="shared" si="821"/>
        <v>1102013</v>
      </c>
      <c r="CV668" s="14" t="str">
        <f>INDEX($O$6:$O$27,CR668)&amp;"-"&amp;INDEX(属性投放!$AB$7:$AB$26,CX668)&amp;"-魂火-"&amp;CZ668</f>
        <v>塞伯罗斯-大焦热+1-魂火-1</v>
      </c>
      <c r="CW668" s="25" t="s">
        <v>162</v>
      </c>
      <c r="CX668" s="14">
        <f>INDEX(属性投放!$AL$7:$AL$58,CS668)</f>
        <v>17</v>
      </c>
      <c r="CY668" s="14" t="s">
        <v>701</v>
      </c>
      <c r="CZ668" s="14">
        <f>INDEX(属性投放!$AM$7:$AM$58,CS668)</f>
        <v>1</v>
      </c>
      <c r="DA668" s="14">
        <f t="shared" si="822"/>
        <v>40</v>
      </c>
      <c r="DB668" s="14">
        <f>INDEX(属性投放!$AN$7:$AN$58,DA668)</f>
        <v>120</v>
      </c>
      <c r="DC668" s="14" t="s">
        <v>702</v>
      </c>
      <c r="DD668" s="14">
        <f>INDEX(属性投放!$BJ$6:$BJ$85,(CT668-2)*20+CX668)</f>
        <v>550</v>
      </c>
      <c r="DE668" s="14">
        <f>SUMIFS(DD$5:DD668,$CR$5:$CR668,"="&amp;$CR668)</f>
        <v>6425</v>
      </c>
      <c r="DF668" s="14" t="s">
        <v>703</v>
      </c>
      <c r="DG668" s="14">
        <f>INDEX(属性投放!$BK$6:$BK$85,(CT668-2)*20+CX668)</f>
        <v>275</v>
      </c>
      <c r="DH668" s="14">
        <f>SUMIFS(DG$5:DG668,$CR$5:$CR668,"="&amp;$CR668)</f>
        <v>3216</v>
      </c>
      <c r="DI668" s="14" t="s">
        <v>704</v>
      </c>
      <c r="DJ668" s="14">
        <f>INDEX(属性投放!$BL$6:$BL$85,(CT668-2)*20+CX668)</f>
        <v>5500</v>
      </c>
      <c r="DK668" s="14">
        <f>SUMIFS(DJ$5:DJ668,$CR$5:$CR668,"="&amp;$CR668)</f>
        <v>64250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818"/>
        <v>13</v>
      </c>
      <c r="CS669" s="13">
        <f t="shared" si="819"/>
        <v>41</v>
      </c>
      <c r="CT669" s="14">
        <f t="shared" si="820"/>
        <v>2</v>
      </c>
      <c r="CU669" s="14">
        <f t="shared" si="821"/>
        <v>1102013</v>
      </c>
      <c r="CV669" s="14" t="str">
        <f>INDEX($O$6:$O$27,CR669)&amp;"-"&amp;INDEX(属性投放!$AB$7:$AB$26,CX669)&amp;"-魂火-"&amp;CZ669</f>
        <v>塞伯罗斯-大焦热+1-魂火-2</v>
      </c>
      <c r="CW669" s="25" t="s">
        <v>162</v>
      </c>
      <c r="CX669" s="14">
        <f>INDEX(属性投放!$AL$7:$AL$58,CS669)</f>
        <v>17</v>
      </c>
      <c r="CY669" s="14" t="s">
        <v>701</v>
      </c>
      <c r="CZ669" s="14">
        <f>INDEX(属性投放!$AM$7:$AM$58,CS669)</f>
        <v>2</v>
      </c>
      <c r="DA669" s="14">
        <f t="shared" si="822"/>
        <v>41</v>
      </c>
      <c r="DB669" s="14">
        <f>INDEX(属性投放!$AN$7:$AN$58,DA669)</f>
        <v>122</v>
      </c>
      <c r="DC669" s="14" t="s">
        <v>702</v>
      </c>
      <c r="DD669" s="14">
        <f>INDEX(属性投放!$BJ$6:$BJ$85,(CT669-2)*20+CX669)</f>
        <v>550</v>
      </c>
      <c r="DE669" s="14">
        <f>SUMIFS(DD$5:DD669,$CR$5:$CR669,"="&amp;$CR669)</f>
        <v>6975</v>
      </c>
      <c r="DF669" s="14" t="s">
        <v>703</v>
      </c>
      <c r="DG669" s="14">
        <f>INDEX(属性投放!$BK$6:$BK$85,(CT669-2)*20+CX669)</f>
        <v>275</v>
      </c>
      <c r="DH669" s="14">
        <f>SUMIFS(DG$5:DG669,$CR$5:$CR669,"="&amp;$CR669)</f>
        <v>3491</v>
      </c>
      <c r="DI669" s="14" t="s">
        <v>704</v>
      </c>
      <c r="DJ669" s="14">
        <f>INDEX(属性投放!$BL$6:$BL$85,(CT669-2)*20+CX669)</f>
        <v>5500</v>
      </c>
      <c r="DK669" s="14">
        <f>SUMIFS(DJ$5:DJ669,$CR$5:$CR669,"="&amp;$CR669)</f>
        <v>69750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818"/>
        <v>13</v>
      </c>
      <c r="CS670" s="13">
        <f t="shared" si="819"/>
        <v>42</v>
      </c>
      <c r="CT670" s="14">
        <f t="shared" si="820"/>
        <v>2</v>
      </c>
      <c r="CU670" s="14">
        <f t="shared" si="821"/>
        <v>1102013</v>
      </c>
      <c r="CV670" s="14" t="str">
        <f>INDEX($O$6:$O$27,CR670)&amp;"-"&amp;INDEX(属性投放!$AB$7:$AB$26,CX670)&amp;"-魂火-"&amp;CZ670</f>
        <v>塞伯罗斯-大焦热+1-魂火-3</v>
      </c>
      <c r="CW670" s="25" t="s">
        <v>162</v>
      </c>
      <c r="CX670" s="14">
        <f>INDEX(属性投放!$AL$7:$AL$58,CS670)</f>
        <v>17</v>
      </c>
      <c r="CY670" s="14" t="s">
        <v>701</v>
      </c>
      <c r="CZ670" s="14">
        <f>INDEX(属性投放!$AM$7:$AM$58,CS670)</f>
        <v>3</v>
      </c>
      <c r="DA670" s="14">
        <f t="shared" si="822"/>
        <v>42</v>
      </c>
      <c r="DB670" s="14">
        <f>INDEX(属性投放!$AN$7:$AN$58,DA670)</f>
        <v>125</v>
      </c>
      <c r="DC670" s="14" t="s">
        <v>702</v>
      </c>
      <c r="DD670" s="14">
        <f>INDEX(属性投放!$BJ$6:$BJ$85,(CT670-2)*20+CX670)</f>
        <v>550</v>
      </c>
      <c r="DE670" s="14">
        <f>SUMIFS(DD$5:DD670,$CR$5:$CR670,"="&amp;$CR670)</f>
        <v>7525</v>
      </c>
      <c r="DF670" s="14" t="s">
        <v>703</v>
      </c>
      <c r="DG670" s="14">
        <f>INDEX(属性投放!$BK$6:$BK$85,(CT670-2)*20+CX670)</f>
        <v>275</v>
      </c>
      <c r="DH670" s="14">
        <f>SUMIFS(DG$5:DG670,$CR$5:$CR670,"="&amp;$CR670)</f>
        <v>3766</v>
      </c>
      <c r="DI670" s="14" t="s">
        <v>704</v>
      </c>
      <c r="DJ670" s="14">
        <f>INDEX(属性投放!$BL$6:$BL$85,(CT670-2)*20+CX670)</f>
        <v>5500</v>
      </c>
      <c r="DK670" s="14">
        <f>SUMIFS(DJ$5:DJ670,$CR$5:$CR670,"="&amp;$CR670)</f>
        <v>75250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818"/>
        <v>13</v>
      </c>
      <c r="CS671" s="13">
        <f t="shared" si="819"/>
        <v>43</v>
      </c>
      <c r="CT671" s="14">
        <f t="shared" si="820"/>
        <v>2</v>
      </c>
      <c r="CU671" s="14">
        <f t="shared" si="821"/>
        <v>1102013</v>
      </c>
      <c r="CV671" s="14" t="str">
        <f>INDEX($O$6:$O$27,CR671)&amp;"-"&amp;INDEX(属性投放!$AB$7:$AB$26,CX671)&amp;"-魂火-"&amp;CZ671</f>
        <v>塞伯罗斯-大焦热+2-魂火-1</v>
      </c>
      <c r="CW671" s="25" t="s">
        <v>162</v>
      </c>
      <c r="CX671" s="14">
        <f>INDEX(属性投放!$AL$7:$AL$58,CS671)</f>
        <v>18</v>
      </c>
      <c r="CY671" s="14" t="s">
        <v>701</v>
      </c>
      <c r="CZ671" s="14">
        <f>INDEX(属性投放!$AM$7:$AM$58,CS671)</f>
        <v>1</v>
      </c>
      <c r="DA671" s="14">
        <f t="shared" si="822"/>
        <v>43</v>
      </c>
      <c r="DB671" s="14">
        <f>INDEX(属性投放!$AN$7:$AN$58,DA671)</f>
        <v>127</v>
      </c>
      <c r="DC671" s="14" t="s">
        <v>702</v>
      </c>
      <c r="DD671" s="14">
        <f>INDEX(属性投放!$BJ$6:$BJ$85,(CT671-2)*20+CX671)</f>
        <v>680</v>
      </c>
      <c r="DE671" s="14">
        <f>SUMIFS(DD$5:DD671,$CR$5:$CR671,"="&amp;$CR671)</f>
        <v>8205</v>
      </c>
      <c r="DF671" s="14" t="s">
        <v>703</v>
      </c>
      <c r="DG671" s="14">
        <f>INDEX(属性投放!$BK$6:$BK$85,(CT671-2)*20+CX671)</f>
        <v>340</v>
      </c>
      <c r="DH671" s="14">
        <f>SUMIFS(DG$5:DG671,$CR$5:$CR671,"="&amp;$CR671)</f>
        <v>4106</v>
      </c>
      <c r="DI671" s="14" t="s">
        <v>704</v>
      </c>
      <c r="DJ671" s="14">
        <f>INDEX(属性投放!$BL$6:$BL$85,(CT671-2)*20+CX671)</f>
        <v>6800</v>
      </c>
      <c r="DK671" s="14">
        <f>SUMIFS(DJ$5:DJ671,$CR$5:$CR671,"="&amp;$CR671)</f>
        <v>82050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818"/>
        <v>13</v>
      </c>
      <c r="CS672" s="13">
        <f t="shared" si="819"/>
        <v>44</v>
      </c>
      <c r="CT672" s="14">
        <f t="shared" si="820"/>
        <v>2</v>
      </c>
      <c r="CU672" s="14">
        <f t="shared" si="821"/>
        <v>1102013</v>
      </c>
      <c r="CV672" s="14" t="str">
        <f>INDEX($O$6:$O$27,CR672)&amp;"-"&amp;INDEX(属性投放!$AB$7:$AB$26,CX672)&amp;"-魂火-"&amp;CZ672</f>
        <v>塞伯罗斯-大焦热+2-魂火-2</v>
      </c>
      <c r="CW672" s="25" t="s">
        <v>162</v>
      </c>
      <c r="CX672" s="14">
        <f>INDEX(属性投放!$AL$7:$AL$58,CS672)</f>
        <v>18</v>
      </c>
      <c r="CY672" s="14" t="s">
        <v>701</v>
      </c>
      <c r="CZ672" s="14">
        <f>INDEX(属性投放!$AM$7:$AM$58,CS672)</f>
        <v>2</v>
      </c>
      <c r="DA672" s="14">
        <f t="shared" si="822"/>
        <v>44</v>
      </c>
      <c r="DB672" s="14">
        <f>INDEX(属性投放!$AN$7:$AN$58,DA672)</f>
        <v>130</v>
      </c>
      <c r="DC672" s="14" t="s">
        <v>702</v>
      </c>
      <c r="DD672" s="14">
        <f>INDEX(属性投放!$BJ$6:$BJ$85,(CT672-2)*20+CX672)</f>
        <v>680</v>
      </c>
      <c r="DE672" s="14">
        <f>SUMIFS(DD$5:DD672,$CR$5:$CR672,"="&amp;$CR672)</f>
        <v>8885</v>
      </c>
      <c r="DF672" s="14" t="s">
        <v>703</v>
      </c>
      <c r="DG672" s="14">
        <f>INDEX(属性投放!$BK$6:$BK$85,(CT672-2)*20+CX672)</f>
        <v>340</v>
      </c>
      <c r="DH672" s="14">
        <f>SUMIFS(DG$5:DG672,$CR$5:$CR672,"="&amp;$CR672)</f>
        <v>4446</v>
      </c>
      <c r="DI672" s="14" t="s">
        <v>704</v>
      </c>
      <c r="DJ672" s="14">
        <f>INDEX(属性投放!$BL$6:$BL$85,(CT672-2)*20+CX672)</f>
        <v>6800</v>
      </c>
      <c r="DK672" s="14">
        <f>SUMIFS(DJ$5:DJ672,$CR$5:$CR672,"="&amp;$CR672)</f>
        <v>88850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818"/>
        <v>13</v>
      </c>
      <c r="CS673" s="13">
        <f t="shared" si="819"/>
        <v>45</v>
      </c>
      <c r="CT673" s="14">
        <f t="shared" si="820"/>
        <v>2</v>
      </c>
      <c r="CU673" s="14">
        <f t="shared" si="821"/>
        <v>1102013</v>
      </c>
      <c r="CV673" s="14" t="str">
        <f>INDEX($O$6:$O$27,CR673)&amp;"-"&amp;INDEX(属性投放!$AB$7:$AB$26,CX673)&amp;"-魂火-"&amp;CZ673</f>
        <v>塞伯罗斯-大焦热+2-魂火-3</v>
      </c>
      <c r="CW673" s="25" t="s">
        <v>162</v>
      </c>
      <c r="CX673" s="14">
        <f>INDEX(属性投放!$AL$7:$AL$58,CS673)</f>
        <v>18</v>
      </c>
      <c r="CY673" s="14" t="s">
        <v>701</v>
      </c>
      <c r="CZ673" s="14">
        <f>INDEX(属性投放!$AM$7:$AM$58,CS673)</f>
        <v>3</v>
      </c>
      <c r="DA673" s="14">
        <f t="shared" si="822"/>
        <v>45</v>
      </c>
      <c r="DB673" s="14">
        <f>INDEX(属性投放!$AN$7:$AN$58,DA673)</f>
        <v>132</v>
      </c>
      <c r="DC673" s="14" t="s">
        <v>702</v>
      </c>
      <c r="DD673" s="14">
        <f>INDEX(属性投放!$BJ$6:$BJ$85,(CT673-2)*20+CX673)</f>
        <v>680</v>
      </c>
      <c r="DE673" s="14">
        <f>SUMIFS(DD$5:DD673,$CR$5:$CR673,"="&amp;$CR673)</f>
        <v>9565</v>
      </c>
      <c r="DF673" s="14" t="s">
        <v>703</v>
      </c>
      <c r="DG673" s="14">
        <f>INDEX(属性投放!$BK$6:$BK$85,(CT673-2)*20+CX673)</f>
        <v>340</v>
      </c>
      <c r="DH673" s="14">
        <f>SUMIFS(DG$5:DG673,$CR$5:$CR673,"="&amp;$CR673)</f>
        <v>4786</v>
      </c>
      <c r="DI673" s="14" t="s">
        <v>704</v>
      </c>
      <c r="DJ673" s="14">
        <f>INDEX(属性投放!$BL$6:$BL$85,(CT673-2)*20+CX673)</f>
        <v>6800</v>
      </c>
      <c r="DK673" s="14">
        <f>SUMIFS(DJ$5:DJ673,$CR$5:$CR673,"="&amp;$CR673)</f>
        <v>95650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818"/>
        <v>13</v>
      </c>
      <c r="CS674" s="13">
        <f t="shared" si="819"/>
        <v>46</v>
      </c>
      <c r="CT674" s="14">
        <f t="shared" si="820"/>
        <v>2</v>
      </c>
      <c r="CU674" s="14">
        <f t="shared" si="821"/>
        <v>1102013</v>
      </c>
      <c r="CV674" s="14" t="str">
        <f>INDEX($O$6:$O$27,CR674)&amp;"-"&amp;INDEX(属性投放!$AB$7:$AB$26,CX674)&amp;"-魂火-"&amp;CZ674</f>
        <v>塞伯罗斯-无间-魂火-1</v>
      </c>
      <c r="CW674" s="25" t="s">
        <v>162</v>
      </c>
      <c r="CX674" s="14">
        <f>INDEX(属性投放!$AL$7:$AL$58,CS674)</f>
        <v>19</v>
      </c>
      <c r="CY674" s="14" t="s">
        <v>701</v>
      </c>
      <c r="CZ674" s="14">
        <f>INDEX(属性投放!$AM$7:$AM$58,CS674)</f>
        <v>1</v>
      </c>
      <c r="DA674" s="14">
        <f t="shared" si="822"/>
        <v>46</v>
      </c>
      <c r="DB674" s="14">
        <f>INDEX(属性投放!$AN$7:$AN$58,DA674)</f>
        <v>135</v>
      </c>
      <c r="DC674" s="14" t="s">
        <v>702</v>
      </c>
      <c r="DD674" s="14">
        <f>INDEX(属性投放!$BJ$6:$BJ$85,(CT674-2)*20+CX674)</f>
        <v>850</v>
      </c>
      <c r="DE674" s="14">
        <f>SUMIFS(DD$5:DD674,$CR$5:$CR674,"="&amp;$CR674)</f>
        <v>10415</v>
      </c>
      <c r="DF674" s="14" t="s">
        <v>703</v>
      </c>
      <c r="DG674" s="14">
        <f>INDEX(属性投放!$BK$6:$BK$85,(CT674-2)*20+CX674)</f>
        <v>425</v>
      </c>
      <c r="DH674" s="14">
        <f>SUMIFS(DG$5:DG674,$CR$5:$CR674,"="&amp;$CR674)</f>
        <v>5211</v>
      </c>
      <c r="DI674" s="14" t="s">
        <v>704</v>
      </c>
      <c r="DJ674" s="14">
        <f>INDEX(属性投放!$BL$6:$BL$85,(CT674-2)*20+CX674)</f>
        <v>8500</v>
      </c>
      <c r="DK674" s="14">
        <f>SUMIFS(DJ$5:DJ674,$CR$5:$CR674,"="&amp;$CR674)</f>
        <v>104150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818"/>
        <v>13</v>
      </c>
      <c r="CS675" s="13">
        <f t="shared" si="819"/>
        <v>47</v>
      </c>
      <c r="CT675" s="14">
        <f t="shared" si="820"/>
        <v>2</v>
      </c>
      <c r="CU675" s="14">
        <f t="shared" si="821"/>
        <v>1102013</v>
      </c>
      <c r="CV675" s="14" t="str">
        <f>INDEX($O$6:$O$27,CR675)&amp;"-"&amp;INDEX(属性投放!$AB$7:$AB$26,CX675)&amp;"-魂火-"&amp;CZ675</f>
        <v>塞伯罗斯-无间-魂火-2</v>
      </c>
      <c r="CW675" s="25" t="s">
        <v>162</v>
      </c>
      <c r="CX675" s="14">
        <f>INDEX(属性投放!$AL$7:$AL$58,CS675)</f>
        <v>19</v>
      </c>
      <c r="CY675" s="14" t="s">
        <v>701</v>
      </c>
      <c r="CZ675" s="14">
        <f>INDEX(属性投放!$AM$7:$AM$58,CS675)</f>
        <v>2</v>
      </c>
      <c r="DA675" s="14">
        <f t="shared" si="822"/>
        <v>47</v>
      </c>
      <c r="DB675" s="14">
        <f>INDEX(属性投放!$AN$7:$AN$58,DA675)</f>
        <v>137</v>
      </c>
      <c r="DC675" s="14" t="s">
        <v>702</v>
      </c>
      <c r="DD675" s="14">
        <f>INDEX(属性投放!$BJ$6:$BJ$85,(CT675-2)*20+CX675)</f>
        <v>850</v>
      </c>
      <c r="DE675" s="14">
        <f>SUMIFS(DD$5:DD675,$CR$5:$CR675,"="&amp;$CR675)</f>
        <v>11265</v>
      </c>
      <c r="DF675" s="14" t="s">
        <v>703</v>
      </c>
      <c r="DG675" s="14">
        <f>INDEX(属性投放!$BK$6:$BK$85,(CT675-2)*20+CX675)</f>
        <v>425</v>
      </c>
      <c r="DH675" s="14">
        <f>SUMIFS(DG$5:DG675,$CR$5:$CR675,"="&amp;$CR675)</f>
        <v>5636</v>
      </c>
      <c r="DI675" s="14" t="s">
        <v>704</v>
      </c>
      <c r="DJ675" s="14">
        <f>INDEX(属性投放!$BL$6:$BL$85,(CT675-2)*20+CX675)</f>
        <v>8500</v>
      </c>
      <c r="DK675" s="14">
        <f>SUMIFS(DJ$5:DJ675,$CR$5:$CR675,"="&amp;$CR675)</f>
        <v>112650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818"/>
        <v>13</v>
      </c>
      <c r="CS676" s="13">
        <f t="shared" si="819"/>
        <v>48</v>
      </c>
      <c r="CT676" s="14">
        <f t="shared" si="820"/>
        <v>2</v>
      </c>
      <c r="CU676" s="14">
        <f t="shared" si="821"/>
        <v>1102013</v>
      </c>
      <c r="CV676" s="14" t="str">
        <f>INDEX($O$6:$O$27,CR676)&amp;"-"&amp;INDEX(属性投放!$AB$7:$AB$26,CX676)&amp;"-魂火-"&amp;CZ676</f>
        <v>塞伯罗斯-无间-魂火-3</v>
      </c>
      <c r="CW676" s="25" t="s">
        <v>162</v>
      </c>
      <c r="CX676" s="14">
        <f>INDEX(属性投放!$AL$7:$AL$58,CS676)</f>
        <v>19</v>
      </c>
      <c r="CY676" s="14" t="s">
        <v>701</v>
      </c>
      <c r="CZ676" s="14">
        <f>INDEX(属性投放!$AM$7:$AM$58,CS676)</f>
        <v>3</v>
      </c>
      <c r="DA676" s="14">
        <f t="shared" si="822"/>
        <v>48</v>
      </c>
      <c r="DB676" s="14">
        <f>INDEX(属性投放!$AN$7:$AN$58,DA676)</f>
        <v>140</v>
      </c>
      <c r="DC676" s="14" t="s">
        <v>702</v>
      </c>
      <c r="DD676" s="14">
        <f>INDEX(属性投放!$BJ$6:$BJ$85,(CT676-2)*20+CX676)</f>
        <v>850</v>
      </c>
      <c r="DE676" s="14">
        <f>SUMIFS(DD$5:DD676,$CR$5:$CR676,"="&amp;$CR676)</f>
        <v>12115</v>
      </c>
      <c r="DF676" s="14" t="s">
        <v>703</v>
      </c>
      <c r="DG676" s="14">
        <f>INDEX(属性投放!$BK$6:$BK$85,(CT676-2)*20+CX676)</f>
        <v>425</v>
      </c>
      <c r="DH676" s="14">
        <f>SUMIFS(DG$5:DG676,$CR$5:$CR676,"="&amp;$CR676)</f>
        <v>6061</v>
      </c>
      <c r="DI676" s="14" t="s">
        <v>704</v>
      </c>
      <c r="DJ676" s="14">
        <f>INDEX(属性投放!$BL$6:$BL$85,(CT676-2)*20+CX676)</f>
        <v>8500</v>
      </c>
      <c r="DK676" s="14">
        <f>SUMIFS(DJ$5:DJ676,$CR$5:$CR676,"="&amp;$CR676)</f>
        <v>121150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818"/>
        <v>13</v>
      </c>
      <c r="CS677" s="13">
        <f t="shared" si="819"/>
        <v>49</v>
      </c>
      <c r="CT677" s="14">
        <f t="shared" si="820"/>
        <v>2</v>
      </c>
      <c r="CU677" s="14">
        <f t="shared" si="821"/>
        <v>1102013</v>
      </c>
      <c r="CV677" s="14" t="str">
        <f>INDEX($O$6:$O$27,CR677)&amp;"-"&amp;INDEX(属性投放!$AB$7:$AB$26,CX677)&amp;"-魂火-"&amp;CZ677</f>
        <v>塞伯罗斯-无间+1-魂火-1</v>
      </c>
      <c r="CW677" s="25" t="s">
        <v>162</v>
      </c>
      <c r="CX677" s="14">
        <f>INDEX(属性投放!$AL$7:$AL$58,CS677)</f>
        <v>20</v>
      </c>
      <c r="CY677" s="14" t="s">
        <v>701</v>
      </c>
      <c r="CZ677" s="14">
        <f>INDEX(属性投放!$AM$7:$AM$58,CS677)</f>
        <v>1</v>
      </c>
      <c r="DA677" s="14">
        <f t="shared" si="822"/>
        <v>49</v>
      </c>
      <c r="DB677" s="14">
        <f>INDEX(属性投放!$AN$7:$AN$58,DA677)</f>
        <v>142</v>
      </c>
      <c r="DC677" s="14" t="s">
        <v>702</v>
      </c>
      <c r="DD677" s="14">
        <f>INDEX(属性投放!$BJ$6:$BJ$85,(CT677-2)*20+CX677)</f>
        <v>1000</v>
      </c>
      <c r="DE677" s="14">
        <f>SUMIFS(DD$5:DD677,$CR$5:$CR677,"="&amp;$CR677)</f>
        <v>13115</v>
      </c>
      <c r="DF677" s="14" t="s">
        <v>703</v>
      </c>
      <c r="DG677" s="14">
        <f>INDEX(属性投放!$BK$6:$BK$85,(CT677-2)*20+CX677)</f>
        <v>500</v>
      </c>
      <c r="DH677" s="14">
        <f>SUMIFS(DG$5:DG677,$CR$5:$CR677,"="&amp;$CR677)</f>
        <v>6561</v>
      </c>
      <c r="DI677" s="14" t="s">
        <v>704</v>
      </c>
      <c r="DJ677" s="14">
        <f>INDEX(属性投放!$BL$6:$BL$85,(CT677-2)*20+CX677)</f>
        <v>10000</v>
      </c>
      <c r="DK677" s="14">
        <f>SUMIFS(DJ$5:DJ677,$CR$5:$CR677,"="&amp;$CR677)</f>
        <v>131150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818"/>
        <v>13</v>
      </c>
      <c r="CS678" s="13">
        <f t="shared" si="819"/>
        <v>50</v>
      </c>
      <c r="CT678" s="14">
        <f t="shared" si="820"/>
        <v>2</v>
      </c>
      <c r="CU678" s="14">
        <f t="shared" si="821"/>
        <v>1102013</v>
      </c>
      <c r="CV678" s="14" t="str">
        <f>INDEX($O$6:$O$27,CR678)&amp;"-"&amp;INDEX(属性投放!$AB$7:$AB$26,CX678)&amp;"-魂火-"&amp;CZ678</f>
        <v>塞伯罗斯-无间+1-魂火-2</v>
      </c>
      <c r="CW678" s="25" t="s">
        <v>162</v>
      </c>
      <c r="CX678" s="14">
        <f>INDEX(属性投放!$AL$7:$AL$58,CS678)</f>
        <v>20</v>
      </c>
      <c r="CY678" s="14" t="s">
        <v>701</v>
      </c>
      <c r="CZ678" s="14">
        <f>INDEX(属性投放!$AM$7:$AM$58,CS678)</f>
        <v>2</v>
      </c>
      <c r="DA678" s="14">
        <f t="shared" si="822"/>
        <v>50</v>
      </c>
      <c r="DB678" s="14">
        <f>INDEX(属性投放!$AN$7:$AN$58,DA678)</f>
        <v>145</v>
      </c>
      <c r="DC678" s="14" t="s">
        <v>702</v>
      </c>
      <c r="DD678" s="14">
        <f>INDEX(属性投放!$BJ$6:$BJ$85,(CT678-2)*20+CX678)</f>
        <v>1000</v>
      </c>
      <c r="DE678" s="14">
        <f>SUMIFS(DD$5:DD678,$CR$5:$CR678,"="&amp;$CR678)</f>
        <v>14115</v>
      </c>
      <c r="DF678" s="14" t="s">
        <v>703</v>
      </c>
      <c r="DG678" s="14">
        <f>INDEX(属性投放!$BK$6:$BK$85,(CT678-2)*20+CX678)</f>
        <v>500</v>
      </c>
      <c r="DH678" s="14">
        <f>SUMIFS(DG$5:DG678,$CR$5:$CR678,"="&amp;$CR678)</f>
        <v>7061</v>
      </c>
      <c r="DI678" s="14" t="s">
        <v>704</v>
      </c>
      <c r="DJ678" s="14">
        <f>INDEX(属性投放!$BL$6:$BL$85,(CT678-2)*20+CX678)</f>
        <v>10000</v>
      </c>
      <c r="DK678" s="14">
        <f>SUMIFS(DJ$5:DJ678,$CR$5:$CR678,"="&amp;$CR678)</f>
        <v>141150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818"/>
        <v>13</v>
      </c>
      <c r="CS679" s="13">
        <f t="shared" si="819"/>
        <v>51</v>
      </c>
      <c r="CT679" s="14">
        <f t="shared" si="820"/>
        <v>2</v>
      </c>
      <c r="CU679" s="14">
        <f t="shared" si="821"/>
        <v>1102013</v>
      </c>
      <c r="CV679" s="14" t="str">
        <f>INDEX($O$6:$O$27,CR679)&amp;"-"&amp;INDEX(属性投放!$AB$7:$AB$26,CX679)&amp;"-魂火-"&amp;CZ679</f>
        <v>塞伯罗斯-无间+1-魂火-3</v>
      </c>
      <c r="CW679" s="25" t="s">
        <v>162</v>
      </c>
      <c r="CX679" s="14">
        <f>INDEX(属性投放!$AL$7:$AL$58,CS679)</f>
        <v>20</v>
      </c>
      <c r="CY679" s="14" t="s">
        <v>701</v>
      </c>
      <c r="CZ679" s="14">
        <f>INDEX(属性投放!$AM$7:$AM$58,CS679)</f>
        <v>3</v>
      </c>
      <c r="DA679" s="14">
        <f t="shared" si="822"/>
        <v>51</v>
      </c>
      <c r="DB679" s="14">
        <f>INDEX(属性投放!$AN$7:$AN$58,DA679)</f>
        <v>147</v>
      </c>
      <c r="DC679" s="14" t="s">
        <v>702</v>
      </c>
      <c r="DD679" s="14">
        <f>INDEX(属性投放!$BJ$6:$BJ$85,(CT679-2)*20+CX679)</f>
        <v>1000</v>
      </c>
      <c r="DE679" s="14">
        <f>SUMIFS(DD$5:DD679,$CR$5:$CR679,"="&amp;$CR679)</f>
        <v>15115</v>
      </c>
      <c r="DF679" s="14" t="s">
        <v>703</v>
      </c>
      <c r="DG679" s="14">
        <f>INDEX(属性投放!$BK$6:$BK$85,(CT679-2)*20+CX679)</f>
        <v>500</v>
      </c>
      <c r="DH679" s="14">
        <f>SUMIFS(DG$5:DG679,$CR$5:$CR679,"="&amp;$CR679)</f>
        <v>7561</v>
      </c>
      <c r="DI679" s="14" t="s">
        <v>704</v>
      </c>
      <c r="DJ679" s="14">
        <f>INDEX(属性投放!$BL$6:$BL$85,(CT679-2)*20+CX679)</f>
        <v>10000</v>
      </c>
      <c r="DK679" s="14">
        <f>SUMIFS(DJ$5:DJ679,$CR$5:$CR679,"="&amp;$CR679)</f>
        <v>151150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818"/>
        <v>13</v>
      </c>
      <c r="CS680" s="13">
        <f t="shared" si="819"/>
        <v>52</v>
      </c>
      <c r="CT680" s="14">
        <f t="shared" si="820"/>
        <v>2</v>
      </c>
      <c r="CU680" s="14">
        <f t="shared" si="821"/>
        <v>1102013</v>
      </c>
      <c r="CV680" s="14" t="str">
        <f>INDEX($O$6:$O$27,CR680)&amp;"-"&amp;INDEX(属性投放!$AB$7:$AB$26,CX680)&amp;"-魂火-"&amp;CZ680</f>
        <v>塞伯罗斯-无间+1-魂火-4</v>
      </c>
      <c r="CW680" s="25" t="s">
        <v>162</v>
      </c>
      <c r="CX680" s="14">
        <f>INDEX(属性投放!$AL$7:$AL$58,CS680)</f>
        <v>20</v>
      </c>
      <c r="CY680" s="14" t="s">
        <v>701</v>
      </c>
      <c r="CZ680" s="14">
        <f>INDEX(属性投放!$AM$7:$AM$58,CS680)</f>
        <v>4</v>
      </c>
      <c r="DA680" s="14">
        <f t="shared" si="822"/>
        <v>52</v>
      </c>
      <c r="DB680" s="14">
        <f>INDEX(属性投放!$AN$7:$AN$58,DA680)</f>
        <v>150</v>
      </c>
      <c r="DC680" s="14" t="s">
        <v>702</v>
      </c>
      <c r="DD680" s="14">
        <f>INDEX(属性投放!$BJ$6:$BJ$85,(CT680-2)*20+CX680)</f>
        <v>1000</v>
      </c>
      <c r="DE680" s="14">
        <f>SUMIFS(DD$5:DD680,$CR$5:$CR680,"="&amp;$CR680)</f>
        <v>16115</v>
      </c>
      <c r="DF680" s="14" t="s">
        <v>703</v>
      </c>
      <c r="DG680" s="14">
        <f>INDEX(属性投放!$BK$6:$BK$85,(CT680-2)*20+CX680)</f>
        <v>500</v>
      </c>
      <c r="DH680" s="14">
        <f>SUMIFS(DG$5:DG680,$CR$5:$CR680,"="&amp;$CR680)</f>
        <v>8061</v>
      </c>
      <c r="DI680" s="14" t="s">
        <v>704</v>
      </c>
      <c r="DJ680" s="14">
        <f>INDEX(属性投放!$BL$6:$BL$85,(CT680-2)*20+CX680)</f>
        <v>10000</v>
      </c>
      <c r="DK680" s="14">
        <f>SUMIFS(DJ$5:DJ680,$CR$5:$CR680,"="&amp;$CR680)</f>
        <v>161150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818"/>
        <v>14</v>
      </c>
      <c r="CS681" s="13">
        <f t="shared" si="819"/>
        <v>1</v>
      </c>
      <c r="CT681" s="14">
        <f t="shared" si="820"/>
        <v>3</v>
      </c>
      <c r="CU681" s="14">
        <f t="shared" si="821"/>
        <v>1102014</v>
      </c>
      <c r="CV681" s="14" t="str">
        <f>INDEX($O$6:$O$27,CR681)&amp;"-"&amp;INDEX(属性投放!$AB$7:$AB$26,CX681)&amp;"-魂火-"&amp;CZ681</f>
        <v>石灵明-等活-魂火-1</v>
      </c>
      <c r="CW681" s="25" t="s">
        <v>162</v>
      </c>
      <c r="CX681" s="14">
        <f>INDEX(属性投放!$AL$7:$AL$58,CS681)</f>
        <v>1</v>
      </c>
      <c r="CY681" s="14" t="s">
        <v>701</v>
      </c>
      <c r="CZ681" s="14">
        <f>INDEX(属性投放!$AM$7:$AM$58,CS681)</f>
        <v>1</v>
      </c>
      <c r="DA681" s="14">
        <f t="shared" si="822"/>
        <v>1</v>
      </c>
      <c r="DB681" s="14">
        <f>INDEX(属性投放!$AN$7:$AN$58,DA681)</f>
        <v>5</v>
      </c>
      <c r="DC681" s="14" t="s">
        <v>702</v>
      </c>
      <c r="DD681" s="14">
        <f>INDEX(属性投放!$BJ$6:$BJ$85,(CT681-2)*20+CX681)</f>
        <v>20</v>
      </c>
      <c r="DE681" s="14">
        <f>SUMIFS(DD$5:DD681,$CR$5:$CR681,"="&amp;$CR681)</f>
        <v>20</v>
      </c>
      <c r="DF681" s="14" t="s">
        <v>703</v>
      </c>
      <c r="DG681" s="14">
        <f>INDEX(属性投放!$BK$6:$BK$85,(CT681-2)*20+CX681)</f>
        <v>10</v>
      </c>
      <c r="DH681" s="14">
        <f>SUMIFS(DG$5:DG681,$CR$5:$CR681,"="&amp;$CR681)</f>
        <v>10</v>
      </c>
      <c r="DI681" s="14" t="s">
        <v>704</v>
      </c>
      <c r="DJ681" s="14">
        <f>INDEX(属性投放!$BL$6:$BL$85,(CT681-2)*20+CX681)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818"/>
        <v>14</v>
      </c>
      <c r="CS682" s="13">
        <f t="shared" si="819"/>
        <v>2</v>
      </c>
      <c r="CT682" s="14">
        <f t="shared" si="820"/>
        <v>3</v>
      </c>
      <c r="CU682" s="14">
        <f t="shared" si="821"/>
        <v>1102014</v>
      </c>
      <c r="CV682" s="14" t="str">
        <f>INDEX($O$6:$O$27,CR682)&amp;"-"&amp;INDEX(属性投放!$AB$7:$AB$26,CX682)&amp;"-魂火-"&amp;CZ682</f>
        <v>石灵明-黑绳-魂火-1</v>
      </c>
      <c r="CW682" s="25" t="s">
        <v>162</v>
      </c>
      <c r="CX682" s="14">
        <f>INDEX(属性投放!$AL$7:$AL$58,CS682)</f>
        <v>2</v>
      </c>
      <c r="CY682" s="14" t="s">
        <v>701</v>
      </c>
      <c r="CZ682" s="14">
        <f>INDEX(属性投放!$AM$7:$AM$58,CS682)</f>
        <v>1</v>
      </c>
      <c r="DA682" s="14">
        <f t="shared" si="822"/>
        <v>2</v>
      </c>
      <c r="DB682" s="14">
        <f>INDEX(属性投放!$AN$7:$AN$58,DA682)</f>
        <v>10</v>
      </c>
      <c r="DC682" s="14" t="s">
        <v>702</v>
      </c>
      <c r="DD682" s="14">
        <f>INDEX(属性投放!$BJ$6:$BJ$85,(CT682-2)*20+CX682)</f>
        <v>30</v>
      </c>
      <c r="DE682" s="14">
        <f>SUMIFS(DD$5:DD682,$CR$5:$CR682,"="&amp;$CR682)</f>
        <v>50</v>
      </c>
      <c r="DF682" s="14" t="s">
        <v>703</v>
      </c>
      <c r="DG682" s="14">
        <f>INDEX(属性投放!$BK$6:$BK$85,(CT682-2)*20+CX682)</f>
        <v>15</v>
      </c>
      <c r="DH682" s="14">
        <f>SUMIFS(DG$5:DG682,$CR$5:$CR682,"="&amp;$CR682)</f>
        <v>25</v>
      </c>
      <c r="DI682" s="14" t="s">
        <v>704</v>
      </c>
      <c r="DJ682" s="14">
        <f>INDEX(属性投放!$BL$6:$BL$85,(CT682-2)*20+CX682)</f>
        <v>300</v>
      </c>
      <c r="DK682" s="14">
        <f>SUMIFS(DJ$5:DJ682,$CR$5:$CR682,"="&amp;$CR682)</f>
        <v>500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818"/>
        <v>14</v>
      </c>
      <c r="CS683" s="13">
        <f t="shared" si="819"/>
        <v>3</v>
      </c>
      <c r="CT683" s="14">
        <f t="shared" si="820"/>
        <v>3</v>
      </c>
      <c r="CU683" s="14">
        <f t="shared" si="821"/>
        <v>1102014</v>
      </c>
      <c r="CV683" s="14" t="str">
        <f>INDEX($O$6:$O$27,CR683)&amp;"-"&amp;INDEX(属性投放!$AB$7:$AB$26,CX683)&amp;"-魂火-"&amp;CZ683</f>
        <v>石灵明-黑绳-魂火-2</v>
      </c>
      <c r="CW683" s="25" t="s">
        <v>162</v>
      </c>
      <c r="CX683" s="14">
        <f>INDEX(属性投放!$AL$7:$AL$58,CS683)</f>
        <v>2</v>
      </c>
      <c r="CY683" s="14" t="s">
        <v>701</v>
      </c>
      <c r="CZ683" s="14">
        <f>INDEX(属性投放!$AM$7:$AM$58,CS683)</f>
        <v>2</v>
      </c>
      <c r="DA683" s="14">
        <f t="shared" si="822"/>
        <v>3</v>
      </c>
      <c r="DB683" s="14">
        <f>INDEX(属性投放!$AN$7:$AN$58,DA683)</f>
        <v>15</v>
      </c>
      <c r="DC683" s="14" t="s">
        <v>702</v>
      </c>
      <c r="DD683" s="14">
        <f>INDEX(属性投放!$BJ$6:$BJ$85,(CT683-2)*20+CX683)</f>
        <v>30</v>
      </c>
      <c r="DE683" s="14">
        <f>SUMIFS(DD$5:DD683,$CR$5:$CR683,"="&amp;$CR683)</f>
        <v>80</v>
      </c>
      <c r="DF683" s="14" t="s">
        <v>703</v>
      </c>
      <c r="DG683" s="14">
        <f>INDEX(属性投放!$BK$6:$BK$85,(CT683-2)*20+CX683)</f>
        <v>15</v>
      </c>
      <c r="DH683" s="14">
        <f>SUMIFS(DG$5:DG683,$CR$5:$CR683,"="&amp;$CR683)</f>
        <v>40</v>
      </c>
      <c r="DI683" s="14" t="s">
        <v>704</v>
      </c>
      <c r="DJ683" s="14">
        <f>INDEX(属性投放!$BL$6:$BL$85,(CT683-2)*20+CX683)</f>
        <v>300</v>
      </c>
      <c r="DK683" s="14">
        <f>SUMIFS(DJ$5:DJ683,$CR$5:$CR683,"="&amp;$CR683)</f>
        <v>800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818"/>
        <v>14</v>
      </c>
      <c r="CS684" s="13">
        <f t="shared" si="819"/>
        <v>4</v>
      </c>
      <c r="CT684" s="14">
        <f t="shared" si="820"/>
        <v>3</v>
      </c>
      <c r="CU684" s="14">
        <f t="shared" si="821"/>
        <v>1102014</v>
      </c>
      <c r="CV684" s="14" t="str">
        <f>INDEX($O$6:$O$27,CR684)&amp;"-"&amp;INDEX(属性投放!$AB$7:$AB$26,CX684)&amp;"-魂火-"&amp;CZ684</f>
        <v>石灵明-黑绳+1-魂火-1</v>
      </c>
      <c r="CW684" s="25" t="s">
        <v>162</v>
      </c>
      <c r="CX684" s="14">
        <f>INDEX(属性投放!$AL$7:$AL$58,CS684)</f>
        <v>3</v>
      </c>
      <c r="CY684" s="14" t="s">
        <v>701</v>
      </c>
      <c r="CZ684" s="14">
        <f>INDEX(属性投放!$AM$7:$AM$58,CS684)</f>
        <v>1</v>
      </c>
      <c r="DA684" s="14">
        <f t="shared" si="822"/>
        <v>4</v>
      </c>
      <c r="DB684" s="14">
        <f>INDEX(属性投放!$AN$7:$AN$58,DA684)</f>
        <v>20</v>
      </c>
      <c r="DC684" s="14" t="s">
        <v>702</v>
      </c>
      <c r="DD684" s="14">
        <f>INDEX(属性投放!$BJ$6:$BJ$85,(CT684-2)*20+CX684)</f>
        <v>35</v>
      </c>
      <c r="DE684" s="14">
        <f>SUMIFS(DD$5:DD684,$CR$5:$CR684,"="&amp;$CR684)</f>
        <v>115</v>
      </c>
      <c r="DF684" s="14" t="s">
        <v>703</v>
      </c>
      <c r="DG684" s="14">
        <f>INDEX(属性投放!$BK$6:$BK$85,(CT684-2)*20+CX684)</f>
        <v>18</v>
      </c>
      <c r="DH684" s="14">
        <f>SUMIFS(DG$5:DG684,$CR$5:$CR684,"="&amp;$CR684)</f>
        <v>58</v>
      </c>
      <c r="DI684" s="14" t="s">
        <v>704</v>
      </c>
      <c r="DJ684" s="14">
        <f>INDEX(属性投放!$BL$6:$BL$85,(CT684-2)*20+CX684)</f>
        <v>350</v>
      </c>
      <c r="DK684" s="14">
        <f>SUMIFS(DJ$5:DJ684,$CR$5:$CR684,"="&amp;$CR684)</f>
        <v>1150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818"/>
        <v>14</v>
      </c>
      <c r="CS685" s="13">
        <f t="shared" si="819"/>
        <v>5</v>
      </c>
      <c r="CT685" s="14">
        <f t="shared" si="820"/>
        <v>3</v>
      </c>
      <c r="CU685" s="14">
        <f t="shared" si="821"/>
        <v>1102014</v>
      </c>
      <c r="CV685" s="14" t="str">
        <f>INDEX($O$6:$O$27,CR685)&amp;"-"&amp;INDEX(属性投放!$AB$7:$AB$26,CX685)&amp;"-魂火-"&amp;CZ685</f>
        <v>石灵明-黑绳+1-魂火-2</v>
      </c>
      <c r="CW685" s="25" t="s">
        <v>162</v>
      </c>
      <c r="CX685" s="14">
        <f>INDEX(属性投放!$AL$7:$AL$58,CS685)</f>
        <v>3</v>
      </c>
      <c r="CY685" s="14" t="s">
        <v>701</v>
      </c>
      <c r="CZ685" s="14">
        <f>INDEX(属性投放!$AM$7:$AM$58,CS685)</f>
        <v>2</v>
      </c>
      <c r="DA685" s="14">
        <f t="shared" si="822"/>
        <v>5</v>
      </c>
      <c r="DB685" s="14">
        <f>INDEX(属性投放!$AN$7:$AN$58,DA685)</f>
        <v>25</v>
      </c>
      <c r="DC685" s="14" t="s">
        <v>702</v>
      </c>
      <c r="DD685" s="14">
        <f>INDEX(属性投放!$BJ$6:$BJ$85,(CT685-2)*20+CX685)</f>
        <v>35</v>
      </c>
      <c r="DE685" s="14">
        <f>SUMIFS(DD$5:DD685,$CR$5:$CR685,"="&amp;$CR685)</f>
        <v>150</v>
      </c>
      <c r="DF685" s="14" t="s">
        <v>703</v>
      </c>
      <c r="DG685" s="14">
        <f>INDEX(属性投放!$BK$6:$BK$85,(CT685-2)*20+CX685)</f>
        <v>18</v>
      </c>
      <c r="DH685" s="14">
        <f>SUMIFS(DG$5:DG685,$CR$5:$CR685,"="&amp;$CR685)</f>
        <v>76</v>
      </c>
      <c r="DI685" s="14" t="s">
        <v>704</v>
      </c>
      <c r="DJ685" s="14">
        <f>INDEX(属性投放!$BL$6:$BL$85,(CT685-2)*20+CX685)</f>
        <v>350</v>
      </c>
      <c r="DK685" s="14">
        <f>SUMIFS(DJ$5:DJ685,$CR$5:$CR685,"="&amp;$CR685)</f>
        <v>1500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818"/>
        <v>14</v>
      </c>
      <c r="CS686" s="13">
        <f t="shared" si="819"/>
        <v>6</v>
      </c>
      <c r="CT686" s="14">
        <f t="shared" si="820"/>
        <v>3</v>
      </c>
      <c r="CU686" s="14">
        <f t="shared" si="821"/>
        <v>1102014</v>
      </c>
      <c r="CV686" s="14" t="str">
        <f>INDEX($O$6:$O$27,CR686)&amp;"-"&amp;INDEX(属性投放!$AB$7:$AB$26,CX686)&amp;"-魂火-"&amp;CZ686</f>
        <v>石灵明-众合-魂火-1</v>
      </c>
      <c r="CW686" s="25" t="s">
        <v>162</v>
      </c>
      <c r="CX686" s="14">
        <f>INDEX(属性投放!$AL$7:$AL$58,CS686)</f>
        <v>4</v>
      </c>
      <c r="CY686" s="14" t="s">
        <v>701</v>
      </c>
      <c r="CZ686" s="14">
        <f>INDEX(属性投放!$AM$7:$AM$58,CS686)</f>
        <v>1</v>
      </c>
      <c r="DA686" s="14">
        <f t="shared" si="822"/>
        <v>6</v>
      </c>
      <c r="DB686" s="14">
        <f>INDEX(属性投放!$AN$7:$AN$58,DA686)</f>
        <v>30</v>
      </c>
      <c r="DC686" s="14" t="s">
        <v>702</v>
      </c>
      <c r="DD686" s="14">
        <f>INDEX(属性投放!$BJ$6:$BJ$85,(CT686-2)*20+CX686)</f>
        <v>45</v>
      </c>
      <c r="DE686" s="14">
        <f>SUMIFS(DD$5:DD686,$CR$5:$CR686,"="&amp;$CR686)</f>
        <v>195</v>
      </c>
      <c r="DF686" s="14" t="s">
        <v>703</v>
      </c>
      <c r="DG686" s="14">
        <f>INDEX(属性投放!$BK$6:$BK$85,(CT686-2)*20+CX686)</f>
        <v>23</v>
      </c>
      <c r="DH686" s="14">
        <f>SUMIFS(DG$5:DG686,$CR$5:$CR686,"="&amp;$CR686)</f>
        <v>99</v>
      </c>
      <c r="DI686" s="14" t="s">
        <v>704</v>
      </c>
      <c r="DJ686" s="14">
        <f>INDEX(属性投放!$BL$6:$BL$85,(CT686-2)*20+CX686)</f>
        <v>450</v>
      </c>
      <c r="DK686" s="14">
        <f>SUMIFS(DJ$5:DJ686,$CR$5:$CR686,"="&amp;$CR686)</f>
        <v>1950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818"/>
        <v>14</v>
      </c>
      <c r="CS687" s="13">
        <f t="shared" si="819"/>
        <v>7</v>
      </c>
      <c r="CT687" s="14">
        <f t="shared" si="820"/>
        <v>3</v>
      </c>
      <c r="CU687" s="14">
        <f t="shared" si="821"/>
        <v>1102014</v>
      </c>
      <c r="CV687" s="14" t="str">
        <f>INDEX($O$6:$O$27,CR687)&amp;"-"&amp;INDEX(属性投放!$AB$7:$AB$26,CX687)&amp;"-魂火-"&amp;CZ687</f>
        <v>石灵明-众合-魂火-2</v>
      </c>
      <c r="CW687" s="25" t="s">
        <v>162</v>
      </c>
      <c r="CX687" s="14">
        <f>INDEX(属性投放!$AL$7:$AL$58,CS687)</f>
        <v>4</v>
      </c>
      <c r="CY687" s="14" t="s">
        <v>701</v>
      </c>
      <c r="CZ687" s="14">
        <f>INDEX(属性投放!$AM$7:$AM$58,CS687)</f>
        <v>2</v>
      </c>
      <c r="DA687" s="14">
        <f t="shared" si="822"/>
        <v>7</v>
      </c>
      <c r="DB687" s="14">
        <f>INDEX(属性投放!$AN$7:$AN$58,DA687)</f>
        <v>35</v>
      </c>
      <c r="DC687" s="14" t="s">
        <v>702</v>
      </c>
      <c r="DD687" s="14">
        <f>INDEX(属性投放!$BJ$6:$BJ$85,(CT687-2)*20+CX687)</f>
        <v>45</v>
      </c>
      <c r="DE687" s="14">
        <f>SUMIFS(DD$5:DD687,$CR$5:$CR687,"="&amp;$CR687)</f>
        <v>240</v>
      </c>
      <c r="DF687" s="14" t="s">
        <v>703</v>
      </c>
      <c r="DG687" s="14">
        <f>INDEX(属性投放!$BK$6:$BK$85,(CT687-2)*20+CX687)</f>
        <v>23</v>
      </c>
      <c r="DH687" s="14">
        <f>SUMIFS(DG$5:DG687,$CR$5:$CR687,"="&amp;$CR687)</f>
        <v>122</v>
      </c>
      <c r="DI687" s="14" t="s">
        <v>704</v>
      </c>
      <c r="DJ687" s="14">
        <f>INDEX(属性投放!$BL$6:$BL$85,(CT687-2)*20+CX687)</f>
        <v>450</v>
      </c>
      <c r="DK687" s="14">
        <f>SUMIFS(DJ$5:DJ687,$CR$5:$CR687,"="&amp;$CR687)</f>
        <v>2400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818"/>
        <v>14</v>
      </c>
      <c r="CS688" s="13">
        <f t="shared" si="819"/>
        <v>8</v>
      </c>
      <c r="CT688" s="14">
        <f t="shared" si="820"/>
        <v>3</v>
      </c>
      <c r="CU688" s="14">
        <f t="shared" si="821"/>
        <v>1102014</v>
      </c>
      <c r="CV688" s="14" t="str">
        <f>INDEX($O$6:$O$27,CR688)&amp;"-"&amp;INDEX(属性投放!$AB$7:$AB$26,CX688)&amp;"-魂火-"&amp;CZ688</f>
        <v>石灵明-众合+1-魂火-1</v>
      </c>
      <c r="CW688" s="25" t="s">
        <v>162</v>
      </c>
      <c r="CX688" s="14">
        <f>INDEX(属性投放!$AL$7:$AL$58,CS688)</f>
        <v>5</v>
      </c>
      <c r="CY688" s="14" t="s">
        <v>701</v>
      </c>
      <c r="CZ688" s="14">
        <f>INDEX(属性投放!$AM$7:$AM$58,CS688)</f>
        <v>1</v>
      </c>
      <c r="DA688" s="14">
        <f t="shared" si="822"/>
        <v>8</v>
      </c>
      <c r="DB688" s="14">
        <f>INDEX(属性投放!$AN$7:$AN$58,DA688)</f>
        <v>40</v>
      </c>
      <c r="DC688" s="14" t="s">
        <v>702</v>
      </c>
      <c r="DD688" s="14">
        <f>INDEX(属性投放!$BJ$6:$BJ$85,(CT688-2)*20+CX688)</f>
        <v>50</v>
      </c>
      <c r="DE688" s="14">
        <f>SUMIFS(DD$5:DD688,$CR$5:$CR688,"="&amp;$CR688)</f>
        <v>290</v>
      </c>
      <c r="DF688" s="14" t="s">
        <v>703</v>
      </c>
      <c r="DG688" s="14">
        <f>INDEX(属性投放!$BK$6:$BK$85,(CT688-2)*20+CX688)</f>
        <v>25</v>
      </c>
      <c r="DH688" s="14">
        <f>SUMIFS(DG$5:DG688,$CR$5:$CR688,"="&amp;$CR688)</f>
        <v>147</v>
      </c>
      <c r="DI688" s="14" t="s">
        <v>704</v>
      </c>
      <c r="DJ688" s="14">
        <f>INDEX(属性投放!$BL$6:$BL$85,(CT688-2)*20+CX688)</f>
        <v>500</v>
      </c>
      <c r="DK688" s="14">
        <f>SUMIFS(DJ$5:DJ688,$CR$5:$CR688,"="&amp;$CR688)</f>
        <v>2900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818"/>
        <v>14</v>
      </c>
      <c r="CS689" s="13">
        <f t="shared" si="819"/>
        <v>9</v>
      </c>
      <c r="CT689" s="14">
        <f t="shared" si="820"/>
        <v>3</v>
      </c>
      <c r="CU689" s="14">
        <f t="shared" si="821"/>
        <v>1102014</v>
      </c>
      <c r="CV689" s="14" t="str">
        <f>INDEX($O$6:$O$27,CR689)&amp;"-"&amp;INDEX(属性投放!$AB$7:$AB$26,CX689)&amp;"-魂火-"&amp;CZ689</f>
        <v>石灵明-众合+1-魂火-2</v>
      </c>
      <c r="CW689" s="25" t="s">
        <v>162</v>
      </c>
      <c r="CX689" s="14">
        <f>INDEX(属性投放!$AL$7:$AL$58,CS689)</f>
        <v>5</v>
      </c>
      <c r="CY689" s="14" t="s">
        <v>701</v>
      </c>
      <c r="CZ689" s="14">
        <f>INDEX(属性投放!$AM$7:$AM$58,CS689)</f>
        <v>2</v>
      </c>
      <c r="DA689" s="14">
        <f t="shared" si="822"/>
        <v>9</v>
      </c>
      <c r="DB689" s="14">
        <f>INDEX(属性投放!$AN$7:$AN$58,DA689)</f>
        <v>42</v>
      </c>
      <c r="DC689" s="14" t="s">
        <v>702</v>
      </c>
      <c r="DD689" s="14">
        <f>INDEX(属性投放!$BJ$6:$BJ$85,(CT689-2)*20+CX689)</f>
        <v>50</v>
      </c>
      <c r="DE689" s="14">
        <f>SUMIFS(DD$5:DD689,$CR$5:$CR689,"="&amp;$CR689)</f>
        <v>340</v>
      </c>
      <c r="DF689" s="14" t="s">
        <v>703</v>
      </c>
      <c r="DG689" s="14">
        <f>INDEX(属性投放!$BK$6:$BK$85,(CT689-2)*20+CX689)</f>
        <v>25</v>
      </c>
      <c r="DH689" s="14">
        <f>SUMIFS(DG$5:DG689,$CR$5:$CR689,"="&amp;$CR689)</f>
        <v>172</v>
      </c>
      <c r="DI689" s="14" t="s">
        <v>704</v>
      </c>
      <c r="DJ689" s="14">
        <f>INDEX(属性投放!$BL$6:$BL$85,(CT689-2)*20+CX689)</f>
        <v>500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818"/>
        <v>14</v>
      </c>
      <c r="CS690" s="13">
        <f t="shared" si="819"/>
        <v>10</v>
      </c>
      <c r="CT690" s="14">
        <f t="shared" si="820"/>
        <v>3</v>
      </c>
      <c r="CU690" s="14">
        <f t="shared" si="821"/>
        <v>1102014</v>
      </c>
      <c r="CV690" s="14" t="str">
        <f>INDEX($O$6:$O$27,CR690)&amp;"-"&amp;INDEX(属性投放!$AB$7:$AB$26,CX690)&amp;"-魂火-"&amp;CZ690</f>
        <v>石灵明-众合+2-魂火-1</v>
      </c>
      <c r="CW690" s="25" t="s">
        <v>162</v>
      </c>
      <c r="CX690" s="14">
        <f>INDEX(属性投放!$AL$7:$AL$58,CS690)</f>
        <v>6</v>
      </c>
      <c r="CY690" s="14" t="s">
        <v>701</v>
      </c>
      <c r="CZ690" s="14">
        <f>INDEX(属性投放!$AM$7:$AM$58,CS690)</f>
        <v>1</v>
      </c>
      <c r="DA690" s="14">
        <f t="shared" si="822"/>
        <v>10</v>
      </c>
      <c r="DB690" s="14">
        <f>INDEX(属性投放!$AN$7:$AN$58,DA690)</f>
        <v>45</v>
      </c>
      <c r="DC690" s="14" t="s">
        <v>702</v>
      </c>
      <c r="DD690" s="14">
        <f>INDEX(属性投放!$BJ$6:$BJ$85,(CT690-2)*20+CX690)</f>
        <v>60</v>
      </c>
      <c r="DE690" s="14">
        <f>SUMIFS(DD$5:DD690,$CR$5:$CR690,"="&amp;$CR690)</f>
        <v>400</v>
      </c>
      <c r="DF690" s="14" t="s">
        <v>703</v>
      </c>
      <c r="DG690" s="14">
        <f>INDEX(属性投放!$BK$6:$BK$85,(CT690-2)*20+CX690)</f>
        <v>30</v>
      </c>
      <c r="DH690" s="14">
        <f>SUMIFS(DG$5:DG690,$CR$5:$CR690,"="&amp;$CR690)</f>
        <v>202</v>
      </c>
      <c r="DI690" s="14" t="s">
        <v>704</v>
      </c>
      <c r="DJ690" s="14">
        <f>INDEX(属性投放!$BL$6:$BL$85,(CT690-2)*20+CX690)</f>
        <v>600</v>
      </c>
      <c r="DK690" s="14">
        <f>SUMIFS(DJ$5:DJ690,$CR$5:$CR690,"="&amp;$CR690)</f>
        <v>4000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818"/>
        <v>14</v>
      </c>
      <c r="CS691" s="13">
        <f t="shared" si="819"/>
        <v>11</v>
      </c>
      <c r="CT691" s="14">
        <f t="shared" si="820"/>
        <v>3</v>
      </c>
      <c r="CU691" s="14">
        <f t="shared" si="821"/>
        <v>1102014</v>
      </c>
      <c r="CV691" s="14" t="str">
        <f>INDEX($O$6:$O$27,CR691)&amp;"-"&amp;INDEX(属性投放!$AB$7:$AB$26,CX691)&amp;"-魂火-"&amp;CZ691</f>
        <v>石灵明-众合+2-魂火-2</v>
      </c>
      <c r="CW691" s="25" t="s">
        <v>162</v>
      </c>
      <c r="CX691" s="14">
        <f>INDEX(属性投放!$AL$7:$AL$58,CS691)</f>
        <v>6</v>
      </c>
      <c r="CY691" s="14" t="s">
        <v>701</v>
      </c>
      <c r="CZ691" s="14">
        <f>INDEX(属性投放!$AM$7:$AM$58,CS691)</f>
        <v>2</v>
      </c>
      <c r="DA691" s="14">
        <f t="shared" si="822"/>
        <v>11</v>
      </c>
      <c r="DB691" s="14">
        <f>INDEX(属性投放!$AN$7:$AN$58,DA691)</f>
        <v>47</v>
      </c>
      <c r="DC691" s="14" t="s">
        <v>702</v>
      </c>
      <c r="DD691" s="14">
        <f>INDEX(属性投放!$BJ$6:$BJ$85,(CT691-2)*20+CX691)</f>
        <v>60</v>
      </c>
      <c r="DE691" s="14">
        <f>SUMIFS(DD$5:DD691,$CR$5:$CR691,"="&amp;$CR691)</f>
        <v>460</v>
      </c>
      <c r="DF691" s="14" t="s">
        <v>703</v>
      </c>
      <c r="DG691" s="14">
        <f>INDEX(属性投放!$BK$6:$BK$85,(CT691-2)*20+CX691)</f>
        <v>30</v>
      </c>
      <c r="DH691" s="14">
        <f>SUMIFS(DG$5:DG691,$CR$5:$CR691,"="&amp;$CR691)</f>
        <v>232</v>
      </c>
      <c r="DI691" s="14" t="s">
        <v>704</v>
      </c>
      <c r="DJ691" s="14">
        <f>INDEX(属性投放!$BL$6:$BL$85,(CT691-2)*20+CX691)</f>
        <v>600</v>
      </c>
      <c r="DK691" s="14">
        <f>SUMIFS(DJ$5:DJ691,$CR$5:$CR691,"="&amp;$CR691)</f>
        <v>4600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818"/>
        <v>14</v>
      </c>
      <c r="CS692" s="13">
        <f t="shared" si="819"/>
        <v>12</v>
      </c>
      <c r="CT692" s="14">
        <f t="shared" si="820"/>
        <v>3</v>
      </c>
      <c r="CU692" s="14">
        <f t="shared" si="821"/>
        <v>1102014</v>
      </c>
      <c r="CV692" s="14" t="str">
        <f>INDEX($O$6:$O$27,CR692)&amp;"-"&amp;INDEX(属性投放!$AB$7:$AB$26,CX692)&amp;"-魂火-"&amp;CZ692</f>
        <v>石灵明-叫唤-魂火-1</v>
      </c>
      <c r="CW692" s="25" t="s">
        <v>162</v>
      </c>
      <c r="CX692" s="14">
        <f>INDEX(属性投放!$AL$7:$AL$58,CS692)</f>
        <v>7</v>
      </c>
      <c r="CY692" s="14" t="s">
        <v>701</v>
      </c>
      <c r="CZ692" s="14">
        <f>INDEX(属性投放!$AM$7:$AM$58,CS692)</f>
        <v>1</v>
      </c>
      <c r="DA692" s="14">
        <f t="shared" si="822"/>
        <v>12</v>
      </c>
      <c r="DB692" s="14">
        <f>INDEX(属性投放!$AN$7:$AN$58,DA692)</f>
        <v>50</v>
      </c>
      <c r="DC692" s="14" t="s">
        <v>702</v>
      </c>
      <c r="DD692" s="14">
        <f>INDEX(属性投放!$BJ$6:$BJ$85,(CT692-2)*20+CX692)</f>
        <v>80</v>
      </c>
      <c r="DE692" s="14">
        <f>SUMIFS(DD$5:DD692,$CR$5:$CR692,"="&amp;$CR692)</f>
        <v>540</v>
      </c>
      <c r="DF692" s="14" t="s">
        <v>703</v>
      </c>
      <c r="DG692" s="14">
        <f>INDEX(属性投放!$BK$6:$BK$85,(CT692-2)*20+CX692)</f>
        <v>40</v>
      </c>
      <c r="DH692" s="14">
        <f>SUMIFS(DG$5:DG692,$CR$5:$CR692,"="&amp;$CR692)</f>
        <v>272</v>
      </c>
      <c r="DI692" s="14" t="s">
        <v>704</v>
      </c>
      <c r="DJ692" s="14">
        <f>INDEX(属性投放!$BL$6:$BL$85,(CT692-2)*20+CX692)</f>
        <v>800</v>
      </c>
      <c r="DK692" s="14">
        <f>SUMIFS(DJ$5:DJ692,$CR$5:$CR692,"="&amp;$CR692)</f>
        <v>5400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818"/>
        <v>14</v>
      </c>
      <c r="CS693" s="13">
        <f t="shared" si="819"/>
        <v>13</v>
      </c>
      <c r="CT693" s="14">
        <f t="shared" si="820"/>
        <v>3</v>
      </c>
      <c r="CU693" s="14">
        <f t="shared" si="821"/>
        <v>1102014</v>
      </c>
      <c r="CV693" s="14" t="str">
        <f>INDEX($O$6:$O$27,CR693)&amp;"-"&amp;INDEX(属性投放!$AB$7:$AB$26,CX693)&amp;"-魂火-"&amp;CZ693</f>
        <v>石灵明-叫唤-魂火-2</v>
      </c>
      <c r="CW693" s="25" t="s">
        <v>162</v>
      </c>
      <c r="CX693" s="14">
        <f>INDEX(属性投放!$AL$7:$AL$58,CS693)</f>
        <v>7</v>
      </c>
      <c r="CY693" s="14" t="s">
        <v>701</v>
      </c>
      <c r="CZ693" s="14">
        <f>INDEX(属性投放!$AM$7:$AM$58,CS693)</f>
        <v>2</v>
      </c>
      <c r="DA693" s="14">
        <f t="shared" si="822"/>
        <v>13</v>
      </c>
      <c r="DB693" s="14">
        <f>INDEX(属性投放!$AN$7:$AN$58,DA693)</f>
        <v>52</v>
      </c>
      <c r="DC693" s="14" t="s">
        <v>702</v>
      </c>
      <c r="DD693" s="14">
        <f>INDEX(属性投放!$BJ$6:$BJ$85,(CT693-2)*20+CX693)</f>
        <v>80</v>
      </c>
      <c r="DE693" s="14">
        <f>SUMIFS(DD$5:DD693,$CR$5:$CR693,"="&amp;$CR693)</f>
        <v>620</v>
      </c>
      <c r="DF693" s="14" t="s">
        <v>703</v>
      </c>
      <c r="DG693" s="14">
        <f>INDEX(属性投放!$BK$6:$BK$85,(CT693-2)*20+CX693)</f>
        <v>40</v>
      </c>
      <c r="DH693" s="14">
        <f>SUMIFS(DG$5:DG693,$CR$5:$CR693,"="&amp;$CR693)</f>
        <v>312</v>
      </c>
      <c r="DI693" s="14" t="s">
        <v>704</v>
      </c>
      <c r="DJ693" s="14">
        <f>INDEX(属性投放!$BL$6:$BL$85,(CT693-2)*20+CX693)</f>
        <v>800</v>
      </c>
      <c r="DK693" s="14">
        <f>SUMIFS(DJ$5:DJ693,$CR$5:$CR693,"="&amp;$CR693)</f>
        <v>6200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818"/>
        <v>14</v>
      </c>
      <c r="CS694" s="13">
        <f t="shared" si="819"/>
        <v>14</v>
      </c>
      <c r="CT694" s="14">
        <f t="shared" si="820"/>
        <v>3</v>
      </c>
      <c r="CU694" s="14">
        <f t="shared" si="821"/>
        <v>1102014</v>
      </c>
      <c r="CV694" s="14" t="str">
        <f>INDEX($O$6:$O$27,CR694)&amp;"-"&amp;INDEX(属性投放!$AB$7:$AB$26,CX694)&amp;"-魂火-"&amp;CZ694</f>
        <v>石灵明-叫唤+1-魂火-1</v>
      </c>
      <c r="CW694" s="25" t="s">
        <v>162</v>
      </c>
      <c r="CX694" s="14">
        <f>INDEX(属性投放!$AL$7:$AL$58,CS694)</f>
        <v>8</v>
      </c>
      <c r="CY694" s="14" t="s">
        <v>701</v>
      </c>
      <c r="CZ694" s="14">
        <f>INDEX(属性投放!$AM$7:$AM$58,CS694)</f>
        <v>1</v>
      </c>
      <c r="DA694" s="14">
        <f t="shared" si="822"/>
        <v>14</v>
      </c>
      <c r="DB694" s="14">
        <f>INDEX(属性投放!$AN$7:$AN$58,DA694)</f>
        <v>55</v>
      </c>
      <c r="DC694" s="14" t="s">
        <v>702</v>
      </c>
      <c r="DD694" s="14">
        <f>INDEX(属性投放!$BJ$6:$BJ$85,(CT694-2)*20+CX694)</f>
        <v>100</v>
      </c>
      <c r="DE694" s="14">
        <f>SUMIFS(DD$5:DD694,$CR$5:$CR694,"="&amp;$CR694)</f>
        <v>720</v>
      </c>
      <c r="DF694" s="14" t="s">
        <v>703</v>
      </c>
      <c r="DG694" s="14">
        <f>INDEX(属性投放!$BK$6:$BK$85,(CT694-2)*20+CX694)</f>
        <v>50</v>
      </c>
      <c r="DH694" s="14">
        <f>SUMIFS(DG$5:DG694,$CR$5:$CR694,"="&amp;$CR694)</f>
        <v>362</v>
      </c>
      <c r="DI694" s="14" t="s">
        <v>704</v>
      </c>
      <c r="DJ694" s="14">
        <f>INDEX(属性投放!$BL$6:$BL$85,(CT694-2)*20+CX694)</f>
        <v>1000</v>
      </c>
      <c r="DK694" s="14">
        <f>SUMIFS(DJ$5:DJ694,$CR$5:$CR694,"="&amp;$CR694)</f>
        <v>7200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818"/>
        <v>14</v>
      </c>
      <c r="CS695" s="13">
        <f t="shared" si="819"/>
        <v>15</v>
      </c>
      <c r="CT695" s="14">
        <f t="shared" si="820"/>
        <v>3</v>
      </c>
      <c r="CU695" s="14">
        <f t="shared" si="821"/>
        <v>1102014</v>
      </c>
      <c r="CV695" s="14" t="str">
        <f>INDEX($O$6:$O$27,CR695)&amp;"-"&amp;INDEX(属性投放!$AB$7:$AB$26,CX695)&amp;"-魂火-"&amp;CZ695</f>
        <v>石灵明-叫唤+1-魂火-2</v>
      </c>
      <c r="CW695" s="25" t="s">
        <v>162</v>
      </c>
      <c r="CX695" s="14">
        <f>INDEX(属性投放!$AL$7:$AL$58,CS695)</f>
        <v>8</v>
      </c>
      <c r="CY695" s="14" t="s">
        <v>701</v>
      </c>
      <c r="CZ695" s="14">
        <f>INDEX(属性投放!$AM$7:$AM$58,CS695)</f>
        <v>2</v>
      </c>
      <c r="DA695" s="14">
        <f t="shared" si="822"/>
        <v>15</v>
      </c>
      <c r="DB695" s="14">
        <f>INDEX(属性投放!$AN$7:$AN$58,DA695)</f>
        <v>57</v>
      </c>
      <c r="DC695" s="14" t="s">
        <v>702</v>
      </c>
      <c r="DD695" s="14">
        <f>INDEX(属性投放!$BJ$6:$BJ$85,(CT695-2)*20+CX695)</f>
        <v>100</v>
      </c>
      <c r="DE695" s="14">
        <f>SUMIFS(DD$5:DD695,$CR$5:$CR695,"="&amp;$CR695)</f>
        <v>820</v>
      </c>
      <c r="DF695" s="14" t="s">
        <v>703</v>
      </c>
      <c r="DG695" s="14">
        <f>INDEX(属性投放!$BK$6:$BK$85,(CT695-2)*20+CX695)</f>
        <v>50</v>
      </c>
      <c r="DH695" s="14">
        <f>SUMIFS(DG$5:DG695,$CR$5:$CR695,"="&amp;$CR695)</f>
        <v>412</v>
      </c>
      <c r="DI695" s="14" t="s">
        <v>704</v>
      </c>
      <c r="DJ695" s="14">
        <f>INDEX(属性投放!$BL$6:$BL$85,(CT695-2)*20+CX695)</f>
        <v>1000</v>
      </c>
      <c r="DK695" s="14">
        <f>SUMIFS(DJ$5:DJ695,$CR$5:$CR695,"="&amp;$CR695)</f>
        <v>8200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818"/>
        <v>14</v>
      </c>
      <c r="CS696" s="13">
        <f t="shared" si="819"/>
        <v>16</v>
      </c>
      <c r="CT696" s="14">
        <f t="shared" si="820"/>
        <v>3</v>
      </c>
      <c r="CU696" s="14">
        <f t="shared" si="821"/>
        <v>1102014</v>
      </c>
      <c r="CV696" s="14" t="str">
        <f>INDEX($O$6:$O$27,CR696)&amp;"-"&amp;INDEX(属性投放!$AB$7:$AB$26,CX696)&amp;"-魂火-"&amp;CZ696</f>
        <v>石灵明-叫唤+2-魂火-1</v>
      </c>
      <c r="CW696" s="25" t="s">
        <v>162</v>
      </c>
      <c r="CX696" s="14">
        <f>INDEX(属性投放!$AL$7:$AL$58,CS696)</f>
        <v>9</v>
      </c>
      <c r="CY696" s="14" t="s">
        <v>701</v>
      </c>
      <c r="CZ696" s="14">
        <f>INDEX(属性投放!$AM$7:$AM$58,CS696)</f>
        <v>1</v>
      </c>
      <c r="DA696" s="14">
        <f t="shared" si="822"/>
        <v>16</v>
      </c>
      <c r="DB696" s="14">
        <f>INDEX(属性投放!$AN$7:$AN$58,DA696)</f>
        <v>60</v>
      </c>
      <c r="DC696" s="14" t="s">
        <v>702</v>
      </c>
      <c r="DD696" s="14">
        <f>INDEX(属性投放!$BJ$6:$BJ$85,(CT696-2)*20+CX696)</f>
        <v>120</v>
      </c>
      <c r="DE696" s="14">
        <f>SUMIFS(DD$5:DD696,$CR$5:$CR696,"="&amp;$CR696)</f>
        <v>940</v>
      </c>
      <c r="DF696" s="14" t="s">
        <v>703</v>
      </c>
      <c r="DG696" s="14">
        <f>INDEX(属性投放!$BK$6:$BK$85,(CT696-2)*20+CX696)</f>
        <v>60</v>
      </c>
      <c r="DH696" s="14">
        <f>SUMIFS(DG$5:DG696,$CR$5:$CR696,"="&amp;$CR696)</f>
        <v>472</v>
      </c>
      <c r="DI696" s="14" t="s">
        <v>704</v>
      </c>
      <c r="DJ696" s="14">
        <f>INDEX(属性投放!$BL$6:$BL$85,(CT696-2)*20+CX696)</f>
        <v>1200</v>
      </c>
      <c r="DK696" s="14">
        <f>SUMIFS(DJ$5:DJ696,$CR$5:$CR696,"="&amp;$CR696)</f>
        <v>9400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818"/>
        <v>14</v>
      </c>
      <c r="CS697" s="13">
        <f t="shared" si="819"/>
        <v>17</v>
      </c>
      <c r="CT697" s="14">
        <f t="shared" si="820"/>
        <v>3</v>
      </c>
      <c r="CU697" s="14">
        <f t="shared" si="821"/>
        <v>1102014</v>
      </c>
      <c r="CV697" s="14" t="str">
        <f>INDEX($O$6:$O$27,CR697)&amp;"-"&amp;INDEX(属性投放!$AB$7:$AB$26,CX697)&amp;"-魂火-"&amp;CZ697</f>
        <v>石灵明-叫唤+2-魂火-2</v>
      </c>
      <c r="CW697" s="25" t="s">
        <v>162</v>
      </c>
      <c r="CX697" s="14">
        <f>INDEX(属性投放!$AL$7:$AL$58,CS697)</f>
        <v>9</v>
      </c>
      <c r="CY697" s="14" t="s">
        <v>701</v>
      </c>
      <c r="CZ697" s="14">
        <f>INDEX(属性投放!$AM$7:$AM$58,CS697)</f>
        <v>2</v>
      </c>
      <c r="DA697" s="14">
        <f t="shared" si="822"/>
        <v>17</v>
      </c>
      <c r="DB697" s="14">
        <f>INDEX(属性投放!$AN$7:$AN$58,DA697)</f>
        <v>62</v>
      </c>
      <c r="DC697" s="14" t="s">
        <v>702</v>
      </c>
      <c r="DD697" s="14">
        <f>INDEX(属性投放!$BJ$6:$BJ$85,(CT697-2)*20+CX697)</f>
        <v>120</v>
      </c>
      <c r="DE697" s="14">
        <f>SUMIFS(DD$5:DD697,$CR$5:$CR697,"="&amp;$CR697)</f>
        <v>1060</v>
      </c>
      <c r="DF697" s="14" t="s">
        <v>703</v>
      </c>
      <c r="DG697" s="14">
        <f>INDEX(属性投放!$BK$6:$BK$85,(CT697-2)*20+CX697)</f>
        <v>60</v>
      </c>
      <c r="DH697" s="14">
        <f>SUMIFS(DG$5:DG697,$CR$5:$CR697,"="&amp;$CR697)</f>
        <v>532</v>
      </c>
      <c r="DI697" s="14" t="s">
        <v>704</v>
      </c>
      <c r="DJ697" s="14">
        <f>INDEX(属性投放!$BL$6:$BL$85,(CT697-2)*20+CX697)</f>
        <v>1200</v>
      </c>
      <c r="DK697" s="14">
        <f>SUMIFS(DJ$5:DJ697,$CR$5:$CR697,"="&amp;$CR697)</f>
        <v>10600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818"/>
        <v>14</v>
      </c>
      <c r="CS698" s="13">
        <f t="shared" si="819"/>
        <v>18</v>
      </c>
      <c r="CT698" s="14">
        <f t="shared" si="820"/>
        <v>3</v>
      </c>
      <c r="CU698" s="14">
        <f t="shared" si="821"/>
        <v>1102014</v>
      </c>
      <c r="CV698" s="14" t="str">
        <f>INDEX($O$6:$O$27,CR698)&amp;"-"&amp;INDEX(属性投放!$AB$7:$AB$26,CX698)&amp;"-魂火-"&amp;CZ698</f>
        <v>石灵明-叫唤+2-魂火-3</v>
      </c>
      <c r="CW698" s="25" t="s">
        <v>162</v>
      </c>
      <c r="CX698" s="14">
        <f>INDEX(属性投放!$AL$7:$AL$58,CS698)</f>
        <v>9</v>
      </c>
      <c r="CY698" s="14" t="s">
        <v>701</v>
      </c>
      <c r="CZ698" s="14">
        <f>INDEX(属性投放!$AM$7:$AM$58,CS698)</f>
        <v>3</v>
      </c>
      <c r="DA698" s="14">
        <f t="shared" si="822"/>
        <v>18</v>
      </c>
      <c r="DB698" s="14">
        <f>INDEX(属性投放!$AN$7:$AN$58,DA698)</f>
        <v>65</v>
      </c>
      <c r="DC698" s="14" t="s">
        <v>702</v>
      </c>
      <c r="DD698" s="14">
        <f>INDEX(属性投放!$BJ$6:$BJ$85,(CT698-2)*20+CX698)</f>
        <v>120</v>
      </c>
      <c r="DE698" s="14">
        <f>SUMIFS(DD$5:DD698,$CR$5:$CR698,"="&amp;$CR698)</f>
        <v>1180</v>
      </c>
      <c r="DF698" s="14" t="s">
        <v>703</v>
      </c>
      <c r="DG698" s="14">
        <f>INDEX(属性投放!$BK$6:$BK$85,(CT698-2)*20+CX698)</f>
        <v>60</v>
      </c>
      <c r="DH698" s="14">
        <f>SUMIFS(DG$5:DG698,$CR$5:$CR698,"="&amp;$CR698)</f>
        <v>592</v>
      </c>
      <c r="DI698" s="14" t="s">
        <v>704</v>
      </c>
      <c r="DJ698" s="14">
        <f>INDEX(属性投放!$BL$6:$BL$85,(CT698-2)*20+CX698)</f>
        <v>1200</v>
      </c>
      <c r="DK698" s="14">
        <f>SUMIFS(DJ$5:DJ698,$CR$5:$CR698,"="&amp;$CR698)</f>
        <v>11800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818"/>
        <v>14</v>
      </c>
      <c r="CS699" s="13">
        <f t="shared" si="819"/>
        <v>19</v>
      </c>
      <c r="CT699" s="14">
        <f t="shared" si="820"/>
        <v>3</v>
      </c>
      <c r="CU699" s="14">
        <f t="shared" si="821"/>
        <v>1102014</v>
      </c>
      <c r="CV699" s="14" t="str">
        <f>INDEX($O$6:$O$27,CR699)&amp;"-"&amp;INDEX(属性投放!$AB$7:$AB$26,CX699)&amp;"-魂火-"&amp;CZ699</f>
        <v>石灵明-大叫唤-魂火-1</v>
      </c>
      <c r="CW699" s="25" t="s">
        <v>162</v>
      </c>
      <c r="CX699" s="14">
        <f>INDEX(属性投放!$AL$7:$AL$58,CS699)</f>
        <v>10</v>
      </c>
      <c r="CY699" s="14" t="s">
        <v>701</v>
      </c>
      <c r="CZ699" s="14">
        <f>INDEX(属性投放!$AM$7:$AM$58,CS699)</f>
        <v>1</v>
      </c>
      <c r="DA699" s="14">
        <f t="shared" si="822"/>
        <v>19</v>
      </c>
      <c r="DB699" s="14">
        <f>INDEX(属性投放!$AN$7:$AN$58,DA699)</f>
        <v>67</v>
      </c>
      <c r="DC699" s="14" t="s">
        <v>702</v>
      </c>
      <c r="DD699" s="14">
        <f>INDEX(属性投放!$BJ$6:$BJ$85,(CT699-2)*20+CX699)</f>
        <v>150</v>
      </c>
      <c r="DE699" s="14">
        <f>SUMIFS(DD$5:DD699,$CR$5:$CR699,"="&amp;$CR699)</f>
        <v>1330</v>
      </c>
      <c r="DF699" s="14" t="s">
        <v>703</v>
      </c>
      <c r="DG699" s="14">
        <f>INDEX(属性投放!$BK$6:$BK$85,(CT699-2)*20+CX699)</f>
        <v>75</v>
      </c>
      <c r="DH699" s="14">
        <f>SUMIFS(DG$5:DG699,$CR$5:$CR699,"="&amp;$CR699)</f>
        <v>667</v>
      </c>
      <c r="DI699" s="14" t="s">
        <v>704</v>
      </c>
      <c r="DJ699" s="14">
        <f>INDEX(属性投放!$BL$6:$BL$85,(CT699-2)*20+CX699)</f>
        <v>1500</v>
      </c>
      <c r="DK699" s="14">
        <f>SUMIFS(DJ$5:DJ699,$CR$5:$CR699,"="&amp;$CR699)</f>
        <v>13300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818"/>
        <v>14</v>
      </c>
      <c r="CS700" s="13">
        <f t="shared" si="819"/>
        <v>20</v>
      </c>
      <c r="CT700" s="14">
        <f t="shared" si="820"/>
        <v>3</v>
      </c>
      <c r="CU700" s="14">
        <f t="shared" si="821"/>
        <v>1102014</v>
      </c>
      <c r="CV700" s="14" t="str">
        <f>INDEX($O$6:$O$27,CR700)&amp;"-"&amp;INDEX(属性投放!$AB$7:$AB$26,CX700)&amp;"-魂火-"&amp;CZ700</f>
        <v>石灵明-大叫唤-魂火-2</v>
      </c>
      <c r="CW700" s="25" t="s">
        <v>162</v>
      </c>
      <c r="CX700" s="14">
        <f>INDEX(属性投放!$AL$7:$AL$58,CS700)</f>
        <v>10</v>
      </c>
      <c r="CY700" s="14" t="s">
        <v>701</v>
      </c>
      <c r="CZ700" s="14">
        <f>INDEX(属性投放!$AM$7:$AM$58,CS700)</f>
        <v>2</v>
      </c>
      <c r="DA700" s="14">
        <f t="shared" si="822"/>
        <v>20</v>
      </c>
      <c r="DB700" s="14">
        <f>INDEX(属性投放!$AN$7:$AN$58,DA700)</f>
        <v>70</v>
      </c>
      <c r="DC700" s="14" t="s">
        <v>702</v>
      </c>
      <c r="DD700" s="14">
        <f>INDEX(属性投放!$BJ$6:$BJ$85,(CT700-2)*20+CX700)</f>
        <v>150</v>
      </c>
      <c r="DE700" s="14">
        <f>SUMIFS(DD$5:DD700,$CR$5:$CR700,"="&amp;$CR700)</f>
        <v>1480</v>
      </c>
      <c r="DF700" s="14" t="s">
        <v>703</v>
      </c>
      <c r="DG700" s="14">
        <f>INDEX(属性投放!$BK$6:$BK$85,(CT700-2)*20+CX700)</f>
        <v>75</v>
      </c>
      <c r="DH700" s="14">
        <f>SUMIFS(DG$5:DG700,$CR$5:$CR700,"="&amp;$CR700)</f>
        <v>742</v>
      </c>
      <c r="DI700" s="14" t="s">
        <v>704</v>
      </c>
      <c r="DJ700" s="14">
        <f>INDEX(属性投放!$BL$6:$BL$85,(CT700-2)*20+CX700)</f>
        <v>1500</v>
      </c>
      <c r="DK700" s="14">
        <f>SUMIFS(DJ$5:DJ700,$CR$5:$CR700,"="&amp;$CR700)</f>
        <v>14800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818"/>
        <v>14</v>
      </c>
      <c r="CS701" s="13">
        <f t="shared" si="819"/>
        <v>21</v>
      </c>
      <c r="CT701" s="14">
        <f t="shared" si="820"/>
        <v>3</v>
      </c>
      <c r="CU701" s="14">
        <f t="shared" si="821"/>
        <v>1102014</v>
      </c>
      <c r="CV701" s="14" t="str">
        <f>INDEX($O$6:$O$27,CR701)&amp;"-"&amp;INDEX(属性投放!$AB$7:$AB$26,CX701)&amp;"-魂火-"&amp;CZ701</f>
        <v>石灵明-大叫唤-魂火-3</v>
      </c>
      <c r="CW701" s="25" t="s">
        <v>162</v>
      </c>
      <c r="CX701" s="14">
        <f>INDEX(属性投放!$AL$7:$AL$58,CS701)</f>
        <v>10</v>
      </c>
      <c r="CY701" s="14" t="s">
        <v>701</v>
      </c>
      <c r="CZ701" s="14">
        <f>INDEX(属性投放!$AM$7:$AM$58,CS701)</f>
        <v>3</v>
      </c>
      <c r="DA701" s="14">
        <f t="shared" si="822"/>
        <v>21</v>
      </c>
      <c r="DB701" s="14">
        <f>INDEX(属性投放!$AN$7:$AN$58,DA701)</f>
        <v>72</v>
      </c>
      <c r="DC701" s="14" t="s">
        <v>702</v>
      </c>
      <c r="DD701" s="14">
        <f>INDEX(属性投放!$BJ$6:$BJ$85,(CT701-2)*20+CX701)</f>
        <v>150</v>
      </c>
      <c r="DE701" s="14">
        <f>SUMIFS(DD$5:DD701,$CR$5:$CR701,"="&amp;$CR701)</f>
        <v>1630</v>
      </c>
      <c r="DF701" s="14" t="s">
        <v>703</v>
      </c>
      <c r="DG701" s="14">
        <f>INDEX(属性投放!$BK$6:$BK$85,(CT701-2)*20+CX701)</f>
        <v>75</v>
      </c>
      <c r="DH701" s="14">
        <f>SUMIFS(DG$5:DG701,$CR$5:$CR701,"="&amp;$CR701)</f>
        <v>817</v>
      </c>
      <c r="DI701" s="14" t="s">
        <v>704</v>
      </c>
      <c r="DJ701" s="14">
        <f>INDEX(属性投放!$BL$6:$BL$85,(CT701-2)*20+CX701)</f>
        <v>1500</v>
      </c>
      <c r="DK701" s="14">
        <f>SUMIFS(DJ$5:DJ701,$CR$5:$CR701,"="&amp;$CR701)</f>
        <v>16300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818"/>
        <v>14</v>
      </c>
      <c r="CS702" s="13">
        <f t="shared" si="819"/>
        <v>22</v>
      </c>
      <c r="CT702" s="14">
        <f t="shared" si="820"/>
        <v>3</v>
      </c>
      <c r="CU702" s="14">
        <f t="shared" si="821"/>
        <v>1102014</v>
      </c>
      <c r="CV702" s="14" t="str">
        <f>INDEX($O$6:$O$27,CR702)&amp;"-"&amp;INDEX(属性投放!$AB$7:$AB$26,CX702)&amp;"-魂火-"&amp;CZ702</f>
        <v>石灵明-大叫唤+1-魂火-1</v>
      </c>
      <c r="CW702" s="25" t="s">
        <v>162</v>
      </c>
      <c r="CX702" s="14">
        <f>INDEX(属性投放!$AL$7:$AL$58,CS702)</f>
        <v>11</v>
      </c>
      <c r="CY702" s="14" t="s">
        <v>701</v>
      </c>
      <c r="CZ702" s="14">
        <f>INDEX(属性投放!$AM$7:$AM$58,CS702)</f>
        <v>1</v>
      </c>
      <c r="DA702" s="14">
        <f t="shared" si="822"/>
        <v>22</v>
      </c>
      <c r="DB702" s="14">
        <f>INDEX(属性投放!$AN$7:$AN$58,DA702)</f>
        <v>75</v>
      </c>
      <c r="DC702" s="14" t="s">
        <v>702</v>
      </c>
      <c r="DD702" s="14">
        <f>INDEX(属性投放!$BJ$6:$BJ$85,(CT702-2)*20+CX702)</f>
        <v>180</v>
      </c>
      <c r="DE702" s="14">
        <f>SUMIFS(DD$5:DD702,$CR$5:$CR702,"="&amp;$CR702)</f>
        <v>1810</v>
      </c>
      <c r="DF702" s="14" t="s">
        <v>703</v>
      </c>
      <c r="DG702" s="14">
        <f>INDEX(属性投放!$BK$6:$BK$85,(CT702-2)*20+CX702)</f>
        <v>90</v>
      </c>
      <c r="DH702" s="14">
        <f>SUMIFS(DG$5:DG702,$CR$5:$CR702,"="&amp;$CR702)</f>
        <v>907</v>
      </c>
      <c r="DI702" s="14" t="s">
        <v>704</v>
      </c>
      <c r="DJ702" s="14">
        <f>INDEX(属性投放!$BL$6:$BL$85,(CT702-2)*20+CX702)</f>
        <v>1800</v>
      </c>
      <c r="DK702" s="14">
        <f>SUMIFS(DJ$5:DJ702,$CR$5:$CR702,"="&amp;$CR702)</f>
        <v>18100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818"/>
        <v>14</v>
      </c>
      <c r="CS703" s="13">
        <f t="shared" si="819"/>
        <v>23</v>
      </c>
      <c r="CT703" s="14">
        <f t="shared" si="820"/>
        <v>3</v>
      </c>
      <c r="CU703" s="14">
        <f t="shared" si="821"/>
        <v>1102014</v>
      </c>
      <c r="CV703" s="14" t="str">
        <f>INDEX($O$6:$O$27,CR703)&amp;"-"&amp;INDEX(属性投放!$AB$7:$AB$26,CX703)&amp;"-魂火-"&amp;CZ703</f>
        <v>石灵明-大叫唤+1-魂火-2</v>
      </c>
      <c r="CW703" s="25" t="s">
        <v>162</v>
      </c>
      <c r="CX703" s="14">
        <f>INDEX(属性投放!$AL$7:$AL$58,CS703)</f>
        <v>11</v>
      </c>
      <c r="CY703" s="14" t="s">
        <v>701</v>
      </c>
      <c r="CZ703" s="14">
        <f>INDEX(属性投放!$AM$7:$AM$58,CS703)</f>
        <v>2</v>
      </c>
      <c r="DA703" s="14">
        <f t="shared" si="822"/>
        <v>23</v>
      </c>
      <c r="DB703" s="14">
        <f>INDEX(属性投放!$AN$7:$AN$58,DA703)</f>
        <v>77</v>
      </c>
      <c r="DC703" s="14" t="s">
        <v>702</v>
      </c>
      <c r="DD703" s="14">
        <f>INDEX(属性投放!$BJ$6:$BJ$85,(CT703-2)*20+CX703)</f>
        <v>180</v>
      </c>
      <c r="DE703" s="14">
        <f>SUMIFS(DD$5:DD703,$CR$5:$CR703,"="&amp;$CR703)</f>
        <v>1990</v>
      </c>
      <c r="DF703" s="14" t="s">
        <v>703</v>
      </c>
      <c r="DG703" s="14">
        <f>INDEX(属性投放!$BK$6:$BK$85,(CT703-2)*20+CX703)</f>
        <v>90</v>
      </c>
      <c r="DH703" s="14">
        <f>SUMIFS(DG$5:DG703,$CR$5:$CR703,"="&amp;$CR703)</f>
        <v>997</v>
      </c>
      <c r="DI703" s="14" t="s">
        <v>704</v>
      </c>
      <c r="DJ703" s="14">
        <f>INDEX(属性投放!$BL$6:$BL$85,(CT703-2)*20+CX703)</f>
        <v>1800</v>
      </c>
      <c r="DK703" s="14">
        <f>SUMIFS(DJ$5:DJ703,$CR$5:$CR703,"="&amp;$CR703)</f>
        <v>19900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818"/>
        <v>14</v>
      </c>
      <c r="CS704" s="13">
        <f t="shared" si="819"/>
        <v>24</v>
      </c>
      <c r="CT704" s="14">
        <f t="shared" si="820"/>
        <v>3</v>
      </c>
      <c r="CU704" s="14">
        <f t="shared" si="821"/>
        <v>1102014</v>
      </c>
      <c r="CV704" s="14" t="str">
        <f>INDEX($O$6:$O$27,CR704)&amp;"-"&amp;INDEX(属性投放!$AB$7:$AB$26,CX704)&amp;"-魂火-"&amp;CZ704</f>
        <v>石灵明-大叫唤+1-魂火-3</v>
      </c>
      <c r="CW704" s="25" t="s">
        <v>162</v>
      </c>
      <c r="CX704" s="14">
        <f>INDEX(属性投放!$AL$7:$AL$58,CS704)</f>
        <v>11</v>
      </c>
      <c r="CY704" s="14" t="s">
        <v>701</v>
      </c>
      <c r="CZ704" s="14">
        <f>INDEX(属性投放!$AM$7:$AM$58,CS704)</f>
        <v>3</v>
      </c>
      <c r="DA704" s="14">
        <f t="shared" si="822"/>
        <v>24</v>
      </c>
      <c r="DB704" s="14">
        <f>INDEX(属性投放!$AN$7:$AN$58,DA704)</f>
        <v>80</v>
      </c>
      <c r="DC704" s="14" t="s">
        <v>702</v>
      </c>
      <c r="DD704" s="14">
        <f>INDEX(属性投放!$BJ$6:$BJ$85,(CT704-2)*20+CX704)</f>
        <v>180</v>
      </c>
      <c r="DE704" s="14">
        <f>SUMIFS(DD$5:DD704,$CR$5:$CR704,"="&amp;$CR704)</f>
        <v>2170</v>
      </c>
      <c r="DF704" s="14" t="s">
        <v>703</v>
      </c>
      <c r="DG704" s="14">
        <f>INDEX(属性投放!$BK$6:$BK$85,(CT704-2)*20+CX704)</f>
        <v>90</v>
      </c>
      <c r="DH704" s="14">
        <f>SUMIFS(DG$5:DG704,$CR$5:$CR704,"="&amp;$CR704)</f>
        <v>1087</v>
      </c>
      <c r="DI704" s="14" t="s">
        <v>704</v>
      </c>
      <c r="DJ704" s="14">
        <f>INDEX(属性投放!$BL$6:$BL$85,(CT704-2)*20+CX704)</f>
        <v>1800</v>
      </c>
      <c r="DK704" s="14">
        <f>SUMIFS(DJ$5:DJ704,$CR$5:$CR704,"="&amp;$CR704)</f>
        <v>21700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818"/>
        <v>14</v>
      </c>
      <c r="CS705" s="13">
        <f t="shared" si="819"/>
        <v>25</v>
      </c>
      <c r="CT705" s="14">
        <f t="shared" si="820"/>
        <v>3</v>
      </c>
      <c r="CU705" s="14">
        <f t="shared" si="821"/>
        <v>1102014</v>
      </c>
      <c r="CV705" s="14" t="str">
        <f>INDEX($O$6:$O$27,CR705)&amp;"-"&amp;INDEX(属性投放!$AB$7:$AB$26,CX705)&amp;"-魂火-"&amp;CZ705</f>
        <v>石灵明-大叫唤+2-魂火-1</v>
      </c>
      <c r="CW705" s="25" t="s">
        <v>162</v>
      </c>
      <c r="CX705" s="14">
        <f>INDEX(属性投放!$AL$7:$AL$58,CS705)</f>
        <v>12</v>
      </c>
      <c r="CY705" s="14" t="s">
        <v>701</v>
      </c>
      <c r="CZ705" s="14">
        <f>INDEX(属性投放!$AM$7:$AM$58,CS705)</f>
        <v>1</v>
      </c>
      <c r="DA705" s="14">
        <f t="shared" si="822"/>
        <v>25</v>
      </c>
      <c r="DB705" s="14">
        <f>INDEX(属性投放!$AN$7:$AN$58,DA705)</f>
        <v>82</v>
      </c>
      <c r="DC705" s="14" t="s">
        <v>702</v>
      </c>
      <c r="DD705" s="14">
        <f>INDEX(属性投放!$BJ$6:$BJ$85,(CT705-2)*20+CX705)</f>
        <v>250</v>
      </c>
      <c r="DE705" s="14">
        <f>SUMIFS(DD$5:DD705,$CR$5:$CR705,"="&amp;$CR705)</f>
        <v>2420</v>
      </c>
      <c r="DF705" s="14" t="s">
        <v>703</v>
      </c>
      <c r="DG705" s="14">
        <f>INDEX(属性投放!$BK$6:$BK$85,(CT705-2)*20+CX705)</f>
        <v>125</v>
      </c>
      <c r="DH705" s="14">
        <f>SUMIFS(DG$5:DG705,$CR$5:$CR705,"="&amp;$CR705)</f>
        <v>1212</v>
      </c>
      <c r="DI705" s="14" t="s">
        <v>704</v>
      </c>
      <c r="DJ705" s="14">
        <f>INDEX(属性投放!$BL$6:$BL$85,(CT705-2)*20+CX705)</f>
        <v>2500</v>
      </c>
      <c r="DK705" s="14">
        <f>SUMIFS(DJ$5:DJ705,$CR$5:$CR705,"="&amp;$CR705)</f>
        <v>24200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818"/>
        <v>14</v>
      </c>
      <c r="CS706" s="13">
        <f t="shared" si="819"/>
        <v>26</v>
      </c>
      <c r="CT706" s="14">
        <f t="shared" si="820"/>
        <v>3</v>
      </c>
      <c r="CU706" s="14">
        <f t="shared" si="821"/>
        <v>1102014</v>
      </c>
      <c r="CV706" s="14" t="str">
        <f>INDEX($O$6:$O$27,CR706)&amp;"-"&amp;INDEX(属性投放!$AB$7:$AB$26,CX706)&amp;"-魂火-"&amp;CZ706</f>
        <v>石灵明-大叫唤+2-魂火-2</v>
      </c>
      <c r="CW706" s="25" t="s">
        <v>162</v>
      </c>
      <c r="CX706" s="14">
        <f>INDEX(属性投放!$AL$7:$AL$58,CS706)</f>
        <v>12</v>
      </c>
      <c r="CY706" s="14" t="s">
        <v>701</v>
      </c>
      <c r="CZ706" s="14">
        <f>INDEX(属性投放!$AM$7:$AM$58,CS706)</f>
        <v>2</v>
      </c>
      <c r="DA706" s="14">
        <f t="shared" si="822"/>
        <v>26</v>
      </c>
      <c r="DB706" s="14">
        <f>INDEX(属性投放!$AN$7:$AN$58,DA706)</f>
        <v>85</v>
      </c>
      <c r="DC706" s="14" t="s">
        <v>702</v>
      </c>
      <c r="DD706" s="14">
        <f>INDEX(属性投放!$BJ$6:$BJ$85,(CT706-2)*20+CX706)</f>
        <v>250</v>
      </c>
      <c r="DE706" s="14">
        <f>SUMIFS(DD$5:DD706,$CR$5:$CR706,"="&amp;$CR706)</f>
        <v>2670</v>
      </c>
      <c r="DF706" s="14" t="s">
        <v>703</v>
      </c>
      <c r="DG706" s="14">
        <f>INDEX(属性投放!$BK$6:$BK$85,(CT706-2)*20+CX706)</f>
        <v>125</v>
      </c>
      <c r="DH706" s="14">
        <f>SUMIFS(DG$5:DG706,$CR$5:$CR706,"="&amp;$CR706)</f>
        <v>1337</v>
      </c>
      <c r="DI706" s="14" t="s">
        <v>704</v>
      </c>
      <c r="DJ706" s="14">
        <f>INDEX(属性投放!$BL$6:$BL$85,(CT706-2)*20+CX706)</f>
        <v>2500</v>
      </c>
      <c r="DK706" s="14">
        <f>SUMIFS(DJ$5:DJ706,$CR$5:$CR706,"="&amp;$CR706)</f>
        <v>26700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818"/>
        <v>14</v>
      </c>
      <c r="CS707" s="13">
        <f t="shared" si="819"/>
        <v>27</v>
      </c>
      <c r="CT707" s="14">
        <f t="shared" si="820"/>
        <v>3</v>
      </c>
      <c r="CU707" s="14">
        <f t="shared" si="821"/>
        <v>1102014</v>
      </c>
      <c r="CV707" s="14" t="str">
        <f>INDEX($O$6:$O$27,CR707)&amp;"-"&amp;INDEX(属性投放!$AB$7:$AB$26,CX707)&amp;"-魂火-"&amp;CZ707</f>
        <v>石灵明-大叫唤+2-魂火-3</v>
      </c>
      <c r="CW707" s="25" t="s">
        <v>162</v>
      </c>
      <c r="CX707" s="14">
        <f>INDEX(属性投放!$AL$7:$AL$58,CS707)</f>
        <v>12</v>
      </c>
      <c r="CY707" s="14" t="s">
        <v>701</v>
      </c>
      <c r="CZ707" s="14">
        <f>INDEX(属性投放!$AM$7:$AM$58,CS707)</f>
        <v>3</v>
      </c>
      <c r="DA707" s="14">
        <f t="shared" si="822"/>
        <v>27</v>
      </c>
      <c r="DB707" s="14">
        <f>INDEX(属性投放!$AN$7:$AN$58,DA707)</f>
        <v>87</v>
      </c>
      <c r="DC707" s="14" t="s">
        <v>702</v>
      </c>
      <c r="DD707" s="14">
        <f>INDEX(属性投放!$BJ$6:$BJ$85,(CT707-2)*20+CX707)</f>
        <v>250</v>
      </c>
      <c r="DE707" s="14">
        <f>SUMIFS(DD$5:DD707,$CR$5:$CR707,"="&amp;$CR707)</f>
        <v>2920</v>
      </c>
      <c r="DF707" s="14" t="s">
        <v>703</v>
      </c>
      <c r="DG707" s="14">
        <f>INDEX(属性投放!$BK$6:$BK$85,(CT707-2)*20+CX707)</f>
        <v>125</v>
      </c>
      <c r="DH707" s="14">
        <f>SUMIFS(DG$5:DG707,$CR$5:$CR707,"="&amp;$CR707)</f>
        <v>1462</v>
      </c>
      <c r="DI707" s="14" t="s">
        <v>704</v>
      </c>
      <c r="DJ707" s="14">
        <f>INDEX(属性投放!$BL$6:$BL$85,(CT707-2)*20+CX707)</f>
        <v>2500</v>
      </c>
      <c r="DK707" s="14">
        <f>SUMIFS(DJ$5:DJ707,$CR$5:$CR707,"="&amp;$CR707)</f>
        <v>29200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818"/>
        <v>14</v>
      </c>
      <c r="CS708" s="13">
        <f t="shared" si="819"/>
        <v>28</v>
      </c>
      <c r="CT708" s="14">
        <f t="shared" si="820"/>
        <v>3</v>
      </c>
      <c r="CU708" s="14">
        <f t="shared" si="821"/>
        <v>1102014</v>
      </c>
      <c r="CV708" s="14" t="str">
        <f>INDEX($O$6:$O$27,CR708)&amp;"-"&amp;INDEX(属性投放!$AB$7:$AB$26,CX708)&amp;"-魂火-"&amp;CZ708</f>
        <v>石灵明-焦热-魂火-1</v>
      </c>
      <c r="CW708" s="25" t="s">
        <v>162</v>
      </c>
      <c r="CX708" s="14">
        <f>INDEX(属性投放!$AL$7:$AL$58,CS708)</f>
        <v>13</v>
      </c>
      <c r="CY708" s="14" t="s">
        <v>701</v>
      </c>
      <c r="CZ708" s="14">
        <f>INDEX(属性投放!$AM$7:$AM$58,CS708)</f>
        <v>1</v>
      </c>
      <c r="DA708" s="14">
        <f t="shared" si="822"/>
        <v>28</v>
      </c>
      <c r="DB708" s="14">
        <f>INDEX(属性投放!$AN$7:$AN$58,DA708)</f>
        <v>90</v>
      </c>
      <c r="DC708" s="14" t="s">
        <v>702</v>
      </c>
      <c r="DD708" s="14">
        <f>INDEX(属性投放!$BJ$6:$BJ$85,(CT708-2)*20+CX708)</f>
        <v>300</v>
      </c>
      <c r="DE708" s="14">
        <f>SUMIFS(DD$5:DD708,$CR$5:$CR708,"="&amp;$CR708)</f>
        <v>3220</v>
      </c>
      <c r="DF708" s="14" t="s">
        <v>703</v>
      </c>
      <c r="DG708" s="14">
        <f>INDEX(属性投放!$BK$6:$BK$85,(CT708-2)*20+CX708)</f>
        <v>150</v>
      </c>
      <c r="DH708" s="14">
        <f>SUMIFS(DG$5:DG708,$CR$5:$CR708,"="&amp;$CR708)</f>
        <v>1612</v>
      </c>
      <c r="DI708" s="14" t="s">
        <v>704</v>
      </c>
      <c r="DJ708" s="14">
        <f>INDEX(属性投放!$BL$6:$BL$85,(CT708-2)*20+CX708)</f>
        <v>3000</v>
      </c>
      <c r="DK708" s="14">
        <f>SUMIFS(DJ$5:DJ708,$CR$5:$CR708,"="&amp;$CR708)</f>
        <v>32200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ref="CR709:CR772" si="823">MATCH(CQ709-1,$U$5:$U$27,1)</f>
        <v>14</v>
      </c>
      <c r="CS709" s="13">
        <f t="shared" ref="CS709:CS772" si="824">CQ709-(CR709-1)*52</f>
        <v>29</v>
      </c>
      <c r="CT709" s="14">
        <f t="shared" ref="CT709:CT772" si="825">INDEX($Q$6:$Q$27,CR709)</f>
        <v>3</v>
      </c>
      <c r="CU709" s="14">
        <f t="shared" ref="CU709:CU772" si="826">INDEX($N$6:$N$27,CR709)</f>
        <v>1102014</v>
      </c>
      <c r="CV709" s="14" t="str">
        <f>INDEX($O$6:$O$27,CR709)&amp;"-"&amp;INDEX(属性投放!$AB$7:$AB$26,CX709)&amp;"-魂火-"&amp;CZ709</f>
        <v>石灵明-焦热-魂火-2</v>
      </c>
      <c r="CW709" s="25" t="s">
        <v>162</v>
      </c>
      <c r="CX709" s="14">
        <f>INDEX(属性投放!$AL$7:$AL$58,CS709)</f>
        <v>13</v>
      </c>
      <c r="CY709" s="14" t="s">
        <v>701</v>
      </c>
      <c r="CZ709" s="14">
        <f>INDEX(属性投放!$AM$7:$AM$58,CS709)</f>
        <v>2</v>
      </c>
      <c r="DA709" s="14">
        <f t="shared" ref="DA709:DA772" si="827">CS709</f>
        <v>29</v>
      </c>
      <c r="DB709" s="14">
        <f>INDEX(属性投放!$AN$7:$AN$58,DA709)</f>
        <v>92</v>
      </c>
      <c r="DC709" s="14" t="s">
        <v>702</v>
      </c>
      <c r="DD709" s="14">
        <f>INDEX(属性投放!$BJ$6:$BJ$85,(CT709-2)*20+CX709)</f>
        <v>300</v>
      </c>
      <c r="DE709" s="14">
        <f>SUMIFS(DD$5:DD709,$CR$5:$CR709,"="&amp;$CR709)</f>
        <v>3520</v>
      </c>
      <c r="DF709" s="14" t="s">
        <v>703</v>
      </c>
      <c r="DG709" s="14">
        <f>INDEX(属性投放!$BK$6:$BK$85,(CT709-2)*20+CX709)</f>
        <v>150</v>
      </c>
      <c r="DH709" s="14">
        <f>SUMIFS(DG$5:DG709,$CR$5:$CR709,"="&amp;$CR709)</f>
        <v>1762</v>
      </c>
      <c r="DI709" s="14" t="s">
        <v>704</v>
      </c>
      <c r="DJ709" s="14">
        <f>INDEX(属性投放!$BL$6:$BL$85,(CT709-2)*20+CX709)</f>
        <v>3000</v>
      </c>
      <c r="DK709" s="14">
        <f>SUMIFS(DJ$5:DJ709,$CR$5:$CR709,"="&amp;$CR709)</f>
        <v>35200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si="823"/>
        <v>14</v>
      </c>
      <c r="CS710" s="13">
        <f t="shared" si="824"/>
        <v>30</v>
      </c>
      <c r="CT710" s="14">
        <f t="shared" si="825"/>
        <v>3</v>
      </c>
      <c r="CU710" s="14">
        <f t="shared" si="826"/>
        <v>1102014</v>
      </c>
      <c r="CV710" s="14" t="str">
        <f>INDEX($O$6:$O$27,CR710)&amp;"-"&amp;INDEX(属性投放!$AB$7:$AB$26,CX710)&amp;"-魂火-"&amp;CZ710</f>
        <v>石灵明-焦热-魂火-3</v>
      </c>
      <c r="CW710" s="25" t="s">
        <v>162</v>
      </c>
      <c r="CX710" s="14">
        <f>INDEX(属性投放!$AL$7:$AL$58,CS710)</f>
        <v>13</v>
      </c>
      <c r="CY710" s="14" t="s">
        <v>701</v>
      </c>
      <c r="CZ710" s="14">
        <f>INDEX(属性投放!$AM$7:$AM$58,CS710)</f>
        <v>3</v>
      </c>
      <c r="DA710" s="14">
        <f t="shared" si="827"/>
        <v>30</v>
      </c>
      <c r="DB710" s="14">
        <f>INDEX(属性投放!$AN$7:$AN$58,DA710)</f>
        <v>95</v>
      </c>
      <c r="DC710" s="14" t="s">
        <v>702</v>
      </c>
      <c r="DD710" s="14">
        <f>INDEX(属性投放!$BJ$6:$BJ$85,(CT710-2)*20+CX710)</f>
        <v>300</v>
      </c>
      <c r="DE710" s="14">
        <f>SUMIFS(DD$5:DD710,$CR$5:$CR710,"="&amp;$CR710)</f>
        <v>3820</v>
      </c>
      <c r="DF710" s="14" t="s">
        <v>703</v>
      </c>
      <c r="DG710" s="14">
        <f>INDEX(属性投放!$BK$6:$BK$85,(CT710-2)*20+CX710)</f>
        <v>150</v>
      </c>
      <c r="DH710" s="14">
        <f>SUMIFS(DG$5:DG710,$CR$5:$CR710,"="&amp;$CR710)</f>
        <v>1912</v>
      </c>
      <c r="DI710" s="14" t="s">
        <v>704</v>
      </c>
      <c r="DJ710" s="14">
        <f>INDEX(属性投放!$BL$6:$BL$85,(CT710-2)*20+CX710)</f>
        <v>3000</v>
      </c>
      <c r="DK710" s="14">
        <f>SUMIFS(DJ$5:DJ710,$CR$5:$CR710,"="&amp;$CR710)</f>
        <v>38200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823"/>
        <v>14</v>
      </c>
      <c r="CS711" s="13">
        <f t="shared" si="824"/>
        <v>31</v>
      </c>
      <c r="CT711" s="14">
        <f t="shared" si="825"/>
        <v>3</v>
      </c>
      <c r="CU711" s="14">
        <f t="shared" si="826"/>
        <v>1102014</v>
      </c>
      <c r="CV711" s="14" t="str">
        <f>INDEX($O$6:$O$27,CR711)&amp;"-"&amp;INDEX(属性投放!$AB$7:$AB$26,CX711)&amp;"-魂火-"&amp;CZ711</f>
        <v>石灵明-焦热+1-魂火-1</v>
      </c>
      <c r="CW711" s="25" t="s">
        <v>162</v>
      </c>
      <c r="CX711" s="14">
        <f>INDEX(属性投放!$AL$7:$AL$58,CS711)</f>
        <v>14</v>
      </c>
      <c r="CY711" s="14" t="s">
        <v>701</v>
      </c>
      <c r="CZ711" s="14">
        <f>INDEX(属性投放!$AM$7:$AM$58,CS711)</f>
        <v>1</v>
      </c>
      <c r="DA711" s="14">
        <f t="shared" si="827"/>
        <v>31</v>
      </c>
      <c r="DB711" s="14">
        <f>INDEX(属性投放!$AN$7:$AN$58,DA711)</f>
        <v>97</v>
      </c>
      <c r="DC711" s="14" t="s">
        <v>702</v>
      </c>
      <c r="DD711" s="14">
        <f>INDEX(属性投放!$BJ$6:$BJ$85,(CT711-2)*20+CX711)</f>
        <v>350</v>
      </c>
      <c r="DE711" s="14">
        <f>SUMIFS(DD$5:DD711,$CR$5:$CR711,"="&amp;$CR711)</f>
        <v>4170</v>
      </c>
      <c r="DF711" s="14" t="s">
        <v>703</v>
      </c>
      <c r="DG711" s="14">
        <f>INDEX(属性投放!$BK$6:$BK$85,(CT711-2)*20+CX711)</f>
        <v>175</v>
      </c>
      <c r="DH711" s="14">
        <f>SUMIFS(DG$5:DG711,$CR$5:$CR711,"="&amp;$CR711)</f>
        <v>2087</v>
      </c>
      <c r="DI711" s="14" t="s">
        <v>704</v>
      </c>
      <c r="DJ711" s="14">
        <f>INDEX(属性投放!$BL$6:$BL$85,(CT711-2)*20+CX711)</f>
        <v>3500</v>
      </c>
      <c r="DK711" s="14">
        <f>SUMIFS(DJ$5:DJ711,$CR$5:$CR711,"="&amp;$CR711)</f>
        <v>41700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823"/>
        <v>14</v>
      </c>
      <c r="CS712" s="13">
        <f t="shared" si="824"/>
        <v>32</v>
      </c>
      <c r="CT712" s="14">
        <f t="shared" si="825"/>
        <v>3</v>
      </c>
      <c r="CU712" s="14">
        <f t="shared" si="826"/>
        <v>1102014</v>
      </c>
      <c r="CV712" s="14" t="str">
        <f>INDEX($O$6:$O$27,CR712)&amp;"-"&amp;INDEX(属性投放!$AB$7:$AB$26,CX712)&amp;"-魂火-"&amp;CZ712</f>
        <v>石灵明-焦热+1-魂火-2</v>
      </c>
      <c r="CW712" s="25" t="s">
        <v>162</v>
      </c>
      <c r="CX712" s="14">
        <f>INDEX(属性投放!$AL$7:$AL$58,CS712)</f>
        <v>14</v>
      </c>
      <c r="CY712" s="14" t="s">
        <v>701</v>
      </c>
      <c r="CZ712" s="14">
        <f>INDEX(属性投放!$AM$7:$AM$58,CS712)</f>
        <v>2</v>
      </c>
      <c r="DA712" s="14">
        <f t="shared" si="827"/>
        <v>32</v>
      </c>
      <c r="DB712" s="14">
        <f>INDEX(属性投放!$AN$7:$AN$58,DA712)</f>
        <v>100</v>
      </c>
      <c r="DC712" s="14" t="s">
        <v>702</v>
      </c>
      <c r="DD712" s="14">
        <f>INDEX(属性投放!$BJ$6:$BJ$85,(CT712-2)*20+CX712)</f>
        <v>350</v>
      </c>
      <c r="DE712" s="14">
        <f>SUMIFS(DD$5:DD712,$CR$5:$CR712,"="&amp;$CR712)</f>
        <v>4520</v>
      </c>
      <c r="DF712" s="14" t="s">
        <v>703</v>
      </c>
      <c r="DG712" s="14">
        <f>INDEX(属性投放!$BK$6:$BK$85,(CT712-2)*20+CX712)</f>
        <v>175</v>
      </c>
      <c r="DH712" s="14">
        <f>SUMIFS(DG$5:DG712,$CR$5:$CR712,"="&amp;$CR712)</f>
        <v>2262</v>
      </c>
      <c r="DI712" s="14" t="s">
        <v>704</v>
      </c>
      <c r="DJ712" s="14">
        <f>INDEX(属性投放!$BL$6:$BL$85,(CT712-2)*20+CX712)</f>
        <v>3500</v>
      </c>
      <c r="DK712" s="14">
        <f>SUMIFS(DJ$5:DJ712,$CR$5:$CR712,"="&amp;$CR712)</f>
        <v>45200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823"/>
        <v>14</v>
      </c>
      <c r="CS713" s="13">
        <f t="shared" si="824"/>
        <v>33</v>
      </c>
      <c r="CT713" s="14">
        <f t="shared" si="825"/>
        <v>3</v>
      </c>
      <c r="CU713" s="14">
        <f t="shared" si="826"/>
        <v>1102014</v>
      </c>
      <c r="CV713" s="14" t="str">
        <f>INDEX($O$6:$O$27,CR713)&amp;"-"&amp;INDEX(属性投放!$AB$7:$AB$26,CX713)&amp;"-魂火-"&amp;CZ713</f>
        <v>石灵明-焦热+1-魂火-3</v>
      </c>
      <c r="CW713" s="25" t="s">
        <v>162</v>
      </c>
      <c r="CX713" s="14">
        <f>INDEX(属性投放!$AL$7:$AL$58,CS713)</f>
        <v>14</v>
      </c>
      <c r="CY713" s="14" t="s">
        <v>701</v>
      </c>
      <c r="CZ713" s="14">
        <f>INDEX(属性投放!$AM$7:$AM$58,CS713)</f>
        <v>3</v>
      </c>
      <c r="DA713" s="14">
        <f t="shared" si="827"/>
        <v>33</v>
      </c>
      <c r="DB713" s="14">
        <f>INDEX(属性投放!$AN$7:$AN$58,DA713)</f>
        <v>102</v>
      </c>
      <c r="DC713" s="14" t="s">
        <v>702</v>
      </c>
      <c r="DD713" s="14">
        <f>INDEX(属性投放!$BJ$6:$BJ$85,(CT713-2)*20+CX713)</f>
        <v>350</v>
      </c>
      <c r="DE713" s="14">
        <f>SUMIFS(DD$5:DD713,$CR$5:$CR713,"="&amp;$CR713)</f>
        <v>4870</v>
      </c>
      <c r="DF713" s="14" t="s">
        <v>703</v>
      </c>
      <c r="DG713" s="14">
        <f>INDEX(属性投放!$BK$6:$BK$85,(CT713-2)*20+CX713)</f>
        <v>175</v>
      </c>
      <c r="DH713" s="14">
        <f>SUMIFS(DG$5:DG713,$CR$5:$CR713,"="&amp;$CR713)</f>
        <v>2437</v>
      </c>
      <c r="DI713" s="14" t="s">
        <v>704</v>
      </c>
      <c r="DJ713" s="14">
        <f>INDEX(属性投放!$BL$6:$BL$85,(CT713-2)*20+CX713)</f>
        <v>3500</v>
      </c>
      <c r="DK713" s="14">
        <f>SUMIFS(DJ$5:DJ713,$CR$5:$CR713,"="&amp;$CR713)</f>
        <v>48700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823"/>
        <v>14</v>
      </c>
      <c r="CS714" s="13">
        <f t="shared" si="824"/>
        <v>34</v>
      </c>
      <c r="CT714" s="14">
        <f t="shared" si="825"/>
        <v>3</v>
      </c>
      <c r="CU714" s="14">
        <f t="shared" si="826"/>
        <v>1102014</v>
      </c>
      <c r="CV714" s="14" t="str">
        <f>INDEX($O$6:$O$27,CR714)&amp;"-"&amp;INDEX(属性投放!$AB$7:$AB$26,CX714)&amp;"-魂火-"&amp;CZ714</f>
        <v>石灵明-焦热+2-魂火-1</v>
      </c>
      <c r="CW714" s="25" t="s">
        <v>162</v>
      </c>
      <c r="CX714" s="14">
        <f>INDEX(属性投放!$AL$7:$AL$58,CS714)</f>
        <v>15</v>
      </c>
      <c r="CY714" s="14" t="s">
        <v>701</v>
      </c>
      <c r="CZ714" s="14">
        <f>INDEX(属性投放!$AM$7:$AM$58,CS714)</f>
        <v>1</v>
      </c>
      <c r="DA714" s="14">
        <f t="shared" si="827"/>
        <v>34</v>
      </c>
      <c r="DB714" s="14">
        <f>INDEX(属性投放!$AN$7:$AN$58,DA714)</f>
        <v>105</v>
      </c>
      <c r="DC714" s="14" t="s">
        <v>702</v>
      </c>
      <c r="DD714" s="14">
        <f>INDEX(属性投放!$BJ$6:$BJ$85,(CT714-2)*20+CX714)</f>
        <v>480</v>
      </c>
      <c r="DE714" s="14">
        <f>SUMIFS(DD$5:DD714,$CR$5:$CR714,"="&amp;$CR714)</f>
        <v>5350</v>
      </c>
      <c r="DF714" s="14" t="s">
        <v>703</v>
      </c>
      <c r="DG714" s="14">
        <f>INDEX(属性投放!$BK$6:$BK$85,(CT714-2)*20+CX714)</f>
        <v>240</v>
      </c>
      <c r="DH714" s="14">
        <f>SUMIFS(DG$5:DG714,$CR$5:$CR714,"="&amp;$CR714)</f>
        <v>2677</v>
      </c>
      <c r="DI714" s="14" t="s">
        <v>704</v>
      </c>
      <c r="DJ714" s="14">
        <f>INDEX(属性投放!$BL$6:$BL$85,(CT714-2)*20+CX714)</f>
        <v>4800</v>
      </c>
      <c r="DK714" s="14">
        <f>SUMIFS(DJ$5:DJ714,$CR$5:$CR714,"="&amp;$CR714)</f>
        <v>53500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823"/>
        <v>14</v>
      </c>
      <c r="CS715" s="13">
        <f t="shared" si="824"/>
        <v>35</v>
      </c>
      <c r="CT715" s="14">
        <f t="shared" si="825"/>
        <v>3</v>
      </c>
      <c r="CU715" s="14">
        <f t="shared" si="826"/>
        <v>1102014</v>
      </c>
      <c r="CV715" s="14" t="str">
        <f>INDEX($O$6:$O$27,CR715)&amp;"-"&amp;INDEX(属性投放!$AB$7:$AB$26,CX715)&amp;"-魂火-"&amp;CZ715</f>
        <v>石灵明-焦热+2-魂火-2</v>
      </c>
      <c r="CW715" s="25" t="s">
        <v>162</v>
      </c>
      <c r="CX715" s="14">
        <f>INDEX(属性投放!$AL$7:$AL$58,CS715)</f>
        <v>15</v>
      </c>
      <c r="CY715" s="14" t="s">
        <v>701</v>
      </c>
      <c r="CZ715" s="14">
        <f>INDEX(属性投放!$AM$7:$AM$58,CS715)</f>
        <v>2</v>
      </c>
      <c r="DA715" s="14">
        <f t="shared" si="827"/>
        <v>35</v>
      </c>
      <c r="DB715" s="14">
        <f>INDEX(属性投放!$AN$7:$AN$58,DA715)</f>
        <v>107</v>
      </c>
      <c r="DC715" s="14" t="s">
        <v>702</v>
      </c>
      <c r="DD715" s="14">
        <f>INDEX(属性投放!$BJ$6:$BJ$85,(CT715-2)*20+CX715)</f>
        <v>480</v>
      </c>
      <c r="DE715" s="14">
        <f>SUMIFS(DD$5:DD715,$CR$5:$CR715,"="&amp;$CR715)</f>
        <v>5830</v>
      </c>
      <c r="DF715" s="14" t="s">
        <v>703</v>
      </c>
      <c r="DG715" s="14">
        <f>INDEX(属性投放!$BK$6:$BK$85,(CT715-2)*20+CX715)</f>
        <v>240</v>
      </c>
      <c r="DH715" s="14">
        <f>SUMIFS(DG$5:DG715,$CR$5:$CR715,"="&amp;$CR715)</f>
        <v>2917</v>
      </c>
      <c r="DI715" s="14" t="s">
        <v>704</v>
      </c>
      <c r="DJ715" s="14">
        <f>INDEX(属性投放!$BL$6:$BL$85,(CT715-2)*20+CX715)</f>
        <v>4800</v>
      </c>
      <c r="DK715" s="14">
        <f>SUMIFS(DJ$5:DJ715,$CR$5:$CR715,"="&amp;$CR715)</f>
        <v>58300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823"/>
        <v>14</v>
      </c>
      <c r="CS716" s="13">
        <f t="shared" si="824"/>
        <v>36</v>
      </c>
      <c r="CT716" s="14">
        <f t="shared" si="825"/>
        <v>3</v>
      </c>
      <c r="CU716" s="14">
        <f t="shared" si="826"/>
        <v>1102014</v>
      </c>
      <c r="CV716" s="14" t="str">
        <f>INDEX($O$6:$O$27,CR716)&amp;"-"&amp;INDEX(属性投放!$AB$7:$AB$26,CX716)&amp;"-魂火-"&amp;CZ716</f>
        <v>石灵明-焦热+2-魂火-3</v>
      </c>
      <c r="CW716" s="25" t="s">
        <v>162</v>
      </c>
      <c r="CX716" s="14">
        <f>INDEX(属性投放!$AL$7:$AL$58,CS716)</f>
        <v>15</v>
      </c>
      <c r="CY716" s="14" t="s">
        <v>701</v>
      </c>
      <c r="CZ716" s="14">
        <f>INDEX(属性投放!$AM$7:$AM$58,CS716)</f>
        <v>3</v>
      </c>
      <c r="DA716" s="14">
        <f t="shared" si="827"/>
        <v>36</v>
      </c>
      <c r="DB716" s="14">
        <f>INDEX(属性投放!$AN$7:$AN$58,DA716)</f>
        <v>110</v>
      </c>
      <c r="DC716" s="14" t="s">
        <v>702</v>
      </c>
      <c r="DD716" s="14">
        <f>INDEX(属性投放!$BJ$6:$BJ$85,(CT716-2)*20+CX716)</f>
        <v>480</v>
      </c>
      <c r="DE716" s="14">
        <f>SUMIFS(DD$5:DD716,$CR$5:$CR716,"="&amp;$CR716)</f>
        <v>6310</v>
      </c>
      <c r="DF716" s="14" t="s">
        <v>703</v>
      </c>
      <c r="DG716" s="14">
        <f>INDEX(属性投放!$BK$6:$BK$85,(CT716-2)*20+CX716)</f>
        <v>240</v>
      </c>
      <c r="DH716" s="14">
        <f>SUMIFS(DG$5:DG716,$CR$5:$CR716,"="&amp;$CR716)</f>
        <v>3157</v>
      </c>
      <c r="DI716" s="14" t="s">
        <v>704</v>
      </c>
      <c r="DJ716" s="14">
        <f>INDEX(属性投放!$BL$6:$BL$85,(CT716-2)*20+CX716)</f>
        <v>4800</v>
      </c>
      <c r="DK716" s="14">
        <f>SUMIFS(DJ$5:DJ716,$CR$5:$CR716,"="&amp;$CR716)</f>
        <v>63100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823"/>
        <v>14</v>
      </c>
      <c r="CS717" s="13">
        <f t="shared" si="824"/>
        <v>37</v>
      </c>
      <c r="CT717" s="14">
        <f t="shared" si="825"/>
        <v>3</v>
      </c>
      <c r="CU717" s="14">
        <f t="shared" si="826"/>
        <v>1102014</v>
      </c>
      <c r="CV717" s="14" t="str">
        <f>INDEX($O$6:$O$27,CR717)&amp;"-"&amp;INDEX(属性投放!$AB$7:$AB$26,CX717)&amp;"-魂火-"&amp;CZ717</f>
        <v>石灵明-大焦热-魂火-1</v>
      </c>
      <c r="CW717" s="25" t="s">
        <v>162</v>
      </c>
      <c r="CX717" s="14">
        <f>INDEX(属性投放!$AL$7:$AL$58,CS717)</f>
        <v>16</v>
      </c>
      <c r="CY717" s="14" t="s">
        <v>701</v>
      </c>
      <c r="CZ717" s="14">
        <f>INDEX(属性投放!$AM$7:$AM$58,CS717)</f>
        <v>1</v>
      </c>
      <c r="DA717" s="14">
        <f t="shared" si="827"/>
        <v>37</v>
      </c>
      <c r="DB717" s="14">
        <f>INDEX(属性投放!$AN$7:$AN$58,DA717)</f>
        <v>112</v>
      </c>
      <c r="DC717" s="14" t="s">
        <v>702</v>
      </c>
      <c r="DD717" s="14">
        <f>INDEX(属性投放!$BJ$6:$BJ$85,(CT717-2)*20+CX717)</f>
        <v>600</v>
      </c>
      <c r="DE717" s="14">
        <f>SUMIFS(DD$5:DD717,$CR$5:$CR717,"="&amp;$CR717)</f>
        <v>6910</v>
      </c>
      <c r="DF717" s="14" t="s">
        <v>703</v>
      </c>
      <c r="DG717" s="14">
        <f>INDEX(属性投放!$BK$6:$BK$85,(CT717-2)*20+CX717)</f>
        <v>300</v>
      </c>
      <c r="DH717" s="14">
        <f>SUMIFS(DG$5:DG717,$CR$5:$CR717,"="&amp;$CR717)</f>
        <v>3457</v>
      </c>
      <c r="DI717" s="14" t="s">
        <v>704</v>
      </c>
      <c r="DJ717" s="14">
        <f>INDEX(属性投放!$BL$6:$BL$85,(CT717-2)*20+CX717)</f>
        <v>6000</v>
      </c>
      <c r="DK717" s="14">
        <f>SUMIFS(DJ$5:DJ717,$CR$5:$CR717,"="&amp;$CR717)</f>
        <v>69100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823"/>
        <v>14</v>
      </c>
      <c r="CS718" s="13">
        <f t="shared" si="824"/>
        <v>38</v>
      </c>
      <c r="CT718" s="14">
        <f t="shared" si="825"/>
        <v>3</v>
      </c>
      <c r="CU718" s="14">
        <f t="shared" si="826"/>
        <v>1102014</v>
      </c>
      <c r="CV718" s="14" t="str">
        <f>INDEX($O$6:$O$27,CR718)&amp;"-"&amp;INDEX(属性投放!$AB$7:$AB$26,CX718)&amp;"-魂火-"&amp;CZ718</f>
        <v>石灵明-大焦热-魂火-2</v>
      </c>
      <c r="CW718" s="25" t="s">
        <v>162</v>
      </c>
      <c r="CX718" s="14">
        <f>INDEX(属性投放!$AL$7:$AL$58,CS718)</f>
        <v>16</v>
      </c>
      <c r="CY718" s="14" t="s">
        <v>701</v>
      </c>
      <c r="CZ718" s="14">
        <f>INDEX(属性投放!$AM$7:$AM$58,CS718)</f>
        <v>2</v>
      </c>
      <c r="DA718" s="14">
        <f t="shared" si="827"/>
        <v>38</v>
      </c>
      <c r="DB718" s="14">
        <f>INDEX(属性投放!$AN$7:$AN$58,DA718)</f>
        <v>115</v>
      </c>
      <c r="DC718" s="14" t="s">
        <v>702</v>
      </c>
      <c r="DD718" s="14">
        <f>INDEX(属性投放!$BJ$6:$BJ$85,(CT718-2)*20+CX718)</f>
        <v>600</v>
      </c>
      <c r="DE718" s="14">
        <f>SUMIFS(DD$5:DD718,$CR$5:$CR718,"="&amp;$CR718)</f>
        <v>7510</v>
      </c>
      <c r="DF718" s="14" t="s">
        <v>703</v>
      </c>
      <c r="DG718" s="14">
        <f>INDEX(属性投放!$BK$6:$BK$85,(CT718-2)*20+CX718)</f>
        <v>300</v>
      </c>
      <c r="DH718" s="14">
        <f>SUMIFS(DG$5:DG718,$CR$5:$CR718,"="&amp;$CR718)</f>
        <v>3757</v>
      </c>
      <c r="DI718" s="14" t="s">
        <v>704</v>
      </c>
      <c r="DJ718" s="14">
        <f>INDEX(属性投放!$BL$6:$BL$85,(CT718-2)*20+CX718)</f>
        <v>6000</v>
      </c>
      <c r="DK718" s="14">
        <f>SUMIFS(DJ$5:DJ718,$CR$5:$CR718,"="&amp;$CR718)</f>
        <v>75100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823"/>
        <v>14</v>
      </c>
      <c r="CS719" s="13">
        <f t="shared" si="824"/>
        <v>39</v>
      </c>
      <c r="CT719" s="14">
        <f t="shared" si="825"/>
        <v>3</v>
      </c>
      <c r="CU719" s="14">
        <f t="shared" si="826"/>
        <v>1102014</v>
      </c>
      <c r="CV719" s="14" t="str">
        <f>INDEX($O$6:$O$27,CR719)&amp;"-"&amp;INDEX(属性投放!$AB$7:$AB$26,CX719)&amp;"-魂火-"&amp;CZ719</f>
        <v>石灵明-大焦热-魂火-3</v>
      </c>
      <c r="CW719" s="25" t="s">
        <v>162</v>
      </c>
      <c r="CX719" s="14">
        <f>INDEX(属性投放!$AL$7:$AL$58,CS719)</f>
        <v>16</v>
      </c>
      <c r="CY719" s="14" t="s">
        <v>701</v>
      </c>
      <c r="CZ719" s="14">
        <f>INDEX(属性投放!$AM$7:$AM$58,CS719)</f>
        <v>3</v>
      </c>
      <c r="DA719" s="14">
        <f t="shared" si="827"/>
        <v>39</v>
      </c>
      <c r="DB719" s="14">
        <f>INDEX(属性投放!$AN$7:$AN$58,DA719)</f>
        <v>117</v>
      </c>
      <c r="DC719" s="14" t="s">
        <v>702</v>
      </c>
      <c r="DD719" s="14">
        <f>INDEX(属性投放!$BJ$6:$BJ$85,(CT719-2)*20+CX719)</f>
        <v>600</v>
      </c>
      <c r="DE719" s="14">
        <f>SUMIFS(DD$5:DD719,$CR$5:$CR719,"="&amp;$CR719)</f>
        <v>8110</v>
      </c>
      <c r="DF719" s="14" t="s">
        <v>703</v>
      </c>
      <c r="DG719" s="14">
        <f>INDEX(属性投放!$BK$6:$BK$85,(CT719-2)*20+CX719)</f>
        <v>300</v>
      </c>
      <c r="DH719" s="14">
        <f>SUMIFS(DG$5:DG719,$CR$5:$CR719,"="&amp;$CR719)</f>
        <v>4057</v>
      </c>
      <c r="DI719" s="14" t="s">
        <v>704</v>
      </c>
      <c r="DJ719" s="14">
        <f>INDEX(属性投放!$BL$6:$BL$85,(CT719-2)*20+CX719)</f>
        <v>6000</v>
      </c>
      <c r="DK719" s="14">
        <f>SUMIFS(DJ$5:DJ719,$CR$5:$CR719,"="&amp;$CR719)</f>
        <v>81100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823"/>
        <v>14</v>
      </c>
      <c r="CS720" s="13">
        <f t="shared" si="824"/>
        <v>40</v>
      </c>
      <c r="CT720" s="14">
        <f t="shared" si="825"/>
        <v>3</v>
      </c>
      <c r="CU720" s="14">
        <f t="shared" si="826"/>
        <v>1102014</v>
      </c>
      <c r="CV720" s="14" t="str">
        <f>INDEX($O$6:$O$27,CR720)&amp;"-"&amp;INDEX(属性投放!$AB$7:$AB$26,CX720)&amp;"-魂火-"&amp;CZ720</f>
        <v>石灵明-大焦热+1-魂火-1</v>
      </c>
      <c r="CW720" s="25" t="s">
        <v>162</v>
      </c>
      <c r="CX720" s="14">
        <f>INDEX(属性投放!$AL$7:$AL$58,CS720)</f>
        <v>17</v>
      </c>
      <c r="CY720" s="14" t="s">
        <v>701</v>
      </c>
      <c r="CZ720" s="14">
        <f>INDEX(属性投放!$AM$7:$AM$58,CS720)</f>
        <v>1</v>
      </c>
      <c r="DA720" s="14">
        <f t="shared" si="827"/>
        <v>40</v>
      </c>
      <c r="DB720" s="14">
        <f>INDEX(属性投放!$AN$7:$AN$58,DA720)</f>
        <v>120</v>
      </c>
      <c r="DC720" s="14" t="s">
        <v>702</v>
      </c>
      <c r="DD720" s="14">
        <f>INDEX(属性投放!$BJ$6:$BJ$85,(CT720-2)*20+CX720)</f>
        <v>750</v>
      </c>
      <c r="DE720" s="14">
        <f>SUMIFS(DD$5:DD720,$CR$5:$CR720,"="&amp;$CR720)</f>
        <v>8860</v>
      </c>
      <c r="DF720" s="14" t="s">
        <v>703</v>
      </c>
      <c r="DG720" s="14">
        <f>INDEX(属性投放!$BK$6:$BK$85,(CT720-2)*20+CX720)</f>
        <v>375</v>
      </c>
      <c r="DH720" s="14">
        <f>SUMIFS(DG$5:DG720,$CR$5:$CR720,"="&amp;$CR720)</f>
        <v>4432</v>
      </c>
      <c r="DI720" s="14" t="s">
        <v>704</v>
      </c>
      <c r="DJ720" s="14">
        <f>INDEX(属性投放!$BL$6:$BL$85,(CT720-2)*20+CX720)</f>
        <v>7500</v>
      </c>
      <c r="DK720" s="14">
        <f>SUMIFS(DJ$5:DJ720,$CR$5:$CR720,"="&amp;$CR720)</f>
        <v>88600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823"/>
        <v>14</v>
      </c>
      <c r="CS721" s="13">
        <f t="shared" si="824"/>
        <v>41</v>
      </c>
      <c r="CT721" s="14">
        <f t="shared" si="825"/>
        <v>3</v>
      </c>
      <c r="CU721" s="14">
        <f t="shared" si="826"/>
        <v>1102014</v>
      </c>
      <c r="CV721" s="14" t="str">
        <f>INDEX($O$6:$O$27,CR721)&amp;"-"&amp;INDEX(属性投放!$AB$7:$AB$26,CX721)&amp;"-魂火-"&amp;CZ721</f>
        <v>石灵明-大焦热+1-魂火-2</v>
      </c>
      <c r="CW721" s="25" t="s">
        <v>162</v>
      </c>
      <c r="CX721" s="14">
        <f>INDEX(属性投放!$AL$7:$AL$58,CS721)</f>
        <v>17</v>
      </c>
      <c r="CY721" s="14" t="s">
        <v>701</v>
      </c>
      <c r="CZ721" s="14">
        <f>INDEX(属性投放!$AM$7:$AM$58,CS721)</f>
        <v>2</v>
      </c>
      <c r="DA721" s="14">
        <f t="shared" si="827"/>
        <v>41</v>
      </c>
      <c r="DB721" s="14">
        <f>INDEX(属性投放!$AN$7:$AN$58,DA721)</f>
        <v>122</v>
      </c>
      <c r="DC721" s="14" t="s">
        <v>702</v>
      </c>
      <c r="DD721" s="14">
        <f>INDEX(属性投放!$BJ$6:$BJ$85,(CT721-2)*20+CX721)</f>
        <v>750</v>
      </c>
      <c r="DE721" s="14">
        <f>SUMIFS(DD$5:DD721,$CR$5:$CR721,"="&amp;$CR721)</f>
        <v>9610</v>
      </c>
      <c r="DF721" s="14" t="s">
        <v>703</v>
      </c>
      <c r="DG721" s="14">
        <f>INDEX(属性投放!$BK$6:$BK$85,(CT721-2)*20+CX721)</f>
        <v>375</v>
      </c>
      <c r="DH721" s="14">
        <f>SUMIFS(DG$5:DG721,$CR$5:$CR721,"="&amp;$CR721)</f>
        <v>4807</v>
      </c>
      <c r="DI721" s="14" t="s">
        <v>704</v>
      </c>
      <c r="DJ721" s="14">
        <f>INDEX(属性投放!$BL$6:$BL$85,(CT721-2)*20+CX721)</f>
        <v>7500</v>
      </c>
      <c r="DK721" s="14">
        <f>SUMIFS(DJ$5:DJ721,$CR$5:$CR721,"="&amp;$CR721)</f>
        <v>96100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823"/>
        <v>14</v>
      </c>
      <c r="CS722" s="13">
        <f t="shared" si="824"/>
        <v>42</v>
      </c>
      <c r="CT722" s="14">
        <f t="shared" si="825"/>
        <v>3</v>
      </c>
      <c r="CU722" s="14">
        <f t="shared" si="826"/>
        <v>1102014</v>
      </c>
      <c r="CV722" s="14" t="str">
        <f>INDEX($O$6:$O$27,CR722)&amp;"-"&amp;INDEX(属性投放!$AB$7:$AB$26,CX722)&amp;"-魂火-"&amp;CZ722</f>
        <v>石灵明-大焦热+1-魂火-3</v>
      </c>
      <c r="CW722" s="25" t="s">
        <v>162</v>
      </c>
      <c r="CX722" s="14">
        <f>INDEX(属性投放!$AL$7:$AL$58,CS722)</f>
        <v>17</v>
      </c>
      <c r="CY722" s="14" t="s">
        <v>701</v>
      </c>
      <c r="CZ722" s="14">
        <f>INDEX(属性投放!$AM$7:$AM$58,CS722)</f>
        <v>3</v>
      </c>
      <c r="DA722" s="14">
        <f t="shared" si="827"/>
        <v>42</v>
      </c>
      <c r="DB722" s="14">
        <f>INDEX(属性投放!$AN$7:$AN$58,DA722)</f>
        <v>125</v>
      </c>
      <c r="DC722" s="14" t="s">
        <v>702</v>
      </c>
      <c r="DD722" s="14">
        <f>INDEX(属性投放!$BJ$6:$BJ$85,(CT722-2)*20+CX722)</f>
        <v>750</v>
      </c>
      <c r="DE722" s="14">
        <f>SUMIFS(DD$5:DD722,$CR$5:$CR722,"="&amp;$CR722)</f>
        <v>10360</v>
      </c>
      <c r="DF722" s="14" t="s">
        <v>703</v>
      </c>
      <c r="DG722" s="14">
        <f>INDEX(属性投放!$BK$6:$BK$85,(CT722-2)*20+CX722)</f>
        <v>375</v>
      </c>
      <c r="DH722" s="14">
        <f>SUMIFS(DG$5:DG722,$CR$5:$CR722,"="&amp;$CR722)</f>
        <v>5182</v>
      </c>
      <c r="DI722" s="14" t="s">
        <v>704</v>
      </c>
      <c r="DJ722" s="14">
        <f>INDEX(属性投放!$BL$6:$BL$85,(CT722-2)*20+CX722)</f>
        <v>7500</v>
      </c>
      <c r="DK722" s="14">
        <f>SUMIFS(DJ$5:DJ722,$CR$5:$CR722,"="&amp;$CR722)</f>
        <v>103600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823"/>
        <v>14</v>
      </c>
      <c r="CS723" s="13">
        <f t="shared" si="824"/>
        <v>43</v>
      </c>
      <c r="CT723" s="14">
        <f t="shared" si="825"/>
        <v>3</v>
      </c>
      <c r="CU723" s="14">
        <f t="shared" si="826"/>
        <v>1102014</v>
      </c>
      <c r="CV723" s="14" t="str">
        <f>INDEX($O$6:$O$27,CR723)&amp;"-"&amp;INDEX(属性投放!$AB$7:$AB$26,CX723)&amp;"-魂火-"&amp;CZ723</f>
        <v>石灵明-大焦热+2-魂火-1</v>
      </c>
      <c r="CW723" s="25" t="s">
        <v>162</v>
      </c>
      <c r="CX723" s="14">
        <f>INDEX(属性投放!$AL$7:$AL$58,CS723)</f>
        <v>18</v>
      </c>
      <c r="CY723" s="14" t="s">
        <v>701</v>
      </c>
      <c r="CZ723" s="14">
        <f>INDEX(属性投放!$AM$7:$AM$58,CS723)</f>
        <v>1</v>
      </c>
      <c r="DA723" s="14">
        <f t="shared" si="827"/>
        <v>43</v>
      </c>
      <c r="DB723" s="14">
        <f>INDEX(属性投放!$AN$7:$AN$58,DA723)</f>
        <v>127</v>
      </c>
      <c r="DC723" s="14" t="s">
        <v>702</v>
      </c>
      <c r="DD723" s="14">
        <f>INDEX(属性投放!$BJ$6:$BJ$85,(CT723-2)*20+CX723)</f>
        <v>900</v>
      </c>
      <c r="DE723" s="14">
        <f>SUMIFS(DD$5:DD723,$CR$5:$CR723,"="&amp;$CR723)</f>
        <v>11260</v>
      </c>
      <c r="DF723" s="14" t="s">
        <v>703</v>
      </c>
      <c r="DG723" s="14">
        <f>INDEX(属性投放!$BK$6:$BK$85,(CT723-2)*20+CX723)</f>
        <v>450</v>
      </c>
      <c r="DH723" s="14">
        <f>SUMIFS(DG$5:DG723,$CR$5:$CR723,"="&amp;$CR723)</f>
        <v>5632</v>
      </c>
      <c r="DI723" s="14" t="s">
        <v>704</v>
      </c>
      <c r="DJ723" s="14">
        <f>INDEX(属性投放!$BL$6:$BL$85,(CT723-2)*20+CX723)</f>
        <v>9000</v>
      </c>
      <c r="DK723" s="14">
        <f>SUMIFS(DJ$5:DJ723,$CR$5:$CR723,"="&amp;$CR723)</f>
        <v>112600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823"/>
        <v>14</v>
      </c>
      <c r="CS724" s="13">
        <f t="shared" si="824"/>
        <v>44</v>
      </c>
      <c r="CT724" s="14">
        <f t="shared" si="825"/>
        <v>3</v>
      </c>
      <c r="CU724" s="14">
        <f t="shared" si="826"/>
        <v>1102014</v>
      </c>
      <c r="CV724" s="14" t="str">
        <f>INDEX($O$6:$O$27,CR724)&amp;"-"&amp;INDEX(属性投放!$AB$7:$AB$26,CX724)&amp;"-魂火-"&amp;CZ724</f>
        <v>石灵明-大焦热+2-魂火-2</v>
      </c>
      <c r="CW724" s="25" t="s">
        <v>162</v>
      </c>
      <c r="CX724" s="14">
        <f>INDEX(属性投放!$AL$7:$AL$58,CS724)</f>
        <v>18</v>
      </c>
      <c r="CY724" s="14" t="s">
        <v>701</v>
      </c>
      <c r="CZ724" s="14">
        <f>INDEX(属性投放!$AM$7:$AM$58,CS724)</f>
        <v>2</v>
      </c>
      <c r="DA724" s="14">
        <f t="shared" si="827"/>
        <v>44</v>
      </c>
      <c r="DB724" s="14">
        <f>INDEX(属性投放!$AN$7:$AN$58,DA724)</f>
        <v>130</v>
      </c>
      <c r="DC724" s="14" t="s">
        <v>702</v>
      </c>
      <c r="DD724" s="14">
        <f>INDEX(属性投放!$BJ$6:$BJ$85,(CT724-2)*20+CX724)</f>
        <v>900</v>
      </c>
      <c r="DE724" s="14">
        <f>SUMIFS(DD$5:DD724,$CR$5:$CR724,"="&amp;$CR724)</f>
        <v>12160</v>
      </c>
      <c r="DF724" s="14" t="s">
        <v>703</v>
      </c>
      <c r="DG724" s="14">
        <f>INDEX(属性投放!$BK$6:$BK$85,(CT724-2)*20+CX724)</f>
        <v>450</v>
      </c>
      <c r="DH724" s="14">
        <f>SUMIFS(DG$5:DG724,$CR$5:$CR724,"="&amp;$CR724)</f>
        <v>6082</v>
      </c>
      <c r="DI724" s="14" t="s">
        <v>704</v>
      </c>
      <c r="DJ724" s="14">
        <f>INDEX(属性投放!$BL$6:$BL$85,(CT724-2)*20+CX724)</f>
        <v>9000</v>
      </c>
      <c r="DK724" s="14">
        <f>SUMIFS(DJ$5:DJ724,$CR$5:$CR724,"="&amp;$CR724)</f>
        <v>121600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823"/>
        <v>14</v>
      </c>
      <c r="CS725" s="13">
        <f t="shared" si="824"/>
        <v>45</v>
      </c>
      <c r="CT725" s="14">
        <f t="shared" si="825"/>
        <v>3</v>
      </c>
      <c r="CU725" s="14">
        <f t="shared" si="826"/>
        <v>1102014</v>
      </c>
      <c r="CV725" s="14" t="str">
        <f>INDEX($O$6:$O$27,CR725)&amp;"-"&amp;INDEX(属性投放!$AB$7:$AB$26,CX725)&amp;"-魂火-"&amp;CZ725</f>
        <v>石灵明-大焦热+2-魂火-3</v>
      </c>
      <c r="CW725" s="25" t="s">
        <v>162</v>
      </c>
      <c r="CX725" s="14">
        <f>INDEX(属性投放!$AL$7:$AL$58,CS725)</f>
        <v>18</v>
      </c>
      <c r="CY725" s="14" t="s">
        <v>701</v>
      </c>
      <c r="CZ725" s="14">
        <f>INDEX(属性投放!$AM$7:$AM$58,CS725)</f>
        <v>3</v>
      </c>
      <c r="DA725" s="14">
        <f t="shared" si="827"/>
        <v>45</v>
      </c>
      <c r="DB725" s="14">
        <f>INDEX(属性投放!$AN$7:$AN$58,DA725)</f>
        <v>132</v>
      </c>
      <c r="DC725" s="14" t="s">
        <v>702</v>
      </c>
      <c r="DD725" s="14">
        <f>INDEX(属性投放!$BJ$6:$BJ$85,(CT725-2)*20+CX725)</f>
        <v>900</v>
      </c>
      <c r="DE725" s="14">
        <f>SUMIFS(DD$5:DD725,$CR$5:$CR725,"="&amp;$CR725)</f>
        <v>13060</v>
      </c>
      <c r="DF725" s="14" t="s">
        <v>703</v>
      </c>
      <c r="DG725" s="14">
        <f>INDEX(属性投放!$BK$6:$BK$85,(CT725-2)*20+CX725)</f>
        <v>450</v>
      </c>
      <c r="DH725" s="14">
        <f>SUMIFS(DG$5:DG725,$CR$5:$CR725,"="&amp;$CR725)</f>
        <v>6532</v>
      </c>
      <c r="DI725" s="14" t="s">
        <v>704</v>
      </c>
      <c r="DJ725" s="14">
        <f>INDEX(属性投放!$BL$6:$BL$85,(CT725-2)*20+CX725)</f>
        <v>9000</v>
      </c>
      <c r="DK725" s="14">
        <f>SUMIFS(DJ$5:DJ725,$CR$5:$CR725,"="&amp;$CR725)</f>
        <v>130600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823"/>
        <v>14</v>
      </c>
      <c r="CS726" s="13">
        <f t="shared" si="824"/>
        <v>46</v>
      </c>
      <c r="CT726" s="14">
        <f t="shared" si="825"/>
        <v>3</v>
      </c>
      <c r="CU726" s="14">
        <f t="shared" si="826"/>
        <v>1102014</v>
      </c>
      <c r="CV726" s="14" t="str">
        <f>INDEX($O$6:$O$27,CR726)&amp;"-"&amp;INDEX(属性投放!$AB$7:$AB$26,CX726)&amp;"-魂火-"&amp;CZ726</f>
        <v>石灵明-无间-魂火-1</v>
      </c>
      <c r="CW726" s="25" t="s">
        <v>162</v>
      </c>
      <c r="CX726" s="14">
        <f>INDEX(属性投放!$AL$7:$AL$58,CS726)</f>
        <v>19</v>
      </c>
      <c r="CY726" s="14" t="s">
        <v>701</v>
      </c>
      <c r="CZ726" s="14">
        <f>INDEX(属性投放!$AM$7:$AM$58,CS726)</f>
        <v>1</v>
      </c>
      <c r="DA726" s="14">
        <f t="shared" si="827"/>
        <v>46</v>
      </c>
      <c r="DB726" s="14">
        <f>INDEX(属性投放!$AN$7:$AN$58,DA726)</f>
        <v>135</v>
      </c>
      <c r="DC726" s="14" t="s">
        <v>702</v>
      </c>
      <c r="DD726" s="14">
        <f>INDEX(属性投放!$BJ$6:$BJ$85,(CT726-2)*20+CX726)</f>
        <v>1125</v>
      </c>
      <c r="DE726" s="14">
        <f>SUMIFS(DD$5:DD726,$CR$5:$CR726,"="&amp;$CR726)</f>
        <v>14185</v>
      </c>
      <c r="DF726" s="14" t="s">
        <v>703</v>
      </c>
      <c r="DG726" s="14">
        <f>INDEX(属性投放!$BK$6:$BK$85,(CT726-2)*20+CX726)</f>
        <v>563</v>
      </c>
      <c r="DH726" s="14">
        <f>SUMIFS(DG$5:DG726,$CR$5:$CR726,"="&amp;$CR726)</f>
        <v>7095</v>
      </c>
      <c r="DI726" s="14" t="s">
        <v>704</v>
      </c>
      <c r="DJ726" s="14">
        <f>INDEX(属性投放!$BL$6:$BL$85,(CT726-2)*20+CX726)</f>
        <v>11250</v>
      </c>
      <c r="DK726" s="14">
        <f>SUMIFS(DJ$5:DJ726,$CR$5:$CR726,"="&amp;$CR726)</f>
        <v>141850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823"/>
        <v>14</v>
      </c>
      <c r="CS727" s="13">
        <f t="shared" si="824"/>
        <v>47</v>
      </c>
      <c r="CT727" s="14">
        <f t="shared" si="825"/>
        <v>3</v>
      </c>
      <c r="CU727" s="14">
        <f t="shared" si="826"/>
        <v>1102014</v>
      </c>
      <c r="CV727" s="14" t="str">
        <f>INDEX($O$6:$O$27,CR727)&amp;"-"&amp;INDEX(属性投放!$AB$7:$AB$26,CX727)&amp;"-魂火-"&amp;CZ727</f>
        <v>石灵明-无间-魂火-2</v>
      </c>
      <c r="CW727" s="25" t="s">
        <v>162</v>
      </c>
      <c r="CX727" s="14">
        <f>INDEX(属性投放!$AL$7:$AL$58,CS727)</f>
        <v>19</v>
      </c>
      <c r="CY727" s="14" t="s">
        <v>701</v>
      </c>
      <c r="CZ727" s="14">
        <f>INDEX(属性投放!$AM$7:$AM$58,CS727)</f>
        <v>2</v>
      </c>
      <c r="DA727" s="14">
        <f t="shared" si="827"/>
        <v>47</v>
      </c>
      <c r="DB727" s="14">
        <f>INDEX(属性投放!$AN$7:$AN$58,DA727)</f>
        <v>137</v>
      </c>
      <c r="DC727" s="14" t="s">
        <v>702</v>
      </c>
      <c r="DD727" s="14">
        <f>INDEX(属性投放!$BJ$6:$BJ$85,(CT727-2)*20+CX727)</f>
        <v>1125</v>
      </c>
      <c r="DE727" s="14">
        <f>SUMIFS(DD$5:DD727,$CR$5:$CR727,"="&amp;$CR727)</f>
        <v>15310</v>
      </c>
      <c r="DF727" s="14" t="s">
        <v>703</v>
      </c>
      <c r="DG727" s="14">
        <f>INDEX(属性投放!$BK$6:$BK$85,(CT727-2)*20+CX727)</f>
        <v>563</v>
      </c>
      <c r="DH727" s="14">
        <f>SUMIFS(DG$5:DG727,$CR$5:$CR727,"="&amp;$CR727)</f>
        <v>7658</v>
      </c>
      <c r="DI727" s="14" t="s">
        <v>704</v>
      </c>
      <c r="DJ727" s="14">
        <f>INDEX(属性投放!$BL$6:$BL$85,(CT727-2)*20+CX727)</f>
        <v>11250</v>
      </c>
      <c r="DK727" s="14">
        <f>SUMIFS(DJ$5:DJ727,$CR$5:$CR727,"="&amp;$CR727)</f>
        <v>153100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823"/>
        <v>14</v>
      </c>
      <c r="CS728" s="13">
        <f t="shared" si="824"/>
        <v>48</v>
      </c>
      <c r="CT728" s="14">
        <f t="shared" si="825"/>
        <v>3</v>
      </c>
      <c r="CU728" s="14">
        <f t="shared" si="826"/>
        <v>1102014</v>
      </c>
      <c r="CV728" s="14" t="str">
        <f>INDEX($O$6:$O$27,CR728)&amp;"-"&amp;INDEX(属性投放!$AB$7:$AB$26,CX728)&amp;"-魂火-"&amp;CZ728</f>
        <v>石灵明-无间-魂火-3</v>
      </c>
      <c r="CW728" s="25" t="s">
        <v>162</v>
      </c>
      <c r="CX728" s="14">
        <f>INDEX(属性投放!$AL$7:$AL$58,CS728)</f>
        <v>19</v>
      </c>
      <c r="CY728" s="14" t="s">
        <v>701</v>
      </c>
      <c r="CZ728" s="14">
        <f>INDEX(属性投放!$AM$7:$AM$58,CS728)</f>
        <v>3</v>
      </c>
      <c r="DA728" s="14">
        <f t="shared" si="827"/>
        <v>48</v>
      </c>
      <c r="DB728" s="14">
        <f>INDEX(属性投放!$AN$7:$AN$58,DA728)</f>
        <v>140</v>
      </c>
      <c r="DC728" s="14" t="s">
        <v>702</v>
      </c>
      <c r="DD728" s="14">
        <f>INDEX(属性投放!$BJ$6:$BJ$85,(CT728-2)*20+CX728)</f>
        <v>1125</v>
      </c>
      <c r="DE728" s="14">
        <f>SUMIFS(DD$5:DD728,$CR$5:$CR728,"="&amp;$CR728)</f>
        <v>16435</v>
      </c>
      <c r="DF728" s="14" t="s">
        <v>703</v>
      </c>
      <c r="DG728" s="14">
        <f>INDEX(属性投放!$BK$6:$BK$85,(CT728-2)*20+CX728)</f>
        <v>563</v>
      </c>
      <c r="DH728" s="14">
        <f>SUMIFS(DG$5:DG728,$CR$5:$CR728,"="&amp;$CR728)</f>
        <v>8221</v>
      </c>
      <c r="DI728" s="14" t="s">
        <v>704</v>
      </c>
      <c r="DJ728" s="14">
        <f>INDEX(属性投放!$BL$6:$BL$85,(CT728-2)*20+CX728)</f>
        <v>11250</v>
      </c>
      <c r="DK728" s="14">
        <f>SUMIFS(DJ$5:DJ728,$CR$5:$CR728,"="&amp;$CR728)</f>
        <v>164350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823"/>
        <v>14</v>
      </c>
      <c r="CS729" s="13">
        <f t="shared" si="824"/>
        <v>49</v>
      </c>
      <c r="CT729" s="14">
        <f t="shared" si="825"/>
        <v>3</v>
      </c>
      <c r="CU729" s="14">
        <f t="shared" si="826"/>
        <v>1102014</v>
      </c>
      <c r="CV729" s="14" t="str">
        <f>INDEX($O$6:$O$27,CR729)&amp;"-"&amp;INDEX(属性投放!$AB$7:$AB$26,CX729)&amp;"-魂火-"&amp;CZ729</f>
        <v>石灵明-无间+1-魂火-1</v>
      </c>
      <c r="CW729" s="25" t="s">
        <v>162</v>
      </c>
      <c r="CX729" s="14">
        <f>INDEX(属性投放!$AL$7:$AL$58,CS729)</f>
        <v>20</v>
      </c>
      <c r="CY729" s="14" t="s">
        <v>701</v>
      </c>
      <c r="CZ729" s="14">
        <f>INDEX(属性投放!$AM$7:$AM$58,CS729)</f>
        <v>1</v>
      </c>
      <c r="DA729" s="14">
        <f t="shared" si="827"/>
        <v>49</v>
      </c>
      <c r="DB729" s="14">
        <f>INDEX(属性投放!$AN$7:$AN$58,DA729)</f>
        <v>142</v>
      </c>
      <c r="DC729" s="14" t="s">
        <v>702</v>
      </c>
      <c r="DD729" s="14">
        <f>INDEX(属性投放!$BJ$6:$BJ$85,(CT729-2)*20+CX729)</f>
        <v>1350</v>
      </c>
      <c r="DE729" s="14">
        <f>SUMIFS(DD$5:DD729,$CR$5:$CR729,"="&amp;$CR729)</f>
        <v>17785</v>
      </c>
      <c r="DF729" s="14" t="s">
        <v>703</v>
      </c>
      <c r="DG729" s="14">
        <f>INDEX(属性投放!$BK$6:$BK$85,(CT729-2)*20+CX729)</f>
        <v>675</v>
      </c>
      <c r="DH729" s="14">
        <f>SUMIFS(DG$5:DG729,$CR$5:$CR729,"="&amp;$CR729)</f>
        <v>8896</v>
      </c>
      <c r="DI729" s="14" t="s">
        <v>704</v>
      </c>
      <c r="DJ729" s="14">
        <f>INDEX(属性投放!$BL$6:$BL$85,(CT729-2)*20+CX729)</f>
        <v>13500</v>
      </c>
      <c r="DK729" s="14">
        <f>SUMIFS(DJ$5:DJ729,$CR$5:$CR729,"="&amp;$CR729)</f>
        <v>177850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823"/>
        <v>14</v>
      </c>
      <c r="CS730" s="13">
        <f t="shared" si="824"/>
        <v>50</v>
      </c>
      <c r="CT730" s="14">
        <f t="shared" si="825"/>
        <v>3</v>
      </c>
      <c r="CU730" s="14">
        <f t="shared" si="826"/>
        <v>1102014</v>
      </c>
      <c r="CV730" s="14" t="str">
        <f>INDEX($O$6:$O$27,CR730)&amp;"-"&amp;INDEX(属性投放!$AB$7:$AB$26,CX730)&amp;"-魂火-"&amp;CZ730</f>
        <v>石灵明-无间+1-魂火-2</v>
      </c>
      <c r="CW730" s="25" t="s">
        <v>162</v>
      </c>
      <c r="CX730" s="14">
        <f>INDEX(属性投放!$AL$7:$AL$58,CS730)</f>
        <v>20</v>
      </c>
      <c r="CY730" s="14" t="s">
        <v>701</v>
      </c>
      <c r="CZ730" s="14">
        <f>INDEX(属性投放!$AM$7:$AM$58,CS730)</f>
        <v>2</v>
      </c>
      <c r="DA730" s="14">
        <f t="shared" si="827"/>
        <v>50</v>
      </c>
      <c r="DB730" s="14">
        <f>INDEX(属性投放!$AN$7:$AN$58,DA730)</f>
        <v>145</v>
      </c>
      <c r="DC730" s="14" t="s">
        <v>702</v>
      </c>
      <c r="DD730" s="14">
        <f>INDEX(属性投放!$BJ$6:$BJ$85,(CT730-2)*20+CX730)</f>
        <v>1350</v>
      </c>
      <c r="DE730" s="14">
        <f>SUMIFS(DD$5:DD730,$CR$5:$CR730,"="&amp;$CR730)</f>
        <v>19135</v>
      </c>
      <c r="DF730" s="14" t="s">
        <v>703</v>
      </c>
      <c r="DG730" s="14">
        <f>INDEX(属性投放!$BK$6:$BK$85,(CT730-2)*20+CX730)</f>
        <v>675</v>
      </c>
      <c r="DH730" s="14">
        <f>SUMIFS(DG$5:DG730,$CR$5:$CR730,"="&amp;$CR730)</f>
        <v>9571</v>
      </c>
      <c r="DI730" s="14" t="s">
        <v>704</v>
      </c>
      <c r="DJ730" s="14">
        <f>INDEX(属性投放!$BL$6:$BL$85,(CT730-2)*20+CX730)</f>
        <v>13500</v>
      </c>
      <c r="DK730" s="14">
        <f>SUMIFS(DJ$5:DJ730,$CR$5:$CR730,"="&amp;$CR730)</f>
        <v>191350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823"/>
        <v>14</v>
      </c>
      <c r="CS731" s="13">
        <f t="shared" si="824"/>
        <v>51</v>
      </c>
      <c r="CT731" s="14">
        <f t="shared" si="825"/>
        <v>3</v>
      </c>
      <c r="CU731" s="14">
        <f t="shared" si="826"/>
        <v>1102014</v>
      </c>
      <c r="CV731" s="14" t="str">
        <f>INDEX($O$6:$O$27,CR731)&amp;"-"&amp;INDEX(属性投放!$AB$7:$AB$26,CX731)&amp;"-魂火-"&amp;CZ731</f>
        <v>石灵明-无间+1-魂火-3</v>
      </c>
      <c r="CW731" s="25" t="s">
        <v>162</v>
      </c>
      <c r="CX731" s="14">
        <f>INDEX(属性投放!$AL$7:$AL$58,CS731)</f>
        <v>20</v>
      </c>
      <c r="CY731" s="14" t="s">
        <v>701</v>
      </c>
      <c r="CZ731" s="14">
        <f>INDEX(属性投放!$AM$7:$AM$58,CS731)</f>
        <v>3</v>
      </c>
      <c r="DA731" s="14">
        <f t="shared" si="827"/>
        <v>51</v>
      </c>
      <c r="DB731" s="14">
        <f>INDEX(属性投放!$AN$7:$AN$58,DA731)</f>
        <v>147</v>
      </c>
      <c r="DC731" s="14" t="s">
        <v>702</v>
      </c>
      <c r="DD731" s="14">
        <f>INDEX(属性投放!$BJ$6:$BJ$85,(CT731-2)*20+CX731)</f>
        <v>1350</v>
      </c>
      <c r="DE731" s="14">
        <f>SUMIFS(DD$5:DD731,$CR$5:$CR731,"="&amp;$CR731)</f>
        <v>20485</v>
      </c>
      <c r="DF731" s="14" t="s">
        <v>703</v>
      </c>
      <c r="DG731" s="14">
        <f>INDEX(属性投放!$BK$6:$BK$85,(CT731-2)*20+CX731)</f>
        <v>675</v>
      </c>
      <c r="DH731" s="14">
        <f>SUMIFS(DG$5:DG731,$CR$5:$CR731,"="&amp;$CR731)</f>
        <v>10246</v>
      </c>
      <c r="DI731" s="14" t="s">
        <v>704</v>
      </c>
      <c r="DJ731" s="14">
        <f>INDEX(属性投放!$BL$6:$BL$85,(CT731-2)*20+CX731)</f>
        <v>13500</v>
      </c>
      <c r="DK731" s="14">
        <f>SUMIFS(DJ$5:DJ731,$CR$5:$CR731,"="&amp;$CR731)</f>
        <v>204850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823"/>
        <v>14</v>
      </c>
      <c r="CS732" s="13">
        <f t="shared" si="824"/>
        <v>52</v>
      </c>
      <c r="CT732" s="14">
        <f t="shared" si="825"/>
        <v>3</v>
      </c>
      <c r="CU732" s="14">
        <f t="shared" si="826"/>
        <v>1102014</v>
      </c>
      <c r="CV732" s="14" t="str">
        <f>INDEX($O$6:$O$27,CR732)&amp;"-"&amp;INDEX(属性投放!$AB$7:$AB$26,CX732)&amp;"-魂火-"&amp;CZ732</f>
        <v>石灵明-无间+1-魂火-4</v>
      </c>
      <c r="CW732" s="25" t="s">
        <v>162</v>
      </c>
      <c r="CX732" s="14">
        <f>INDEX(属性投放!$AL$7:$AL$58,CS732)</f>
        <v>20</v>
      </c>
      <c r="CY732" s="14" t="s">
        <v>701</v>
      </c>
      <c r="CZ732" s="14">
        <f>INDEX(属性投放!$AM$7:$AM$58,CS732)</f>
        <v>4</v>
      </c>
      <c r="DA732" s="14">
        <f t="shared" si="827"/>
        <v>52</v>
      </c>
      <c r="DB732" s="14">
        <f>INDEX(属性投放!$AN$7:$AN$58,DA732)</f>
        <v>150</v>
      </c>
      <c r="DC732" s="14" t="s">
        <v>702</v>
      </c>
      <c r="DD732" s="14">
        <f>INDEX(属性投放!$BJ$6:$BJ$85,(CT732-2)*20+CX732)</f>
        <v>1350</v>
      </c>
      <c r="DE732" s="14">
        <f>SUMIFS(DD$5:DD732,$CR$5:$CR732,"="&amp;$CR732)</f>
        <v>21835</v>
      </c>
      <c r="DF732" s="14" t="s">
        <v>703</v>
      </c>
      <c r="DG732" s="14">
        <f>INDEX(属性投放!$BK$6:$BK$85,(CT732-2)*20+CX732)</f>
        <v>675</v>
      </c>
      <c r="DH732" s="14">
        <f>SUMIFS(DG$5:DG732,$CR$5:$CR732,"="&amp;$CR732)</f>
        <v>10921</v>
      </c>
      <c r="DI732" s="14" t="s">
        <v>704</v>
      </c>
      <c r="DJ732" s="14">
        <f>INDEX(属性投放!$BL$6:$BL$85,(CT732-2)*20+CX732)</f>
        <v>13500</v>
      </c>
      <c r="DK732" s="14">
        <f>SUMIFS(DJ$5:DJ732,$CR$5:$CR732,"="&amp;$CR732)</f>
        <v>218350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823"/>
        <v>15</v>
      </c>
      <c r="CS733" s="13">
        <f t="shared" si="824"/>
        <v>1</v>
      </c>
      <c r="CT733" s="14">
        <f t="shared" si="825"/>
        <v>2</v>
      </c>
      <c r="CU733" s="14">
        <f t="shared" si="826"/>
        <v>1102015</v>
      </c>
      <c r="CV733" s="14" t="str">
        <f>INDEX($O$6:$O$27,CR733)&amp;"-"&amp;INDEX(属性投放!$AB$7:$AB$26,CX733)&amp;"-魂火-"&amp;CZ733</f>
        <v>于禁-等活-魂火-1</v>
      </c>
      <c r="CW733" s="25" t="s">
        <v>162</v>
      </c>
      <c r="CX733" s="14">
        <f>INDEX(属性投放!$AL$7:$AL$58,CS733)</f>
        <v>1</v>
      </c>
      <c r="CY733" s="14" t="s">
        <v>701</v>
      </c>
      <c r="CZ733" s="14">
        <f>INDEX(属性投放!$AM$7:$AM$58,CS733)</f>
        <v>1</v>
      </c>
      <c r="DA733" s="14">
        <f t="shared" si="827"/>
        <v>1</v>
      </c>
      <c r="DB733" s="14">
        <f>INDEX(属性投放!$AN$7:$AN$58,DA733)</f>
        <v>5</v>
      </c>
      <c r="DC733" s="14" t="s">
        <v>702</v>
      </c>
      <c r="DD733" s="14">
        <f>INDEX(属性投放!$BJ$6:$BJ$85,(CT733-2)*20+CX733)</f>
        <v>15</v>
      </c>
      <c r="DE733" s="14">
        <f>SUMIFS(DD$5:DD733,$CR$5:$CR733,"="&amp;$CR733)</f>
        <v>15</v>
      </c>
      <c r="DF733" s="14" t="s">
        <v>703</v>
      </c>
      <c r="DG733" s="14">
        <f>INDEX(属性投放!$BK$6:$BK$85,(CT733-2)*20+CX733)</f>
        <v>8</v>
      </c>
      <c r="DH733" s="14">
        <f>SUMIFS(DG$5:DG733,$CR$5:$CR733,"="&amp;$CR733)</f>
        <v>8</v>
      </c>
      <c r="DI733" s="14" t="s">
        <v>704</v>
      </c>
      <c r="DJ733" s="14">
        <f>INDEX(属性投放!$BL$6:$BL$85,(CT733-2)*20+CX733)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823"/>
        <v>15</v>
      </c>
      <c r="CS734" s="13">
        <f t="shared" si="824"/>
        <v>2</v>
      </c>
      <c r="CT734" s="14">
        <f t="shared" si="825"/>
        <v>2</v>
      </c>
      <c r="CU734" s="14">
        <f t="shared" si="826"/>
        <v>1102015</v>
      </c>
      <c r="CV734" s="14" t="str">
        <f>INDEX($O$6:$O$27,CR734)&amp;"-"&amp;INDEX(属性投放!$AB$7:$AB$26,CX734)&amp;"-魂火-"&amp;CZ734</f>
        <v>于禁-黑绳-魂火-1</v>
      </c>
      <c r="CW734" s="25" t="s">
        <v>162</v>
      </c>
      <c r="CX734" s="14">
        <f>INDEX(属性投放!$AL$7:$AL$58,CS734)</f>
        <v>2</v>
      </c>
      <c r="CY734" s="14" t="s">
        <v>701</v>
      </c>
      <c r="CZ734" s="14">
        <f>INDEX(属性投放!$AM$7:$AM$58,CS734)</f>
        <v>1</v>
      </c>
      <c r="DA734" s="14">
        <f t="shared" si="827"/>
        <v>2</v>
      </c>
      <c r="DB734" s="14">
        <f>INDEX(属性投放!$AN$7:$AN$58,DA734)</f>
        <v>10</v>
      </c>
      <c r="DC734" s="14" t="s">
        <v>702</v>
      </c>
      <c r="DD734" s="14">
        <f>INDEX(属性投放!$BJ$6:$BJ$85,(CT734-2)*20+CX734)</f>
        <v>20</v>
      </c>
      <c r="DE734" s="14">
        <f>SUMIFS(DD$5:DD734,$CR$5:$CR734,"="&amp;$CR734)</f>
        <v>35</v>
      </c>
      <c r="DF734" s="14" t="s">
        <v>703</v>
      </c>
      <c r="DG734" s="14">
        <f>INDEX(属性投放!$BK$6:$BK$85,(CT734-2)*20+CX734)</f>
        <v>10</v>
      </c>
      <c r="DH734" s="14">
        <f>SUMIFS(DG$5:DG734,$CR$5:$CR734,"="&amp;$CR734)</f>
        <v>18</v>
      </c>
      <c r="DI734" s="14" t="s">
        <v>704</v>
      </c>
      <c r="DJ734" s="14">
        <f>INDEX(属性投放!$BL$6:$BL$85,(CT734-2)*20+CX734)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823"/>
        <v>15</v>
      </c>
      <c r="CS735" s="13">
        <f t="shared" si="824"/>
        <v>3</v>
      </c>
      <c r="CT735" s="14">
        <f t="shared" si="825"/>
        <v>2</v>
      </c>
      <c r="CU735" s="14">
        <f t="shared" si="826"/>
        <v>1102015</v>
      </c>
      <c r="CV735" s="14" t="str">
        <f>INDEX($O$6:$O$27,CR735)&amp;"-"&amp;INDEX(属性投放!$AB$7:$AB$26,CX735)&amp;"-魂火-"&amp;CZ735</f>
        <v>于禁-黑绳-魂火-2</v>
      </c>
      <c r="CW735" s="25" t="s">
        <v>162</v>
      </c>
      <c r="CX735" s="14">
        <f>INDEX(属性投放!$AL$7:$AL$58,CS735)</f>
        <v>2</v>
      </c>
      <c r="CY735" s="14" t="s">
        <v>701</v>
      </c>
      <c r="CZ735" s="14">
        <f>INDEX(属性投放!$AM$7:$AM$58,CS735)</f>
        <v>2</v>
      </c>
      <c r="DA735" s="14">
        <f t="shared" si="827"/>
        <v>3</v>
      </c>
      <c r="DB735" s="14">
        <f>INDEX(属性投放!$AN$7:$AN$58,DA735)</f>
        <v>15</v>
      </c>
      <c r="DC735" s="14" t="s">
        <v>702</v>
      </c>
      <c r="DD735" s="14">
        <f>INDEX(属性投放!$BJ$6:$BJ$85,(CT735-2)*20+CX735)</f>
        <v>20</v>
      </c>
      <c r="DE735" s="14">
        <f>SUMIFS(DD$5:DD735,$CR$5:$CR735,"="&amp;$CR735)</f>
        <v>55</v>
      </c>
      <c r="DF735" s="14" t="s">
        <v>703</v>
      </c>
      <c r="DG735" s="14">
        <f>INDEX(属性投放!$BK$6:$BK$85,(CT735-2)*20+CX735)</f>
        <v>10</v>
      </c>
      <c r="DH735" s="14">
        <f>SUMIFS(DG$5:DG735,$CR$5:$CR735,"="&amp;$CR735)</f>
        <v>28</v>
      </c>
      <c r="DI735" s="14" t="s">
        <v>704</v>
      </c>
      <c r="DJ735" s="14">
        <f>INDEX(属性投放!$BL$6:$BL$85,(CT735-2)*20+CX735)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823"/>
        <v>15</v>
      </c>
      <c r="CS736" s="13">
        <f t="shared" si="824"/>
        <v>4</v>
      </c>
      <c r="CT736" s="14">
        <f t="shared" si="825"/>
        <v>2</v>
      </c>
      <c r="CU736" s="14">
        <f t="shared" si="826"/>
        <v>1102015</v>
      </c>
      <c r="CV736" s="14" t="str">
        <f>INDEX($O$6:$O$27,CR736)&amp;"-"&amp;INDEX(属性投放!$AB$7:$AB$26,CX736)&amp;"-魂火-"&amp;CZ736</f>
        <v>于禁-黑绳+1-魂火-1</v>
      </c>
      <c r="CW736" s="25" t="s">
        <v>162</v>
      </c>
      <c r="CX736" s="14">
        <f>INDEX(属性投放!$AL$7:$AL$58,CS736)</f>
        <v>3</v>
      </c>
      <c r="CY736" s="14" t="s">
        <v>701</v>
      </c>
      <c r="CZ736" s="14">
        <f>INDEX(属性投放!$AM$7:$AM$58,CS736)</f>
        <v>1</v>
      </c>
      <c r="DA736" s="14">
        <f t="shared" si="827"/>
        <v>4</v>
      </c>
      <c r="DB736" s="14">
        <f>INDEX(属性投放!$AN$7:$AN$58,DA736)</f>
        <v>20</v>
      </c>
      <c r="DC736" s="14" t="s">
        <v>702</v>
      </c>
      <c r="DD736" s="14">
        <f>INDEX(属性投放!$BJ$6:$BJ$85,(CT736-2)*20+CX736)</f>
        <v>25</v>
      </c>
      <c r="DE736" s="14">
        <f>SUMIFS(DD$5:DD736,$CR$5:$CR736,"="&amp;$CR736)</f>
        <v>80</v>
      </c>
      <c r="DF736" s="14" t="s">
        <v>703</v>
      </c>
      <c r="DG736" s="14">
        <f>INDEX(属性投放!$BK$6:$BK$85,(CT736-2)*20+CX736)</f>
        <v>13</v>
      </c>
      <c r="DH736" s="14">
        <f>SUMIFS(DG$5:DG736,$CR$5:$CR736,"="&amp;$CR736)</f>
        <v>41</v>
      </c>
      <c r="DI736" s="14" t="s">
        <v>704</v>
      </c>
      <c r="DJ736" s="14">
        <f>INDEX(属性投放!$BL$6:$BL$85,(CT736-2)*20+CX736)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823"/>
        <v>15</v>
      </c>
      <c r="CS737" s="13">
        <f t="shared" si="824"/>
        <v>5</v>
      </c>
      <c r="CT737" s="14">
        <f t="shared" si="825"/>
        <v>2</v>
      </c>
      <c r="CU737" s="14">
        <f t="shared" si="826"/>
        <v>1102015</v>
      </c>
      <c r="CV737" s="14" t="str">
        <f>INDEX($O$6:$O$27,CR737)&amp;"-"&amp;INDEX(属性投放!$AB$7:$AB$26,CX737)&amp;"-魂火-"&amp;CZ737</f>
        <v>于禁-黑绳+1-魂火-2</v>
      </c>
      <c r="CW737" s="25" t="s">
        <v>162</v>
      </c>
      <c r="CX737" s="14">
        <f>INDEX(属性投放!$AL$7:$AL$58,CS737)</f>
        <v>3</v>
      </c>
      <c r="CY737" s="14" t="s">
        <v>701</v>
      </c>
      <c r="CZ737" s="14">
        <f>INDEX(属性投放!$AM$7:$AM$58,CS737)</f>
        <v>2</v>
      </c>
      <c r="DA737" s="14">
        <f t="shared" si="827"/>
        <v>5</v>
      </c>
      <c r="DB737" s="14">
        <f>INDEX(属性投放!$AN$7:$AN$58,DA737)</f>
        <v>25</v>
      </c>
      <c r="DC737" s="14" t="s">
        <v>702</v>
      </c>
      <c r="DD737" s="14">
        <f>INDEX(属性投放!$BJ$6:$BJ$85,(CT737-2)*20+CX737)</f>
        <v>25</v>
      </c>
      <c r="DE737" s="14">
        <f>SUMIFS(DD$5:DD737,$CR$5:$CR737,"="&amp;$CR737)</f>
        <v>105</v>
      </c>
      <c r="DF737" s="14" t="s">
        <v>703</v>
      </c>
      <c r="DG737" s="14">
        <f>INDEX(属性投放!$BK$6:$BK$85,(CT737-2)*20+CX737)</f>
        <v>13</v>
      </c>
      <c r="DH737" s="14">
        <f>SUMIFS(DG$5:DG737,$CR$5:$CR737,"="&amp;$CR737)</f>
        <v>54</v>
      </c>
      <c r="DI737" s="14" t="s">
        <v>704</v>
      </c>
      <c r="DJ737" s="14">
        <f>INDEX(属性投放!$BL$6:$BL$85,(CT737-2)*20+CX737)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823"/>
        <v>15</v>
      </c>
      <c r="CS738" s="13">
        <f t="shared" si="824"/>
        <v>6</v>
      </c>
      <c r="CT738" s="14">
        <f t="shared" si="825"/>
        <v>2</v>
      </c>
      <c r="CU738" s="14">
        <f t="shared" si="826"/>
        <v>1102015</v>
      </c>
      <c r="CV738" s="14" t="str">
        <f>INDEX($O$6:$O$27,CR738)&amp;"-"&amp;INDEX(属性投放!$AB$7:$AB$26,CX738)&amp;"-魂火-"&amp;CZ738</f>
        <v>于禁-众合-魂火-1</v>
      </c>
      <c r="CW738" s="25" t="s">
        <v>162</v>
      </c>
      <c r="CX738" s="14">
        <f>INDEX(属性投放!$AL$7:$AL$58,CS738)</f>
        <v>4</v>
      </c>
      <c r="CY738" s="14" t="s">
        <v>701</v>
      </c>
      <c r="CZ738" s="14">
        <f>INDEX(属性投放!$AM$7:$AM$58,CS738)</f>
        <v>1</v>
      </c>
      <c r="DA738" s="14">
        <f t="shared" si="827"/>
        <v>6</v>
      </c>
      <c r="DB738" s="14">
        <f>INDEX(属性投放!$AN$7:$AN$58,DA738)</f>
        <v>30</v>
      </c>
      <c r="DC738" s="14" t="s">
        <v>702</v>
      </c>
      <c r="DD738" s="14">
        <f>INDEX(属性投放!$BJ$6:$BJ$85,(CT738-2)*20+CX738)</f>
        <v>30</v>
      </c>
      <c r="DE738" s="14">
        <f>SUMIFS(DD$5:DD738,$CR$5:$CR738,"="&amp;$CR738)</f>
        <v>135</v>
      </c>
      <c r="DF738" s="14" t="s">
        <v>703</v>
      </c>
      <c r="DG738" s="14">
        <f>INDEX(属性投放!$BK$6:$BK$85,(CT738-2)*20+CX738)</f>
        <v>15</v>
      </c>
      <c r="DH738" s="14">
        <f>SUMIFS(DG$5:DG738,$CR$5:$CR738,"="&amp;$CR738)</f>
        <v>69</v>
      </c>
      <c r="DI738" s="14" t="s">
        <v>704</v>
      </c>
      <c r="DJ738" s="14">
        <f>INDEX(属性投放!$BL$6:$BL$85,(CT738-2)*20+CX738)</f>
        <v>300</v>
      </c>
      <c r="DK738" s="14">
        <f>SUMIFS(DJ$5:DJ738,$CR$5:$CR738,"="&amp;$CR738)</f>
        <v>1350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823"/>
        <v>15</v>
      </c>
      <c r="CS739" s="13">
        <f t="shared" si="824"/>
        <v>7</v>
      </c>
      <c r="CT739" s="14">
        <f t="shared" si="825"/>
        <v>2</v>
      </c>
      <c r="CU739" s="14">
        <f t="shared" si="826"/>
        <v>1102015</v>
      </c>
      <c r="CV739" s="14" t="str">
        <f>INDEX($O$6:$O$27,CR739)&amp;"-"&amp;INDEX(属性投放!$AB$7:$AB$26,CX739)&amp;"-魂火-"&amp;CZ739</f>
        <v>于禁-众合-魂火-2</v>
      </c>
      <c r="CW739" s="25" t="s">
        <v>162</v>
      </c>
      <c r="CX739" s="14">
        <f>INDEX(属性投放!$AL$7:$AL$58,CS739)</f>
        <v>4</v>
      </c>
      <c r="CY739" s="14" t="s">
        <v>701</v>
      </c>
      <c r="CZ739" s="14">
        <f>INDEX(属性投放!$AM$7:$AM$58,CS739)</f>
        <v>2</v>
      </c>
      <c r="DA739" s="14">
        <f t="shared" si="827"/>
        <v>7</v>
      </c>
      <c r="DB739" s="14">
        <f>INDEX(属性投放!$AN$7:$AN$58,DA739)</f>
        <v>35</v>
      </c>
      <c r="DC739" s="14" t="s">
        <v>702</v>
      </c>
      <c r="DD739" s="14">
        <f>INDEX(属性投放!$BJ$6:$BJ$85,(CT739-2)*20+CX739)</f>
        <v>30</v>
      </c>
      <c r="DE739" s="14">
        <f>SUMIFS(DD$5:DD739,$CR$5:$CR739,"="&amp;$CR739)</f>
        <v>165</v>
      </c>
      <c r="DF739" s="14" t="s">
        <v>703</v>
      </c>
      <c r="DG739" s="14">
        <f>INDEX(属性投放!$BK$6:$BK$85,(CT739-2)*20+CX739)</f>
        <v>15</v>
      </c>
      <c r="DH739" s="14">
        <f>SUMIFS(DG$5:DG739,$CR$5:$CR739,"="&amp;$CR739)</f>
        <v>84</v>
      </c>
      <c r="DI739" s="14" t="s">
        <v>704</v>
      </c>
      <c r="DJ739" s="14">
        <f>INDEX(属性投放!$BL$6:$BL$85,(CT739-2)*20+CX739)</f>
        <v>300</v>
      </c>
      <c r="DK739" s="14">
        <f>SUMIFS(DJ$5:DJ739,$CR$5:$CR739,"="&amp;$CR739)</f>
        <v>1650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823"/>
        <v>15</v>
      </c>
      <c r="CS740" s="13">
        <f t="shared" si="824"/>
        <v>8</v>
      </c>
      <c r="CT740" s="14">
        <f t="shared" si="825"/>
        <v>2</v>
      </c>
      <c r="CU740" s="14">
        <f t="shared" si="826"/>
        <v>1102015</v>
      </c>
      <c r="CV740" s="14" t="str">
        <f>INDEX($O$6:$O$27,CR740)&amp;"-"&amp;INDEX(属性投放!$AB$7:$AB$26,CX740)&amp;"-魂火-"&amp;CZ740</f>
        <v>于禁-众合+1-魂火-1</v>
      </c>
      <c r="CW740" s="25" t="s">
        <v>162</v>
      </c>
      <c r="CX740" s="14">
        <f>INDEX(属性投放!$AL$7:$AL$58,CS740)</f>
        <v>5</v>
      </c>
      <c r="CY740" s="14" t="s">
        <v>701</v>
      </c>
      <c r="CZ740" s="14">
        <f>INDEX(属性投放!$AM$7:$AM$58,CS740)</f>
        <v>1</v>
      </c>
      <c r="DA740" s="14">
        <f t="shared" si="827"/>
        <v>8</v>
      </c>
      <c r="DB740" s="14">
        <f>INDEX(属性投放!$AN$7:$AN$58,DA740)</f>
        <v>40</v>
      </c>
      <c r="DC740" s="14" t="s">
        <v>702</v>
      </c>
      <c r="DD740" s="14">
        <f>INDEX(属性投放!$BJ$6:$BJ$85,(CT740-2)*20+CX740)</f>
        <v>35</v>
      </c>
      <c r="DE740" s="14">
        <f>SUMIFS(DD$5:DD740,$CR$5:$CR740,"="&amp;$CR740)</f>
        <v>200</v>
      </c>
      <c r="DF740" s="14" t="s">
        <v>703</v>
      </c>
      <c r="DG740" s="14">
        <f>INDEX(属性投放!$BK$6:$BK$85,(CT740-2)*20+CX740)</f>
        <v>18</v>
      </c>
      <c r="DH740" s="14">
        <f>SUMIFS(DG$5:DG740,$CR$5:$CR740,"="&amp;$CR740)</f>
        <v>102</v>
      </c>
      <c r="DI740" s="14" t="s">
        <v>704</v>
      </c>
      <c r="DJ740" s="14">
        <f>INDEX(属性投放!$BL$6:$BL$85,(CT740-2)*20+CX740)</f>
        <v>350</v>
      </c>
      <c r="DK740" s="14">
        <f>SUMIFS(DJ$5:DJ740,$CR$5:$CR740,"="&amp;$CR740)</f>
        <v>2000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823"/>
        <v>15</v>
      </c>
      <c r="CS741" s="13">
        <f t="shared" si="824"/>
        <v>9</v>
      </c>
      <c r="CT741" s="14">
        <f t="shared" si="825"/>
        <v>2</v>
      </c>
      <c r="CU741" s="14">
        <f t="shared" si="826"/>
        <v>1102015</v>
      </c>
      <c r="CV741" s="14" t="str">
        <f>INDEX($O$6:$O$27,CR741)&amp;"-"&amp;INDEX(属性投放!$AB$7:$AB$26,CX741)&amp;"-魂火-"&amp;CZ741</f>
        <v>于禁-众合+1-魂火-2</v>
      </c>
      <c r="CW741" s="25" t="s">
        <v>162</v>
      </c>
      <c r="CX741" s="14">
        <f>INDEX(属性投放!$AL$7:$AL$58,CS741)</f>
        <v>5</v>
      </c>
      <c r="CY741" s="14" t="s">
        <v>701</v>
      </c>
      <c r="CZ741" s="14">
        <f>INDEX(属性投放!$AM$7:$AM$58,CS741)</f>
        <v>2</v>
      </c>
      <c r="DA741" s="14">
        <f t="shared" si="827"/>
        <v>9</v>
      </c>
      <c r="DB741" s="14">
        <f>INDEX(属性投放!$AN$7:$AN$58,DA741)</f>
        <v>42</v>
      </c>
      <c r="DC741" s="14" t="s">
        <v>702</v>
      </c>
      <c r="DD741" s="14">
        <f>INDEX(属性投放!$BJ$6:$BJ$85,(CT741-2)*20+CX741)</f>
        <v>35</v>
      </c>
      <c r="DE741" s="14">
        <f>SUMIFS(DD$5:DD741,$CR$5:$CR741,"="&amp;$CR741)</f>
        <v>235</v>
      </c>
      <c r="DF741" s="14" t="s">
        <v>703</v>
      </c>
      <c r="DG741" s="14">
        <f>INDEX(属性投放!$BK$6:$BK$85,(CT741-2)*20+CX741)</f>
        <v>18</v>
      </c>
      <c r="DH741" s="14">
        <f>SUMIFS(DG$5:DG741,$CR$5:$CR741,"="&amp;$CR741)</f>
        <v>120</v>
      </c>
      <c r="DI741" s="14" t="s">
        <v>704</v>
      </c>
      <c r="DJ741" s="14">
        <f>INDEX(属性投放!$BL$6:$BL$85,(CT741-2)*20+CX741)</f>
        <v>350</v>
      </c>
      <c r="DK741" s="14">
        <f>SUMIFS(DJ$5:DJ741,$CR$5:$CR741,"="&amp;$CR741)</f>
        <v>2350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823"/>
        <v>15</v>
      </c>
      <c r="CS742" s="13">
        <f t="shared" si="824"/>
        <v>10</v>
      </c>
      <c r="CT742" s="14">
        <f t="shared" si="825"/>
        <v>2</v>
      </c>
      <c r="CU742" s="14">
        <f t="shared" si="826"/>
        <v>1102015</v>
      </c>
      <c r="CV742" s="14" t="str">
        <f>INDEX($O$6:$O$27,CR742)&amp;"-"&amp;INDEX(属性投放!$AB$7:$AB$26,CX742)&amp;"-魂火-"&amp;CZ742</f>
        <v>于禁-众合+2-魂火-1</v>
      </c>
      <c r="CW742" s="25" t="s">
        <v>162</v>
      </c>
      <c r="CX742" s="14">
        <f>INDEX(属性投放!$AL$7:$AL$58,CS742)</f>
        <v>6</v>
      </c>
      <c r="CY742" s="14" t="s">
        <v>701</v>
      </c>
      <c r="CZ742" s="14">
        <f>INDEX(属性投放!$AM$7:$AM$58,CS742)</f>
        <v>1</v>
      </c>
      <c r="DA742" s="14">
        <f t="shared" si="827"/>
        <v>10</v>
      </c>
      <c r="DB742" s="14">
        <f>INDEX(属性投放!$AN$7:$AN$58,DA742)</f>
        <v>45</v>
      </c>
      <c r="DC742" s="14" t="s">
        <v>702</v>
      </c>
      <c r="DD742" s="14">
        <f>INDEX(属性投放!$BJ$6:$BJ$85,(CT742-2)*20+CX742)</f>
        <v>40</v>
      </c>
      <c r="DE742" s="14">
        <f>SUMIFS(DD$5:DD742,$CR$5:$CR742,"="&amp;$CR742)</f>
        <v>275</v>
      </c>
      <c r="DF742" s="14" t="s">
        <v>703</v>
      </c>
      <c r="DG742" s="14">
        <f>INDEX(属性投放!$BK$6:$BK$85,(CT742-2)*20+CX742)</f>
        <v>20</v>
      </c>
      <c r="DH742" s="14">
        <f>SUMIFS(DG$5:DG742,$CR$5:$CR742,"="&amp;$CR742)</f>
        <v>140</v>
      </c>
      <c r="DI742" s="14" t="s">
        <v>704</v>
      </c>
      <c r="DJ742" s="14">
        <f>INDEX(属性投放!$BL$6:$BL$85,(CT742-2)*20+CX742)</f>
        <v>400</v>
      </c>
      <c r="DK742" s="14">
        <f>SUMIFS(DJ$5:DJ742,$CR$5:$CR742,"="&amp;$CR742)</f>
        <v>2750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823"/>
        <v>15</v>
      </c>
      <c r="CS743" s="13">
        <f t="shared" si="824"/>
        <v>11</v>
      </c>
      <c r="CT743" s="14">
        <f t="shared" si="825"/>
        <v>2</v>
      </c>
      <c r="CU743" s="14">
        <f t="shared" si="826"/>
        <v>1102015</v>
      </c>
      <c r="CV743" s="14" t="str">
        <f>INDEX($O$6:$O$27,CR743)&amp;"-"&amp;INDEX(属性投放!$AB$7:$AB$26,CX743)&amp;"-魂火-"&amp;CZ743</f>
        <v>于禁-众合+2-魂火-2</v>
      </c>
      <c r="CW743" s="25" t="s">
        <v>162</v>
      </c>
      <c r="CX743" s="14">
        <f>INDEX(属性投放!$AL$7:$AL$58,CS743)</f>
        <v>6</v>
      </c>
      <c r="CY743" s="14" t="s">
        <v>701</v>
      </c>
      <c r="CZ743" s="14">
        <f>INDEX(属性投放!$AM$7:$AM$58,CS743)</f>
        <v>2</v>
      </c>
      <c r="DA743" s="14">
        <f t="shared" si="827"/>
        <v>11</v>
      </c>
      <c r="DB743" s="14">
        <f>INDEX(属性投放!$AN$7:$AN$58,DA743)</f>
        <v>47</v>
      </c>
      <c r="DC743" s="14" t="s">
        <v>702</v>
      </c>
      <c r="DD743" s="14">
        <f>INDEX(属性投放!$BJ$6:$BJ$85,(CT743-2)*20+CX743)</f>
        <v>40</v>
      </c>
      <c r="DE743" s="14">
        <f>SUMIFS(DD$5:DD743,$CR$5:$CR743,"="&amp;$CR743)</f>
        <v>315</v>
      </c>
      <c r="DF743" s="14" t="s">
        <v>703</v>
      </c>
      <c r="DG743" s="14">
        <f>INDEX(属性投放!$BK$6:$BK$85,(CT743-2)*20+CX743)</f>
        <v>20</v>
      </c>
      <c r="DH743" s="14">
        <f>SUMIFS(DG$5:DG743,$CR$5:$CR743,"="&amp;$CR743)</f>
        <v>160</v>
      </c>
      <c r="DI743" s="14" t="s">
        <v>704</v>
      </c>
      <c r="DJ743" s="14">
        <f>INDEX(属性投放!$BL$6:$BL$85,(CT743-2)*20+CX743)</f>
        <v>400</v>
      </c>
      <c r="DK743" s="14">
        <f>SUMIFS(DJ$5:DJ743,$CR$5:$CR743,"="&amp;$CR743)</f>
        <v>3150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823"/>
        <v>15</v>
      </c>
      <c r="CS744" s="13">
        <f t="shared" si="824"/>
        <v>12</v>
      </c>
      <c r="CT744" s="14">
        <f t="shared" si="825"/>
        <v>2</v>
      </c>
      <c r="CU744" s="14">
        <f t="shared" si="826"/>
        <v>1102015</v>
      </c>
      <c r="CV744" s="14" t="str">
        <f>INDEX($O$6:$O$27,CR744)&amp;"-"&amp;INDEX(属性投放!$AB$7:$AB$26,CX744)&amp;"-魂火-"&amp;CZ744</f>
        <v>于禁-叫唤-魂火-1</v>
      </c>
      <c r="CW744" s="25" t="s">
        <v>162</v>
      </c>
      <c r="CX744" s="14">
        <f>INDEX(属性投放!$AL$7:$AL$58,CS744)</f>
        <v>7</v>
      </c>
      <c r="CY744" s="14" t="s">
        <v>701</v>
      </c>
      <c r="CZ744" s="14">
        <f>INDEX(属性投放!$AM$7:$AM$58,CS744)</f>
        <v>1</v>
      </c>
      <c r="DA744" s="14">
        <f t="shared" si="827"/>
        <v>12</v>
      </c>
      <c r="DB744" s="14">
        <f>INDEX(属性投放!$AN$7:$AN$58,DA744)</f>
        <v>50</v>
      </c>
      <c r="DC744" s="14" t="s">
        <v>702</v>
      </c>
      <c r="DD744" s="14">
        <f>INDEX(属性投放!$BJ$6:$BJ$85,(CT744-2)*20+CX744)</f>
        <v>55</v>
      </c>
      <c r="DE744" s="14">
        <f>SUMIFS(DD$5:DD744,$CR$5:$CR744,"="&amp;$CR744)</f>
        <v>370</v>
      </c>
      <c r="DF744" s="14" t="s">
        <v>703</v>
      </c>
      <c r="DG744" s="14">
        <f>INDEX(属性投放!$BK$6:$BK$85,(CT744-2)*20+CX744)</f>
        <v>28</v>
      </c>
      <c r="DH744" s="14">
        <f>SUMIFS(DG$5:DG744,$CR$5:$CR744,"="&amp;$CR744)</f>
        <v>188</v>
      </c>
      <c r="DI744" s="14" t="s">
        <v>704</v>
      </c>
      <c r="DJ744" s="14">
        <f>INDEX(属性投放!$BL$6:$BL$85,(CT744-2)*20+CX744)</f>
        <v>550</v>
      </c>
      <c r="DK744" s="14">
        <f>SUMIFS(DJ$5:DJ744,$CR$5:$CR744,"="&amp;$CR744)</f>
        <v>3700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823"/>
        <v>15</v>
      </c>
      <c r="CS745" s="13">
        <f t="shared" si="824"/>
        <v>13</v>
      </c>
      <c r="CT745" s="14">
        <f t="shared" si="825"/>
        <v>2</v>
      </c>
      <c r="CU745" s="14">
        <f t="shared" si="826"/>
        <v>1102015</v>
      </c>
      <c r="CV745" s="14" t="str">
        <f>INDEX($O$6:$O$27,CR745)&amp;"-"&amp;INDEX(属性投放!$AB$7:$AB$26,CX745)&amp;"-魂火-"&amp;CZ745</f>
        <v>于禁-叫唤-魂火-2</v>
      </c>
      <c r="CW745" s="25" t="s">
        <v>162</v>
      </c>
      <c r="CX745" s="14">
        <f>INDEX(属性投放!$AL$7:$AL$58,CS745)</f>
        <v>7</v>
      </c>
      <c r="CY745" s="14" t="s">
        <v>701</v>
      </c>
      <c r="CZ745" s="14">
        <f>INDEX(属性投放!$AM$7:$AM$58,CS745)</f>
        <v>2</v>
      </c>
      <c r="DA745" s="14">
        <f t="shared" si="827"/>
        <v>13</v>
      </c>
      <c r="DB745" s="14">
        <f>INDEX(属性投放!$AN$7:$AN$58,DA745)</f>
        <v>52</v>
      </c>
      <c r="DC745" s="14" t="s">
        <v>702</v>
      </c>
      <c r="DD745" s="14">
        <f>INDEX(属性投放!$BJ$6:$BJ$85,(CT745-2)*20+CX745)</f>
        <v>55</v>
      </c>
      <c r="DE745" s="14">
        <f>SUMIFS(DD$5:DD745,$CR$5:$CR745,"="&amp;$CR745)</f>
        <v>425</v>
      </c>
      <c r="DF745" s="14" t="s">
        <v>703</v>
      </c>
      <c r="DG745" s="14">
        <f>INDEX(属性投放!$BK$6:$BK$85,(CT745-2)*20+CX745)</f>
        <v>28</v>
      </c>
      <c r="DH745" s="14">
        <f>SUMIFS(DG$5:DG745,$CR$5:$CR745,"="&amp;$CR745)</f>
        <v>216</v>
      </c>
      <c r="DI745" s="14" t="s">
        <v>704</v>
      </c>
      <c r="DJ745" s="14">
        <f>INDEX(属性投放!$BL$6:$BL$85,(CT745-2)*20+CX745)</f>
        <v>550</v>
      </c>
      <c r="DK745" s="14">
        <f>SUMIFS(DJ$5:DJ745,$CR$5:$CR745,"="&amp;$CR745)</f>
        <v>4250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823"/>
        <v>15</v>
      </c>
      <c r="CS746" s="13">
        <f t="shared" si="824"/>
        <v>14</v>
      </c>
      <c r="CT746" s="14">
        <f t="shared" si="825"/>
        <v>2</v>
      </c>
      <c r="CU746" s="14">
        <f t="shared" si="826"/>
        <v>1102015</v>
      </c>
      <c r="CV746" s="14" t="str">
        <f>INDEX($O$6:$O$27,CR746)&amp;"-"&amp;INDEX(属性投放!$AB$7:$AB$26,CX746)&amp;"-魂火-"&amp;CZ746</f>
        <v>于禁-叫唤+1-魂火-1</v>
      </c>
      <c r="CW746" s="25" t="s">
        <v>162</v>
      </c>
      <c r="CX746" s="14">
        <f>INDEX(属性投放!$AL$7:$AL$58,CS746)</f>
        <v>8</v>
      </c>
      <c r="CY746" s="14" t="s">
        <v>701</v>
      </c>
      <c r="CZ746" s="14">
        <f>INDEX(属性投放!$AM$7:$AM$58,CS746)</f>
        <v>1</v>
      </c>
      <c r="DA746" s="14">
        <f t="shared" si="827"/>
        <v>14</v>
      </c>
      <c r="DB746" s="14">
        <f>INDEX(属性投放!$AN$7:$AN$58,DA746)</f>
        <v>55</v>
      </c>
      <c r="DC746" s="14" t="s">
        <v>702</v>
      </c>
      <c r="DD746" s="14">
        <f>INDEX(属性投放!$BJ$6:$BJ$85,(CT746-2)*20+CX746)</f>
        <v>70</v>
      </c>
      <c r="DE746" s="14">
        <f>SUMIFS(DD$5:DD746,$CR$5:$CR746,"="&amp;$CR746)</f>
        <v>495</v>
      </c>
      <c r="DF746" s="14" t="s">
        <v>703</v>
      </c>
      <c r="DG746" s="14">
        <f>INDEX(属性投放!$BK$6:$BK$85,(CT746-2)*20+CX746)</f>
        <v>35</v>
      </c>
      <c r="DH746" s="14">
        <f>SUMIFS(DG$5:DG746,$CR$5:$CR746,"="&amp;$CR746)</f>
        <v>251</v>
      </c>
      <c r="DI746" s="14" t="s">
        <v>704</v>
      </c>
      <c r="DJ746" s="14">
        <f>INDEX(属性投放!$BL$6:$BL$85,(CT746-2)*20+CX746)</f>
        <v>700</v>
      </c>
      <c r="DK746" s="14">
        <f>SUMIFS(DJ$5:DJ746,$CR$5:$CR746,"="&amp;$CR746)</f>
        <v>4950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823"/>
        <v>15</v>
      </c>
      <c r="CS747" s="13">
        <f t="shared" si="824"/>
        <v>15</v>
      </c>
      <c r="CT747" s="14">
        <f t="shared" si="825"/>
        <v>2</v>
      </c>
      <c r="CU747" s="14">
        <f t="shared" si="826"/>
        <v>1102015</v>
      </c>
      <c r="CV747" s="14" t="str">
        <f>INDEX($O$6:$O$27,CR747)&amp;"-"&amp;INDEX(属性投放!$AB$7:$AB$26,CX747)&amp;"-魂火-"&amp;CZ747</f>
        <v>于禁-叫唤+1-魂火-2</v>
      </c>
      <c r="CW747" s="25" t="s">
        <v>162</v>
      </c>
      <c r="CX747" s="14">
        <f>INDEX(属性投放!$AL$7:$AL$58,CS747)</f>
        <v>8</v>
      </c>
      <c r="CY747" s="14" t="s">
        <v>701</v>
      </c>
      <c r="CZ747" s="14">
        <f>INDEX(属性投放!$AM$7:$AM$58,CS747)</f>
        <v>2</v>
      </c>
      <c r="DA747" s="14">
        <f t="shared" si="827"/>
        <v>15</v>
      </c>
      <c r="DB747" s="14">
        <f>INDEX(属性投放!$AN$7:$AN$58,DA747)</f>
        <v>57</v>
      </c>
      <c r="DC747" s="14" t="s">
        <v>702</v>
      </c>
      <c r="DD747" s="14">
        <f>INDEX(属性投放!$BJ$6:$BJ$85,(CT747-2)*20+CX747)</f>
        <v>70</v>
      </c>
      <c r="DE747" s="14">
        <f>SUMIFS(DD$5:DD747,$CR$5:$CR747,"="&amp;$CR747)</f>
        <v>565</v>
      </c>
      <c r="DF747" s="14" t="s">
        <v>703</v>
      </c>
      <c r="DG747" s="14">
        <f>INDEX(属性投放!$BK$6:$BK$85,(CT747-2)*20+CX747)</f>
        <v>35</v>
      </c>
      <c r="DH747" s="14">
        <f>SUMIFS(DG$5:DG747,$CR$5:$CR747,"="&amp;$CR747)</f>
        <v>286</v>
      </c>
      <c r="DI747" s="14" t="s">
        <v>704</v>
      </c>
      <c r="DJ747" s="14">
        <f>INDEX(属性投放!$BL$6:$BL$85,(CT747-2)*20+CX747)</f>
        <v>700</v>
      </c>
      <c r="DK747" s="14">
        <f>SUMIFS(DJ$5:DJ747,$CR$5:$CR747,"="&amp;$CR747)</f>
        <v>5650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823"/>
        <v>15</v>
      </c>
      <c r="CS748" s="13">
        <f t="shared" si="824"/>
        <v>16</v>
      </c>
      <c r="CT748" s="14">
        <f t="shared" si="825"/>
        <v>2</v>
      </c>
      <c r="CU748" s="14">
        <f t="shared" si="826"/>
        <v>1102015</v>
      </c>
      <c r="CV748" s="14" t="str">
        <f>INDEX($O$6:$O$27,CR748)&amp;"-"&amp;INDEX(属性投放!$AB$7:$AB$26,CX748)&amp;"-魂火-"&amp;CZ748</f>
        <v>于禁-叫唤+2-魂火-1</v>
      </c>
      <c r="CW748" s="25" t="s">
        <v>162</v>
      </c>
      <c r="CX748" s="14">
        <f>INDEX(属性投放!$AL$7:$AL$58,CS748)</f>
        <v>9</v>
      </c>
      <c r="CY748" s="14" t="s">
        <v>701</v>
      </c>
      <c r="CZ748" s="14">
        <f>INDEX(属性投放!$AM$7:$AM$58,CS748)</f>
        <v>1</v>
      </c>
      <c r="DA748" s="14">
        <f t="shared" si="827"/>
        <v>16</v>
      </c>
      <c r="DB748" s="14">
        <f>INDEX(属性投放!$AN$7:$AN$58,DA748)</f>
        <v>60</v>
      </c>
      <c r="DC748" s="14" t="s">
        <v>702</v>
      </c>
      <c r="DD748" s="14">
        <f>INDEX(属性投放!$BJ$6:$BJ$85,(CT748-2)*20+CX748)</f>
        <v>80</v>
      </c>
      <c r="DE748" s="14">
        <f>SUMIFS(DD$5:DD748,$CR$5:$CR748,"="&amp;$CR748)</f>
        <v>645</v>
      </c>
      <c r="DF748" s="14" t="s">
        <v>703</v>
      </c>
      <c r="DG748" s="14">
        <f>INDEX(属性投放!$BK$6:$BK$85,(CT748-2)*20+CX748)</f>
        <v>40</v>
      </c>
      <c r="DH748" s="14">
        <f>SUMIFS(DG$5:DG748,$CR$5:$CR748,"="&amp;$CR748)</f>
        <v>326</v>
      </c>
      <c r="DI748" s="14" t="s">
        <v>704</v>
      </c>
      <c r="DJ748" s="14">
        <f>INDEX(属性投放!$BL$6:$BL$85,(CT748-2)*20+CX748)</f>
        <v>800</v>
      </c>
      <c r="DK748" s="14">
        <f>SUMIFS(DJ$5:DJ748,$CR$5:$CR748,"="&amp;$CR748)</f>
        <v>6450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823"/>
        <v>15</v>
      </c>
      <c r="CS749" s="13">
        <f t="shared" si="824"/>
        <v>17</v>
      </c>
      <c r="CT749" s="14">
        <f t="shared" si="825"/>
        <v>2</v>
      </c>
      <c r="CU749" s="14">
        <f t="shared" si="826"/>
        <v>1102015</v>
      </c>
      <c r="CV749" s="14" t="str">
        <f>INDEX($O$6:$O$27,CR749)&amp;"-"&amp;INDEX(属性投放!$AB$7:$AB$26,CX749)&amp;"-魂火-"&amp;CZ749</f>
        <v>于禁-叫唤+2-魂火-2</v>
      </c>
      <c r="CW749" s="25" t="s">
        <v>162</v>
      </c>
      <c r="CX749" s="14">
        <f>INDEX(属性投放!$AL$7:$AL$58,CS749)</f>
        <v>9</v>
      </c>
      <c r="CY749" s="14" t="s">
        <v>701</v>
      </c>
      <c r="CZ749" s="14">
        <f>INDEX(属性投放!$AM$7:$AM$58,CS749)</f>
        <v>2</v>
      </c>
      <c r="DA749" s="14">
        <f t="shared" si="827"/>
        <v>17</v>
      </c>
      <c r="DB749" s="14">
        <f>INDEX(属性投放!$AN$7:$AN$58,DA749)</f>
        <v>62</v>
      </c>
      <c r="DC749" s="14" t="s">
        <v>702</v>
      </c>
      <c r="DD749" s="14">
        <f>INDEX(属性投放!$BJ$6:$BJ$85,(CT749-2)*20+CX749)</f>
        <v>80</v>
      </c>
      <c r="DE749" s="14">
        <f>SUMIFS(DD$5:DD749,$CR$5:$CR749,"="&amp;$CR749)</f>
        <v>725</v>
      </c>
      <c r="DF749" s="14" t="s">
        <v>703</v>
      </c>
      <c r="DG749" s="14">
        <f>INDEX(属性投放!$BK$6:$BK$85,(CT749-2)*20+CX749)</f>
        <v>40</v>
      </c>
      <c r="DH749" s="14">
        <f>SUMIFS(DG$5:DG749,$CR$5:$CR749,"="&amp;$CR749)</f>
        <v>366</v>
      </c>
      <c r="DI749" s="14" t="s">
        <v>704</v>
      </c>
      <c r="DJ749" s="14">
        <f>INDEX(属性投放!$BL$6:$BL$85,(CT749-2)*20+CX749)</f>
        <v>800</v>
      </c>
      <c r="DK749" s="14">
        <f>SUMIFS(DJ$5:DJ749,$CR$5:$CR749,"="&amp;$CR749)</f>
        <v>7250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823"/>
        <v>15</v>
      </c>
      <c r="CS750" s="13">
        <f t="shared" si="824"/>
        <v>18</v>
      </c>
      <c r="CT750" s="14">
        <f t="shared" si="825"/>
        <v>2</v>
      </c>
      <c r="CU750" s="14">
        <f t="shared" si="826"/>
        <v>1102015</v>
      </c>
      <c r="CV750" s="14" t="str">
        <f>INDEX($O$6:$O$27,CR750)&amp;"-"&amp;INDEX(属性投放!$AB$7:$AB$26,CX750)&amp;"-魂火-"&amp;CZ750</f>
        <v>于禁-叫唤+2-魂火-3</v>
      </c>
      <c r="CW750" s="25" t="s">
        <v>162</v>
      </c>
      <c r="CX750" s="14">
        <f>INDEX(属性投放!$AL$7:$AL$58,CS750)</f>
        <v>9</v>
      </c>
      <c r="CY750" s="14" t="s">
        <v>701</v>
      </c>
      <c r="CZ750" s="14">
        <f>INDEX(属性投放!$AM$7:$AM$58,CS750)</f>
        <v>3</v>
      </c>
      <c r="DA750" s="14">
        <f t="shared" si="827"/>
        <v>18</v>
      </c>
      <c r="DB750" s="14">
        <f>INDEX(属性投放!$AN$7:$AN$58,DA750)</f>
        <v>65</v>
      </c>
      <c r="DC750" s="14" t="s">
        <v>702</v>
      </c>
      <c r="DD750" s="14">
        <f>INDEX(属性投放!$BJ$6:$BJ$85,(CT750-2)*20+CX750)</f>
        <v>80</v>
      </c>
      <c r="DE750" s="14">
        <f>SUMIFS(DD$5:DD750,$CR$5:$CR750,"="&amp;$CR750)</f>
        <v>805</v>
      </c>
      <c r="DF750" s="14" t="s">
        <v>703</v>
      </c>
      <c r="DG750" s="14">
        <f>INDEX(属性投放!$BK$6:$BK$85,(CT750-2)*20+CX750)</f>
        <v>40</v>
      </c>
      <c r="DH750" s="14">
        <f>SUMIFS(DG$5:DG750,$CR$5:$CR750,"="&amp;$CR750)</f>
        <v>406</v>
      </c>
      <c r="DI750" s="14" t="s">
        <v>704</v>
      </c>
      <c r="DJ750" s="14">
        <f>INDEX(属性投放!$BL$6:$BL$85,(CT750-2)*20+CX750)</f>
        <v>800</v>
      </c>
      <c r="DK750" s="14">
        <f>SUMIFS(DJ$5:DJ750,$CR$5:$CR750,"="&amp;$CR750)</f>
        <v>8050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823"/>
        <v>15</v>
      </c>
      <c r="CS751" s="13">
        <f t="shared" si="824"/>
        <v>19</v>
      </c>
      <c r="CT751" s="14">
        <f t="shared" si="825"/>
        <v>2</v>
      </c>
      <c r="CU751" s="14">
        <f t="shared" si="826"/>
        <v>1102015</v>
      </c>
      <c r="CV751" s="14" t="str">
        <f>INDEX($O$6:$O$27,CR751)&amp;"-"&amp;INDEX(属性投放!$AB$7:$AB$26,CX751)&amp;"-魂火-"&amp;CZ751</f>
        <v>于禁-大叫唤-魂火-1</v>
      </c>
      <c r="CW751" s="25" t="s">
        <v>162</v>
      </c>
      <c r="CX751" s="14">
        <f>INDEX(属性投放!$AL$7:$AL$58,CS751)</f>
        <v>10</v>
      </c>
      <c r="CY751" s="14" t="s">
        <v>701</v>
      </c>
      <c r="CZ751" s="14">
        <f>INDEX(属性投放!$AM$7:$AM$58,CS751)</f>
        <v>1</v>
      </c>
      <c r="DA751" s="14">
        <f t="shared" si="827"/>
        <v>19</v>
      </c>
      <c r="DB751" s="14">
        <f>INDEX(属性投放!$AN$7:$AN$58,DA751)</f>
        <v>67</v>
      </c>
      <c r="DC751" s="14" t="s">
        <v>702</v>
      </c>
      <c r="DD751" s="14">
        <f>INDEX(属性投放!$BJ$6:$BJ$85,(CT751-2)*20+CX751)</f>
        <v>100</v>
      </c>
      <c r="DE751" s="14">
        <f>SUMIFS(DD$5:DD751,$CR$5:$CR751,"="&amp;$CR751)</f>
        <v>905</v>
      </c>
      <c r="DF751" s="14" t="s">
        <v>703</v>
      </c>
      <c r="DG751" s="14">
        <f>INDEX(属性投放!$BK$6:$BK$85,(CT751-2)*20+CX751)</f>
        <v>50</v>
      </c>
      <c r="DH751" s="14">
        <f>SUMIFS(DG$5:DG751,$CR$5:$CR751,"="&amp;$CR751)</f>
        <v>456</v>
      </c>
      <c r="DI751" s="14" t="s">
        <v>704</v>
      </c>
      <c r="DJ751" s="14">
        <f>INDEX(属性投放!$BL$6:$BL$85,(CT751-2)*20+CX751)</f>
        <v>1000</v>
      </c>
      <c r="DK751" s="14">
        <f>SUMIFS(DJ$5:DJ751,$CR$5:$CR751,"="&amp;$CR751)</f>
        <v>9050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823"/>
        <v>15</v>
      </c>
      <c r="CS752" s="13">
        <f t="shared" si="824"/>
        <v>20</v>
      </c>
      <c r="CT752" s="14">
        <f t="shared" si="825"/>
        <v>2</v>
      </c>
      <c r="CU752" s="14">
        <f t="shared" si="826"/>
        <v>1102015</v>
      </c>
      <c r="CV752" s="14" t="str">
        <f>INDEX($O$6:$O$27,CR752)&amp;"-"&amp;INDEX(属性投放!$AB$7:$AB$26,CX752)&amp;"-魂火-"&amp;CZ752</f>
        <v>于禁-大叫唤-魂火-2</v>
      </c>
      <c r="CW752" s="25" t="s">
        <v>162</v>
      </c>
      <c r="CX752" s="14">
        <f>INDEX(属性投放!$AL$7:$AL$58,CS752)</f>
        <v>10</v>
      </c>
      <c r="CY752" s="14" t="s">
        <v>701</v>
      </c>
      <c r="CZ752" s="14">
        <f>INDEX(属性投放!$AM$7:$AM$58,CS752)</f>
        <v>2</v>
      </c>
      <c r="DA752" s="14">
        <f t="shared" si="827"/>
        <v>20</v>
      </c>
      <c r="DB752" s="14">
        <f>INDEX(属性投放!$AN$7:$AN$58,DA752)</f>
        <v>70</v>
      </c>
      <c r="DC752" s="14" t="s">
        <v>702</v>
      </c>
      <c r="DD752" s="14">
        <f>INDEX(属性投放!$BJ$6:$BJ$85,(CT752-2)*20+CX752)</f>
        <v>100</v>
      </c>
      <c r="DE752" s="14">
        <f>SUMIFS(DD$5:DD752,$CR$5:$CR752,"="&amp;$CR752)</f>
        <v>1005</v>
      </c>
      <c r="DF752" s="14" t="s">
        <v>703</v>
      </c>
      <c r="DG752" s="14">
        <f>INDEX(属性投放!$BK$6:$BK$85,(CT752-2)*20+CX752)</f>
        <v>50</v>
      </c>
      <c r="DH752" s="14">
        <f>SUMIFS(DG$5:DG752,$CR$5:$CR752,"="&amp;$CR752)</f>
        <v>506</v>
      </c>
      <c r="DI752" s="14" t="s">
        <v>704</v>
      </c>
      <c r="DJ752" s="14">
        <f>INDEX(属性投放!$BL$6:$BL$85,(CT752-2)*20+CX752)</f>
        <v>1000</v>
      </c>
      <c r="DK752" s="14">
        <f>SUMIFS(DJ$5:DJ752,$CR$5:$CR752,"="&amp;$CR752)</f>
        <v>10050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823"/>
        <v>15</v>
      </c>
      <c r="CS753" s="13">
        <f t="shared" si="824"/>
        <v>21</v>
      </c>
      <c r="CT753" s="14">
        <f t="shared" si="825"/>
        <v>2</v>
      </c>
      <c r="CU753" s="14">
        <f t="shared" si="826"/>
        <v>1102015</v>
      </c>
      <c r="CV753" s="14" t="str">
        <f>INDEX($O$6:$O$27,CR753)&amp;"-"&amp;INDEX(属性投放!$AB$7:$AB$26,CX753)&amp;"-魂火-"&amp;CZ753</f>
        <v>于禁-大叫唤-魂火-3</v>
      </c>
      <c r="CW753" s="25" t="s">
        <v>162</v>
      </c>
      <c r="CX753" s="14">
        <f>INDEX(属性投放!$AL$7:$AL$58,CS753)</f>
        <v>10</v>
      </c>
      <c r="CY753" s="14" t="s">
        <v>701</v>
      </c>
      <c r="CZ753" s="14">
        <f>INDEX(属性投放!$AM$7:$AM$58,CS753)</f>
        <v>3</v>
      </c>
      <c r="DA753" s="14">
        <f t="shared" si="827"/>
        <v>21</v>
      </c>
      <c r="DB753" s="14">
        <f>INDEX(属性投放!$AN$7:$AN$58,DA753)</f>
        <v>72</v>
      </c>
      <c r="DC753" s="14" t="s">
        <v>702</v>
      </c>
      <c r="DD753" s="14">
        <f>INDEX(属性投放!$BJ$6:$BJ$85,(CT753-2)*20+CX753)</f>
        <v>100</v>
      </c>
      <c r="DE753" s="14">
        <f>SUMIFS(DD$5:DD753,$CR$5:$CR753,"="&amp;$CR753)</f>
        <v>1105</v>
      </c>
      <c r="DF753" s="14" t="s">
        <v>703</v>
      </c>
      <c r="DG753" s="14">
        <f>INDEX(属性投放!$BK$6:$BK$85,(CT753-2)*20+CX753)</f>
        <v>50</v>
      </c>
      <c r="DH753" s="14">
        <f>SUMIFS(DG$5:DG753,$CR$5:$CR753,"="&amp;$CR753)</f>
        <v>556</v>
      </c>
      <c r="DI753" s="14" t="s">
        <v>704</v>
      </c>
      <c r="DJ753" s="14">
        <f>INDEX(属性投放!$BL$6:$BL$85,(CT753-2)*20+CX753)</f>
        <v>1000</v>
      </c>
      <c r="DK753" s="14">
        <f>SUMIFS(DJ$5:DJ753,$CR$5:$CR753,"="&amp;$CR753)</f>
        <v>11050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823"/>
        <v>15</v>
      </c>
      <c r="CS754" s="13">
        <f t="shared" si="824"/>
        <v>22</v>
      </c>
      <c r="CT754" s="14">
        <f t="shared" si="825"/>
        <v>2</v>
      </c>
      <c r="CU754" s="14">
        <f t="shared" si="826"/>
        <v>1102015</v>
      </c>
      <c r="CV754" s="14" t="str">
        <f>INDEX($O$6:$O$27,CR754)&amp;"-"&amp;INDEX(属性投放!$AB$7:$AB$26,CX754)&amp;"-魂火-"&amp;CZ754</f>
        <v>于禁-大叫唤+1-魂火-1</v>
      </c>
      <c r="CW754" s="25" t="s">
        <v>162</v>
      </c>
      <c r="CX754" s="14">
        <f>INDEX(属性投放!$AL$7:$AL$58,CS754)</f>
        <v>11</v>
      </c>
      <c r="CY754" s="14" t="s">
        <v>701</v>
      </c>
      <c r="CZ754" s="14">
        <f>INDEX(属性投放!$AM$7:$AM$58,CS754)</f>
        <v>1</v>
      </c>
      <c r="DA754" s="14">
        <f t="shared" si="827"/>
        <v>22</v>
      </c>
      <c r="DB754" s="14">
        <f>INDEX(属性投放!$AN$7:$AN$58,DA754)</f>
        <v>75</v>
      </c>
      <c r="DC754" s="14" t="s">
        <v>702</v>
      </c>
      <c r="DD754" s="14">
        <f>INDEX(属性投放!$BJ$6:$BJ$85,(CT754-2)*20+CX754)</f>
        <v>130</v>
      </c>
      <c r="DE754" s="14">
        <f>SUMIFS(DD$5:DD754,$CR$5:$CR754,"="&amp;$CR754)</f>
        <v>1235</v>
      </c>
      <c r="DF754" s="14" t="s">
        <v>703</v>
      </c>
      <c r="DG754" s="14">
        <f>INDEX(属性投放!$BK$6:$BK$85,(CT754-2)*20+CX754)</f>
        <v>65</v>
      </c>
      <c r="DH754" s="14">
        <f>SUMIFS(DG$5:DG754,$CR$5:$CR754,"="&amp;$CR754)</f>
        <v>621</v>
      </c>
      <c r="DI754" s="14" t="s">
        <v>704</v>
      </c>
      <c r="DJ754" s="14">
        <f>INDEX(属性投放!$BL$6:$BL$85,(CT754-2)*20+CX754)</f>
        <v>1300</v>
      </c>
      <c r="DK754" s="14">
        <f>SUMIFS(DJ$5:DJ754,$CR$5:$CR754,"="&amp;$CR754)</f>
        <v>12350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823"/>
        <v>15</v>
      </c>
      <c r="CS755" s="13">
        <f t="shared" si="824"/>
        <v>23</v>
      </c>
      <c r="CT755" s="14">
        <f t="shared" si="825"/>
        <v>2</v>
      </c>
      <c r="CU755" s="14">
        <f t="shared" si="826"/>
        <v>1102015</v>
      </c>
      <c r="CV755" s="14" t="str">
        <f>INDEX($O$6:$O$27,CR755)&amp;"-"&amp;INDEX(属性投放!$AB$7:$AB$26,CX755)&amp;"-魂火-"&amp;CZ755</f>
        <v>于禁-大叫唤+1-魂火-2</v>
      </c>
      <c r="CW755" s="25" t="s">
        <v>162</v>
      </c>
      <c r="CX755" s="14">
        <f>INDEX(属性投放!$AL$7:$AL$58,CS755)</f>
        <v>11</v>
      </c>
      <c r="CY755" s="14" t="s">
        <v>701</v>
      </c>
      <c r="CZ755" s="14">
        <f>INDEX(属性投放!$AM$7:$AM$58,CS755)</f>
        <v>2</v>
      </c>
      <c r="DA755" s="14">
        <f t="shared" si="827"/>
        <v>23</v>
      </c>
      <c r="DB755" s="14">
        <f>INDEX(属性投放!$AN$7:$AN$58,DA755)</f>
        <v>77</v>
      </c>
      <c r="DC755" s="14" t="s">
        <v>702</v>
      </c>
      <c r="DD755" s="14">
        <f>INDEX(属性投放!$BJ$6:$BJ$85,(CT755-2)*20+CX755)</f>
        <v>130</v>
      </c>
      <c r="DE755" s="14">
        <f>SUMIFS(DD$5:DD755,$CR$5:$CR755,"="&amp;$CR755)</f>
        <v>1365</v>
      </c>
      <c r="DF755" s="14" t="s">
        <v>703</v>
      </c>
      <c r="DG755" s="14">
        <f>INDEX(属性投放!$BK$6:$BK$85,(CT755-2)*20+CX755)</f>
        <v>65</v>
      </c>
      <c r="DH755" s="14">
        <f>SUMIFS(DG$5:DG755,$CR$5:$CR755,"="&amp;$CR755)</f>
        <v>686</v>
      </c>
      <c r="DI755" s="14" t="s">
        <v>704</v>
      </c>
      <c r="DJ755" s="14">
        <f>INDEX(属性投放!$BL$6:$BL$85,(CT755-2)*20+CX755)</f>
        <v>1300</v>
      </c>
      <c r="DK755" s="14">
        <f>SUMIFS(DJ$5:DJ755,$CR$5:$CR755,"="&amp;$CR755)</f>
        <v>13650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823"/>
        <v>15</v>
      </c>
      <c r="CS756" s="13">
        <f t="shared" si="824"/>
        <v>24</v>
      </c>
      <c r="CT756" s="14">
        <f t="shared" si="825"/>
        <v>2</v>
      </c>
      <c r="CU756" s="14">
        <f t="shared" si="826"/>
        <v>1102015</v>
      </c>
      <c r="CV756" s="14" t="str">
        <f>INDEX($O$6:$O$27,CR756)&amp;"-"&amp;INDEX(属性投放!$AB$7:$AB$26,CX756)&amp;"-魂火-"&amp;CZ756</f>
        <v>于禁-大叫唤+1-魂火-3</v>
      </c>
      <c r="CW756" s="25" t="s">
        <v>162</v>
      </c>
      <c r="CX756" s="14">
        <f>INDEX(属性投放!$AL$7:$AL$58,CS756)</f>
        <v>11</v>
      </c>
      <c r="CY756" s="14" t="s">
        <v>701</v>
      </c>
      <c r="CZ756" s="14">
        <f>INDEX(属性投放!$AM$7:$AM$58,CS756)</f>
        <v>3</v>
      </c>
      <c r="DA756" s="14">
        <f t="shared" si="827"/>
        <v>24</v>
      </c>
      <c r="DB756" s="14">
        <f>INDEX(属性投放!$AN$7:$AN$58,DA756)</f>
        <v>80</v>
      </c>
      <c r="DC756" s="14" t="s">
        <v>702</v>
      </c>
      <c r="DD756" s="14">
        <f>INDEX(属性投放!$BJ$6:$BJ$85,(CT756-2)*20+CX756)</f>
        <v>130</v>
      </c>
      <c r="DE756" s="14">
        <f>SUMIFS(DD$5:DD756,$CR$5:$CR756,"="&amp;$CR756)</f>
        <v>1495</v>
      </c>
      <c r="DF756" s="14" t="s">
        <v>703</v>
      </c>
      <c r="DG756" s="14">
        <f>INDEX(属性投放!$BK$6:$BK$85,(CT756-2)*20+CX756)</f>
        <v>65</v>
      </c>
      <c r="DH756" s="14">
        <f>SUMIFS(DG$5:DG756,$CR$5:$CR756,"="&amp;$CR756)</f>
        <v>751</v>
      </c>
      <c r="DI756" s="14" t="s">
        <v>704</v>
      </c>
      <c r="DJ756" s="14">
        <f>INDEX(属性投放!$BL$6:$BL$85,(CT756-2)*20+CX756)</f>
        <v>1300</v>
      </c>
      <c r="DK756" s="14">
        <f>SUMIFS(DJ$5:DJ756,$CR$5:$CR756,"="&amp;$CR756)</f>
        <v>14950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823"/>
        <v>15</v>
      </c>
      <c r="CS757" s="13">
        <f t="shared" si="824"/>
        <v>25</v>
      </c>
      <c r="CT757" s="14">
        <f t="shared" si="825"/>
        <v>2</v>
      </c>
      <c r="CU757" s="14">
        <f t="shared" si="826"/>
        <v>1102015</v>
      </c>
      <c r="CV757" s="14" t="str">
        <f>INDEX($O$6:$O$27,CR757)&amp;"-"&amp;INDEX(属性投放!$AB$7:$AB$26,CX757)&amp;"-魂火-"&amp;CZ757</f>
        <v>于禁-大叫唤+2-魂火-1</v>
      </c>
      <c r="CW757" s="25" t="s">
        <v>162</v>
      </c>
      <c r="CX757" s="14">
        <f>INDEX(属性投放!$AL$7:$AL$58,CS757)</f>
        <v>12</v>
      </c>
      <c r="CY757" s="14" t="s">
        <v>701</v>
      </c>
      <c r="CZ757" s="14">
        <f>INDEX(属性投放!$AM$7:$AM$58,CS757)</f>
        <v>1</v>
      </c>
      <c r="DA757" s="14">
        <f t="shared" si="827"/>
        <v>25</v>
      </c>
      <c r="DB757" s="14">
        <f>INDEX(属性投放!$AN$7:$AN$58,DA757)</f>
        <v>82</v>
      </c>
      <c r="DC757" s="14" t="s">
        <v>702</v>
      </c>
      <c r="DD757" s="14">
        <f>INDEX(属性投放!$BJ$6:$BJ$85,(CT757-2)*20+CX757)</f>
        <v>170</v>
      </c>
      <c r="DE757" s="14">
        <f>SUMIFS(DD$5:DD757,$CR$5:$CR757,"="&amp;$CR757)</f>
        <v>1665</v>
      </c>
      <c r="DF757" s="14" t="s">
        <v>703</v>
      </c>
      <c r="DG757" s="14">
        <f>INDEX(属性投放!$BK$6:$BK$85,(CT757-2)*20+CX757)</f>
        <v>85</v>
      </c>
      <c r="DH757" s="14">
        <f>SUMIFS(DG$5:DG757,$CR$5:$CR757,"="&amp;$CR757)</f>
        <v>836</v>
      </c>
      <c r="DI757" s="14" t="s">
        <v>704</v>
      </c>
      <c r="DJ757" s="14">
        <f>INDEX(属性投放!$BL$6:$BL$85,(CT757-2)*20+CX757)</f>
        <v>1700</v>
      </c>
      <c r="DK757" s="14">
        <f>SUMIFS(DJ$5:DJ757,$CR$5:$CR757,"="&amp;$CR757)</f>
        <v>16650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823"/>
        <v>15</v>
      </c>
      <c r="CS758" s="13">
        <f t="shared" si="824"/>
        <v>26</v>
      </c>
      <c r="CT758" s="14">
        <f t="shared" si="825"/>
        <v>2</v>
      </c>
      <c r="CU758" s="14">
        <f t="shared" si="826"/>
        <v>1102015</v>
      </c>
      <c r="CV758" s="14" t="str">
        <f>INDEX($O$6:$O$27,CR758)&amp;"-"&amp;INDEX(属性投放!$AB$7:$AB$26,CX758)&amp;"-魂火-"&amp;CZ758</f>
        <v>于禁-大叫唤+2-魂火-2</v>
      </c>
      <c r="CW758" s="25" t="s">
        <v>162</v>
      </c>
      <c r="CX758" s="14">
        <f>INDEX(属性投放!$AL$7:$AL$58,CS758)</f>
        <v>12</v>
      </c>
      <c r="CY758" s="14" t="s">
        <v>701</v>
      </c>
      <c r="CZ758" s="14">
        <f>INDEX(属性投放!$AM$7:$AM$58,CS758)</f>
        <v>2</v>
      </c>
      <c r="DA758" s="14">
        <f t="shared" si="827"/>
        <v>26</v>
      </c>
      <c r="DB758" s="14">
        <f>INDEX(属性投放!$AN$7:$AN$58,DA758)</f>
        <v>85</v>
      </c>
      <c r="DC758" s="14" t="s">
        <v>702</v>
      </c>
      <c r="DD758" s="14">
        <f>INDEX(属性投放!$BJ$6:$BJ$85,(CT758-2)*20+CX758)</f>
        <v>170</v>
      </c>
      <c r="DE758" s="14">
        <f>SUMIFS(DD$5:DD758,$CR$5:$CR758,"="&amp;$CR758)</f>
        <v>1835</v>
      </c>
      <c r="DF758" s="14" t="s">
        <v>703</v>
      </c>
      <c r="DG758" s="14">
        <f>INDEX(属性投放!$BK$6:$BK$85,(CT758-2)*20+CX758)</f>
        <v>85</v>
      </c>
      <c r="DH758" s="14">
        <f>SUMIFS(DG$5:DG758,$CR$5:$CR758,"="&amp;$CR758)</f>
        <v>921</v>
      </c>
      <c r="DI758" s="14" t="s">
        <v>704</v>
      </c>
      <c r="DJ758" s="14">
        <f>INDEX(属性投放!$BL$6:$BL$85,(CT758-2)*20+CX758)</f>
        <v>1700</v>
      </c>
      <c r="DK758" s="14">
        <f>SUMIFS(DJ$5:DJ758,$CR$5:$CR758,"="&amp;$CR758)</f>
        <v>18350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823"/>
        <v>15</v>
      </c>
      <c r="CS759" s="13">
        <f t="shared" si="824"/>
        <v>27</v>
      </c>
      <c r="CT759" s="14">
        <f t="shared" si="825"/>
        <v>2</v>
      </c>
      <c r="CU759" s="14">
        <f t="shared" si="826"/>
        <v>1102015</v>
      </c>
      <c r="CV759" s="14" t="str">
        <f>INDEX($O$6:$O$27,CR759)&amp;"-"&amp;INDEX(属性投放!$AB$7:$AB$26,CX759)&amp;"-魂火-"&amp;CZ759</f>
        <v>于禁-大叫唤+2-魂火-3</v>
      </c>
      <c r="CW759" s="25" t="s">
        <v>162</v>
      </c>
      <c r="CX759" s="14">
        <f>INDEX(属性投放!$AL$7:$AL$58,CS759)</f>
        <v>12</v>
      </c>
      <c r="CY759" s="14" t="s">
        <v>701</v>
      </c>
      <c r="CZ759" s="14">
        <f>INDEX(属性投放!$AM$7:$AM$58,CS759)</f>
        <v>3</v>
      </c>
      <c r="DA759" s="14">
        <f t="shared" si="827"/>
        <v>27</v>
      </c>
      <c r="DB759" s="14">
        <f>INDEX(属性投放!$AN$7:$AN$58,DA759)</f>
        <v>87</v>
      </c>
      <c r="DC759" s="14" t="s">
        <v>702</v>
      </c>
      <c r="DD759" s="14">
        <f>INDEX(属性投放!$BJ$6:$BJ$85,(CT759-2)*20+CX759)</f>
        <v>170</v>
      </c>
      <c r="DE759" s="14">
        <f>SUMIFS(DD$5:DD759,$CR$5:$CR759,"="&amp;$CR759)</f>
        <v>2005</v>
      </c>
      <c r="DF759" s="14" t="s">
        <v>703</v>
      </c>
      <c r="DG759" s="14">
        <f>INDEX(属性投放!$BK$6:$BK$85,(CT759-2)*20+CX759)</f>
        <v>85</v>
      </c>
      <c r="DH759" s="14">
        <f>SUMIFS(DG$5:DG759,$CR$5:$CR759,"="&amp;$CR759)</f>
        <v>1006</v>
      </c>
      <c r="DI759" s="14" t="s">
        <v>704</v>
      </c>
      <c r="DJ759" s="14">
        <f>INDEX(属性投放!$BL$6:$BL$85,(CT759-2)*20+CX759)</f>
        <v>1700</v>
      </c>
      <c r="DK759" s="14">
        <f>SUMIFS(DJ$5:DJ759,$CR$5:$CR759,"="&amp;$CR759)</f>
        <v>20050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823"/>
        <v>15</v>
      </c>
      <c r="CS760" s="13">
        <f t="shared" si="824"/>
        <v>28</v>
      </c>
      <c r="CT760" s="14">
        <f t="shared" si="825"/>
        <v>2</v>
      </c>
      <c r="CU760" s="14">
        <f t="shared" si="826"/>
        <v>1102015</v>
      </c>
      <c r="CV760" s="14" t="str">
        <f>INDEX($O$6:$O$27,CR760)&amp;"-"&amp;INDEX(属性投放!$AB$7:$AB$26,CX760)&amp;"-魂火-"&amp;CZ760</f>
        <v>于禁-焦热-魂火-1</v>
      </c>
      <c r="CW760" s="25" t="s">
        <v>162</v>
      </c>
      <c r="CX760" s="14">
        <f>INDEX(属性投放!$AL$7:$AL$58,CS760)</f>
        <v>13</v>
      </c>
      <c r="CY760" s="14" t="s">
        <v>701</v>
      </c>
      <c r="CZ760" s="14">
        <f>INDEX(属性投放!$AM$7:$AM$58,CS760)</f>
        <v>1</v>
      </c>
      <c r="DA760" s="14">
        <f t="shared" si="827"/>
        <v>28</v>
      </c>
      <c r="DB760" s="14">
        <f>INDEX(属性投放!$AN$7:$AN$58,DA760)</f>
        <v>90</v>
      </c>
      <c r="DC760" s="14" t="s">
        <v>702</v>
      </c>
      <c r="DD760" s="14">
        <f>INDEX(属性投放!$BJ$6:$BJ$85,(CT760-2)*20+CX760)</f>
        <v>220</v>
      </c>
      <c r="DE760" s="14">
        <f>SUMIFS(DD$5:DD760,$CR$5:$CR760,"="&amp;$CR760)</f>
        <v>2225</v>
      </c>
      <c r="DF760" s="14" t="s">
        <v>703</v>
      </c>
      <c r="DG760" s="14">
        <f>INDEX(属性投放!$BK$6:$BK$85,(CT760-2)*20+CX760)</f>
        <v>110</v>
      </c>
      <c r="DH760" s="14">
        <f>SUMIFS(DG$5:DG760,$CR$5:$CR760,"="&amp;$CR760)</f>
        <v>1116</v>
      </c>
      <c r="DI760" s="14" t="s">
        <v>704</v>
      </c>
      <c r="DJ760" s="14">
        <f>INDEX(属性投放!$BL$6:$BL$85,(CT760-2)*20+CX760)</f>
        <v>2200</v>
      </c>
      <c r="DK760" s="14">
        <f>SUMIFS(DJ$5:DJ760,$CR$5:$CR760,"="&amp;$CR760)</f>
        <v>22250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823"/>
        <v>15</v>
      </c>
      <c r="CS761" s="13">
        <f t="shared" si="824"/>
        <v>29</v>
      </c>
      <c r="CT761" s="14">
        <f t="shared" si="825"/>
        <v>2</v>
      </c>
      <c r="CU761" s="14">
        <f t="shared" si="826"/>
        <v>1102015</v>
      </c>
      <c r="CV761" s="14" t="str">
        <f>INDEX($O$6:$O$27,CR761)&amp;"-"&amp;INDEX(属性投放!$AB$7:$AB$26,CX761)&amp;"-魂火-"&amp;CZ761</f>
        <v>于禁-焦热-魂火-2</v>
      </c>
      <c r="CW761" s="25" t="s">
        <v>162</v>
      </c>
      <c r="CX761" s="14">
        <f>INDEX(属性投放!$AL$7:$AL$58,CS761)</f>
        <v>13</v>
      </c>
      <c r="CY761" s="14" t="s">
        <v>701</v>
      </c>
      <c r="CZ761" s="14">
        <f>INDEX(属性投放!$AM$7:$AM$58,CS761)</f>
        <v>2</v>
      </c>
      <c r="DA761" s="14">
        <f t="shared" si="827"/>
        <v>29</v>
      </c>
      <c r="DB761" s="14">
        <f>INDEX(属性投放!$AN$7:$AN$58,DA761)</f>
        <v>92</v>
      </c>
      <c r="DC761" s="14" t="s">
        <v>702</v>
      </c>
      <c r="DD761" s="14">
        <f>INDEX(属性投放!$BJ$6:$BJ$85,(CT761-2)*20+CX761)</f>
        <v>220</v>
      </c>
      <c r="DE761" s="14">
        <f>SUMIFS(DD$5:DD761,$CR$5:$CR761,"="&amp;$CR761)</f>
        <v>2445</v>
      </c>
      <c r="DF761" s="14" t="s">
        <v>703</v>
      </c>
      <c r="DG761" s="14">
        <f>INDEX(属性投放!$BK$6:$BK$85,(CT761-2)*20+CX761)</f>
        <v>110</v>
      </c>
      <c r="DH761" s="14">
        <f>SUMIFS(DG$5:DG761,$CR$5:$CR761,"="&amp;$CR761)</f>
        <v>1226</v>
      </c>
      <c r="DI761" s="14" t="s">
        <v>704</v>
      </c>
      <c r="DJ761" s="14">
        <f>INDEX(属性投放!$BL$6:$BL$85,(CT761-2)*20+CX761)</f>
        <v>2200</v>
      </c>
      <c r="DK761" s="14">
        <f>SUMIFS(DJ$5:DJ761,$CR$5:$CR761,"="&amp;$CR761)</f>
        <v>24450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823"/>
        <v>15</v>
      </c>
      <c r="CS762" s="13">
        <f t="shared" si="824"/>
        <v>30</v>
      </c>
      <c r="CT762" s="14">
        <f t="shared" si="825"/>
        <v>2</v>
      </c>
      <c r="CU762" s="14">
        <f t="shared" si="826"/>
        <v>1102015</v>
      </c>
      <c r="CV762" s="14" t="str">
        <f>INDEX($O$6:$O$27,CR762)&amp;"-"&amp;INDEX(属性投放!$AB$7:$AB$26,CX762)&amp;"-魂火-"&amp;CZ762</f>
        <v>于禁-焦热-魂火-3</v>
      </c>
      <c r="CW762" s="25" t="s">
        <v>162</v>
      </c>
      <c r="CX762" s="14">
        <f>INDEX(属性投放!$AL$7:$AL$58,CS762)</f>
        <v>13</v>
      </c>
      <c r="CY762" s="14" t="s">
        <v>701</v>
      </c>
      <c r="CZ762" s="14">
        <f>INDEX(属性投放!$AM$7:$AM$58,CS762)</f>
        <v>3</v>
      </c>
      <c r="DA762" s="14">
        <f t="shared" si="827"/>
        <v>30</v>
      </c>
      <c r="DB762" s="14">
        <f>INDEX(属性投放!$AN$7:$AN$58,DA762)</f>
        <v>95</v>
      </c>
      <c r="DC762" s="14" t="s">
        <v>702</v>
      </c>
      <c r="DD762" s="14">
        <f>INDEX(属性投放!$BJ$6:$BJ$85,(CT762-2)*20+CX762)</f>
        <v>220</v>
      </c>
      <c r="DE762" s="14">
        <f>SUMIFS(DD$5:DD762,$CR$5:$CR762,"="&amp;$CR762)</f>
        <v>2665</v>
      </c>
      <c r="DF762" s="14" t="s">
        <v>703</v>
      </c>
      <c r="DG762" s="14">
        <f>INDEX(属性投放!$BK$6:$BK$85,(CT762-2)*20+CX762)</f>
        <v>110</v>
      </c>
      <c r="DH762" s="14">
        <f>SUMIFS(DG$5:DG762,$CR$5:$CR762,"="&amp;$CR762)</f>
        <v>1336</v>
      </c>
      <c r="DI762" s="14" t="s">
        <v>704</v>
      </c>
      <c r="DJ762" s="14">
        <f>INDEX(属性投放!$BL$6:$BL$85,(CT762-2)*20+CX762)</f>
        <v>2200</v>
      </c>
      <c r="DK762" s="14">
        <f>SUMIFS(DJ$5:DJ762,$CR$5:$CR762,"="&amp;$CR762)</f>
        <v>26650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823"/>
        <v>15</v>
      </c>
      <c r="CS763" s="13">
        <f t="shared" si="824"/>
        <v>31</v>
      </c>
      <c r="CT763" s="14">
        <f t="shared" si="825"/>
        <v>2</v>
      </c>
      <c r="CU763" s="14">
        <f t="shared" si="826"/>
        <v>1102015</v>
      </c>
      <c r="CV763" s="14" t="str">
        <f>INDEX($O$6:$O$27,CR763)&amp;"-"&amp;INDEX(属性投放!$AB$7:$AB$26,CX763)&amp;"-魂火-"&amp;CZ763</f>
        <v>于禁-焦热+1-魂火-1</v>
      </c>
      <c r="CW763" s="25" t="s">
        <v>162</v>
      </c>
      <c r="CX763" s="14">
        <f>INDEX(属性投放!$AL$7:$AL$58,CS763)</f>
        <v>14</v>
      </c>
      <c r="CY763" s="14" t="s">
        <v>701</v>
      </c>
      <c r="CZ763" s="14">
        <f>INDEX(属性投放!$AM$7:$AM$58,CS763)</f>
        <v>1</v>
      </c>
      <c r="DA763" s="14">
        <f t="shared" si="827"/>
        <v>31</v>
      </c>
      <c r="DB763" s="14">
        <f>INDEX(属性投放!$AN$7:$AN$58,DA763)</f>
        <v>97</v>
      </c>
      <c r="DC763" s="14" t="s">
        <v>702</v>
      </c>
      <c r="DD763" s="14">
        <f>INDEX(属性投放!$BJ$6:$BJ$85,(CT763-2)*20+CX763)</f>
        <v>270</v>
      </c>
      <c r="DE763" s="14">
        <f>SUMIFS(DD$5:DD763,$CR$5:$CR763,"="&amp;$CR763)</f>
        <v>2935</v>
      </c>
      <c r="DF763" s="14" t="s">
        <v>703</v>
      </c>
      <c r="DG763" s="14">
        <f>INDEX(属性投放!$BK$6:$BK$85,(CT763-2)*20+CX763)</f>
        <v>135</v>
      </c>
      <c r="DH763" s="14">
        <f>SUMIFS(DG$5:DG763,$CR$5:$CR763,"="&amp;$CR763)</f>
        <v>1471</v>
      </c>
      <c r="DI763" s="14" t="s">
        <v>704</v>
      </c>
      <c r="DJ763" s="14">
        <f>INDEX(属性投放!$BL$6:$BL$85,(CT763-2)*20+CX763)</f>
        <v>2700</v>
      </c>
      <c r="DK763" s="14">
        <f>SUMIFS(DJ$5:DJ763,$CR$5:$CR763,"="&amp;$CR763)</f>
        <v>29350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823"/>
        <v>15</v>
      </c>
      <c r="CS764" s="13">
        <f t="shared" si="824"/>
        <v>32</v>
      </c>
      <c r="CT764" s="14">
        <f t="shared" si="825"/>
        <v>2</v>
      </c>
      <c r="CU764" s="14">
        <f t="shared" si="826"/>
        <v>1102015</v>
      </c>
      <c r="CV764" s="14" t="str">
        <f>INDEX($O$6:$O$27,CR764)&amp;"-"&amp;INDEX(属性投放!$AB$7:$AB$26,CX764)&amp;"-魂火-"&amp;CZ764</f>
        <v>于禁-焦热+1-魂火-2</v>
      </c>
      <c r="CW764" s="25" t="s">
        <v>162</v>
      </c>
      <c r="CX764" s="14">
        <f>INDEX(属性投放!$AL$7:$AL$58,CS764)</f>
        <v>14</v>
      </c>
      <c r="CY764" s="14" t="s">
        <v>701</v>
      </c>
      <c r="CZ764" s="14">
        <f>INDEX(属性投放!$AM$7:$AM$58,CS764)</f>
        <v>2</v>
      </c>
      <c r="DA764" s="14">
        <f t="shared" si="827"/>
        <v>32</v>
      </c>
      <c r="DB764" s="14">
        <f>INDEX(属性投放!$AN$7:$AN$58,DA764)</f>
        <v>100</v>
      </c>
      <c r="DC764" s="14" t="s">
        <v>702</v>
      </c>
      <c r="DD764" s="14">
        <f>INDEX(属性投放!$BJ$6:$BJ$85,(CT764-2)*20+CX764)</f>
        <v>270</v>
      </c>
      <c r="DE764" s="14">
        <f>SUMIFS(DD$5:DD764,$CR$5:$CR764,"="&amp;$CR764)</f>
        <v>3205</v>
      </c>
      <c r="DF764" s="14" t="s">
        <v>703</v>
      </c>
      <c r="DG764" s="14">
        <f>INDEX(属性投放!$BK$6:$BK$85,(CT764-2)*20+CX764)</f>
        <v>135</v>
      </c>
      <c r="DH764" s="14">
        <f>SUMIFS(DG$5:DG764,$CR$5:$CR764,"="&amp;$CR764)</f>
        <v>1606</v>
      </c>
      <c r="DI764" s="14" t="s">
        <v>704</v>
      </c>
      <c r="DJ764" s="14">
        <f>INDEX(属性投放!$BL$6:$BL$85,(CT764-2)*20+CX764)</f>
        <v>2700</v>
      </c>
      <c r="DK764" s="14">
        <f>SUMIFS(DJ$5:DJ764,$CR$5:$CR764,"="&amp;$CR764)</f>
        <v>32050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823"/>
        <v>15</v>
      </c>
      <c r="CS765" s="13">
        <f t="shared" si="824"/>
        <v>33</v>
      </c>
      <c r="CT765" s="14">
        <f t="shared" si="825"/>
        <v>2</v>
      </c>
      <c r="CU765" s="14">
        <f t="shared" si="826"/>
        <v>1102015</v>
      </c>
      <c r="CV765" s="14" t="str">
        <f>INDEX($O$6:$O$27,CR765)&amp;"-"&amp;INDEX(属性投放!$AB$7:$AB$26,CX765)&amp;"-魂火-"&amp;CZ765</f>
        <v>于禁-焦热+1-魂火-3</v>
      </c>
      <c r="CW765" s="25" t="s">
        <v>162</v>
      </c>
      <c r="CX765" s="14">
        <f>INDEX(属性投放!$AL$7:$AL$58,CS765)</f>
        <v>14</v>
      </c>
      <c r="CY765" s="14" t="s">
        <v>701</v>
      </c>
      <c r="CZ765" s="14">
        <f>INDEX(属性投放!$AM$7:$AM$58,CS765)</f>
        <v>3</v>
      </c>
      <c r="DA765" s="14">
        <f t="shared" si="827"/>
        <v>33</v>
      </c>
      <c r="DB765" s="14">
        <f>INDEX(属性投放!$AN$7:$AN$58,DA765)</f>
        <v>102</v>
      </c>
      <c r="DC765" s="14" t="s">
        <v>702</v>
      </c>
      <c r="DD765" s="14">
        <f>INDEX(属性投放!$BJ$6:$BJ$85,(CT765-2)*20+CX765)</f>
        <v>270</v>
      </c>
      <c r="DE765" s="14">
        <f>SUMIFS(DD$5:DD765,$CR$5:$CR765,"="&amp;$CR765)</f>
        <v>3475</v>
      </c>
      <c r="DF765" s="14" t="s">
        <v>703</v>
      </c>
      <c r="DG765" s="14">
        <f>INDEX(属性投放!$BK$6:$BK$85,(CT765-2)*20+CX765)</f>
        <v>135</v>
      </c>
      <c r="DH765" s="14">
        <f>SUMIFS(DG$5:DG765,$CR$5:$CR765,"="&amp;$CR765)</f>
        <v>1741</v>
      </c>
      <c r="DI765" s="14" t="s">
        <v>704</v>
      </c>
      <c r="DJ765" s="14">
        <f>INDEX(属性投放!$BL$6:$BL$85,(CT765-2)*20+CX765)</f>
        <v>2700</v>
      </c>
      <c r="DK765" s="14">
        <f>SUMIFS(DJ$5:DJ765,$CR$5:$CR765,"="&amp;$CR765)</f>
        <v>34750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823"/>
        <v>15</v>
      </c>
      <c r="CS766" s="13">
        <f t="shared" si="824"/>
        <v>34</v>
      </c>
      <c r="CT766" s="14">
        <f t="shared" si="825"/>
        <v>2</v>
      </c>
      <c r="CU766" s="14">
        <f t="shared" si="826"/>
        <v>1102015</v>
      </c>
      <c r="CV766" s="14" t="str">
        <f>INDEX($O$6:$O$27,CR766)&amp;"-"&amp;INDEX(属性投放!$AB$7:$AB$26,CX766)&amp;"-魂火-"&amp;CZ766</f>
        <v>于禁-焦热+2-魂火-1</v>
      </c>
      <c r="CW766" s="25" t="s">
        <v>162</v>
      </c>
      <c r="CX766" s="14">
        <f>INDEX(属性投放!$AL$7:$AL$58,CS766)</f>
        <v>15</v>
      </c>
      <c r="CY766" s="14" t="s">
        <v>701</v>
      </c>
      <c r="CZ766" s="14">
        <f>INDEX(属性投放!$AM$7:$AM$58,CS766)</f>
        <v>1</v>
      </c>
      <c r="DA766" s="14">
        <f t="shared" si="827"/>
        <v>34</v>
      </c>
      <c r="DB766" s="14">
        <f>INDEX(属性投放!$AN$7:$AN$58,DA766)</f>
        <v>105</v>
      </c>
      <c r="DC766" s="14" t="s">
        <v>702</v>
      </c>
      <c r="DD766" s="14">
        <f>INDEX(属性投放!$BJ$6:$BJ$85,(CT766-2)*20+CX766)</f>
        <v>350</v>
      </c>
      <c r="DE766" s="14">
        <f>SUMIFS(DD$5:DD766,$CR$5:$CR766,"="&amp;$CR766)</f>
        <v>3825</v>
      </c>
      <c r="DF766" s="14" t="s">
        <v>703</v>
      </c>
      <c r="DG766" s="14">
        <f>INDEX(属性投放!$BK$6:$BK$85,(CT766-2)*20+CX766)</f>
        <v>175</v>
      </c>
      <c r="DH766" s="14">
        <f>SUMIFS(DG$5:DG766,$CR$5:$CR766,"="&amp;$CR766)</f>
        <v>1916</v>
      </c>
      <c r="DI766" s="14" t="s">
        <v>704</v>
      </c>
      <c r="DJ766" s="14">
        <f>INDEX(属性投放!$BL$6:$BL$85,(CT766-2)*20+CX766)</f>
        <v>3500</v>
      </c>
      <c r="DK766" s="14">
        <f>SUMIFS(DJ$5:DJ766,$CR$5:$CR766,"="&amp;$CR766)</f>
        <v>38250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823"/>
        <v>15</v>
      </c>
      <c r="CS767" s="13">
        <f t="shared" si="824"/>
        <v>35</v>
      </c>
      <c r="CT767" s="14">
        <f t="shared" si="825"/>
        <v>2</v>
      </c>
      <c r="CU767" s="14">
        <f t="shared" si="826"/>
        <v>1102015</v>
      </c>
      <c r="CV767" s="14" t="str">
        <f>INDEX($O$6:$O$27,CR767)&amp;"-"&amp;INDEX(属性投放!$AB$7:$AB$26,CX767)&amp;"-魂火-"&amp;CZ767</f>
        <v>于禁-焦热+2-魂火-2</v>
      </c>
      <c r="CW767" s="25" t="s">
        <v>162</v>
      </c>
      <c r="CX767" s="14">
        <f>INDEX(属性投放!$AL$7:$AL$58,CS767)</f>
        <v>15</v>
      </c>
      <c r="CY767" s="14" t="s">
        <v>701</v>
      </c>
      <c r="CZ767" s="14">
        <f>INDEX(属性投放!$AM$7:$AM$58,CS767)</f>
        <v>2</v>
      </c>
      <c r="DA767" s="14">
        <f t="shared" si="827"/>
        <v>35</v>
      </c>
      <c r="DB767" s="14">
        <f>INDEX(属性投放!$AN$7:$AN$58,DA767)</f>
        <v>107</v>
      </c>
      <c r="DC767" s="14" t="s">
        <v>702</v>
      </c>
      <c r="DD767" s="14">
        <f>INDEX(属性投放!$BJ$6:$BJ$85,(CT767-2)*20+CX767)</f>
        <v>350</v>
      </c>
      <c r="DE767" s="14">
        <f>SUMIFS(DD$5:DD767,$CR$5:$CR767,"="&amp;$CR767)</f>
        <v>4175</v>
      </c>
      <c r="DF767" s="14" t="s">
        <v>703</v>
      </c>
      <c r="DG767" s="14">
        <f>INDEX(属性投放!$BK$6:$BK$85,(CT767-2)*20+CX767)</f>
        <v>175</v>
      </c>
      <c r="DH767" s="14">
        <f>SUMIFS(DG$5:DG767,$CR$5:$CR767,"="&amp;$CR767)</f>
        <v>2091</v>
      </c>
      <c r="DI767" s="14" t="s">
        <v>704</v>
      </c>
      <c r="DJ767" s="14">
        <f>INDEX(属性投放!$BL$6:$BL$85,(CT767-2)*20+CX767)</f>
        <v>3500</v>
      </c>
      <c r="DK767" s="14">
        <f>SUMIFS(DJ$5:DJ767,$CR$5:$CR767,"="&amp;$CR767)</f>
        <v>41750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823"/>
        <v>15</v>
      </c>
      <c r="CS768" s="13">
        <f t="shared" si="824"/>
        <v>36</v>
      </c>
      <c r="CT768" s="14">
        <f t="shared" si="825"/>
        <v>2</v>
      </c>
      <c r="CU768" s="14">
        <f t="shared" si="826"/>
        <v>1102015</v>
      </c>
      <c r="CV768" s="14" t="str">
        <f>INDEX($O$6:$O$27,CR768)&amp;"-"&amp;INDEX(属性投放!$AB$7:$AB$26,CX768)&amp;"-魂火-"&amp;CZ768</f>
        <v>于禁-焦热+2-魂火-3</v>
      </c>
      <c r="CW768" s="25" t="s">
        <v>162</v>
      </c>
      <c r="CX768" s="14">
        <f>INDEX(属性投放!$AL$7:$AL$58,CS768)</f>
        <v>15</v>
      </c>
      <c r="CY768" s="14" t="s">
        <v>701</v>
      </c>
      <c r="CZ768" s="14">
        <f>INDEX(属性投放!$AM$7:$AM$58,CS768)</f>
        <v>3</v>
      </c>
      <c r="DA768" s="14">
        <f t="shared" si="827"/>
        <v>36</v>
      </c>
      <c r="DB768" s="14">
        <f>INDEX(属性投放!$AN$7:$AN$58,DA768)</f>
        <v>110</v>
      </c>
      <c r="DC768" s="14" t="s">
        <v>702</v>
      </c>
      <c r="DD768" s="14">
        <f>INDEX(属性投放!$BJ$6:$BJ$85,(CT768-2)*20+CX768)</f>
        <v>350</v>
      </c>
      <c r="DE768" s="14">
        <f>SUMIFS(DD$5:DD768,$CR$5:$CR768,"="&amp;$CR768)</f>
        <v>4525</v>
      </c>
      <c r="DF768" s="14" t="s">
        <v>703</v>
      </c>
      <c r="DG768" s="14">
        <f>INDEX(属性投放!$BK$6:$BK$85,(CT768-2)*20+CX768)</f>
        <v>175</v>
      </c>
      <c r="DH768" s="14">
        <f>SUMIFS(DG$5:DG768,$CR$5:$CR768,"="&amp;$CR768)</f>
        <v>2266</v>
      </c>
      <c r="DI768" s="14" t="s">
        <v>704</v>
      </c>
      <c r="DJ768" s="14">
        <f>INDEX(属性投放!$BL$6:$BL$85,(CT768-2)*20+CX768)</f>
        <v>3500</v>
      </c>
      <c r="DK768" s="14">
        <f>SUMIFS(DJ$5:DJ768,$CR$5:$CR768,"="&amp;$CR768)</f>
        <v>45250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823"/>
        <v>15</v>
      </c>
      <c r="CS769" s="13">
        <f t="shared" si="824"/>
        <v>37</v>
      </c>
      <c r="CT769" s="14">
        <f t="shared" si="825"/>
        <v>2</v>
      </c>
      <c r="CU769" s="14">
        <f t="shared" si="826"/>
        <v>1102015</v>
      </c>
      <c r="CV769" s="14" t="str">
        <f>INDEX($O$6:$O$27,CR769)&amp;"-"&amp;INDEX(属性投放!$AB$7:$AB$26,CX769)&amp;"-魂火-"&amp;CZ769</f>
        <v>于禁-大焦热-魂火-1</v>
      </c>
      <c r="CW769" s="25" t="s">
        <v>162</v>
      </c>
      <c r="CX769" s="14">
        <f>INDEX(属性投放!$AL$7:$AL$58,CS769)</f>
        <v>16</v>
      </c>
      <c r="CY769" s="14" t="s">
        <v>701</v>
      </c>
      <c r="CZ769" s="14">
        <f>INDEX(属性投放!$AM$7:$AM$58,CS769)</f>
        <v>1</v>
      </c>
      <c r="DA769" s="14">
        <f t="shared" si="827"/>
        <v>37</v>
      </c>
      <c r="DB769" s="14">
        <f>INDEX(属性投放!$AN$7:$AN$58,DA769)</f>
        <v>112</v>
      </c>
      <c r="DC769" s="14" t="s">
        <v>702</v>
      </c>
      <c r="DD769" s="14">
        <f>INDEX(属性投放!$BJ$6:$BJ$85,(CT769-2)*20+CX769)</f>
        <v>450</v>
      </c>
      <c r="DE769" s="14">
        <f>SUMIFS(DD$5:DD769,$CR$5:$CR769,"="&amp;$CR769)</f>
        <v>4975</v>
      </c>
      <c r="DF769" s="14" t="s">
        <v>703</v>
      </c>
      <c r="DG769" s="14">
        <f>INDEX(属性投放!$BK$6:$BK$85,(CT769-2)*20+CX769)</f>
        <v>225</v>
      </c>
      <c r="DH769" s="14">
        <f>SUMIFS(DG$5:DG769,$CR$5:$CR769,"="&amp;$CR769)</f>
        <v>2491</v>
      </c>
      <c r="DI769" s="14" t="s">
        <v>704</v>
      </c>
      <c r="DJ769" s="14">
        <f>INDEX(属性投放!$BL$6:$BL$85,(CT769-2)*20+CX769)</f>
        <v>4500</v>
      </c>
      <c r="DK769" s="14">
        <f>SUMIFS(DJ$5:DJ769,$CR$5:$CR769,"="&amp;$CR769)</f>
        <v>49750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823"/>
        <v>15</v>
      </c>
      <c r="CS770" s="13">
        <f t="shared" si="824"/>
        <v>38</v>
      </c>
      <c r="CT770" s="14">
        <f t="shared" si="825"/>
        <v>2</v>
      </c>
      <c r="CU770" s="14">
        <f t="shared" si="826"/>
        <v>1102015</v>
      </c>
      <c r="CV770" s="14" t="str">
        <f>INDEX($O$6:$O$27,CR770)&amp;"-"&amp;INDEX(属性投放!$AB$7:$AB$26,CX770)&amp;"-魂火-"&amp;CZ770</f>
        <v>于禁-大焦热-魂火-2</v>
      </c>
      <c r="CW770" s="25" t="s">
        <v>162</v>
      </c>
      <c r="CX770" s="14">
        <f>INDEX(属性投放!$AL$7:$AL$58,CS770)</f>
        <v>16</v>
      </c>
      <c r="CY770" s="14" t="s">
        <v>701</v>
      </c>
      <c r="CZ770" s="14">
        <f>INDEX(属性投放!$AM$7:$AM$58,CS770)</f>
        <v>2</v>
      </c>
      <c r="DA770" s="14">
        <f t="shared" si="827"/>
        <v>38</v>
      </c>
      <c r="DB770" s="14">
        <f>INDEX(属性投放!$AN$7:$AN$58,DA770)</f>
        <v>115</v>
      </c>
      <c r="DC770" s="14" t="s">
        <v>702</v>
      </c>
      <c r="DD770" s="14">
        <f>INDEX(属性投放!$BJ$6:$BJ$85,(CT770-2)*20+CX770)</f>
        <v>450</v>
      </c>
      <c r="DE770" s="14">
        <f>SUMIFS(DD$5:DD770,$CR$5:$CR770,"="&amp;$CR770)</f>
        <v>5425</v>
      </c>
      <c r="DF770" s="14" t="s">
        <v>703</v>
      </c>
      <c r="DG770" s="14">
        <f>INDEX(属性投放!$BK$6:$BK$85,(CT770-2)*20+CX770)</f>
        <v>225</v>
      </c>
      <c r="DH770" s="14">
        <f>SUMIFS(DG$5:DG770,$CR$5:$CR770,"="&amp;$CR770)</f>
        <v>2716</v>
      </c>
      <c r="DI770" s="14" t="s">
        <v>704</v>
      </c>
      <c r="DJ770" s="14">
        <f>INDEX(属性投放!$BL$6:$BL$85,(CT770-2)*20+CX770)</f>
        <v>4500</v>
      </c>
      <c r="DK770" s="14">
        <f>SUMIFS(DJ$5:DJ770,$CR$5:$CR770,"="&amp;$CR770)</f>
        <v>54250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823"/>
        <v>15</v>
      </c>
      <c r="CS771" s="13">
        <f t="shared" si="824"/>
        <v>39</v>
      </c>
      <c r="CT771" s="14">
        <f t="shared" si="825"/>
        <v>2</v>
      </c>
      <c r="CU771" s="14">
        <f t="shared" si="826"/>
        <v>1102015</v>
      </c>
      <c r="CV771" s="14" t="str">
        <f>INDEX($O$6:$O$27,CR771)&amp;"-"&amp;INDEX(属性投放!$AB$7:$AB$26,CX771)&amp;"-魂火-"&amp;CZ771</f>
        <v>于禁-大焦热-魂火-3</v>
      </c>
      <c r="CW771" s="25" t="s">
        <v>162</v>
      </c>
      <c r="CX771" s="14">
        <f>INDEX(属性投放!$AL$7:$AL$58,CS771)</f>
        <v>16</v>
      </c>
      <c r="CY771" s="14" t="s">
        <v>701</v>
      </c>
      <c r="CZ771" s="14">
        <f>INDEX(属性投放!$AM$7:$AM$58,CS771)</f>
        <v>3</v>
      </c>
      <c r="DA771" s="14">
        <f t="shared" si="827"/>
        <v>39</v>
      </c>
      <c r="DB771" s="14">
        <f>INDEX(属性投放!$AN$7:$AN$58,DA771)</f>
        <v>117</v>
      </c>
      <c r="DC771" s="14" t="s">
        <v>702</v>
      </c>
      <c r="DD771" s="14">
        <f>INDEX(属性投放!$BJ$6:$BJ$85,(CT771-2)*20+CX771)</f>
        <v>450</v>
      </c>
      <c r="DE771" s="14">
        <f>SUMIFS(DD$5:DD771,$CR$5:$CR771,"="&amp;$CR771)</f>
        <v>5875</v>
      </c>
      <c r="DF771" s="14" t="s">
        <v>703</v>
      </c>
      <c r="DG771" s="14">
        <f>INDEX(属性投放!$BK$6:$BK$85,(CT771-2)*20+CX771)</f>
        <v>225</v>
      </c>
      <c r="DH771" s="14">
        <f>SUMIFS(DG$5:DG771,$CR$5:$CR771,"="&amp;$CR771)</f>
        <v>2941</v>
      </c>
      <c r="DI771" s="14" t="s">
        <v>704</v>
      </c>
      <c r="DJ771" s="14">
        <f>INDEX(属性投放!$BL$6:$BL$85,(CT771-2)*20+CX771)</f>
        <v>4500</v>
      </c>
      <c r="DK771" s="14">
        <f>SUMIFS(DJ$5:DJ771,$CR$5:$CR771,"="&amp;$CR771)</f>
        <v>58750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823"/>
        <v>15</v>
      </c>
      <c r="CS772" s="13">
        <f t="shared" si="824"/>
        <v>40</v>
      </c>
      <c r="CT772" s="14">
        <f t="shared" si="825"/>
        <v>2</v>
      </c>
      <c r="CU772" s="14">
        <f t="shared" si="826"/>
        <v>1102015</v>
      </c>
      <c r="CV772" s="14" t="str">
        <f>INDEX($O$6:$O$27,CR772)&amp;"-"&amp;INDEX(属性投放!$AB$7:$AB$26,CX772)&amp;"-魂火-"&amp;CZ772</f>
        <v>于禁-大焦热+1-魂火-1</v>
      </c>
      <c r="CW772" s="25" t="s">
        <v>162</v>
      </c>
      <c r="CX772" s="14">
        <f>INDEX(属性投放!$AL$7:$AL$58,CS772)</f>
        <v>17</v>
      </c>
      <c r="CY772" s="14" t="s">
        <v>701</v>
      </c>
      <c r="CZ772" s="14">
        <f>INDEX(属性投放!$AM$7:$AM$58,CS772)</f>
        <v>1</v>
      </c>
      <c r="DA772" s="14">
        <f t="shared" si="827"/>
        <v>40</v>
      </c>
      <c r="DB772" s="14">
        <f>INDEX(属性投放!$AN$7:$AN$58,DA772)</f>
        <v>120</v>
      </c>
      <c r="DC772" s="14" t="s">
        <v>702</v>
      </c>
      <c r="DD772" s="14">
        <f>INDEX(属性投放!$BJ$6:$BJ$85,(CT772-2)*20+CX772)</f>
        <v>550</v>
      </c>
      <c r="DE772" s="14">
        <f>SUMIFS(DD$5:DD772,$CR$5:$CR772,"="&amp;$CR772)</f>
        <v>6425</v>
      </c>
      <c r="DF772" s="14" t="s">
        <v>703</v>
      </c>
      <c r="DG772" s="14">
        <f>INDEX(属性投放!$BK$6:$BK$85,(CT772-2)*20+CX772)</f>
        <v>275</v>
      </c>
      <c r="DH772" s="14">
        <f>SUMIFS(DG$5:DG772,$CR$5:$CR772,"="&amp;$CR772)</f>
        <v>3216</v>
      </c>
      <c r="DI772" s="14" t="s">
        <v>704</v>
      </c>
      <c r="DJ772" s="14">
        <f>INDEX(属性投放!$BL$6:$BL$85,(CT772-2)*20+CX772)</f>
        <v>5500</v>
      </c>
      <c r="DK772" s="14">
        <f>SUMIFS(DJ$5:DJ772,$CR$5:$CR772,"="&amp;$CR772)</f>
        <v>64250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ref="CR773:CR836" si="828">MATCH(CQ773-1,$U$5:$U$27,1)</f>
        <v>15</v>
      </c>
      <c r="CS773" s="13">
        <f t="shared" ref="CS773:CS836" si="829">CQ773-(CR773-1)*52</f>
        <v>41</v>
      </c>
      <c r="CT773" s="14">
        <f t="shared" ref="CT773:CT836" si="830">INDEX($Q$6:$Q$27,CR773)</f>
        <v>2</v>
      </c>
      <c r="CU773" s="14">
        <f t="shared" ref="CU773:CU836" si="831">INDEX($N$6:$N$27,CR773)</f>
        <v>1102015</v>
      </c>
      <c r="CV773" s="14" t="str">
        <f>INDEX($O$6:$O$27,CR773)&amp;"-"&amp;INDEX(属性投放!$AB$7:$AB$26,CX773)&amp;"-魂火-"&amp;CZ773</f>
        <v>于禁-大焦热+1-魂火-2</v>
      </c>
      <c r="CW773" s="25" t="s">
        <v>162</v>
      </c>
      <c r="CX773" s="14">
        <f>INDEX(属性投放!$AL$7:$AL$58,CS773)</f>
        <v>17</v>
      </c>
      <c r="CY773" s="14" t="s">
        <v>701</v>
      </c>
      <c r="CZ773" s="14">
        <f>INDEX(属性投放!$AM$7:$AM$58,CS773)</f>
        <v>2</v>
      </c>
      <c r="DA773" s="14">
        <f t="shared" ref="DA773:DA836" si="832">CS773</f>
        <v>41</v>
      </c>
      <c r="DB773" s="14">
        <f>INDEX(属性投放!$AN$7:$AN$58,DA773)</f>
        <v>122</v>
      </c>
      <c r="DC773" s="14" t="s">
        <v>702</v>
      </c>
      <c r="DD773" s="14">
        <f>INDEX(属性投放!$BJ$6:$BJ$85,(CT773-2)*20+CX773)</f>
        <v>550</v>
      </c>
      <c r="DE773" s="14">
        <f>SUMIFS(DD$5:DD773,$CR$5:$CR773,"="&amp;$CR773)</f>
        <v>6975</v>
      </c>
      <c r="DF773" s="14" t="s">
        <v>703</v>
      </c>
      <c r="DG773" s="14">
        <f>INDEX(属性投放!$BK$6:$BK$85,(CT773-2)*20+CX773)</f>
        <v>275</v>
      </c>
      <c r="DH773" s="14">
        <f>SUMIFS(DG$5:DG773,$CR$5:$CR773,"="&amp;$CR773)</f>
        <v>3491</v>
      </c>
      <c r="DI773" s="14" t="s">
        <v>704</v>
      </c>
      <c r="DJ773" s="14">
        <f>INDEX(属性投放!$BL$6:$BL$85,(CT773-2)*20+CX773)</f>
        <v>5500</v>
      </c>
      <c r="DK773" s="14">
        <f>SUMIFS(DJ$5:DJ773,$CR$5:$CR773,"="&amp;$CR773)</f>
        <v>69750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si="828"/>
        <v>15</v>
      </c>
      <c r="CS774" s="13">
        <f t="shared" si="829"/>
        <v>42</v>
      </c>
      <c r="CT774" s="14">
        <f t="shared" si="830"/>
        <v>2</v>
      </c>
      <c r="CU774" s="14">
        <f t="shared" si="831"/>
        <v>1102015</v>
      </c>
      <c r="CV774" s="14" t="str">
        <f>INDEX($O$6:$O$27,CR774)&amp;"-"&amp;INDEX(属性投放!$AB$7:$AB$26,CX774)&amp;"-魂火-"&amp;CZ774</f>
        <v>于禁-大焦热+1-魂火-3</v>
      </c>
      <c r="CW774" s="25" t="s">
        <v>162</v>
      </c>
      <c r="CX774" s="14">
        <f>INDEX(属性投放!$AL$7:$AL$58,CS774)</f>
        <v>17</v>
      </c>
      <c r="CY774" s="14" t="s">
        <v>701</v>
      </c>
      <c r="CZ774" s="14">
        <f>INDEX(属性投放!$AM$7:$AM$58,CS774)</f>
        <v>3</v>
      </c>
      <c r="DA774" s="14">
        <f t="shared" si="832"/>
        <v>42</v>
      </c>
      <c r="DB774" s="14">
        <f>INDEX(属性投放!$AN$7:$AN$58,DA774)</f>
        <v>125</v>
      </c>
      <c r="DC774" s="14" t="s">
        <v>702</v>
      </c>
      <c r="DD774" s="14">
        <f>INDEX(属性投放!$BJ$6:$BJ$85,(CT774-2)*20+CX774)</f>
        <v>550</v>
      </c>
      <c r="DE774" s="14">
        <f>SUMIFS(DD$5:DD774,$CR$5:$CR774,"="&amp;$CR774)</f>
        <v>7525</v>
      </c>
      <c r="DF774" s="14" t="s">
        <v>703</v>
      </c>
      <c r="DG774" s="14">
        <f>INDEX(属性投放!$BK$6:$BK$85,(CT774-2)*20+CX774)</f>
        <v>275</v>
      </c>
      <c r="DH774" s="14">
        <f>SUMIFS(DG$5:DG774,$CR$5:$CR774,"="&amp;$CR774)</f>
        <v>3766</v>
      </c>
      <c r="DI774" s="14" t="s">
        <v>704</v>
      </c>
      <c r="DJ774" s="14">
        <f>INDEX(属性投放!$BL$6:$BL$85,(CT774-2)*20+CX774)</f>
        <v>5500</v>
      </c>
      <c r="DK774" s="14">
        <f>SUMIFS(DJ$5:DJ774,$CR$5:$CR774,"="&amp;$CR774)</f>
        <v>75250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828"/>
        <v>15</v>
      </c>
      <c r="CS775" s="13">
        <f t="shared" si="829"/>
        <v>43</v>
      </c>
      <c r="CT775" s="14">
        <f t="shared" si="830"/>
        <v>2</v>
      </c>
      <c r="CU775" s="14">
        <f t="shared" si="831"/>
        <v>1102015</v>
      </c>
      <c r="CV775" s="14" t="str">
        <f>INDEX($O$6:$O$27,CR775)&amp;"-"&amp;INDEX(属性投放!$AB$7:$AB$26,CX775)&amp;"-魂火-"&amp;CZ775</f>
        <v>于禁-大焦热+2-魂火-1</v>
      </c>
      <c r="CW775" s="25" t="s">
        <v>162</v>
      </c>
      <c r="CX775" s="14">
        <f>INDEX(属性投放!$AL$7:$AL$58,CS775)</f>
        <v>18</v>
      </c>
      <c r="CY775" s="14" t="s">
        <v>701</v>
      </c>
      <c r="CZ775" s="14">
        <f>INDEX(属性投放!$AM$7:$AM$58,CS775)</f>
        <v>1</v>
      </c>
      <c r="DA775" s="14">
        <f t="shared" si="832"/>
        <v>43</v>
      </c>
      <c r="DB775" s="14">
        <f>INDEX(属性投放!$AN$7:$AN$58,DA775)</f>
        <v>127</v>
      </c>
      <c r="DC775" s="14" t="s">
        <v>702</v>
      </c>
      <c r="DD775" s="14">
        <f>INDEX(属性投放!$BJ$6:$BJ$85,(CT775-2)*20+CX775)</f>
        <v>680</v>
      </c>
      <c r="DE775" s="14">
        <f>SUMIFS(DD$5:DD775,$CR$5:$CR775,"="&amp;$CR775)</f>
        <v>8205</v>
      </c>
      <c r="DF775" s="14" t="s">
        <v>703</v>
      </c>
      <c r="DG775" s="14">
        <f>INDEX(属性投放!$BK$6:$BK$85,(CT775-2)*20+CX775)</f>
        <v>340</v>
      </c>
      <c r="DH775" s="14">
        <f>SUMIFS(DG$5:DG775,$CR$5:$CR775,"="&amp;$CR775)</f>
        <v>4106</v>
      </c>
      <c r="DI775" s="14" t="s">
        <v>704</v>
      </c>
      <c r="DJ775" s="14">
        <f>INDEX(属性投放!$BL$6:$BL$85,(CT775-2)*20+CX775)</f>
        <v>6800</v>
      </c>
      <c r="DK775" s="14">
        <f>SUMIFS(DJ$5:DJ775,$CR$5:$CR775,"="&amp;$CR775)</f>
        <v>82050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828"/>
        <v>15</v>
      </c>
      <c r="CS776" s="13">
        <f t="shared" si="829"/>
        <v>44</v>
      </c>
      <c r="CT776" s="14">
        <f t="shared" si="830"/>
        <v>2</v>
      </c>
      <c r="CU776" s="14">
        <f t="shared" si="831"/>
        <v>1102015</v>
      </c>
      <c r="CV776" s="14" t="str">
        <f>INDEX($O$6:$O$27,CR776)&amp;"-"&amp;INDEX(属性投放!$AB$7:$AB$26,CX776)&amp;"-魂火-"&amp;CZ776</f>
        <v>于禁-大焦热+2-魂火-2</v>
      </c>
      <c r="CW776" s="25" t="s">
        <v>162</v>
      </c>
      <c r="CX776" s="14">
        <f>INDEX(属性投放!$AL$7:$AL$58,CS776)</f>
        <v>18</v>
      </c>
      <c r="CY776" s="14" t="s">
        <v>701</v>
      </c>
      <c r="CZ776" s="14">
        <f>INDEX(属性投放!$AM$7:$AM$58,CS776)</f>
        <v>2</v>
      </c>
      <c r="DA776" s="14">
        <f t="shared" si="832"/>
        <v>44</v>
      </c>
      <c r="DB776" s="14">
        <f>INDEX(属性投放!$AN$7:$AN$58,DA776)</f>
        <v>130</v>
      </c>
      <c r="DC776" s="14" t="s">
        <v>702</v>
      </c>
      <c r="DD776" s="14">
        <f>INDEX(属性投放!$BJ$6:$BJ$85,(CT776-2)*20+CX776)</f>
        <v>680</v>
      </c>
      <c r="DE776" s="14">
        <f>SUMIFS(DD$5:DD776,$CR$5:$CR776,"="&amp;$CR776)</f>
        <v>8885</v>
      </c>
      <c r="DF776" s="14" t="s">
        <v>703</v>
      </c>
      <c r="DG776" s="14">
        <f>INDEX(属性投放!$BK$6:$BK$85,(CT776-2)*20+CX776)</f>
        <v>340</v>
      </c>
      <c r="DH776" s="14">
        <f>SUMIFS(DG$5:DG776,$CR$5:$CR776,"="&amp;$CR776)</f>
        <v>4446</v>
      </c>
      <c r="DI776" s="14" t="s">
        <v>704</v>
      </c>
      <c r="DJ776" s="14">
        <f>INDEX(属性投放!$BL$6:$BL$85,(CT776-2)*20+CX776)</f>
        <v>6800</v>
      </c>
      <c r="DK776" s="14">
        <f>SUMIFS(DJ$5:DJ776,$CR$5:$CR776,"="&amp;$CR776)</f>
        <v>88850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828"/>
        <v>15</v>
      </c>
      <c r="CS777" s="13">
        <f t="shared" si="829"/>
        <v>45</v>
      </c>
      <c r="CT777" s="14">
        <f t="shared" si="830"/>
        <v>2</v>
      </c>
      <c r="CU777" s="14">
        <f t="shared" si="831"/>
        <v>1102015</v>
      </c>
      <c r="CV777" s="14" t="str">
        <f>INDEX($O$6:$O$27,CR777)&amp;"-"&amp;INDEX(属性投放!$AB$7:$AB$26,CX777)&amp;"-魂火-"&amp;CZ777</f>
        <v>于禁-大焦热+2-魂火-3</v>
      </c>
      <c r="CW777" s="25" t="s">
        <v>162</v>
      </c>
      <c r="CX777" s="14">
        <f>INDEX(属性投放!$AL$7:$AL$58,CS777)</f>
        <v>18</v>
      </c>
      <c r="CY777" s="14" t="s">
        <v>701</v>
      </c>
      <c r="CZ777" s="14">
        <f>INDEX(属性投放!$AM$7:$AM$58,CS777)</f>
        <v>3</v>
      </c>
      <c r="DA777" s="14">
        <f t="shared" si="832"/>
        <v>45</v>
      </c>
      <c r="DB777" s="14">
        <f>INDEX(属性投放!$AN$7:$AN$58,DA777)</f>
        <v>132</v>
      </c>
      <c r="DC777" s="14" t="s">
        <v>702</v>
      </c>
      <c r="DD777" s="14">
        <f>INDEX(属性投放!$BJ$6:$BJ$85,(CT777-2)*20+CX777)</f>
        <v>680</v>
      </c>
      <c r="DE777" s="14">
        <f>SUMIFS(DD$5:DD777,$CR$5:$CR777,"="&amp;$CR777)</f>
        <v>9565</v>
      </c>
      <c r="DF777" s="14" t="s">
        <v>703</v>
      </c>
      <c r="DG777" s="14">
        <f>INDEX(属性投放!$BK$6:$BK$85,(CT777-2)*20+CX777)</f>
        <v>340</v>
      </c>
      <c r="DH777" s="14">
        <f>SUMIFS(DG$5:DG777,$CR$5:$CR777,"="&amp;$CR777)</f>
        <v>4786</v>
      </c>
      <c r="DI777" s="14" t="s">
        <v>704</v>
      </c>
      <c r="DJ777" s="14">
        <f>INDEX(属性投放!$BL$6:$BL$85,(CT777-2)*20+CX777)</f>
        <v>6800</v>
      </c>
      <c r="DK777" s="14">
        <f>SUMIFS(DJ$5:DJ777,$CR$5:$CR777,"="&amp;$CR777)</f>
        <v>95650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828"/>
        <v>15</v>
      </c>
      <c r="CS778" s="13">
        <f t="shared" si="829"/>
        <v>46</v>
      </c>
      <c r="CT778" s="14">
        <f t="shared" si="830"/>
        <v>2</v>
      </c>
      <c r="CU778" s="14">
        <f t="shared" si="831"/>
        <v>1102015</v>
      </c>
      <c r="CV778" s="14" t="str">
        <f>INDEX($O$6:$O$27,CR778)&amp;"-"&amp;INDEX(属性投放!$AB$7:$AB$26,CX778)&amp;"-魂火-"&amp;CZ778</f>
        <v>于禁-无间-魂火-1</v>
      </c>
      <c r="CW778" s="25" t="s">
        <v>162</v>
      </c>
      <c r="CX778" s="14">
        <f>INDEX(属性投放!$AL$7:$AL$58,CS778)</f>
        <v>19</v>
      </c>
      <c r="CY778" s="14" t="s">
        <v>701</v>
      </c>
      <c r="CZ778" s="14">
        <f>INDEX(属性投放!$AM$7:$AM$58,CS778)</f>
        <v>1</v>
      </c>
      <c r="DA778" s="14">
        <f t="shared" si="832"/>
        <v>46</v>
      </c>
      <c r="DB778" s="14">
        <f>INDEX(属性投放!$AN$7:$AN$58,DA778)</f>
        <v>135</v>
      </c>
      <c r="DC778" s="14" t="s">
        <v>702</v>
      </c>
      <c r="DD778" s="14">
        <f>INDEX(属性投放!$BJ$6:$BJ$85,(CT778-2)*20+CX778)</f>
        <v>850</v>
      </c>
      <c r="DE778" s="14">
        <f>SUMIFS(DD$5:DD778,$CR$5:$CR778,"="&amp;$CR778)</f>
        <v>10415</v>
      </c>
      <c r="DF778" s="14" t="s">
        <v>703</v>
      </c>
      <c r="DG778" s="14">
        <f>INDEX(属性投放!$BK$6:$BK$85,(CT778-2)*20+CX778)</f>
        <v>425</v>
      </c>
      <c r="DH778" s="14">
        <f>SUMIFS(DG$5:DG778,$CR$5:$CR778,"="&amp;$CR778)</f>
        <v>5211</v>
      </c>
      <c r="DI778" s="14" t="s">
        <v>704</v>
      </c>
      <c r="DJ778" s="14">
        <f>INDEX(属性投放!$BL$6:$BL$85,(CT778-2)*20+CX778)</f>
        <v>8500</v>
      </c>
      <c r="DK778" s="14">
        <f>SUMIFS(DJ$5:DJ778,$CR$5:$CR778,"="&amp;$CR778)</f>
        <v>104150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828"/>
        <v>15</v>
      </c>
      <c r="CS779" s="13">
        <f t="shared" si="829"/>
        <v>47</v>
      </c>
      <c r="CT779" s="14">
        <f t="shared" si="830"/>
        <v>2</v>
      </c>
      <c r="CU779" s="14">
        <f t="shared" si="831"/>
        <v>1102015</v>
      </c>
      <c r="CV779" s="14" t="str">
        <f>INDEX($O$6:$O$27,CR779)&amp;"-"&amp;INDEX(属性投放!$AB$7:$AB$26,CX779)&amp;"-魂火-"&amp;CZ779</f>
        <v>于禁-无间-魂火-2</v>
      </c>
      <c r="CW779" s="25" t="s">
        <v>162</v>
      </c>
      <c r="CX779" s="14">
        <f>INDEX(属性投放!$AL$7:$AL$58,CS779)</f>
        <v>19</v>
      </c>
      <c r="CY779" s="14" t="s">
        <v>701</v>
      </c>
      <c r="CZ779" s="14">
        <f>INDEX(属性投放!$AM$7:$AM$58,CS779)</f>
        <v>2</v>
      </c>
      <c r="DA779" s="14">
        <f t="shared" si="832"/>
        <v>47</v>
      </c>
      <c r="DB779" s="14">
        <f>INDEX(属性投放!$AN$7:$AN$58,DA779)</f>
        <v>137</v>
      </c>
      <c r="DC779" s="14" t="s">
        <v>702</v>
      </c>
      <c r="DD779" s="14">
        <f>INDEX(属性投放!$BJ$6:$BJ$85,(CT779-2)*20+CX779)</f>
        <v>850</v>
      </c>
      <c r="DE779" s="14">
        <f>SUMIFS(DD$5:DD779,$CR$5:$CR779,"="&amp;$CR779)</f>
        <v>11265</v>
      </c>
      <c r="DF779" s="14" t="s">
        <v>703</v>
      </c>
      <c r="DG779" s="14">
        <f>INDEX(属性投放!$BK$6:$BK$85,(CT779-2)*20+CX779)</f>
        <v>425</v>
      </c>
      <c r="DH779" s="14">
        <f>SUMIFS(DG$5:DG779,$CR$5:$CR779,"="&amp;$CR779)</f>
        <v>5636</v>
      </c>
      <c r="DI779" s="14" t="s">
        <v>704</v>
      </c>
      <c r="DJ779" s="14">
        <f>INDEX(属性投放!$BL$6:$BL$85,(CT779-2)*20+CX779)</f>
        <v>8500</v>
      </c>
      <c r="DK779" s="14">
        <f>SUMIFS(DJ$5:DJ779,$CR$5:$CR779,"="&amp;$CR779)</f>
        <v>112650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828"/>
        <v>15</v>
      </c>
      <c r="CS780" s="13">
        <f t="shared" si="829"/>
        <v>48</v>
      </c>
      <c r="CT780" s="14">
        <f t="shared" si="830"/>
        <v>2</v>
      </c>
      <c r="CU780" s="14">
        <f t="shared" si="831"/>
        <v>1102015</v>
      </c>
      <c r="CV780" s="14" t="str">
        <f>INDEX($O$6:$O$27,CR780)&amp;"-"&amp;INDEX(属性投放!$AB$7:$AB$26,CX780)&amp;"-魂火-"&amp;CZ780</f>
        <v>于禁-无间-魂火-3</v>
      </c>
      <c r="CW780" s="25" t="s">
        <v>162</v>
      </c>
      <c r="CX780" s="14">
        <f>INDEX(属性投放!$AL$7:$AL$58,CS780)</f>
        <v>19</v>
      </c>
      <c r="CY780" s="14" t="s">
        <v>701</v>
      </c>
      <c r="CZ780" s="14">
        <f>INDEX(属性投放!$AM$7:$AM$58,CS780)</f>
        <v>3</v>
      </c>
      <c r="DA780" s="14">
        <f t="shared" si="832"/>
        <v>48</v>
      </c>
      <c r="DB780" s="14">
        <f>INDEX(属性投放!$AN$7:$AN$58,DA780)</f>
        <v>140</v>
      </c>
      <c r="DC780" s="14" t="s">
        <v>702</v>
      </c>
      <c r="DD780" s="14">
        <f>INDEX(属性投放!$BJ$6:$BJ$85,(CT780-2)*20+CX780)</f>
        <v>850</v>
      </c>
      <c r="DE780" s="14">
        <f>SUMIFS(DD$5:DD780,$CR$5:$CR780,"="&amp;$CR780)</f>
        <v>12115</v>
      </c>
      <c r="DF780" s="14" t="s">
        <v>703</v>
      </c>
      <c r="DG780" s="14">
        <f>INDEX(属性投放!$BK$6:$BK$85,(CT780-2)*20+CX780)</f>
        <v>425</v>
      </c>
      <c r="DH780" s="14">
        <f>SUMIFS(DG$5:DG780,$CR$5:$CR780,"="&amp;$CR780)</f>
        <v>6061</v>
      </c>
      <c r="DI780" s="14" t="s">
        <v>704</v>
      </c>
      <c r="DJ780" s="14">
        <f>INDEX(属性投放!$BL$6:$BL$85,(CT780-2)*20+CX780)</f>
        <v>8500</v>
      </c>
      <c r="DK780" s="14">
        <f>SUMIFS(DJ$5:DJ780,$CR$5:$CR780,"="&amp;$CR780)</f>
        <v>121150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828"/>
        <v>15</v>
      </c>
      <c r="CS781" s="13">
        <f t="shared" si="829"/>
        <v>49</v>
      </c>
      <c r="CT781" s="14">
        <f t="shared" si="830"/>
        <v>2</v>
      </c>
      <c r="CU781" s="14">
        <f t="shared" si="831"/>
        <v>1102015</v>
      </c>
      <c r="CV781" s="14" t="str">
        <f>INDEX($O$6:$O$27,CR781)&amp;"-"&amp;INDEX(属性投放!$AB$7:$AB$26,CX781)&amp;"-魂火-"&amp;CZ781</f>
        <v>于禁-无间+1-魂火-1</v>
      </c>
      <c r="CW781" s="25" t="s">
        <v>162</v>
      </c>
      <c r="CX781" s="14">
        <f>INDEX(属性投放!$AL$7:$AL$58,CS781)</f>
        <v>20</v>
      </c>
      <c r="CY781" s="14" t="s">
        <v>701</v>
      </c>
      <c r="CZ781" s="14">
        <f>INDEX(属性投放!$AM$7:$AM$58,CS781)</f>
        <v>1</v>
      </c>
      <c r="DA781" s="14">
        <f t="shared" si="832"/>
        <v>49</v>
      </c>
      <c r="DB781" s="14">
        <f>INDEX(属性投放!$AN$7:$AN$58,DA781)</f>
        <v>142</v>
      </c>
      <c r="DC781" s="14" t="s">
        <v>702</v>
      </c>
      <c r="DD781" s="14">
        <f>INDEX(属性投放!$BJ$6:$BJ$85,(CT781-2)*20+CX781)</f>
        <v>1000</v>
      </c>
      <c r="DE781" s="14">
        <f>SUMIFS(DD$5:DD781,$CR$5:$CR781,"="&amp;$CR781)</f>
        <v>13115</v>
      </c>
      <c r="DF781" s="14" t="s">
        <v>703</v>
      </c>
      <c r="DG781" s="14">
        <f>INDEX(属性投放!$BK$6:$BK$85,(CT781-2)*20+CX781)</f>
        <v>500</v>
      </c>
      <c r="DH781" s="14">
        <f>SUMIFS(DG$5:DG781,$CR$5:$CR781,"="&amp;$CR781)</f>
        <v>6561</v>
      </c>
      <c r="DI781" s="14" t="s">
        <v>704</v>
      </c>
      <c r="DJ781" s="14">
        <f>INDEX(属性投放!$BL$6:$BL$85,(CT781-2)*20+CX781)</f>
        <v>10000</v>
      </c>
      <c r="DK781" s="14">
        <f>SUMIFS(DJ$5:DJ781,$CR$5:$CR781,"="&amp;$CR781)</f>
        <v>131150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828"/>
        <v>15</v>
      </c>
      <c r="CS782" s="13">
        <f t="shared" si="829"/>
        <v>50</v>
      </c>
      <c r="CT782" s="14">
        <f t="shared" si="830"/>
        <v>2</v>
      </c>
      <c r="CU782" s="14">
        <f t="shared" si="831"/>
        <v>1102015</v>
      </c>
      <c r="CV782" s="14" t="str">
        <f>INDEX($O$6:$O$27,CR782)&amp;"-"&amp;INDEX(属性投放!$AB$7:$AB$26,CX782)&amp;"-魂火-"&amp;CZ782</f>
        <v>于禁-无间+1-魂火-2</v>
      </c>
      <c r="CW782" s="25" t="s">
        <v>162</v>
      </c>
      <c r="CX782" s="14">
        <f>INDEX(属性投放!$AL$7:$AL$58,CS782)</f>
        <v>20</v>
      </c>
      <c r="CY782" s="14" t="s">
        <v>701</v>
      </c>
      <c r="CZ782" s="14">
        <f>INDEX(属性投放!$AM$7:$AM$58,CS782)</f>
        <v>2</v>
      </c>
      <c r="DA782" s="14">
        <f t="shared" si="832"/>
        <v>50</v>
      </c>
      <c r="DB782" s="14">
        <f>INDEX(属性投放!$AN$7:$AN$58,DA782)</f>
        <v>145</v>
      </c>
      <c r="DC782" s="14" t="s">
        <v>702</v>
      </c>
      <c r="DD782" s="14">
        <f>INDEX(属性投放!$BJ$6:$BJ$85,(CT782-2)*20+CX782)</f>
        <v>1000</v>
      </c>
      <c r="DE782" s="14">
        <f>SUMIFS(DD$5:DD782,$CR$5:$CR782,"="&amp;$CR782)</f>
        <v>14115</v>
      </c>
      <c r="DF782" s="14" t="s">
        <v>703</v>
      </c>
      <c r="DG782" s="14">
        <f>INDEX(属性投放!$BK$6:$BK$85,(CT782-2)*20+CX782)</f>
        <v>500</v>
      </c>
      <c r="DH782" s="14">
        <f>SUMIFS(DG$5:DG782,$CR$5:$CR782,"="&amp;$CR782)</f>
        <v>7061</v>
      </c>
      <c r="DI782" s="14" t="s">
        <v>704</v>
      </c>
      <c r="DJ782" s="14">
        <f>INDEX(属性投放!$BL$6:$BL$85,(CT782-2)*20+CX782)</f>
        <v>10000</v>
      </c>
      <c r="DK782" s="14">
        <f>SUMIFS(DJ$5:DJ782,$CR$5:$CR782,"="&amp;$CR782)</f>
        <v>141150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828"/>
        <v>15</v>
      </c>
      <c r="CS783" s="13">
        <f t="shared" si="829"/>
        <v>51</v>
      </c>
      <c r="CT783" s="14">
        <f t="shared" si="830"/>
        <v>2</v>
      </c>
      <c r="CU783" s="14">
        <f t="shared" si="831"/>
        <v>1102015</v>
      </c>
      <c r="CV783" s="14" t="str">
        <f>INDEX($O$6:$O$27,CR783)&amp;"-"&amp;INDEX(属性投放!$AB$7:$AB$26,CX783)&amp;"-魂火-"&amp;CZ783</f>
        <v>于禁-无间+1-魂火-3</v>
      </c>
      <c r="CW783" s="25" t="s">
        <v>162</v>
      </c>
      <c r="CX783" s="14">
        <f>INDEX(属性投放!$AL$7:$AL$58,CS783)</f>
        <v>20</v>
      </c>
      <c r="CY783" s="14" t="s">
        <v>701</v>
      </c>
      <c r="CZ783" s="14">
        <f>INDEX(属性投放!$AM$7:$AM$58,CS783)</f>
        <v>3</v>
      </c>
      <c r="DA783" s="14">
        <f t="shared" si="832"/>
        <v>51</v>
      </c>
      <c r="DB783" s="14">
        <f>INDEX(属性投放!$AN$7:$AN$58,DA783)</f>
        <v>147</v>
      </c>
      <c r="DC783" s="14" t="s">
        <v>702</v>
      </c>
      <c r="DD783" s="14">
        <f>INDEX(属性投放!$BJ$6:$BJ$85,(CT783-2)*20+CX783)</f>
        <v>1000</v>
      </c>
      <c r="DE783" s="14">
        <f>SUMIFS(DD$5:DD783,$CR$5:$CR783,"="&amp;$CR783)</f>
        <v>15115</v>
      </c>
      <c r="DF783" s="14" t="s">
        <v>703</v>
      </c>
      <c r="DG783" s="14">
        <f>INDEX(属性投放!$BK$6:$BK$85,(CT783-2)*20+CX783)</f>
        <v>500</v>
      </c>
      <c r="DH783" s="14">
        <f>SUMIFS(DG$5:DG783,$CR$5:$CR783,"="&amp;$CR783)</f>
        <v>7561</v>
      </c>
      <c r="DI783" s="14" t="s">
        <v>704</v>
      </c>
      <c r="DJ783" s="14">
        <f>INDEX(属性投放!$BL$6:$BL$85,(CT783-2)*20+CX783)</f>
        <v>10000</v>
      </c>
      <c r="DK783" s="14">
        <f>SUMIFS(DJ$5:DJ783,$CR$5:$CR783,"="&amp;$CR783)</f>
        <v>151150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828"/>
        <v>15</v>
      </c>
      <c r="CS784" s="13">
        <f t="shared" si="829"/>
        <v>52</v>
      </c>
      <c r="CT784" s="14">
        <f t="shared" si="830"/>
        <v>2</v>
      </c>
      <c r="CU784" s="14">
        <f t="shared" si="831"/>
        <v>1102015</v>
      </c>
      <c r="CV784" s="14" t="str">
        <f>INDEX($O$6:$O$27,CR784)&amp;"-"&amp;INDEX(属性投放!$AB$7:$AB$26,CX784)&amp;"-魂火-"&amp;CZ784</f>
        <v>于禁-无间+1-魂火-4</v>
      </c>
      <c r="CW784" s="25" t="s">
        <v>162</v>
      </c>
      <c r="CX784" s="14">
        <f>INDEX(属性投放!$AL$7:$AL$58,CS784)</f>
        <v>20</v>
      </c>
      <c r="CY784" s="14" t="s">
        <v>701</v>
      </c>
      <c r="CZ784" s="14">
        <f>INDEX(属性投放!$AM$7:$AM$58,CS784)</f>
        <v>4</v>
      </c>
      <c r="DA784" s="14">
        <f t="shared" si="832"/>
        <v>52</v>
      </c>
      <c r="DB784" s="14">
        <f>INDEX(属性投放!$AN$7:$AN$58,DA784)</f>
        <v>150</v>
      </c>
      <c r="DC784" s="14" t="s">
        <v>702</v>
      </c>
      <c r="DD784" s="14">
        <f>INDEX(属性投放!$BJ$6:$BJ$85,(CT784-2)*20+CX784)</f>
        <v>1000</v>
      </c>
      <c r="DE784" s="14">
        <f>SUMIFS(DD$5:DD784,$CR$5:$CR784,"="&amp;$CR784)</f>
        <v>16115</v>
      </c>
      <c r="DF784" s="14" t="s">
        <v>703</v>
      </c>
      <c r="DG784" s="14">
        <f>INDEX(属性投放!$BK$6:$BK$85,(CT784-2)*20+CX784)</f>
        <v>500</v>
      </c>
      <c r="DH784" s="14">
        <f>SUMIFS(DG$5:DG784,$CR$5:$CR784,"="&amp;$CR784)</f>
        <v>8061</v>
      </c>
      <c r="DI784" s="14" t="s">
        <v>704</v>
      </c>
      <c r="DJ784" s="14">
        <f>INDEX(属性投放!$BL$6:$BL$85,(CT784-2)*20+CX784)</f>
        <v>10000</v>
      </c>
      <c r="DK784" s="14">
        <f>SUMIFS(DJ$5:DJ784,$CR$5:$CR784,"="&amp;$CR784)</f>
        <v>161150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828"/>
        <v>16</v>
      </c>
      <c r="CS785" s="13">
        <f t="shared" si="829"/>
        <v>1</v>
      </c>
      <c r="CT785" s="14">
        <f t="shared" si="830"/>
        <v>4</v>
      </c>
      <c r="CU785" s="14">
        <f t="shared" si="831"/>
        <v>1102016</v>
      </c>
      <c r="CV785" s="14" t="str">
        <f>INDEX($O$6:$O$27,CR785)&amp;"-"&amp;INDEX(属性投放!$AB$7:$AB$26,CX785)&amp;"-魂火-"&amp;CZ785</f>
        <v>西方龙-等活-魂火-1</v>
      </c>
      <c r="CW785" s="25" t="s">
        <v>162</v>
      </c>
      <c r="CX785" s="14">
        <f>INDEX(属性投放!$AL$7:$AL$58,CS785)</f>
        <v>1</v>
      </c>
      <c r="CY785" s="14" t="s">
        <v>701</v>
      </c>
      <c r="CZ785" s="14">
        <f>INDEX(属性投放!$AM$7:$AM$58,CS785)</f>
        <v>1</v>
      </c>
      <c r="DA785" s="14">
        <f t="shared" si="832"/>
        <v>1</v>
      </c>
      <c r="DB785" s="14">
        <f>INDEX(属性投放!$AN$7:$AN$58,DA785)</f>
        <v>5</v>
      </c>
      <c r="DC785" s="14" t="s">
        <v>702</v>
      </c>
      <c r="DD785" s="14">
        <f>INDEX(属性投放!$BJ$6:$BJ$85,(CT785-2)*20+CX785)</f>
        <v>30</v>
      </c>
      <c r="DE785" s="14">
        <f>SUMIFS(DD$5:DD785,$CR$5:$CR785,"="&amp;$CR785)</f>
        <v>30</v>
      </c>
      <c r="DF785" s="14" t="s">
        <v>703</v>
      </c>
      <c r="DG785" s="14">
        <f>INDEX(属性投放!$BK$6:$BK$85,(CT785-2)*20+CX785)</f>
        <v>15</v>
      </c>
      <c r="DH785" s="14">
        <f>SUMIFS(DG$5:DG785,$CR$5:$CR785,"="&amp;$CR785)</f>
        <v>15</v>
      </c>
      <c r="DI785" s="14" t="s">
        <v>704</v>
      </c>
      <c r="DJ785" s="14">
        <f>INDEX(属性投放!$BL$6:$BL$85,(CT785-2)*20+CX785)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828"/>
        <v>16</v>
      </c>
      <c r="CS786" s="13">
        <f t="shared" si="829"/>
        <v>2</v>
      </c>
      <c r="CT786" s="14">
        <f t="shared" si="830"/>
        <v>4</v>
      </c>
      <c r="CU786" s="14">
        <f t="shared" si="831"/>
        <v>1102016</v>
      </c>
      <c r="CV786" s="14" t="str">
        <f>INDEX($O$6:$O$27,CR786)&amp;"-"&amp;INDEX(属性投放!$AB$7:$AB$26,CX786)&amp;"-魂火-"&amp;CZ786</f>
        <v>西方龙-黑绳-魂火-1</v>
      </c>
      <c r="CW786" s="25" t="s">
        <v>162</v>
      </c>
      <c r="CX786" s="14">
        <f>INDEX(属性投放!$AL$7:$AL$58,CS786)</f>
        <v>2</v>
      </c>
      <c r="CY786" s="14" t="s">
        <v>701</v>
      </c>
      <c r="CZ786" s="14">
        <f>INDEX(属性投放!$AM$7:$AM$58,CS786)</f>
        <v>1</v>
      </c>
      <c r="DA786" s="14">
        <f t="shared" si="832"/>
        <v>2</v>
      </c>
      <c r="DB786" s="14">
        <f>INDEX(属性投放!$AN$7:$AN$58,DA786)</f>
        <v>10</v>
      </c>
      <c r="DC786" s="14" t="s">
        <v>702</v>
      </c>
      <c r="DD786" s="14">
        <f>INDEX(属性投放!$BJ$6:$BJ$85,(CT786-2)*20+CX786)</f>
        <v>45</v>
      </c>
      <c r="DE786" s="14">
        <f>SUMIFS(DD$5:DD786,$CR$5:$CR786,"="&amp;$CR786)</f>
        <v>75</v>
      </c>
      <c r="DF786" s="14" t="s">
        <v>703</v>
      </c>
      <c r="DG786" s="14">
        <f>INDEX(属性投放!$BK$6:$BK$85,(CT786-2)*20+CX786)</f>
        <v>23</v>
      </c>
      <c r="DH786" s="14">
        <f>SUMIFS(DG$5:DG786,$CR$5:$CR786,"="&amp;$CR786)</f>
        <v>38</v>
      </c>
      <c r="DI786" s="14" t="s">
        <v>704</v>
      </c>
      <c r="DJ786" s="14">
        <f>INDEX(属性投放!$BL$6:$BL$85,(CT786-2)*20+CX786)</f>
        <v>450</v>
      </c>
      <c r="DK786" s="14">
        <f>SUMIFS(DJ$5:DJ786,$CR$5:$CR786,"="&amp;$CR786)</f>
        <v>750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828"/>
        <v>16</v>
      </c>
      <c r="CS787" s="13">
        <f t="shared" si="829"/>
        <v>3</v>
      </c>
      <c r="CT787" s="14">
        <f t="shared" si="830"/>
        <v>4</v>
      </c>
      <c r="CU787" s="14">
        <f t="shared" si="831"/>
        <v>1102016</v>
      </c>
      <c r="CV787" s="14" t="str">
        <f>INDEX($O$6:$O$27,CR787)&amp;"-"&amp;INDEX(属性投放!$AB$7:$AB$26,CX787)&amp;"-魂火-"&amp;CZ787</f>
        <v>西方龙-黑绳-魂火-2</v>
      </c>
      <c r="CW787" s="25" t="s">
        <v>162</v>
      </c>
      <c r="CX787" s="14">
        <f>INDEX(属性投放!$AL$7:$AL$58,CS787)</f>
        <v>2</v>
      </c>
      <c r="CY787" s="14" t="s">
        <v>701</v>
      </c>
      <c r="CZ787" s="14">
        <f>INDEX(属性投放!$AM$7:$AM$58,CS787)</f>
        <v>2</v>
      </c>
      <c r="DA787" s="14">
        <f t="shared" si="832"/>
        <v>3</v>
      </c>
      <c r="DB787" s="14">
        <f>INDEX(属性投放!$AN$7:$AN$58,DA787)</f>
        <v>15</v>
      </c>
      <c r="DC787" s="14" t="s">
        <v>702</v>
      </c>
      <c r="DD787" s="14">
        <f>INDEX(属性投放!$BJ$6:$BJ$85,(CT787-2)*20+CX787)</f>
        <v>45</v>
      </c>
      <c r="DE787" s="14">
        <f>SUMIFS(DD$5:DD787,$CR$5:$CR787,"="&amp;$CR787)</f>
        <v>120</v>
      </c>
      <c r="DF787" s="14" t="s">
        <v>703</v>
      </c>
      <c r="DG787" s="14">
        <f>INDEX(属性投放!$BK$6:$BK$85,(CT787-2)*20+CX787)</f>
        <v>23</v>
      </c>
      <c r="DH787" s="14">
        <f>SUMIFS(DG$5:DG787,$CR$5:$CR787,"="&amp;$CR787)</f>
        <v>61</v>
      </c>
      <c r="DI787" s="14" t="s">
        <v>704</v>
      </c>
      <c r="DJ787" s="14">
        <f>INDEX(属性投放!$BL$6:$BL$85,(CT787-2)*20+CX787)</f>
        <v>450</v>
      </c>
      <c r="DK787" s="14">
        <f>SUMIFS(DJ$5:DJ787,$CR$5:$CR787,"="&amp;$CR787)</f>
        <v>1200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828"/>
        <v>16</v>
      </c>
      <c r="CS788" s="13">
        <f t="shared" si="829"/>
        <v>4</v>
      </c>
      <c r="CT788" s="14">
        <f t="shared" si="830"/>
        <v>4</v>
      </c>
      <c r="CU788" s="14">
        <f t="shared" si="831"/>
        <v>1102016</v>
      </c>
      <c r="CV788" s="14" t="str">
        <f>INDEX($O$6:$O$27,CR788)&amp;"-"&amp;INDEX(属性投放!$AB$7:$AB$26,CX788)&amp;"-魂火-"&amp;CZ788</f>
        <v>西方龙-黑绳+1-魂火-1</v>
      </c>
      <c r="CW788" s="25" t="s">
        <v>162</v>
      </c>
      <c r="CX788" s="14">
        <f>INDEX(属性投放!$AL$7:$AL$58,CS788)</f>
        <v>3</v>
      </c>
      <c r="CY788" s="14" t="s">
        <v>701</v>
      </c>
      <c r="CZ788" s="14">
        <f>INDEX(属性投放!$AM$7:$AM$58,CS788)</f>
        <v>1</v>
      </c>
      <c r="DA788" s="14">
        <f t="shared" si="832"/>
        <v>4</v>
      </c>
      <c r="DB788" s="14">
        <f>INDEX(属性投放!$AN$7:$AN$58,DA788)</f>
        <v>20</v>
      </c>
      <c r="DC788" s="14" t="s">
        <v>702</v>
      </c>
      <c r="DD788" s="14">
        <f>INDEX(属性投放!$BJ$6:$BJ$85,(CT788-2)*20+CX788)</f>
        <v>50</v>
      </c>
      <c r="DE788" s="14">
        <f>SUMIFS(DD$5:DD788,$CR$5:$CR788,"="&amp;$CR788)</f>
        <v>170</v>
      </c>
      <c r="DF788" s="14" t="s">
        <v>703</v>
      </c>
      <c r="DG788" s="14">
        <f>INDEX(属性投放!$BK$6:$BK$85,(CT788-2)*20+CX788)</f>
        <v>25</v>
      </c>
      <c r="DH788" s="14">
        <f>SUMIFS(DG$5:DG788,$CR$5:$CR788,"="&amp;$CR788)</f>
        <v>86</v>
      </c>
      <c r="DI788" s="14" t="s">
        <v>704</v>
      </c>
      <c r="DJ788" s="14">
        <f>INDEX(属性投放!$BL$6:$BL$85,(CT788-2)*20+CX788)</f>
        <v>500</v>
      </c>
      <c r="DK788" s="14">
        <f>SUMIFS(DJ$5:DJ788,$CR$5:$CR788,"="&amp;$CR788)</f>
        <v>1700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828"/>
        <v>16</v>
      </c>
      <c r="CS789" s="13">
        <f t="shared" si="829"/>
        <v>5</v>
      </c>
      <c r="CT789" s="14">
        <f t="shared" si="830"/>
        <v>4</v>
      </c>
      <c r="CU789" s="14">
        <f t="shared" si="831"/>
        <v>1102016</v>
      </c>
      <c r="CV789" s="14" t="str">
        <f>INDEX($O$6:$O$27,CR789)&amp;"-"&amp;INDEX(属性投放!$AB$7:$AB$26,CX789)&amp;"-魂火-"&amp;CZ789</f>
        <v>西方龙-黑绳+1-魂火-2</v>
      </c>
      <c r="CW789" s="25" t="s">
        <v>162</v>
      </c>
      <c r="CX789" s="14">
        <f>INDEX(属性投放!$AL$7:$AL$58,CS789)</f>
        <v>3</v>
      </c>
      <c r="CY789" s="14" t="s">
        <v>701</v>
      </c>
      <c r="CZ789" s="14">
        <f>INDEX(属性投放!$AM$7:$AM$58,CS789)</f>
        <v>2</v>
      </c>
      <c r="DA789" s="14">
        <f t="shared" si="832"/>
        <v>5</v>
      </c>
      <c r="DB789" s="14">
        <f>INDEX(属性投放!$AN$7:$AN$58,DA789)</f>
        <v>25</v>
      </c>
      <c r="DC789" s="14" t="s">
        <v>702</v>
      </c>
      <c r="DD789" s="14">
        <f>INDEX(属性投放!$BJ$6:$BJ$85,(CT789-2)*20+CX789)</f>
        <v>50</v>
      </c>
      <c r="DE789" s="14">
        <f>SUMIFS(DD$5:DD789,$CR$5:$CR789,"="&amp;$CR789)</f>
        <v>220</v>
      </c>
      <c r="DF789" s="14" t="s">
        <v>703</v>
      </c>
      <c r="DG789" s="14">
        <f>INDEX(属性投放!$BK$6:$BK$85,(CT789-2)*20+CX789)</f>
        <v>25</v>
      </c>
      <c r="DH789" s="14">
        <f>SUMIFS(DG$5:DG789,$CR$5:$CR789,"="&amp;$CR789)</f>
        <v>111</v>
      </c>
      <c r="DI789" s="14" t="s">
        <v>704</v>
      </c>
      <c r="DJ789" s="14">
        <f>INDEX(属性投放!$BL$6:$BL$85,(CT789-2)*20+CX789)</f>
        <v>500</v>
      </c>
      <c r="DK789" s="14">
        <f>SUMIFS(DJ$5:DJ789,$CR$5:$CR789,"="&amp;$CR789)</f>
        <v>2200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828"/>
        <v>16</v>
      </c>
      <c r="CS790" s="13">
        <f t="shared" si="829"/>
        <v>6</v>
      </c>
      <c r="CT790" s="14">
        <f t="shared" si="830"/>
        <v>4</v>
      </c>
      <c r="CU790" s="14">
        <f t="shared" si="831"/>
        <v>1102016</v>
      </c>
      <c r="CV790" s="14" t="str">
        <f>INDEX($O$6:$O$27,CR790)&amp;"-"&amp;INDEX(属性投放!$AB$7:$AB$26,CX790)&amp;"-魂火-"&amp;CZ790</f>
        <v>西方龙-众合-魂火-1</v>
      </c>
      <c r="CW790" s="25" t="s">
        <v>162</v>
      </c>
      <c r="CX790" s="14">
        <f>INDEX(属性投放!$AL$7:$AL$58,CS790)</f>
        <v>4</v>
      </c>
      <c r="CY790" s="14" t="s">
        <v>701</v>
      </c>
      <c r="CZ790" s="14">
        <f>INDEX(属性投放!$AM$7:$AM$58,CS790)</f>
        <v>1</v>
      </c>
      <c r="DA790" s="14">
        <f t="shared" si="832"/>
        <v>6</v>
      </c>
      <c r="DB790" s="14">
        <f>INDEX(属性投放!$AN$7:$AN$58,DA790)</f>
        <v>30</v>
      </c>
      <c r="DC790" s="14" t="s">
        <v>702</v>
      </c>
      <c r="DD790" s="14">
        <f>INDEX(属性投放!$BJ$6:$BJ$85,(CT790-2)*20+CX790)</f>
        <v>65</v>
      </c>
      <c r="DE790" s="14">
        <f>SUMIFS(DD$5:DD790,$CR$5:$CR790,"="&amp;$CR790)</f>
        <v>285</v>
      </c>
      <c r="DF790" s="14" t="s">
        <v>703</v>
      </c>
      <c r="DG790" s="14">
        <f>INDEX(属性投放!$BK$6:$BK$85,(CT790-2)*20+CX790)</f>
        <v>33</v>
      </c>
      <c r="DH790" s="14">
        <f>SUMIFS(DG$5:DG790,$CR$5:$CR790,"="&amp;$CR790)</f>
        <v>144</v>
      </c>
      <c r="DI790" s="14" t="s">
        <v>704</v>
      </c>
      <c r="DJ790" s="14">
        <f>INDEX(属性投放!$BL$6:$BL$85,(CT790-2)*20+CX790)</f>
        <v>650</v>
      </c>
      <c r="DK790" s="14">
        <f>SUMIFS(DJ$5:DJ790,$CR$5:$CR790,"="&amp;$CR790)</f>
        <v>2850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828"/>
        <v>16</v>
      </c>
      <c r="CS791" s="13">
        <f t="shared" si="829"/>
        <v>7</v>
      </c>
      <c r="CT791" s="14">
        <f t="shared" si="830"/>
        <v>4</v>
      </c>
      <c r="CU791" s="14">
        <f t="shared" si="831"/>
        <v>1102016</v>
      </c>
      <c r="CV791" s="14" t="str">
        <f>INDEX($O$6:$O$27,CR791)&amp;"-"&amp;INDEX(属性投放!$AB$7:$AB$26,CX791)&amp;"-魂火-"&amp;CZ791</f>
        <v>西方龙-众合-魂火-2</v>
      </c>
      <c r="CW791" s="25" t="s">
        <v>162</v>
      </c>
      <c r="CX791" s="14">
        <f>INDEX(属性投放!$AL$7:$AL$58,CS791)</f>
        <v>4</v>
      </c>
      <c r="CY791" s="14" t="s">
        <v>701</v>
      </c>
      <c r="CZ791" s="14">
        <f>INDEX(属性投放!$AM$7:$AM$58,CS791)</f>
        <v>2</v>
      </c>
      <c r="DA791" s="14">
        <f t="shared" si="832"/>
        <v>7</v>
      </c>
      <c r="DB791" s="14">
        <f>INDEX(属性投放!$AN$7:$AN$58,DA791)</f>
        <v>35</v>
      </c>
      <c r="DC791" s="14" t="s">
        <v>702</v>
      </c>
      <c r="DD791" s="14">
        <f>INDEX(属性投放!$BJ$6:$BJ$85,(CT791-2)*20+CX791)</f>
        <v>65</v>
      </c>
      <c r="DE791" s="14">
        <f>SUMIFS(DD$5:DD791,$CR$5:$CR791,"="&amp;$CR791)</f>
        <v>350</v>
      </c>
      <c r="DF791" s="14" t="s">
        <v>703</v>
      </c>
      <c r="DG791" s="14">
        <f>INDEX(属性投放!$BK$6:$BK$85,(CT791-2)*20+CX791)</f>
        <v>33</v>
      </c>
      <c r="DH791" s="14">
        <f>SUMIFS(DG$5:DG791,$CR$5:$CR791,"="&amp;$CR791)</f>
        <v>177</v>
      </c>
      <c r="DI791" s="14" t="s">
        <v>704</v>
      </c>
      <c r="DJ791" s="14">
        <f>INDEX(属性投放!$BL$6:$BL$85,(CT791-2)*20+CX791)</f>
        <v>650</v>
      </c>
      <c r="DK791" s="14">
        <f>SUMIFS(DJ$5:DJ791,$CR$5:$CR791,"="&amp;$CR791)</f>
        <v>3500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828"/>
        <v>16</v>
      </c>
      <c r="CS792" s="13">
        <f t="shared" si="829"/>
        <v>8</v>
      </c>
      <c r="CT792" s="14">
        <f t="shared" si="830"/>
        <v>4</v>
      </c>
      <c r="CU792" s="14">
        <f t="shared" si="831"/>
        <v>1102016</v>
      </c>
      <c r="CV792" s="14" t="str">
        <f>INDEX($O$6:$O$27,CR792)&amp;"-"&amp;INDEX(属性投放!$AB$7:$AB$26,CX792)&amp;"-魂火-"&amp;CZ792</f>
        <v>西方龙-众合+1-魂火-1</v>
      </c>
      <c r="CW792" s="25" t="s">
        <v>162</v>
      </c>
      <c r="CX792" s="14">
        <f>INDEX(属性投放!$AL$7:$AL$58,CS792)</f>
        <v>5</v>
      </c>
      <c r="CY792" s="14" t="s">
        <v>701</v>
      </c>
      <c r="CZ792" s="14">
        <f>INDEX(属性投放!$AM$7:$AM$58,CS792)</f>
        <v>1</v>
      </c>
      <c r="DA792" s="14">
        <f t="shared" si="832"/>
        <v>8</v>
      </c>
      <c r="DB792" s="14">
        <f>INDEX(属性投放!$AN$7:$AN$58,DA792)</f>
        <v>40</v>
      </c>
      <c r="DC792" s="14" t="s">
        <v>702</v>
      </c>
      <c r="DD792" s="14">
        <f>INDEX(属性投放!$BJ$6:$BJ$85,(CT792-2)*20+CX792)</f>
        <v>70</v>
      </c>
      <c r="DE792" s="14">
        <f>SUMIFS(DD$5:DD792,$CR$5:$CR792,"="&amp;$CR792)</f>
        <v>420</v>
      </c>
      <c r="DF792" s="14" t="s">
        <v>703</v>
      </c>
      <c r="DG792" s="14">
        <f>INDEX(属性投放!$BK$6:$BK$85,(CT792-2)*20+CX792)</f>
        <v>35</v>
      </c>
      <c r="DH792" s="14">
        <f>SUMIFS(DG$5:DG792,$CR$5:$CR792,"="&amp;$CR792)</f>
        <v>212</v>
      </c>
      <c r="DI792" s="14" t="s">
        <v>704</v>
      </c>
      <c r="DJ792" s="14">
        <f>INDEX(属性投放!$BL$6:$BL$85,(CT792-2)*20+CX792)</f>
        <v>700</v>
      </c>
      <c r="DK792" s="14">
        <f>SUMIFS(DJ$5:DJ792,$CR$5:$CR792,"="&amp;$CR792)</f>
        <v>4200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828"/>
        <v>16</v>
      </c>
      <c r="CS793" s="13">
        <f t="shared" si="829"/>
        <v>9</v>
      </c>
      <c r="CT793" s="14">
        <f t="shared" si="830"/>
        <v>4</v>
      </c>
      <c r="CU793" s="14">
        <f t="shared" si="831"/>
        <v>1102016</v>
      </c>
      <c r="CV793" s="14" t="str">
        <f>INDEX($O$6:$O$27,CR793)&amp;"-"&amp;INDEX(属性投放!$AB$7:$AB$26,CX793)&amp;"-魂火-"&amp;CZ793</f>
        <v>西方龙-众合+1-魂火-2</v>
      </c>
      <c r="CW793" s="25" t="s">
        <v>162</v>
      </c>
      <c r="CX793" s="14">
        <f>INDEX(属性投放!$AL$7:$AL$58,CS793)</f>
        <v>5</v>
      </c>
      <c r="CY793" s="14" t="s">
        <v>701</v>
      </c>
      <c r="CZ793" s="14">
        <f>INDEX(属性投放!$AM$7:$AM$58,CS793)</f>
        <v>2</v>
      </c>
      <c r="DA793" s="14">
        <f t="shared" si="832"/>
        <v>9</v>
      </c>
      <c r="DB793" s="14">
        <f>INDEX(属性投放!$AN$7:$AN$58,DA793)</f>
        <v>42</v>
      </c>
      <c r="DC793" s="14" t="s">
        <v>702</v>
      </c>
      <c r="DD793" s="14">
        <f>INDEX(属性投放!$BJ$6:$BJ$85,(CT793-2)*20+CX793)</f>
        <v>70</v>
      </c>
      <c r="DE793" s="14">
        <f>SUMIFS(DD$5:DD793,$CR$5:$CR793,"="&amp;$CR793)</f>
        <v>490</v>
      </c>
      <c r="DF793" s="14" t="s">
        <v>703</v>
      </c>
      <c r="DG793" s="14">
        <f>INDEX(属性投放!$BK$6:$BK$85,(CT793-2)*20+CX793)</f>
        <v>35</v>
      </c>
      <c r="DH793" s="14">
        <f>SUMIFS(DG$5:DG793,$CR$5:$CR793,"="&amp;$CR793)</f>
        <v>247</v>
      </c>
      <c r="DI793" s="14" t="s">
        <v>704</v>
      </c>
      <c r="DJ793" s="14">
        <f>INDEX(属性投放!$BL$6:$BL$85,(CT793-2)*20+CX793)</f>
        <v>700</v>
      </c>
      <c r="DK793" s="14">
        <f>SUMIFS(DJ$5:DJ793,$CR$5:$CR793,"="&amp;$CR793)</f>
        <v>4900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828"/>
        <v>16</v>
      </c>
      <c r="CS794" s="13">
        <f t="shared" si="829"/>
        <v>10</v>
      </c>
      <c r="CT794" s="14">
        <f t="shared" si="830"/>
        <v>4</v>
      </c>
      <c r="CU794" s="14">
        <f t="shared" si="831"/>
        <v>1102016</v>
      </c>
      <c r="CV794" s="14" t="str">
        <f>INDEX($O$6:$O$27,CR794)&amp;"-"&amp;INDEX(属性投放!$AB$7:$AB$26,CX794)&amp;"-魂火-"&amp;CZ794</f>
        <v>西方龙-众合+2-魂火-1</v>
      </c>
      <c r="CW794" s="25" t="s">
        <v>162</v>
      </c>
      <c r="CX794" s="14">
        <f>INDEX(属性投放!$AL$7:$AL$58,CS794)</f>
        <v>6</v>
      </c>
      <c r="CY794" s="14" t="s">
        <v>701</v>
      </c>
      <c r="CZ794" s="14">
        <f>INDEX(属性投放!$AM$7:$AM$58,CS794)</f>
        <v>1</v>
      </c>
      <c r="DA794" s="14">
        <f t="shared" si="832"/>
        <v>10</v>
      </c>
      <c r="DB794" s="14">
        <f>INDEX(属性投放!$AN$7:$AN$58,DA794)</f>
        <v>45</v>
      </c>
      <c r="DC794" s="14" t="s">
        <v>702</v>
      </c>
      <c r="DD794" s="14">
        <f>INDEX(属性投放!$BJ$6:$BJ$85,(CT794-2)*20+CX794)</f>
        <v>85</v>
      </c>
      <c r="DE794" s="14">
        <f>SUMIFS(DD$5:DD794,$CR$5:$CR794,"="&amp;$CR794)</f>
        <v>575</v>
      </c>
      <c r="DF794" s="14" t="s">
        <v>703</v>
      </c>
      <c r="DG794" s="14">
        <f>INDEX(属性投放!$BK$6:$BK$85,(CT794-2)*20+CX794)</f>
        <v>43</v>
      </c>
      <c r="DH794" s="14">
        <f>SUMIFS(DG$5:DG794,$CR$5:$CR794,"="&amp;$CR794)</f>
        <v>290</v>
      </c>
      <c r="DI794" s="14" t="s">
        <v>704</v>
      </c>
      <c r="DJ794" s="14">
        <f>INDEX(属性投放!$BL$6:$BL$85,(CT794-2)*20+CX794)</f>
        <v>850</v>
      </c>
      <c r="DK794" s="14">
        <f>SUMIFS(DJ$5:DJ794,$CR$5:$CR794,"="&amp;$CR794)</f>
        <v>5750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828"/>
        <v>16</v>
      </c>
      <c r="CS795" s="13">
        <f t="shared" si="829"/>
        <v>11</v>
      </c>
      <c r="CT795" s="14">
        <f t="shared" si="830"/>
        <v>4</v>
      </c>
      <c r="CU795" s="14">
        <f t="shared" si="831"/>
        <v>1102016</v>
      </c>
      <c r="CV795" s="14" t="str">
        <f>INDEX($O$6:$O$27,CR795)&amp;"-"&amp;INDEX(属性投放!$AB$7:$AB$26,CX795)&amp;"-魂火-"&amp;CZ795</f>
        <v>西方龙-众合+2-魂火-2</v>
      </c>
      <c r="CW795" s="25" t="s">
        <v>162</v>
      </c>
      <c r="CX795" s="14">
        <f>INDEX(属性投放!$AL$7:$AL$58,CS795)</f>
        <v>6</v>
      </c>
      <c r="CY795" s="14" t="s">
        <v>701</v>
      </c>
      <c r="CZ795" s="14">
        <f>INDEX(属性投放!$AM$7:$AM$58,CS795)</f>
        <v>2</v>
      </c>
      <c r="DA795" s="14">
        <f t="shared" si="832"/>
        <v>11</v>
      </c>
      <c r="DB795" s="14">
        <f>INDEX(属性投放!$AN$7:$AN$58,DA795)</f>
        <v>47</v>
      </c>
      <c r="DC795" s="14" t="s">
        <v>702</v>
      </c>
      <c r="DD795" s="14">
        <f>INDEX(属性投放!$BJ$6:$BJ$85,(CT795-2)*20+CX795)</f>
        <v>85</v>
      </c>
      <c r="DE795" s="14">
        <f>SUMIFS(DD$5:DD795,$CR$5:$CR795,"="&amp;$CR795)</f>
        <v>660</v>
      </c>
      <c r="DF795" s="14" t="s">
        <v>703</v>
      </c>
      <c r="DG795" s="14">
        <f>INDEX(属性投放!$BK$6:$BK$85,(CT795-2)*20+CX795)</f>
        <v>43</v>
      </c>
      <c r="DH795" s="14">
        <f>SUMIFS(DG$5:DG795,$CR$5:$CR795,"="&amp;$CR795)</f>
        <v>333</v>
      </c>
      <c r="DI795" s="14" t="s">
        <v>704</v>
      </c>
      <c r="DJ795" s="14">
        <f>INDEX(属性投放!$BL$6:$BL$85,(CT795-2)*20+CX795)</f>
        <v>850</v>
      </c>
      <c r="DK795" s="14">
        <f>SUMIFS(DJ$5:DJ795,$CR$5:$CR795,"="&amp;$CR795)</f>
        <v>6600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828"/>
        <v>16</v>
      </c>
      <c r="CS796" s="13">
        <f t="shared" si="829"/>
        <v>12</v>
      </c>
      <c r="CT796" s="14">
        <f t="shared" si="830"/>
        <v>4</v>
      </c>
      <c r="CU796" s="14">
        <f t="shared" si="831"/>
        <v>1102016</v>
      </c>
      <c r="CV796" s="14" t="str">
        <f>INDEX($O$6:$O$27,CR796)&amp;"-"&amp;INDEX(属性投放!$AB$7:$AB$26,CX796)&amp;"-魂火-"&amp;CZ796</f>
        <v>西方龙-叫唤-魂火-1</v>
      </c>
      <c r="CW796" s="25" t="s">
        <v>162</v>
      </c>
      <c r="CX796" s="14">
        <f>INDEX(属性投放!$AL$7:$AL$58,CS796)</f>
        <v>7</v>
      </c>
      <c r="CY796" s="14" t="s">
        <v>701</v>
      </c>
      <c r="CZ796" s="14">
        <f>INDEX(属性投放!$AM$7:$AM$58,CS796)</f>
        <v>1</v>
      </c>
      <c r="DA796" s="14">
        <f t="shared" si="832"/>
        <v>12</v>
      </c>
      <c r="DB796" s="14">
        <f>INDEX(属性投放!$AN$7:$AN$58,DA796)</f>
        <v>50</v>
      </c>
      <c r="DC796" s="14" t="s">
        <v>702</v>
      </c>
      <c r="DD796" s="14">
        <f>INDEX(属性投放!$BJ$6:$BJ$85,(CT796-2)*20+CX796)</f>
        <v>110</v>
      </c>
      <c r="DE796" s="14">
        <f>SUMIFS(DD$5:DD796,$CR$5:$CR796,"="&amp;$CR796)</f>
        <v>770</v>
      </c>
      <c r="DF796" s="14" t="s">
        <v>703</v>
      </c>
      <c r="DG796" s="14">
        <f>INDEX(属性投放!$BK$6:$BK$85,(CT796-2)*20+CX796)</f>
        <v>55</v>
      </c>
      <c r="DH796" s="14">
        <f>SUMIFS(DG$5:DG796,$CR$5:$CR796,"="&amp;$CR796)</f>
        <v>388</v>
      </c>
      <c r="DI796" s="14" t="s">
        <v>704</v>
      </c>
      <c r="DJ796" s="14">
        <f>INDEX(属性投放!$BL$6:$BL$85,(CT796-2)*20+CX796)</f>
        <v>1100</v>
      </c>
      <c r="DK796" s="14">
        <f>SUMIFS(DJ$5:DJ796,$CR$5:$CR796,"="&amp;$CR796)</f>
        <v>7700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828"/>
        <v>16</v>
      </c>
      <c r="CS797" s="13">
        <f t="shared" si="829"/>
        <v>13</v>
      </c>
      <c r="CT797" s="14">
        <f t="shared" si="830"/>
        <v>4</v>
      </c>
      <c r="CU797" s="14">
        <f t="shared" si="831"/>
        <v>1102016</v>
      </c>
      <c r="CV797" s="14" t="str">
        <f>INDEX($O$6:$O$27,CR797)&amp;"-"&amp;INDEX(属性投放!$AB$7:$AB$26,CX797)&amp;"-魂火-"&amp;CZ797</f>
        <v>西方龙-叫唤-魂火-2</v>
      </c>
      <c r="CW797" s="25" t="s">
        <v>162</v>
      </c>
      <c r="CX797" s="14">
        <f>INDEX(属性投放!$AL$7:$AL$58,CS797)</f>
        <v>7</v>
      </c>
      <c r="CY797" s="14" t="s">
        <v>701</v>
      </c>
      <c r="CZ797" s="14">
        <f>INDEX(属性投放!$AM$7:$AM$58,CS797)</f>
        <v>2</v>
      </c>
      <c r="DA797" s="14">
        <f t="shared" si="832"/>
        <v>13</v>
      </c>
      <c r="DB797" s="14">
        <f>INDEX(属性投放!$AN$7:$AN$58,DA797)</f>
        <v>52</v>
      </c>
      <c r="DC797" s="14" t="s">
        <v>702</v>
      </c>
      <c r="DD797" s="14">
        <f>INDEX(属性投放!$BJ$6:$BJ$85,(CT797-2)*20+CX797)</f>
        <v>110</v>
      </c>
      <c r="DE797" s="14">
        <f>SUMIFS(DD$5:DD797,$CR$5:$CR797,"="&amp;$CR797)</f>
        <v>880</v>
      </c>
      <c r="DF797" s="14" t="s">
        <v>703</v>
      </c>
      <c r="DG797" s="14">
        <f>INDEX(属性投放!$BK$6:$BK$85,(CT797-2)*20+CX797)</f>
        <v>55</v>
      </c>
      <c r="DH797" s="14">
        <f>SUMIFS(DG$5:DG797,$CR$5:$CR797,"="&amp;$CR797)</f>
        <v>443</v>
      </c>
      <c r="DI797" s="14" t="s">
        <v>704</v>
      </c>
      <c r="DJ797" s="14">
        <f>INDEX(属性投放!$BL$6:$BL$85,(CT797-2)*20+CX797)</f>
        <v>1100</v>
      </c>
      <c r="DK797" s="14">
        <f>SUMIFS(DJ$5:DJ797,$CR$5:$CR797,"="&amp;$CR797)</f>
        <v>8800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828"/>
        <v>16</v>
      </c>
      <c r="CS798" s="13">
        <f t="shared" si="829"/>
        <v>14</v>
      </c>
      <c r="CT798" s="14">
        <f t="shared" si="830"/>
        <v>4</v>
      </c>
      <c r="CU798" s="14">
        <f t="shared" si="831"/>
        <v>1102016</v>
      </c>
      <c r="CV798" s="14" t="str">
        <f>INDEX($O$6:$O$27,CR798)&amp;"-"&amp;INDEX(属性投放!$AB$7:$AB$26,CX798)&amp;"-魂火-"&amp;CZ798</f>
        <v>西方龙-叫唤+1-魂火-1</v>
      </c>
      <c r="CW798" s="25" t="s">
        <v>162</v>
      </c>
      <c r="CX798" s="14">
        <f>INDEX(属性投放!$AL$7:$AL$58,CS798)</f>
        <v>8</v>
      </c>
      <c r="CY798" s="14" t="s">
        <v>701</v>
      </c>
      <c r="CZ798" s="14">
        <f>INDEX(属性投放!$AM$7:$AM$58,CS798)</f>
        <v>1</v>
      </c>
      <c r="DA798" s="14">
        <f t="shared" si="832"/>
        <v>14</v>
      </c>
      <c r="DB798" s="14">
        <f>INDEX(属性投放!$AN$7:$AN$58,DA798)</f>
        <v>55</v>
      </c>
      <c r="DC798" s="14" t="s">
        <v>702</v>
      </c>
      <c r="DD798" s="14">
        <f>INDEX(属性投放!$BJ$6:$BJ$85,(CT798-2)*20+CX798)</f>
        <v>140</v>
      </c>
      <c r="DE798" s="14">
        <f>SUMIFS(DD$5:DD798,$CR$5:$CR798,"="&amp;$CR798)</f>
        <v>1020</v>
      </c>
      <c r="DF798" s="14" t="s">
        <v>703</v>
      </c>
      <c r="DG798" s="14">
        <f>INDEX(属性投放!$BK$6:$BK$85,(CT798-2)*20+CX798)</f>
        <v>70</v>
      </c>
      <c r="DH798" s="14">
        <f>SUMIFS(DG$5:DG798,$CR$5:$CR798,"="&amp;$CR798)</f>
        <v>513</v>
      </c>
      <c r="DI798" s="14" t="s">
        <v>704</v>
      </c>
      <c r="DJ798" s="14">
        <f>INDEX(属性投放!$BL$6:$BL$85,(CT798-2)*20+CX798)</f>
        <v>1400</v>
      </c>
      <c r="DK798" s="14">
        <f>SUMIFS(DJ$5:DJ798,$CR$5:$CR798,"="&amp;$CR798)</f>
        <v>10200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828"/>
        <v>16</v>
      </c>
      <c r="CS799" s="13">
        <f t="shared" si="829"/>
        <v>15</v>
      </c>
      <c r="CT799" s="14">
        <f t="shared" si="830"/>
        <v>4</v>
      </c>
      <c r="CU799" s="14">
        <f t="shared" si="831"/>
        <v>1102016</v>
      </c>
      <c r="CV799" s="14" t="str">
        <f>INDEX($O$6:$O$27,CR799)&amp;"-"&amp;INDEX(属性投放!$AB$7:$AB$26,CX799)&amp;"-魂火-"&amp;CZ799</f>
        <v>西方龙-叫唤+1-魂火-2</v>
      </c>
      <c r="CW799" s="25" t="s">
        <v>162</v>
      </c>
      <c r="CX799" s="14">
        <f>INDEX(属性投放!$AL$7:$AL$58,CS799)</f>
        <v>8</v>
      </c>
      <c r="CY799" s="14" t="s">
        <v>701</v>
      </c>
      <c r="CZ799" s="14">
        <f>INDEX(属性投放!$AM$7:$AM$58,CS799)</f>
        <v>2</v>
      </c>
      <c r="DA799" s="14">
        <f t="shared" si="832"/>
        <v>15</v>
      </c>
      <c r="DB799" s="14">
        <f>INDEX(属性投放!$AN$7:$AN$58,DA799)</f>
        <v>57</v>
      </c>
      <c r="DC799" s="14" t="s">
        <v>702</v>
      </c>
      <c r="DD799" s="14">
        <f>INDEX(属性投放!$BJ$6:$BJ$85,(CT799-2)*20+CX799)</f>
        <v>140</v>
      </c>
      <c r="DE799" s="14">
        <f>SUMIFS(DD$5:DD799,$CR$5:$CR799,"="&amp;$CR799)</f>
        <v>1160</v>
      </c>
      <c r="DF799" s="14" t="s">
        <v>703</v>
      </c>
      <c r="DG799" s="14">
        <f>INDEX(属性投放!$BK$6:$BK$85,(CT799-2)*20+CX799)</f>
        <v>70</v>
      </c>
      <c r="DH799" s="14">
        <f>SUMIFS(DG$5:DG799,$CR$5:$CR799,"="&amp;$CR799)</f>
        <v>583</v>
      </c>
      <c r="DI799" s="14" t="s">
        <v>704</v>
      </c>
      <c r="DJ799" s="14">
        <f>INDEX(属性投放!$BL$6:$BL$85,(CT799-2)*20+CX799)</f>
        <v>1400</v>
      </c>
      <c r="DK799" s="14">
        <f>SUMIFS(DJ$5:DJ799,$CR$5:$CR799,"="&amp;$CR799)</f>
        <v>11600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828"/>
        <v>16</v>
      </c>
      <c r="CS800" s="13">
        <f t="shared" si="829"/>
        <v>16</v>
      </c>
      <c r="CT800" s="14">
        <f t="shared" si="830"/>
        <v>4</v>
      </c>
      <c r="CU800" s="14">
        <f t="shared" si="831"/>
        <v>1102016</v>
      </c>
      <c r="CV800" s="14" t="str">
        <f>INDEX($O$6:$O$27,CR800)&amp;"-"&amp;INDEX(属性投放!$AB$7:$AB$26,CX800)&amp;"-魂火-"&amp;CZ800</f>
        <v>西方龙-叫唤+2-魂火-1</v>
      </c>
      <c r="CW800" s="25" t="s">
        <v>162</v>
      </c>
      <c r="CX800" s="14">
        <f>INDEX(属性投放!$AL$7:$AL$58,CS800)</f>
        <v>9</v>
      </c>
      <c r="CY800" s="14" t="s">
        <v>701</v>
      </c>
      <c r="CZ800" s="14">
        <f>INDEX(属性投放!$AM$7:$AM$58,CS800)</f>
        <v>1</v>
      </c>
      <c r="DA800" s="14">
        <f t="shared" si="832"/>
        <v>16</v>
      </c>
      <c r="DB800" s="14">
        <f>INDEX(属性投放!$AN$7:$AN$58,DA800)</f>
        <v>60</v>
      </c>
      <c r="DC800" s="14" t="s">
        <v>702</v>
      </c>
      <c r="DD800" s="14">
        <f>INDEX(属性投放!$BJ$6:$BJ$85,(CT800-2)*20+CX800)</f>
        <v>160</v>
      </c>
      <c r="DE800" s="14">
        <f>SUMIFS(DD$5:DD800,$CR$5:$CR800,"="&amp;$CR800)</f>
        <v>1320</v>
      </c>
      <c r="DF800" s="14" t="s">
        <v>703</v>
      </c>
      <c r="DG800" s="14">
        <f>INDEX(属性投放!$BK$6:$BK$85,(CT800-2)*20+CX800)</f>
        <v>80</v>
      </c>
      <c r="DH800" s="14">
        <f>SUMIFS(DG$5:DG800,$CR$5:$CR800,"="&amp;$CR800)</f>
        <v>663</v>
      </c>
      <c r="DI800" s="14" t="s">
        <v>704</v>
      </c>
      <c r="DJ800" s="14">
        <f>INDEX(属性投放!$BL$6:$BL$85,(CT800-2)*20+CX800)</f>
        <v>1600</v>
      </c>
      <c r="DK800" s="14">
        <f>SUMIFS(DJ$5:DJ800,$CR$5:$CR800,"="&amp;$CR800)</f>
        <v>13200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828"/>
        <v>16</v>
      </c>
      <c r="CS801" s="13">
        <f t="shared" si="829"/>
        <v>17</v>
      </c>
      <c r="CT801" s="14">
        <f t="shared" si="830"/>
        <v>4</v>
      </c>
      <c r="CU801" s="14">
        <f t="shared" si="831"/>
        <v>1102016</v>
      </c>
      <c r="CV801" s="14" t="str">
        <f>INDEX($O$6:$O$27,CR801)&amp;"-"&amp;INDEX(属性投放!$AB$7:$AB$26,CX801)&amp;"-魂火-"&amp;CZ801</f>
        <v>西方龙-叫唤+2-魂火-2</v>
      </c>
      <c r="CW801" s="25" t="s">
        <v>162</v>
      </c>
      <c r="CX801" s="14">
        <f>INDEX(属性投放!$AL$7:$AL$58,CS801)</f>
        <v>9</v>
      </c>
      <c r="CY801" s="14" t="s">
        <v>701</v>
      </c>
      <c r="CZ801" s="14">
        <f>INDEX(属性投放!$AM$7:$AM$58,CS801)</f>
        <v>2</v>
      </c>
      <c r="DA801" s="14">
        <f t="shared" si="832"/>
        <v>17</v>
      </c>
      <c r="DB801" s="14">
        <f>INDEX(属性投放!$AN$7:$AN$58,DA801)</f>
        <v>62</v>
      </c>
      <c r="DC801" s="14" t="s">
        <v>702</v>
      </c>
      <c r="DD801" s="14">
        <f>INDEX(属性投放!$BJ$6:$BJ$85,(CT801-2)*20+CX801)</f>
        <v>160</v>
      </c>
      <c r="DE801" s="14">
        <f>SUMIFS(DD$5:DD801,$CR$5:$CR801,"="&amp;$CR801)</f>
        <v>1480</v>
      </c>
      <c r="DF801" s="14" t="s">
        <v>703</v>
      </c>
      <c r="DG801" s="14">
        <f>INDEX(属性投放!$BK$6:$BK$85,(CT801-2)*20+CX801)</f>
        <v>80</v>
      </c>
      <c r="DH801" s="14">
        <f>SUMIFS(DG$5:DG801,$CR$5:$CR801,"="&amp;$CR801)</f>
        <v>743</v>
      </c>
      <c r="DI801" s="14" t="s">
        <v>704</v>
      </c>
      <c r="DJ801" s="14">
        <f>INDEX(属性投放!$BL$6:$BL$85,(CT801-2)*20+CX801)</f>
        <v>1600</v>
      </c>
      <c r="DK801" s="14">
        <f>SUMIFS(DJ$5:DJ801,$CR$5:$CR801,"="&amp;$CR801)</f>
        <v>14800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828"/>
        <v>16</v>
      </c>
      <c r="CS802" s="13">
        <f t="shared" si="829"/>
        <v>18</v>
      </c>
      <c r="CT802" s="14">
        <f t="shared" si="830"/>
        <v>4</v>
      </c>
      <c r="CU802" s="14">
        <f t="shared" si="831"/>
        <v>1102016</v>
      </c>
      <c r="CV802" s="14" t="str">
        <f>INDEX($O$6:$O$27,CR802)&amp;"-"&amp;INDEX(属性投放!$AB$7:$AB$26,CX802)&amp;"-魂火-"&amp;CZ802</f>
        <v>西方龙-叫唤+2-魂火-3</v>
      </c>
      <c r="CW802" s="25" t="s">
        <v>162</v>
      </c>
      <c r="CX802" s="14">
        <f>INDEX(属性投放!$AL$7:$AL$58,CS802)</f>
        <v>9</v>
      </c>
      <c r="CY802" s="14" t="s">
        <v>701</v>
      </c>
      <c r="CZ802" s="14">
        <f>INDEX(属性投放!$AM$7:$AM$58,CS802)</f>
        <v>3</v>
      </c>
      <c r="DA802" s="14">
        <f t="shared" si="832"/>
        <v>18</v>
      </c>
      <c r="DB802" s="14">
        <f>INDEX(属性投放!$AN$7:$AN$58,DA802)</f>
        <v>65</v>
      </c>
      <c r="DC802" s="14" t="s">
        <v>702</v>
      </c>
      <c r="DD802" s="14">
        <f>INDEX(属性投放!$BJ$6:$BJ$85,(CT802-2)*20+CX802)</f>
        <v>160</v>
      </c>
      <c r="DE802" s="14">
        <f>SUMIFS(DD$5:DD802,$CR$5:$CR802,"="&amp;$CR802)</f>
        <v>1640</v>
      </c>
      <c r="DF802" s="14" t="s">
        <v>703</v>
      </c>
      <c r="DG802" s="14">
        <f>INDEX(属性投放!$BK$6:$BK$85,(CT802-2)*20+CX802)</f>
        <v>80</v>
      </c>
      <c r="DH802" s="14">
        <f>SUMIFS(DG$5:DG802,$CR$5:$CR802,"="&amp;$CR802)</f>
        <v>823</v>
      </c>
      <c r="DI802" s="14" t="s">
        <v>704</v>
      </c>
      <c r="DJ802" s="14">
        <f>INDEX(属性投放!$BL$6:$BL$85,(CT802-2)*20+CX802)</f>
        <v>1600</v>
      </c>
      <c r="DK802" s="14">
        <f>SUMIFS(DJ$5:DJ802,$CR$5:$CR802,"="&amp;$CR802)</f>
        <v>16400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828"/>
        <v>16</v>
      </c>
      <c r="CS803" s="13">
        <f t="shared" si="829"/>
        <v>19</v>
      </c>
      <c r="CT803" s="14">
        <f t="shared" si="830"/>
        <v>4</v>
      </c>
      <c r="CU803" s="14">
        <f t="shared" si="831"/>
        <v>1102016</v>
      </c>
      <c r="CV803" s="14" t="str">
        <f>INDEX($O$6:$O$27,CR803)&amp;"-"&amp;INDEX(属性投放!$AB$7:$AB$26,CX803)&amp;"-魂火-"&amp;CZ803</f>
        <v>西方龙-大叫唤-魂火-1</v>
      </c>
      <c r="CW803" s="25" t="s">
        <v>162</v>
      </c>
      <c r="CX803" s="14">
        <f>INDEX(属性投放!$AL$7:$AL$58,CS803)</f>
        <v>10</v>
      </c>
      <c r="CY803" s="14" t="s">
        <v>701</v>
      </c>
      <c r="CZ803" s="14">
        <f>INDEX(属性投放!$AM$7:$AM$58,CS803)</f>
        <v>1</v>
      </c>
      <c r="DA803" s="14">
        <f t="shared" si="832"/>
        <v>19</v>
      </c>
      <c r="DB803" s="14">
        <f>INDEX(属性投放!$AN$7:$AN$58,DA803)</f>
        <v>67</v>
      </c>
      <c r="DC803" s="14" t="s">
        <v>702</v>
      </c>
      <c r="DD803" s="14">
        <f>INDEX(属性投放!$BJ$6:$BJ$85,(CT803-2)*20+CX803)</f>
        <v>190</v>
      </c>
      <c r="DE803" s="14">
        <f>SUMIFS(DD$5:DD803,$CR$5:$CR803,"="&amp;$CR803)</f>
        <v>1830</v>
      </c>
      <c r="DF803" s="14" t="s">
        <v>703</v>
      </c>
      <c r="DG803" s="14">
        <f>INDEX(属性投放!$BK$6:$BK$85,(CT803-2)*20+CX803)</f>
        <v>95</v>
      </c>
      <c r="DH803" s="14">
        <f>SUMIFS(DG$5:DG803,$CR$5:$CR803,"="&amp;$CR803)</f>
        <v>918</v>
      </c>
      <c r="DI803" s="14" t="s">
        <v>704</v>
      </c>
      <c r="DJ803" s="14">
        <f>INDEX(属性投放!$BL$6:$BL$85,(CT803-2)*20+CX803)</f>
        <v>1900</v>
      </c>
      <c r="DK803" s="14">
        <f>SUMIFS(DJ$5:DJ803,$CR$5:$CR803,"="&amp;$CR803)</f>
        <v>18300</v>
      </c>
    </row>
    <row r="804" spans="31:115" ht="16.5" x14ac:dyDescent="0.2">
      <c r="CQ804" s="13">
        <v>800</v>
      </c>
      <c r="CR804" s="13">
        <f t="shared" si="828"/>
        <v>16</v>
      </c>
      <c r="CS804" s="13">
        <f t="shared" si="829"/>
        <v>20</v>
      </c>
      <c r="CT804" s="14">
        <f t="shared" si="830"/>
        <v>4</v>
      </c>
      <c r="CU804" s="14">
        <f t="shared" si="831"/>
        <v>1102016</v>
      </c>
      <c r="CV804" s="14" t="str">
        <f>INDEX($O$6:$O$27,CR804)&amp;"-"&amp;INDEX(属性投放!$AB$7:$AB$26,CX804)&amp;"-魂火-"&amp;CZ804</f>
        <v>西方龙-大叫唤-魂火-2</v>
      </c>
      <c r="CW804" s="25" t="s">
        <v>162</v>
      </c>
      <c r="CX804" s="14">
        <f>INDEX(属性投放!$AL$7:$AL$58,CS804)</f>
        <v>10</v>
      </c>
      <c r="CY804" s="14" t="s">
        <v>701</v>
      </c>
      <c r="CZ804" s="14">
        <f>INDEX(属性投放!$AM$7:$AM$58,CS804)</f>
        <v>2</v>
      </c>
      <c r="DA804" s="14">
        <f t="shared" si="832"/>
        <v>20</v>
      </c>
      <c r="DB804" s="14">
        <f>INDEX(属性投放!$AN$7:$AN$58,DA804)</f>
        <v>70</v>
      </c>
      <c r="DC804" s="14" t="s">
        <v>702</v>
      </c>
      <c r="DD804" s="14">
        <f>INDEX(属性投放!$BJ$6:$BJ$85,(CT804-2)*20+CX804)</f>
        <v>190</v>
      </c>
      <c r="DE804" s="14">
        <f>SUMIFS(DD$5:DD804,$CR$5:$CR804,"="&amp;$CR804)</f>
        <v>2020</v>
      </c>
      <c r="DF804" s="14" t="s">
        <v>703</v>
      </c>
      <c r="DG804" s="14">
        <f>INDEX(属性投放!$BK$6:$BK$85,(CT804-2)*20+CX804)</f>
        <v>95</v>
      </c>
      <c r="DH804" s="14">
        <f>SUMIFS(DG$5:DG804,$CR$5:$CR804,"="&amp;$CR804)</f>
        <v>1013</v>
      </c>
      <c r="DI804" s="14" t="s">
        <v>704</v>
      </c>
      <c r="DJ804" s="14">
        <f>INDEX(属性投放!$BL$6:$BL$85,(CT804-2)*20+CX804)</f>
        <v>1900</v>
      </c>
      <c r="DK804" s="14">
        <f>SUMIFS(DJ$5:DJ804,$CR$5:$CR804,"="&amp;$CR804)</f>
        <v>20200</v>
      </c>
    </row>
    <row r="805" spans="31:115" ht="16.5" x14ac:dyDescent="0.2">
      <c r="CQ805" s="13">
        <v>801</v>
      </c>
      <c r="CR805" s="13">
        <f t="shared" si="828"/>
        <v>16</v>
      </c>
      <c r="CS805" s="13">
        <f t="shared" si="829"/>
        <v>21</v>
      </c>
      <c r="CT805" s="14">
        <f t="shared" si="830"/>
        <v>4</v>
      </c>
      <c r="CU805" s="14">
        <f t="shared" si="831"/>
        <v>1102016</v>
      </c>
      <c r="CV805" s="14" t="str">
        <f>INDEX($O$6:$O$27,CR805)&amp;"-"&amp;INDEX(属性投放!$AB$7:$AB$26,CX805)&amp;"-魂火-"&amp;CZ805</f>
        <v>西方龙-大叫唤-魂火-3</v>
      </c>
      <c r="CW805" s="25" t="s">
        <v>162</v>
      </c>
      <c r="CX805" s="14">
        <f>INDEX(属性投放!$AL$7:$AL$58,CS805)</f>
        <v>10</v>
      </c>
      <c r="CY805" s="14" t="s">
        <v>701</v>
      </c>
      <c r="CZ805" s="14">
        <f>INDEX(属性投放!$AM$7:$AM$58,CS805)</f>
        <v>3</v>
      </c>
      <c r="DA805" s="14">
        <f t="shared" si="832"/>
        <v>21</v>
      </c>
      <c r="DB805" s="14">
        <f>INDEX(属性投放!$AN$7:$AN$58,DA805)</f>
        <v>72</v>
      </c>
      <c r="DC805" s="14" t="s">
        <v>702</v>
      </c>
      <c r="DD805" s="14">
        <f>INDEX(属性投放!$BJ$6:$BJ$85,(CT805-2)*20+CX805)</f>
        <v>190</v>
      </c>
      <c r="DE805" s="14">
        <f>SUMIFS(DD$5:DD805,$CR$5:$CR805,"="&amp;$CR805)</f>
        <v>2210</v>
      </c>
      <c r="DF805" s="14" t="s">
        <v>703</v>
      </c>
      <c r="DG805" s="14">
        <f>INDEX(属性投放!$BK$6:$BK$85,(CT805-2)*20+CX805)</f>
        <v>95</v>
      </c>
      <c r="DH805" s="14">
        <f>SUMIFS(DG$5:DG805,$CR$5:$CR805,"="&amp;$CR805)</f>
        <v>1108</v>
      </c>
      <c r="DI805" s="14" t="s">
        <v>704</v>
      </c>
      <c r="DJ805" s="14">
        <f>INDEX(属性投放!$BL$6:$BL$85,(CT805-2)*20+CX805)</f>
        <v>1900</v>
      </c>
      <c r="DK805" s="14">
        <f>SUMIFS(DJ$5:DJ805,$CR$5:$CR805,"="&amp;$CR805)</f>
        <v>22100</v>
      </c>
    </row>
    <row r="806" spans="31:115" ht="16.5" x14ac:dyDescent="0.2">
      <c r="CQ806" s="13">
        <v>802</v>
      </c>
      <c r="CR806" s="13">
        <f t="shared" si="828"/>
        <v>16</v>
      </c>
      <c r="CS806" s="13">
        <f t="shared" si="829"/>
        <v>22</v>
      </c>
      <c r="CT806" s="14">
        <f t="shared" si="830"/>
        <v>4</v>
      </c>
      <c r="CU806" s="14">
        <f t="shared" si="831"/>
        <v>1102016</v>
      </c>
      <c r="CV806" s="14" t="str">
        <f>INDEX($O$6:$O$27,CR806)&amp;"-"&amp;INDEX(属性投放!$AB$7:$AB$26,CX806)&amp;"-魂火-"&amp;CZ806</f>
        <v>西方龙-大叫唤+1-魂火-1</v>
      </c>
      <c r="CW806" s="25" t="s">
        <v>162</v>
      </c>
      <c r="CX806" s="14">
        <f>INDEX(属性投放!$AL$7:$AL$58,CS806)</f>
        <v>11</v>
      </c>
      <c r="CY806" s="14" t="s">
        <v>701</v>
      </c>
      <c r="CZ806" s="14">
        <f>INDEX(属性投放!$AM$7:$AM$58,CS806)</f>
        <v>1</v>
      </c>
      <c r="DA806" s="14">
        <f t="shared" si="832"/>
        <v>22</v>
      </c>
      <c r="DB806" s="14">
        <f>INDEX(属性投放!$AN$7:$AN$58,DA806)</f>
        <v>75</v>
      </c>
      <c r="DC806" s="14" t="s">
        <v>702</v>
      </c>
      <c r="DD806" s="14">
        <f>INDEX(属性投放!$BJ$6:$BJ$85,(CT806-2)*20+CX806)</f>
        <v>250</v>
      </c>
      <c r="DE806" s="14">
        <f>SUMIFS(DD$5:DD806,$CR$5:$CR806,"="&amp;$CR806)</f>
        <v>2460</v>
      </c>
      <c r="DF806" s="14" t="s">
        <v>703</v>
      </c>
      <c r="DG806" s="14">
        <f>INDEX(属性投放!$BK$6:$BK$85,(CT806-2)*20+CX806)</f>
        <v>125</v>
      </c>
      <c r="DH806" s="14">
        <f>SUMIFS(DG$5:DG806,$CR$5:$CR806,"="&amp;$CR806)</f>
        <v>1233</v>
      </c>
      <c r="DI806" s="14" t="s">
        <v>704</v>
      </c>
      <c r="DJ806" s="14">
        <f>INDEX(属性投放!$BL$6:$BL$85,(CT806-2)*20+CX806)</f>
        <v>2500</v>
      </c>
      <c r="DK806" s="14">
        <f>SUMIFS(DJ$5:DJ806,$CR$5:$CR806,"="&amp;$CR806)</f>
        <v>24600</v>
      </c>
    </row>
    <row r="807" spans="31:115" ht="16.5" x14ac:dyDescent="0.2">
      <c r="CQ807" s="13">
        <v>803</v>
      </c>
      <c r="CR807" s="13">
        <f t="shared" si="828"/>
        <v>16</v>
      </c>
      <c r="CS807" s="13">
        <f t="shared" si="829"/>
        <v>23</v>
      </c>
      <c r="CT807" s="14">
        <f t="shared" si="830"/>
        <v>4</v>
      </c>
      <c r="CU807" s="14">
        <f t="shared" si="831"/>
        <v>1102016</v>
      </c>
      <c r="CV807" s="14" t="str">
        <f>INDEX($O$6:$O$27,CR807)&amp;"-"&amp;INDEX(属性投放!$AB$7:$AB$26,CX807)&amp;"-魂火-"&amp;CZ807</f>
        <v>西方龙-大叫唤+1-魂火-2</v>
      </c>
      <c r="CW807" s="25" t="s">
        <v>162</v>
      </c>
      <c r="CX807" s="14">
        <f>INDEX(属性投放!$AL$7:$AL$58,CS807)</f>
        <v>11</v>
      </c>
      <c r="CY807" s="14" t="s">
        <v>701</v>
      </c>
      <c r="CZ807" s="14">
        <f>INDEX(属性投放!$AM$7:$AM$58,CS807)</f>
        <v>2</v>
      </c>
      <c r="DA807" s="14">
        <f t="shared" si="832"/>
        <v>23</v>
      </c>
      <c r="DB807" s="14">
        <f>INDEX(属性投放!$AN$7:$AN$58,DA807)</f>
        <v>77</v>
      </c>
      <c r="DC807" s="14" t="s">
        <v>702</v>
      </c>
      <c r="DD807" s="14">
        <f>INDEX(属性投放!$BJ$6:$BJ$85,(CT807-2)*20+CX807)</f>
        <v>250</v>
      </c>
      <c r="DE807" s="14">
        <f>SUMIFS(DD$5:DD807,$CR$5:$CR807,"="&amp;$CR807)</f>
        <v>2710</v>
      </c>
      <c r="DF807" s="14" t="s">
        <v>703</v>
      </c>
      <c r="DG807" s="14">
        <f>INDEX(属性投放!$BK$6:$BK$85,(CT807-2)*20+CX807)</f>
        <v>125</v>
      </c>
      <c r="DH807" s="14">
        <f>SUMIFS(DG$5:DG807,$CR$5:$CR807,"="&amp;$CR807)</f>
        <v>1358</v>
      </c>
      <c r="DI807" s="14" t="s">
        <v>704</v>
      </c>
      <c r="DJ807" s="14">
        <f>INDEX(属性投放!$BL$6:$BL$85,(CT807-2)*20+CX807)</f>
        <v>2500</v>
      </c>
      <c r="DK807" s="14">
        <f>SUMIFS(DJ$5:DJ807,$CR$5:$CR807,"="&amp;$CR807)</f>
        <v>27100</v>
      </c>
    </row>
    <row r="808" spans="31:115" ht="16.5" x14ac:dyDescent="0.2">
      <c r="CQ808" s="13">
        <v>804</v>
      </c>
      <c r="CR808" s="13">
        <f t="shared" si="828"/>
        <v>16</v>
      </c>
      <c r="CS808" s="13">
        <f t="shared" si="829"/>
        <v>24</v>
      </c>
      <c r="CT808" s="14">
        <f t="shared" si="830"/>
        <v>4</v>
      </c>
      <c r="CU808" s="14">
        <f t="shared" si="831"/>
        <v>1102016</v>
      </c>
      <c r="CV808" s="14" t="str">
        <f>INDEX($O$6:$O$27,CR808)&amp;"-"&amp;INDEX(属性投放!$AB$7:$AB$26,CX808)&amp;"-魂火-"&amp;CZ808</f>
        <v>西方龙-大叫唤+1-魂火-3</v>
      </c>
      <c r="CW808" s="25" t="s">
        <v>162</v>
      </c>
      <c r="CX808" s="14">
        <f>INDEX(属性投放!$AL$7:$AL$58,CS808)</f>
        <v>11</v>
      </c>
      <c r="CY808" s="14" t="s">
        <v>701</v>
      </c>
      <c r="CZ808" s="14">
        <f>INDEX(属性投放!$AM$7:$AM$58,CS808)</f>
        <v>3</v>
      </c>
      <c r="DA808" s="14">
        <f t="shared" si="832"/>
        <v>24</v>
      </c>
      <c r="DB808" s="14">
        <f>INDEX(属性投放!$AN$7:$AN$58,DA808)</f>
        <v>80</v>
      </c>
      <c r="DC808" s="14" t="s">
        <v>702</v>
      </c>
      <c r="DD808" s="14">
        <f>INDEX(属性投放!$BJ$6:$BJ$85,(CT808-2)*20+CX808)</f>
        <v>250</v>
      </c>
      <c r="DE808" s="14">
        <f>SUMIFS(DD$5:DD808,$CR$5:$CR808,"="&amp;$CR808)</f>
        <v>2960</v>
      </c>
      <c r="DF808" s="14" t="s">
        <v>703</v>
      </c>
      <c r="DG808" s="14">
        <f>INDEX(属性投放!$BK$6:$BK$85,(CT808-2)*20+CX808)</f>
        <v>125</v>
      </c>
      <c r="DH808" s="14">
        <f>SUMIFS(DG$5:DG808,$CR$5:$CR808,"="&amp;$CR808)</f>
        <v>1483</v>
      </c>
      <c r="DI808" s="14" t="s">
        <v>704</v>
      </c>
      <c r="DJ808" s="14">
        <f>INDEX(属性投放!$BL$6:$BL$85,(CT808-2)*20+CX808)</f>
        <v>2500</v>
      </c>
      <c r="DK808" s="14">
        <f>SUMIFS(DJ$5:DJ808,$CR$5:$CR808,"="&amp;$CR808)</f>
        <v>29600</v>
      </c>
    </row>
    <row r="809" spans="31:115" ht="16.5" x14ac:dyDescent="0.2">
      <c r="CQ809" s="13">
        <v>805</v>
      </c>
      <c r="CR809" s="13">
        <f t="shared" si="828"/>
        <v>16</v>
      </c>
      <c r="CS809" s="13">
        <f t="shared" si="829"/>
        <v>25</v>
      </c>
      <c r="CT809" s="14">
        <f t="shared" si="830"/>
        <v>4</v>
      </c>
      <c r="CU809" s="14">
        <f t="shared" si="831"/>
        <v>1102016</v>
      </c>
      <c r="CV809" s="14" t="str">
        <f>INDEX($O$6:$O$27,CR809)&amp;"-"&amp;INDEX(属性投放!$AB$7:$AB$26,CX809)&amp;"-魂火-"&amp;CZ809</f>
        <v>西方龙-大叫唤+2-魂火-1</v>
      </c>
      <c r="CW809" s="25" t="s">
        <v>162</v>
      </c>
      <c r="CX809" s="14">
        <f>INDEX(属性投放!$AL$7:$AL$58,CS809)</f>
        <v>12</v>
      </c>
      <c r="CY809" s="14" t="s">
        <v>701</v>
      </c>
      <c r="CZ809" s="14">
        <f>INDEX(属性投放!$AM$7:$AM$58,CS809)</f>
        <v>1</v>
      </c>
      <c r="DA809" s="14">
        <f t="shared" si="832"/>
        <v>25</v>
      </c>
      <c r="DB809" s="14">
        <f>INDEX(属性投放!$AN$7:$AN$58,DA809)</f>
        <v>82</v>
      </c>
      <c r="DC809" s="14" t="s">
        <v>702</v>
      </c>
      <c r="DD809" s="14">
        <f>INDEX(属性投放!$BJ$6:$BJ$85,(CT809-2)*20+CX809)</f>
        <v>320</v>
      </c>
      <c r="DE809" s="14">
        <f>SUMIFS(DD$5:DD809,$CR$5:$CR809,"="&amp;$CR809)</f>
        <v>3280</v>
      </c>
      <c r="DF809" s="14" t="s">
        <v>703</v>
      </c>
      <c r="DG809" s="14">
        <f>INDEX(属性投放!$BK$6:$BK$85,(CT809-2)*20+CX809)</f>
        <v>160</v>
      </c>
      <c r="DH809" s="14">
        <f>SUMIFS(DG$5:DG809,$CR$5:$CR809,"="&amp;$CR809)</f>
        <v>1643</v>
      </c>
      <c r="DI809" s="14" t="s">
        <v>704</v>
      </c>
      <c r="DJ809" s="14">
        <f>INDEX(属性投放!$BL$6:$BL$85,(CT809-2)*20+CX809)</f>
        <v>3200</v>
      </c>
      <c r="DK809" s="14">
        <f>SUMIFS(DJ$5:DJ809,$CR$5:$CR809,"="&amp;$CR809)</f>
        <v>32800</v>
      </c>
    </row>
    <row r="810" spans="31:115" ht="16.5" x14ac:dyDescent="0.2">
      <c r="CQ810" s="13">
        <v>806</v>
      </c>
      <c r="CR810" s="13">
        <f t="shared" si="828"/>
        <v>16</v>
      </c>
      <c r="CS810" s="13">
        <f t="shared" si="829"/>
        <v>26</v>
      </c>
      <c r="CT810" s="14">
        <f t="shared" si="830"/>
        <v>4</v>
      </c>
      <c r="CU810" s="14">
        <f t="shared" si="831"/>
        <v>1102016</v>
      </c>
      <c r="CV810" s="14" t="str">
        <f>INDEX($O$6:$O$27,CR810)&amp;"-"&amp;INDEX(属性投放!$AB$7:$AB$26,CX810)&amp;"-魂火-"&amp;CZ810</f>
        <v>西方龙-大叫唤+2-魂火-2</v>
      </c>
      <c r="CW810" s="25" t="s">
        <v>162</v>
      </c>
      <c r="CX810" s="14">
        <f>INDEX(属性投放!$AL$7:$AL$58,CS810)</f>
        <v>12</v>
      </c>
      <c r="CY810" s="14" t="s">
        <v>701</v>
      </c>
      <c r="CZ810" s="14">
        <f>INDEX(属性投放!$AM$7:$AM$58,CS810)</f>
        <v>2</v>
      </c>
      <c r="DA810" s="14">
        <f t="shared" si="832"/>
        <v>26</v>
      </c>
      <c r="DB810" s="14">
        <f>INDEX(属性投放!$AN$7:$AN$58,DA810)</f>
        <v>85</v>
      </c>
      <c r="DC810" s="14" t="s">
        <v>702</v>
      </c>
      <c r="DD810" s="14">
        <f>INDEX(属性投放!$BJ$6:$BJ$85,(CT810-2)*20+CX810)</f>
        <v>320</v>
      </c>
      <c r="DE810" s="14">
        <f>SUMIFS(DD$5:DD810,$CR$5:$CR810,"="&amp;$CR810)</f>
        <v>3600</v>
      </c>
      <c r="DF810" s="14" t="s">
        <v>703</v>
      </c>
      <c r="DG810" s="14">
        <f>INDEX(属性投放!$BK$6:$BK$85,(CT810-2)*20+CX810)</f>
        <v>160</v>
      </c>
      <c r="DH810" s="14">
        <f>SUMIFS(DG$5:DG810,$CR$5:$CR810,"="&amp;$CR810)</f>
        <v>1803</v>
      </c>
      <c r="DI810" s="14" t="s">
        <v>704</v>
      </c>
      <c r="DJ810" s="14">
        <f>INDEX(属性投放!$BL$6:$BL$85,(CT810-2)*20+CX810)</f>
        <v>3200</v>
      </c>
      <c r="DK810" s="14">
        <f>SUMIFS(DJ$5:DJ810,$CR$5:$CR810,"="&amp;$CR810)</f>
        <v>36000</v>
      </c>
    </row>
    <row r="811" spans="31:115" ht="16.5" x14ac:dyDescent="0.2">
      <c r="CQ811" s="13">
        <v>807</v>
      </c>
      <c r="CR811" s="13">
        <f t="shared" si="828"/>
        <v>16</v>
      </c>
      <c r="CS811" s="13">
        <f t="shared" si="829"/>
        <v>27</v>
      </c>
      <c r="CT811" s="14">
        <f t="shared" si="830"/>
        <v>4</v>
      </c>
      <c r="CU811" s="14">
        <f t="shared" si="831"/>
        <v>1102016</v>
      </c>
      <c r="CV811" s="14" t="str">
        <f>INDEX($O$6:$O$27,CR811)&amp;"-"&amp;INDEX(属性投放!$AB$7:$AB$26,CX811)&amp;"-魂火-"&amp;CZ811</f>
        <v>西方龙-大叫唤+2-魂火-3</v>
      </c>
      <c r="CW811" s="25" t="s">
        <v>162</v>
      </c>
      <c r="CX811" s="14">
        <f>INDEX(属性投放!$AL$7:$AL$58,CS811)</f>
        <v>12</v>
      </c>
      <c r="CY811" s="14" t="s">
        <v>701</v>
      </c>
      <c r="CZ811" s="14">
        <f>INDEX(属性投放!$AM$7:$AM$58,CS811)</f>
        <v>3</v>
      </c>
      <c r="DA811" s="14">
        <f t="shared" si="832"/>
        <v>27</v>
      </c>
      <c r="DB811" s="14">
        <f>INDEX(属性投放!$AN$7:$AN$58,DA811)</f>
        <v>87</v>
      </c>
      <c r="DC811" s="14" t="s">
        <v>702</v>
      </c>
      <c r="DD811" s="14">
        <f>INDEX(属性投放!$BJ$6:$BJ$85,(CT811-2)*20+CX811)</f>
        <v>320</v>
      </c>
      <c r="DE811" s="14">
        <f>SUMIFS(DD$5:DD811,$CR$5:$CR811,"="&amp;$CR811)</f>
        <v>3920</v>
      </c>
      <c r="DF811" s="14" t="s">
        <v>703</v>
      </c>
      <c r="DG811" s="14">
        <f>INDEX(属性投放!$BK$6:$BK$85,(CT811-2)*20+CX811)</f>
        <v>160</v>
      </c>
      <c r="DH811" s="14">
        <f>SUMIFS(DG$5:DG811,$CR$5:$CR811,"="&amp;$CR811)</f>
        <v>1963</v>
      </c>
      <c r="DI811" s="14" t="s">
        <v>704</v>
      </c>
      <c r="DJ811" s="14">
        <f>INDEX(属性投放!$BL$6:$BL$85,(CT811-2)*20+CX811)</f>
        <v>3200</v>
      </c>
      <c r="DK811" s="14">
        <f>SUMIFS(DJ$5:DJ811,$CR$5:$CR811,"="&amp;$CR811)</f>
        <v>39200</v>
      </c>
    </row>
    <row r="812" spans="31:115" ht="16.5" x14ac:dyDescent="0.2">
      <c r="CQ812" s="13">
        <v>808</v>
      </c>
      <c r="CR812" s="13">
        <f t="shared" si="828"/>
        <v>16</v>
      </c>
      <c r="CS812" s="13">
        <f t="shared" si="829"/>
        <v>28</v>
      </c>
      <c r="CT812" s="14">
        <f t="shared" si="830"/>
        <v>4</v>
      </c>
      <c r="CU812" s="14">
        <f t="shared" si="831"/>
        <v>1102016</v>
      </c>
      <c r="CV812" s="14" t="str">
        <f>INDEX($O$6:$O$27,CR812)&amp;"-"&amp;INDEX(属性投放!$AB$7:$AB$26,CX812)&amp;"-魂火-"&amp;CZ812</f>
        <v>西方龙-焦热-魂火-1</v>
      </c>
      <c r="CW812" s="25" t="s">
        <v>162</v>
      </c>
      <c r="CX812" s="14">
        <f>INDEX(属性投放!$AL$7:$AL$58,CS812)</f>
        <v>13</v>
      </c>
      <c r="CY812" s="14" t="s">
        <v>701</v>
      </c>
      <c r="CZ812" s="14">
        <f>INDEX(属性投放!$AM$7:$AM$58,CS812)</f>
        <v>1</v>
      </c>
      <c r="DA812" s="14">
        <f t="shared" si="832"/>
        <v>28</v>
      </c>
      <c r="DB812" s="14">
        <f>INDEX(属性投放!$AN$7:$AN$58,DA812)</f>
        <v>90</v>
      </c>
      <c r="DC812" s="14" t="s">
        <v>702</v>
      </c>
      <c r="DD812" s="14">
        <f>INDEX(属性投放!$BJ$6:$BJ$85,(CT812-2)*20+CX812)</f>
        <v>400</v>
      </c>
      <c r="DE812" s="14">
        <f>SUMIFS(DD$5:DD812,$CR$5:$CR812,"="&amp;$CR812)</f>
        <v>4320</v>
      </c>
      <c r="DF812" s="14" t="s">
        <v>703</v>
      </c>
      <c r="DG812" s="14">
        <f>INDEX(属性投放!$BK$6:$BK$85,(CT812-2)*20+CX812)</f>
        <v>200</v>
      </c>
      <c r="DH812" s="14">
        <f>SUMIFS(DG$5:DG812,$CR$5:$CR812,"="&amp;$CR812)</f>
        <v>2163</v>
      </c>
      <c r="DI812" s="14" t="s">
        <v>704</v>
      </c>
      <c r="DJ812" s="14">
        <f>INDEX(属性投放!$BL$6:$BL$85,(CT812-2)*20+CX812)</f>
        <v>4000</v>
      </c>
      <c r="DK812" s="14">
        <f>SUMIFS(DJ$5:DJ812,$CR$5:$CR812,"="&amp;$CR812)</f>
        <v>43200</v>
      </c>
    </row>
    <row r="813" spans="31:115" ht="16.5" x14ac:dyDescent="0.2">
      <c r="CQ813" s="13">
        <v>809</v>
      </c>
      <c r="CR813" s="13">
        <f t="shared" si="828"/>
        <v>16</v>
      </c>
      <c r="CS813" s="13">
        <f t="shared" si="829"/>
        <v>29</v>
      </c>
      <c r="CT813" s="14">
        <f t="shared" si="830"/>
        <v>4</v>
      </c>
      <c r="CU813" s="14">
        <f t="shared" si="831"/>
        <v>1102016</v>
      </c>
      <c r="CV813" s="14" t="str">
        <f>INDEX($O$6:$O$27,CR813)&amp;"-"&amp;INDEX(属性投放!$AB$7:$AB$26,CX813)&amp;"-魂火-"&amp;CZ813</f>
        <v>西方龙-焦热-魂火-2</v>
      </c>
      <c r="CW813" s="25" t="s">
        <v>162</v>
      </c>
      <c r="CX813" s="14">
        <f>INDEX(属性投放!$AL$7:$AL$58,CS813)</f>
        <v>13</v>
      </c>
      <c r="CY813" s="14" t="s">
        <v>701</v>
      </c>
      <c r="CZ813" s="14">
        <f>INDEX(属性投放!$AM$7:$AM$58,CS813)</f>
        <v>2</v>
      </c>
      <c r="DA813" s="14">
        <f t="shared" si="832"/>
        <v>29</v>
      </c>
      <c r="DB813" s="14">
        <f>INDEX(属性投放!$AN$7:$AN$58,DA813)</f>
        <v>92</v>
      </c>
      <c r="DC813" s="14" t="s">
        <v>702</v>
      </c>
      <c r="DD813" s="14">
        <f>INDEX(属性投放!$BJ$6:$BJ$85,(CT813-2)*20+CX813)</f>
        <v>400</v>
      </c>
      <c r="DE813" s="14">
        <f>SUMIFS(DD$5:DD813,$CR$5:$CR813,"="&amp;$CR813)</f>
        <v>4720</v>
      </c>
      <c r="DF813" s="14" t="s">
        <v>703</v>
      </c>
      <c r="DG813" s="14">
        <f>INDEX(属性投放!$BK$6:$BK$85,(CT813-2)*20+CX813)</f>
        <v>200</v>
      </c>
      <c r="DH813" s="14">
        <f>SUMIFS(DG$5:DG813,$CR$5:$CR813,"="&amp;$CR813)</f>
        <v>2363</v>
      </c>
      <c r="DI813" s="14" t="s">
        <v>704</v>
      </c>
      <c r="DJ813" s="14">
        <f>INDEX(属性投放!$BL$6:$BL$85,(CT813-2)*20+CX813)</f>
        <v>4000</v>
      </c>
      <c r="DK813" s="14">
        <f>SUMIFS(DJ$5:DJ813,$CR$5:$CR813,"="&amp;$CR813)</f>
        <v>47200</v>
      </c>
    </row>
    <row r="814" spans="31:115" ht="16.5" x14ac:dyDescent="0.2">
      <c r="CQ814" s="13">
        <v>810</v>
      </c>
      <c r="CR814" s="13">
        <f t="shared" si="828"/>
        <v>16</v>
      </c>
      <c r="CS814" s="13">
        <f t="shared" si="829"/>
        <v>30</v>
      </c>
      <c r="CT814" s="14">
        <f t="shared" si="830"/>
        <v>4</v>
      </c>
      <c r="CU814" s="14">
        <f t="shared" si="831"/>
        <v>1102016</v>
      </c>
      <c r="CV814" s="14" t="str">
        <f>INDEX($O$6:$O$27,CR814)&amp;"-"&amp;INDEX(属性投放!$AB$7:$AB$26,CX814)&amp;"-魂火-"&amp;CZ814</f>
        <v>西方龙-焦热-魂火-3</v>
      </c>
      <c r="CW814" s="25" t="s">
        <v>162</v>
      </c>
      <c r="CX814" s="14">
        <f>INDEX(属性投放!$AL$7:$AL$58,CS814)</f>
        <v>13</v>
      </c>
      <c r="CY814" s="14" t="s">
        <v>701</v>
      </c>
      <c r="CZ814" s="14">
        <f>INDEX(属性投放!$AM$7:$AM$58,CS814)</f>
        <v>3</v>
      </c>
      <c r="DA814" s="14">
        <f t="shared" si="832"/>
        <v>30</v>
      </c>
      <c r="DB814" s="14">
        <f>INDEX(属性投放!$AN$7:$AN$58,DA814)</f>
        <v>95</v>
      </c>
      <c r="DC814" s="14" t="s">
        <v>702</v>
      </c>
      <c r="DD814" s="14">
        <f>INDEX(属性投放!$BJ$6:$BJ$85,(CT814-2)*20+CX814)</f>
        <v>400</v>
      </c>
      <c r="DE814" s="14">
        <f>SUMIFS(DD$5:DD814,$CR$5:$CR814,"="&amp;$CR814)</f>
        <v>5120</v>
      </c>
      <c r="DF814" s="14" t="s">
        <v>703</v>
      </c>
      <c r="DG814" s="14">
        <f>INDEX(属性投放!$BK$6:$BK$85,(CT814-2)*20+CX814)</f>
        <v>200</v>
      </c>
      <c r="DH814" s="14">
        <f>SUMIFS(DG$5:DG814,$CR$5:$CR814,"="&amp;$CR814)</f>
        <v>2563</v>
      </c>
      <c r="DI814" s="14" t="s">
        <v>704</v>
      </c>
      <c r="DJ814" s="14">
        <f>INDEX(属性投放!$BL$6:$BL$85,(CT814-2)*20+CX814)</f>
        <v>4000</v>
      </c>
      <c r="DK814" s="14">
        <f>SUMIFS(DJ$5:DJ814,$CR$5:$CR814,"="&amp;$CR814)</f>
        <v>51200</v>
      </c>
    </row>
    <row r="815" spans="31:115" ht="16.5" x14ac:dyDescent="0.2">
      <c r="CQ815" s="13">
        <v>811</v>
      </c>
      <c r="CR815" s="13">
        <f t="shared" si="828"/>
        <v>16</v>
      </c>
      <c r="CS815" s="13">
        <f t="shared" si="829"/>
        <v>31</v>
      </c>
      <c r="CT815" s="14">
        <f t="shared" si="830"/>
        <v>4</v>
      </c>
      <c r="CU815" s="14">
        <f t="shared" si="831"/>
        <v>1102016</v>
      </c>
      <c r="CV815" s="14" t="str">
        <f>INDEX($O$6:$O$27,CR815)&amp;"-"&amp;INDEX(属性投放!$AB$7:$AB$26,CX815)&amp;"-魂火-"&amp;CZ815</f>
        <v>西方龙-焦热+1-魂火-1</v>
      </c>
      <c r="CW815" s="25" t="s">
        <v>162</v>
      </c>
      <c r="CX815" s="14">
        <f>INDEX(属性投放!$AL$7:$AL$58,CS815)</f>
        <v>14</v>
      </c>
      <c r="CY815" s="14" t="s">
        <v>701</v>
      </c>
      <c r="CZ815" s="14">
        <f>INDEX(属性投放!$AM$7:$AM$58,CS815)</f>
        <v>1</v>
      </c>
      <c r="DA815" s="14">
        <f t="shared" si="832"/>
        <v>31</v>
      </c>
      <c r="DB815" s="14">
        <f>INDEX(属性投放!$AN$7:$AN$58,DA815)</f>
        <v>97</v>
      </c>
      <c r="DC815" s="14" t="s">
        <v>702</v>
      </c>
      <c r="DD815" s="14">
        <f>INDEX(属性投放!$BJ$6:$BJ$85,(CT815-2)*20+CX815)</f>
        <v>480</v>
      </c>
      <c r="DE815" s="14">
        <f>SUMIFS(DD$5:DD815,$CR$5:$CR815,"="&amp;$CR815)</f>
        <v>5600</v>
      </c>
      <c r="DF815" s="14" t="s">
        <v>703</v>
      </c>
      <c r="DG815" s="14">
        <f>INDEX(属性投放!$BK$6:$BK$85,(CT815-2)*20+CX815)</f>
        <v>240</v>
      </c>
      <c r="DH815" s="14">
        <f>SUMIFS(DG$5:DG815,$CR$5:$CR815,"="&amp;$CR815)</f>
        <v>2803</v>
      </c>
      <c r="DI815" s="14" t="s">
        <v>704</v>
      </c>
      <c r="DJ815" s="14">
        <f>INDEX(属性投放!$BL$6:$BL$85,(CT815-2)*20+CX815)</f>
        <v>4800</v>
      </c>
      <c r="DK815" s="14">
        <f>SUMIFS(DJ$5:DJ815,$CR$5:$CR815,"="&amp;$CR815)</f>
        <v>56000</v>
      </c>
    </row>
    <row r="816" spans="31:115" ht="16.5" x14ac:dyDescent="0.2">
      <c r="CQ816" s="13">
        <v>812</v>
      </c>
      <c r="CR816" s="13">
        <f t="shared" si="828"/>
        <v>16</v>
      </c>
      <c r="CS816" s="13">
        <f t="shared" si="829"/>
        <v>32</v>
      </c>
      <c r="CT816" s="14">
        <f t="shared" si="830"/>
        <v>4</v>
      </c>
      <c r="CU816" s="14">
        <f t="shared" si="831"/>
        <v>1102016</v>
      </c>
      <c r="CV816" s="14" t="str">
        <f>INDEX($O$6:$O$27,CR816)&amp;"-"&amp;INDEX(属性投放!$AB$7:$AB$26,CX816)&amp;"-魂火-"&amp;CZ816</f>
        <v>西方龙-焦热+1-魂火-2</v>
      </c>
      <c r="CW816" s="25" t="s">
        <v>162</v>
      </c>
      <c r="CX816" s="14">
        <f>INDEX(属性投放!$AL$7:$AL$58,CS816)</f>
        <v>14</v>
      </c>
      <c r="CY816" s="14" t="s">
        <v>701</v>
      </c>
      <c r="CZ816" s="14">
        <f>INDEX(属性投放!$AM$7:$AM$58,CS816)</f>
        <v>2</v>
      </c>
      <c r="DA816" s="14">
        <f t="shared" si="832"/>
        <v>32</v>
      </c>
      <c r="DB816" s="14">
        <f>INDEX(属性投放!$AN$7:$AN$58,DA816)</f>
        <v>100</v>
      </c>
      <c r="DC816" s="14" t="s">
        <v>702</v>
      </c>
      <c r="DD816" s="14">
        <f>INDEX(属性投放!$BJ$6:$BJ$85,(CT816-2)*20+CX816)</f>
        <v>480</v>
      </c>
      <c r="DE816" s="14">
        <f>SUMIFS(DD$5:DD816,$CR$5:$CR816,"="&amp;$CR816)</f>
        <v>6080</v>
      </c>
      <c r="DF816" s="14" t="s">
        <v>703</v>
      </c>
      <c r="DG816" s="14">
        <f>INDEX(属性投放!$BK$6:$BK$85,(CT816-2)*20+CX816)</f>
        <v>240</v>
      </c>
      <c r="DH816" s="14">
        <f>SUMIFS(DG$5:DG816,$CR$5:$CR816,"="&amp;$CR816)</f>
        <v>3043</v>
      </c>
      <c r="DI816" s="14" t="s">
        <v>704</v>
      </c>
      <c r="DJ816" s="14">
        <f>INDEX(属性投放!$BL$6:$BL$85,(CT816-2)*20+CX816)</f>
        <v>4800</v>
      </c>
      <c r="DK816" s="14">
        <f>SUMIFS(DJ$5:DJ816,$CR$5:$CR816,"="&amp;$CR816)</f>
        <v>60800</v>
      </c>
    </row>
    <row r="817" spans="95:115" ht="16.5" x14ac:dyDescent="0.2">
      <c r="CQ817" s="13">
        <v>813</v>
      </c>
      <c r="CR817" s="13">
        <f t="shared" si="828"/>
        <v>16</v>
      </c>
      <c r="CS817" s="13">
        <f t="shared" si="829"/>
        <v>33</v>
      </c>
      <c r="CT817" s="14">
        <f t="shared" si="830"/>
        <v>4</v>
      </c>
      <c r="CU817" s="14">
        <f t="shared" si="831"/>
        <v>1102016</v>
      </c>
      <c r="CV817" s="14" t="str">
        <f>INDEX($O$6:$O$27,CR817)&amp;"-"&amp;INDEX(属性投放!$AB$7:$AB$26,CX817)&amp;"-魂火-"&amp;CZ817</f>
        <v>西方龙-焦热+1-魂火-3</v>
      </c>
      <c r="CW817" s="25" t="s">
        <v>162</v>
      </c>
      <c r="CX817" s="14">
        <f>INDEX(属性投放!$AL$7:$AL$58,CS817)</f>
        <v>14</v>
      </c>
      <c r="CY817" s="14" t="s">
        <v>701</v>
      </c>
      <c r="CZ817" s="14">
        <f>INDEX(属性投放!$AM$7:$AM$58,CS817)</f>
        <v>3</v>
      </c>
      <c r="DA817" s="14">
        <f t="shared" si="832"/>
        <v>33</v>
      </c>
      <c r="DB817" s="14">
        <f>INDEX(属性投放!$AN$7:$AN$58,DA817)</f>
        <v>102</v>
      </c>
      <c r="DC817" s="14" t="s">
        <v>702</v>
      </c>
      <c r="DD817" s="14">
        <f>INDEX(属性投放!$BJ$6:$BJ$85,(CT817-2)*20+CX817)</f>
        <v>480</v>
      </c>
      <c r="DE817" s="14">
        <f>SUMIFS(DD$5:DD817,$CR$5:$CR817,"="&amp;$CR817)</f>
        <v>6560</v>
      </c>
      <c r="DF817" s="14" t="s">
        <v>703</v>
      </c>
      <c r="DG817" s="14">
        <f>INDEX(属性投放!$BK$6:$BK$85,(CT817-2)*20+CX817)</f>
        <v>240</v>
      </c>
      <c r="DH817" s="14">
        <f>SUMIFS(DG$5:DG817,$CR$5:$CR817,"="&amp;$CR817)</f>
        <v>3283</v>
      </c>
      <c r="DI817" s="14" t="s">
        <v>704</v>
      </c>
      <c r="DJ817" s="14">
        <f>INDEX(属性投放!$BL$6:$BL$85,(CT817-2)*20+CX817)</f>
        <v>4800</v>
      </c>
      <c r="DK817" s="14">
        <f>SUMIFS(DJ$5:DJ817,$CR$5:$CR817,"="&amp;$CR817)</f>
        <v>65600</v>
      </c>
    </row>
    <row r="818" spans="95:115" ht="16.5" x14ac:dyDescent="0.2">
      <c r="CQ818" s="13">
        <v>814</v>
      </c>
      <c r="CR818" s="13">
        <f t="shared" si="828"/>
        <v>16</v>
      </c>
      <c r="CS818" s="13">
        <f t="shared" si="829"/>
        <v>34</v>
      </c>
      <c r="CT818" s="14">
        <f t="shared" si="830"/>
        <v>4</v>
      </c>
      <c r="CU818" s="14">
        <f t="shared" si="831"/>
        <v>1102016</v>
      </c>
      <c r="CV818" s="14" t="str">
        <f>INDEX($O$6:$O$27,CR818)&amp;"-"&amp;INDEX(属性投放!$AB$7:$AB$26,CX818)&amp;"-魂火-"&amp;CZ818</f>
        <v>西方龙-焦热+2-魂火-1</v>
      </c>
      <c r="CW818" s="25" t="s">
        <v>162</v>
      </c>
      <c r="CX818" s="14">
        <f>INDEX(属性投放!$AL$7:$AL$58,CS818)</f>
        <v>15</v>
      </c>
      <c r="CY818" s="14" t="s">
        <v>701</v>
      </c>
      <c r="CZ818" s="14">
        <f>INDEX(属性投放!$AM$7:$AM$58,CS818)</f>
        <v>1</v>
      </c>
      <c r="DA818" s="14">
        <f t="shared" si="832"/>
        <v>34</v>
      </c>
      <c r="DB818" s="14">
        <f>INDEX(属性投放!$AN$7:$AN$58,DA818)</f>
        <v>105</v>
      </c>
      <c r="DC818" s="14" t="s">
        <v>702</v>
      </c>
      <c r="DD818" s="14">
        <f>INDEX(属性投放!$BJ$6:$BJ$85,(CT818-2)*20+CX818)</f>
        <v>600</v>
      </c>
      <c r="DE818" s="14">
        <f>SUMIFS(DD$5:DD818,$CR$5:$CR818,"="&amp;$CR818)</f>
        <v>7160</v>
      </c>
      <c r="DF818" s="14" t="s">
        <v>703</v>
      </c>
      <c r="DG818" s="14">
        <f>INDEX(属性投放!$BK$6:$BK$85,(CT818-2)*20+CX818)</f>
        <v>300</v>
      </c>
      <c r="DH818" s="14">
        <f>SUMIFS(DG$5:DG818,$CR$5:$CR818,"="&amp;$CR818)</f>
        <v>3583</v>
      </c>
      <c r="DI818" s="14" t="s">
        <v>704</v>
      </c>
      <c r="DJ818" s="14">
        <f>INDEX(属性投放!$BL$6:$BL$85,(CT818-2)*20+CX818)</f>
        <v>6000</v>
      </c>
      <c r="DK818" s="14">
        <f>SUMIFS(DJ$5:DJ818,$CR$5:$CR818,"="&amp;$CR818)</f>
        <v>71600</v>
      </c>
    </row>
    <row r="819" spans="95:115" ht="16.5" x14ac:dyDescent="0.2">
      <c r="CQ819" s="13">
        <v>815</v>
      </c>
      <c r="CR819" s="13">
        <f t="shared" si="828"/>
        <v>16</v>
      </c>
      <c r="CS819" s="13">
        <f t="shared" si="829"/>
        <v>35</v>
      </c>
      <c r="CT819" s="14">
        <f t="shared" si="830"/>
        <v>4</v>
      </c>
      <c r="CU819" s="14">
        <f t="shared" si="831"/>
        <v>1102016</v>
      </c>
      <c r="CV819" s="14" t="str">
        <f>INDEX($O$6:$O$27,CR819)&amp;"-"&amp;INDEX(属性投放!$AB$7:$AB$26,CX819)&amp;"-魂火-"&amp;CZ819</f>
        <v>西方龙-焦热+2-魂火-2</v>
      </c>
      <c r="CW819" s="25" t="s">
        <v>162</v>
      </c>
      <c r="CX819" s="14">
        <f>INDEX(属性投放!$AL$7:$AL$58,CS819)</f>
        <v>15</v>
      </c>
      <c r="CY819" s="14" t="s">
        <v>701</v>
      </c>
      <c r="CZ819" s="14">
        <f>INDEX(属性投放!$AM$7:$AM$58,CS819)</f>
        <v>2</v>
      </c>
      <c r="DA819" s="14">
        <f t="shared" si="832"/>
        <v>35</v>
      </c>
      <c r="DB819" s="14">
        <f>INDEX(属性投放!$AN$7:$AN$58,DA819)</f>
        <v>107</v>
      </c>
      <c r="DC819" s="14" t="s">
        <v>702</v>
      </c>
      <c r="DD819" s="14">
        <f>INDEX(属性投放!$BJ$6:$BJ$85,(CT819-2)*20+CX819)</f>
        <v>600</v>
      </c>
      <c r="DE819" s="14">
        <f>SUMIFS(DD$5:DD819,$CR$5:$CR819,"="&amp;$CR819)</f>
        <v>7760</v>
      </c>
      <c r="DF819" s="14" t="s">
        <v>703</v>
      </c>
      <c r="DG819" s="14">
        <f>INDEX(属性投放!$BK$6:$BK$85,(CT819-2)*20+CX819)</f>
        <v>300</v>
      </c>
      <c r="DH819" s="14">
        <f>SUMIFS(DG$5:DG819,$CR$5:$CR819,"="&amp;$CR819)</f>
        <v>3883</v>
      </c>
      <c r="DI819" s="14" t="s">
        <v>704</v>
      </c>
      <c r="DJ819" s="14">
        <f>INDEX(属性投放!$BL$6:$BL$85,(CT819-2)*20+CX819)</f>
        <v>6000</v>
      </c>
      <c r="DK819" s="14">
        <f>SUMIFS(DJ$5:DJ819,$CR$5:$CR819,"="&amp;$CR819)</f>
        <v>77600</v>
      </c>
    </row>
    <row r="820" spans="95:115" ht="16.5" x14ac:dyDescent="0.2">
      <c r="CQ820" s="13">
        <v>816</v>
      </c>
      <c r="CR820" s="13">
        <f t="shared" si="828"/>
        <v>16</v>
      </c>
      <c r="CS820" s="13">
        <f t="shared" si="829"/>
        <v>36</v>
      </c>
      <c r="CT820" s="14">
        <f t="shared" si="830"/>
        <v>4</v>
      </c>
      <c r="CU820" s="14">
        <f t="shared" si="831"/>
        <v>1102016</v>
      </c>
      <c r="CV820" s="14" t="str">
        <f>INDEX($O$6:$O$27,CR820)&amp;"-"&amp;INDEX(属性投放!$AB$7:$AB$26,CX820)&amp;"-魂火-"&amp;CZ820</f>
        <v>西方龙-焦热+2-魂火-3</v>
      </c>
      <c r="CW820" s="25" t="s">
        <v>162</v>
      </c>
      <c r="CX820" s="14">
        <f>INDEX(属性投放!$AL$7:$AL$58,CS820)</f>
        <v>15</v>
      </c>
      <c r="CY820" s="14" t="s">
        <v>701</v>
      </c>
      <c r="CZ820" s="14">
        <f>INDEX(属性投放!$AM$7:$AM$58,CS820)</f>
        <v>3</v>
      </c>
      <c r="DA820" s="14">
        <f t="shared" si="832"/>
        <v>36</v>
      </c>
      <c r="DB820" s="14">
        <f>INDEX(属性投放!$AN$7:$AN$58,DA820)</f>
        <v>110</v>
      </c>
      <c r="DC820" s="14" t="s">
        <v>702</v>
      </c>
      <c r="DD820" s="14">
        <f>INDEX(属性投放!$BJ$6:$BJ$85,(CT820-2)*20+CX820)</f>
        <v>600</v>
      </c>
      <c r="DE820" s="14">
        <f>SUMIFS(DD$5:DD820,$CR$5:$CR820,"="&amp;$CR820)</f>
        <v>8360</v>
      </c>
      <c r="DF820" s="14" t="s">
        <v>703</v>
      </c>
      <c r="DG820" s="14">
        <f>INDEX(属性投放!$BK$6:$BK$85,(CT820-2)*20+CX820)</f>
        <v>300</v>
      </c>
      <c r="DH820" s="14">
        <f>SUMIFS(DG$5:DG820,$CR$5:$CR820,"="&amp;$CR820)</f>
        <v>4183</v>
      </c>
      <c r="DI820" s="14" t="s">
        <v>704</v>
      </c>
      <c r="DJ820" s="14">
        <f>INDEX(属性投放!$BL$6:$BL$85,(CT820-2)*20+CX820)</f>
        <v>6000</v>
      </c>
      <c r="DK820" s="14">
        <f>SUMIFS(DJ$5:DJ820,$CR$5:$CR820,"="&amp;$CR820)</f>
        <v>83600</v>
      </c>
    </row>
    <row r="821" spans="95:115" ht="16.5" x14ac:dyDescent="0.2">
      <c r="CQ821" s="13">
        <v>817</v>
      </c>
      <c r="CR821" s="13">
        <f t="shared" si="828"/>
        <v>16</v>
      </c>
      <c r="CS821" s="13">
        <f t="shared" si="829"/>
        <v>37</v>
      </c>
      <c r="CT821" s="14">
        <f t="shared" si="830"/>
        <v>4</v>
      </c>
      <c r="CU821" s="14">
        <f t="shared" si="831"/>
        <v>1102016</v>
      </c>
      <c r="CV821" s="14" t="str">
        <f>INDEX($O$6:$O$27,CR821)&amp;"-"&amp;INDEX(属性投放!$AB$7:$AB$26,CX821)&amp;"-魂火-"&amp;CZ821</f>
        <v>西方龙-大焦热-魂火-1</v>
      </c>
      <c r="CW821" s="25" t="s">
        <v>162</v>
      </c>
      <c r="CX821" s="14">
        <f>INDEX(属性投放!$AL$7:$AL$58,CS821)</f>
        <v>16</v>
      </c>
      <c r="CY821" s="14" t="s">
        <v>701</v>
      </c>
      <c r="CZ821" s="14">
        <f>INDEX(属性投放!$AM$7:$AM$58,CS821)</f>
        <v>1</v>
      </c>
      <c r="DA821" s="14">
        <f t="shared" si="832"/>
        <v>37</v>
      </c>
      <c r="DB821" s="14">
        <f>INDEX(属性投放!$AN$7:$AN$58,DA821)</f>
        <v>112</v>
      </c>
      <c r="DC821" s="14" t="s">
        <v>702</v>
      </c>
      <c r="DD821" s="14">
        <f>INDEX(属性投放!$BJ$6:$BJ$85,(CT821-2)*20+CX821)</f>
        <v>750</v>
      </c>
      <c r="DE821" s="14">
        <f>SUMIFS(DD$5:DD821,$CR$5:$CR821,"="&amp;$CR821)</f>
        <v>9110</v>
      </c>
      <c r="DF821" s="14" t="s">
        <v>703</v>
      </c>
      <c r="DG821" s="14">
        <f>INDEX(属性投放!$BK$6:$BK$85,(CT821-2)*20+CX821)</f>
        <v>375</v>
      </c>
      <c r="DH821" s="14">
        <f>SUMIFS(DG$5:DG821,$CR$5:$CR821,"="&amp;$CR821)</f>
        <v>4558</v>
      </c>
      <c r="DI821" s="14" t="s">
        <v>704</v>
      </c>
      <c r="DJ821" s="14">
        <f>INDEX(属性投放!$BL$6:$BL$85,(CT821-2)*20+CX821)</f>
        <v>7500</v>
      </c>
      <c r="DK821" s="14">
        <f>SUMIFS(DJ$5:DJ821,$CR$5:$CR821,"="&amp;$CR821)</f>
        <v>91100</v>
      </c>
    </row>
    <row r="822" spans="95:115" ht="16.5" x14ac:dyDescent="0.2">
      <c r="CQ822" s="13">
        <v>818</v>
      </c>
      <c r="CR822" s="13">
        <f t="shared" si="828"/>
        <v>16</v>
      </c>
      <c r="CS822" s="13">
        <f t="shared" si="829"/>
        <v>38</v>
      </c>
      <c r="CT822" s="14">
        <f t="shared" si="830"/>
        <v>4</v>
      </c>
      <c r="CU822" s="14">
        <f t="shared" si="831"/>
        <v>1102016</v>
      </c>
      <c r="CV822" s="14" t="str">
        <f>INDEX($O$6:$O$27,CR822)&amp;"-"&amp;INDEX(属性投放!$AB$7:$AB$26,CX822)&amp;"-魂火-"&amp;CZ822</f>
        <v>西方龙-大焦热-魂火-2</v>
      </c>
      <c r="CW822" s="25" t="s">
        <v>162</v>
      </c>
      <c r="CX822" s="14">
        <f>INDEX(属性投放!$AL$7:$AL$58,CS822)</f>
        <v>16</v>
      </c>
      <c r="CY822" s="14" t="s">
        <v>701</v>
      </c>
      <c r="CZ822" s="14">
        <f>INDEX(属性投放!$AM$7:$AM$58,CS822)</f>
        <v>2</v>
      </c>
      <c r="DA822" s="14">
        <f t="shared" si="832"/>
        <v>38</v>
      </c>
      <c r="DB822" s="14">
        <f>INDEX(属性投放!$AN$7:$AN$58,DA822)</f>
        <v>115</v>
      </c>
      <c r="DC822" s="14" t="s">
        <v>702</v>
      </c>
      <c r="DD822" s="14">
        <f>INDEX(属性投放!$BJ$6:$BJ$85,(CT822-2)*20+CX822)</f>
        <v>750</v>
      </c>
      <c r="DE822" s="14">
        <f>SUMIFS(DD$5:DD822,$CR$5:$CR822,"="&amp;$CR822)</f>
        <v>9860</v>
      </c>
      <c r="DF822" s="14" t="s">
        <v>703</v>
      </c>
      <c r="DG822" s="14">
        <f>INDEX(属性投放!$BK$6:$BK$85,(CT822-2)*20+CX822)</f>
        <v>375</v>
      </c>
      <c r="DH822" s="14">
        <f>SUMIFS(DG$5:DG822,$CR$5:$CR822,"="&amp;$CR822)</f>
        <v>4933</v>
      </c>
      <c r="DI822" s="14" t="s">
        <v>704</v>
      </c>
      <c r="DJ822" s="14">
        <f>INDEX(属性投放!$BL$6:$BL$85,(CT822-2)*20+CX822)</f>
        <v>7500</v>
      </c>
      <c r="DK822" s="14">
        <f>SUMIFS(DJ$5:DJ822,$CR$5:$CR822,"="&amp;$CR822)</f>
        <v>98600</v>
      </c>
    </row>
    <row r="823" spans="95:115" ht="16.5" x14ac:dyDescent="0.2">
      <c r="CQ823" s="13">
        <v>819</v>
      </c>
      <c r="CR823" s="13">
        <f t="shared" si="828"/>
        <v>16</v>
      </c>
      <c r="CS823" s="13">
        <f t="shared" si="829"/>
        <v>39</v>
      </c>
      <c r="CT823" s="14">
        <f t="shared" si="830"/>
        <v>4</v>
      </c>
      <c r="CU823" s="14">
        <f t="shared" si="831"/>
        <v>1102016</v>
      </c>
      <c r="CV823" s="14" t="str">
        <f>INDEX($O$6:$O$27,CR823)&amp;"-"&amp;INDEX(属性投放!$AB$7:$AB$26,CX823)&amp;"-魂火-"&amp;CZ823</f>
        <v>西方龙-大焦热-魂火-3</v>
      </c>
      <c r="CW823" s="25" t="s">
        <v>162</v>
      </c>
      <c r="CX823" s="14">
        <f>INDEX(属性投放!$AL$7:$AL$58,CS823)</f>
        <v>16</v>
      </c>
      <c r="CY823" s="14" t="s">
        <v>701</v>
      </c>
      <c r="CZ823" s="14">
        <f>INDEX(属性投放!$AM$7:$AM$58,CS823)</f>
        <v>3</v>
      </c>
      <c r="DA823" s="14">
        <f t="shared" si="832"/>
        <v>39</v>
      </c>
      <c r="DB823" s="14">
        <f>INDEX(属性投放!$AN$7:$AN$58,DA823)</f>
        <v>117</v>
      </c>
      <c r="DC823" s="14" t="s">
        <v>702</v>
      </c>
      <c r="DD823" s="14">
        <f>INDEX(属性投放!$BJ$6:$BJ$85,(CT823-2)*20+CX823)</f>
        <v>750</v>
      </c>
      <c r="DE823" s="14">
        <f>SUMIFS(DD$5:DD823,$CR$5:$CR823,"="&amp;$CR823)</f>
        <v>10610</v>
      </c>
      <c r="DF823" s="14" t="s">
        <v>703</v>
      </c>
      <c r="DG823" s="14">
        <f>INDEX(属性投放!$BK$6:$BK$85,(CT823-2)*20+CX823)</f>
        <v>375</v>
      </c>
      <c r="DH823" s="14">
        <f>SUMIFS(DG$5:DG823,$CR$5:$CR823,"="&amp;$CR823)</f>
        <v>5308</v>
      </c>
      <c r="DI823" s="14" t="s">
        <v>704</v>
      </c>
      <c r="DJ823" s="14">
        <f>INDEX(属性投放!$BL$6:$BL$85,(CT823-2)*20+CX823)</f>
        <v>7500</v>
      </c>
      <c r="DK823" s="14">
        <f>SUMIFS(DJ$5:DJ823,$CR$5:$CR823,"="&amp;$CR823)</f>
        <v>106100</v>
      </c>
    </row>
    <row r="824" spans="95:115" ht="16.5" x14ac:dyDescent="0.2">
      <c r="CQ824" s="13">
        <v>820</v>
      </c>
      <c r="CR824" s="13">
        <f t="shared" si="828"/>
        <v>16</v>
      </c>
      <c r="CS824" s="13">
        <f t="shared" si="829"/>
        <v>40</v>
      </c>
      <c r="CT824" s="14">
        <f t="shared" si="830"/>
        <v>4</v>
      </c>
      <c r="CU824" s="14">
        <f t="shared" si="831"/>
        <v>1102016</v>
      </c>
      <c r="CV824" s="14" t="str">
        <f>INDEX($O$6:$O$27,CR824)&amp;"-"&amp;INDEX(属性投放!$AB$7:$AB$26,CX824)&amp;"-魂火-"&amp;CZ824</f>
        <v>西方龙-大焦热+1-魂火-1</v>
      </c>
      <c r="CW824" s="25" t="s">
        <v>162</v>
      </c>
      <c r="CX824" s="14">
        <f>INDEX(属性投放!$AL$7:$AL$58,CS824)</f>
        <v>17</v>
      </c>
      <c r="CY824" s="14" t="s">
        <v>701</v>
      </c>
      <c r="CZ824" s="14">
        <f>INDEX(属性投放!$AM$7:$AM$58,CS824)</f>
        <v>1</v>
      </c>
      <c r="DA824" s="14">
        <f t="shared" si="832"/>
        <v>40</v>
      </c>
      <c r="DB824" s="14">
        <f>INDEX(属性投放!$AN$7:$AN$58,DA824)</f>
        <v>120</v>
      </c>
      <c r="DC824" s="14" t="s">
        <v>702</v>
      </c>
      <c r="DD824" s="14">
        <f>INDEX(属性投放!$BJ$6:$BJ$85,(CT824-2)*20+CX824)</f>
        <v>1000</v>
      </c>
      <c r="DE824" s="14">
        <f>SUMIFS(DD$5:DD824,$CR$5:$CR824,"="&amp;$CR824)</f>
        <v>11610</v>
      </c>
      <c r="DF824" s="14" t="s">
        <v>703</v>
      </c>
      <c r="DG824" s="14">
        <f>INDEX(属性投放!$BK$6:$BK$85,(CT824-2)*20+CX824)</f>
        <v>500</v>
      </c>
      <c r="DH824" s="14">
        <f>SUMIFS(DG$5:DG824,$CR$5:$CR824,"="&amp;$CR824)</f>
        <v>5808</v>
      </c>
      <c r="DI824" s="14" t="s">
        <v>704</v>
      </c>
      <c r="DJ824" s="14">
        <f>INDEX(属性投放!$BL$6:$BL$85,(CT824-2)*20+CX824)</f>
        <v>10000</v>
      </c>
      <c r="DK824" s="14">
        <f>SUMIFS(DJ$5:DJ824,$CR$5:$CR824,"="&amp;$CR824)</f>
        <v>116100</v>
      </c>
    </row>
    <row r="825" spans="95:115" ht="16.5" x14ac:dyDescent="0.2">
      <c r="CQ825" s="13">
        <v>821</v>
      </c>
      <c r="CR825" s="13">
        <f t="shared" si="828"/>
        <v>16</v>
      </c>
      <c r="CS825" s="13">
        <f t="shared" si="829"/>
        <v>41</v>
      </c>
      <c r="CT825" s="14">
        <f t="shared" si="830"/>
        <v>4</v>
      </c>
      <c r="CU825" s="14">
        <f t="shared" si="831"/>
        <v>1102016</v>
      </c>
      <c r="CV825" s="14" t="str">
        <f>INDEX($O$6:$O$27,CR825)&amp;"-"&amp;INDEX(属性投放!$AB$7:$AB$26,CX825)&amp;"-魂火-"&amp;CZ825</f>
        <v>西方龙-大焦热+1-魂火-2</v>
      </c>
      <c r="CW825" s="25" t="s">
        <v>162</v>
      </c>
      <c r="CX825" s="14">
        <f>INDEX(属性投放!$AL$7:$AL$58,CS825)</f>
        <v>17</v>
      </c>
      <c r="CY825" s="14" t="s">
        <v>701</v>
      </c>
      <c r="CZ825" s="14">
        <f>INDEX(属性投放!$AM$7:$AM$58,CS825)</f>
        <v>2</v>
      </c>
      <c r="DA825" s="14">
        <f t="shared" si="832"/>
        <v>41</v>
      </c>
      <c r="DB825" s="14">
        <f>INDEX(属性投放!$AN$7:$AN$58,DA825)</f>
        <v>122</v>
      </c>
      <c r="DC825" s="14" t="s">
        <v>702</v>
      </c>
      <c r="DD825" s="14">
        <f>INDEX(属性投放!$BJ$6:$BJ$85,(CT825-2)*20+CX825)</f>
        <v>1000</v>
      </c>
      <c r="DE825" s="14">
        <f>SUMIFS(DD$5:DD825,$CR$5:$CR825,"="&amp;$CR825)</f>
        <v>12610</v>
      </c>
      <c r="DF825" s="14" t="s">
        <v>703</v>
      </c>
      <c r="DG825" s="14">
        <f>INDEX(属性投放!$BK$6:$BK$85,(CT825-2)*20+CX825)</f>
        <v>500</v>
      </c>
      <c r="DH825" s="14">
        <f>SUMIFS(DG$5:DG825,$CR$5:$CR825,"="&amp;$CR825)</f>
        <v>6308</v>
      </c>
      <c r="DI825" s="14" t="s">
        <v>704</v>
      </c>
      <c r="DJ825" s="14">
        <f>INDEX(属性投放!$BL$6:$BL$85,(CT825-2)*20+CX825)</f>
        <v>10000</v>
      </c>
      <c r="DK825" s="14">
        <f>SUMIFS(DJ$5:DJ825,$CR$5:$CR825,"="&amp;$CR825)</f>
        <v>126100</v>
      </c>
    </row>
    <row r="826" spans="95:115" ht="16.5" x14ac:dyDescent="0.2">
      <c r="CQ826" s="13">
        <v>822</v>
      </c>
      <c r="CR826" s="13">
        <f t="shared" si="828"/>
        <v>16</v>
      </c>
      <c r="CS826" s="13">
        <f t="shared" si="829"/>
        <v>42</v>
      </c>
      <c r="CT826" s="14">
        <f t="shared" si="830"/>
        <v>4</v>
      </c>
      <c r="CU826" s="14">
        <f t="shared" si="831"/>
        <v>1102016</v>
      </c>
      <c r="CV826" s="14" t="str">
        <f>INDEX($O$6:$O$27,CR826)&amp;"-"&amp;INDEX(属性投放!$AB$7:$AB$26,CX826)&amp;"-魂火-"&amp;CZ826</f>
        <v>西方龙-大焦热+1-魂火-3</v>
      </c>
      <c r="CW826" s="25" t="s">
        <v>162</v>
      </c>
      <c r="CX826" s="14">
        <f>INDEX(属性投放!$AL$7:$AL$58,CS826)</f>
        <v>17</v>
      </c>
      <c r="CY826" s="14" t="s">
        <v>701</v>
      </c>
      <c r="CZ826" s="14">
        <f>INDEX(属性投放!$AM$7:$AM$58,CS826)</f>
        <v>3</v>
      </c>
      <c r="DA826" s="14">
        <f t="shared" si="832"/>
        <v>42</v>
      </c>
      <c r="DB826" s="14">
        <f>INDEX(属性投放!$AN$7:$AN$58,DA826)</f>
        <v>125</v>
      </c>
      <c r="DC826" s="14" t="s">
        <v>702</v>
      </c>
      <c r="DD826" s="14">
        <f>INDEX(属性投放!$BJ$6:$BJ$85,(CT826-2)*20+CX826)</f>
        <v>1000</v>
      </c>
      <c r="DE826" s="14">
        <f>SUMIFS(DD$5:DD826,$CR$5:$CR826,"="&amp;$CR826)</f>
        <v>13610</v>
      </c>
      <c r="DF826" s="14" t="s">
        <v>703</v>
      </c>
      <c r="DG826" s="14">
        <f>INDEX(属性投放!$BK$6:$BK$85,(CT826-2)*20+CX826)</f>
        <v>500</v>
      </c>
      <c r="DH826" s="14">
        <f>SUMIFS(DG$5:DG826,$CR$5:$CR826,"="&amp;$CR826)</f>
        <v>6808</v>
      </c>
      <c r="DI826" s="14" t="s">
        <v>704</v>
      </c>
      <c r="DJ826" s="14">
        <f>INDEX(属性投放!$BL$6:$BL$85,(CT826-2)*20+CX826)</f>
        <v>10000</v>
      </c>
      <c r="DK826" s="14">
        <f>SUMIFS(DJ$5:DJ826,$CR$5:$CR826,"="&amp;$CR826)</f>
        <v>136100</v>
      </c>
    </row>
    <row r="827" spans="95:115" ht="16.5" x14ac:dyDescent="0.2">
      <c r="CQ827" s="13">
        <v>823</v>
      </c>
      <c r="CR827" s="13">
        <f t="shared" si="828"/>
        <v>16</v>
      </c>
      <c r="CS827" s="13">
        <f t="shared" si="829"/>
        <v>43</v>
      </c>
      <c r="CT827" s="14">
        <f t="shared" si="830"/>
        <v>4</v>
      </c>
      <c r="CU827" s="14">
        <f t="shared" si="831"/>
        <v>1102016</v>
      </c>
      <c r="CV827" s="14" t="str">
        <f>INDEX($O$6:$O$27,CR827)&amp;"-"&amp;INDEX(属性投放!$AB$7:$AB$26,CX827)&amp;"-魂火-"&amp;CZ827</f>
        <v>西方龙-大焦热+2-魂火-1</v>
      </c>
      <c r="CW827" s="25" t="s">
        <v>162</v>
      </c>
      <c r="CX827" s="14">
        <f>INDEX(属性投放!$AL$7:$AL$58,CS827)</f>
        <v>18</v>
      </c>
      <c r="CY827" s="14" t="s">
        <v>701</v>
      </c>
      <c r="CZ827" s="14">
        <f>INDEX(属性投放!$AM$7:$AM$58,CS827)</f>
        <v>1</v>
      </c>
      <c r="DA827" s="14">
        <f t="shared" si="832"/>
        <v>43</v>
      </c>
      <c r="DB827" s="14">
        <f>INDEX(属性投放!$AN$7:$AN$58,DA827)</f>
        <v>127</v>
      </c>
      <c r="DC827" s="14" t="s">
        <v>702</v>
      </c>
      <c r="DD827" s="14">
        <f>INDEX(属性投放!$BJ$6:$BJ$85,(CT827-2)*20+CX827)</f>
        <v>1200</v>
      </c>
      <c r="DE827" s="14">
        <f>SUMIFS(DD$5:DD827,$CR$5:$CR827,"="&amp;$CR827)</f>
        <v>14810</v>
      </c>
      <c r="DF827" s="14" t="s">
        <v>703</v>
      </c>
      <c r="DG827" s="14">
        <f>INDEX(属性投放!$BK$6:$BK$85,(CT827-2)*20+CX827)</f>
        <v>600</v>
      </c>
      <c r="DH827" s="14">
        <f>SUMIFS(DG$5:DG827,$CR$5:$CR827,"="&amp;$CR827)</f>
        <v>7408</v>
      </c>
      <c r="DI827" s="14" t="s">
        <v>704</v>
      </c>
      <c r="DJ827" s="14">
        <f>INDEX(属性投放!$BL$6:$BL$85,(CT827-2)*20+CX827)</f>
        <v>12000</v>
      </c>
      <c r="DK827" s="14">
        <f>SUMIFS(DJ$5:DJ827,$CR$5:$CR827,"="&amp;$CR827)</f>
        <v>148100</v>
      </c>
    </row>
    <row r="828" spans="95:115" ht="16.5" x14ac:dyDescent="0.2">
      <c r="CQ828" s="13">
        <v>824</v>
      </c>
      <c r="CR828" s="13">
        <f t="shared" si="828"/>
        <v>16</v>
      </c>
      <c r="CS828" s="13">
        <f t="shared" si="829"/>
        <v>44</v>
      </c>
      <c r="CT828" s="14">
        <f t="shared" si="830"/>
        <v>4</v>
      </c>
      <c r="CU828" s="14">
        <f t="shared" si="831"/>
        <v>1102016</v>
      </c>
      <c r="CV828" s="14" t="str">
        <f>INDEX($O$6:$O$27,CR828)&amp;"-"&amp;INDEX(属性投放!$AB$7:$AB$26,CX828)&amp;"-魂火-"&amp;CZ828</f>
        <v>西方龙-大焦热+2-魂火-2</v>
      </c>
      <c r="CW828" s="25" t="s">
        <v>162</v>
      </c>
      <c r="CX828" s="14">
        <f>INDEX(属性投放!$AL$7:$AL$58,CS828)</f>
        <v>18</v>
      </c>
      <c r="CY828" s="14" t="s">
        <v>701</v>
      </c>
      <c r="CZ828" s="14">
        <f>INDEX(属性投放!$AM$7:$AM$58,CS828)</f>
        <v>2</v>
      </c>
      <c r="DA828" s="14">
        <f t="shared" si="832"/>
        <v>44</v>
      </c>
      <c r="DB828" s="14">
        <f>INDEX(属性投放!$AN$7:$AN$58,DA828)</f>
        <v>130</v>
      </c>
      <c r="DC828" s="14" t="s">
        <v>702</v>
      </c>
      <c r="DD828" s="14">
        <f>INDEX(属性投放!$BJ$6:$BJ$85,(CT828-2)*20+CX828)</f>
        <v>1200</v>
      </c>
      <c r="DE828" s="14">
        <f>SUMIFS(DD$5:DD828,$CR$5:$CR828,"="&amp;$CR828)</f>
        <v>16010</v>
      </c>
      <c r="DF828" s="14" t="s">
        <v>703</v>
      </c>
      <c r="DG828" s="14">
        <f>INDEX(属性投放!$BK$6:$BK$85,(CT828-2)*20+CX828)</f>
        <v>600</v>
      </c>
      <c r="DH828" s="14">
        <f>SUMIFS(DG$5:DG828,$CR$5:$CR828,"="&amp;$CR828)</f>
        <v>8008</v>
      </c>
      <c r="DI828" s="14" t="s">
        <v>704</v>
      </c>
      <c r="DJ828" s="14">
        <f>INDEX(属性投放!$BL$6:$BL$85,(CT828-2)*20+CX828)</f>
        <v>12000</v>
      </c>
      <c r="DK828" s="14">
        <f>SUMIFS(DJ$5:DJ828,$CR$5:$CR828,"="&amp;$CR828)</f>
        <v>160100</v>
      </c>
    </row>
    <row r="829" spans="95:115" ht="16.5" x14ac:dyDescent="0.2">
      <c r="CQ829" s="13">
        <v>825</v>
      </c>
      <c r="CR829" s="13">
        <f t="shared" si="828"/>
        <v>16</v>
      </c>
      <c r="CS829" s="13">
        <f t="shared" si="829"/>
        <v>45</v>
      </c>
      <c r="CT829" s="14">
        <f t="shared" si="830"/>
        <v>4</v>
      </c>
      <c r="CU829" s="14">
        <f t="shared" si="831"/>
        <v>1102016</v>
      </c>
      <c r="CV829" s="14" t="str">
        <f>INDEX($O$6:$O$27,CR829)&amp;"-"&amp;INDEX(属性投放!$AB$7:$AB$26,CX829)&amp;"-魂火-"&amp;CZ829</f>
        <v>西方龙-大焦热+2-魂火-3</v>
      </c>
      <c r="CW829" s="25" t="s">
        <v>162</v>
      </c>
      <c r="CX829" s="14">
        <f>INDEX(属性投放!$AL$7:$AL$58,CS829)</f>
        <v>18</v>
      </c>
      <c r="CY829" s="14" t="s">
        <v>701</v>
      </c>
      <c r="CZ829" s="14">
        <f>INDEX(属性投放!$AM$7:$AM$58,CS829)</f>
        <v>3</v>
      </c>
      <c r="DA829" s="14">
        <f t="shared" si="832"/>
        <v>45</v>
      </c>
      <c r="DB829" s="14">
        <f>INDEX(属性投放!$AN$7:$AN$58,DA829)</f>
        <v>132</v>
      </c>
      <c r="DC829" s="14" t="s">
        <v>702</v>
      </c>
      <c r="DD829" s="14">
        <f>INDEX(属性投放!$BJ$6:$BJ$85,(CT829-2)*20+CX829)</f>
        <v>1200</v>
      </c>
      <c r="DE829" s="14">
        <f>SUMIFS(DD$5:DD829,$CR$5:$CR829,"="&amp;$CR829)</f>
        <v>17210</v>
      </c>
      <c r="DF829" s="14" t="s">
        <v>703</v>
      </c>
      <c r="DG829" s="14">
        <f>INDEX(属性投放!$BK$6:$BK$85,(CT829-2)*20+CX829)</f>
        <v>600</v>
      </c>
      <c r="DH829" s="14">
        <f>SUMIFS(DG$5:DG829,$CR$5:$CR829,"="&amp;$CR829)</f>
        <v>8608</v>
      </c>
      <c r="DI829" s="14" t="s">
        <v>704</v>
      </c>
      <c r="DJ829" s="14">
        <f>INDEX(属性投放!$BL$6:$BL$85,(CT829-2)*20+CX829)</f>
        <v>12000</v>
      </c>
      <c r="DK829" s="14">
        <f>SUMIFS(DJ$5:DJ829,$CR$5:$CR829,"="&amp;$CR829)</f>
        <v>172100</v>
      </c>
    </row>
    <row r="830" spans="95:115" ht="16.5" x14ac:dyDescent="0.2">
      <c r="CQ830" s="13">
        <v>826</v>
      </c>
      <c r="CR830" s="13">
        <f t="shared" si="828"/>
        <v>16</v>
      </c>
      <c r="CS830" s="13">
        <f t="shared" si="829"/>
        <v>46</v>
      </c>
      <c r="CT830" s="14">
        <f t="shared" si="830"/>
        <v>4</v>
      </c>
      <c r="CU830" s="14">
        <f t="shared" si="831"/>
        <v>1102016</v>
      </c>
      <c r="CV830" s="14" t="str">
        <f>INDEX($O$6:$O$27,CR830)&amp;"-"&amp;INDEX(属性投放!$AB$7:$AB$26,CX830)&amp;"-魂火-"&amp;CZ830</f>
        <v>西方龙-无间-魂火-1</v>
      </c>
      <c r="CW830" s="25" t="s">
        <v>162</v>
      </c>
      <c r="CX830" s="14">
        <f>INDEX(属性投放!$AL$7:$AL$58,CS830)</f>
        <v>19</v>
      </c>
      <c r="CY830" s="14" t="s">
        <v>701</v>
      </c>
      <c r="CZ830" s="14">
        <f>INDEX(属性投放!$AM$7:$AM$58,CS830)</f>
        <v>1</v>
      </c>
      <c r="DA830" s="14">
        <f t="shared" si="832"/>
        <v>46</v>
      </c>
      <c r="DB830" s="14">
        <f>INDEX(属性投放!$AN$7:$AN$58,DA830)</f>
        <v>135</v>
      </c>
      <c r="DC830" s="14" t="s">
        <v>702</v>
      </c>
      <c r="DD830" s="14">
        <f>INDEX(属性投放!$BJ$6:$BJ$85,(CT830-2)*20+CX830)</f>
        <v>1500</v>
      </c>
      <c r="DE830" s="14">
        <f>SUMIFS(DD$5:DD830,$CR$5:$CR830,"="&amp;$CR830)</f>
        <v>18710</v>
      </c>
      <c r="DF830" s="14" t="s">
        <v>703</v>
      </c>
      <c r="DG830" s="14">
        <f>INDEX(属性投放!$BK$6:$BK$85,(CT830-2)*20+CX830)</f>
        <v>750</v>
      </c>
      <c r="DH830" s="14">
        <f>SUMIFS(DG$5:DG830,$CR$5:$CR830,"="&amp;$CR830)</f>
        <v>9358</v>
      </c>
      <c r="DI830" s="14" t="s">
        <v>704</v>
      </c>
      <c r="DJ830" s="14">
        <f>INDEX(属性投放!$BL$6:$BL$85,(CT830-2)*20+CX830)</f>
        <v>15000</v>
      </c>
      <c r="DK830" s="14">
        <f>SUMIFS(DJ$5:DJ830,$CR$5:$CR830,"="&amp;$CR830)</f>
        <v>187100</v>
      </c>
    </row>
    <row r="831" spans="95:115" ht="16.5" x14ac:dyDescent="0.2">
      <c r="CQ831" s="13">
        <v>827</v>
      </c>
      <c r="CR831" s="13">
        <f t="shared" si="828"/>
        <v>16</v>
      </c>
      <c r="CS831" s="13">
        <f t="shared" si="829"/>
        <v>47</v>
      </c>
      <c r="CT831" s="14">
        <f t="shared" si="830"/>
        <v>4</v>
      </c>
      <c r="CU831" s="14">
        <f t="shared" si="831"/>
        <v>1102016</v>
      </c>
      <c r="CV831" s="14" t="str">
        <f>INDEX($O$6:$O$27,CR831)&amp;"-"&amp;INDEX(属性投放!$AB$7:$AB$26,CX831)&amp;"-魂火-"&amp;CZ831</f>
        <v>西方龙-无间-魂火-2</v>
      </c>
      <c r="CW831" s="25" t="s">
        <v>162</v>
      </c>
      <c r="CX831" s="14">
        <f>INDEX(属性投放!$AL$7:$AL$58,CS831)</f>
        <v>19</v>
      </c>
      <c r="CY831" s="14" t="s">
        <v>701</v>
      </c>
      <c r="CZ831" s="14">
        <f>INDEX(属性投放!$AM$7:$AM$58,CS831)</f>
        <v>2</v>
      </c>
      <c r="DA831" s="14">
        <f t="shared" si="832"/>
        <v>47</v>
      </c>
      <c r="DB831" s="14">
        <f>INDEX(属性投放!$AN$7:$AN$58,DA831)</f>
        <v>137</v>
      </c>
      <c r="DC831" s="14" t="s">
        <v>702</v>
      </c>
      <c r="DD831" s="14">
        <f>INDEX(属性投放!$BJ$6:$BJ$85,(CT831-2)*20+CX831)</f>
        <v>1500</v>
      </c>
      <c r="DE831" s="14">
        <f>SUMIFS(DD$5:DD831,$CR$5:$CR831,"="&amp;$CR831)</f>
        <v>20210</v>
      </c>
      <c r="DF831" s="14" t="s">
        <v>703</v>
      </c>
      <c r="DG831" s="14">
        <f>INDEX(属性投放!$BK$6:$BK$85,(CT831-2)*20+CX831)</f>
        <v>750</v>
      </c>
      <c r="DH831" s="14">
        <f>SUMIFS(DG$5:DG831,$CR$5:$CR831,"="&amp;$CR831)</f>
        <v>10108</v>
      </c>
      <c r="DI831" s="14" t="s">
        <v>704</v>
      </c>
      <c r="DJ831" s="14">
        <f>INDEX(属性投放!$BL$6:$BL$85,(CT831-2)*20+CX831)</f>
        <v>15000</v>
      </c>
      <c r="DK831" s="14">
        <f>SUMIFS(DJ$5:DJ831,$CR$5:$CR831,"="&amp;$CR831)</f>
        <v>202100</v>
      </c>
    </row>
    <row r="832" spans="95:115" ht="16.5" x14ac:dyDescent="0.2">
      <c r="CQ832" s="13">
        <v>828</v>
      </c>
      <c r="CR832" s="13">
        <f t="shared" si="828"/>
        <v>16</v>
      </c>
      <c r="CS832" s="13">
        <f t="shared" si="829"/>
        <v>48</v>
      </c>
      <c r="CT832" s="14">
        <f t="shared" si="830"/>
        <v>4</v>
      </c>
      <c r="CU832" s="14">
        <f t="shared" si="831"/>
        <v>1102016</v>
      </c>
      <c r="CV832" s="14" t="str">
        <f>INDEX($O$6:$O$27,CR832)&amp;"-"&amp;INDEX(属性投放!$AB$7:$AB$26,CX832)&amp;"-魂火-"&amp;CZ832</f>
        <v>西方龙-无间-魂火-3</v>
      </c>
      <c r="CW832" s="25" t="s">
        <v>162</v>
      </c>
      <c r="CX832" s="14">
        <f>INDEX(属性投放!$AL$7:$AL$58,CS832)</f>
        <v>19</v>
      </c>
      <c r="CY832" s="14" t="s">
        <v>701</v>
      </c>
      <c r="CZ832" s="14">
        <f>INDEX(属性投放!$AM$7:$AM$58,CS832)</f>
        <v>3</v>
      </c>
      <c r="DA832" s="14">
        <f t="shared" si="832"/>
        <v>48</v>
      </c>
      <c r="DB832" s="14">
        <f>INDEX(属性投放!$AN$7:$AN$58,DA832)</f>
        <v>140</v>
      </c>
      <c r="DC832" s="14" t="s">
        <v>702</v>
      </c>
      <c r="DD832" s="14">
        <f>INDEX(属性投放!$BJ$6:$BJ$85,(CT832-2)*20+CX832)</f>
        <v>1500</v>
      </c>
      <c r="DE832" s="14">
        <f>SUMIFS(DD$5:DD832,$CR$5:$CR832,"="&amp;$CR832)</f>
        <v>21710</v>
      </c>
      <c r="DF832" s="14" t="s">
        <v>703</v>
      </c>
      <c r="DG832" s="14">
        <f>INDEX(属性投放!$BK$6:$BK$85,(CT832-2)*20+CX832)</f>
        <v>750</v>
      </c>
      <c r="DH832" s="14">
        <f>SUMIFS(DG$5:DG832,$CR$5:$CR832,"="&amp;$CR832)</f>
        <v>10858</v>
      </c>
      <c r="DI832" s="14" t="s">
        <v>704</v>
      </c>
      <c r="DJ832" s="14">
        <f>INDEX(属性投放!$BL$6:$BL$85,(CT832-2)*20+CX832)</f>
        <v>15000</v>
      </c>
      <c r="DK832" s="14">
        <f>SUMIFS(DJ$5:DJ832,$CR$5:$CR832,"="&amp;$CR832)</f>
        <v>217100</v>
      </c>
    </row>
    <row r="833" spans="95:115" ht="16.5" x14ac:dyDescent="0.2">
      <c r="CQ833" s="13">
        <v>829</v>
      </c>
      <c r="CR833" s="13">
        <f t="shared" si="828"/>
        <v>16</v>
      </c>
      <c r="CS833" s="13">
        <f t="shared" si="829"/>
        <v>49</v>
      </c>
      <c r="CT833" s="14">
        <f t="shared" si="830"/>
        <v>4</v>
      </c>
      <c r="CU833" s="14">
        <f t="shared" si="831"/>
        <v>1102016</v>
      </c>
      <c r="CV833" s="14" t="str">
        <f>INDEX($O$6:$O$27,CR833)&amp;"-"&amp;INDEX(属性投放!$AB$7:$AB$26,CX833)&amp;"-魂火-"&amp;CZ833</f>
        <v>西方龙-无间+1-魂火-1</v>
      </c>
      <c r="CW833" s="25" t="s">
        <v>162</v>
      </c>
      <c r="CX833" s="14">
        <f>INDEX(属性投放!$AL$7:$AL$58,CS833)</f>
        <v>20</v>
      </c>
      <c r="CY833" s="14" t="s">
        <v>701</v>
      </c>
      <c r="CZ833" s="14">
        <f>INDEX(属性投放!$AM$7:$AM$58,CS833)</f>
        <v>1</v>
      </c>
      <c r="DA833" s="14">
        <f t="shared" si="832"/>
        <v>49</v>
      </c>
      <c r="DB833" s="14">
        <f>INDEX(属性投放!$AN$7:$AN$58,DA833)</f>
        <v>142</v>
      </c>
      <c r="DC833" s="14" t="s">
        <v>702</v>
      </c>
      <c r="DD833" s="14">
        <f>INDEX(属性投放!$BJ$6:$BJ$85,(CT833-2)*20+CX833)</f>
        <v>1750</v>
      </c>
      <c r="DE833" s="14">
        <f>SUMIFS(DD$5:DD833,$CR$5:$CR833,"="&amp;$CR833)</f>
        <v>23460</v>
      </c>
      <c r="DF833" s="14" t="s">
        <v>703</v>
      </c>
      <c r="DG833" s="14">
        <f>INDEX(属性投放!$BK$6:$BK$85,(CT833-2)*20+CX833)</f>
        <v>875</v>
      </c>
      <c r="DH833" s="14">
        <f>SUMIFS(DG$5:DG833,$CR$5:$CR833,"="&amp;$CR833)</f>
        <v>11733</v>
      </c>
      <c r="DI833" s="14" t="s">
        <v>704</v>
      </c>
      <c r="DJ833" s="14">
        <f>INDEX(属性投放!$BL$6:$BL$85,(CT833-2)*20+CX833)</f>
        <v>17500</v>
      </c>
      <c r="DK833" s="14">
        <f>SUMIFS(DJ$5:DJ833,$CR$5:$CR833,"="&amp;$CR833)</f>
        <v>234600</v>
      </c>
    </row>
    <row r="834" spans="95:115" ht="16.5" x14ac:dyDescent="0.2">
      <c r="CQ834" s="13">
        <v>830</v>
      </c>
      <c r="CR834" s="13">
        <f t="shared" si="828"/>
        <v>16</v>
      </c>
      <c r="CS834" s="13">
        <f t="shared" si="829"/>
        <v>50</v>
      </c>
      <c r="CT834" s="14">
        <f t="shared" si="830"/>
        <v>4</v>
      </c>
      <c r="CU834" s="14">
        <f t="shared" si="831"/>
        <v>1102016</v>
      </c>
      <c r="CV834" s="14" t="str">
        <f>INDEX($O$6:$O$27,CR834)&amp;"-"&amp;INDEX(属性投放!$AB$7:$AB$26,CX834)&amp;"-魂火-"&amp;CZ834</f>
        <v>西方龙-无间+1-魂火-2</v>
      </c>
      <c r="CW834" s="25" t="s">
        <v>162</v>
      </c>
      <c r="CX834" s="14">
        <f>INDEX(属性投放!$AL$7:$AL$58,CS834)</f>
        <v>20</v>
      </c>
      <c r="CY834" s="14" t="s">
        <v>701</v>
      </c>
      <c r="CZ834" s="14">
        <f>INDEX(属性投放!$AM$7:$AM$58,CS834)</f>
        <v>2</v>
      </c>
      <c r="DA834" s="14">
        <f t="shared" si="832"/>
        <v>50</v>
      </c>
      <c r="DB834" s="14">
        <f>INDEX(属性投放!$AN$7:$AN$58,DA834)</f>
        <v>145</v>
      </c>
      <c r="DC834" s="14" t="s">
        <v>702</v>
      </c>
      <c r="DD834" s="14">
        <f>INDEX(属性投放!$BJ$6:$BJ$85,(CT834-2)*20+CX834)</f>
        <v>1750</v>
      </c>
      <c r="DE834" s="14">
        <f>SUMIFS(DD$5:DD834,$CR$5:$CR834,"="&amp;$CR834)</f>
        <v>25210</v>
      </c>
      <c r="DF834" s="14" t="s">
        <v>703</v>
      </c>
      <c r="DG834" s="14">
        <f>INDEX(属性投放!$BK$6:$BK$85,(CT834-2)*20+CX834)</f>
        <v>875</v>
      </c>
      <c r="DH834" s="14">
        <f>SUMIFS(DG$5:DG834,$CR$5:$CR834,"="&amp;$CR834)</f>
        <v>12608</v>
      </c>
      <c r="DI834" s="14" t="s">
        <v>704</v>
      </c>
      <c r="DJ834" s="14">
        <f>INDEX(属性投放!$BL$6:$BL$85,(CT834-2)*20+CX834)</f>
        <v>17500</v>
      </c>
      <c r="DK834" s="14">
        <f>SUMIFS(DJ$5:DJ834,$CR$5:$CR834,"="&amp;$CR834)</f>
        <v>252100</v>
      </c>
    </row>
    <row r="835" spans="95:115" ht="16.5" x14ac:dyDescent="0.2">
      <c r="CQ835" s="13">
        <v>831</v>
      </c>
      <c r="CR835" s="13">
        <f t="shared" si="828"/>
        <v>16</v>
      </c>
      <c r="CS835" s="13">
        <f t="shared" si="829"/>
        <v>51</v>
      </c>
      <c r="CT835" s="14">
        <f t="shared" si="830"/>
        <v>4</v>
      </c>
      <c r="CU835" s="14">
        <f t="shared" si="831"/>
        <v>1102016</v>
      </c>
      <c r="CV835" s="14" t="str">
        <f>INDEX($O$6:$O$27,CR835)&amp;"-"&amp;INDEX(属性投放!$AB$7:$AB$26,CX835)&amp;"-魂火-"&amp;CZ835</f>
        <v>西方龙-无间+1-魂火-3</v>
      </c>
      <c r="CW835" s="25" t="s">
        <v>162</v>
      </c>
      <c r="CX835" s="14">
        <f>INDEX(属性投放!$AL$7:$AL$58,CS835)</f>
        <v>20</v>
      </c>
      <c r="CY835" s="14" t="s">
        <v>701</v>
      </c>
      <c r="CZ835" s="14">
        <f>INDEX(属性投放!$AM$7:$AM$58,CS835)</f>
        <v>3</v>
      </c>
      <c r="DA835" s="14">
        <f t="shared" si="832"/>
        <v>51</v>
      </c>
      <c r="DB835" s="14">
        <f>INDEX(属性投放!$AN$7:$AN$58,DA835)</f>
        <v>147</v>
      </c>
      <c r="DC835" s="14" t="s">
        <v>702</v>
      </c>
      <c r="DD835" s="14">
        <f>INDEX(属性投放!$BJ$6:$BJ$85,(CT835-2)*20+CX835)</f>
        <v>1750</v>
      </c>
      <c r="DE835" s="14">
        <f>SUMIFS(DD$5:DD835,$CR$5:$CR835,"="&amp;$CR835)</f>
        <v>26960</v>
      </c>
      <c r="DF835" s="14" t="s">
        <v>703</v>
      </c>
      <c r="DG835" s="14">
        <f>INDEX(属性投放!$BK$6:$BK$85,(CT835-2)*20+CX835)</f>
        <v>875</v>
      </c>
      <c r="DH835" s="14">
        <f>SUMIFS(DG$5:DG835,$CR$5:$CR835,"="&amp;$CR835)</f>
        <v>13483</v>
      </c>
      <c r="DI835" s="14" t="s">
        <v>704</v>
      </c>
      <c r="DJ835" s="14">
        <f>INDEX(属性投放!$BL$6:$BL$85,(CT835-2)*20+CX835)</f>
        <v>17500</v>
      </c>
      <c r="DK835" s="14">
        <f>SUMIFS(DJ$5:DJ835,$CR$5:$CR835,"="&amp;$CR835)</f>
        <v>269600</v>
      </c>
    </row>
    <row r="836" spans="95:115" ht="16.5" x14ac:dyDescent="0.2">
      <c r="CQ836" s="13">
        <v>832</v>
      </c>
      <c r="CR836" s="13">
        <f t="shared" si="828"/>
        <v>16</v>
      </c>
      <c r="CS836" s="13">
        <f t="shared" si="829"/>
        <v>52</v>
      </c>
      <c r="CT836" s="14">
        <f t="shared" si="830"/>
        <v>4</v>
      </c>
      <c r="CU836" s="14">
        <f t="shared" si="831"/>
        <v>1102016</v>
      </c>
      <c r="CV836" s="14" t="str">
        <f>INDEX($O$6:$O$27,CR836)&amp;"-"&amp;INDEX(属性投放!$AB$7:$AB$26,CX836)&amp;"-魂火-"&amp;CZ836</f>
        <v>西方龙-无间+1-魂火-4</v>
      </c>
      <c r="CW836" s="25" t="s">
        <v>162</v>
      </c>
      <c r="CX836" s="14">
        <f>INDEX(属性投放!$AL$7:$AL$58,CS836)</f>
        <v>20</v>
      </c>
      <c r="CY836" s="14" t="s">
        <v>701</v>
      </c>
      <c r="CZ836" s="14">
        <f>INDEX(属性投放!$AM$7:$AM$58,CS836)</f>
        <v>4</v>
      </c>
      <c r="DA836" s="14">
        <f t="shared" si="832"/>
        <v>52</v>
      </c>
      <c r="DB836" s="14">
        <f>INDEX(属性投放!$AN$7:$AN$58,DA836)</f>
        <v>150</v>
      </c>
      <c r="DC836" s="14" t="s">
        <v>702</v>
      </c>
      <c r="DD836" s="14">
        <f>INDEX(属性投放!$BJ$6:$BJ$85,(CT836-2)*20+CX836)</f>
        <v>1750</v>
      </c>
      <c r="DE836" s="14">
        <f>SUMIFS(DD$5:DD836,$CR$5:$CR836,"="&amp;$CR836)</f>
        <v>28710</v>
      </c>
      <c r="DF836" s="14" t="s">
        <v>703</v>
      </c>
      <c r="DG836" s="14">
        <f>INDEX(属性投放!$BK$6:$BK$85,(CT836-2)*20+CX836)</f>
        <v>875</v>
      </c>
      <c r="DH836" s="14">
        <f>SUMIFS(DG$5:DG836,$CR$5:$CR836,"="&amp;$CR836)</f>
        <v>14358</v>
      </c>
      <c r="DI836" s="14" t="s">
        <v>704</v>
      </c>
      <c r="DJ836" s="14">
        <f>INDEX(属性投放!$BL$6:$BL$85,(CT836-2)*20+CX836)</f>
        <v>17500</v>
      </c>
      <c r="DK836" s="14">
        <f>SUMIFS(DJ$5:DJ836,$CR$5:$CR836,"="&amp;$CR836)</f>
        <v>287100</v>
      </c>
    </row>
    <row r="837" spans="95:115" ht="16.5" x14ac:dyDescent="0.2">
      <c r="CQ837" s="13">
        <v>833</v>
      </c>
      <c r="CR837" s="13">
        <f t="shared" ref="CR837:CR900" si="833">MATCH(CQ837-1,$U$5:$U$27,1)</f>
        <v>17</v>
      </c>
      <c r="CS837" s="13">
        <f t="shared" ref="CS837:CS900" si="834">CQ837-(CR837-1)*52</f>
        <v>1</v>
      </c>
      <c r="CT837" s="14">
        <f t="shared" ref="CT837:CT900" si="835">INDEX($Q$6:$Q$27,CR837)</f>
        <v>3</v>
      </c>
      <c r="CU837" s="14">
        <f t="shared" ref="CU837:CU900" si="836">INDEX($N$6:$N$27,CR837)</f>
        <v>1102017</v>
      </c>
      <c r="CV837" s="14" t="str">
        <f>INDEX($O$6:$O$27,CR837)&amp;"-"&amp;INDEX(属性投放!$AB$7:$AB$26,CX837)&amp;"-魂火-"&amp;CZ837</f>
        <v>飞廉-等活-魂火-1</v>
      </c>
      <c r="CW837" s="25" t="s">
        <v>162</v>
      </c>
      <c r="CX837" s="14">
        <f>INDEX(属性投放!$AL$7:$AL$58,CS837)</f>
        <v>1</v>
      </c>
      <c r="CY837" s="14" t="s">
        <v>701</v>
      </c>
      <c r="CZ837" s="14">
        <f>INDEX(属性投放!$AM$7:$AM$58,CS837)</f>
        <v>1</v>
      </c>
      <c r="DA837" s="14">
        <f t="shared" ref="DA837:DA900" si="837">CS837</f>
        <v>1</v>
      </c>
      <c r="DB837" s="14">
        <f>INDEX(属性投放!$AN$7:$AN$58,DA837)</f>
        <v>5</v>
      </c>
      <c r="DC837" s="14" t="s">
        <v>702</v>
      </c>
      <c r="DD837" s="14">
        <f>INDEX(属性投放!$BJ$6:$BJ$85,(CT837-2)*20+CX837)</f>
        <v>20</v>
      </c>
      <c r="DE837" s="14">
        <f>SUMIFS(DD$5:DD837,$CR$5:$CR837,"="&amp;$CR837)</f>
        <v>20</v>
      </c>
      <c r="DF837" s="14" t="s">
        <v>703</v>
      </c>
      <c r="DG837" s="14">
        <f>INDEX(属性投放!$BK$6:$BK$85,(CT837-2)*20+CX837)</f>
        <v>10</v>
      </c>
      <c r="DH837" s="14">
        <f>SUMIFS(DG$5:DG837,$CR$5:$CR837,"="&amp;$CR837)</f>
        <v>10</v>
      </c>
      <c r="DI837" s="14" t="s">
        <v>704</v>
      </c>
      <c r="DJ837" s="14">
        <f>INDEX(属性投放!$BL$6:$BL$85,(CT837-2)*20+CX837)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si="833"/>
        <v>17</v>
      </c>
      <c r="CS838" s="13">
        <f t="shared" si="834"/>
        <v>2</v>
      </c>
      <c r="CT838" s="14">
        <f t="shared" si="835"/>
        <v>3</v>
      </c>
      <c r="CU838" s="14">
        <f t="shared" si="836"/>
        <v>1102017</v>
      </c>
      <c r="CV838" s="14" t="str">
        <f>INDEX($O$6:$O$27,CR838)&amp;"-"&amp;INDEX(属性投放!$AB$7:$AB$26,CX838)&amp;"-魂火-"&amp;CZ838</f>
        <v>飞廉-黑绳-魂火-1</v>
      </c>
      <c r="CW838" s="25" t="s">
        <v>162</v>
      </c>
      <c r="CX838" s="14">
        <f>INDEX(属性投放!$AL$7:$AL$58,CS838)</f>
        <v>2</v>
      </c>
      <c r="CY838" s="14" t="s">
        <v>701</v>
      </c>
      <c r="CZ838" s="14">
        <f>INDEX(属性投放!$AM$7:$AM$58,CS838)</f>
        <v>1</v>
      </c>
      <c r="DA838" s="14">
        <f t="shared" si="837"/>
        <v>2</v>
      </c>
      <c r="DB838" s="14">
        <f>INDEX(属性投放!$AN$7:$AN$58,DA838)</f>
        <v>10</v>
      </c>
      <c r="DC838" s="14" t="s">
        <v>702</v>
      </c>
      <c r="DD838" s="14">
        <f>INDEX(属性投放!$BJ$6:$BJ$85,(CT838-2)*20+CX838)</f>
        <v>30</v>
      </c>
      <c r="DE838" s="14">
        <f>SUMIFS(DD$5:DD838,$CR$5:$CR838,"="&amp;$CR838)</f>
        <v>50</v>
      </c>
      <c r="DF838" s="14" t="s">
        <v>703</v>
      </c>
      <c r="DG838" s="14">
        <f>INDEX(属性投放!$BK$6:$BK$85,(CT838-2)*20+CX838)</f>
        <v>15</v>
      </c>
      <c r="DH838" s="14">
        <f>SUMIFS(DG$5:DG838,$CR$5:$CR838,"="&amp;$CR838)</f>
        <v>25</v>
      </c>
      <c r="DI838" s="14" t="s">
        <v>704</v>
      </c>
      <c r="DJ838" s="14">
        <f>INDEX(属性投放!$BL$6:$BL$85,(CT838-2)*20+CX838)</f>
        <v>300</v>
      </c>
      <c r="DK838" s="14">
        <f>SUMIFS(DJ$5:DJ838,$CR$5:$CR838,"="&amp;$CR838)</f>
        <v>500</v>
      </c>
    </row>
    <row r="839" spans="95:115" ht="16.5" x14ac:dyDescent="0.2">
      <c r="CQ839" s="13">
        <v>835</v>
      </c>
      <c r="CR839" s="13">
        <f t="shared" si="833"/>
        <v>17</v>
      </c>
      <c r="CS839" s="13">
        <f t="shared" si="834"/>
        <v>3</v>
      </c>
      <c r="CT839" s="14">
        <f t="shared" si="835"/>
        <v>3</v>
      </c>
      <c r="CU839" s="14">
        <f t="shared" si="836"/>
        <v>1102017</v>
      </c>
      <c r="CV839" s="14" t="str">
        <f>INDEX($O$6:$O$27,CR839)&amp;"-"&amp;INDEX(属性投放!$AB$7:$AB$26,CX839)&amp;"-魂火-"&amp;CZ839</f>
        <v>飞廉-黑绳-魂火-2</v>
      </c>
      <c r="CW839" s="25" t="s">
        <v>162</v>
      </c>
      <c r="CX839" s="14">
        <f>INDEX(属性投放!$AL$7:$AL$58,CS839)</f>
        <v>2</v>
      </c>
      <c r="CY839" s="14" t="s">
        <v>701</v>
      </c>
      <c r="CZ839" s="14">
        <f>INDEX(属性投放!$AM$7:$AM$58,CS839)</f>
        <v>2</v>
      </c>
      <c r="DA839" s="14">
        <f t="shared" si="837"/>
        <v>3</v>
      </c>
      <c r="DB839" s="14">
        <f>INDEX(属性投放!$AN$7:$AN$58,DA839)</f>
        <v>15</v>
      </c>
      <c r="DC839" s="14" t="s">
        <v>702</v>
      </c>
      <c r="DD839" s="14">
        <f>INDEX(属性投放!$BJ$6:$BJ$85,(CT839-2)*20+CX839)</f>
        <v>30</v>
      </c>
      <c r="DE839" s="14">
        <f>SUMIFS(DD$5:DD839,$CR$5:$CR839,"="&amp;$CR839)</f>
        <v>80</v>
      </c>
      <c r="DF839" s="14" t="s">
        <v>703</v>
      </c>
      <c r="DG839" s="14">
        <f>INDEX(属性投放!$BK$6:$BK$85,(CT839-2)*20+CX839)</f>
        <v>15</v>
      </c>
      <c r="DH839" s="14">
        <f>SUMIFS(DG$5:DG839,$CR$5:$CR839,"="&amp;$CR839)</f>
        <v>40</v>
      </c>
      <c r="DI839" s="14" t="s">
        <v>704</v>
      </c>
      <c r="DJ839" s="14">
        <f>INDEX(属性投放!$BL$6:$BL$85,(CT839-2)*20+CX839)</f>
        <v>300</v>
      </c>
      <c r="DK839" s="14">
        <f>SUMIFS(DJ$5:DJ839,$CR$5:$CR839,"="&amp;$CR839)</f>
        <v>800</v>
      </c>
    </row>
    <row r="840" spans="95:115" ht="16.5" x14ac:dyDescent="0.2">
      <c r="CQ840" s="13">
        <v>836</v>
      </c>
      <c r="CR840" s="13">
        <f t="shared" si="833"/>
        <v>17</v>
      </c>
      <c r="CS840" s="13">
        <f t="shared" si="834"/>
        <v>4</v>
      </c>
      <c r="CT840" s="14">
        <f t="shared" si="835"/>
        <v>3</v>
      </c>
      <c r="CU840" s="14">
        <f t="shared" si="836"/>
        <v>1102017</v>
      </c>
      <c r="CV840" s="14" t="str">
        <f>INDEX($O$6:$O$27,CR840)&amp;"-"&amp;INDEX(属性投放!$AB$7:$AB$26,CX840)&amp;"-魂火-"&amp;CZ840</f>
        <v>飞廉-黑绳+1-魂火-1</v>
      </c>
      <c r="CW840" s="25" t="s">
        <v>162</v>
      </c>
      <c r="CX840" s="14">
        <f>INDEX(属性投放!$AL$7:$AL$58,CS840)</f>
        <v>3</v>
      </c>
      <c r="CY840" s="14" t="s">
        <v>701</v>
      </c>
      <c r="CZ840" s="14">
        <f>INDEX(属性投放!$AM$7:$AM$58,CS840)</f>
        <v>1</v>
      </c>
      <c r="DA840" s="14">
        <f t="shared" si="837"/>
        <v>4</v>
      </c>
      <c r="DB840" s="14">
        <f>INDEX(属性投放!$AN$7:$AN$58,DA840)</f>
        <v>20</v>
      </c>
      <c r="DC840" s="14" t="s">
        <v>702</v>
      </c>
      <c r="DD840" s="14">
        <f>INDEX(属性投放!$BJ$6:$BJ$85,(CT840-2)*20+CX840)</f>
        <v>35</v>
      </c>
      <c r="DE840" s="14">
        <f>SUMIFS(DD$5:DD840,$CR$5:$CR840,"="&amp;$CR840)</f>
        <v>115</v>
      </c>
      <c r="DF840" s="14" t="s">
        <v>703</v>
      </c>
      <c r="DG840" s="14">
        <f>INDEX(属性投放!$BK$6:$BK$85,(CT840-2)*20+CX840)</f>
        <v>18</v>
      </c>
      <c r="DH840" s="14">
        <f>SUMIFS(DG$5:DG840,$CR$5:$CR840,"="&amp;$CR840)</f>
        <v>58</v>
      </c>
      <c r="DI840" s="14" t="s">
        <v>704</v>
      </c>
      <c r="DJ840" s="14">
        <f>INDEX(属性投放!$BL$6:$BL$85,(CT840-2)*20+CX840)</f>
        <v>350</v>
      </c>
      <c r="DK840" s="14">
        <f>SUMIFS(DJ$5:DJ840,$CR$5:$CR840,"="&amp;$CR840)</f>
        <v>1150</v>
      </c>
    </row>
    <row r="841" spans="95:115" ht="16.5" x14ac:dyDescent="0.2">
      <c r="CQ841" s="13">
        <v>837</v>
      </c>
      <c r="CR841" s="13">
        <f t="shared" si="833"/>
        <v>17</v>
      </c>
      <c r="CS841" s="13">
        <f t="shared" si="834"/>
        <v>5</v>
      </c>
      <c r="CT841" s="14">
        <f t="shared" si="835"/>
        <v>3</v>
      </c>
      <c r="CU841" s="14">
        <f t="shared" si="836"/>
        <v>1102017</v>
      </c>
      <c r="CV841" s="14" t="str">
        <f>INDEX($O$6:$O$27,CR841)&amp;"-"&amp;INDEX(属性投放!$AB$7:$AB$26,CX841)&amp;"-魂火-"&amp;CZ841</f>
        <v>飞廉-黑绳+1-魂火-2</v>
      </c>
      <c r="CW841" s="25" t="s">
        <v>162</v>
      </c>
      <c r="CX841" s="14">
        <f>INDEX(属性投放!$AL$7:$AL$58,CS841)</f>
        <v>3</v>
      </c>
      <c r="CY841" s="14" t="s">
        <v>701</v>
      </c>
      <c r="CZ841" s="14">
        <f>INDEX(属性投放!$AM$7:$AM$58,CS841)</f>
        <v>2</v>
      </c>
      <c r="DA841" s="14">
        <f t="shared" si="837"/>
        <v>5</v>
      </c>
      <c r="DB841" s="14">
        <f>INDEX(属性投放!$AN$7:$AN$58,DA841)</f>
        <v>25</v>
      </c>
      <c r="DC841" s="14" t="s">
        <v>702</v>
      </c>
      <c r="DD841" s="14">
        <f>INDEX(属性投放!$BJ$6:$BJ$85,(CT841-2)*20+CX841)</f>
        <v>35</v>
      </c>
      <c r="DE841" s="14">
        <f>SUMIFS(DD$5:DD841,$CR$5:$CR841,"="&amp;$CR841)</f>
        <v>150</v>
      </c>
      <c r="DF841" s="14" t="s">
        <v>703</v>
      </c>
      <c r="DG841" s="14">
        <f>INDEX(属性投放!$BK$6:$BK$85,(CT841-2)*20+CX841)</f>
        <v>18</v>
      </c>
      <c r="DH841" s="14">
        <f>SUMIFS(DG$5:DG841,$CR$5:$CR841,"="&amp;$CR841)</f>
        <v>76</v>
      </c>
      <c r="DI841" s="14" t="s">
        <v>704</v>
      </c>
      <c r="DJ841" s="14">
        <f>INDEX(属性投放!$BL$6:$BL$85,(CT841-2)*20+CX841)</f>
        <v>350</v>
      </c>
      <c r="DK841" s="14">
        <f>SUMIFS(DJ$5:DJ841,$CR$5:$CR841,"="&amp;$CR841)</f>
        <v>1500</v>
      </c>
    </row>
    <row r="842" spans="95:115" ht="16.5" x14ac:dyDescent="0.2">
      <c r="CQ842" s="13">
        <v>838</v>
      </c>
      <c r="CR842" s="13">
        <f t="shared" si="833"/>
        <v>17</v>
      </c>
      <c r="CS842" s="13">
        <f t="shared" si="834"/>
        <v>6</v>
      </c>
      <c r="CT842" s="14">
        <f t="shared" si="835"/>
        <v>3</v>
      </c>
      <c r="CU842" s="14">
        <f t="shared" si="836"/>
        <v>1102017</v>
      </c>
      <c r="CV842" s="14" t="str">
        <f>INDEX($O$6:$O$27,CR842)&amp;"-"&amp;INDEX(属性投放!$AB$7:$AB$26,CX842)&amp;"-魂火-"&amp;CZ842</f>
        <v>飞廉-众合-魂火-1</v>
      </c>
      <c r="CW842" s="25" t="s">
        <v>162</v>
      </c>
      <c r="CX842" s="14">
        <f>INDEX(属性投放!$AL$7:$AL$58,CS842)</f>
        <v>4</v>
      </c>
      <c r="CY842" s="14" t="s">
        <v>701</v>
      </c>
      <c r="CZ842" s="14">
        <f>INDEX(属性投放!$AM$7:$AM$58,CS842)</f>
        <v>1</v>
      </c>
      <c r="DA842" s="14">
        <f t="shared" si="837"/>
        <v>6</v>
      </c>
      <c r="DB842" s="14">
        <f>INDEX(属性投放!$AN$7:$AN$58,DA842)</f>
        <v>30</v>
      </c>
      <c r="DC842" s="14" t="s">
        <v>702</v>
      </c>
      <c r="DD842" s="14">
        <f>INDEX(属性投放!$BJ$6:$BJ$85,(CT842-2)*20+CX842)</f>
        <v>45</v>
      </c>
      <c r="DE842" s="14">
        <f>SUMIFS(DD$5:DD842,$CR$5:$CR842,"="&amp;$CR842)</f>
        <v>195</v>
      </c>
      <c r="DF842" s="14" t="s">
        <v>703</v>
      </c>
      <c r="DG842" s="14">
        <f>INDEX(属性投放!$BK$6:$BK$85,(CT842-2)*20+CX842)</f>
        <v>23</v>
      </c>
      <c r="DH842" s="14">
        <f>SUMIFS(DG$5:DG842,$CR$5:$CR842,"="&amp;$CR842)</f>
        <v>99</v>
      </c>
      <c r="DI842" s="14" t="s">
        <v>704</v>
      </c>
      <c r="DJ842" s="14">
        <f>INDEX(属性投放!$BL$6:$BL$85,(CT842-2)*20+CX842)</f>
        <v>450</v>
      </c>
      <c r="DK842" s="14">
        <f>SUMIFS(DJ$5:DJ842,$CR$5:$CR842,"="&amp;$CR842)</f>
        <v>1950</v>
      </c>
    </row>
    <row r="843" spans="95:115" ht="16.5" x14ac:dyDescent="0.2">
      <c r="CQ843" s="13">
        <v>839</v>
      </c>
      <c r="CR843" s="13">
        <f t="shared" si="833"/>
        <v>17</v>
      </c>
      <c r="CS843" s="13">
        <f t="shared" si="834"/>
        <v>7</v>
      </c>
      <c r="CT843" s="14">
        <f t="shared" si="835"/>
        <v>3</v>
      </c>
      <c r="CU843" s="14">
        <f t="shared" si="836"/>
        <v>1102017</v>
      </c>
      <c r="CV843" s="14" t="str">
        <f>INDEX($O$6:$O$27,CR843)&amp;"-"&amp;INDEX(属性投放!$AB$7:$AB$26,CX843)&amp;"-魂火-"&amp;CZ843</f>
        <v>飞廉-众合-魂火-2</v>
      </c>
      <c r="CW843" s="25" t="s">
        <v>162</v>
      </c>
      <c r="CX843" s="14">
        <f>INDEX(属性投放!$AL$7:$AL$58,CS843)</f>
        <v>4</v>
      </c>
      <c r="CY843" s="14" t="s">
        <v>701</v>
      </c>
      <c r="CZ843" s="14">
        <f>INDEX(属性投放!$AM$7:$AM$58,CS843)</f>
        <v>2</v>
      </c>
      <c r="DA843" s="14">
        <f t="shared" si="837"/>
        <v>7</v>
      </c>
      <c r="DB843" s="14">
        <f>INDEX(属性投放!$AN$7:$AN$58,DA843)</f>
        <v>35</v>
      </c>
      <c r="DC843" s="14" t="s">
        <v>702</v>
      </c>
      <c r="DD843" s="14">
        <f>INDEX(属性投放!$BJ$6:$BJ$85,(CT843-2)*20+CX843)</f>
        <v>45</v>
      </c>
      <c r="DE843" s="14">
        <f>SUMIFS(DD$5:DD843,$CR$5:$CR843,"="&amp;$CR843)</f>
        <v>240</v>
      </c>
      <c r="DF843" s="14" t="s">
        <v>703</v>
      </c>
      <c r="DG843" s="14">
        <f>INDEX(属性投放!$BK$6:$BK$85,(CT843-2)*20+CX843)</f>
        <v>23</v>
      </c>
      <c r="DH843" s="14">
        <f>SUMIFS(DG$5:DG843,$CR$5:$CR843,"="&amp;$CR843)</f>
        <v>122</v>
      </c>
      <c r="DI843" s="14" t="s">
        <v>704</v>
      </c>
      <c r="DJ843" s="14">
        <f>INDEX(属性投放!$BL$6:$BL$85,(CT843-2)*20+CX843)</f>
        <v>450</v>
      </c>
      <c r="DK843" s="14">
        <f>SUMIFS(DJ$5:DJ843,$CR$5:$CR843,"="&amp;$CR843)</f>
        <v>2400</v>
      </c>
    </row>
    <row r="844" spans="95:115" ht="16.5" x14ac:dyDescent="0.2">
      <c r="CQ844" s="13">
        <v>840</v>
      </c>
      <c r="CR844" s="13">
        <f t="shared" si="833"/>
        <v>17</v>
      </c>
      <c r="CS844" s="13">
        <f t="shared" si="834"/>
        <v>8</v>
      </c>
      <c r="CT844" s="14">
        <f t="shared" si="835"/>
        <v>3</v>
      </c>
      <c r="CU844" s="14">
        <f t="shared" si="836"/>
        <v>1102017</v>
      </c>
      <c r="CV844" s="14" t="str">
        <f>INDEX($O$6:$O$27,CR844)&amp;"-"&amp;INDEX(属性投放!$AB$7:$AB$26,CX844)&amp;"-魂火-"&amp;CZ844</f>
        <v>飞廉-众合+1-魂火-1</v>
      </c>
      <c r="CW844" s="25" t="s">
        <v>162</v>
      </c>
      <c r="CX844" s="14">
        <f>INDEX(属性投放!$AL$7:$AL$58,CS844)</f>
        <v>5</v>
      </c>
      <c r="CY844" s="14" t="s">
        <v>701</v>
      </c>
      <c r="CZ844" s="14">
        <f>INDEX(属性投放!$AM$7:$AM$58,CS844)</f>
        <v>1</v>
      </c>
      <c r="DA844" s="14">
        <f t="shared" si="837"/>
        <v>8</v>
      </c>
      <c r="DB844" s="14">
        <f>INDEX(属性投放!$AN$7:$AN$58,DA844)</f>
        <v>40</v>
      </c>
      <c r="DC844" s="14" t="s">
        <v>702</v>
      </c>
      <c r="DD844" s="14">
        <f>INDEX(属性投放!$BJ$6:$BJ$85,(CT844-2)*20+CX844)</f>
        <v>50</v>
      </c>
      <c r="DE844" s="14">
        <f>SUMIFS(DD$5:DD844,$CR$5:$CR844,"="&amp;$CR844)</f>
        <v>290</v>
      </c>
      <c r="DF844" s="14" t="s">
        <v>703</v>
      </c>
      <c r="DG844" s="14">
        <f>INDEX(属性投放!$BK$6:$BK$85,(CT844-2)*20+CX844)</f>
        <v>25</v>
      </c>
      <c r="DH844" s="14">
        <f>SUMIFS(DG$5:DG844,$CR$5:$CR844,"="&amp;$CR844)</f>
        <v>147</v>
      </c>
      <c r="DI844" s="14" t="s">
        <v>704</v>
      </c>
      <c r="DJ844" s="14">
        <f>INDEX(属性投放!$BL$6:$BL$85,(CT844-2)*20+CX844)</f>
        <v>500</v>
      </c>
      <c r="DK844" s="14">
        <f>SUMIFS(DJ$5:DJ844,$CR$5:$CR844,"="&amp;$CR844)</f>
        <v>2900</v>
      </c>
    </row>
    <row r="845" spans="95:115" ht="16.5" x14ac:dyDescent="0.2">
      <c r="CQ845" s="13">
        <v>841</v>
      </c>
      <c r="CR845" s="13">
        <f t="shared" si="833"/>
        <v>17</v>
      </c>
      <c r="CS845" s="13">
        <f t="shared" si="834"/>
        <v>9</v>
      </c>
      <c r="CT845" s="14">
        <f t="shared" si="835"/>
        <v>3</v>
      </c>
      <c r="CU845" s="14">
        <f t="shared" si="836"/>
        <v>1102017</v>
      </c>
      <c r="CV845" s="14" t="str">
        <f>INDEX($O$6:$O$27,CR845)&amp;"-"&amp;INDEX(属性投放!$AB$7:$AB$26,CX845)&amp;"-魂火-"&amp;CZ845</f>
        <v>飞廉-众合+1-魂火-2</v>
      </c>
      <c r="CW845" s="25" t="s">
        <v>162</v>
      </c>
      <c r="CX845" s="14">
        <f>INDEX(属性投放!$AL$7:$AL$58,CS845)</f>
        <v>5</v>
      </c>
      <c r="CY845" s="14" t="s">
        <v>701</v>
      </c>
      <c r="CZ845" s="14">
        <f>INDEX(属性投放!$AM$7:$AM$58,CS845)</f>
        <v>2</v>
      </c>
      <c r="DA845" s="14">
        <f t="shared" si="837"/>
        <v>9</v>
      </c>
      <c r="DB845" s="14">
        <f>INDEX(属性投放!$AN$7:$AN$58,DA845)</f>
        <v>42</v>
      </c>
      <c r="DC845" s="14" t="s">
        <v>702</v>
      </c>
      <c r="DD845" s="14">
        <f>INDEX(属性投放!$BJ$6:$BJ$85,(CT845-2)*20+CX845)</f>
        <v>50</v>
      </c>
      <c r="DE845" s="14">
        <f>SUMIFS(DD$5:DD845,$CR$5:$CR845,"="&amp;$CR845)</f>
        <v>340</v>
      </c>
      <c r="DF845" s="14" t="s">
        <v>703</v>
      </c>
      <c r="DG845" s="14">
        <f>INDEX(属性投放!$BK$6:$BK$85,(CT845-2)*20+CX845)</f>
        <v>25</v>
      </c>
      <c r="DH845" s="14">
        <f>SUMIFS(DG$5:DG845,$CR$5:$CR845,"="&amp;$CR845)</f>
        <v>172</v>
      </c>
      <c r="DI845" s="14" t="s">
        <v>704</v>
      </c>
      <c r="DJ845" s="14">
        <f>INDEX(属性投放!$BL$6:$BL$85,(CT845-2)*20+CX845)</f>
        <v>500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833"/>
        <v>17</v>
      </c>
      <c r="CS846" s="13">
        <f t="shared" si="834"/>
        <v>10</v>
      </c>
      <c r="CT846" s="14">
        <f t="shared" si="835"/>
        <v>3</v>
      </c>
      <c r="CU846" s="14">
        <f t="shared" si="836"/>
        <v>1102017</v>
      </c>
      <c r="CV846" s="14" t="str">
        <f>INDEX($O$6:$O$27,CR846)&amp;"-"&amp;INDEX(属性投放!$AB$7:$AB$26,CX846)&amp;"-魂火-"&amp;CZ846</f>
        <v>飞廉-众合+2-魂火-1</v>
      </c>
      <c r="CW846" s="25" t="s">
        <v>162</v>
      </c>
      <c r="CX846" s="14">
        <f>INDEX(属性投放!$AL$7:$AL$58,CS846)</f>
        <v>6</v>
      </c>
      <c r="CY846" s="14" t="s">
        <v>701</v>
      </c>
      <c r="CZ846" s="14">
        <f>INDEX(属性投放!$AM$7:$AM$58,CS846)</f>
        <v>1</v>
      </c>
      <c r="DA846" s="14">
        <f t="shared" si="837"/>
        <v>10</v>
      </c>
      <c r="DB846" s="14">
        <f>INDEX(属性投放!$AN$7:$AN$58,DA846)</f>
        <v>45</v>
      </c>
      <c r="DC846" s="14" t="s">
        <v>702</v>
      </c>
      <c r="DD846" s="14">
        <f>INDEX(属性投放!$BJ$6:$BJ$85,(CT846-2)*20+CX846)</f>
        <v>60</v>
      </c>
      <c r="DE846" s="14">
        <f>SUMIFS(DD$5:DD846,$CR$5:$CR846,"="&amp;$CR846)</f>
        <v>400</v>
      </c>
      <c r="DF846" s="14" t="s">
        <v>703</v>
      </c>
      <c r="DG846" s="14">
        <f>INDEX(属性投放!$BK$6:$BK$85,(CT846-2)*20+CX846)</f>
        <v>30</v>
      </c>
      <c r="DH846" s="14">
        <f>SUMIFS(DG$5:DG846,$CR$5:$CR846,"="&amp;$CR846)</f>
        <v>202</v>
      </c>
      <c r="DI846" s="14" t="s">
        <v>704</v>
      </c>
      <c r="DJ846" s="14">
        <f>INDEX(属性投放!$BL$6:$BL$85,(CT846-2)*20+CX846)</f>
        <v>600</v>
      </c>
      <c r="DK846" s="14">
        <f>SUMIFS(DJ$5:DJ846,$CR$5:$CR846,"="&amp;$CR846)</f>
        <v>4000</v>
      </c>
    </row>
    <row r="847" spans="95:115" ht="16.5" x14ac:dyDescent="0.2">
      <c r="CQ847" s="13">
        <v>843</v>
      </c>
      <c r="CR847" s="13">
        <f t="shared" si="833"/>
        <v>17</v>
      </c>
      <c r="CS847" s="13">
        <f t="shared" si="834"/>
        <v>11</v>
      </c>
      <c r="CT847" s="14">
        <f t="shared" si="835"/>
        <v>3</v>
      </c>
      <c r="CU847" s="14">
        <f t="shared" si="836"/>
        <v>1102017</v>
      </c>
      <c r="CV847" s="14" t="str">
        <f>INDEX($O$6:$O$27,CR847)&amp;"-"&amp;INDEX(属性投放!$AB$7:$AB$26,CX847)&amp;"-魂火-"&amp;CZ847</f>
        <v>飞廉-众合+2-魂火-2</v>
      </c>
      <c r="CW847" s="25" t="s">
        <v>162</v>
      </c>
      <c r="CX847" s="14">
        <f>INDEX(属性投放!$AL$7:$AL$58,CS847)</f>
        <v>6</v>
      </c>
      <c r="CY847" s="14" t="s">
        <v>701</v>
      </c>
      <c r="CZ847" s="14">
        <f>INDEX(属性投放!$AM$7:$AM$58,CS847)</f>
        <v>2</v>
      </c>
      <c r="DA847" s="14">
        <f t="shared" si="837"/>
        <v>11</v>
      </c>
      <c r="DB847" s="14">
        <f>INDEX(属性投放!$AN$7:$AN$58,DA847)</f>
        <v>47</v>
      </c>
      <c r="DC847" s="14" t="s">
        <v>702</v>
      </c>
      <c r="DD847" s="14">
        <f>INDEX(属性投放!$BJ$6:$BJ$85,(CT847-2)*20+CX847)</f>
        <v>60</v>
      </c>
      <c r="DE847" s="14">
        <f>SUMIFS(DD$5:DD847,$CR$5:$CR847,"="&amp;$CR847)</f>
        <v>460</v>
      </c>
      <c r="DF847" s="14" t="s">
        <v>703</v>
      </c>
      <c r="DG847" s="14">
        <f>INDEX(属性投放!$BK$6:$BK$85,(CT847-2)*20+CX847)</f>
        <v>30</v>
      </c>
      <c r="DH847" s="14">
        <f>SUMIFS(DG$5:DG847,$CR$5:$CR847,"="&amp;$CR847)</f>
        <v>232</v>
      </c>
      <c r="DI847" s="14" t="s">
        <v>704</v>
      </c>
      <c r="DJ847" s="14">
        <f>INDEX(属性投放!$BL$6:$BL$85,(CT847-2)*20+CX847)</f>
        <v>600</v>
      </c>
      <c r="DK847" s="14">
        <f>SUMIFS(DJ$5:DJ847,$CR$5:$CR847,"="&amp;$CR847)</f>
        <v>4600</v>
      </c>
    </row>
    <row r="848" spans="95:115" ht="16.5" x14ac:dyDescent="0.2">
      <c r="CQ848" s="13">
        <v>844</v>
      </c>
      <c r="CR848" s="13">
        <f t="shared" si="833"/>
        <v>17</v>
      </c>
      <c r="CS848" s="13">
        <f t="shared" si="834"/>
        <v>12</v>
      </c>
      <c r="CT848" s="14">
        <f t="shared" si="835"/>
        <v>3</v>
      </c>
      <c r="CU848" s="14">
        <f t="shared" si="836"/>
        <v>1102017</v>
      </c>
      <c r="CV848" s="14" t="str">
        <f>INDEX($O$6:$O$27,CR848)&amp;"-"&amp;INDEX(属性投放!$AB$7:$AB$26,CX848)&amp;"-魂火-"&amp;CZ848</f>
        <v>飞廉-叫唤-魂火-1</v>
      </c>
      <c r="CW848" s="25" t="s">
        <v>162</v>
      </c>
      <c r="CX848" s="14">
        <f>INDEX(属性投放!$AL$7:$AL$58,CS848)</f>
        <v>7</v>
      </c>
      <c r="CY848" s="14" t="s">
        <v>701</v>
      </c>
      <c r="CZ848" s="14">
        <f>INDEX(属性投放!$AM$7:$AM$58,CS848)</f>
        <v>1</v>
      </c>
      <c r="DA848" s="14">
        <f t="shared" si="837"/>
        <v>12</v>
      </c>
      <c r="DB848" s="14">
        <f>INDEX(属性投放!$AN$7:$AN$58,DA848)</f>
        <v>50</v>
      </c>
      <c r="DC848" s="14" t="s">
        <v>702</v>
      </c>
      <c r="DD848" s="14">
        <f>INDEX(属性投放!$BJ$6:$BJ$85,(CT848-2)*20+CX848)</f>
        <v>80</v>
      </c>
      <c r="DE848" s="14">
        <f>SUMIFS(DD$5:DD848,$CR$5:$CR848,"="&amp;$CR848)</f>
        <v>540</v>
      </c>
      <c r="DF848" s="14" t="s">
        <v>703</v>
      </c>
      <c r="DG848" s="14">
        <f>INDEX(属性投放!$BK$6:$BK$85,(CT848-2)*20+CX848)</f>
        <v>40</v>
      </c>
      <c r="DH848" s="14">
        <f>SUMIFS(DG$5:DG848,$CR$5:$CR848,"="&amp;$CR848)</f>
        <v>272</v>
      </c>
      <c r="DI848" s="14" t="s">
        <v>704</v>
      </c>
      <c r="DJ848" s="14">
        <f>INDEX(属性投放!$BL$6:$BL$85,(CT848-2)*20+CX848)</f>
        <v>800</v>
      </c>
      <c r="DK848" s="14">
        <f>SUMIFS(DJ$5:DJ848,$CR$5:$CR848,"="&amp;$CR848)</f>
        <v>5400</v>
      </c>
    </row>
    <row r="849" spans="95:115" ht="16.5" x14ac:dyDescent="0.2">
      <c r="CQ849" s="13">
        <v>845</v>
      </c>
      <c r="CR849" s="13">
        <f t="shared" si="833"/>
        <v>17</v>
      </c>
      <c r="CS849" s="13">
        <f t="shared" si="834"/>
        <v>13</v>
      </c>
      <c r="CT849" s="14">
        <f t="shared" si="835"/>
        <v>3</v>
      </c>
      <c r="CU849" s="14">
        <f t="shared" si="836"/>
        <v>1102017</v>
      </c>
      <c r="CV849" s="14" t="str">
        <f>INDEX($O$6:$O$27,CR849)&amp;"-"&amp;INDEX(属性投放!$AB$7:$AB$26,CX849)&amp;"-魂火-"&amp;CZ849</f>
        <v>飞廉-叫唤-魂火-2</v>
      </c>
      <c r="CW849" s="25" t="s">
        <v>162</v>
      </c>
      <c r="CX849" s="14">
        <f>INDEX(属性投放!$AL$7:$AL$58,CS849)</f>
        <v>7</v>
      </c>
      <c r="CY849" s="14" t="s">
        <v>701</v>
      </c>
      <c r="CZ849" s="14">
        <f>INDEX(属性投放!$AM$7:$AM$58,CS849)</f>
        <v>2</v>
      </c>
      <c r="DA849" s="14">
        <f t="shared" si="837"/>
        <v>13</v>
      </c>
      <c r="DB849" s="14">
        <f>INDEX(属性投放!$AN$7:$AN$58,DA849)</f>
        <v>52</v>
      </c>
      <c r="DC849" s="14" t="s">
        <v>702</v>
      </c>
      <c r="DD849" s="14">
        <f>INDEX(属性投放!$BJ$6:$BJ$85,(CT849-2)*20+CX849)</f>
        <v>80</v>
      </c>
      <c r="DE849" s="14">
        <f>SUMIFS(DD$5:DD849,$CR$5:$CR849,"="&amp;$CR849)</f>
        <v>620</v>
      </c>
      <c r="DF849" s="14" t="s">
        <v>703</v>
      </c>
      <c r="DG849" s="14">
        <f>INDEX(属性投放!$BK$6:$BK$85,(CT849-2)*20+CX849)</f>
        <v>40</v>
      </c>
      <c r="DH849" s="14">
        <f>SUMIFS(DG$5:DG849,$CR$5:$CR849,"="&amp;$CR849)</f>
        <v>312</v>
      </c>
      <c r="DI849" s="14" t="s">
        <v>704</v>
      </c>
      <c r="DJ849" s="14">
        <f>INDEX(属性投放!$BL$6:$BL$85,(CT849-2)*20+CX849)</f>
        <v>800</v>
      </c>
      <c r="DK849" s="14">
        <f>SUMIFS(DJ$5:DJ849,$CR$5:$CR849,"="&amp;$CR849)</f>
        <v>6200</v>
      </c>
    </row>
    <row r="850" spans="95:115" ht="16.5" x14ac:dyDescent="0.2">
      <c r="CQ850" s="13">
        <v>846</v>
      </c>
      <c r="CR850" s="13">
        <f t="shared" si="833"/>
        <v>17</v>
      </c>
      <c r="CS850" s="13">
        <f t="shared" si="834"/>
        <v>14</v>
      </c>
      <c r="CT850" s="14">
        <f t="shared" si="835"/>
        <v>3</v>
      </c>
      <c r="CU850" s="14">
        <f t="shared" si="836"/>
        <v>1102017</v>
      </c>
      <c r="CV850" s="14" t="str">
        <f>INDEX($O$6:$O$27,CR850)&amp;"-"&amp;INDEX(属性投放!$AB$7:$AB$26,CX850)&amp;"-魂火-"&amp;CZ850</f>
        <v>飞廉-叫唤+1-魂火-1</v>
      </c>
      <c r="CW850" s="25" t="s">
        <v>162</v>
      </c>
      <c r="CX850" s="14">
        <f>INDEX(属性投放!$AL$7:$AL$58,CS850)</f>
        <v>8</v>
      </c>
      <c r="CY850" s="14" t="s">
        <v>701</v>
      </c>
      <c r="CZ850" s="14">
        <f>INDEX(属性投放!$AM$7:$AM$58,CS850)</f>
        <v>1</v>
      </c>
      <c r="DA850" s="14">
        <f t="shared" si="837"/>
        <v>14</v>
      </c>
      <c r="DB850" s="14">
        <f>INDEX(属性投放!$AN$7:$AN$58,DA850)</f>
        <v>55</v>
      </c>
      <c r="DC850" s="14" t="s">
        <v>702</v>
      </c>
      <c r="DD850" s="14">
        <f>INDEX(属性投放!$BJ$6:$BJ$85,(CT850-2)*20+CX850)</f>
        <v>100</v>
      </c>
      <c r="DE850" s="14">
        <f>SUMIFS(DD$5:DD850,$CR$5:$CR850,"="&amp;$CR850)</f>
        <v>720</v>
      </c>
      <c r="DF850" s="14" t="s">
        <v>703</v>
      </c>
      <c r="DG850" s="14">
        <f>INDEX(属性投放!$BK$6:$BK$85,(CT850-2)*20+CX850)</f>
        <v>50</v>
      </c>
      <c r="DH850" s="14">
        <f>SUMIFS(DG$5:DG850,$CR$5:$CR850,"="&amp;$CR850)</f>
        <v>362</v>
      </c>
      <c r="DI850" s="14" t="s">
        <v>704</v>
      </c>
      <c r="DJ850" s="14">
        <f>INDEX(属性投放!$BL$6:$BL$85,(CT850-2)*20+CX850)</f>
        <v>1000</v>
      </c>
      <c r="DK850" s="14">
        <f>SUMIFS(DJ$5:DJ850,$CR$5:$CR850,"="&amp;$CR850)</f>
        <v>7200</v>
      </c>
    </row>
    <row r="851" spans="95:115" ht="16.5" x14ac:dyDescent="0.2">
      <c r="CQ851" s="13">
        <v>847</v>
      </c>
      <c r="CR851" s="13">
        <f t="shared" si="833"/>
        <v>17</v>
      </c>
      <c r="CS851" s="13">
        <f t="shared" si="834"/>
        <v>15</v>
      </c>
      <c r="CT851" s="14">
        <f t="shared" si="835"/>
        <v>3</v>
      </c>
      <c r="CU851" s="14">
        <f t="shared" si="836"/>
        <v>1102017</v>
      </c>
      <c r="CV851" s="14" t="str">
        <f>INDEX($O$6:$O$27,CR851)&amp;"-"&amp;INDEX(属性投放!$AB$7:$AB$26,CX851)&amp;"-魂火-"&amp;CZ851</f>
        <v>飞廉-叫唤+1-魂火-2</v>
      </c>
      <c r="CW851" s="25" t="s">
        <v>162</v>
      </c>
      <c r="CX851" s="14">
        <f>INDEX(属性投放!$AL$7:$AL$58,CS851)</f>
        <v>8</v>
      </c>
      <c r="CY851" s="14" t="s">
        <v>701</v>
      </c>
      <c r="CZ851" s="14">
        <f>INDEX(属性投放!$AM$7:$AM$58,CS851)</f>
        <v>2</v>
      </c>
      <c r="DA851" s="14">
        <f t="shared" si="837"/>
        <v>15</v>
      </c>
      <c r="DB851" s="14">
        <f>INDEX(属性投放!$AN$7:$AN$58,DA851)</f>
        <v>57</v>
      </c>
      <c r="DC851" s="14" t="s">
        <v>702</v>
      </c>
      <c r="DD851" s="14">
        <f>INDEX(属性投放!$BJ$6:$BJ$85,(CT851-2)*20+CX851)</f>
        <v>100</v>
      </c>
      <c r="DE851" s="14">
        <f>SUMIFS(DD$5:DD851,$CR$5:$CR851,"="&amp;$CR851)</f>
        <v>820</v>
      </c>
      <c r="DF851" s="14" t="s">
        <v>703</v>
      </c>
      <c r="DG851" s="14">
        <f>INDEX(属性投放!$BK$6:$BK$85,(CT851-2)*20+CX851)</f>
        <v>50</v>
      </c>
      <c r="DH851" s="14">
        <f>SUMIFS(DG$5:DG851,$CR$5:$CR851,"="&amp;$CR851)</f>
        <v>412</v>
      </c>
      <c r="DI851" s="14" t="s">
        <v>704</v>
      </c>
      <c r="DJ851" s="14">
        <f>INDEX(属性投放!$BL$6:$BL$85,(CT851-2)*20+CX851)</f>
        <v>1000</v>
      </c>
      <c r="DK851" s="14">
        <f>SUMIFS(DJ$5:DJ851,$CR$5:$CR851,"="&amp;$CR851)</f>
        <v>8200</v>
      </c>
    </row>
    <row r="852" spans="95:115" ht="16.5" x14ac:dyDescent="0.2">
      <c r="CQ852" s="13">
        <v>848</v>
      </c>
      <c r="CR852" s="13">
        <f t="shared" si="833"/>
        <v>17</v>
      </c>
      <c r="CS852" s="13">
        <f t="shared" si="834"/>
        <v>16</v>
      </c>
      <c r="CT852" s="14">
        <f t="shared" si="835"/>
        <v>3</v>
      </c>
      <c r="CU852" s="14">
        <f t="shared" si="836"/>
        <v>1102017</v>
      </c>
      <c r="CV852" s="14" t="str">
        <f>INDEX($O$6:$O$27,CR852)&amp;"-"&amp;INDEX(属性投放!$AB$7:$AB$26,CX852)&amp;"-魂火-"&amp;CZ852</f>
        <v>飞廉-叫唤+2-魂火-1</v>
      </c>
      <c r="CW852" s="25" t="s">
        <v>162</v>
      </c>
      <c r="CX852" s="14">
        <f>INDEX(属性投放!$AL$7:$AL$58,CS852)</f>
        <v>9</v>
      </c>
      <c r="CY852" s="14" t="s">
        <v>701</v>
      </c>
      <c r="CZ852" s="14">
        <f>INDEX(属性投放!$AM$7:$AM$58,CS852)</f>
        <v>1</v>
      </c>
      <c r="DA852" s="14">
        <f t="shared" si="837"/>
        <v>16</v>
      </c>
      <c r="DB852" s="14">
        <f>INDEX(属性投放!$AN$7:$AN$58,DA852)</f>
        <v>60</v>
      </c>
      <c r="DC852" s="14" t="s">
        <v>702</v>
      </c>
      <c r="DD852" s="14">
        <f>INDEX(属性投放!$BJ$6:$BJ$85,(CT852-2)*20+CX852)</f>
        <v>120</v>
      </c>
      <c r="DE852" s="14">
        <f>SUMIFS(DD$5:DD852,$CR$5:$CR852,"="&amp;$CR852)</f>
        <v>940</v>
      </c>
      <c r="DF852" s="14" t="s">
        <v>703</v>
      </c>
      <c r="DG852" s="14">
        <f>INDEX(属性投放!$BK$6:$BK$85,(CT852-2)*20+CX852)</f>
        <v>60</v>
      </c>
      <c r="DH852" s="14">
        <f>SUMIFS(DG$5:DG852,$CR$5:$CR852,"="&amp;$CR852)</f>
        <v>472</v>
      </c>
      <c r="DI852" s="14" t="s">
        <v>704</v>
      </c>
      <c r="DJ852" s="14">
        <f>INDEX(属性投放!$BL$6:$BL$85,(CT852-2)*20+CX852)</f>
        <v>1200</v>
      </c>
      <c r="DK852" s="14">
        <f>SUMIFS(DJ$5:DJ852,$CR$5:$CR852,"="&amp;$CR852)</f>
        <v>9400</v>
      </c>
    </row>
    <row r="853" spans="95:115" ht="16.5" x14ac:dyDescent="0.2">
      <c r="CQ853" s="13">
        <v>849</v>
      </c>
      <c r="CR853" s="13">
        <f t="shared" si="833"/>
        <v>17</v>
      </c>
      <c r="CS853" s="13">
        <f t="shared" si="834"/>
        <v>17</v>
      </c>
      <c r="CT853" s="14">
        <f t="shared" si="835"/>
        <v>3</v>
      </c>
      <c r="CU853" s="14">
        <f t="shared" si="836"/>
        <v>1102017</v>
      </c>
      <c r="CV853" s="14" t="str">
        <f>INDEX($O$6:$O$27,CR853)&amp;"-"&amp;INDEX(属性投放!$AB$7:$AB$26,CX853)&amp;"-魂火-"&amp;CZ853</f>
        <v>飞廉-叫唤+2-魂火-2</v>
      </c>
      <c r="CW853" s="25" t="s">
        <v>162</v>
      </c>
      <c r="CX853" s="14">
        <f>INDEX(属性投放!$AL$7:$AL$58,CS853)</f>
        <v>9</v>
      </c>
      <c r="CY853" s="14" t="s">
        <v>701</v>
      </c>
      <c r="CZ853" s="14">
        <f>INDEX(属性投放!$AM$7:$AM$58,CS853)</f>
        <v>2</v>
      </c>
      <c r="DA853" s="14">
        <f t="shared" si="837"/>
        <v>17</v>
      </c>
      <c r="DB853" s="14">
        <f>INDEX(属性投放!$AN$7:$AN$58,DA853)</f>
        <v>62</v>
      </c>
      <c r="DC853" s="14" t="s">
        <v>702</v>
      </c>
      <c r="DD853" s="14">
        <f>INDEX(属性投放!$BJ$6:$BJ$85,(CT853-2)*20+CX853)</f>
        <v>120</v>
      </c>
      <c r="DE853" s="14">
        <f>SUMIFS(DD$5:DD853,$CR$5:$CR853,"="&amp;$CR853)</f>
        <v>1060</v>
      </c>
      <c r="DF853" s="14" t="s">
        <v>703</v>
      </c>
      <c r="DG853" s="14">
        <f>INDEX(属性投放!$BK$6:$BK$85,(CT853-2)*20+CX853)</f>
        <v>60</v>
      </c>
      <c r="DH853" s="14">
        <f>SUMIFS(DG$5:DG853,$CR$5:$CR853,"="&amp;$CR853)</f>
        <v>532</v>
      </c>
      <c r="DI853" s="14" t="s">
        <v>704</v>
      </c>
      <c r="DJ853" s="14">
        <f>INDEX(属性投放!$BL$6:$BL$85,(CT853-2)*20+CX853)</f>
        <v>1200</v>
      </c>
      <c r="DK853" s="14">
        <f>SUMIFS(DJ$5:DJ853,$CR$5:$CR853,"="&amp;$CR853)</f>
        <v>10600</v>
      </c>
    </row>
    <row r="854" spans="95:115" ht="16.5" x14ac:dyDescent="0.2">
      <c r="CQ854" s="13">
        <v>850</v>
      </c>
      <c r="CR854" s="13">
        <f t="shared" si="833"/>
        <v>17</v>
      </c>
      <c r="CS854" s="13">
        <f t="shared" si="834"/>
        <v>18</v>
      </c>
      <c r="CT854" s="14">
        <f t="shared" si="835"/>
        <v>3</v>
      </c>
      <c r="CU854" s="14">
        <f t="shared" si="836"/>
        <v>1102017</v>
      </c>
      <c r="CV854" s="14" t="str">
        <f>INDEX($O$6:$O$27,CR854)&amp;"-"&amp;INDEX(属性投放!$AB$7:$AB$26,CX854)&amp;"-魂火-"&amp;CZ854</f>
        <v>飞廉-叫唤+2-魂火-3</v>
      </c>
      <c r="CW854" s="25" t="s">
        <v>162</v>
      </c>
      <c r="CX854" s="14">
        <f>INDEX(属性投放!$AL$7:$AL$58,CS854)</f>
        <v>9</v>
      </c>
      <c r="CY854" s="14" t="s">
        <v>701</v>
      </c>
      <c r="CZ854" s="14">
        <f>INDEX(属性投放!$AM$7:$AM$58,CS854)</f>
        <v>3</v>
      </c>
      <c r="DA854" s="14">
        <f t="shared" si="837"/>
        <v>18</v>
      </c>
      <c r="DB854" s="14">
        <f>INDEX(属性投放!$AN$7:$AN$58,DA854)</f>
        <v>65</v>
      </c>
      <c r="DC854" s="14" t="s">
        <v>702</v>
      </c>
      <c r="DD854" s="14">
        <f>INDEX(属性投放!$BJ$6:$BJ$85,(CT854-2)*20+CX854)</f>
        <v>120</v>
      </c>
      <c r="DE854" s="14">
        <f>SUMIFS(DD$5:DD854,$CR$5:$CR854,"="&amp;$CR854)</f>
        <v>1180</v>
      </c>
      <c r="DF854" s="14" t="s">
        <v>703</v>
      </c>
      <c r="DG854" s="14">
        <f>INDEX(属性投放!$BK$6:$BK$85,(CT854-2)*20+CX854)</f>
        <v>60</v>
      </c>
      <c r="DH854" s="14">
        <f>SUMIFS(DG$5:DG854,$CR$5:$CR854,"="&amp;$CR854)</f>
        <v>592</v>
      </c>
      <c r="DI854" s="14" t="s">
        <v>704</v>
      </c>
      <c r="DJ854" s="14">
        <f>INDEX(属性投放!$BL$6:$BL$85,(CT854-2)*20+CX854)</f>
        <v>1200</v>
      </c>
      <c r="DK854" s="14">
        <f>SUMIFS(DJ$5:DJ854,$CR$5:$CR854,"="&amp;$CR854)</f>
        <v>11800</v>
      </c>
    </row>
    <row r="855" spans="95:115" ht="16.5" x14ac:dyDescent="0.2">
      <c r="CQ855" s="13">
        <v>851</v>
      </c>
      <c r="CR855" s="13">
        <f t="shared" si="833"/>
        <v>17</v>
      </c>
      <c r="CS855" s="13">
        <f t="shared" si="834"/>
        <v>19</v>
      </c>
      <c r="CT855" s="14">
        <f t="shared" si="835"/>
        <v>3</v>
      </c>
      <c r="CU855" s="14">
        <f t="shared" si="836"/>
        <v>1102017</v>
      </c>
      <c r="CV855" s="14" t="str">
        <f>INDEX($O$6:$O$27,CR855)&amp;"-"&amp;INDEX(属性投放!$AB$7:$AB$26,CX855)&amp;"-魂火-"&amp;CZ855</f>
        <v>飞廉-大叫唤-魂火-1</v>
      </c>
      <c r="CW855" s="25" t="s">
        <v>162</v>
      </c>
      <c r="CX855" s="14">
        <f>INDEX(属性投放!$AL$7:$AL$58,CS855)</f>
        <v>10</v>
      </c>
      <c r="CY855" s="14" t="s">
        <v>701</v>
      </c>
      <c r="CZ855" s="14">
        <f>INDEX(属性投放!$AM$7:$AM$58,CS855)</f>
        <v>1</v>
      </c>
      <c r="DA855" s="14">
        <f t="shared" si="837"/>
        <v>19</v>
      </c>
      <c r="DB855" s="14">
        <f>INDEX(属性投放!$AN$7:$AN$58,DA855)</f>
        <v>67</v>
      </c>
      <c r="DC855" s="14" t="s">
        <v>702</v>
      </c>
      <c r="DD855" s="14">
        <f>INDEX(属性投放!$BJ$6:$BJ$85,(CT855-2)*20+CX855)</f>
        <v>150</v>
      </c>
      <c r="DE855" s="14">
        <f>SUMIFS(DD$5:DD855,$CR$5:$CR855,"="&amp;$CR855)</f>
        <v>1330</v>
      </c>
      <c r="DF855" s="14" t="s">
        <v>703</v>
      </c>
      <c r="DG855" s="14">
        <f>INDEX(属性投放!$BK$6:$BK$85,(CT855-2)*20+CX855)</f>
        <v>75</v>
      </c>
      <c r="DH855" s="14">
        <f>SUMIFS(DG$5:DG855,$CR$5:$CR855,"="&amp;$CR855)</f>
        <v>667</v>
      </c>
      <c r="DI855" s="14" t="s">
        <v>704</v>
      </c>
      <c r="DJ855" s="14">
        <f>INDEX(属性投放!$BL$6:$BL$85,(CT855-2)*20+CX855)</f>
        <v>1500</v>
      </c>
      <c r="DK855" s="14">
        <f>SUMIFS(DJ$5:DJ855,$CR$5:$CR855,"="&amp;$CR855)</f>
        <v>13300</v>
      </c>
    </row>
    <row r="856" spans="95:115" ht="16.5" x14ac:dyDescent="0.2">
      <c r="CQ856" s="13">
        <v>852</v>
      </c>
      <c r="CR856" s="13">
        <f t="shared" si="833"/>
        <v>17</v>
      </c>
      <c r="CS856" s="13">
        <f t="shared" si="834"/>
        <v>20</v>
      </c>
      <c r="CT856" s="14">
        <f t="shared" si="835"/>
        <v>3</v>
      </c>
      <c r="CU856" s="14">
        <f t="shared" si="836"/>
        <v>1102017</v>
      </c>
      <c r="CV856" s="14" t="str">
        <f>INDEX($O$6:$O$27,CR856)&amp;"-"&amp;INDEX(属性投放!$AB$7:$AB$26,CX856)&amp;"-魂火-"&amp;CZ856</f>
        <v>飞廉-大叫唤-魂火-2</v>
      </c>
      <c r="CW856" s="25" t="s">
        <v>162</v>
      </c>
      <c r="CX856" s="14">
        <f>INDEX(属性投放!$AL$7:$AL$58,CS856)</f>
        <v>10</v>
      </c>
      <c r="CY856" s="14" t="s">
        <v>701</v>
      </c>
      <c r="CZ856" s="14">
        <f>INDEX(属性投放!$AM$7:$AM$58,CS856)</f>
        <v>2</v>
      </c>
      <c r="DA856" s="14">
        <f t="shared" si="837"/>
        <v>20</v>
      </c>
      <c r="DB856" s="14">
        <f>INDEX(属性投放!$AN$7:$AN$58,DA856)</f>
        <v>70</v>
      </c>
      <c r="DC856" s="14" t="s">
        <v>702</v>
      </c>
      <c r="DD856" s="14">
        <f>INDEX(属性投放!$BJ$6:$BJ$85,(CT856-2)*20+CX856)</f>
        <v>150</v>
      </c>
      <c r="DE856" s="14">
        <f>SUMIFS(DD$5:DD856,$CR$5:$CR856,"="&amp;$CR856)</f>
        <v>1480</v>
      </c>
      <c r="DF856" s="14" t="s">
        <v>703</v>
      </c>
      <c r="DG856" s="14">
        <f>INDEX(属性投放!$BK$6:$BK$85,(CT856-2)*20+CX856)</f>
        <v>75</v>
      </c>
      <c r="DH856" s="14">
        <f>SUMIFS(DG$5:DG856,$CR$5:$CR856,"="&amp;$CR856)</f>
        <v>742</v>
      </c>
      <c r="DI856" s="14" t="s">
        <v>704</v>
      </c>
      <c r="DJ856" s="14">
        <f>INDEX(属性投放!$BL$6:$BL$85,(CT856-2)*20+CX856)</f>
        <v>1500</v>
      </c>
      <c r="DK856" s="14">
        <f>SUMIFS(DJ$5:DJ856,$CR$5:$CR856,"="&amp;$CR856)</f>
        <v>14800</v>
      </c>
    </row>
    <row r="857" spans="95:115" ht="16.5" x14ac:dyDescent="0.2">
      <c r="CQ857" s="13">
        <v>853</v>
      </c>
      <c r="CR857" s="13">
        <f t="shared" si="833"/>
        <v>17</v>
      </c>
      <c r="CS857" s="13">
        <f t="shared" si="834"/>
        <v>21</v>
      </c>
      <c r="CT857" s="14">
        <f t="shared" si="835"/>
        <v>3</v>
      </c>
      <c r="CU857" s="14">
        <f t="shared" si="836"/>
        <v>1102017</v>
      </c>
      <c r="CV857" s="14" t="str">
        <f>INDEX($O$6:$O$27,CR857)&amp;"-"&amp;INDEX(属性投放!$AB$7:$AB$26,CX857)&amp;"-魂火-"&amp;CZ857</f>
        <v>飞廉-大叫唤-魂火-3</v>
      </c>
      <c r="CW857" s="25" t="s">
        <v>162</v>
      </c>
      <c r="CX857" s="14">
        <f>INDEX(属性投放!$AL$7:$AL$58,CS857)</f>
        <v>10</v>
      </c>
      <c r="CY857" s="14" t="s">
        <v>701</v>
      </c>
      <c r="CZ857" s="14">
        <f>INDEX(属性投放!$AM$7:$AM$58,CS857)</f>
        <v>3</v>
      </c>
      <c r="DA857" s="14">
        <f t="shared" si="837"/>
        <v>21</v>
      </c>
      <c r="DB857" s="14">
        <f>INDEX(属性投放!$AN$7:$AN$58,DA857)</f>
        <v>72</v>
      </c>
      <c r="DC857" s="14" t="s">
        <v>702</v>
      </c>
      <c r="DD857" s="14">
        <f>INDEX(属性投放!$BJ$6:$BJ$85,(CT857-2)*20+CX857)</f>
        <v>150</v>
      </c>
      <c r="DE857" s="14">
        <f>SUMIFS(DD$5:DD857,$CR$5:$CR857,"="&amp;$CR857)</f>
        <v>1630</v>
      </c>
      <c r="DF857" s="14" t="s">
        <v>703</v>
      </c>
      <c r="DG857" s="14">
        <f>INDEX(属性投放!$BK$6:$BK$85,(CT857-2)*20+CX857)</f>
        <v>75</v>
      </c>
      <c r="DH857" s="14">
        <f>SUMIFS(DG$5:DG857,$CR$5:$CR857,"="&amp;$CR857)</f>
        <v>817</v>
      </c>
      <c r="DI857" s="14" t="s">
        <v>704</v>
      </c>
      <c r="DJ857" s="14">
        <f>INDEX(属性投放!$BL$6:$BL$85,(CT857-2)*20+CX857)</f>
        <v>1500</v>
      </c>
      <c r="DK857" s="14">
        <f>SUMIFS(DJ$5:DJ857,$CR$5:$CR857,"="&amp;$CR857)</f>
        <v>16300</v>
      </c>
    </row>
    <row r="858" spans="95:115" ht="16.5" x14ac:dyDescent="0.2">
      <c r="CQ858" s="13">
        <v>854</v>
      </c>
      <c r="CR858" s="13">
        <f t="shared" si="833"/>
        <v>17</v>
      </c>
      <c r="CS858" s="13">
        <f t="shared" si="834"/>
        <v>22</v>
      </c>
      <c r="CT858" s="14">
        <f t="shared" si="835"/>
        <v>3</v>
      </c>
      <c r="CU858" s="14">
        <f t="shared" si="836"/>
        <v>1102017</v>
      </c>
      <c r="CV858" s="14" t="str">
        <f>INDEX($O$6:$O$27,CR858)&amp;"-"&amp;INDEX(属性投放!$AB$7:$AB$26,CX858)&amp;"-魂火-"&amp;CZ858</f>
        <v>飞廉-大叫唤+1-魂火-1</v>
      </c>
      <c r="CW858" s="25" t="s">
        <v>162</v>
      </c>
      <c r="CX858" s="14">
        <f>INDEX(属性投放!$AL$7:$AL$58,CS858)</f>
        <v>11</v>
      </c>
      <c r="CY858" s="14" t="s">
        <v>701</v>
      </c>
      <c r="CZ858" s="14">
        <f>INDEX(属性投放!$AM$7:$AM$58,CS858)</f>
        <v>1</v>
      </c>
      <c r="DA858" s="14">
        <f t="shared" si="837"/>
        <v>22</v>
      </c>
      <c r="DB858" s="14">
        <f>INDEX(属性投放!$AN$7:$AN$58,DA858)</f>
        <v>75</v>
      </c>
      <c r="DC858" s="14" t="s">
        <v>702</v>
      </c>
      <c r="DD858" s="14">
        <f>INDEX(属性投放!$BJ$6:$BJ$85,(CT858-2)*20+CX858)</f>
        <v>180</v>
      </c>
      <c r="DE858" s="14">
        <f>SUMIFS(DD$5:DD858,$CR$5:$CR858,"="&amp;$CR858)</f>
        <v>1810</v>
      </c>
      <c r="DF858" s="14" t="s">
        <v>703</v>
      </c>
      <c r="DG858" s="14">
        <f>INDEX(属性投放!$BK$6:$BK$85,(CT858-2)*20+CX858)</f>
        <v>90</v>
      </c>
      <c r="DH858" s="14">
        <f>SUMIFS(DG$5:DG858,$CR$5:$CR858,"="&amp;$CR858)</f>
        <v>907</v>
      </c>
      <c r="DI858" s="14" t="s">
        <v>704</v>
      </c>
      <c r="DJ858" s="14">
        <f>INDEX(属性投放!$BL$6:$BL$85,(CT858-2)*20+CX858)</f>
        <v>1800</v>
      </c>
      <c r="DK858" s="14">
        <f>SUMIFS(DJ$5:DJ858,$CR$5:$CR858,"="&amp;$CR858)</f>
        <v>18100</v>
      </c>
    </row>
    <row r="859" spans="95:115" ht="16.5" x14ac:dyDescent="0.2">
      <c r="CQ859" s="13">
        <v>855</v>
      </c>
      <c r="CR859" s="13">
        <f t="shared" si="833"/>
        <v>17</v>
      </c>
      <c r="CS859" s="13">
        <f t="shared" si="834"/>
        <v>23</v>
      </c>
      <c r="CT859" s="14">
        <f t="shared" si="835"/>
        <v>3</v>
      </c>
      <c r="CU859" s="14">
        <f t="shared" si="836"/>
        <v>1102017</v>
      </c>
      <c r="CV859" s="14" t="str">
        <f>INDEX($O$6:$O$27,CR859)&amp;"-"&amp;INDEX(属性投放!$AB$7:$AB$26,CX859)&amp;"-魂火-"&amp;CZ859</f>
        <v>飞廉-大叫唤+1-魂火-2</v>
      </c>
      <c r="CW859" s="25" t="s">
        <v>162</v>
      </c>
      <c r="CX859" s="14">
        <f>INDEX(属性投放!$AL$7:$AL$58,CS859)</f>
        <v>11</v>
      </c>
      <c r="CY859" s="14" t="s">
        <v>701</v>
      </c>
      <c r="CZ859" s="14">
        <f>INDEX(属性投放!$AM$7:$AM$58,CS859)</f>
        <v>2</v>
      </c>
      <c r="DA859" s="14">
        <f t="shared" si="837"/>
        <v>23</v>
      </c>
      <c r="DB859" s="14">
        <f>INDEX(属性投放!$AN$7:$AN$58,DA859)</f>
        <v>77</v>
      </c>
      <c r="DC859" s="14" t="s">
        <v>702</v>
      </c>
      <c r="DD859" s="14">
        <f>INDEX(属性投放!$BJ$6:$BJ$85,(CT859-2)*20+CX859)</f>
        <v>180</v>
      </c>
      <c r="DE859" s="14">
        <f>SUMIFS(DD$5:DD859,$CR$5:$CR859,"="&amp;$CR859)</f>
        <v>1990</v>
      </c>
      <c r="DF859" s="14" t="s">
        <v>703</v>
      </c>
      <c r="DG859" s="14">
        <f>INDEX(属性投放!$BK$6:$BK$85,(CT859-2)*20+CX859)</f>
        <v>90</v>
      </c>
      <c r="DH859" s="14">
        <f>SUMIFS(DG$5:DG859,$CR$5:$CR859,"="&amp;$CR859)</f>
        <v>997</v>
      </c>
      <c r="DI859" s="14" t="s">
        <v>704</v>
      </c>
      <c r="DJ859" s="14">
        <f>INDEX(属性投放!$BL$6:$BL$85,(CT859-2)*20+CX859)</f>
        <v>1800</v>
      </c>
      <c r="DK859" s="14">
        <f>SUMIFS(DJ$5:DJ859,$CR$5:$CR859,"="&amp;$CR859)</f>
        <v>19900</v>
      </c>
    </row>
    <row r="860" spans="95:115" ht="16.5" x14ac:dyDescent="0.2">
      <c r="CQ860" s="13">
        <v>856</v>
      </c>
      <c r="CR860" s="13">
        <f t="shared" si="833"/>
        <v>17</v>
      </c>
      <c r="CS860" s="13">
        <f t="shared" si="834"/>
        <v>24</v>
      </c>
      <c r="CT860" s="14">
        <f t="shared" si="835"/>
        <v>3</v>
      </c>
      <c r="CU860" s="14">
        <f t="shared" si="836"/>
        <v>1102017</v>
      </c>
      <c r="CV860" s="14" t="str">
        <f>INDEX($O$6:$O$27,CR860)&amp;"-"&amp;INDEX(属性投放!$AB$7:$AB$26,CX860)&amp;"-魂火-"&amp;CZ860</f>
        <v>飞廉-大叫唤+1-魂火-3</v>
      </c>
      <c r="CW860" s="25" t="s">
        <v>162</v>
      </c>
      <c r="CX860" s="14">
        <f>INDEX(属性投放!$AL$7:$AL$58,CS860)</f>
        <v>11</v>
      </c>
      <c r="CY860" s="14" t="s">
        <v>701</v>
      </c>
      <c r="CZ860" s="14">
        <f>INDEX(属性投放!$AM$7:$AM$58,CS860)</f>
        <v>3</v>
      </c>
      <c r="DA860" s="14">
        <f t="shared" si="837"/>
        <v>24</v>
      </c>
      <c r="DB860" s="14">
        <f>INDEX(属性投放!$AN$7:$AN$58,DA860)</f>
        <v>80</v>
      </c>
      <c r="DC860" s="14" t="s">
        <v>702</v>
      </c>
      <c r="DD860" s="14">
        <f>INDEX(属性投放!$BJ$6:$BJ$85,(CT860-2)*20+CX860)</f>
        <v>180</v>
      </c>
      <c r="DE860" s="14">
        <f>SUMIFS(DD$5:DD860,$CR$5:$CR860,"="&amp;$CR860)</f>
        <v>2170</v>
      </c>
      <c r="DF860" s="14" t="s">
        <v>703</v>
      </c>
      <c r="DG860" s="14">
        <f>INDEX(属性投放!$BK$6:$BK$85,(CT860-2)*20+CX860)</f>
        <v>90</v>
      </c>
      <c r="DH860" s="14">
        <f>SUMIFS(DG$5:DG860,$CR$5:$CR860,"="&amp;$CR860)</f>
        <v>1087</v>
      </c>
      <c r="DI860" s="14" t="s">
        <v>704</v>
      </c>
      <c r="DJ860" s="14">
        <f>INDEX(属性投放!$BL$6:$BL$85,(CT860-2)*20+CX860)</f>
        <v>1800</v>
      </c>
      <c r="DK860" s="14">
        <f>SUMIFS(DJ$5:DJ860,$CR$5:$CR860,"="&amp;$CR860)</f>
        <v>21700</v>
      </c>
    </row>
    <row r="861" spans="95:115" ht="16.5" x14ac:dyDescent="0.2">
      <c r="CQ861" s="13">
        <v>857</v>
      </c>
      <c r="CR861" s="13">
        <f t="shared" si="833"/>
        <v>17</v>
      </c>
      <c r="CS861" s="13">
        <f t="shared" si="834"/>
        <v>25</v>
      </c>
      <c r="CT861" s="14">
        <f t="shared" si="835"/>
        <v>3</v>
      </c>
      <c r="CU861" s="14">
        <f t="shared" si="836"/>
        <v>1102017</v>
      </c>
      <c r="CV861" s="14" t="str">
        <f>INDEX($O$6:$O$27,CR861)&amp;"-"&amp;INDEX(属性投放!$AB$7:$AB$26,CX861)&amp;"-魂火-"&amp;CZ861</f>
        <v>飞廉-大叫唤+2-魂火-1</v>
      </c>
      <c r="CW861" s="25" t="s">
        <v>162</v>
      </c>
      <c r="CX861" s="14">
        <f>INDEX(属性投放!$AL$7:$AL$58,CS861)</f>
        <v>12</v>
      </c>
      <c r="CY861" s="14" t="s">
        <v>701</v>
      </c>
      <c r="CZ861" s="14">
        <f>INDEX(属性投放!$AM$7:$AM$58,CS861)</f>
        <v>1</v>
      </c>
      <c r="DA861" s="14">
        <f t="shared" si="837"/>
        <v>25</v>
      </c>
      <c r="DB861" s="14">
        <f>INDEX(属性投放!$AN$7:$AN$58,DA861)</f>
        <v>82</v>
      </c>
      <c r="DC861" s="14" t="s">
        <v>702</v>
      </c>
      <c r="DD861" s="14">
        <f>INDEX(属性投放!$BJ$6:$BJ$85,(CT861-2)*20+CX861)</f>
        <v>250</v>
      </c>
      <c r="DE861" s="14">
        <f>SUMIFS(DD$5:DD861,$CR$5:$CR861,"="&amp;$CR861)</f>
        <v>2420</v>
      </c>
      <c r="DF861" s="14" t="s">
        <v>703</v>
      </c>
      <c r="DG861" s="14">
        <f>INDEX(属性投放!$BK$6:$BK$85,(CT861-2)*20+CX861)</f>
        <v>125</v>
      </c>
      <c r="DH861" s="14">
        <f>SUMIFS(DG$5:DG861,$CR$5:$CR861,"="&amp;$CR861)</f>
        <v>1212</v>
      </c>
      <c r="DI861" s="14" t="s">
        <v>704</v>
      </c>
      <c r="DJ861" s="14">
        <f>INDEX(属性投放!$BL$6:$BL$85,(CT861-2)*20+CX861)</f>
        <v>2500</v>
      </c>
      <c r="DK861" s="14">
        <f>SUMIFS(DJ$5:DJ861,$CR$5:$CR861,"="&amp;$CR861)</f>
        <v>24200</v>
      </c>
    </row>
    <row r="862" spans="95:115" ht="16.5" x14ac:dyDescent="0.2">
      <c r="CQ862" s="13">
        <v>858</v>
      </c>
      <c r="CR862" s="13">
        <f t="shared" si="833"/>
        <v>17</v>
      </c>
      <c r="CS862" s="13">
        <f t="shared" si="834"/>
        <v>26</v>
      </c>
      <c r="CT862" s="14">
        <f t="shared" si="835"/>
        <v>3</v>
      </c>
      <c r="CU862" s="14">
        <f t="shared" si="836"/>
        <v>1102017</v>
      </c>
      <c r="CV862" s="14" t="str">
        <f>INDEX($O$6:$O$27,CR862)&amp;"-"&amp;INDEX(属性投放!$AB$7:$AB$26,CX862)&amp;"-魂火-"&amp;CZ862</f>
        <v>飞廉-大叫唤+2-魂火-2</v>
      </c>
      <c r="CW862" s="25" t="s">
        <v>162</v>
      </c>
      <c r="CX862" s="14">
        <f>INDEX(属性投放!$AL$7:$AL$58,CS862)</f>
        <v>12</v>
      </c>
      <c r="CY862" s="14" t="s">
        <v>701</v>
      </c>
      <c r="CZ862" s="14">
        <f>INDEX(属性投放!$AM$7:$AM$58,CS862)</f>
        <v>2</v>
      </c>
      <c r="DA862" s="14">
        <f t="shared" si="837"/>
        <v>26</v>
      </c>
      <c r="DB862" s="14">
        <f>INDEX(属性投放!$AN$7:$AN$58,DA862)</f>
        <v>85</v>
      </c>
      <c r="DC862" s="14" t="s">
        <v>702</v>
      </c>
      <c r="DD862" s="14">
        <f>INDEX(属性投放!$BJ$6:$BJ$85,(CT862-2)*20+CX862)</f>
        <v>250</v>
      </c>
      <c r="DE862" s="14">
        <f>SUMIFS(DD$5:DD862,$CR$5:$CR862,"="&amp;$CR862)</f>
        <v>2670</v>
      </c>
      <c r="DF862" s="14" t="s">
        <v>703</v>
      </c>
      <c r="DG862" s="14">
        <f>INDEX(属性投放!$BK$6:$BK$85,(CT862-2)*20+CX862)</f>
        <v>125</v>
      </c>
      <c r="DH862" s="14">
        <f>SUMIFS(DG$5:DG862,$CR$5:$CR862,"="&amp;$CR862)</f>
        <v>1337</v>
      </c>
      <c r="DI862" s="14" t="s">
        <v>704</v>
      </c>
      <c r="DJ862" s="14">
        <f>INDEX(属性投放!$BL$6:$BL$85,(CT862-2)*20+CX862)</f>
        <v>2500</v>
      </c>
      <c r="DK862" s="14">
        <f>SUMIFS(DJ$5:DJ862,$CR$5:$CR862,"="&amp;$CR862)</f>
        <v>26700</v>
      </c>
    </row>
    <row r="863" spans="95:115" ht="16.5" x14ac:dyDescent="0.2">
      <c r="CQ863" s="13">
        <v>859</v>
      </c>
      <c r="CR863" s="13">
        <f t="shared" si="833"/>
        <v>17</v>
      </c>
      <c r="CS863" s="13">
        <f t="shared" si="834"/>
        <v>27</v>
      </c>
      <c r="CT863" s="14">
        <f t="shared" si="835"/>
        <v>3</v>
      </c>
      <c r="CU863" s="14">
        <f t="shared" si="836"/>
        <v>1102017</v>
      </c>
      <c r="CV863" s="14" t="str">
        <f>INDEX($O$6:$O$27,CR863)&amp;"-"&amp;INDEX(属性投放!$AB$7:$AB$26,CX863)&amp;"-魂火-"&amp;CZ863</f>
        <v>飞廉-大叫唤+2-魂火-3</v>
      </c>
      <c r="CW863" s="25" t="s">
        <v>162</v>
      </c>
      <c r="CX863" s="14">
        <f>INDEX(属性投放!$AL$7:$AL$58,CS863)</f>
        <v>12</v>
      </c>
      <c r="CY863" s="14" t="s">
        <v>701</v>
      </c>
      <c r="CZ863" s="14">
        <f>INDEX(属性投放!$AM$7:$AM$58,CS863)</f>
        <v>3</v>
      </c>
      <c r="DA863" s="14">
        <f t="shared" si="837"/>
        <v>27</v>
      </c>
      <c r="DB863" s="14">
        <f>INDEX(属性投放!$AN$7:$AN$58,DA863)</f>
        <v>87</v>
      </c>
      <c r="DC863" s="14" t="s">
        <v>702</v>
      </c>
      <c r="DD863" s="14">
        <f>INDEX(属性投放!$BJ$6:$BJ$85,(CT863-2)*20+CX863)</f>
        <v>250</v>
      </c>
      <c r="DE863" s="14">
        <f>SUMIFS(DD$5:DD863,$CR$5:$CR863,"="&amp;$CR863)</f>
        <v>2920</v>
      </c>
      <c r="DF863" s="14" t="s">
        <v>703</v>
      </c>
      <c r="DG863" s="14">
        <f>INDEX(属性投放!$BK$6:$BK$85,(CT863-2)*20+CX863)</f>
        <v>125</v>
      </c>
      <c r="DH863" s="14">
        <f>SUMIFS(DG$5:DG863,$CR$5:$CR863,"="&amp;$CR863)</f>
        <v>1462</v>
      </c>
      <c r="DI863" s="14" t="s">
        <v>704</v>
      </c>
      <c r="DJ863" s="14">
        <f>INDEX(属性投放!$BL$6:$BL$85,(CT863-2)*20+CX863)</f>
        <v>2500</v>
      </c>
      <c r="DK863" s="14">
        <f>SUMIFS(DJ$5:DJ863,$CR$5:$CR863,"="&amp;$CR863)</f>
        <v>29200</v>
      </c>
    </row>
    <row r="864" spans="95:115" ht="16.5" x14ac:dyDescent="0.2">
      <c r="CQ864" s="13">
        <v>860</v>
      </c>
      <c r="CR864" s="13">
        <f t="shared" si="833"/>
        <v>17</v>
      </c>
      <c r="CS864" s="13">
        <f t="shared" si="834"/>
        <v>28</v>
      </c>
      <c r="CT864" s="14">
        <f t="shared" si="835"/>
        <v>3</v>
      </c>
      <c r="CU864" s="14">
        <f t="shared" si="836"/>
        <v>1102017</v>
      </c>
      <c r="CV864" s="14" t="str">
        <f>INDEX($O$6:$O$27,CR864)&amp;"-"&amp;INDEX(属性投放!$AB$7:$AB$26,CX864)&amp;"-魂火-"&amp;CZ864</f>
        <v>飞廉-焦热-魂火-1</v>
      </c>
      <c r="CW864" s="25" t="s">
        <v>162</v>
      </c>
      <c r="CX864" s="14">
        <f>INDEX(属性投放!$AL$7:$AL$58,CS864)</f>
        <v>13</v>
      </c>
      <c r="CY864" s="14" t="s">
        <v>701</v>
      </c>
      <c r="CZ864" s="14">
        <f>INDEX(属性投放!$AM$7:$AM$58,CS864)</f>
        <v>1</v>
      </c>
      <c r="DA864" s="14">
        <f t="shared" si="837"/>
        <v>28</v>
      </c>
      <c r="DB864" s="14">
        <f>INDEX(属性投放!$AN$7:$AN$58,DA864)</f>
        <v>90</v>
      </c>
      <c r="DC864" s="14" t="s">
        <v>702</v>
      </c>
      <c r="DD864" s="14">
        <f>INDEX(属性投放!$BJ$6:$BJ$85,(CT864-2)*20+CX864)</f>
        <v>300</v>
      </c>
      <c r="DE864" s="14">
        <f>SUMIFS(DD$5:DD864,$CR$5:$CR864,"="&amp;$CR864)</f>
        <v>3220</v>
      </c>
      <c r="DF864" s="14" t="s">
        <v>703</v>
      </c>
      <c r="DG864" s="14">
        <f>INDEX(属性投放!$BK$6:$BK$85,(CT864-2)*20+CX864)</f>
        <v>150</v>
      </c>
      <c r="DH864" s="14">
        <f>SUMIFS(DG$5:DG864,$CR$5:$CR864,"="&amp;$CR864)</f>
        <v>1612</v>
      </c>
      <c r="DI864" s="14" t="s">
        <v>704</v>
      </c>
      <c r="DJ864" s="14">
        <f>INDEX(属性投放!$BL$6:$BL$85,(CT864-2)*20+CX864)</f>
        <v>3000</v>
      </c>
      <c r="DK864" s="14">
        <f>SUMIFS(DJ$5:DJ864,$CR$5:$CR864,"="&amp;$CR864)</f>
        <v>32200</v>
      </c>
    </row>
    <row r="865" spans="95:115" ht="16.5" x14ac:dyDescent="0.2">
      <c r="CQ865" s="13">
        <v>861</v>
      </c>
      <c r="CR865" s="13">
        <f t="shared" si="833"/>
        <v>17</v>
      </c>
      <c r="CS865" s="13">
        <f t="shared" si="834"/>
        <v>29</v>
      </c>
      <c r="CT865" s="14">
        <f t="shared" si="835"/>
        <v>3</v>
      </c>
      <c r="CU865" s="14">
        <f t="shared" si="836"/>
        <v>1102017</v>
      </c>
      <c r="CV865" s="14" t="str">
        <f>INDEX($O$6:$O$27,CR865)&amp;"-"&amp;INDEX(属性投放!$AB$7:$AB$26,CX865)&amp;"-魂火-"&amp;CZ865</f>
        <v>飞廉-焦热-魂火-2</v>
      </c>
      <c r="CW865" s="25" t="s">
        <v>162</v>
      </c>
      <c r="CX865" s="14">
        <f>INDEX(属性投放!$AL$7:$AL$58,CS865)</f>
        <v>13</v>
      </c>
      <c r="CY865" s="14" t="s">
        <v>701</v>
      </c>
      <c r="CZ865" s="14">
        <f>INDEX(属性投放!$AM$7:$AM$58,CS865)</f>
        <v>2</v>
      </c>
      <c r="DA865" s="14">
        <f t="shared" si="837"/>
        <v>29</v>
      </c>
      <c r="DB865" s="14">
        <f>INDEX(属性投放!$AN$7:$AN$58,DA865)</f>
        <v>92</v>
      </c>
      <c r="DC865" s="14" t="s">
        <v>702</v>
      </c>
      <c r="DD865" s="14">
        <f>INDEX(属性投放!$BJ$6:$BJ$85,(CT865-2)*20+CX865)</f>
        <v>300</v>
      </c>
      <c r="DE865" s="14">
        <f>SUMIFS(DD$5:DD865,$CR$5:$CR865,"="&amp;$CR865)</f>
        <v>3520</v>
      </c>
      <c r="DF865" s="14" t="s">
        <v>703</v>
      </c>
      <c r="DG865" s="14">
        <f>INDEX(属性投放!$BK$6:$BK$85,(CT865-2)*20+CX865)</f>
        <v>150</v>
      </c>
      <c r="DH865" s="14">
        <f>SUMIFS(DG$5:DG865,$CR$5:$CR865,"="&amp;$CR865)</f>
        <v>1762</v>
      </c>
      <c r="DI865" s="14" t="s">
        <v>704</v>
      </c>
      <c r="DJ865" s="14">
        <f>INDEX(属性投放!$BL$6:$BL$85,(CT865-2)*20+CX865)</f>
        <v>3000</v>
      </c>
      <c r="DK865" s="14">
        <f>SUMIFS(DJ$5:DJ865,$CR$5:$CR865,"="&amp;$CR865)</f>
        <v>35200</v>
      </c>
    </row>
    <row r="866" spans="95:115" ht="16.5" x14ac:dyDescent="0.2">
      <c r="CQ866" s="13">
        <v>862</v>
      </c>
      <c r="CR866" s="13">
        <f t="shared" si="833"/>
        <v>17</v>
      </c>
      <c r="CS866" s="13">
        <f t="shared" si="834"/>
        <v>30</v>
      </c>
      <c r="CT866" s="14">
        <f t="shared" si="835"/>
        <v>3</v>
      </c>
      <c r="CU866" s="14">
        <f t="shared" si="836"/>
        <v>1102017</v>
      </c>
      <c r="CV866" s="14" t="str">
        <f>INDEX($O$6:$O$27,CR866)&amp;"-"&amp;INDEX(属性投放!$AB$7:$AB$26,CX866)&amp;"-魂火-"&amp;CZ866</f>
        <v>飞廉-焦热-魂火-3</v>
      </c>
      <c r="CW866" s="25" t="s">
        <v>162</v>
      </c>
      <c r="CX866" s="14">
        <f>INDEX(属性投放!$AL$7:$AL$58,CS866)</f>
        <v>13</v>
      </c>
      <c r="CY866" s="14" t="s">
        <v>701</v>
      </c>
      <c r="CZ866" s="14">
        <f>INDEX(属性投放!$AM$7:$AM$58,CS866)</f>
        <v>3</v>
      </c>
      <c r="DA866" s="14">
        <f t="shared" si="837"/>
        <v>30</v>
      </c>
      <c r="DB866" s="14">
        <f>INDEX(属性投放!$AN$7:$AN$58,DA866)</f>
        <v>95</v>
      </c>
      <c r="DC866" s="14" t="s">
        <v>702</v>
      </c>
      <c r="DD866" s="14">
        <f>INDEX(属性投放!$BJ$6:$BJ$85,(CT866-2)*20+CX866)</f>
        <v>300</v>
      </c>
      <c r="DE866" s="14">
        <f>SUMIFS(DD$5:DD866,$CR$5:$CR866,"="&amp;$CR866)</f>
        <v>3820</v>
      </c>
      <c r="DF866" s="14" t="s">
        <v>703</v>
      </c>
      <c r="DG866" s="14">
        <f>INDEX(属性投放!$BK$6:$BK$85,(CT866-2)*20+CX866)</f>
        <v>150</v>
      </c>
      <c r="DH866" s="14">
        <f>SUMIFS(DG$5:DG866,$CR$5:$CR866,"="&amp;$CR866)</f>
        <v>1912</v>
      </c>
      <c r="DI866" s="14" t="s">
        <v>704</v>
      </c>
      <c r="DJ866" s="14">
        <f>INDEX(属性投放!$BL$6:$BL$85,(CT866-2)*20+CX866)</f>
        <v>3000</v>
      </c>
      <c r="DK866" s="14">
        <f>SUMIFS(DJ$5:DJ866,$CR$5:$CR866,"="&amp;$CR866)</f>
        <v>38200</v>
      </c>
    </row>
    <row r="867" spans="95:115" ht="16.5" x14ac:dyDescent="0.2">
      <c r="CQ867" s="13">
        <v>863</v>
      </c>
      <c r="CR867" s="13">
        <f t="shared" si="833"/>
        <v>17</v>
      </c>
      <c r="CS867" s="13">
        <f t="shared" si="834"/>
        <v>31</v>
      </c>
      <c r="CT867" s="14">
        <f t="shared" si="835"/>
        <v>3</v>
      </c>
      <c r="CU867" s="14">
        <f t="shared" si="836"/>
        <v>1102017</v>
      </c>
      <c r="CV867" s="14" t="str">
        <f>INDEX($O$6:$O$27,CR867)&amp;"-"&amp;INDEX(属性投放!$AB$7:$AB$26,CX867)&amp;"-魂火-"&amp;CZ867</f>
        <v>飞廉-焦热+1-魂火-1</v>
      </c>
      <c r="CW867" s="25" t="s">
        <v>162</v>
      </c>
      <c r="CX867" s="14">
        <f>INDEX(属性投放!$AL$7:$AL$58,CS867)</f>
        <v>14</v>
      </c>
      <c r="CY867" s="14" t="s">
        <v>701</v>
      </c>
      <c r="CZ867" s="14">
        <f>INDEX(属性投放!$AM$7:$AM$58,CS867)</f>
        <v>1</v>
      </c>
      <c r="DA867" s="14">
        <f t="shared" si="837"/>
        <v>31</v>
      </c>
      <c r="DB867" s="14">
        <f>INDEX(属性投放!$AN$7:$AN$58,DA867)</f>
        <v>97</v>
      </c>
      <c r="DC867" s="14" t="s">
        <v>702</v>
      </c>
      <c r="DD867" s="14">
        <f>INDEX(属性投放!$BJ$6:$BJ$85,(CT867-2)*20+CX867)</f>
        <v>350</v>
      </c>
      <c r="DE867" s="14">
        <f>SUMIFS(DD$5:DD867,$CR$5:$CR867,"="&amp;$CR867)</f>
        <v>4170</v>
      </c>
      <c r="DF867" s="14" t="s">
        <v>703</v>
      </c>
      <c r="DG867" s="14">
        <f>INDEX(属性投放!$BK$6:$BK$85,(CT867-2)*20+CX867)</f>
        <v>175</v>
      </c>
      <c r="DH867" s="14">
        <f>SUMIFS(DG$5:DG867,$CR$5:$CR867,"="&amp;$CR867)</f>
        <v>2087</v>
      </c>
      <c r="DI867" s="14" t="s">
        <v>704</v>
      </c>
      <c r="DJ867" s="14">
        <f>INDEX(属性投放!$BL$6:$BL$85,(CT867-2)*20+CX867)</f>
        <v>3500</v>
      </c>
      <c r="DK867" s="14">
        <f>SUMIFS(DJ$5:DJ867,$CR$5:$CR867,"="&amp;$CR867)</f>
        <v>41700</v>
      </c>
    </row>
    <row r="868" spans="95:115" ht="16.5" x14ac:dyDescent="0.2">
      <c r="CQ868" s="13">
        <v>864</v>
      </c>
      <c r="CR868" s="13">
        <f t="shared" si="833"/>
        <v>17</v>
      </c>
      <c r="CS868" s="13">
        <f t="shared" si="834"/>
        <v>32</v>
      </c>
      <c r="CT868" s="14">
        <f t="shared" si="835"/>
        <v>3</v>
      </c>
      <c r="CU868" s="14">
        <f t="shared" si="836"/>
        <v>1102017</v>
      </c>
      <c r="CV868" s="14" t="str">
        <f>INDEX($O$6:$O$27,CR868)&amp;"-"&amp;INDEX(属性投放!$AB$7:$AB$26,CX868)&amp;"-魂火-"&amp;CZ868</f>
        <v>飞廉-焦热+1-魂火-2</v>
      </c>
      <c r="CW868" s="25" t="s">
        <v>162</v>
      </c>
      <c r="CX868" s="14">
        <f>INDEX(属性投放!$AL$7:$AL$58,CS868)</f>
        <v>14</v>
      </c>
      <c r="CY868" s="14" t="s">
        <v>701</v>
      </c>
      <c r="CZ868" s="14">
        <f>INDEX(属性投放!$AM$7:$AM$58,CS868)</f>
        <v>2</v>
      </c>
      <c r="DA868" s="14">
        <f t="shared" si="837"/>
        <v>32</v>
      </c>
      <c r="DB868" s="14">
        <f>INDEX(属性投放!$AN$7:$AN$58,DA868)</f>
        <v>100</v>
      </c>
      <c r="DC868" s="14" t="s">
        <v>702</v>
      </c>
      <c r="DD868" s="14">
        <f>INDEX(属性投放!$BJ$6:$BJ$85,(CT868-2)*20+CX868)</f>
        <v>350</v>
      </c>
      <c r="DE868" s="14">
        <f>SUMIFS(DD$5:DD868,$CR$5:$CR868,"="&amp;$CR868)</f>
        <v>4520</v>
      </c>
      <c r="DF868" s="14" t="s">
        <v>703</v>
      </c>
      <c r="DG868" s="14">
        <f>INDEX(属性投放!$BK$6:$BK$85,(CT868-2)*20+CX868)</f>
        <v>175</v>
      </c>
      <c r="DH868" s="14">
        <f>SUMIFS(DG$5:DG868,$CR$5:$CR868,"="&amp;$CR868)</f>
        <v>2262</v>
      </c>
      <c r="DI868" s="14" t="s">
        <v>704</v>
      </c>
      <c r="DJ868" s="14">
        <f>INDEX(属性投放!$BL$6:$BL$85,(CT868-2)*20+CX868)</f>
        <v>3500</v>
      </c>
      <c r="DK868" s="14">
        <f>SUMIFS(DJ$5:DJ868,$CR$5:$CR868,"="&amp;$CR868)</f>
        <v>45200</v>
      </c>
    </row>
    <row r="869" spans="95:115" ht="16.5" x14ac:dyDescent="0.2">
      <c r="CQ869" s="13">
        <v>865</v>
      </c>
      <c r="CR869" s="13">
        <f t="shared" si="833"/>
        <v>17</v>
      </c>
      <c r="CS869" s="13">
        <f t="shared" si="834"/>
        <v>33</v>
      </c>
      <c r="CT869" s="14">
        <f t="shared" si="835"/>
        <v>3</v>
      </c>
      <c r="CU869" s="14">
        <f t="shared" si="836"/>
        <v>1102017</v>
      </c>
      <c r="CV869" s="14" t="str">
        <f>INDEX($O$6:$O$27,CR869)&amp;"-"&amp;INDEX(属性投放!$AB$7:$AB$26,CX869)&amp;"-魂火-"&amp;CZ869</f>
        <v>飞廉-焦热+1-魂火-3</v>
      </c>
      <c r="CW869" s="25" t="s">
        <v>162</v>
      </c>
      <c r="CX869" s="14">
        <f>INDEX(属性投放!$AL$7:$AL$58,CS869)</f>
        <v>14</v>
      </c>
      <c r="CY869" s="14" t="s">
        <v>701</v>
      </c>
      <c r="CZ869" s="14">
        <f>INDEX(属性投放!$AM$7:$AM$58,CS869)</f>
        <v>3</v>
      </c>
      <c r="DA869" s="14">
        <f t="shared" si="837"/>
        <v>33</v>
      </c>
      <c r="DB869" s="14">
        <f>INDEX(属性投放!$AN$7:$AN$58,DA869)</f>
        <v>102</v>
      </c>
      <c r="DC869" s="14" t="s">
        <v>702</v>
      </c>
      <c r="DD869" s="14">
        <f>INDEX(属性投放!$BJ$6:$BJ$85,(CT869-2)*20+CX869)</f>
        <v>350</v>
      </c>
      <c r="DE869" s="14">
        <f>SUMIFS(DD$5:DD869,$CR$5:$CR869,"="&amp;$CR869)</f>
        <v>4870</v>
      </c>
      <c r="DF869" s="14" t="s">
        <v>703</v>
      </c>
      <c r="DG869" s="14">
        <f>INDEX(属性投放!$BK$6:$BK$85,(CT869-2)*20+CX869)</f>
        <v>175</v>
      </c>
      <c r="DH869" s="14">
        <f>SUMIFS(DG$5:DG869,$CR$5:$CR869,"="&amp;$CR869)</f>
        <v>2437</v>
      </c>
      <c r="DI869" s="14" t="s">
        <v>704</v>
      </c>
      <c r="DJ869" s="14">
        <f>INDEX(属性投放!$BL$6:$BL$85,(CT869-2)*20+CX869)</f>
        <v>3500</v>
      </c>
      <c r="DK869" s="14">
        <f>SUMIFS(DJ$5:DJ869,$CR$5:$CR869,"="&amp;$CR869)</f>
        <v>48700</v>
      </c>
    </row>
    <row r="870" spans="95:115" ht="16.5" x14ac:dyDescent="0.2">
      <c r="CQ870" s="13">
        <v>866</v>
      </c>
      <c r="CR870" s="13">
        <f t="shared" si="833"/>
        <v>17</v>
      </c>
      <c r="CS870" s="13">
        <f t="shared" si="834"/>
        <v>34</v>
      </c>
      <c r="CT870" s="14">
        <f t="shared" si="835"/>
        <v>3</v>
      </c>
      <c r="CU870" s="14">
        <f t="shared" si="836"/>
        <v>1102017</v>
      </c>
      <c r="CV870" s="14" t="str">
        <f>INDEX($O$6:$O$27,CR870)&amp;"-"&amp;INDEX(属性投放!$AB$7:$AB$26,CX870)&amp;"-魂火-"&amp;CZ870</f>
        <v>飞廉-焦热+2-魂火-1</v>
      </c>
      <c r="CW870" s="25" t="s">
        <v>162</v>
      </c>
      <c r="CX870" s="14">
        <f>INDEX(属性投放!$AL$7:$AL$58,CS870)</f>
        <v>15</v>
      </c>
      <c r="CY870" s="14" t="s">
        <v>701</v>
      </c>
      <c r="CZ870" s="14">
        <f>INDEX(属性投放!$AM$7:$AM$58,CS870)</f>
        <v>1</v>
      </c>
      <c r="DA870" s="14">
        <f t="shared" si="837"/>
        <v>34</v>
      </c>
      <c r="DB870" s="14">
        <f>INDEX(属性投放!$AN$7:$AN$58,DA870)</f>
        <v>105</v>
      </c>
      <c r="DC870" s="14" t="s">
        <v>702</v>
      </c>
      <c r="DD870" s="14">
        <f>INDEX(属性投放!$BJ$6:$BJ$85,(CT870-2)*20+CX870)</f>
        <v>480</v>
      </c>
      <c r="DE870" s="14">
        <f>SUMIFS(DD$5:DD870,$CR$5:$CR870,"="&amp;$CR870)</f>
        <v>5350</v>
      </c>
      <c r="DF870" s="14" t="s">
        <v>703</v>
      </c>
      <c r="DG870" s="14">
        <f>INDEX(属性投放!$BK$6:$BK$85,(CT870-2)*20+CX870)</f>
        <v>240</v>
      </c>
      <c r="DH870" s="14">
        <f>SUMIFS(DG$5:DG870,$CR$5:$CR870,"="&amp;$CR870)</f>
        <v>2677</v>
      </c>
      <c r="DI870" s="14" t="s">
        <v>704</v>
      </c>
      <c r="DJ870" s="14">
        <f>INDEX(属性投放!$BL$6:$BL$85,(CT870-2)*20+CX870)</f>
        <v>4800</v>
      </c>
      <c r="DK870" s="14">
        <f>SUMIFS(DJ$5:DJ870,$CR$5:$CR870,"="&amp;$CR870)</f>
        <v>53500</v>
      </c>
    </row>
    <row r="871" spans="95:115" ht="16.5" x14ac:dyDescent="0.2">
      <c r="CQ871" s="13">
        <v>867</v>
      </c>
      <c r="CR871" s="13">
        <f t="shared" si="833"/>
        <v>17</v>
      </c>
      <c r="CS871" s="13">
        <f t="shared" si="834"/>
        <v>35</v>
      </c>
      <c r="CT871" s="14">
        <f t="shared" si="835"/>
        <v>3</v>
      </c>
      <c r="CU871" s="14">
        <f t="shared" si="836"/>
        <v>1102017</v>
      </c>
      <c r="CV871" s="14" t="str">
        <f>INDEX($O$6:$O$27,CR871)&amp;"-"&amp;INDEX(属性投放!$AB$7:$AB$26,CX871)&amp;"-魂火-"&amp;CZ871</f>
        <v>飞廉-焦热+2-魂火-2</v>
      </c>
      <c r="CW871" s="25" t="s">
        <v>162</v>
      </c>
      <c r="CX871" s="14">
        <f>INDEX(属性投放!$AL$7:$AL$58,CS871)</f>
        <v>15</v>
      </c>
      <c r="CY871" s="14" t="s">
        <v>701</v>
      </c>
      <c r="CZ871" s="14">
        <f>INDEX(属性投放!$AM$7:$AM$58,CS871)</f>
        <v>2</v>
      </c>
      <c r="DA871" s="14">
        <f t="shared" si="837"/>
        <v>35</v>
      </c>
      <c r="DB871" s="14">
        <f>INDEX(属性投放!$AN$7:$AN$58,DA871)</f>
        <v>107</v>
      </c>
      <c r="DC871" s="14" t="s">
        <v>702</v>
      </c>
      <c r="DD871" s="14">
        <f>INDEX(属性投放!$BJ$6:$BJ$85,(CT871-2)*20+CX871)</f>
        <v>480</v>
      </c>
      <c r="DE871" s="14">
        <f>SUMIFS(DD$5:DD871,$CR$5:$CR871,"="&amp;$CR871)</f>
        <v>5830</v>
      </c>
      <c r="DF871" s="14" t="s">
        <v>703</v>
      </c>
      <c r="DG871" s="14">
        <f>INDEX(属性投放!$BK$6:$BK$85,(CT871-2)*20+CX871)</f>
        <v>240</v>
      </c>
      <c r="DH871" s="14">
        <f>SUMIFS(DG$5:DG871,$CR$5:$CR871,"="&amp;$CR871)</f>
        <v>2917</v>
      </c>
      <c r="DI871" s="14" t="s">
        <v>704</v>
      </c>
      <c r="DJ871" s="14">
        <f>INDEX(属性投放!$BL$6:$BL$85,(CT871-2)*20+CX871)</f>
        <v>4800</v>
      </c>
      <c r="DK871" s="14">
        <f>SUMIFS(DJ$5:DJ871,$CR$5:$CR871,"="&amp;$CR871)</f>
        <v>58300</v>
      </c>
    </row>
    <row r="872" spans="95:115" ht="16.5" x14ac:dyDescent="0.2">
      <c r="CQ872" s="13">
        <v>868</v>
      </c>
      <c r="CR872" s="13">
        <f t="shared" si="833"/>
        <v>17</v>
      </c>
      <c r="CS872" s="13">
        <f t="shared" si="834"/>
        <v>36</v>
      </c>
      <c r="CT872" s="14">
        <f t="shared" si="835"/>
        <v>3</v>
      </c>
      <c r="CU872" s="14">
        <f t="shared" si="836"/>
        <v>1102017</v>
      </c>
      <c r="CV872" s="14" t="str">
        <f>INDEX($O$6:$O$27,CR872)&amp;"-"&amp;INDEX(属性投放!$AB$7:$AB$26,CX872)&amp;"-魂火-"&amp;CZ872</f>
        <v>飞廉-焦热+2-魂火-3</v>
      </c>
      <c r="CW872" s="25" t="s">
        <v>162</v>
      </c>
      <c r="CX872" s="14">
        <f>INDEX(属性投放!$AL$7:$AL$58,CS872)</f>
        <v>15</v>
      </c>
      <c r="CY872" s="14" t="s">
        <v>701</v>
      </c>
      <c r="CZ872" s="14">
        <f>INDEX(属性投放!$AM$7:$AM$58,CS872)</f>
        <v>3</v>
      </c>
      <c r="DA872" s="14">
        <f t="shared" si="837"/>
        <v>36</v>
      </c>
      <c r="DB872" s="14">
        <f>INDEX(属性投放!$AN$7:$AN$58,DA872)</f>
        <v>110</v>
      </c>
      <c r="DC872" s="14" t="s">
        <v>702</v>
      </c>
      <c r="DD872" s="14">
        <f>INDEX(属性投放!$BJ$6:$BJ$85,(CT872-2)*20+CX872)</f>
        <v>480</v>
      </c>
      <c r="DE872" s="14">
        <f>SUMIFS(DD$5:DD872,$CR$5:$CR872,"="&amp;$CR872)</f>
        <v>6310</v>
      </c>
      <c r="DF872" s="14" t="s">
        <v>703</v>
      </c>
      <c r="DG872" s="14">
        <f>INDEX(属性投放!$BK$6:$BK$85,(CT872-2)*20+CX872)</f>
        <v>240</v>
      </c>
      <c r="DH872" s="14">
        <f>SUMIFS(DG$5:DG872,$CR$5:$CR872,"="&amp;$CR872)</f>
        <v>3157</v>
      </c>
      <c r="DI872" s="14" t="s">
        <v>704</v>
      </c>
      <c r="DJ872" s="14">
        <f>INDEX(属性投放!$BL$6:$BL$85,(CT872-2)*20+CX872)</f>
        <v>4800</v>
      </c>
      <c r="DK872" s="14">
        <f>SUMIFS(DJ$5:DJ872,$CR$5:$CR872,"="&amp;$CR872)</f>
        <v>63100</v>
      </c>
    </row>
    <row r="873" spans="95:115" ht="16.5" x14ac:dyDescent="0.2">
      <c r="CQ873" s="13">
        <v>869</v>
      </c>
      <c r="CR873" s="13">
        <f t="shared" si="833"/>
        <v>17</v>
      </c>
      <c r="CS873" s="13">
        <f t="shared" si="834"/>
        <v>37</v>
      </c>
      <c r="CT873" s="14">
        <f t="shared" si="835"/>
        <v>3</v>
      </c>
      <c r="CU873" s="14">
        <f t="shared" si="836"/>
        <v>1102017</v>
      </c>
      <c r="CV873" s="14" t="str">
        <f>INDEX($O$6:$O$27,CR873)&amp;"-"&amp;INDEX(属性投放!$AB$7:$AB$26,CX873)&amp;"-魂火-"&amp;CZ873</f>
        <v>飞廉-大焦热-魂火-1</v>
      </c>
      <c r="CW873" s="25" t="s">
        <v>162</v>
      </c>
      <c r="CX873" s="14">
        <f>INDEX(属性投放!$AL$7:$AL$58,CS873)</f>
        <v>16</v>
      </c>
      <c r="CY873" s="14" t="s">
        <v>701</v>
      </c>
      <c r="CZ873" s="14">
        <f>INDEX(属性投放!$AM$7:$AM$58,CS873)</f>
        <v>1</v>
      </c>
      <c r="DA873" s="14">
        <f t="shared" si="837"/>
        <v>37</v>
      </c>
      <c r="DB873" s="14">
        <f>INDEX(属性投放!$AN$7:$AN$58,DA873)</f>
        <v>112</v>
      </c>
      <c r="DC873" s="14" t="s">
        <v>702</v>
      </c>
      <c r="DD873" s="14">
        <f>INDEX(属性投放!$BJ$6:$BJ$85,(CT873-2)*20+CX873)</f>
        <v>600</v>
      </c>
      <c r="DE873" s="14">
        <f>SUMIFS(DD$5:DD873,$CR$5:$CR873,"="&amp;$CR873)</f>
        <v>6910</v>
      </c>
      <c r="DF873" s="14" t="s">
        <v>703</v>
      </c>
      <c r="DG873" s="14">
        <f>INDEX(属性投放!$BK$6:$BK$85,(CT873-2)*20+CX873)</f>
        <v>300</v>
      </c>
      <c r="DH873" s="14">
        <f>SUMIFS(DG$5:DG873,$CR$5:$CR873,"="&amp;$CR873)</f>
        <v>3457</v>
      </c>
      <c r="DI873" s="14" t="s">
        <v>704</v>
      </c>
      <c r="DJ873" s="14">
        <f>INDEX(属性投放!$BL$6:$BL$85,(CT873-2)*20+CX873)</f>
        <v>6000</v>
      </c>
      <c r="DK873" s="14">
        <f>SUMIFS(DJ$5:DJ873,$CR$5:$CR873,"="&amp;$CR873)</f>
        <v>69100</v>
      </c>
    </row>
    <row r="874" spans="95:115" ht="16.5" x14ac:dyDescent="0.2">
      <c r="CQ874" s="13">
        <v>870</v>
      </c>
      <c r="CR874" s="13">
        <f t="shared" si="833"/>
        <v>17</v>
      </c>
      <c r="CS874" s="13">
        <f t="shared" si="834"/>
        <v>38</v>
      </c>
      <c r="CT874" s="14">
        <f t="shared" si="835"/>
        <v>3</v>
      </c>
      <c r="CU874" s="14">
        <f t="shared" si="836"/>
        <v>1102017</v>
      </c>
      <c r="CV874" s="14" t="str">
        <f>INDEX($O$6:$O$27,CR874)&amp;"-"&amp;INDEX(属性投放!$AB$7:$AB$26,CX874)&amp;"-魂火-"&amp;CZ874</f>
        <v>飞廉-大焦热-魂火-2</v>
      </c>
      <c r="CW874" s="25" t="s">
        <v>162</v>
      </c>
      <c r="CX874" s="14">
        <f>INDEX(属性投放!$AL$7:$AL$58,CS874)</f>
        <v>16</v>
      </c>
      <c r="CY874" s="14" t="s">
        <v>701</v>
      </c>
      <c r="CZ874" s="14">
        <f>INDEX(属性投放!$AM$7:$AM$58,CS874)</f>
        <v>2</v>
      </c>
      <c r="DA874" s="14">
        <f t="shared" si="837"/>
        <v>38</v>
      </c>
      <c r="DB874" s="14">
        <f>INDEX(属性投放!$AN$7:$AN$58,DA874)</f>
        <v>115</v>
      </c>
      <c r="DC874" s="14" t="s">
        <v>702</v>
      </c>
      <c r="DD874" s="14">
        <f>INDEX(属性投放!$BJ$6:$BJ$85,(CT874-2)*20+CX874)</f>
        <v>600</v>
      </c>
      <c r="DE874" s="14">
        <f>SUMIFS(DD$5:DD874,$CR$5:$CR874,"="&amp;$CR874)</f>
        <v>7510</v>
      </c>
      <c r="DF874" s="14" t="s">
        <v>703</v>
      </c>
      <c r="DG874" s="14">
        <f>INDEX(属性投放!$BK$6:$BK$85,(CT874-2)*20+CX874)</f>
        <v>300</v>
      </c>
      <c r="DH874" s="14">
        <f>SUMIFS(DG$5:DG874,$CR$5:$CR874,"="&amp;$CR874)</f>
        <v>3757</v>
      </c>
      <c r="DI874" s="14" t="s">
        <v>704</v>
      </c>
      <c r="DJ874" s="14">
        <f>INDEX(属性投放!$BL$6:$BL$85,(CT874-2)*20+CX874)</f>
        <v>6000</v>
      </c>
      <c r="DK874" s="14">
        <f>SUMIFS(DJ$5:DJ874,$CR$5:$CR874,"="&amp;$CR874)</f>
        <v>75100</v>
      </c>
    </row>
    <row r="875" spans="95:115" ht="16.5" x14ac:dyDescent="0.2">
      <c r="CQ875" s="13">
        <v>871</v>
      </c>
      <c r="CR875" s="13">
        <f t="shared" si="833"/>
        <v>17</v>
      </c>
      <c r="CS875" s="13">
        <f t="shared" si="834"/>
        <v>39</v>
      </c>
      <c r="CT875" s="14">
        <f t="shared" si="835"/>
        <v>3</v>
      </c>
      <c r="CU875" s="14">
        <f t="shared" si="836"/>
        <v>1102017</v>
      </c>
      <c r="CV875" s="14" t="str">
        <f>INDEX($O$6:$O$27,CR875)&amp;"-"&amp;INDEX(属性投放!$AB$7:$AB$26,CX875)&amp;"-魂火-"&amp;CZ875</f>
        <v>飞廉-大焦热-魂火-3</v>
      </c>
      <c r="CW875" s="25" t="s">
        <v>162</v>
      </c>
      <c r="CX875" s="14">
        <f>INDEX(属性投放!$AL$7:$AL$58,CS875)</f>
        <v>16</v>
      </c>
      <c r="CY875" s="14" t="s">
        <v>701</v>
      </c>
      <c r="CZ875" s="14">
        <f>INDEX(属性投放!$AM$7:$AM$58,CS875)</f>
        <v>3</v>
      </c>
      <c r="DA875" s="14">
        <f t="shared" si="837"/>
        <v>39</v>
      </c>
      <c r="DB875" s="14">
        <f>INDEX(属性投放!$AN$7:$AN$58,DA875)</f>
        <v>117</v>
      </c>
      <c r="DC875" s="14" t="s">
        <v>702</v>
      </c>
      <c r="DD875" s="14">
        <f>INDEX(属性投放!$BJ$6:$BJ$85,(CT875-2)*20+CX875)</f>
        <v>600</v>
      </c>
      <c r="DE875" s="14">
        <f>SUMIFS(DD$5:DD875,$CR$5:$CR875,"="&amp;$CR875)</f>
        <v>8110</v>
      </c>
      <c r="DF875" s="14" t="s">
        <v>703</v>
      </c>
      <c r="DG875" s="14">
        <f>INDEX(属性投放!$BK$6:$BK$85,(CT875-2)*20+CX875)</f>
        <v>300</v>
      </c>
      <c r="DH875" s="14">
        <f>SUMIFS(DG$5:DG875,$CR$5:$CR875,"="&amp;$CR875)</f>
        <v>4057</v>
      </c>
      <c r="DI875" s="14" t="s">
        <v>704</v>
      </c>
      <c r="DJ875" s="14">
        <f>INDEX(属性投放!$BL$6:$BL$85,(CT875-2)*20+CX875)</f>
        <v>6000</v>
      </c>
      <c r="DK875" s="14">
        <f>SUMIFS(DJ$5:DJ875,$CR$5:$CR875,"="&amp;$CR875)</f>
        <v>81100</v>
      </c>
    </row>
    <row r="876" spans="95:115" ht="16.5" x14ac:dyDescent="0.2">
      <c r="CQ876" s="13">
        <v>872</v>
      </c>
      <c r="CR876" s="13">
        <f t="shared" si="833"/>
        <v>17</v>
      </c>
      <c r="CS876" s="13">
        <f t="shared" si="834"/>
        <v>40</v>
      </c>
      <c r="CT876" s="14">
        <f t="shared" si="835"/>
        <v>3</v>
      </c>
      <c r="CU876" s="14">
        <f t="shared" si="836"/>
        <v>1102017</v>
      </c>
      <c r="CV876" s="14" t="str">
        <f>INDEX($O$6:$O$27,CR876)&amp;"-"&amp;INDEX(属性投放!$AB$7:$AB$26,CX876)&amp;"-魂火-"&amp;CZ876</f>
        <v>飞廉-大焦热+1-魂火-1</v>
      </c>
      <c r="CW876" s="25" t="s">
        <v>162</v>
      </c>
      <c r="CX876" s="14">
        <f>INDEX(属性投放!$AL$7:$AL$58,CS876)</f>
        <v>17</v>
      </c>
      <c r="CY876" s="14" t="s">
        <v>701</v>
      </c>
      <c r="CZ876" s="14">
        <f>INDEX(属性投放!$AM$7:$AM$58,CS876)</f>
        <v>1</v>
      </c>
      <c r="DA876" s="14">
        <f t="shared" si="837"/>
        <v>40</v>
      </c>
      <c r="DB876" s="14">
        <f>INDEX(属性投放!$AN$7:$AN$58,DA876)</f>
        <v>120</v>
      </c>
      <c r="DC876" s="14" t="s">
        <v>702</v>
      </c>
      <c r="DD876" s="14">
        <f>INDEX(属性投放!$BJ$6:$BJ$85,(CT876-2)*20+CX876)</f>
        <v>750</v>
      </c>
      <c r="DE876" s="14">
        <f>SUMIFS(DD$5:DD876,$CR$5:$CR876,"="&amp;$CR876)</f>
        <v>8860</v>
      </c>
      <c r="DF876" s="14" t="s">
        <v>703</v>
      </c>
      <c r="DG876" s="14">
        <f>INDEX(属性投放!$BK$6:$BK$85,(CT876-2)*20+CX876)</f>
        <v>375</v>
      </c>
      <c r="DH876" s="14">
        <f>SUMIFS(DG$5:DG876,$CR$5:$CR876,"="&amp;$CR876)</f>
        <v>4432</v>
      </c>
      <c r="DI876" s="14" t="s">
        <v>704</v>
      </c>
      <c r="DJ876" s="14">
        <f>INDEX(属性投放!$BL$6:$BL$85,(CT876-2)*20+CX876)</f>
        <v>7500</v>
      </c>
      <c r="DK876" s="14">
        <f>SUMIFS(DJ$5:DJ876,$CR$5:$CR876,"="&amp;$CR876)</f>
        <v>88600</v>
      </c>
    </row>
    <row r="877" spans="95:115" ht="16.5" x14ac:dyDescent="0.2">
      <c r="CQ877" s="13">
        <v>873</v>
      </c>
      <c r="CR877" s="13">
        <f t="shared" si="833"/>
        <v>17</v>
      </c>
      <c r="CS877" s="13">
        <f t="shared" si="834"/>
        <v>41</v>
      </c>
      <c r="CT877" s="14">
        <f t="shared" si="835"/>
        <v>3</v>
      </c>
      <c r="CU877" s="14">
        <f t="shared" si="836"/>
        <v>1102017</v>
      </c>
      <c r="CV877" s="14" t="str">
        <f>INDEX($O$6:$O$27,CR877)&amp;"-"&amp;INDEX(属性投放!$AB$7:$AB$26,CX877)&amp;"-魂火-"&amp;CZ877</f>
        <v>飞廉-大焦热+1-魂火-2</v>
      </c>
      <c r="CW877" s="25" t="s">
        <v>162</v>
      </c>
      <c r="CX877" s="14">
        <f>INDEX(属性投放!$AL$7:$AL$58,CS877)</f>
        <v>17</v>
      </c>
      <c r="CY877" s="14" t="s">
        <v>701</v>
      </c>
      <c r="CZ877" s="14">
        <f>INDEX(属性投放!$AM$7:$AM$58,CS877)</f>
        <v>2</v>
      </c>
      <c r="DA877" s="14">
        <f t="shared" si="837"/>
        <v>41</v>
      </c>
      <c r="DB877" s="14">
        <f>INDEX(属性投放!$AN$7:$AN$58,DA877)</f>
        <v>122</v>
      </c>
      <c r="DC877" s="14" t="s">
        <v>702</v>
      </c>
      <c r="DD877" s="14">
        <f>INDEX(属性投放!$BJ$6:$BJ$85,(CT877-2)*20+CX877)</f>
        <v>750</v>
      </c>
      <c r="DE877" s="14">
        <f>SUMIFS(DD$5:DD877,$CR$5:$CR877,"="&amp;$CR877)</f>
        <v>9610</v>
      </c>
      <c r="DF877" s="14" t="s">
        <v>703</v>
      </c>
      <c r="DG877" s="14">
        <f>INDEX(属性投放!$BK$6:$BK$85,(CT877-2)*20+CX877)</f>
        <v>375</v>
      </c>
      <c r="DH877" s="14">
        <f>SUMIFS(DG$5:DG877,$CR$5:$CR877,"="&amp;$CR877)</f>
        <v>4807</v>
      </c>
      <c r="DI877" s="14" t="s">
        <v>704</v>
      </c>
      <c r="DJ877" s="14">
        <f>INDEX(属性投放!$BL$6:$BL$85,(CT877-2)*20+CX877)</f>
        <v>7500</v>
      </c>
      <c r="DK877" s="14">
        <f>SUMIFS(DJ$5:DJ877,$CR$5:$CR877,"="&amp;$CR877)</f>
        <v>96100</v>
      </c>
    </row>
    <row r="878" spans="95:115" ht="16.5" x14ac:dyDescent="0.2">
      <c r="CQ878" s="13">
        <v>874</v>
      </c>
      <c r="CR878" s="13">
        <f t="shared" si="833"/>
        <v>17</v>
      </c>
      <c r="CS878" s="13">
        <f t="shared" si="834"/>
        <v>42</v>
      </c>
      <c r="CT878" s="14">
        <f t="shared" si="835"/>
        <v>3</v>
      </c>
      <c r="CU878" s="14">
        <f t="shared" si="836"/>
        <v>1102017</v>
      </c>
      <c r="CV878" s="14" t="str">
        <f>INDEX($O$6:$O$27,CR878)&amp;"-"&amp;INDEX(属性投放!$AB$7:$AB$26,CX878)&amp;"-魂火-"&amp;CZ878</f>
        <v>飞廉-大焦热+1-魂火-3</v>
      </c>
      <c r="CW878" s="25" t="s">
        <v>162</v>
      </c>
      <c r="CX878" s="14">
        <f>INDEX(属性投放!$AL$7:$AL$58,CS878)</f>
        <v>17</v>
      </c>
      <c r="CY878" s="14" t="s">
        <v>701</v>
      </c>
      <c r="CZ878" s="14">
        <f>INDEX(属性投放!$AM$7:$AM$58,CS878)</f>
        <v>3</v>
      </c>
      <c r="DA878" s="14">
        <f t="shared" si="837"/>
        <v>42</v>
      </c>
      <c r="DB878" s="14">
        <f>INDEX(属性投放!$AN$7:$AN$58,DA878)</f>
        <v>125</v>
      </c>
      <c r="DC878" s="14" t="s">
        <v>702</v>
      </c>
      <c r="DD878" s="14">
        <f>INDEX(属性投放!$BJ$6:$BJ$85,(CT878-2)*20+CX878)</f>
        <v>750</v>
      </c>
      <c r="DE878" s="14">
        <f>SUMIFS(DD$5:DD878,$CR$5:$CR878,"="&amp;$CR878)</f>
        <v>10360</v>
      </c>
      <c r="DF878" s="14" t="s">
        <v>703</v>
      </c>
      <c r="DG878" s="14">
        <f>INDEX(属性投放!$BK$6:$BK$85,(CT878-2)*20+CX878)</f>
        <v>375</v>
      </c>
      <c r="DH878" s="14">
        <f>SUMIFS(DG$5:DG878,$CR$5:$CR878,"="&amp;$CR878)</f>
        <v>5182</v>
      </c>
      <c r="DI878" s="14" t="s">
        <v>704</v>
      </c>
      <c r="DJ878" s="14">
        <f>INDEX(属性投放!$BL$6:$BL$85,(CT878-2)*20+CX878)</f>
        <v>7500</v>
      </c>
      <c r="DK878" s="14">
        <f>SUMIFS(DJ$5:DJ878,$CR$5:$CR878,"="&amp;$CR878)</f>
        <v>103600</v>
      </c>
    </row>
    <row r="879" spans="95:115" ht="16.5" x14ac:dyDescent="0.2">
      <c r="CQ879" s="13">
        <v>875</v>
      </c>
      <c r="CR879" s="13">
        <f t="shared" si="833"/>
        <v>17</v>
      </c>
      <c r="CS879" s="13">
        <f t="shared" si="834"/>
        <v>43</v>
      </c>
      <c r="CT879" s="14">
        <f t="shared" si="835"/>
        <v>3</v>
      </c>
      <c r="CU879" s="14">
        <f t="shared" si="836"/>
        <v>1102017</v>
      </c>
      <c r="CV879" s="14" t="str">
        <f>INDEX($O$6:$O$27,CR879)&amp;"-"&amp;INDEX(属性投放!$AB$7:$AB$26,CX879)&amp;"-魂火-"&amp;CZ879</f>
        <v>飞廉-大焦热+2-魂火-1</v>
      </c>
      <c r="CW879" s="25" t="s">
        <v>162</v>
      </c>
      <c r="CX879" s="14">
        <f>INDEX(属性投放!$AL$7:$AL$58,CS879)</f>
        <v>18</v>
      </c>
      <c r="CY879" s="14" t="s">
        <v>701</v>
      </c>
      <c r="CZ879" s="14">
        <f>INDEX(属性投放!$AM$7:$AM$58,CS879)</f>
        <v>1</v>
      </c>
      <c r="DA879" s="14">
        <f t="shared" si="837"/>
        <v>43</v>
      </c>
      <c r="DB879" s="14">
        <f>INDEX(属性投放!$AN$7:$AN$58,DA879)</f>
        <v>127</v>
      </c>
      <c r="DC879" s="14" t="s">
        <v>702</v>
      </c>
      <c r="DD879" s="14">
        <f>INDEX(属性投放!$BJ$6:$BJ$85,(CT879-2)*20+CX879)</f>
        <v>900</v>
      </c>
      <c r="DE879" s="14">
        <f>SUMIFS(DD$5:DD879,$CR$5:$CR879,"="&amp;$CR879)</f>
        <v>11260</v>
      </c>
      <c r="DF879" s="14" t="s">
        <v>703</v>
      </c>
      <c r="DG879" s="14">
        <f>INDEX(属性投放!$BK$6:$BK$85,(CT879-2)*20+CX879)</f>
        <v>450</v>
      </c>
      <c r="DH879" s="14">
        <f>SUMIFS(DG$5:DG879,$CR$5:$CR879,"="&amp;$CR879)</f>
        <v>5632</v>
      </c>
      <c r="DI879" s="14" t="s">
        <v>704</v>
      </c>
      <c r="DJ879" s="14">
        <f>INDEX(属性投放!$BL$6:$BL$85,(CT879-2)*20+CX879)</f>
        <v>9000</v>
      </c>
      <c r="DK879" s="14">
        <f>SUMIFS(DJ$5:DJ879,$CR$5:$CR879,"="&amp;$CR879)</f>
        <v>112600</v>
      </c>
    </row>
    <row r="880" spans="95:115" ht="16.5" x14ac:dyDescent="0.2">
      <c r="CQ880" s="13">
        <v>876</v>
      </c>
      <c r="CR880" s="13">
        <f t="shared" si="833"/>
        <v>17</v>
      </c>
      <c r="CS880" s="13">
        <f t="shared" si="834"/>
        <v>44</v>
      </c>
      <c r="CT880" s="14">
        <f t="shared" si="835"/>
        <v>3</v>
      </c>
      <c r="CU880" s="14">
        <f t="shared" si="836"/>
        <v>1102017</v>
      </c>
      <c r="CV880" s="14" t="str">
        <f>INDEX($O$6:$O$27,CR880)&amp;"-"&amp;INDEX(属性投放!$AB$7:$AB$26,CX880)&amp;"-魂火-"&amp;CZ880</f>
        <v>飞廉-大焦热+2-魂火-2</v>
      </c>
      <c r="CW880" s="25" t="s">
        <v>162</v>
      </c>
      <c r="CX880" s="14">
        <f>INDEX(属性投放!$AL$7:$AL$58,CS880)</f>
        <v>18</v>
      </c>
      <c r="CY880" s="14" t="s">
        <v>701</v>
      </c>
      <c r="CZ880" s="14">
        <f>INDEX(属性投放!$AM$7:$AM$58,CS880)</f>
        <v>2</v>
      </c>
      <c r="DA880" s="14">
        <f t="shared" si="837"/>
        <v>44</v>
      </c>
      <c r="DB880" s="14">
        <f>INDEX(属性投放!$AN$7:$AN$58,DA880)</f>
        <v>130</v>
      </c>
      <c r="DC880" s="14" t="s">
        <v>702</v>
      </c>
      <c r="DD880" s="14">
        <f>INDEX(属性投放!$BJ$6:$BJ$85,(CT880-2)*20+CX880)</f>
        <v>900</v>
      </c>
      <c r="DE880" s="14">
        <f>SUMIFS(DD$5:DD880,$CR$5:$CR880,"="&amp;$CR880)</f>
        <v>12160</v>
      </c>
      <c r="DF880" s="14" t="s">
        <v>703</v>
      </c>
      <c r="DG880" s="14">
        <f>INDEX(属性投放!$BK$6:$BK$85,(CT880-2)*20+CX880)</f>
        <v>450</v>
      </c>
      <c r="DH880" s="14">
        <f>SUMIFS(DG$5:DG880,$CR$5:$CR880,"="&amp;$CR880)</f>
        <v>6082</v>
      </c>
      <c r="DI880" s="14" t="s">
        <v>704</v>
      </c>
      <c r="DJ880" s="14">
        <f>INDEX(属性投放!$BL$6:$BL$85,(CT880-2)*20+CX880)</f>
        <v>9000</v>
      </c>
      <c r="DK880" s="14">
        <f>SUMIFS(DJ$5:DJ880,$CR$5:$CR880,"="&amp;$CR880)</f>
        <v>121600</v>
      </c>
    </row>
    <row r="881" spans="95:115" ht="16.5" x14ac:dyDescent="0.2">
      <c r="CQ881" s="13">
        <v>877</v>
      </c>
      <c r="CR881" s="13">
        <f t="shared" si="833"/>
        <v>17</v>
      </c>
      <c r="CS881" s="13">
        <f t="shared" si="834"/>
        <v>45</v>
      </c>
      <c r="CT881" s="14">
        <f t="shared" si="835"/>
        <v>3</v>
      </c>
      <c r="CU881" s="14">
        <f t="shared" si="836"/>
        <v>1102017</v>
      </c>
      <c r="CV881" s="14" t="str">
        <f>INDEX($O$6:$O$27,CR881)&amp;"-"&amp;INDEX(属性投放!$AB$7:$AB$26,CX881)&amp;"-魂火-"&amp;CZ881</f>
        <v>飞廉-大焦热+2-魂火-3</v>
      </c>
      <c r="CW881" s="25" t="s">
        <v>162</v>
      </c>
      <c r="CX881" s="14">
        <f>INDEX(属性投放!$AL$7:$AL$58,CS881)</f>
        <v>18</v>
      </c>
      <c r="CY881" s="14" t="s">
        <v>701</v>
      </c>
      <c r="CZ881" s="14">
        <f>INDEX(属性投放!$AM$7:$AM$58,CS881)</f>
        <v>3</v>
      </c>
      <c r="DA881" s="14">
        <f t="shared" si="837"/>
        <v>45</v>
      </c>
      <c r="DB881" s="14">
        <f>INDEX(属性投放!$AN$7:$AN$58,DA881)</f>
        <v>132</v>
      </c>
      <c r="DC881" s="14" t="s">
        <v>702</v>
      </c>
      <c r="DD881" s="14">
        <f>INDEX(属性投放!$BJ$6:$BJ$85,(CT881-2)*20+CX881)</f>
        <v>900</v>
      </c>
      <c r="DE881" s="14">
        <f>SUMIFS(DD$5:DD881,$CR$5:$CR881,"="&amp;$CR881)</f>
        <v>13060</v>
      </c>
      <c r="DF881" s="14" t="s">
        <v>703</v>
      </c>
      <c r="DG881" s="14">
        <f>INDEX(属性投放!$BK$6:$BK$85,(CT881-2)*20+CX881)</f>
        <v>450</v>
      </c>
      <c r="DH881" s="14">
        <f>SUMIFS(DG$5:DG881,$CR$5:$CR881,"="&amp;$CR881)</f>
        <v>6532</v>
      </c>
      <c r="DI881" s="14" t="s">
        <v>704</v>
      </c>
      <c r="DJ881" s="14">
        <f>INDEX(属性投放!$BL$6:$BL$85,(CT881-2)*20+CX881)</f>
        <v>9000</v>
      </c>
      <c r="DK881" s="14">
        <f>SUMIFS(DJ$5:DJ881,$CR$5:$CR881,"="&amp;$CR881)</f>
        <v>130600</v>
      </c>
    </row>
    <row r="882" spans="95:115" ht="16.5" x14ac:dyDescent="0.2">
      <c r="CQ882" s="13">
        <v>878</v>
      </c>
      <c r="CR882" s="13">
        <f t="shared" si="833"/>
        <v>17</v>
      </c>
      <c r="CS882" s="13">
        <f t="shared" si="834"/>
        <v>46</v>
      </c>
      <c r="CT882" s="14">
        <f t="shared" si="835"/>
        <v>3</v>
      </c>
      <c r="CU882" s="14">
        <f t="shared" si="836"/>
        <v>1102017</v>
      </c>
      <c r="CV882" s="14" t="str">
        <f>INDEX($O$6:$O$27,CR882)&amp;"-"&amp;INDEX(属性投放!$AB$7:$AB$26,CX882)&amp;"-魂火-"&amp;CZ882</f>
        <v>飞廉-无间-魂火-1</v>
      </c>
      <c r="CW882" s="25" t="s">
        <v>162</v>
      </c>
      <c r="CX882" s="14">
        <f>INDEX(属性投放!$AL$7:$AL$58,CS882)</f>
        <v>19</v>
      </c>
      <c r="CY882" s="14" t="s">
        <v>701</v>
      </c>
      <c r="CZ882" s="14">
        <f>INDEX(属性投放!$AM$7:$AM$58,CS882)</f>
        <v>1</v>
      </c>
      <c r="DA882" s="14">
        <f t="shared" si="837"/>
        <v>46</v>
      </c>
      <c r="DB882" s="14">
        <f>INDEX(属性投放!$AN$7:$AN$58,DA882)</f>
        <v>135</v>
      </c>
      <c r="DC882" s="14" t="s">
        <v>702</v>
      </c>
      <c r="DD882" s="14">
        <f>INDEX(属性投放!$BJ$6:$BJ$85,(CT882-2)*20+CX882)</f>
        <v>1125</v>
      </c>
      <c r="DE882" s="14">
        <f>SUMIFS(DD$5:DD882,$CR$5:$CR882,"="&amp;$CR882)</f>
        <v>14185</v>
      </c>
      <c r="DF882" s="14" t="s">
        <v>703</v>
      </c>
      <c r="DG882" s="14">
        <f>INDEX(属性投放!$BK$6:$BK$85,(CT882-2)*20+CX882)</f>
        <v>563</v>
      </c>
      <c r="DH882" s="14">
        <f>SUMIFS(DG$5:DG882,$CR$5:$CR882,"="&amp;$CR882)</f>
        <v>7095</v>
      </c>
      <c r="DI882" s="14" t="s">
        <v>704</v>
      </c>
      <c r="DJ882" s="14">
        <f>INDEX(属性投放!$BL$6:$BL$85,(CT882-2)*20+CX882)</f>
        <v>11250</v>
      </c>
      <c r="DK882" s="14">
        <f>SUMIFS(DJ$5:DJ882,$CR$5:$CR882,"="&amp;$CR882)</f>
        <v>141850</v>
      </c>
    </row>
    <row r="883" spans="95:115" ht="16.5" x14ac:dyDescent="0.2">
      <c r="CQ883" s="13">
        <v>879</v>
      </c>
      <c r="CR883" s="13">
        <f t="shared" si="833"/>
        <v>17</v>
      </c>
      <c r="CS883" s="13">
        <f t="shared" si="834"/>
        <v>47</v>
      </c>
      <c r="CT883" s="14">
        <f t="shared" si="835"/>
        <v>3</v>
      </c>
      <c r="CU883" s="14">
        <f t="shared" si="836"/>
        <v>1102017</v>
      </c>
      <c r="CV883" s="14" t="str">
        <f>INDEX($O$6:$O$27,CR883)&amp;"-"&amp;INDEX(属性投放!$AB$7:$AB$26,CX883)&amp;"-魂火-"&amp;CZ883</f>
        <v>飞廉-无间-魂火-2</v>
      </c>
      <c r="CW883" s="25" t="s">
        <v>162</v>
      </c>
      <c r="CX883" s="14">
        <f>INDEX(属性投放!$AL$7:$AL$58,CS883)</f>
        <v>19</v>
      </c>
      <c r="CY883" s="14" t="s">
        <v>701</v>
      </c>
      <c r="CZ883" s="14">
        <f>INDEX(属性投放!$AM$7:$AM$58,CS883)</f>
        <v>2</v>
      </c>
      <c r="DA883" s="14">
        <f t="shared" si="837"/>
        <v>47</v>
      </c>
      <c r="DB883" s="14">
        <f>INDEX(属性投放!$AN$7:$AN$58,DA883)</f>
        <v>137</v>
      </c>
      <c r="DC883" s="14" t="s">
        <v>702</v>
      </c>
      <c r="DD883" s="14">
        <f>INDEX(属性投放!$BJ$6:$BJ$85,(CT883-2)*20+CX883)</f>
        <v>1125</v>
      </c>
      <c r="DE883" s="14">
        <f>SUMIFS(DD$5:DD883,$CR$5:$CR883,"="&amp;$CR883)</f>
        <v>15310</v>
      </c>
      <c r="DF883" s="14" t="s">
        <v>703</v>
      </c>
      <c r="DG883" s="14">
        <f>INDEX(属性投放!$BK$6:$BK$85,(CT883-2)*20+CX883)</f>
        <v>563</v>
      </c>
      <c r="DH883" s="14">
        <f>SUMIFS(DG$5:DG883,$CR$5:$CR883,"="&amp;$CR883)</f>
        <v>7658</v>
      </c>
      <c r="DI883" s="14" t="s">
        <v>704</v>
      </c>
      <c r="DJ883" s="14">
        <f>INDEX(属性投放!$BL$6:$BL$85,(CT883-2)*20+CX883)</f>
        <v>11250</v>
      </c>
      <c r="DK883" s="14">
        <f>SUMIFS(DJ$5:DJ883,$CR$5:$CR883,"="&amp;$CR883)</f>
        <v>153100</v>
      </c>
    </row>
    <row r="884" spans="95:115" ht="16.5" x14ac:dyDescent="0.2">
      <c r="CQ884" s="13">
        <v>880</v>
      </c>
      <c r="CR884" s="13">
        <f t="shared" si="833"/>
        <v>17</v>
      </c>
      <c r="CS884" s="13">
        <f t="shared" si="834"/>
        <v>48</v>
      </c>
      <c r="CT884" s="14">
        <f t="shared" si="835"/>
        <v>3</v>
      </c>
      <c r="CU884" s="14">
        <f t="shared" si="836"/>
        <v>1102017</v>
      </c>
      <c r="CV884" s="14" t="str">
        <f>INDEX($O$6:$O$27,CR884)&amp;"-"&amp;INDEX(属性投放!$AB$7:$AB$26,CX884)&amp;"-魂火-"&amp;CZ884</f>
        <v>飞廉-无间-魂火-3</v>
      </c>
      <c r="CW884" s="25" t="s">
        <v>162</v>
      </c>
      <c r="CX884" s="14">
        <f>INDEX(属性投放!$AL$7:$AL$58,CS884)</f>
        <v>19</v>
      </c>
      <c r="CY884" s="14" t="s">
        <v>701</v>
      </c>
      <c r="CZ884" s="14">
        <f>INDEX(属性投放!$AM$7:$AM$58,CS884)</f>
        <v>3</v>
      </c>
      <c r="DA884" s="14">
        <f t="shared" si="837"/>
        <v>48</v>
      </c>
      <c r="DB884" s="14">
        <f>INDEX(属性投放!$AN$7:$AN$58,DA884)</f>
        <v>140</v>
      </c>
      <c r="DC884" s="14" t="s">
        <v>702</v>
      </c>
      <c r="DD884" s="14">
        <f>INDEX(属性投放!$BJ$6:$BJ$85,(CT884-2)*20+CX884)</f>
        <v>1125</v>
      </c>
      <c r="DE884" s="14">
        <f>SUMIFS(DD$5:DD884,$CR$5:$CR884,"="&amp;$CR884)</f>
        <v>16435</v>
      </c>
      <c r="DF884" s="14" t="s">
        <v>703</v>
      </c>
      <c r="DG884" s="14">
        <f>INDEX(属性投放!$BK$6:$BK$85,(CT884-2)*20+CX884)</f>
        <v>563</v>
      </c>
      <c r="DH884" s="14">
        <f>SUMIFS(DG$5:DG884,$CR$5:$CR884,"="&amp;$CR884)</f>
        <v>8221</v>
      </c>
      <c r="DI884" s="14" t="s">
        <v>704</v>
      </c>
      <c r="DJ884" s="14">
        <f>INDEX(属性投放!$BL$6:$BL$85,(CT884-2)*20+CX884)</f>
        <v>11250</v>
      </c>
      <c r="DK884" s="14">
        <f>SUMIFS(DJ$5:DJ884,$CR$5:$CR884,"="&amp;$CR884)</f>
        <v>164350</v>
      </c>
    </row>
    <row r="885" spans="95:115" ht="16.5" x14ac:dyDescent="0.2">
      <c r="CQ885" s="13">
        <v>881</v>
      </c>
      <c r="CR885" s="13">
        <f t="shared" si="833"/>
        <v>17</v>
      </c>
      <c r="CS885" s="13">
        <f t="shared" si="834"/>
        <v>49</v>
      </c>
      <c r="CT885" s="14">
        <f t="shared" si="835"/>
        <v>3</v>
      </c>
      <c r="CU885" s="14">
        <f t="shared" si="836"/>
        <v>1102017</v>
      </c>
      <c r="CV885" s="14" t="str">
        <f>INDEX($O$6:$O$27,CR885)&amp;"-"&amp;INDEX(属性投放!$AB$7:$AB$26,CX885)&amp;"-魂火-"&amp;CZ885</f>
        <v>飞廉-无间+1-魂火-1</v>
      </c>
      <c r="CW885" s="25" t="s">
        <v>162</v>
      </c>
      <c r="CX885" s="14">
        <f>INDEX(属性投放!$AL$7:$AL$58,CS885)</f>
        <v>20</v>
      </c>
      <c r="CY885" s="14" t="s">
        <v>701</v>
      </c>
      <c r="CZ885" s="14">
        <f>INDEX(属性投放!$AM$7:$AM$58,CS885)</f>
        <v>1</v>
      </c>
      <c r="DA885" s="14">
        <f t="shared" si="837"/>
        <v>49</v>
      </c>
      <c r="DB885" s="14">
        <f>INDEX(属性投放!$AN$7:$AN$58,DA885)</f>
        <v>142</v>
      </c>
      <c r="DC885" s="14" t="s">
        <v>702</v>
      </c>
      <c r="DD885" s="14">
        <f>INDEX(属性投放!$BJ$6:$BJ$85,(CT885-2)*20+CX885)</f>
        <v>1350</v>
      </c>
      <c r="DE885" s="14">
        <f>SUMIFS(DD$5:DD885,$CR$5:$CR885,"="&amp;$CR885)</f>
        <v>17785</v>
      </c>
      <c r="DF885" s="14" t="s">
        <v>703</v>
      </c>
      <c r="DG885" s="14">
        <f>INDEX(属性投放!$BK$6:$BK$85,(CT885-2)*20+CX885)</f>
        <v>675</v>
      </c>
      <c r="DH885" s="14">
        <f>SUMIFS(DG$5:DG885,$CR$5:$CR885,"="&amp;$CR885)</f>
        <v>8896</v>
      </c>
      <c r="DI885" s="14" t="s">
        <v>704</v>
      </c>
      <c r="DJ885" s="14">
        <f>INDEX(属性投放!$BL$6:$BL$85,(CT885-2)*20+CX885)</f>
        <v>13500</v>
      </c>
      <c r="DK885" s="14">
        <f>SUMIFS(DJ$5:DJ885,$CR$5:$CR885,"="&amp;$CR885)</f>
        <v>177850</v>
      </c>
    </row>
    <row r="886" spans="95:115" ht="16.5" x14ac:dyDescent="0.2">
      <c r="CQ886" s="13">
        <v>882</v>
      </c>
      <c r="CR886" s="13">
        <f t="shared" si="833"/>
        <v>17</v>
      </c>
      <c r="CS886" s="13">
        <f t="shared" si="834"/>
        <v>50</v>
      </c>
      <c r="CT886" s="14">
        <f t="shared" si="835"/>
        <v>3</v>
      </c>
      <c r="CU886" s="14">
        <f t="shared" si="836"/>
        <v>1102017</v>
      </c>
      <c r="CV886" s="14" t="str">
        <f>INDEX($O$6:$O$27,CR886)&amp;"-"&amp;INDEX(属性投放!$AB$7:$AB$26,CX886)&amp;"-魂火-"&amp;CZ886</f>
        <v>飞廉-无间+1-魂火-2</v>
      </c>
      <c r="CW886" s="25" t="s">
        <v>162</v>
      </c>
      <c r="CX886" s="14">
        <f>INDEX(属性投放!$AL$7:$AL$58,CS886)</f>
        <v>20</v>
      </c>
      <c r="CY886" s="14" t="s">
        <v>701</v>
      </c>
      <c r="CZ886" s="14">
        <f>INDEX(属性投放!$AM$7:$AM$58,CS886)</f>
        <v>2</v>
      </c>
      <c r="DA886" s="14">
        <f t="shared" si="837"/>
        <v>50</v>
      </c>
      <c r="DB886" s="14">
        <f>INDEX(属性投放!$AN$7:$AN$58,DA886)</f>
        <v>145</v>
      </c>
      <c r="DC886" s="14" t="s">
        <v>702</v>
      </c>
      <c r="DD886" s="14">
        <f>INDEX(属性投放!$BJ$6:$BJ$85,(CT886-2)*20+CX886)</f>
        <v>1350</v>
      </c>
      <c r="DE886" s="14">
        <f>SUMIFS(DD$5:DD886,$CR$5:$CR886,"="&amp;$CR886)</f>
        <v>19135</v>
      </c>
      <c r="DF886" s="14" t="s">
        <v>703</v>
      </c>
      <c r="DG886" s="14">
        <f>INDEX(属性投放!$BK$6:$BK$85,(CT886-2)*20+CX886)</f>
        <v>675</v>
      </c>
      <c r="DH886" s="14">
        <f>SUMIFS(DG$5:DG886,$CR$5:$CR886,"="&amp;$CR886)</f>
        <v>9571</v>
      </c>
      <c r="DI886" s="14" t="s">
        <v>704</v>
      </c>
      <c r="DJ886" s="14">
        <f>INDEX(属性投放!$BL$6:$BL$85,(CT886-2)*20+CX886)</f>
        <v>13500</v>
      </c>
      <c r="DK886" s="14">
        <f>SUMIFS(DJ$5:DJ886,$CR$5:$CR886,"="&amp;$CR886)</f>
        <v>191350</v>
      </c>
    </row>
    <row r="887" spans="95:115" ht="16.5" x14ac:dyDescent="0.2">
      <c r="CQ887" s="13">
        <v>883</v>
      </c>
      <c r="CR887" s="13">
        <f t="shared" si="833"/>
        <v>17</v>
      </c>
      <c r="CS887" s="13">
        <f t="shared" si="834"/>
        <v>51</v>
      </c>
      <c r="CT887" s="14">
        <f t="shared" si="835"/>
        <v>3</v>
      </c>
      <c r="CU887" s="14">
        <f t="shared" si="836"/>
        <v>1102017</v>
      </c>
      <c r="CV887" s="14" t="str">
        <f>INDEX($O$6:$O$27,CR887)&amp;"-"&amp;INDEX(属性投放!$AB$7:$AB$26,CX887)&amp;"-魂火-"&amp;CZ887</f>
        <v>飞廉-无间+1-魂火-3</v>
      </c>
      <c r="CW887" s="25" t="s">
        <v>162</v>
      </c>
      <c r="CX887" s="14">
        <f>INDEX(属性投放!$AL$7:$AL$58,CS887)</f>
        <v>20</v>
      </c>
      <c r="CY887" s="14" t="s">
        <v>701</v>
      </c>
      <c r="CZ887" s="14">
        <f>INDEX(属性投放!$AM$7:$AM$58,CS887)</f>
        <v>3</v>
      </c>
      <c r="DA887" s="14">
        <f t="shared" si="837"/>
        <v>51</v>
      </c>
      <c r="DB887" s="14">
        <f>INDEX(属性投放!$AN$7:$AN$58,DA887)</f>
        <v>147</v>
      </c>
      <c r="DC887" s="14" t="s">
        <v>702</v>
      </c>
      <c r="DD887" s="14">
        <f>INDEX(属性投放!$BJ$6:$BJ$85,(CT887-2)*20+CX887)</f>
        <v>1350</v>
      </c>
      <c r="DE887" s="14">
        <f>SUMIFS(DD$5:DD887,$CR$5:$CR887,"="&amp;$CR887)</f>
        <v>20485</v>
      </c>
      <c r="DF887" s="14" t="s">
        <v>703</v>
      </c>
      <c r="DG887" s="14">
        <f>INDEX(属性投放!$BK$6:$BK$85,(CT887-2)*20+CX887)</f>
        <v>675</v>
      </c>
      <c r="DH887" s="14">
        <f>SUMIFS(DG$5:DG887,$CR$5:$CR887,"="&amp;$CR887)</f>
        <v>10246</v>
      </c>
      <c r="DI887" s="14" t="s">
        <v>704</v>
      </c>
      <c r="DJ887" s="14">
        <f>INDEX(属性投放!$BL$6:$BL$85,(CT887-2)*20+CX887)</f>
        <v>13500</v>
      </c>
      <c r="DK887" s="14">
        <f>SUMIFS(DJ$5:DJ887,$CR$5:$CR887,"="&amp;$CR887)</f>
        <v>204850</v>
      </c>
    </row>
    <row r="888" spans="95:115" ht="16.5" x14ac:dyDescent="0.2">
      <c r="CQ888" s="13">
        <v>884</v>
      </c>
      <c r="CR888" s="13">
        <f t="shared" si="833"/>
        <v>17</v>
      </c>
      <c r="CS888" s="13">
        <f t="shared" si="834"/>
        <v>52</v>
      </c>
      <c r="CT888" s="14">
        <f t="shared" si="835"/>
        <v>3</v>
      </c>
      <c r="CU888" s="14">
        <f t="shared" si="836"/>
        <v>1102017</v>
      </c>
      <c r="CV888" s="14" t="str">
        <f>INDEX($O$6:$O$27,CR888)&amp;"-"&amp;INDEX(属性投放!$AB$7:$AB$26,CX888)&amp;"-魂火-"&amp;CZ888</f>
        <v>飞廉-无间+1-魂火-4</v>
      </c>
      <c r="CW888" s="25" t="s">
        <v>162</v>
      </c>
      <c r="CX888" s="14">
        <f>INDEX(属性投放!$AL$7:$AL$58,CS888)</f>
        <v>20</v>
      </c>
      <c r="CY888" s="14" t="s">
        <v>701</v>
      </c>
      <c r="CZ888" s="14">
        <f>INDEX(属性投放!$AM$7:$AM$58,CS888)</f>
        <v>4</v>
      </c>
      <c r="DA888" s="14">
        <f t="shared" si="837"/>
        <v>52</v>
      </c>
      <c r="DB888" s="14">
        <f>INDEX(属性投放!$AN$7:$AN$58,DA888)</f>
        <v>150</v>
      </c>
      <c r="DC888" s="14" t="s">
        <v>702</v>
      </c>
      <c r="DD888" s="14">
        <f>INDEX(属性投放!$BJ$6:$BJ$85,(CT888-2)*20+CX888)</f>
        <v>1350</v>
      </c>
      <c r="DE888" s="14">
        <f>SUMIFS(DD$5:DD888,$CR$5:$CR888,"="&amp;$CR888)</f>
        <v>21835</v>
      </c>
      <c r="DF888" s="14" t="s">
        <v>703</v>
      </c>
      <c r="DG888" s="14">
        <f>INDEX(属性投放!$BK$6:$BK$85,(CT888-2)*20+CX888)</f>
        <v>675</v>
      </c>
      <c r="DH888" s="14">
        <f>SUMIFS(DG$5:DG888,$CR$5:$CR888,"="&amp;$CR888)</f>
        <v>10921</v>
      </c>
      <c r="DI888" s="14" t="s">
        <v>704</v>
      </c>
      <c r="DJ888" s="14">
        <f>INDEX(属性投放!$BL$6:$BL$85,(CT888-2)*20+CX888)</f>
        <v>13500</v>
      </c>
      <c r="DK888" s="14">
        <f>SUMIFS(DJ$5:DJ888,$CR$5:$CR888,"="&amp;$CR888)</f>
        <v>218350</v>
      </c>
    </row>
    <row r="889" spans="95:115" ht="16.5" x14ac:dyDescent="0.2">
      <c r="CQ889" s="13">
        <v>885</v>
      </c>
      <c r="CR889" s="13">
        <f t="shared" si="833"/>
        <v>18</v>
      </c>
      <c r="CS889" s="13">
        <f t="shared" si="834"/>
        <v>1</v>
      </c>
      <c r="CT889" s="14">
        <f t="shared" si="835"/>
        <v>2</v>
      </c>
      <c r="CU889" s="14">
        <f t="shared" si="836"/>
        <v>1102018</v>
      </c>
      <c r="CV889" s="14" t="str">
        <f>INDEX($O$6:$O$27,CR889)&amp;"-"&amp;INDEX(属性投放!$AB$7:$AB$26,CX889)&amp;"-魂火-"&amp;CZ889</f>
        <v>噬日-等活-魂火-1</v>
      </c>
      <c r="CW889" s="25" t="s">
        <v>162</v>
      </c>
      <c r="CX889" s="14">
        <f>INDEX(属性投放!$AL$7:$AL$58,CS889)</f>
        <v>1</v>
      </c>
      <c r="CY889" s="14" t="s">
        <v>701</v>
      </c>
      <c r="CZ889" s="14">
        <f>INDEX(属性投放!$AM$7:$AM$58,CS889)</f>
        <v>1</v>
      </c>
      <c r="DA889" s="14">
        <f t="shared" si="837"/>
        <v>1</v>
      </c>
      <c r="DB889" s="14">
        <f>INDEX(属性投放!$AN$7:$AN$58,DA889)</f>
        <v>5</v>
      </c>
      <c r="DC889" s="14" t="s">
        <v>702</v>
      </c>
      <c r="DD889" s="14">
        <f>INDEX(属性投放!$BJ$6:$BJ$85,(CT889-2)*20+CX889)</f>
        <v>15</v>
      </c>
      <c r="DE889" s="14">
        <f>SUMIFS(DD$5:DD889,$CR$5:$CR889,"="&amp;$CR889)</f>
        <v>15</v>
      </c>
      <c r="DF889" s="14" t="s">
        <v>703</v>
      </c>
      <c r="DG889" s="14">
        <f>INDEX(属性投放!$BK$6:$BK$85,(CT889-2)*20+CX889)</f>
        <v>8</v>
      </c>
      <c r="DH889" s="14">
        <f>SUMIFS(DG$5:DG889,$CR$5:$CR889,"="&amp;$CR889)</f>
        <v>8</v>
      </c>
      <c r="DI889" s="14" t="s">
        <v>704</v>
      </c>
      <c r="DJ889" s="14">
        <f>INDEX(属性投放!$BL$6:$BL$85,(CT889-2)*20+CX889)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833"/>
        <v>18</v>
      </c>
      <c r="CS890" s="13">
        <f t="shared" si="834"/>
        <v>2</v>
      </c>
      <c r="CT890" s="14">
        <f t="shared" si="835"/>
        <v>2</v>
      </c>
      <c r="CU890" s="14">
        <f t="shared" si="836"/>
        <v>1102018</v>
      </c>
      <c r="CV890" s="14" t="str">
        <f>INDEX($O$6:$O$27,CR890)&amp;"-"&amp;INDEX(属性投放!$AB$7:$AB$26,CX890)&amp;"-魂火-"&amp;CZ890</f>
        <v>噬日-黑绳-魂火-1</v>
      </c>
      <c r="CW890" s="25" t="s">
        <v>162</v>
      </c>
      <c r="CX890" s="14">
        <f>INDEX(属性投放!$AL$7:$AL$58,CS890)</f>
        <v>2</v>
      </c>
      <c r="CY890" s="14" t="s">
        <v>701</v>
      </c>
      <c r="CZ890" s="14">
        <f>INDEX(属性投放!$AM$7:$AM$58,CS890)</f>
        <v>1</v>
      </c>
      <c r="DA890" s="14">
        <f t="shared" si="837"/>
        <v>2</v>
      </c>
      <c r="DB890" s="14">
        <f>INDEX(属性投放!$AN$7:$AN$58,DA890)</f>
        <v>10</v>
      </c>
      <c r="DC890" s="14" t="s">
        <v>702</v>
      </c>
      <c r="DD890" s="14">
        <f>INDEX(属性投放!$BJ$6:$BJ$85,(CT890-2)*20+CX890)</f>
        <v>20</v>
      </c>
      <c r="DE890" s="14">
        <f>SUMIFS(DD$5:DD890,$CR$5:$CR890,"="&amp;$CR890)</f>
        <v>35</v>
      </c>
      <c r="DF890" s="14" t="s">
        <v>703</v>
      </c>
      <c r="DG890" s="14">
        <f>INDEX(属性投放!$BK$6:$BK$85,(CT890-2)*20+CX890)</f>
        <v>10</v>
      </c>
      <c r="DH890" s="14">
        <f>SUMIFS(DG$5:DG890,$CR$5:$CR890,"="&amp;$CR890)</f>
        <v>18</v>
      </c>
      <c r="DI890" s="14" t="s">
        <v>704</v>
      </c>
      <c r="DJ890" s="14">
        <f>INDEX(属性投放!$BL$6:$BL$85,(CT890-2)*20+CX890)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833"/>
        <v>18</v>
      </c>
      <c r="CS891" s="13">
        <f t="shared" si="834"/>
        <v>3</v>
      </c>
      <c r="CT891" s="14">
        <f t="shared" si="835"/>
        <v>2</v>
      </c>
      <c r="CU891" s="14">
        <f t="shared" si="836"/>
        <v>1102018</v>
      </c>
      <c r="CV891" s="14" t="str">
        <f>INDEX($O$6:$O$27,CR891)&amp;"-"&amp;INDEX(属性投放!$AB$7:$AB$26,CX891)&amp;"-魂火-"&amp;CZ891</f>
        <v>噬日-黑绳-魂火-2</v>
      </c>
      <c r="CW891" s="25" t="s">
        <v>162</v>
      </c>
      <c r="CX891" s="14">
        <f>INDEX(属性投放!$AL$7:$AL$58,CS891)</f>
        <v>2</v>
      </c>
      <c r="CY891" s="14" t="s">
        <v>701</v>
      </c>
      <c r="CZ891" s="14">
        <f>INDEX(属性投放!$AM$7:$AM$58,CS891)</f>
        <v>2</v>
      </c>
      <c r="DA891" s="14">
        <f t="shared" si="837"/>
        <v>3</v>
      </c>
      <c r="DB891" s="14">
        <f>INDEX(属性投放!$AN$7:$AN$58,DA891)</f>
        <v>15</v>
      </c>
      <c r="DC891" s="14" t="s">
        <v>702</v>
      </c>
      <c r="DD891" s="14">
        <f>INDEX(属性投放!$BJ$6:$BJ$85,(CT891-2)*20+CX891)</f>
        <v>20</v>
      </c>
      <c r="DE891" s="14">
        <f>SUMIFS(DD$5:DD891,$CR$5:$CR891,"="&amp;$CR891)</f>
        <v>55</v>
      </c>
      <c r="DF891" s="14" t="s">
        <v>703</v>
      </c>
      <c r="DG891" s="14">
        <f>INDEX(属性投放!$BK$6:$BK$85,(CT891-2)*20+CX891)</f>
        <v>10</v>
      </c>
      <c r="DH891" s="14">
        <f>SUMIFS(DG$5:DG891,$CR$5:$CR891,"="&amp;$CR891)</f>
        <v>28</v>
      </c>
      <c r="DI891" s="14" t="s">
        <v>704</v>
      </c>
      <c r="DJ891" s="14">
        <f>INDEX(属性投放!$BL$6:$BL$85,(CT891-2)*20+CX891)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833"/>
        <v>18</v>
      </c>
      <c r="CS892" s="13">
        <f t="shared" si="834"/>
        <v>4</v>
      </c>
      <c r="CT892" s="14">
        <f t="shared" si="835"/>
        <v>2</v>
      </c>
      <c r="CU892" s="14">
        <f t="shared" si="836"/>
        <v>1102018</v>
      </c>
      <c r="CV892" s="14" t="str">
        <f>INDEX($O$6:$O$27,CR892)&amp;"-"&amp;INDEX(属性投放!$AB$7:$AB$26,CX892)&amp;"-魂火-"&amp;CZ892</f>
        <v>噬日-黑绳+1-魂火-1</v>
      </c>
      <c r="CW892" s="25" t="s">
        <v>162</v>
      </c>
      <c r="CX892" s="14">
        <f>INDEX(属性投放!$AL$7:$AL$58,CS892)</f>
        <v>3</v>
      </c>
      <c r="CY892" s="14" t="s">
        <v>701</v>
      </c>
      <c r="CZ892" s="14">
        <f>INDEX(属性投放!$AM$7:$AM$58,CS892)</f>
        <v>1</v>
      </c>
      <c r="DA892" s="14">
        <f t="shared" si="837"/>
        <v>4</v>
      </c>
      <c r="DB892" s="14">
        <f>INDEX(属性投放!$AN$7:$AN$58,DA892)</f>
        <v>20</v>
      </c>
      <c r="DC892" s="14" t="s">
        <v>702</v>
      </c>
      <c r="DD892" s="14">
        <f>INDEX(属性投放!$BJ$6:$BJ$85,(CT892-2)*20+CX892)</f>
        <v>25</v>
      </c>
      <c r="DE892" s="14">
        <f>SUMIFS(DD$5:DD892,$CR$5:$CR892,"="&amp;$CR892)</f>
        <v>80</v>
      </c>
      <c r="DF892" s="14" t="s">
        <v>703</v>
      </c>
      <c r="DG892" s="14">
        <f>INDEX(属性投放!$BK$6:$BK$85,(CT892-2)*20+CX892)</f>
        <v>13</v>
      </c>
      <c r="DH892" s="14">
        <f>SUMIFS(DG$5:DG892,$CR$5:$CR892,"="&amp;$CR892)</f>
        <v>41</v>
      </c>
      <c r="DI892" s="14" t="s">
        <v>704</v>
      </c>
      <c r="DJ892" s="14">
        <f>INDEX(属性投放!$BL$6:$BL$85,(CT892-2)*20+CX892)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833"/>
        <v>18</v>
      </c>
      <c r="CS893" s="13">
        <f t="shared" si="834"/>
        <v>5</v>
      </c>
      <c r="CT893" s="14">
        <f t="shared" si="835"/>
        <v>2</v>
      </c>
      <c r="CU893" s="14">
        <f t="shared" si="836"/>
        <v>1102018</v>
      </c>
      <c r="CV893" s="14" t="str">
        <f>INDEX($O$6:$O$27,CR893)&amp;"-"&amp;INDEX(属性投放!$AB$7:$AB$26,CX893)&amp;"-魂火-"&amp;CZ893</f>
        <v>噬日-黑绳+1-魂火-2</v>
      </c>
      <c r="CW893" s="25" t="s">
        <v>162</v>
      </c>
      <c r="CX893" s="14">
        <f>INDEX(属性投放!$AL$7:$AL$58,CS893)</f>
        <v>3</v>
      </c>
      <c r="CY893" s="14" t="s">
        <v>701</v>
      </c>
      <c r="CZ893" s="14">
        <f>INDEX(属性投放!$AM$7:$AM$58,CS893)</f>
        <v>2</v>
      </c>
      <c r="DA893" s="14">
        <f t="shared" si="837"/>
        <v>5</v>
      </c>
      <c r="DB893" s="14">
        <f>INDEX(属性投放!$AN$7:$AN$58,DA893)</f>
        <v>25</v>
      </c>
      <c r="DC893" s="14" t="s">
        <v>702</v>
      </c>
      <c r="DD893" s="14">
        <f>INDEX(属性投放!$BJ$6:$BJ$85,(CT893-2)*20+CX893)</f>
        <v>25</v>
      </c>
      <c r="DE893" s="14">
        <f>SUMIFS(DD$5:DD893,$CR$5:$CR893,"="&amp;$CR893)</f>
        <v>105</v>
      </c>
      <c r="DF893" s="14" t="s">
        <v>703</v>
      </c>
      <c r="DG893" s="14">
        <f>INDEX(属性投放!$BK$6:$BK$85,(CT893-2)*20+CX893)</f>
        <v>13</v>
      </c>
      <c r="DH893" s="14">
        <f>SUMIFS(DG$5:DG893,$CR$5:$CR893,"="&amp;$CR893)</f>
        <v>54</v>
      </c>
      <c r="DI893" s="14" t="s">
        <v>704</v>
      </c>
      <c r="DJ893" s="14">
        <f>INDEX(属性投放!$BL$6:$BL$85,(CT893-2)*20+CX893)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833"/>
        <v>18</v>
      </c>
      <c r="CS894" s="13">
        <f t="shared" si="834"/>
        <v>6</v>
      </c>
      <c r="CT894" s="14">
        <f t="shared" si="835"/>
        <v>2</v>
      </c>
      <c r="CU894" s="14">
        <f t="shared" si="836"/>
        <v>1102018</v>
      </c>
      <c r="CV894" s="14" t="str">
        <f>INDEX($O$6:$O$27,CR894)&amp;"-"&amp;INDEX(属性投放!$AB$7:$AB$26,CX894)&amp;"-魂火-"&amp;CZ894</f>
        <v>噬日-众合-魂火-1</v>
      </c>
      <c r="CW894" s="25" t="s">
        <v>162</v>
      </c>
      <c r="CX894" s="14">
        <f>INDEX(属性投放!$AL$7:$AL$58,CS894)</f>
        <v>4</v>
      </c>
      <c r="CY894" s="14" t="s">
        <v>701</v>
      </c>
      <c r="CZ894" s="14">
        <f>INDEX(属性投放!$AM$7:$AM$58,CS894)</f>
        <v>1</v>
      </c>
      <c r="DA894" s="14">
        <f t="shared" si="837"/>
        <v>6</v>
      </c>
      <c r="DB894" s="14">
        <f>INDEX(属性投放!$AN$7:$AN$58,DA894)</f>
        <v>30</v>
      </c>
      <c r="DC894" s="14" t="s">
        <v>702</v>
      </c>
      <c r="DD894" s="14">
        <f>INDEX(属性投放!$BJ$6:$BJ$85,(CT894-2)*20+CX894)</f>
        <v>30</v>
      </c>
      <c r="DE894" s="14">
        <f>SUMIFS(DD$5:DD894,$CR$5:$CR894,"="&amp;$CR894)</f>
        <v>135</v>
      </c>
      <c r="DF894" s="14" t="s">
        <v>703</v>
      </c>
      <c r="DG894" s="14">
        <f>INDEX(属性投放!$BK$6:$BK$85,(CT894-2)*20+CX894)</f>
        <v>15</v>
      </c>
      <c r="DH894" s="14">
        <f>SUMIFS(DG$5:DG894,$CR$5:$CR894,"="&amp;$CR894)</f>
        <v>69</v>
      </c>
      <c r="DI894" s="14" t="s">
        <v>704</v>
      </c>
      <c r="DJ894" s="14">
        <f>INDEX(属性投放!$BL$6:$BL$85,(CT894-2)*20+CX894)</f>
        <v>300</v>
      </c>
      <c r="DK894" s="14">
        <f>SUMIFS(DJ$5:DJ894,$CR$5:$CR894,"="&amp;$CR894)</f>
        <v>1350</v>
      </c>
    </row>
    <row r="895" spans="95:115" ht="16.5" x14ac:dyDescent="0.2">
      <c r="CQ895" s="13">
        <v>891</v>
      </c>
      <c r="CR895" s="13">
        <f t="shared" si="833"/>
        <v>18</v>
      </c>
      <c r="CS895" s="13">
        <f t="shared" si="834"/>
        <v>7</v>
      </c>
      <c r="CT895" s="14">
        <f t="shared" si="835"/>
        <v>2</v>
      </c>
      <c r="CU895" s="14">
        <f t="shared" si="836"/>
        <v>1102018</v>
      </c>
      <c r="CV895" s="14" t="str">
        <f>INDEX($O$6:$O$27,CR895)&amp;"-"&amp;INDEX(属性投放!$AB$7:$AB$26,CX895)&amp;"-魂火-"&amp;CZ895</f>
        <v>噬日-众合-魂火-2</v>
      </c>
      <c r="CW895" s="25" t="s">
        <v>162</v>
      </c>
      <c r="CX895" s="14">
        <f>INDEX(属性投放!$AL$7:$AL$58,CS895)</f>
        <v>4</v>
      </c>
      <c r="CY895" s="14" t="s">
        <v>701</v>
      </c>
      <c r="CZ895" s="14">
        <f>INDEX(属性投放!$AM$7:$AM$58,CS895)</f>
        <v>2</v>
      </c>
      <c r="DA895" s="14">
        <f t="shared" si="837"/>
        <v>7</v>
      </c>
      <c r="DB895" s="14">
        <f>INDEX(属性投放!$AN$7:$AN$58,DA895)</f>
        <v>35</v>
      </c>
      <c r="DC895" s="14" t="s">
        <v>702</v>
      </c>
      <c r="DD895" s="14">
        <f>INDEX(属性投放!$BJ$6:$BJ$85,(CT895-2)*20+CX895)</f>
        <v>30</v>
      </c>
      <c r="DE895" s="14">
        <f>SUMIFS(DD$5:DD895,$CR$5:$CR895,"="&amp;$CR895)</f>
        <v>165</v>
      </c>
      <c r="DF895" s="14" t="s">
        <v>703</v>
      </c>
      <c r="DG895" s="14">
        <f>INDEX(属性投放!$BK$6:$BK$85,(CT895-2)*20+CX895)</f>
        <v>15</v>
      </c>
      <c r="DH895" s="14">
        <f>SUMIFS(DG$5:DG895,$CR$5:$CR895,"="&amp;$CR895)</f>
        <v>84</v>
      </c>
      <c r="DI895" s="14" t="s">
        <v>704</v>
      </c>
      <c r="DJ895" s="14">
        <f>INDEX(属性投放!$BL$6:$BL$85,(CT895-2)*20+CX895)</f>
        <v>300</v>
      </c>
      <c r="DK895" s="14">
        <f>SUMIFS(DJ$5:DJ895,$CR$5:$CR895,"="&amp;$CR895)</f>
        <v>1650</v>
      </c>
    </row>
    <row r="896" spans="95:115" ht="16.5" x14ac:dyDescent="0.2">
      <c r="CQ896" s="13">
        <v>892</v>
      </c>
      <c r="CR896" s="13">
        <f t="shared" si="833"/>
        <v>18</v>
      </c>
      <c r="CS896" s="13">
        <f t="shared" si="834"/>
        <v>8</v>
      </c>
      <c r="CT896" s="14">
        <f t="shared" si="835"/>
        <v>2</v>
      </c>
      <c r="CU896" s="14">
        <f t="shared" si="836"/>
        <v>1102018</v>
      </c>
      <c r="CV896" s="14" t="str">
        <f>INDEX($O$6:$O$27,CR896)&amp;"-"&amp;INDEX(属性投放!$AB$7:$AB$26,CX896)&amp;"-魂火-"&amp;CZ896</f>
        <v>噬日-众合+1-魂火-1</v>
      </c>
      <c r="CW896" s="25" t="s">
        <v>162</v>
      </c>
      <c r="CX896" s="14">
        <f>INDEX(属性投放!$AL$7:$AL$58,CS896)</f>
        <v>5</v>
      </c>
      <c r="CY896" s="14" t="s">
        <v>701</v>
      </c>
      <c r="CZ896" s="14">
        <f>INDEX(属性投放!$AM$7:$AM$58,CS896)</f>
        <v>1</v>
      </c>
      <c r="DA896" s="14">
        <f t="shared" si="837"/>
        <v>8</v>
      </c>
      <c r="DB896" s="14">
        <f>INDEX(属性投放!$AN$7:$AN$58,DA896)</f>
        <v>40</v>
      </c>
      <c r="DC896" s="14" t="s">
        <v>702</v>
      </c>
      <c r="DD896" s="14">
        <f>INDEX(属性投放!$BJ$6:$BJ$85,(CT896-2)*20+CX896)</f>
        <v>35</v>
      </c>
      <c r="DE896" s="14">
        <f>SUMIFS(DD$5:DD896,$CR$5:$CR896,"="&amp;$CR896)</f>
        <v>200</v>
      </c>
      <c r="DF896" s="14" t="s">
        <v>703</v>
      </c>
      <c r="DG896" s="14">
        <f>INDEX(属性投放!$BK$6:$BK$85,(CT896-2)*20+CX896)</f>
        <v>18</v>
      </c>
      <c r="DH896" s="14">
        <f>SUMIFS(DG$5:DG896,$CR$5:$CR896,"="&amp;$CR896)</f>
        <v>102</v>
      </c>
      <c r="DI896" s="14" t="s">
        <v>704</v>
      </c>
      <c r="DJ896" s="14">
        <f>INDEX(属性投放!$BL$6:$BL$85,(CT896-2)*20+CX896)</f>
        <v>350</v>
      </c>
      <c r="DK896" s="14">
        <f>SUMIFS(DJ$5:DJ896,$CR$5:$CR896,"="&amp;$CR896)</f>
        <v>2000</v>
      </c>
    </row>
    <row r="897" spans="95:115" ht="16.5" x14ac:dyDescent="0.2">
      <c r="CQ897" s="13">
        <v>893</v>
      </c>
      <c r="CR897" s="13">
        <f t="shared" si="833"/>
        <v>18</v>
      </c>
      <c r="CS897" s="13">
        <f t="shared" si="834"/>
        <v>9</v>
      </c>
      <c r="CT897" s="14">
        <f t="shared" si="835"/>
        <v>2</v>
      </c>
      <c r="CU897" s="14">
        <f t="shared" si="836"/>
        <v>1102018</v>
      </c>
      <c r="CV897" s="14" t="str">
        <f>INDEX($O$6:$O$27,CR897)&amp;"-"&amp;INDEX(属性投放!$AB$7:$AB$26,CX897)&amp;"-魂火-"&amp;CZ897</f>
        <v>噬日-众合+1-魂火-2</v>
      </c>
      <c r="CW897" s="25" t="s">
        <v>162</v>
      </c>
      <c r="CX897" s="14">
        <f>INDEX(属性投放!$AL$7:$AL$58,CS897)</f>
        <v>5</v>
      </c>
      <c r="CY897" s="14" t="s">
        <v>701</v>
      </c>
      <c r="CZ897" s="14">
        <f>INDEX(属性投放!$AM$7:$AM$58,CS897)</f>
        <v>2</v>
      </c>
      <c r="DA897" s="14">
        <f t="shared" si="837"/>
        <v>9</v>
      </c>
      <c r="DB897" s="14">
        <f>INDEX(属性投放!$AN$7:$AN$58,DA897)</f>
        <v>42</v>
      </c>
      <c r="DC897" s="14" t="s">
        <v>702</v>
      </c>
      <c r="DD897" s="14">
        <f>INDEX(属性投放!$BJ$6:$BJ$85,(CT897-2)*20+CX897)</f>
        <v>35</v>
      </c>
      <c r="DE897" s="14">
        <f>SUMIFS(DD$5:DD897,$CR$5:$CR897,"="&amp;$CR897)</f>
        <v>235</v>
      </c>
      <c r="DF897" s="14" t="s">
        <v>703</v>
      </c>
      <c r="DG897" s="14">
        <f>INDEX(属性投放!$BK$6:$BK$85,(CT897-2)*20+CX897)</f>
        <v>18</v>
      </c>
      <c r="DH897" s="14">
        <f>SUMIFS(DG$5:DG897,$CR$5:$CR897,"="&amp;$CR897)</f>
        <v>120</v>
      </c>
      <c r="DI897" s="14" t="s">
        <v>704</v>
      </c>
      <c r="DJ897" s="14">
        <f>INDEX(属性投放!$BL$6:$BL$85,(CT897-2)*20+CX897)</f>
        <v>350</v>
      </c>
      <c r="DK897" s="14">
        <f>SUMIFS(DJ$5:DJ897,$CR$5:$CR897,"="&amp;$CR897)</f>
        <v>2350</v>
      </c>
    </row>
    <row r="898" spans="95:115" ht="16.5" x14ac:dyDescent="0.2">
      <c r="CQ898" s="13">
        <v>894</v>
      </c>
      <c r="CR898" s="13">
        <f t="shared" si="833"/>
        <v>18</v>
      </c>
      <c r="CS898" s="13">
        <f t="shared" si="834"/>
        <v>10</v>
      </c>
      <c r="CT898" s="14">
        <f t="shared" si="835"/>
        <v>2</v>
      </c>
      <c r="CU898" s="14">
        <f t="shared" si="836"/>
        <v>1102018</v>
      </c>
      <c r="CV898" s="14" t="str">
        <f>INDEX($O$6:$O$27,CR898)&amp;"-"&amp;INDEX(属性投放!$AB$7:$AB$26,CX898)&amp;"-魂火-"&amp;CZ898</f>
        <v>噬日-众合+2-魂火-1</v>
      </c>
      <c r="CW898" s="25" t="s">
        <v>162</v>
      </c>
      <c r="CX898" s="14">
        <f>INDEX(属性投放!$AL$7:$AL$58,CS898)</f>
        <v>6</v>
      </c>
      <c r="CY898" s="14" t="s">
        <v>701</v>
      </c>
      <c r="CZ898" s="14">
        <f>INDEX(属性投放!$AM$7:$AM$58,CS898)</f>
        <v>1</v>
      </c>
      <c r="DA898" s="14">
        <f t="shared" si="837"/>
        <v>10</v>
      </c>
      <c r="DB898" s="14">
        <f>INDEX(属性投放!$AN$7:$AN$58,DA898)</f>
        <v>45</v>
      </c>
      <c r="DC898" s="14" t="s">
        <v>702</v>
      </c>
      <c r="DD898" s="14">
        <f>INDEX(属性投放!$BJ$6:$BJ$85,(CT898-2)*20+CX898)</f>
        <v>40</v>
      </c>
      <c r="DE898" s="14">
        <f>SUMIFS(DD$5:DD898,$CR$5:$CR898,"="&amp;$CR898)</f>
        <v>275</v>
      </c>
      <c r="DF898" s="14" t="s">
        <v>703</v>
      </c>
      <c r="DG898" s="14">
        <f>INDEX(属性投放!$BK$6:$BK$85,(CT898-2)*20+CX898)</f>
        <v>20</v>
      </c>
      <c r="DH898" s="14">
        <f>SUMIFS(DG$5:DG898,$CR$5:$CR898,"="&amp;$CR898)</f>
        <v>140</v>
      </c>
      <c r="DI898" s="14" t="s">
        <v>704</v>
      </c>
      <c r="DJ898" s="14">
        <f>INDEX(属性投放!$BL$6:$BL$85,(CT898-2)*20+CX898)</f>
        <v>400</v>
      </c>
      <c r="DK898" s="14">
        <f>SUMIFS(DJ$5:DJ898,$CR$5:$CR898,"="&amp;$CR898)</f>
        <v>2750</v>
      </c>
    </row>
    <row r="899" spans="95:115" ht="16.5" x14ac:dyDescent="0.2">
      <c r="CQ899" s="13">
        <v>895</v>
      </c>
      <c r="CR899" s="13">
        <f t="shared" si="833"/>
        <v>18</v>
      </c>
      <c r="CS899" s="13">
        <f t="shared" si="834"/>
        <v>11</v>
      </c>
      <c r="CT899" s="14">
        <f t="shared" si="835"/>
        <v>2</v>
      </c>
      <c r="CU899" s="14">
        <f t="shared" si="836"/>
        <v>1102018</v>
      </c>
      <c r="CV899" s="14" t="str">
        <f>INDEX($O$6:$O$27,CR899)&amp;"-"&amp;INDEX(属性投放!$AB$7:$AB$26,CX899)&amp;"-魂火-"&amp;CZ899</f>
        <v>噬日-众合+2-魂火-2</v>
      </c>
      <c r="CW899" s="25" t="s">
        <v>162</v>
      </c>
      <c r="CX899" s="14">
        <f>INDEX(属性投放!$AL$7:$AL$58,CS899)</f>
        <v>6</v>
      </c>
      <c r="CY899" s="14" t="s">
        <v>701</v>
      </c>
      <c r="CZ899" s="14">
        <f>INDEX(属性投放!$AM$7:$AM$58,CS899)</f>
        <v>2</v>
      </c>
      <c r="DA899" s="14">
        <f t="shared" si="837"/>
        <v>11</v>
      </c>
      <c r="DB899" s="14">
        <f>INDEX(属性投放!$AN$7:$AN$58,DA899)</f>
        <v>47</v>
      </c>
      <c r="DC899" s="14" t="s">
        <v>702</v>
      </c>
      <c r="DD899" s="14">
        <f>INDEX(属性投放!$BJ$6:$BJ$85,(CT899-2)*20+CX899)</f>
        <v>40</v>
      </c>
      <c r="DE899" s="14">
        <f>SUMIFS(DD$5:DD899,$CR$5:$CR899,"="&amp;$CR899)</f>
        <v>315</v>
      </c>
      <c r="DF899" s="14" t="s">
        <v>703</v>
      </c>
      <c r="DG899" s="14">
        <f>INDEX(属性投放!$BK$6:$BK$85,(CT899-2)*20+CX899)</f>
        <v>20</v>
      </c>
      <c r="DH899" s="14">
        <f>SUMIFS(DG$5:DG899,$CR$5:$CR899,"="&amp;$CR899)</f>
        <v>160</v>
      </c>
      <c r="DI899" s="14" t="s">
        <v>704</v>
      </c>
      <c r="DJ899" s="14">
        <f>INDEX(属性投放!$BL$6:$BL$85,(CT899-2)*20+CX899)</f>
        <v>400</v>
      </c>
      <c r="DK899" s="14">
        <f>SUMIFS(DJ$5:DJ899,$CR$5:$CR899,"="&amp;$CR899)</f>
        <v>3150</v>
      </c>
    </row>
    <row r="900" spans="95:115" ht="16.5" x14ac:dyDescent="0.2">
      <c r="CQ900" s="13">
        <v>896</v>
      </c>
      <c r="CR900" s="13">
        <f t="shared" si="833"/>
        <v>18</v>
      </c>
      <c r="CS900" s="13">
        <f t="shared" si="834"/>
        <v>12</v>
      </c>
      <c r="CT900" s="14">
        <f t="shared" si="835"/>
        <v>2</v>
      </c>
      <c r="CU900" s="14">
        <f t="shared" si="836"/>
        <v>1102018</v>
      </c>
      <c r="CV900" s="14" t="str">
        <f>INDEX($O$6:$O$27,CR900)&amp;"-"&amp;INDEX(属性投放!$AB$7:$AB$26,CX900)&amp;"-魂火-"&amp;CZ900</f>
        <v>噬日-叫唤-魂火-1</v>
      </c>
      <c r="CW900" s="25" t="s">
        <v>162</v>
      </c>
      <c r="CX900" s="14">
        <f>INDEX(属性投放!$AL$7:$AL$58,CS900)</f>
        <v>7</v>
      </c>
      <c r="CY900" s="14" t="s">
        <v>701</v>
      </c>
      <c r="CZ900" s="14">
        <f>INDEX(属性投放!$AM$7:$AM$58,CS900)</f>
        <v>1</v>
      </c>
      <c r="DA900" s="14">
        <f t="shared" si="837"/>
        <v>12</v>
      </c>
      <c r="DB900" s="14">
        <f>INDEX(属性投放!$AN$7:$AN$58,DA900)</f>
        <v>50</v>
      </c>
      <c r="DC900" s="14" t="s">
        <v>702</v>
      </c>
      <c r="DD900" s="14">
        <f>INDEX(属性投放!$BJ$6:$BJ$85,(CT900-2)*20+CX900)</f>
        <v>55</v>
      </c>
      <c r="DE900" s="14">
        <f>SUMIFS(DD$5:DD900,$CR$5:$CR900,"="&amp;$CR900)</f>
        <v>370</v>
      </c>
      <c r="DF900" s="14" t="s">
        <v>703</v>
      </c>
      <c r="DG900" s="14">
        <f>INDEX(属性投放!$BK$6:$BK$85,(CT900-2)*20+CX900)</f>
        <v>28</v>
      </c>
      <c r="DH900" s="14">
        <f>SUMIFS(DG$5:DG900,$CR$5:$CR900,"="&amp;$CR900)</f>
        <v>188</v>
      </c>
      <c r="DI900" s="14" t="s">
        <v>704</v>
      </c>
      <c r="DJ900" s="14">
        <f>INDEX(属性投放!$BL$6:$BL$85,(CT900-2)*20+CX900)</f>
        <v>550</v>
      </c>
      <c r="DK900" s="14">
        <f>SUMIFS(DJ$5:DJ900,$CR$5:$CR900,"="&amp;$CR900)</f>
        <v>3700</v>
      </c>
    </row>
    <row r="901" spans="95:115" ht="16.5" x14ac:dyDescent="0.2">
      <c r="CQ901" s="13">
        <v>897</v>
      </c>
      <c r="CR901" s="13">
        <f t="shared" ref="CR901:CR964" si="838">MATCH(CQ901-1,$U$5:$U$27,1)</f>
        <v>18</v>
      </c>
      <c r="CS901" s="13">
        <f t="shared" ref="CS901:CS964" si="839">CQ901-(CR901-1)*52</f>
        <v>13</v>
      </c>
      <c r="CT901" s="14">
        <f t="shared" ref="CT901:CT964" si="840">INDEX($Q$6:$Q$27,CR901)</f>
        <v>2</v>
      </c>
      <c r="CU901" s="14">
        <f t="shared" ref="CU901:CU964" si="841">INDEX($N$6:$N$27,CR901)</f>
        <v>1102018</v>
      </c>
      <c r="CV901" s="14" t="str">
        <f>INDEX($O$6:$O$27,CR901)&amp;"-"&amp;INDEX(属性投放!$AB$7:$AB$26,CX901)&amp;"-魂火-"&amp;CZ901</f>
        <v>噬日-叫唤-魂火-2</v>
      </c>
      <c r="CW901" s="25" t="s">
        <v>162</v>
      </c>
      <c r="CX901" s="14">
        <f>INDEX(属性投放!$AL$7:$AL$58,CS901)</f>
        <v>7</v>
      </c>
      <c r="CY901" s="14" t="s">
        <v>701</v>
      </c>
      <c r="CZ901" s="14">
        <f>INDEX(属性投放!$AM$7:$AM$58,CS901)</f>
        <v>2</v>
      </c>
      <c r="DA901" s="14">
        <f t="shared" ref="DA901:DA964" si="842">CS901</f>
        <v>13</v>
      </c>
      <c r="DB901" s="14">
        <f>INDEX(属性投放!$AN$7:$AN$58,DA901)</f>
        <v>52</v>
      </c>
      <c r="DC901" s="14" t="s">
        <v>702</v>
      </c>
      <c r="DD901" s="14">
        <f>INDEX(属性投放!$BJ$6:$BJ$85,(CT901-2)*20+CX901)</f>
        <v>55</v>
      </c>
      <c r="DE901" s="14">
        <f>SUMIFS(DD$5:DD901,$CR$5:$CR901,"="&amp;$CR901)</f>
        <v>425</v>
      </c>
      <c r="DF901" s="14" t="s">
        <v>703</v>
      </c>
      <c r="DG901" s="14">
        <f>INDEX(属性投放!$BK$6:$BK$85,(CT901-2)*20+CX901)</f>
        <v>28</v>
      </c>
      <c r="DH901" s="14">
        <f>SUMIFS(DG$5:DG901,$CR$5:$CR901,"="&amp;$CR901)</f>
        <v>216</v>
      </c>
      <c r="DI901" s="14" t="s">
        <v>704</v>
      </c>
      <c r="DJ901" s="14">
        <f>INDEX(属性投放!$BL$6:$BL$85,(CT901-2)*20+CX901)</f>
        <v>550</v>
      </c>
      <c r="DK901" s="14">
        <f>SUMIFS(DJ$5:DJ901,$CR$5:$CR901,"="&amp;$CR901)</f>
        <v>4250</v>
      </c>
    </row>
    <row r="902" spans="95:115" ht="16.5" x14ac:dyDescent="0.2">
      <c r="CQ902" s="13">
        <v>898</v>
      </c>
      <c r="CR902" s="13">
        <f t="shared" si="838"/>
        <v>18</v>
      </c>
      <c r="CS902" s="13">
        <f t="shared" si="839"/>
        <v>14</v>
      </c>
      <c r="CT902" s="14">
        <f t="shared" si="840"/>
        <v>2</v>
      </c>
      <c r="CU902" s="14">
        <f t="shared" si="841"/>
        <v>1102018</v>
      </c>
      <c r="CV902" s="14" t="str">
        <f>INDEX($O$6:$O$27,CR902)&amp;"-"&amp;INDEX(属性投放!$AB$7:$AB$26,CX902)&amp;"-魂火-"&amp;CZ902</f>
        <v>噬日-叫唤+1-魂火-1</v>
      </c>
      <c r="CW902" s="25" t="s">
        <v>162</v>
      </c>
      <c r="CX902" s="14">
        <f>INDEX(属性投放!$AL$7:$AL$58,CS902)</f>
        <v>8</v>
      </c>
      <c r="CY902" s="14" t="s">
        <v>701</v>
      </c>
      <c r="CZ902" s="14">
        <f>INDEX(属性投放!$AM$7:$AM$58,CS902)</f>
        <v>1</v>
      </c>
      <c r="DA902" s="14">
        <f t="shared" si="842"/>
        <v>14</v>
      </c>
      <c r="DB902" s="14">
        <f>INDEX(属性投放!$AN$7:$AN$58,DA902)</f>
        <v>55</v>
      </c>
      <c r="DC902" s="14" t="s">
        <v>702</v>
      </c>
      <c r="DD902" s="14">
        <f>INDEX(属性投放!$BJ$6:$BJ$85,(CT902-2)*20+CX902)</f>
        <v>70</v>
      </c>
      <c r="DE902" s="14">
        <f>SUMIFS(DD$5:DD902,$CR$5:$CR902,"="&amp;$CR902)</f>
        <v>495</v>
      </c>
      <c r="DF902" s="14" t="s">
        <v>703</v>
      </c>
      <c r="DG902" s="14">
        <f>INDEX(属性投放!$BK$6:$BK$85,(CT902-2)*20+CX902)</f>
        <v>35</v>
      </c>
      <c r="DH902" s="14">
        <f>SUMIFS(DG$5:DG902,$CR$5:$CR902,"="&amp;$CR902)</f>
        <v>251</v>
      </c>
      <c r="DI902" s="14" t="s">
        <v>704</v>
      </c>
      <c r="DJ902" s="14">
        <f>INDEX(属性投放!$BL$6:$BL$85,(CT902-2)*20+CX902)</f>
        <v>700</v>
      </c>
      <c r="DK902" s="14">
        <f>SUMIFS(DJ$5:DJ902,$CR$5:$CR902,"="&amp;$CR902)</f>
        <v>4950</v>
      </c>
    </row>
    <row r="903" spans="95:115" ht="16.5" x14ac:dyDescent="0.2">
      <c r="CQ903" s="13">
        <v>899</v>
      </c>
      <c r="CR903" s="13">
        <f t="shared" si="838"/>
        <v>18</v>
      </c>
      <c r="CS903" s="13">
        <f t="shared" si="839"/>
        <v>15</v>
      </c>
      <c r="CT903" s="14">
        <f t="shared" si="840"/>
        <v>2</v>
      </c>
      <c r="CU903" s="14">
        <f t="shared" si="841"/>
        <v>1102018</v>
      </c>
      <c r="CV903" s="14" t="str">
        <f>INDEX($O$6:$O$27,CR903)&amp;"-"&amp;INDEX(属性投放!$AB$7:$AB$26,CX903)&amp;"-魂火-"&amp;CZ903</f>
        <v>噬日-叫唤+1-魂火-2</v>
      </c>
      <c r="CW903" s="25" t="s">
        <v>162</v>
      </c>
      <c r="CX903" s="14">
        <f>INDEX(属性投放!$AL$7:$AL$58,CS903)</f>
        <v>8</v>
      </c>
      <c r="CY903" s="14" t="s">
        <v>701</v>
      </c>
      <c r="CZ903" s="14">
        <f>INDEX(属性投放!$AM$7:$AM$58,CS903)</f>
        <v>2</v>
      </c>
      <c r="DA903" s="14">
        <f t="shared" si="842"/>
        <v>15</v>
      </c>
      <c r="DB903" s="14">
        <f>INDEX(属性投放!$AN$7:$AN$58,DA903)</f>
        <v>57</v>
      </c>
      <c r="DC903" s="14" t="s">
        <v>702</v>
      </c>
      <c r="DD903" s="14">
        <f>INDEX(属性投放!$BJ$6:$BJ$85,(CT903-2)*20+CX903)</f>
        <v>70</v>
      </c>
      <c r="DE903" s="14">
        <f>SUMIFS(DD$5:DD903,$CR$5:$CR903,"="&amp;$CR903)</f>
        <v>565</v>
      </c>
      <c r="DF903" s="14" t="s">
        <v>703</v>
      </c>
      <c r="DG903" s="14">
        <f>INDEX(属性投放!$BK$6:$BK$85,(CT903-2)*20+CX903)</f>
        <v>35</v>
      </c>
      <c r="DH903" s="14">
        <f>SUMIFS(DG$5:DG903,$CR$5:$CR903,"="&amp;$CR903)</f>
        <v>286</v>
      </c>
      <c r="DI903" s="14" t="s">
        <v>704</v>
      </c>
      <c r="DJ903" s="14">
        <f>INDEX(属性投放!$BL$6:$BL$85,(CT903-2)*20+CX903)</f>
        <v>700</v>
      </c>
      <c r="DK903" s="14">
        <f>SUMIFS(DJ$5:DJ903,$CR$5:$CR903,"="&amp;$CR903)</f>
        <v>5650</v>
      </c>
    </row>
    <row r="904" spans="95:115" ht="16.5" x14ac:dyDescent="0.2">
      <c r="CQ904" s="13">
        <v>900</v>
      </c>
      <c r="CR904" s="13">
        <f t="shared" si="838"/>
        <v>18</v>
      </c>
      <c r="CS904" s="13">
        <f t="shared" si="839"/>
        <v>16</v>
      </c>
      <c r="CT904" s="14">
        <f t="shared" si="840"/>
        <v>2</v>
      </c>
      <c r="CU904" s="14">
        <f t="shared" si="841"/>
        <v>1102018</v>
      </c>
      <c r="CV904" s="14" t="str">
        <f>INDEX($O$6:$O$27,CR904)&amp;"-"&amp;INDEX(属性投放!$AB$7:$AB$26,CX904)&amp;"-魂火-"&amp;CZ904</f>
        <v>噬日-叫唤+2-魂火-1</v>
      </c>
      <c r="CW904" s="25" t="s">
        <v>162</v>
      </c>
      <c r="CX904" s="14">
        <f>INDEX(属性投放!$AL$7:$AL$58,CS904)</f>
        <v>9</v>
      </c>
      <c r="CY904" s="14" t="s">
        <v>701</v>
      </c>
      <c r="CZ904" s="14">
        <f>INDEX(属性投放!$AM$7:$AM$58,CS904)</f>
        <v>1</v>
      </c>
      <c r="DA904" s="14">
        <f t="shared" si="842"/>
        <v>16</v>
      </c>
      <c r="DB904" s="14">
        <f>INDEX(属性投放!$AN$7:$AN$58,DA904)</f>
        <v>60</v>
      </c>
      <c r="DC904" s="14" t="s">
        <v>702</v>
      </c>
      <c r="DD904" s="14">
        <f>INDEX(属性投放!$BJ$6:$BJ$85,(CT904-2)*20+CX904)</f>
        <v>80</v>
      </c>
      <c r="DE904" s="14">
        <f>SUMIFS(DD$5:DD904,$CR$5:$CR904,"="&amp;$CR904)</f>
        <v>645</v>
      </c>
      <c r="DF904" s="14" t="s">
        <v>703</v>
      </c>
      <c r="DG904" s="14">
        <f>INDEX(属性投放!$BK$6:$BK$85,(CT904-2)*20+CX904)</f>
        <v>40</v>
      </c>
      <c r="DH904" s="14">
        <f>SUMIFS(DG$5:DG904,$CR$5:$CR904,"="&amp;$CR904)</f>
        <v>326</v>
      </c>
      <c r="DI904" s="14" t="s">
        <v>704</v>
      </c>
      <c r="DJ904" s="14">
        <f>INDEX(属性投放!$BL$6:$BL$85,(CT904-2)*20+CX904)</f>
        <v>800</v>
      </c>
      <c r="DK904" s="14">
        <f>SUMIFS(DJ$5:DJ904,$CR$5:$CR904,"="&amp;$CR904)</f>
        <v>6450</v>
      </c>
    </row>
    <row r="905" spans="95:115" ht="16.5" x14ac:dyDescent="0.2">
      <c r="CQ905" s="13">
        <v>901</v>
      </c>
      <c r="CR905" s="13">
        <f t="shared" si="838"/>
        <v>18</v>
      </c>
      <c r="CS905" s="13">
        <f t="shared" si="839"/>
        <v>17</v>
      </c>
      <c r="CT905" s="14">
        <f t="shared" si="840"/>
        <v>2</v>
      </c>
      <c r="CU905" s="14">
        <f t="shared" si="841"/>
        <v>1102018</v>
      </c>
      <c r="CV905" s="14" t="str">
        <f>INDEX($O$6:$O$27,CR905)&amp;"-"&amp;INDEX(属性投放!$AB$7:$AB$26,CX905)&amp;"-魂火-"&amp;CZ905</f>
        <v>噬日-叫唤+2-魂火-2</v>
      </c>
      <c r="CW905" s="25" t="s">
        <v>162</v>
      </c>
      <c r="CX905" s="14">
        <f>INDEX(属性投放!$AL$7:$AL$58,CS905)</f>
        <v>9</v>
      </c>
      <c r="CY905" s="14" t="s">
        <v>701</v>
      </c>
      <c r="CZ905" s="14">
        <f>INDEX(属性投放!$AM$7:$AM$58,CS905)</f>
        <v>2</v>
      </c>
      <c r="DA905" s="14">
        <f t="shared" si="842"/>
        <v>17</v>
      </c>
      <c r="DB905" s="14">
        <f>INDEX(属性投放!$AN$7:$AN$58,DA905)</f>
        <v>62</v>
      </c>
      <c r="DC905" s="14" t="s">
        <v>702</v>
      </c>
      <c r="DD905" s="14">
        <f>INDEX(属性投放!$BJ$6:$BJ$85,(CT905-2)*20+CX905)</f>
        <v>80</v>
      </c>
      <c r="DE905" s="14">
        <f>SUMIFS(DD$5:DD905,$CR$5:$CR905,"="&amp;$CR905)</f>
        <v>725</v>
      </c>
      <c r="DF905" s="14" t="s">
        <v>703</v>
      </c>
      <c r="DG905" s="14">
        <f>INDEX(属性投放!$BK$6:$BK$85,(CT905-2)*20+CX905)</f>
        <v>40</v>
      </c>
      <c r="DH905" s="14">
        <f>SUMIFS(DG$5:DG905,$CR$5:$CR905,"="&amp;$CR905)</f>
        <v>366</v>
      </c>
      <c r="DI905" s="14" t="s">
        <v>704</v>
      </c>
      <c r="DJ905" s="14">
        <f>INDEX(属性投放!$BL$6:$BL$85,(CT905-2)*20+CX905)</f>
        <v>800</v>
      </c>
      <c r="DK905" s="14">
        <f>SUMIFS(DJ$5:DJ905,$CR$5:$CR905,"="&amp;$CR905)</f>
        <v>7250</v>
      </c>
    </row>
    <row r="906" spans="95:115" ht="16.5" x14ac:dyDescent="0.2">
      <c r="CQ906" s="13">
        <v>902</v>
      </c>
      <c r="CR906" s="13">
        <f t="shared" si="838"/>
        <v>18</v>
      </c>
      <c r="CS906" s="13">
        <f t="shared" si="839"/>
        <v>18</v>
      </c>
      <c r="CT906" s="14">
        <f t="shared" si="840"/>
        <v>2</v>
      </c>
      <c r="CU906" s="14">
        <f t="shared" si="841"/>
        <v>1102018</v>
      </c>
      <c r="CV906" s="14" t="str">
        <f>INDEX($O$6:$O$27,CR906)&amp;"-"&amp;INDEX(属性投放!$AB$7:$AB$26,CX906)&amp;"-魂火-"&amp;CZ906</f>
        <v>噬日-叫唤+2-魂火-3</v>
      </c>
      <c r="CW906" s="25" t="s">
        <v>162</v>
      </c>
      <c r="CX906" s="14">
        <f>INDEX(属性投放!$AL$7:$AL$58,CS906)</f>
        <v>9</v>
      </c>
      <c r="CY906" s="14" t="s">
        <v>701</v>
      </c>
      <c r="CZ906" s="14">
        <f>INDEX(属性投放!$AM$7:$AM$58,CS906)</f>
        <v>3</v>
      </c>
      <c r="DA906" s="14">
        <f t="shared" si="842"/>
        <v>18</v>
      </c>
      <c r="DB906" s="14">
        <f>INDEX(属性投放!$AN$7:$AN$58,DA906)</f>
        <v>65</v>
      </c>
      <c r="DC906" s="14" t="s">
        <v>702</v>
      </c>
      <c r="DD906" s="14">
        <f>INDEX(属性投放!$BJ$6:$BJ$85,(CT906-2)*20+CX906)</f>
        <v>80</v>
      </c>
      <c r="DE906" s="14">
        <f>SUMIFS(DD$5:DD906,$CR$5:$CR906,"="&amp;$CR906)</f>
        <v>805</v>
      </c>
      <c r="DF906" s="14" t="s">
        <v>703</v>
      </c>
      <c r="DG906" s="14">
        <f>INDEX(属性投放!$BK$6:$BK$85,(CT906-2)*20+CX906)</f>
        <v>40</v>
      </c>
      <c r="DH906" s="14">
        <f>SUMIFS(DG$5:DG906,$CR$5:$CR906,"="&amp;$CR906)</f>
        <v>406</v>
      </c>
      <c r="DI906" s="14" t="s">
        <v>704</v>
      </c>
      <c r="DJ906" s="14">
        <f>INDEX(属性投放!$BL$6:$BL$85,(CT906-2)*20+CX906)</f>
        <v>800</v>
      </c>
      <c r="DK906" s="14">
        <f>SUMIFS(DJ$5:DJ906,$CR$5:$CR906,"="&amp;$CR906)</f>
        <v>8050</v>
      </c>
    </row>
    <row r="907" spans="95:115" ht="16.5" x14ac:dyDescent="0.2">
      <c r="CQ907" s="13">
        <v>903</v>
      </c>
      <c r="CR907" s="13">
        <f t="shared" si="838"/>
        <v>18</v>
      </c>
      <c r="CS907" s="13">
        <f t="shared" si="839"/>
        <v>19</v>
      </c>
      <c r="CT907" s="14">
        <f t="shared" si="840"/>
        <v>2</v>
      </c>
      <c r="CU907" s="14">
        <f t="shared" si="841"/>
        <v>1102018</v>
      </c>
      <c r="CV907" s="14" t="str">
        <f>INDEX($O$6:$O$27,CR907)&amp;"-"&amp;INDEX(属性投放!$AB$7:$AB$26,CX907)&amp;"-魂火-"&amp;CZ907</f>
        <v>噬日-大叫唤-魂火-1</v>
      </c>
      <c r="CW907" s="25" t="s">
        <v>162</v>
      </c>
      <c r="CX907" s="14">
        <f>INDEX(属性投放!$AL$7:$AL$58,CS907)</f>
        <v>10</v>
      </c>
      <c r="CY907" s="14" t="s">
        <v>701</v>
      </c>
      <c r="CZ907" s="14">
        <f>INDEX(属性投放!$AM$7:$AM$58,CS907)</f>
        <v>1</v>
      </c>
      <c r="DA907" s="14">
        <f t="shared" si="842"/>
        <v>19</v>
      </c>
      <c r="DB907" s="14">
        <f>INDEX(属性投放!$AN$7:$AN$58,DA907)</f>
        <v>67</v>
      </c>
      <c r="DC907" s="14" t="s">
        <v>702</v>
      </c>
      <c r="DD907" s="14">
        <f>INDEX(属性投放!$BJ$6:$BJ$85,(CT907-2)*20+CX907)</f>
        <v>100</v>
      </c>
      <c r="DE907" s="14">
        <f>SUMIFS(DD$5:DD907,$CR$5:$CR907,"="&amp;$CR907)</f>
        <v>905</v>
      </c>
      <c r="DF907" s="14" t="s">
        <v>703</v>
      </c>
      <c r="DG907" s="14">
        <f>INDEX(属性投放!$BK$6:$BK$85,(CT907-2)*20+CX907)</f>
        <v>50</v>
      </c>
      <c r="DH907" s="14">
        <f>SUMIFS(DG$5:DG907,$CR$5:$CR907,"="&amp;$CR907)</f>
        <v>456</v>
      </c>
      <c r="DI907" s="14" t="s">
        <v>704</v>
      </c>
      <c r="DJ907" s="14">
        <f>INDEX(属性投放!$BL$6:$BL$85,(CT907-2)*20+CX907)</f>
        <v>1000</v>
      </c>
      <c r="DK907" s="14">
        <f>SUMIFS(DJ$5:DJ907,$CR$5:$CR907,"="&amp;$CR907)</f>
        <v>9050</v>
      </c>
    </row>
    <row r="908" spans="95:115" ht="16.5" x14ac:dyDescent="0.2">
      <c r="CQ908" s="13">
        <v>904</v>
      </c>
      <c r="CR908" s="13">
        <f t="shared" si="838"/>
        <v>18</v>
      </c>
      <c r="CS908" s="13">
        <f t="shared" si="839"/>
        <v>20</v>
      </c>
      <c r="CT908" s="14">
        <f t="shared" si="840"/>
        <v>2</v>
      </c>
      <c r="CU908" s="14">
        <f t="shared" si="841"/>
        <v>1102018</v>
      </c>
      <c r="CV908" s="14" t="str">
        <f>INDEX($O$6:$O$27,CR908)&amp;"-"&amp;INDEX(属性投放!$AB$7:$AB$26,CX908)&amp;"-魂火-"&amp;CZ908</f>
        <v>噬日-大叫唤-魂火-2</v>
      </c>
      <c r="CW908" s="25" t="s">
        <v>162</v>
      </c>
      <c r="CX908" s="14">
        <f>INDEX(属性投放!$AL$7:$AL$58,CS908)</f>
        <v>10</v>
      </c>
      <c r="CY908" s="14" t="s">
        <v>701</v>
      </c>
      <c r="CZ908" s="14">
        <f>INDEX(属性投放!$AM$7:$AM$58,CS908)</f>
        <v>2</v>
      </c>
      <c r="DA908" s="14">
        <f t="shared" si="842"/>
        <v>20</v>
      </c>
      <c r="DB908" s="14">
        <f>INDEX(属性投放!$AN$7:$AN$58,DA908)</f>
        <v>70</v>
      </c>
      <c r="DC908" s="14" t="s">
        <v>702</v>
      </c>
      <c r="DD908" s="14">
        <f>INDEX(属性投放!$BJ$6:$BJ$85,(CT908-2)*20+CX908)</f>
        <v>100</v>
      </c>
      <c r="DE908" s="14">
        <f>SUMIFS(DD$5:DD908,$CR$5:$CR908,"="&amp;$CR908)</f>
        <v>1005</v>
      </c>
      <c r="DF908" s="14" t="s">
        <v>703</v>
      </c>
      <c r="DG908" s="14">
        <f>INDEX(属性投放!$BK$6:$BK$85,(CT908-2)*20+CX908)</f>
        <v>50</v>
      </c>
      <c r="DH908" s="14">
        <f>SUMIFS(DG$5:DG908,$CR$5:$CR908,"="&amp;$CR908)</f>
        <v>506</v>
      </c>
      <c r="DI908" s="14" t="s">
        <v>704</v>
      </c>
      <c r="DJ908" s="14">
        <f>INDEX(属性投放!$BL$6:$BL$85,(CT908-2)*20+CX908)</f>
        <v>1000</v>
      </c>
      <c r="DK908" s="14">
        <f>SUMIFS(DJ$5:DJ908,$CR$5:$CR908,"="&amp;$CR908)</f>
        <v>10050</v>
      </c>
    </row>
    <row r="909" spans="95:115" ht="16.5" x14ac:dyDescent="0.2">
      <c r="CQ909" s="13">
        <v>905</v>
      </c>
      <c r="CR909" s="13">
        <f t="shared" si="838"/>
        <v>18</v>
      </c>
      <c r="CS909" s="13">
        <f t="shared" si="839"/>
        <v>21</v>
      </c>
      <c r="CT909" s="14">
        <f t="shared" si="840"/>
        <v>2</v>
      </c>
      <c r="CU909" s="14">
        <f t="shared" si="841"/>
        <v>1102018</v>
      </c>
      <c r="CV909" s="14" t="str">
        <f>INDEX($O$6:$O$27,CR909)&amp;"-"&amp;INDEX(属性投放!$AB$7:$AB$26,CX909)&amp;"-魂火-"&amp;CZ909</f>
        <v>噬日-大叫唤-魂火-3</v>
      </c>
      <c r="CW909" s="25" t="s">
        <v>162</v>
      </c>
      <c r="CX909" s="14">
        <f>INDEX(属性投放!$AL$7:$AL$58,CS909)</f>
        <v>10</v>
      </c>
      <c r="CY909" s="14" t="s">
        <v>701</v>
      </c>
      <c r="CZ909" s="14">
        <f>INDEX(属性投放!$AM$7:$AM$58,CS909)</f>
        <v>3</v>
      </c>
      <c r="DA909" s="14">
        <f t="shared" si="842"/>
        <v>21</v>
      </c>
      <c r="DB909" s="14">
        <f>INDEX(属性投放!$AN$7:$AN$58,DA909)</f>
        <v>72</v>
      </c>
      <c r="DC909" s="14" t="s">
        <v>702</v>
      </c>
      <c r="DD909" s="14">
        <f>INDEX(属性投放!$BJ$6:$BJ$85,(CT909-2)*20+CX909)</f>
        <v>100</v>
      </c>
      <c r="DE909" s="14">
        <f>SUMIFS(DD$5:DD909,$CR$5:$CR909,"="&amp;$CR909)</f>
        <v>1105</v>
      </c>
      <c r="DF909" s="14" t="s">
        <v>703</v>
      </c>
      <c r="DG909" s="14">
        <f>INDEX(属性投放!$BK$6:$BK$85,(CT909-2)*20+CX909)</f>
        <v>50</v>
      </c>
      <c r="DH909" s="14">
        <f>SUMIFS(DG$5:DG909,$CR$5:$CR909,"="&amp;$CR909)</f>
        <v>556</v>
      </c>
      <c r="DI909" s="14" t="s">
        <v>704</v>
      </c>
      <c r="DJ909" s="14">
        <f>INDEX(属性投放!$BL$6:$BL$85,(CT909-2)*20+CX909)</f>
        <v>1000</v>
      </c>
      <c r="DK909" s="14">
        <f>SUMIFS(DJ$5:DJ909,$CR$5:$CR909,"="&amp;$CR909)</f>
        <v>11050</v>
      </c>
    </row>
    <row r="910" spans="95:115" ht="16.5" x14ac:dyDescent="0.2">
      <c r="CQ910" s="13">
        <v>906</v>
      </c>
      <c r="CR910" s="13">
        <f t="shared" si="838"/>
        <v>18</v>
      </c>
      <c r="CS910" s="13">
        <f t="shared" si="839"/>
        <v>22</v>
      </c>
      <c r="CT910" s="14">
        <f t="shared" si="840"/>
        <v>2</v>
      </c>
      <c r="CU910" s="14">
        <f t="shared" si="841"/>
        <v>1102018</v>
      </c>
      <c r="CV910" s="14" t="str">
        <f>INDEX($O$6:$O$27,CR910)&amp;"-"&amp;INDEX(属性投放!$AB$7:$AB$26,CX910)&amp;"-魂火-"&amp;CZ910</f>
        <v>噬日-大叫唤+1-魂火-1</v>
      </c>
      <c r="CW910" s="25" t="s">
        <v>162</v>
      </c>
      <c r="CX910" s="14">
        <f>INDEX(属性投放!$AL$7:$AL$58,CS910)</f>
        <v>11</v>
      </c>
      <c r="CY910" s="14" t="s">
        <v>701</v>
      </c>
      <c r="CZ910" s="14">
        <f>INDEX(属性投放!$AM$7:$AM$58,CS910)</f>
        <v>1</v>
      </c>
      <c r="DA910" s="14">
        <f t="shared" si="842"/>
        <v>22</v>
      </c>
      <c r="DB910" s="14">
        <f>INDEX(属性投放!$AN$7:$AN$58,DA910)</f>
        <v>75</v>
      </c>
      <c r="DC910" s="14" t="s">
        <v>702</v>
      </c>
      <c r="DD910" s="14">
        <f>INDEX(属性投放!$BJ$6:$BJ$85,(CT910-2)*20+CX910)</f>
        <v>130</v>
      </c>
      <c r="DE910" s="14">
        <f>SUMIFS(DD$5:DD910,$CR$5:$CR910,"="&amp;$CR910)</f>
        <v>1235</v>
      </c>
      <c r="DF910" s="14" t="s">
        <v>703</v>
      </c>
      <c r="DG910" s="14">
        <f>INDEX(属性投放!$BK$6:$BK$85,(CT910-2)*20+CX910)</f>
        <v>65</v>
      </c>
      <c r="DH910" s="14">
        <f>SUMIFS(DG$5:DG910,$CR$5:$CR910,"="&amp;$CR910)</f>
        <v>621</v>
      </c>
      <c r="DI910" s="14" t="s">
        <v>704</v>
      </c>
      <c r="DJ910" s="14">
        <f>INDEX(属性投放!$BL$6:$BL$85,(CT910-2)*20+CX910)</f>
        <v>1300</v>
      </c>
      <c r="DK910" s="14">
        <f>SUMIFS(DJ$5:DJ910,$CR$5:$CR910,"="&amp;$CR910)</f>
        <v>12350</v>
      </c>
    </row>
    <row r="911" spans="95:115" ht="16.5" x14ac:dyDescent="0.2">
      <c r="CQ911" s="13">
        <v>907</v>
      </c>
      <c r="CR911" s="13">
        <f t="shared" si="838"/>
        <v>18</v>
      </c>
      <c r="CS911" s="13">
        <f t="shared" si="839"/>
        <v>23</v>
      </c>
      <c r="CT911" s="14">
        <f t="shared" si="840"/>
        <v>2</v>
      </c>
      <c r="CU911" s="14">
        <f t="shared" si="841"/>
        <v>1102018</v>
      </c>
      <c r="CV911" s="14" t="str">
        <f>INDEX($O$6:$O$27,CR911)&amp;"-"&amp;INDEX(属性投放!$AB$7:$AB$26,CX911)&amp;"-魂火-"&amp;CZ911</f>
        <v>噬日-大叫唤+1-魂火-2</v>
      </c>
      <c r="CW911" s="25" t="s">
        <v>162</v>
      </c>
      <c r="CX911" s="14">
        <f>INDEX(属性投放!$AL$7:$AL$58,CS911)</f>
        <v>11</v>
      </c>
      <c r="CY911" s="14" t="s">
        <v>701</v>
      </c>
      <c r="CZ911" s="14">
        <f>INDEX(属性投放!$AM$7:$AM$58,CS911)</f>
        <v>2</v>
      </c>
      <c r="DA911" s="14">
        <f t="shared" si="842"/>
        <v>23</v>
      </c>
      <c r="DB911" s="14">
        <f>INDEX(属性投放!$AN$7:$AN$58,DA911)</f>
        <v>77</v>
      </c>
      <c r="DC911" s="14" t="s">
        <v>702</v>
      </c>
      <c r="DD911" s="14">
        <f>INDEX(属性投放!$BJ$6:$BJ$85,(CT911-2)*20+CX911)</f>
        <v>130</v>
      </c>
      <c r="DE911" s="14">
        <f>SUMIFS(DD$5:DD911,$CR$5:$CR911,"="&amp;$CR911)</f>
        <v>1365</v>
      </c>
      <c r="DF911" s="14" t="s">
        <v>703</v>
      </c>
      <c r="DG911" s="14">
        <f>INDEX(属性投放!$BK$6:$BK$85,(CT911-2)*20+CX911)</f>
        <v>65</v>
      </c>
      <c r="DH911" s="14">
        <f>SUMIFS(DG$5:DG911,$CR$5:$CR911,"="&amp;$CR911)</f>
        <v>686</v>
      </c>
      <c r="DI911" s="14" t="s">
        <v>704</v>
      </c>
      <c r="DJ911" s="14">
        <f>INDEX(属性投放!$BL$6:$BL$85,(CT911-2)*20+CX911)</f>
        <v>1300</v>
      </c>
      <c r="DK911" s="14">
        <f>SUMIFS(DJ$5:DJ911,$CR$5:$CR911,"="&amp;$CR911)</f>
        <v>13650</v>
      </c>
    </row>
    <row r="912" spans="95:115" ht="16.5" x14ac:dyDescent="0.2">
      <c r="CQ912" s="13">
        <v>908</v>
      </c>
      <c r="CR912" s="13">
        <f t="shared" si="838"/>
        <v>18</v>
      </c>
      <c r="CS912" s="13">
        <f t="shared" si="839"/>
        <v>24</v>
      </c>
      <c r="CT912" s="14">
        <f t="shared" si="840"/>
        <v>2</v>
      </c>
      <c r="CU912" s="14">
        <f t="shared" si="841"/>
        <v>1102018</v>
      </c>
      <c r="CV912" s="14" t="str">
        <f>INDEX($O$6:$O$27,CR912)&amp;"-"&amp;INDEX(属性投放!$AB$7:$AB$26,CX912)&amp;"-魂火-"&amp;CZ912</f>
        <v>噬日-大叫唤+1-魂火-3</v>
      </c>
      <c r="CW912" s="25" t="s">
        <v>162</v>
      </c>
      <c r="CX912" s="14">
        <f>INDEX(属性投放!$AL$7:$AL$58,CS912)</f>
        <v>11</v>
      </c>
      <c r="CY912" s="14" t="s">
        <v>701</v>
      </c>
      <c r="CZ912" s="14">
        <f>INDEX(属性投放!$AM$7:$AM$58,CS912)</f>
        <v>3</v>
      </c>
      <c r="DA912" s="14">
        <f t="shared" si="842"/>
        <v>24</v>
      </c>
      <c r="DB912" s="14">
        <f>INDEX(属性投放!$AN$7:$AN$58,DA912)</f>
        <v>80</v>
      </c>
      <c r="DC912" s="14" t="s">
        <v>702</v>
      </c>
      <c r="DD912" s="14">
        <f>INDEX(属性投放!$BJ$6:$BJ$85,(CT912-2)*20+CX912)</f>
        <v>130</v>
      </c>
      <c r="DE912" s="14">
        <f>SUMIFS(DD$5:DD912,$CR$5:$CR912,"="&amp;$CR912)</f>
        <v>1495</v>
      </c>
      <c r="DF912" s="14" t="s">
        <v>703</v>
      </c>
      <c r="DG912" s="14">
        <f>INDEX(属性投放!$BK$6:$BK$85,(CT912-2)*20+CX912)</f>
        <v>65</v>
      </c>
      <c r="DH912" s="14">
        <f>SUMIFS(DG$5:DG912,$CR$5:$CR912,"="&amp;$CR912)</f>
        <v>751</v>
      </c>
      <c r="DI912" s="14" t="s">
        <v>704</v>
      </c>
      <c r="DJ912" s="14">
        <f>INDEX(属性投放!$BL$6:$BL$85,(CT912-2)*20+CX912)</f>
        <v>1300</v>
      </c>
      <c r="DK912" s="14">
        <f>SUMIFS(DJ$5:DJ912,$CR$5:$CR912,"="&amp;$CR912)</f>
        <v>14950</v>
      </c>
    </row>
    <row r="913" spans="95:115" ht="16.5" x14ac:dyDescent="0.2">
      <c r="CQ913" s="13">
        <v>909</v>
      </c>
      <c r="CR913" s="13">
        <f t="shared" si="838"/>
        <v>18</v>
      </c>
      <c r="CS913" s="13">
        <f t="shared" si="839"/>
        <v>25</v>
      </c>
      <c r="CT913" s="14">
        <f t="shared" si="840"/>
        <v>2</v>
      </c>
      <c r="CU913" s="14">
        <f t="shared" si="841"/>
        <v>1102018</v>
      </c>
      <c r="CV913" s="14" t="str">
        <f>INDEX($O$6:$O$27,CR913)&amp;"-"&amp;INDEX(属性投放!$AB$7:$AB$26,CX913)&amp;"-魂火-"&amp;CZ913</f>
        <v>噬日-大叫唤+2-魂火-1</v>
      </c>
      <c r="CW913" s="25" t="s">
        <v>162</v>
      </c>
      <c r="CX913" s="14">
        <f>INDEX(属性投放!$AL$7:$AL$58,CS913)</f>
        <v>12</v>
      </c>
      <c r="CY913" s="14" t="s">
        <v>701</v>
      </c>
      <c r="CZ913" s="14">
        <f>INDEX(属性投放!$AM$7:$AM$58,CS913)</f>
        <v>1</v>
      </c>
      <c r="DA913" s="14">
        <f t="shared" si="842"/>
        <v>25</v>
      </c>
      <c r="DB913" s="14">
        <f>INDEX(属性投放!$AN$7:$AN$58,DA913)</f>
        <v>82</v>
      </c>
      <c r="DC913" s="14" t="s">
        <v>702</v>
      </c>
      <c r="DD913" s="14">
        <f>INDEX(属性投放!$BJ$6:$BJ$85,(CT913-2)*20+CX913)</f>
        <v>170</v>
      </c>
      <c r="DE913" s="14">
        <f>SUMIFS(DD$5:DD913,$CR$5:$CR913,"="&amp;$CR913)</f>
        <v>1665</v>
      </c>
      <c r="DF913" s="14" t="s">
        <v>703</v>
      </c>
      <c r="DG913" s="14">
        <f>INDEX(属性投放!$BK$6:$BK$85,(CT913-2)*20+CX913)</f>
        <v>85</v>
      </c>
      <c r="DH913" s="14">
        <f>SUMIFS(DG$5:DG913,$CR$5:$CR913,"="&amp;$CR913)</f>
        <v>836</v>
      </c>
      <c r="DI913" s="14" t="s">
        <v>704</v>
      </c>
      <c r="DJ913" s="14">
        <f>INDEX(属性投放!$BL$6:$BL$85,(CT913-2)*20+CX913)</f>
        <v>1700</v>
      </c>
      <c r="DK913" s="14">
        <f>SUMIFS(DJ$5:DJ913,$CR$5:$CR913,"="&amp;$CR913)</f>
        <v>16650</v>
      </c>
    </row>
    <row r="914" spans="95:115" ht="16.5" x14ac:dyDescent="0.2">
      <c r="CQ914" s="13">
        <v>910</v>
      </c>
      <c r="CR914" s="13">
        <f t="shared" si="838"/>
        <v>18</v>
      </c>
      <c r="CS914" s="13">
        <f t="shared" si="839"/>
        <v>26</v>
      </c>
      <c r="CT914" s="14">
        <f t="shared" si="840"/>
        <v>2</v>
      </c>
      <c r="CU914" s="14">
        <f t="shared" si="841"/>
        <v>1102018</v>
      </c>
      <c r="CV914" s="14" t="str">
        <f>INDEX($O$6:$O$27,CR914)&amp;"-"&amp;INDEX(属性投放!$AB$7:$AB$26,CX914)&amp;"-魂火-"&amp;CZ914</f>
        <v>噬日-大叫唤+2-魂火-2</v>
      </c>
      <c r="CW914" s="25" t="s">
        <v>162</v>
      </c>
      <c r="CX914" s="14">
        <f>INDEX(属性投放!$AL$7:$AL$58,CS914)</f>
        <v>12</v>
      </c>
      <c r="CY914" s="14" t="s">
        <v>701</v>
      </c>
      <c r="CZ914" s="14">
        <f>INDEX(属性投放!$AM$7:$AM$58,CS914)</f>
        <v>2</v>
      </c>
      <c r="DA914" s="14">
        <f t="shared" si="842"/>
        <v>26</v>
      </c>
      <c r="DB914" s="14">
        <f>INDEX(属性投放!$AN$7:$AN$58,DA914)</f>
        <v>85</v>
      </c>
      <c r="DC914" s="14" t="s">
        <v>702</v>
      </c>
      <c r="DD914" s="14">
        <f>INDEX(属性投放!$BJ$6:$BJ$85,(CT914-2)*20+CX914)</f>
        <v>170</v>
      </c>
      <c r="DE914" s="14">
        <f>SUMIFS(DD$5:DD914,$CR$5:$CR914,"="&amp;$CR914)</f>
        <v>1835</v>
      </c>
      <c r="DF914" s="14" t="s">
        <v>703</v>
      </c>
      <c r="DG914" s="14">
        <f>INDEX(属性投放!$BK$6:$BK$85,(CT914-2)*20+CX914)</f>
        <v>85</v>
      </c>
      <c r="DH914" s="14">
        <f>SUMIFS(DG$5:DG914,$CR$5:$CR914,"="&amp;$CR914)</f>
        <v>921</v>
      </c>
      <c r="DI914" s="14" t="s">
        <v>704</v>
      </c>
      <c r="DJ914" s="14">
        <f>INDEX(属性投放!$BL$6:$BL$85,(CT914-2)*20+CX914)</f>
        <v>1700</v>
      </c>
      <c r="DK914" s="14">
        <f>SUMIFS(DJ$5:DJ914,$CR$5:$CR914,"="&amp;$CR914)</f>
        <v>18350</v>
      </c>
    </row>
    <row r="915" spans="95:115" ht="16.5" x14ac:dyDescent="0.2">
      <c r="CQ915" s="13">
        <v>911</v>
      </c>
      <c r="CR915" s="13">
        <f t="shared" si="838"/>
        <v>18</v>
      </c>
      <c r="CS915" s="13">
        <f t="shared" si="839"/>
        <v>27</v>
      </c>
      <c r="CT915" s="14">
        <f t="shared" si="840"/>
        <v>2</v>
      </c>
      <c r="CU915" s="14">
        <f t="shared" si="841"/>
        <v>1102018</v>
      </c>
      <c r="CV915" s="14" t="str">
        <f>INDEX($O$6:$O$27,CR915)&amp;"-"&amp;INDEX(属性投放!$AB$7:$AB$26,CX915)&amp;"-魂火-"&amp;CZ915</f>
        <v>噬日-大叫唤+2-魂火-3</v>
      </c>
      <c r="CW915" s="25" t="s">
        <v>162</v>
      </c>
      <c r="CX915" s="14">
        <f>INDEX(属性投放!$AL$7:$AL$58,CS915)</f>
        <v>12</v>
      </c>
      <c r="CY915" s="14" t="s">
        <v>701</v>
      </c>
      <c r="CZ915" s="14">
        <f>INDEX(属性投放!$AM$7:$AM$58,CS915)</f>
        <v>3</v>
      </c>
      <c r="DA915" s="14">
        <f t="shared" si="842"/>
        <v>27</v>
      </c>
      <c r="DB915" s="14">
        <f>INDEX(属性投放!$AN$7:$AN$58,DA915)</f>
        <v>87</v>
      </c>
      <c r="DC915" s="14" t="s">
        <v>702</v>
      </c>
      <c r="DD915" s="14">
        <f>INDEX(属性投放!$BJ$6:$BJ$85,(CT915-2)*20+CX915)</f>
        <v>170</v>
      </c>
      <c r="DE915" s="14">
        <f>SUMIFS(DD$5:DD915,$CR$5:$CR915,"="&amp;$CR915)</f>
        <v>2005</v>
      </c>
      <c r="DF915" s="14" t="s">
        <v>703</v>
      </c>
      <c r="DG915" s="14">
        <f>INDEX(属性投放!$BK$6:$BK$85,(CT915-2)*20+CX915)</f>
        <v>85</v>
      </c>
      <c r="DH915" s="14">
        <f>SUMIFS(DG$5:DG915,$CR$5:$CR915,"="&amp;$CR915)</f>
        <v>1006</v>
      </c>
      <c r="DI915" s="14" t="s">
        <v>704</v>
      </c>
      <c r="DJ915" s="14">
        <f>INDEX(属性投放!$BL$6:$BL$85,(CT915-2)*20+CX915)</f>
        <v>1700</v>
      </c>
      <c r="DK915" s="14">
        <f>SUMIFS(DJ$5:DJ915,$CR$5:$CR915,"="&amp;$CR915)</f>
        <v>20050</v>
      </c>
    </row>
    <row r="916" spans="95:115" ht="16.5" x14ac:dyDescent="0.2">
      <c r="CQ916" s="13">
        <v>912</v>
      </c>
      <c r="CR916" s="13">
        <f t="shared" si="838"/>
        <v>18</v>
      </c>
      <c r="CS916" s="13">
        <f t="shared" si="839"/>
        <v>28</v>
      </c>
      <c r="CT916" s="14">
        <f t="shared" si="840"/>
        <v>2</v>
      </c>
      <c r="CU916" s="14">
        <f t="shared" si="841"/>
        <v>1102018</v>
      </c>
      <c r="CV916" s="14" t="str">
        <f>INDEX($O$6:$O$27,CR916)&amp;"-"&amp;INDEX(属性投放!$AB$7:$AB$26,CX916)&amp;"-魂火-"&amp;CZ916</f>
        <v>噬日-焦热-魂火-1</v>
      </c>
      <c r="CW916" s="25" t="s">
        <v>162</v>
      </c>
      <c r="CX916" s="14">
        <f>INDEX(属性投放!$AL$7:$AL$58,CS916)</f>
        <v>13</v>
      </c>
      <c r="CY916" s="14" t="s">
        <v>701</v>
      </c>
      <c r="CZ916" s="14">
        <f>INDEX(属性投放!$AM$7:$AM$58,CS916)</f>
        <v>1</v>
      </c>
      <c r="DA916" s="14">
        <f t="shared" si="842"/>
        <v>28</v>
      </c>
      <c r="DB916" s="14">
        <f>INDEX(属性投放!$AN$7:$AN$58,DA916)</f>
        <v>90</v>
      </c>
      <c r="DC916" s="14" t="s">
        <v>702</v>
      </c>
      <c r="DD916" s="14">
        <f>INDEX(属性投放!$BJ$6:$BJ$85,(CT916-2)*20+CX916)</f>
        <v>220</v>
      </c>
      <c r="DE916" s="14">
        <f>SUMIFS(DD$5:DD916,$CR$5:$CR916,"="&amp;$CR916)</f>
        <v>2225</v>
      </c>
      <c r="DF916" s="14" t="s">
        <v>703</v>
      </c>
      <c r="DG916" s="14">
        <f>INDEX(属性投放!$BK$6:$BK$85,(CT916-2)*20+CX916)</f>
        <v>110</v>
      </c>
      <c r="DH916" s="14">
        <f>SUMIFS(DG$5:DG916,$CR$5:$CR916,"="&amp;$CR916)</f>
        <v>1116</v>
      </c>
      <c r="DI916" s="14" t="s">
        <v>704</v>
      </c>
      <c r="DJ916" s="14">
        <f>INDEX(属性投放!$BL$6:$BL$85,(CT916-2)*20+CX916)</f>
        <v>2200</v>
      </c>
      <c r="DK916" s="14">
        <f>SUMIFS(DJ$5:DJ916,$CR$5:$CR916,"="&amp;$CR916)</f>
        <v>22250</v>
      </c>
    </row>
    <row r="917" spans="95:115" ht="16.5" x14ac:dyDescent="0.2">
      <c r="CQ917" s="13">
        <v>913</v>
      </c>
      <c r="CR917" s="13">
        <f t="shared" si="838"/>
        <v>18</v>
      </c>
      <c r="CS917" s="13">
        <f t="shared" si="839"/>
        <v>29</v>
      </c>
      <c r="CT917" s="14">
        <f t="shared" si="840"/>
        <v>2</v>
      </c>
      <c r="CU917" s="14">
        <f t="shared" si="841"/>
        <v>1102018</v>
      </c>
      <c r="CV917" s="14" t="str">
        <f>INDEX($O$6:$O$27,CR917)&amp;"-"&amp;INDEX(属性投放!$AB$7:$AB$26,CX917)&amp;"-魂火-"&amp;CZ917</f>
        <v>噬日-焦热-魂火-2</v>
      </c>
      <c r="CW917" s="25" t="s">
        <v>162</v>
      </c>
      <c r="CX917" s="14">
        <f>INDEX(属性投放!$AL$7:$AL$58,CS917)</f>
        <v>13</v>
      </c>
      <c r="CY917" s="14" t="s">
        <v>701</v>
      </c>
      <c r="CZ917" s="14">
        <f>INDEX(属性投放!$AM$7:$AM$58,CS917)</f>
        <v>2</v>
      </c>
      <c r="DA917" s="14">
        <f t="shared" si="842"/>
        <v>29</v>
      </c>
      <c r="DB917" s="14">
        <f>INDEX(属性投放!$AN$7:$AN$58,DA917)</f>
        <v>92</v>
      </c>
      <c r="DC917" s="14" t="s">
        <v>702</v>
      </c>
      <c r="DD917" s="14">
        <f>INDEX(属性投放!$BJ$6:$BJ$85,(CT917-2)*20+CX917)</f>
        <v>220</v>
      </c>
      <c r="DE917" s="14">
        <f>SUMIFS(DD$5:DD917,$CR$5:$CR917,"="&amp;$CR917)</f>
        <v>2445</v>
      </c>
      <c r="DF917" s="14" t="s">
        <v>703</v>
      </c>
      <c r="DG917" s="14">
        <f>INDEX(属性投放!$BK$6:$BK$85,(CT917-2)*20+CX917)</f>
        <v>110</v>
      </c>
      <c r="DH917" s="14">
        <f>SUMIFS(DG$5:DG917,$CR$5:$CR917,"="&amp;$CR917)</f>
        <v>1226</v>
      </c>
      <c r="DI917" s="14" t="s">
        <v>704</v>
      </c>
      <c r="DJ917" s="14">
        <f>INDEX(属性投放!$BL$6:$BL$85,(CT917-2)*20+CX917)</f>
        <v>2200</v>
      </c>
      <c r="DK917" s="14">
        <f>SUMIFS(DJ$5:DJ917,$CR$5:$CR917,"="&amp;$CR917)</f>
        <v>24450</v>
      </c>
    </row>
    <row r="918" spans="95:115" ht="16.5" x14ac:dyDescent="0.2">
      <c r="CQ918" s="13">
        <v>914</v>
      </c>
      <c r="CR918" s="13">
        <f t="shared" si="838"/>
        <v>18</v>
      </c>
      <c r="CS918" s="13">
        <f t="shared" si="839"/>
        <v>30</v>
      </c>
      <c r="CT918" s="14">
        <f t="shared" si="840"/>
        <v>2</v>
      </c>
      <c r="CU918" s="14">
        <f t="shared" si="841"/>
        <v>1102018</v>
      </c>
      <c r="CV918" s="14" t="str">
        <f>INDEX($O$6:$O$27,CR918)&amp;"-"&amp;INDEX(属性投放!$AB$7:$AB$26,CX918)&amp;"-魂火-"&amp;CZ918</f>
        <v>噬日-焦热-魂火-3</v>
      </c>
      <c r="CW918" s="25" t="s">
        <v>162</v>
      </c>
      <c r="CX918" s="14">
        <f>INDEX(属性投放!$AL$7:$AL$58,CS918)</f>
        <v>13</v>
      </c>
      <c r="CY918" s="14" t="s">
        <v>701</v>
      </c>
      <c r="CZ918" s="14">
        <f>INDEX(属性投放!$AM$7:$AM$58,CS918)</f>
        <v>3</v>
      </c>
      <c r="DA918" s="14">
        <f t="shared" si="842"/>
        <v>30</v>
      </c>
      <c r="DB918" s="14">
        <f>INDEX(属性投放!$AN$7:$AN$58,DA918)</f>
        <v>95</v>
      </c>
      <c r="DC918" s="14" t="s">
        <v>702</v>
      </c>
      <c r="DD918" s="14">
        <f>INDEX(属性投放!$BJ$6:$BJ$85,(CT918-2)*20+CX918)</f>
        <v>220</v>
      </c>
      <c r="DE918" s="14">
        <f>SUMIFS(DD$5:DD918,$CR$5:$CR918,"="&amp;$CR918)</f>
        <v>2665</v>
      </c>
      <c r="DF918" s="14" t="s">
        <v>703</v>
      </c>
      <c r="DG918" s="14">
        <f>INDEX(属性投放!$BK$6:$BK$85,(CT918-2)*20+CX918)</f>
        <v>110</v>
      </c>
      <c r="DH918" s="14">
        <f>SUMIFS(DG$5:DG918,$CR$5:$CR918,"="&amp;$CR918)</f>
        <v>1336</v>
      </c>
      <c r="DI918" s="14" t="s">
        <v>704</v>
      </c>
      <c r="DJ918" s="14">
        <f>INDEX(属性投放!$BL$6:$BL$85,(CT918-2)*20+CX918)</f>
        <v>2200</v>
      </c>
      <c r="DK918" s="14">
        <f>SUMIFS(DJ$5:DJ918,$CR$5:$CR918,"="&amp;$CR918)</f>
        <v>26650</v>
      </c>
    </row>
    <row r="919" spans="95:115" ht="16.5" x14ac:dyDescent="0.2">
      <c r="CQ919" s="13">
        <v>915</v>
      </c>
      <c r="CR919" s="13">
        <f t="shared" si="838"/>
        <v>18</v>
      </c>
      <c r="CS919" s="13">
        <f t="shared" si="839"/>
        <v>31</v>
      </c>
      <c r="CT919" s="14">
        <f t="shared" si="840"/>
        <v>2</v>
      </c>
      <c r="CU919" s="14">
        <f t="shared" si="841"/>
        <v>1102018</v>
      </c>
      <c r="CV919" s="14" t="str">
        <f>INDEX($O$6:$O$27,CR919)&amp;"-"&amp;INDEX(属性投放!$AB$7:$AB$26,CX919)&amp;"-魂火-"&amp;CZ919</f>
        <v>噬日-焦热+1-魂火-1</v>
      </c>
      <c r="CW919" s="25" t="s">
        <v>162</v>
      </c>
      <c r="CX919" s="14">
        <f>INDEX(属性投放!$AL$7:$AL$58,CS919)</f>
        <v>14</v>
      </c>
      <c r="CY919" s="14" t="s">
        <v>701</v>
      </c>
      <c r="CZ919" s="14">
        <f>INDEX(属性投放!$AM$7:$AM$58,CS919)</f>
        <v>1</v>
      </c>
      <c r="DA919" s="14">
        <f t="shared" si="842"/>
        <v>31</v>
      </c>
      <c r="DB919" s="14">
        <f>INDEX(属性投放!$AN$7:$AN$58,DA919)</f>
        <v>97</v>
      </c>
      <c r="DC919" s="14" t="s">
        <v>702</v>
      </c>
      <c r="DD919" s="14">
        <f>INDEX(属性投放!$BJ$6:$BJ$85,(CT919-2)*20+CX919)</f>
        <v>270</v>
      </c>
      <c r="DE919" s="14">
        <f>SUMIFS(DD$5:DD919,$CR$5:$CR919,"="&amp;$CR919)</f>
        <v>2935</v>
      </c>
      <c r="DF919" s="14" t="s">
        <v>703</v>
      </c>
      <c r="DG919" s="14">
        <f>INDEX(属性投放!$BK$6:$BK$85,(CT919-2)*20+CX919)</f>
        <v>135</v>
      </c>
      <c r="DH919" s="14">
        <f>SUMIFS(DG$5:DG919,$CR$5:$CR919,"="&amp;$CR919)</f>
        <v>1471</v>
      </c>
      <c r="DI919" s="14" t="s">
        <v>704</v>
      </c>
      <c r="DJ919" s="14">
        <f>INDEX(属性投放!$BL$6:$BL$85,(CT919-2)*20+CX919)</f>
        <v>2700</v>
      </c>
      <c r="DK919" s="14">
        <f>SUMIFS(DJ$5:DJ919,$CR$5:$CR919,"="&amp;$CR919)</f>
        <v>29350</v>
      </c>
    </row>
    <row r="920" spans="95:115" ht="16.5" x14ac:dyDescent="0.2">
      <c r="CQ920" s="13">
        <v>916</v>
      </c>
      <c r="CR920" s="13">
        <f t="shared" si="838"/>
        <v>18</v>
      </c>
      <c r="CS920" s="13">
        <f t="shared" si="839"/>
        <v>32</v>
      </c>
      <c r="CT920" s="14">
        <f t="shared" si="840"/>
        <v>2</v>
      </c>
      <c r="CU920" s="14">
        <f t="shared" si="841"/>
        <v>1102018</v>
      </c>
      <c r="CV920" s="14" t="str">
        <f>INDEX($O$6:$O$27,CR920)&amp;"-"&amp;INDEX(属性投放!$AB$7:$AB$26,CX920)&amp;"-魂火-"&amp;CZ920</f>
        <v>噬日-焦热+1-魂火-2</v>
      </c>
      <c r="CW920" s="25" t="s">
        <v>162</v>
      </c>
      <c r="CX920" s="14">
        <f>INDEX(属性投放!$AL$7:$AL$58,CS920)</f>
        <v>14</v>
      </c>
      <c r="CY920" s="14" t="s">
        <v>701</v>
      </c>
      <c r="CZ920" s="14">
        <f>INDEX(属性投放!$AM$7:$AM$58,CS920)</f>
        <v>2</v>
      </c>
      <c r="DA920" s="14">
        <f t="shared" si="842"/>
        <v>32</v>
      </c>
      <c r="DB920" s="14">
        <f>INDEX(属性投放!$AN$7:$AN$58,DA920)</f>
        <v>100</v>
      </c>
      <c r="DC920" s="14" t="s">
        <v>702</v>
      </c>
      <c r="DD920" s="14">
        <f>INDEX(属性投放!$BJ$6:$BJ$85,(CT920-2)*20+CX920)</f>
        <v>270</v>
      </c>
      <c r="DE920" s="14">
        <f>SUMIFS(DD$5:DD920,$CR$5:$CR920,"="&amp;$CR920)</f>
        <v>3205</v>
      </c>
      <c r="DF920" s="14" t="s">
        <v>703</v>
      </c>
      <c r="DG920" s="14">
        <f>INDEX(属性投放!$BK$6:$BK$85,(CT920-2)*20+CX920)</f>
        <v>135</v>
      </c>
      <c r="DH920" s="14">
        <f>SUMIFS(DG$5:DG920,$CR$5:$CR920,"="&amp;$CR920)</f>
        <v>1606</v>
      </c>
      <c r="DI920" s="14" t="s">
        <v>704</v>
      </c>
      <c r="DJ920" s="14">
        <f>INDEX(属性投放!$BL$6:$BL$85,(CT920-2)*20+CX920)</f>
        <v>2700</v>
      </c>
      <c r="DK920" s="14">
        <f>SUMIFS(DJ$5:DJ920,$CR$5:$CR920,"="&amp;$CR920)</f>
        <v>32050</v>
      </c>
    </row>
    <row r="921" spans="95:115" ht="16.5" x14ac:dyDescent="0.2">
      <c r="CQ921" s="13">
        <v>917</v>
      </c>
      <c r="CR921" s="13">
        <f t="shared" si="838"/>
        <v>18</v>
      </c>
      <c r="CS921" s="13">
        <f t="shared" si="839"/>
        <v>33</v>
      </c>
      <c r="CT921" s="14">
        <f t="shared" si="840"/>
        <v>2</v>
      </c>
      <c r="CU921" s="14">
        <f t="shared" si="841"/>
        <v>1102018</v>
      </c>
      <c r="CV921" s="14" t="str">
        <f>INDEX($O$6:$O$27,CR921)&amp;"-"&amp;INDEX(属性投放!$AB$7:$AB$26,CX921)&amp;"-魂火-"&amp;CZ921</f>
        <v>噬日-焦热+1-魂火-3</v>
      </c>
      <c r="CW921" s="25" t="s">
        <v>162</v>
      </c>
      <c r="CX921" s="14">
        <f>INDEX(属性投放!$AL$7:$AL$58,CS921)</f>
        <v>14</v>
      </c>
      <c r="CY921" s="14" t="s">
        <v>701</v>
      </c>
      <c r="CZ921" s="14">
        <f>INDEX(属性投放!$AM$7:$AM$58,CS921)</f>
        <v>3</v>
      </c>
      <c r="DA921" s="14">
        <f t="shared" si="842"/>
        <v>33</v>
      </c>
      <c r="DB921" s="14">
        <f>INDEX(属性投放!$AN$7:$AN$58,DA921)</f>
        <v>102</v>
      </c>
      <c r="DC921" s="14" t="s">
        <v>702</v>
      </c>
      <c r="DD921" s="14">
        <f>INDEX(属性投放!$BJ$6:$BJ$85,(CT921-2)*20+CX921)</f>
        <v>270</v>
      </c>
      <c r="DE921" s="14">
        <f>SUMIFS(DD$5:DD921,$CR$5:$CR921,"="&amp;$CR921)</f>
        <v>3475</v>
      </c>
      <c r="DF921" s="14" t="s">
        <v>703</v>
      </c>
      <c r="DG921" s="14">
        <f>INDEX(属性投放!$BK$6:$BK$85,(CT921-2)*20+CX921)</f>
        <v>135</v>
      </c>
      <c r="DH921" s="14">
        <f>SUMIFS(DG$5:DG921,$CR$5:$CR921,"="&amp;$CR921)</f>
        <v>1741</v>
      </c>
      <c r="DI921" s="14" t="s">
        <v>704</v>
      </c>
      <c r="DJ921" s="14">
        <f>INDEX(属性投放!$BL$6:$BL$85,(CT921-2)*20+CX921)</f>
        <v>2700</v>
      </c>
      <c r="DK921" s="14">
        <f>SUMIFS(DJ$5:DJ921,$CR$5:$CR921,"="&amp;$CR921)</f>
        <v>34750</v>
      </c>
    </row>
    <row r="922" spans="95:115" ht="16.5" x14ac:dyDescent="0.2">
      <c r="CQ922" s="13">
        <v>918</v>
      </c>
      <c r="CR922" s="13">
        <f t="shared" si="838"/>
        <v>18</v>
      </c>
      <c r="CS922" s="13">
        <f t="shared" si="839"/>
        <v>34</v>
      </c>
      <c r="CT922" s="14">
        <f t="shared" si="840"/>
        <v>2</v>
      </c>
      <c r="CU922" s="14">
        <f t="shared" si="841"/>
        <v>1102018</v>
      </c>
      <c r="CV922" s="14" t="str">
        <f>INDEX($O$6:$O$27,CR922)&amp;"-"&amp;INDEX(属性投放!$AB$7:$AB$26,CX922)&amp;"-魂火-"&amp;CZ922</f>
        <v>噬日-焦热+2-魂火-1</v>
      </c>
      <c r="CW922" s="25" t="s">
        <v>162</v>
      </c>
      <c r="CX922" s="14">
        <f>INDEX(属性投放!$AL$7:$AL$58,CS922)</f>
        <v>15</v>
      </c>
      <c r="CY922" s="14" t="s">
        <v>701</v>
      </c>
      <c r="CZ922" s="14">
        <f>INDEX(属性投放!$AM$7:$AM$58,CS922)</f>
        <v>1</v>
      </c>
      <c r="DA922" s="14">
        <f t="shared" si="842"/>
        <v>34</v>
      </c>
      <c r="DB922" s="14">
        <f>INDEX(属性投放!$AN$7:$AN$58,DA922)</f>
        <v>105</v>
      </c>
      <c r="DC922" s="14" t="s">
        <v>702</v>
      </c>
      <c r="DD922" s="14">
        <f>INDEX(属性投放!$BJ$6:$BJ$85,(CT922-2)*20+CX922)</f>
        <v>350</v>
      </c>
      <c r="DE922" s="14">
        <f>SUMIFS(DD$5:DD922,$CR$5:$CR922,"="&amp;$CR922)</f>
        <v>3825</v>
      </c>
      <c r="DF922" s="14" t="s">
        <v>703</v>
      </c>
      <c r="DG922" s="14">
        <f>INDEX(属性投放!$BK$6:$BK$85,(CT922-2)*20+CX922)</f>
        <v>175</v>
      </c>
      <c r="DH922" s="14">
        <f>SUMIFS(DG$5:DG922,$CR$5:$CR922,"="&amp;$CR922)</f>
        <v>1916</v>
      </c>
      <c r="DI922" s="14" t="s">
        <v>704</v>
      </c>
      <c r="DJ922" s="14">
        <f>INDEX(属性投放!$BL$6:$BL$85,(CT922-2)*20+CX922)</f>
        <v>3500</v>
      </c>
      <c r="DK922" s="14">
        <f>SUMIFS(DJ$5:DJ922,$CR$5:$CR922,"="&amp;$CR922)</f>
        <v>38250</v>
      </c>
    </row>
    <row r="923" spans="95:115" ht="16.5" x14ac:dyDescent="0.2">
      <c r="CQ923" s="13">
        <v>919</v>
      </c>
      <c r="CR923" s="13">
        <f t="shared" si="838"/>
        <v>18</v>
      </c>
      <c r="CS923" s="13">
        <f t="shared" si="839"/>
        <v>35</v>
      </c>
      <c r="CT923" s="14">
        <f t="shared" si="840"/>
        <v>2</v>
      </c>
      <c r="CU923" s="14">
        <f t="shared" si="841"/>
        <v>1102018</v>
      </c>
      <c r="CV923" s="14" t="str">
        <f>INDEX($O$6:$O$27,CR923)&amp;"-"&amp;INDEX(属性投放!$AB$7:$AB$26,CX923)&amp;"-魂火-"&amp;CZ923</f>
        <v>噬日-焦热+2-魂火-2</v>
      </c>
      <c r="CW923" s="25" t="s">
        <v>162</v>
      </c>
      <c r="CX923" s="14">
        <f>INDEX(属性投放!$AL$7:$AL$58,CS923)</f>
        <v>15</v>
      </c>
      <c r="CY923" s="14" t="s">
        <v>701</v>
      </c>
      <c r="CZ923" s="14">
        <f>INDEX(属性投放!$AM$7:$AM$58,CS923)</f>
        <v>2</v>
      </c>
      <c r="DA923" s="14">
        <f t="shared" si="842"/>
        <v>35</v>
      </c>
      <c r="DB923" s="14">
        <f>INDEX(属性投放!$AN$7:$AN$58,DA923)</f>
        <v>107</v>
      </c>
      <c r="DC923" s="14" t="s">
        <v>702</v>
      </c>
      <c r="DD923" s="14">
        <f>INDEX(属性投放!$BJ$6:$BJ$85,(CT923-2)*20+CX923)</f>
        <v>350</v>
      </c>
      <c r="DE923" s="14">
        <f>SUMIFS(DD$5:DD923,$CR$5:$CR923,"="&amp;$CR923)</f>
        <v>4175</v>
      </c>
      <c r="DF923" s="14" t="s">
        <v>703</v>
      </c>
      <c r="DG923" s="14">
        <f>INDEX(属性投放!$BK$6:$BK$85,(CT923-2)*20+CX923)</f>
        <v>175</v>
      </c>
      <c r="DH923" s="14">
        <f>SUMIFS(DG$5:DG923,$CR$5:$CR923,"="&amp;$CR923)</f>
        <v>2091</v>
      </c>
      <c r="DI923" s="14" t="s">
        <v>704</v>
      </c>
      <c r="DJ923" s="14">
        <f>INDEX(属性投放!$BL$6:$BL$85,(CT923-2)*20+CX923)</f>
        <v>3500</v>
      </c>
      <c r="DK923" s="14">
        <f>SUMIFS(DJ$5:DJ923,$CR$5:$CR923,"="&amp;$CR923)</f>
        <v>41750</v>
      </c>
    </row>
    <row r="924" spans="95:115" ht="16.5" x14ac:dyDescent="0.2">
      <c r="CQ924" s="13">
        <v>920</v>
      </c>
      <c r="CR924" s="13">
        <f t="shared" si="838"/>
        <v>18</v>
      </c>
      <c r="CS924" s="13">
        <f t="shared" si="839"/>
        <v>36</v>
      </c>
      <c r="CT924" s="14">
        <f t="shared" si="840"/>
        <v>2</v>
      </c>
      <c r="CU924" s="14">
        <f t="shared" si="841"/>
        <v>1102018</v>
      </c>
      <c r="CV924" s="14" t="str">
        <f>INDEX($O$6:$O$27,CR924)&amp;"-"&amp;INDEX(属性投放!$AB$7:$AB$26,CX924)&amp;"-魂火-"&amp;CZ924</f>
        <v>噬日-焦热+2-魂火-3</v>
      </c>
      <c r="CW924" s="25" t="s">
        <v>162</v>
      </c>
      <c r="CX924" s="14">
        <f>INDEX(属性投放!$AL$7:$AL$58,CS924)</f>
        <v>15</v>
      </c>
      <c r="CY924" s="14" t="s">
        <v>701</v>
      </c>
      <c r="CZ924" s="14">
        <f>INDEX(属性投放!$AM$7:$AM$58,CS924)</f>
        <v>3</v>
      </c>
      <c r="DA924" s="14">
        <f t="shared" si="842"/>
        <v>36</v>
      </c>
      <c r="DB924" s="14">
        <f>INDEX(属性投放!$AN$7:$AN$58,DA924)</f>
        <v>110</v>
      </c>
      <c r="DC924" s="14" t="s">
        <v>702</v>
      </c>
      <c r="DD924" s="14">
        <f>INDEX(属性投放!$BJ$6:$BJ$85,(CT924-2)*20+CX924)</f>
        <v>350</v>
      </c>
      <c r="DE924" s="14">
        <f>SUMIFS(DD$5:DD924,$CR$5:$CR924,"="&amp;$CR924)</f>
        <v>4525</v>
      </c>
      <c r="DF924" s="14" t="s">
        <v>703</v>
      </c>
      <c r="DG924" s="14">
        <f>INDEX(属性投放!$BK$6:$BK$85,(CT924-2)*20+CX924)</f>
        <v>175</v>
      </c>
      <c r="DH924" s="14">
        <f>SUMIFS(DG$5:DG924,$CR$5:$CR924,"="&amp;$CR924)</f>
        <v>2266</v>
      </c>
      <c r="DI924" s="14" t="s">
        <v>704</v>
      </c>
      <c r="DJ924" s="14">
        <f>INDEX(属性投放!$BL$6:$BL$85,(CT924-2)*20+CX924)</f>
        <v>3500</v>
      </c>
      <c r="DK924" s="14">
        <f>SUMIFS(DJ$5:DJ924,$CR$5:$CR924,"="&amp;$CR924)</f>
        <v>45250</v>
      </c>
    </row>
    <row r="925" spans="95:115" ht="16.5" x14ac:dyDescent="0.2">
      <c r="CQ925" s="13">
        <v>921</v>
      </c>
      <c r="CR925" s="13">
        <f t="shared" si="838"/>
        <v>18</v>
      </c>
      <c r="CS925" s="13">
        <f t="shared" si="839"/>
        <v>37</v>
      </c>
      <c r="CT925" s="14">
        <f t="shared" si="840"/>
        <v>2</v>
      </c>
      <c r="CU925" s="14">
        <f t="shared" si="841"/>
        <v>1102018</v>
      </c>
      <c r="CV925" s="14" t="str">
        <f>INDEX($O$6:$O$27,CR925)&amp;"-"&amp;INDEX(属性投放!$AB$7:$AB$26,CX925)&amp;"-魂火-"&amp;CZ925</f>
        <v>噬日-大焦热-魂火-1</v>
      </c>
      <c r="CW925" s="25" t="s">
        <v>162</v>
      </c>
      <c r="CX925" s="14">
        <f>INDEX(属性投放!$AL$7:$AL$58,CS925)</f>
        <v>16</v>
      </c>
      <c r="CY925" s="14" t="s">
        <v>701</v>
      </c>
      <c r="CZ925" s="14">
        <f>INDEX(属性投放!$AM$7:$AM$58,CS925)</f>
        <v>1</v>
      </c>
      <c r="DA925" s="14">
        <f t="shared" si="842"/>
        <v>37</v>
      </c>
      <c r="DB925" s="14">
        <f>INDEX(属性投放!$AN$7:$AN$58,DA925)</f>
        <v>112</v>
      </c>
      <c r="DC925" s="14" t="s">
        <v>702</v>
      </c>
      <c r="DD925" s="14">
        <f>INDEX(属性投放!$BJ$6:$BJ$85,(CT925-2)*20+CX925)</f>
        <v>450</v>
      </c>
      <c r="DE925" s="14">
        <f>SUMIFS(DD$5:DD925,$CR$5:$CR925,"="&amp;$CR925)</f>
        <v>4975</v>
      </c>
      <c r="DF925" s="14" t="s">
        <v>703</v>
      </c>
      <c r="DG925" s="14">
        <f>INDEX(属性投放!$BK$6:$BK$85,(CT925-2)*20+CX925)</f>
        <v>225</v>
      </c>
      <c r="DH925" s="14">
        <f>SUMIFS(DG$5:DG925,$CR$5:$CR925,"="&amp;$CR925)</f>
        <v>2491</v>
      </c>
      <c r="DI925" s="14" t="s">
        <v>704</v>
      </c>
      <c r="DJ925" s="14">
        <f>INDEX(属性投放!$BL$6:$BL$85,(CT925-2)*20+CX925)</f>
        <v>4500</v>
      </c>
      <c r="DK925" s="14">
        <f>SUMIFS(DJ$5:DJ925,$CR$5:$CR925,"="&amp;$CR925)</f>
        <v>49750</v>
      </c>
    </row>
    <row r="926" spans="95:115" ht="16.5" x14ac:dyDescent="0.2">
      <c r="CQ926" s="13">
        <v>922</v>
      </c>
      <c r="CR926" s="13">
        <f t="shared" si="838"/>
        <v>18</v>
      </c>
      <c r="CS926" s="13">
        <f t="shared" si="839"/>
        <v>38</v>
      </c>
      <c r="CT926" s="14">
        <f t="shared" si="840"/>
        <v>2</v>
      </c>
      <c r="CU926" s="14">
        <f t="shared" si="841"/>
        <v>1102018</v>
      </c>
      <c r="CV926" s="14" t="str">
        <f>INDEX($O$6:$O$27,CR926)&amp;"-"&amp;INDEX(属性投放!$AB$7:$AB$26,CX926)&amp;"-魂火-"&amp;CZ926</f>
        <v>噬日-大焦热-魂火-2</v>
      </c>
      <c r="CW926" s="25" t="s">
        <v>162</v>
      </c>
      <c r="CX926" s="14">
        <f>INDEX(属性投放!$AL$7:$AL$58,CS926)</f>
        <v>16</v>
      </c>
      <c r="CY926" s="14" t="s">
        <v>701</v>
      </c>
      <c r="CZ926" s="14">
        <f>INDEX(属性投放!$AM$7:$AM$58,CS926)</f>
        <v>2</v>
      </c>
      <c r="DA926" s="14">
        <f t="shared" si="842"/>
        <v>38</v>
      </c>
      <c r="DB926" s="14">
        <f>INDEX(属性投放!$AN$7:$AN$58,DA926)</f>
        <v>115</v>
      </c>
      <c r="DC926" s="14" t="s">
        <v>702</v>
      </c>
      <c r="DD926" s="14">
        <f>INDEX(属性投放!$BJ$6:$BJ$85,(CT926-2)*20+CX926)</f>
        <v>450</v>
      </c>
      <c r="DE926" s="14">
        <f>SUMIFS(DD$5:DD926,$CR$5:$CR926,"="&amp;$CR926)</f>
        <v>5425</v>
      </c>
      <c r="DF926" s="14" t="s">
        <v>703</v>
      </c>
      <c r="DG926" s="14">
        <f>INDEX(属性投放!$BK$6:$BK$85,(CT926-2)*20+CX926)</f>
        <v>225</v>
      </c>
      <c r="DH926" s="14">
        <f>SUMIFS(DG$5:DG926,$CR$5:$CR926,"="&amp;$CR926)</f>
        <v>2716</v>
      </c>
      <c r="DI926" s="14" t="s">
        <v>704</v>
      </c>
      <c r="DJ926" s="14">
        <f>INDEX(属性投放!$BL$6:$BL$85,(CT926-2)*20+CX926)</f>
        <v>4500</v>
      </c>
      <c r="DK926" s="14">
        <f>SUMIFS(DJ$5:DJ926,$CR$5:$CR926,"="&amp;$CR926)</f>
        <v>54250</v>
      </c>
    </row>
    <row r="927" spans="95:115" ht="16.5" x14ac:dyDescent="0.2">
      <c r="CQ927" s="13">
        <v>923</v>
      </c>
      <c r="CR927" s="13">
        <f t="shared" si="838"/>
        <v>18</v>
      </c>
      <c r="CS927" s="13">
        <f t="shared" si="839"/>
        <v>39</v>
      </c>
      <c r="CT927" s="14">
        <f t="shared" si="840"/>
        <v>2</v>
      </c>
      <c r="CU927" s="14">
        <f t="shared" si="841"/>
        <v>1102018</v>
      </c>
      <c r="CV927" s="14" t="str">
        <f>INDEX($O$6:$O$27,CR927)&amp;"-"&amp;INDEX(属性投放!$AB$7:$AB$26,CX927)&amp;"-魂火-"&amp;CZ927</f>
        <v>噬日-大焦热-魂火-3</v>
      </c>
      <c r="CW927" s="25" t="s">
        <v>162</v>
      </c>
      <c r="CX927" s="14">
        <f>INDEX(属性投放!$AL$7:$AL$58,CS927)</f>
        <v>16</v>
      </c>
      <c r="CY927" s="14" t="s">
        <v>701</v>
      </c>
      <c r="CZ927" s="14">
        <f>INDEX(属性投放!$AM$7:$AM$58,CS927)</f>
        <v>3</v>
      </c>
      <c r="DA927" s="14">
        <f t="shared" si="842"/>
        <v>39</v>
      </c>
      <c r="DB927" s="14">
        <f>INDEX(属性投放!$AN$7:$AN$58,DA927)</f>
        <v>117</v>
      </c>
      <c r="DC927" s="14" t="s">
        <v>702</v>
      </c>
      <c r="DD927" s="14">
        <f>INDEX(属性投放!$BJ$6:$BJ$85,(CT927-2)*20+CX927)</f>
        <v>450</v>
      </c>
      <c r="DE927" s="14">
        <f>SUMIFS(DD$5:DD927,$CR$5:$CR927,"="&amp;$CR927)</f>
        <v>5875</v>
      </c>
      <c r="DF927" s="14" t="s">
        <v>703</v>
      </c>
      <c r="DG927" s="14">
        <f>INDEX(属性投放!$BK$6:$BK$85,(CT927-2)*20+CX927)</f>
        <v>225</v>
      </c>
      <c r="DH927" s="14">
        <f>SUMIFS(DG$5:DG927,$CR$5:$CR927,"="&amp;$CR927)</f>
        <v>2941</v>
      </c>
      <c r="DI927" s="14" t="s">
        <v>704</v>
      </c>
      <c r="DJ927" s="14">
        <f>INDEX(属性投放!$BL$6:$BL$85,(CT927-2)*20+CX927)</f>
        <v>4500</v>
      </c>
      <c r="DK927" s="14">
        <f>SUMIFS(DJ$5:DJ927,$CR$5:$CR927,"="&amp;$CR927)</f>
        <v>58750</v>
      </c>
    </row>
    <row r="928" spans="95:115" ht="16.5" x14ac:dyDescent="0.2">
      <c r="CQ928" s="13">
        <v>924</v>
      </c>
      <c r="CR928" s="13">
        <f t="shared" si="838"/>
        <v>18</v>
      </c>
      <c r="CS928" s="13">
        <f t="shared" si="839"/>
        <v>40</v>
      </c>
      <c r="CT928" s="14">
        <f t="shared" si="840"/>
        <v>2</v>
      </c>
      <c r="CU928" s="14">
        <f t="shared" si="841"/>
        <v>1102018</v>
      </c>
      <c r="CV928" s="14" t="str">
        <f>INDEX($O$6:$O$27,CR928)&amp;"-"&amp;INDEX(属性投放!$AB$7:$AB$26,CX928)&amp;"-魂火-"&amp;CZ928</f>
        <v>噬日-大焦热+1-魂火-1</v>
      </c>
      <c r="CW928" s="25" t="s">
        <v>162</v>
      </c>
      <c r="CX928" s="14">
        <f>INDEX(属性投放!$AL$7:$AL$58,CS928)</f>
        <v>17</v>
      </c>
      <c r="CY928" s="14" t="s">
        <v>701</v>
      </c>
      <c r="CZ928" s="14">
        <f>INDEX(属性投放!$AM$7:$AM$58,CS928)</f>
        <v>1</v>
      </c>
      <c r="DA928" s="14">
        <f t="shared" si="842"/>
        <v>40</v>
      </c>
      <c r="DB928" s="14">
        <f>INDEX(属性投放!$AN$7:$AN$58,DA928)</f>
        <v>120</v>
      </c>
      <c r="DC928" s="14" t="s">
        <v>702</v>
      </c>
      <c r="DD928" s="14">
        <f>INDEX(属性投放!$BJ$6:$BJ$85,(CT928-2)*20+CX928)</f>
        <v>550</v>
      </c>
      <c r="DE928" s="14">
        <f>SUMIFS(DD$5:DD928,$CR$5:$CR928,"="&amp;$CR928)</f>
        <v>6425</v>
      </c>
      <c r="DF928" s="14" t="s">
        <v>703</v>
      </c>
      <c r="DG928" s="14">
        <f>INDEX(属性投放!$BK$6:$BK$85,(CT928-2)*20+CX928)</f>
        <v>275</v>
      </c>
      <c r="DH928" s="14">
        <f>SUMIFS(DG$5:DG928,$CR$5:$CR928,"="&amp;$CR928)</f>
        <v>3216</v>
      </c>
      <c r="DI928" s="14" t="s">
        <v>704</v>
      </c>
      <c r="DJ928" s="14">
        <f>INDEX(属性投放!$BL$6:$BL$85,(CT928-2)*20+CX928)</f>
        <v>5500</v>
      </c>
      <c r="DK928" s="14">
        <f>SUMIFS(DJ$5:DJ928,$CR$5:$CR928,"="&amp;$CR928)</f>
        <v>64250</v>
      </c>
    </row>
    <row r="929" spans="95:115" ht="16.5" x14ac:dyDescent="0.2">
      <c r="CQ929" s="13">
        <v>925</v>
      </c>
      <c r="CR929" s="13">
        <f t="shared" si="838"/>
        <v>18</v>
      </c>
      <c r="CS929" s="13">
        <f t="shared" si="839"/>
        <v>41</v>
      </c>
      <c r="CT929" s="14">
        <f t="shared" si="840"/>
        <v>2</v>
      </c>
      <c r="CU929" s="14">
        <f t="shared" si="841"/>
        <v>1102018</v>
      </c>
      <c r="CV929" s="14" t="str">
        <f>INDEX($O$6:$O$27,CR929)&amp;"-"&amp;INDEX(属性投放!$AB$7:$AB$26,CX929)&amp;"-魂火-"&amp;CZ929</f>
        <v>噬日-大焦热+1-魂火-2</v>
      </c>
      <c r="CW929" s="25" t="s">
        <v>162</v>
      </c>
      <c r="CX929" s="14">
        <f>INDEX(属性投放!$AL$7:$AL$58,CS929)</f>
        <v>17</v>
      </c>
      <c r="CY929" s="14" t="s">
        <v>701</v>
      </c>
      <c r="CZ929" s="14">
        <f>INDEX(属性投放!$AM$7:$AM$58,CS929)</f>
        <v>2</v>
      </c>
      <c r="DA929" s="14">
        <f t="shared" si="842"/>
        <v>41</v>
      </c>
      <c r="DB929" s="14">
        <f>INDEX(属性投放!$AN$7:$AN$58,DA929)</f>
        <v>122</v>
      </c>
      <c r="DC929" s="14" t="s">
        <v>702</v>
      </c>
      <c r="DD929" s="14">
        <f>INDEX(属性投放!$BJ$6:$BJ$85,(CT929-2)*20+CX929)</f>
        <v>550</v>
      </c>
      <c r="DE929" s="14">
        <f>SUMIFS(DD$5:DD929,$CR$5:$CR929,"="&amp;$CR929)</f>
        <v>6975</v>
      </c>
      <c r="DF929" s="14" t="s">
        <v>703</v>
      </c>
      <c r="DG929" s="14">
        <f>INDEX(属性投放!$BK$6:$BK$85,(CT929-2)*20+CX929)</f>
        <v>275</v>
      </c>
      <c r="DH929" s="14">
        <f>SUMIFS(DG$5:DG929,$CR$5:$CR929,"="&amp;$CR929)</f>
        <v>3491</v>
      </c>
      <c r="DI929" s="14" t="s">
        <v>704</v>
      </c>
      <c r="DJ929" s="14">
        <f>INDEX(属性投放!$BL$6:$BL$85,(CT929-2)*20+CX929)</f>
        <v>5500</v>
      </c>
      <c r="DK929" s="14">
        <f>SUMIFS(DJ$5:DJ929,$CR$5:$CR929,"="&amp;$CR929)</f>
        <v>69750</v>
      </c>
    </row>
    <row r="930" spans="95:115" ht="16.5" x14ac:dyDescent="0.2">
      <c r="CQ930" s="13">
        <v>926</v>
      </c>
      <c r="CR930" s="13">
        <f t="shared" si="838"/>
        <v>18</v>
      </c>
      <c r="CS930" s="13">
        <f t="shared" si="839"/>
        <v>42</v>
      </c>
      <c r="CT930" s="14">
        <f t="shared" si="840"/>
        <v>2</v>
      </c>
      <c r="CU930" s="14">
        <f t="shared" si="841"/>
        <v>1102018</v>
      </c>
      <c r="CV930" s="14" t="str">
        <f>INDEX($O$6:$O$27,CR930)&amp;"-"&amp;INDEX(属性投放!$AB$7:$AB$26,CX930)&amp;"-魂火-"&amp;CZ930</f>
        <v>噬日-大焦热+1-魂火-3</v>
      </c>
      <c r="CW930" s="25" t="s">
        <v>162</v>
      </c>
      <c r="CX930" s="14">
        <f>INDEX(属性投放!$AL$7:$AL$58,CS930)</f>
        <v>17</v>
      </c>
      <c r="CY930" s="14" t="s">
        <v>701</v>
      </c>
      <c r="CZ930" s="14">
        <f>INDEX(属性投放!$AM$7:$AM$58,CS930)</f>
        <v>3</v>
      </c>
      <c r="DA930" s="14">
        <f t="shared" si="842"/>
        <v>42</v>
      </c>
      <c r="DB930" s="14">
        <f>INDEX(属性投放!$AN$7:$AN$58,DA930)</f>
        <v>125</v>
      </c>
      <c r="DC930" s="14" t="s">
        <v>702</v>
      </c>
      <c r="DD930" s="14">
        <f>INDEX(属性投放!$BJ$6:$BJ$85,(CT930-2)*20+CX930)</f>
        <v>550</v>
      </c>
      <c r="DE930" s="14">
        <f>SUMIFS(DD$5:DD930,$CR$5:$CR930,"="&amp;$CR930)</f>
        <v>7525</v>
      </c>
      <c r="DF930" s="14" t="s">
        <v>703</v>
      </c>
      <c r="DG930" s="14">
        <f>INDEX(属性投放!$BK$6:$BK$85,(CT930-2)*20+CX930)</f>
        <v>275</v>
      </c>
      <c r="DH930" s="14">
        <f>SUMIFS(DG$5:DG930,$CR$5:$CR930,"="&amp;$CR930)</f>
        <v>3766</v>
      </c>
      <c r="DI930" s="14" t="s">
        <v>704</v>
      </c>
      <c r="DJ930" s="14">
        <f>INDEX(属性投放!$BL$6:$BL$85,(CT930-2)*20+CX930)</f>
        <v>5500</v>
      </c>
      <c r="DK930" s="14">
        <f>SUMIFS(DJ$5:DJ930,$CR$5:$CR930,"="&amp;$CR930)</f>
        <v>75250</v>
      </c>
    </row>
    <row r="931" spans="95:115" ht="16.5" x14ac:dyDescent="0.2">
      <c r="CQ931" s="13">
        <v>927</v>
      </c>
      <c r="CR931" s="13">
        <f t="shared" si="838"/>
        <v>18</v>
      </c>
      <c r="CS931" s="13">
        <f t="shared" si="839"/>
        <v>43</v>
      </c>
      <c r="CT931" s="14">
        <f t="shared" si="840"/>
        <v>2</v>
      </c>
      <c r="CU931" s="14">
        <f t="shared" si="841"/>
        <v>1102018</v>
      </c>
      <c r="CV931" s="14" t="str">
        <f>INDEX($O$6:$O$27,CR931)&amp;"-"&amp;INDEX(属性投放!$AB$7:$AB$26,CX931)&amp;"-魂火-"&amp;CZ931</f>
        <v>噬日-大焦热+2-魂火-1</v>
      </c>
      <c r="CW931" s="25" t="s">
        <v>162</v>
      </c>
      <c r="CX931" s="14">
        <f>INDEX(属性投放!$AL$7:$AL$58,CS931)</f>
        <v>18</v>
      </c>
      <c r="CY931" s="14" t="s">
        <v>701</v>
      </c>
      <c r="CZ931" s="14">
        <f>INDEX(属性投放!$AM$7:$AM$58,CS931)</f>
        <v>1</v>
      </c>
      <c r="DA931" s="14">
        <f t="shared" si="842"/>
        <v>43</v>
      </c>
      <c r="DB931" s="14">
        <f>INDEX(属性投放!$AN$7:$AN$58,DA931)</f>
        <v>127</v>
      </c>
      <c r="DC931" s="14" t="s">
        <v>702</v>
      </c>
      <c r="DD931" s="14">
        <f>INDEX(属性投放!$BJ$6:$BJ$85,(CT931-2)*20+CX931)</f>
        <v>680</v>
      </c>
      <c r="DE931" s="14">
        <f>SUMIFS(DD$5:DD931,$CR$5:$CR931,"="&amp;$CR931)</f>
        <v>8205</v>
      </c>
      <c r="DF931" s="14" t="s">
        <v>703</v>
      </c>
      <c r="DG931" s="14">
        <f>INDEX(属性投放!$BK$6:$BK$85,(CT931-2)*20+CX931)</f>
        <v>340</v>
      </c>
      <c r="DH931" s="14">
        <f>SUMIFS(DG$5:DG931,$CR$5:$CR931,"="&amp;$CR931)</f>
        <v>4106</v>
      </c>
      <c r="DI931" s="14" t="s">
        <v>704</v>
      </c>
      <c r="DJ931" s="14">
        <f>INDEX(属性投放!$BL$6:$BL$85,(CT931-2)*20+CX931)</f>
        <v>6800</v>
      </c>
      <c r="DK931" s="14">
        <f>SUMIFS(DJ$5:DJ931,$CR$5:$CR931,"="&amp;$CR931)</f>
        <v>82050</v>
      </c>
    </row>
    <row r="932" spans="95:115" ht="16.5" x14ac:dyDescent="0.2">
      <c r="CQ932" s="13">
        <v>928</v>
      </c>
      <c r="CR932" s="13">
        <f t="shared" si="838"/>
        <v>18</v>
      </c>
      <c r="CS932" s="13">
        <f t="shared" si="839"/>
        <v>44</v>
      </c>
      <c r="CT932" s="14">
        <f t="shared" si="840"/>
        <v>2</v>
      </c>
      <c r="CU932" s="14">
        <f t="shared" si="841"/>
        <v>1102018</v>
      </c>
      <c r="CV932" s="14" t="str">
        <f>INDEX($O$6:$O$27,CR932)&amp;"-"&amp;INDEX(属性投放!$AB$7:$AB$26,CX932)&amp;"-魂火-"&amp;CZ932</f>
        <v>噬日-大焦热+2-魂火-2</v>
      </c>
      <c r="CW932" s="25" t="s">
        <v>162</v>
      </c>
      <c r="CX932" s="14">
        <f>INDEX(属性投放!$AL$7:$AL$58,CS932)</f>
        <v>18</v>
      </c>
      <c r="CY932" s="14" t="s">
        <v>701</v>
      </c>
      <c r="CZ932" s="14">
        <f>INDEX(属性投放!$AM$7:$AM$58,CS932)</f>
        <v>2</v>
      </c>
      <c r="DA932" s="14">
        <f t="shared" si="842"/>
        <v>44</v>
      </c>
      <c r="DB932" s="14">
        <f>INDEX(属性投放!$AN$7:$AN$58,DA932)</f>
        <v>130</v>
      </c>
      <c r="DC932" s="14" t="s">
        <v>702</v>
      </c>
      <c r="DD932" s="14">
        <f>INDEX(属性投放!$BJ$6:$BJ$85,(CT932-2)*20+CX932)</f>
        <v>680</v>
      </c>
      <c r="DE932" s="14">
        <f>SUMIFS(DD$5:DD932,$CR$5:$CR932,"="&amp;$CR932)</f>
        <v>8885</v>
      </c>
      <c r="DF932" s="14" t="s">
        <v>703</v>
      </c>
      <c r="DG932" s="14">
        <f>INDEX(属性投放!$BK$6:$BK$85,(CT932-2)*20+CX932)</f>
        <v>340</v>
      </c>
      <c r="DH932" s="14">
        <f>SUMIFS(DG$5:DG932,$CR$5:$CR932,"="&amp;$CR932)</f>
        <v>4446</v>
      </c>
      <c r="DI932" s="14" t="s">
        <v>704</v>
      </c>
      <c r="DJ932" s="14">
        <f>INDEX(属性投放!$BL$6:$BL$85,(CT932-2)*20+CX932)</f>
        <v>6800</v>
      </c>
      <c r="DK932" s="14">
        <f>SUMIFS(DJ$5:DJ932,$CR$5:$CR932,"="&amp;$CR932)</f>
        <v>88850</v>
      </c>
    </row>
    <row r="933" spans="95:115" ht="16.5" x14ac:dyDescent="0.2">
      <c r="CQ933" s="13">
        <v>929</v>
      </c>
      <c r="CR933" s="13">
        <f t="shared" si="838"/>
        <v>18</v>
      </c>
      <c r="CS933" s="13">
        <f t="shared" si="839"/>
        <v>45</v>
      </c>
      <c r="CT933" s="14">
        <f t="shared" si="840"/>
        <v>2</v>
      </c>
      <c r="CU933" s="14">
        <f t="shared" si="841"/>
        <v>1102018</v>
      </c>
      <c r="CV933" s="14" t="str">
        <f>INDEX($O$6:$O$27,CR933)&amp;"-"&amp;INDEX(属性投放!$AB$7:$AB$26,CX933)&amp;"-魂火-"&amp;CZ933</f>
        <v>噬日-大焦热+2-魂火-3</v>
      </c>
      <c r="CW933" s="25" t="s">
        <v>162</v>
      </c>
      <c r="CX933" s="14">
        <f>INDEX(属性投放!$AL$7:$AL$58,CS933)</f>
        <v>18</v>
      </c>
      <c r="CY933" s="14" t="s">
        <v>701</v>
      </c>
      <c r="CZ933" s="14">
        <f>INDEX(属性投放!$AM$7:$AM$58,CS933)</f>
        <v>3</v>
      </c>
      <c r="DA933" s="14">
        <f t="shared" si="842"/>
        <v>45</v>
      </c>
      <c r="DB933" s="14">
        <f>INDEX(属性投放!$AN$7:$AN$58,DA933)</f>
        <v>132</v>
      </c>
      <c r="DC933" s="14" t="s">
        <v>702</v>
      </c>
      <c r="DD933" s="14">
        <f>INDEX(属性投放!$BJ$6:$BJ$85,(CT933-2)*20+CX933)</f>
        <v>680</v>
      </c>
      <c r="DE933" s="14">
        <f>SUMIFS(DD$5:DD933,$CR$5:$CR933,"="&amp;$CR933)</f>
        <v>9565</v>
      </c>
      <c r="DF933" s="14" t="s">
        <v>703</v>
      </c>
      <c r="DG933" s="14">
        <f>INDEX(属性投放!$BK$6:$BK$85,(CT933-2)*20+CX933)</f>
        <v>340</v>
      </c>
      <c r="DH933" s="14">
        <f>SUMIFS(DG$5:DG933,$CR$5:$CR933,"="&amp;$CR933)</f>
        <v>4786</v>
      </c>
      <c r="DI933" s="14" t="s">
        <v>704</v>
      </c>
      <c r="DJ933" s="14">
        <f>INDEX(属性投放!$BL$6:$BL$85,(CT933-2)*20+CX933)</f>
        <v>6800</v>
      </c>
      <c r="DK933" s="14">
        <f>SUMIFS(DJ$5:DJ933,$CR$5:$CR933,"="&amp;$CR933)</f>
        <v>95650</v>
      </c>
    </row>
    <row r="934" spans="95:115" ht="16.5" x14ac:dyDescent="0.2">
      <c r="CQ934" s="13">
        <v>930</v>
      </c>
      <c r="CR934" s="13">
        <f t="shared" si="838"/>
        <v>18</v>
      </c>
      <c r="CS934" s="13">
        <f t="shared" si="839"/>
        <v>46</v>
      </c>
      <c r="CT934" s="14">
        <f t="shared" si="840"/>
        <v>2</v>
      </c>
      <c r="CU934" s="14">
        <f t="shared" si="841"/>
        <v>1102018</v>
      </c>
      <c r="CV934" s="14" t="str">
        <f>INDEX($O$6:$O$27,CR934)&amp;"-"&amp;INDEX(属性投放!$AB$7:$AB$26,CX934)&amp;"-魂火-"&amp;CZ934</f>
        <v>噬日-无间-魂火-1</v>
      </c>
      <c r="CW934" s="25" t="s">
        <v>162</v>
      </c>
      <c r="CX934" s="14">
        <f>INDEX(属性投放!$AL$7:$AL$58,CS934)</f>
        <v>19</v>
      </c>
      <c r="CY934" s="14" t="s">
        <v>701</v>
      </c>
      <c r="CZ934" s="14">
        <f>INDEX(属性投放!$AM$7:$AM$58,CS934)</f>
        <v>1</v>
      </c>
      <c r="DA934" s="14">
        <f t="shared" si="842"/>
        <v>46</v>
      </c>
      <c r="DB934" s="14">
        <f>INDEX(属性投放!$AN$7:$AN$58,DA934)</f>
        <v>135</v>
      </c>
      <c r="DC934" s="14" t="s">
        <v>702</v>
      </c>
      <c r="DD934" s="14">
        <f>INDEX(属性投放!$BJ$6:$BJ$85,(CT934-2)*20+CX934)</f>
        <v>850</v>
      </c>
      <c r="DE934" s="14">
        <f>SUMIFS(DD$5:DD934,$CR$5:$CR934,"="&amp;$CR934)</f>
        <v>10415</v>
      </c>
      <c r="DF934" s="14" t="s">
        <v>703</v>
      </c>
      <c r="DG934" s="14">
        <f>INDEX(属性投放!$BK$6:$BK$85,(CT934-2)*20+CX934)</f>
        <v>425</v>
      </c>
      <c r="DH934" s="14">
        <f>SUMIFS(DG$5:DG934,$CR$5:$CR934,"="&amp;$CR934)</f>
        <v>5211</v>
      </c>
      <c r="DI934" s="14" t="s">
        <v>704</v>
      </c>
      <c r="DJ934" s="14">
        <f>INDEX(属性投放!$BL$6:$BL$85,(CT934-2)*20+CX934)</f>
        <v>8500</v>
      </c>
      <c r="DK934" s="14">
        <f>SUMIFS(DJ$5:DJ934,$CR$5:$CR934,"="&amp;$CR934)</f>
        <v>104150</v>
      </c>
    </row>
    <row r="935" spans="95:115" ht="16.5" x14ac:dyDescent="0.2">
      <c r="CQ935" s="13">
        <v>931</v>
      </c>
      <c r="CR935" s="13">
        <f t="shared" si="838"/>
        <v>18</v>
      </c>
      <c r="CS935" s="13">
        <f t="shared" si="839"/>
        <v>47</v>
      </c>
      <c r="CT935" s="14">
        <f t="shared" si="840"/>
        <v>2</v>
      </c>
      <c r="CU935" s="14">
        <f t="shared" si="841"/>
        <v>1102018</v>
      </c>
      <c r="CV935" s="14" t="str">
        <f>INDEX($O$6:$O$27,CR935)&amp;"-"&amp;INDEX(属性投放!$AB$7:$AB$26,CX935)&amp;"-魂火-"&amp;CZ935</f>
        <v>噬日-无间-魂火-2</v>
      </c>
      <c r="CW935" s="25" t="s">
        <v>162</v>
      </c>
      <c r="CX935" s="14">
        <f>INDEX(属性投放!$AL$7:$AL$58,CS935)</f>
        <v>19</v>
      </c>
      <c r="CY935" s="14" t="s">
        <v>701</v>
      </c>
      <c r="CZ935" s="14">
        <f>INDEX(属性投放!$AM$7:$AM$58,CS935)</f>
        <v>2</v>
      </c>
      <c r="DA935" s="14">
        <f t="shared" si="842"/>
        <v>47</v>
      </c>
      <c r="DB935" s="14">
        <f>INDEX(属性投放!$AN$7:$AN$58,DA935)</f>
        <v>137</v>
      </c>
      <c r="DC935" s="14" t="s">
        <v>702</v>
      </c>
      <c r="DD935" s="14">
        <f>INDEX(属性投放!$BJ$6:$BJ$85,(CT935-2)*20+CX935)</f>
        <v>850</v>
      </c>
      <c r="DE935" s="14">
        <f>SUMIFS(DD$5:DD935,$CR$5:$CR935,"="&amp;$CR935)</f>
        <v>11265</v>
      </c>
      <c r="DF935" s="14" t="s">
        <v>703</v>
      </c>
      <c r="DG935" s="14">
        <f>INDEX(属性投放!$BK$6:$BK$85,(CT935-2)*20+CX935)</f>
        <v>425</v>
      </c>
      <c r="DH935" s="14">
        <f>SUMIFS(DG$5:DG935,$CR$5:$CR935,"="&amp;$CR935)</f>
        <v>5636</v>
      </c>
      <c r="DI935" s="14" t="s">
        <v>704</v>
      </c>
      <c r="DJ935" s="14">
        <f>INDEX(属性投放!$BL$6:$BL$85,(CT935-2)*20+CX935)</f>
        <v>8500</v>
      </c>
      <c r="DK935" s="14">
        <f>SUMIFS(DJ$5:DJ935,$CR$5:$CR935,"="&amp;$CR935)</f>
        <v>112650</v>
      </c>
    </row>
    <row r="936" spans="95:115" ht="16.5" x14ac:dyDescent="0.2">
      <c r="CQ936" s="13">
        <v>932</v>
      </c>
      <c r="CR936" s="13">
        <f t="shared" si="838"/>
        <v>18</v>
      </c>
      <c r="CS936" s="13">
        <f t="shared" si="839"/>
        <v>48</v>
      </c>
      <c r="CT936" s="14">
        <f t="shared" si="840"/>
        <v>2</v>
      </c>
      <c r="CU936" s="14">
        <f t="shared" si="841"/>
        <v>1102018</v>
      </c>
      <c r="CV936" s="14" t="str">
        <f>INDEX($O$6:$O$27,CR936)&amp;"-"&amp;INDEX(属性投放!$AB$7:$AB$26,CX936)&amp;"-魂火-"&amp;CZ936</f>
        <v>噬日-无间-魂火-3</v>
      </c>
      <c r="CW936" s="25" t="s">
        <v>162</v>
      </c>
      <c r="CX936" s="14">
        <f>INDEX(属性投放!$AL$7:$AL$58,CS936)</f>
        <v>19</v>
      </c>
      <c r="CY936" s="14" t="s">
        <v>701</v>
      </c>
      <c r="CZ936" s="14">
        <f>INDEX(属性投放!$AM$7:$AM$58,CS936)</f>
        <v>3</v>
      </c>
      <c r="DA936" s="14">
        <f t="shared" si="842"/>
        <v>48</v>
      </c>
      <c r="DB936" s="14">
        <f>INDEX(属性投放!$AN$7:$AN$58,DA936)</f>
        <v>140</v>
      </c>
      <c r="DC936" s="14" t="s">
        <v>702</v>
      </c>
      <c r="DD936" s="14">
        <f>INDEX(属性投放!$BJ$6:$BJ$85,(CT936-2)*20+CX936)</f>
        <v>850</v>
      </c>
      <c r="DE936" s="14">
        <f>SUMIFS(DD$5:DD936,$CR$5:$CR936,"="&amp;$CR936)</f>
        <v>12115</v>
      </c>
      <c r="DF936" s="14" t="s">
        <v>703</v>
      </c>
      <c r="DG936" s="14">
        <f>INDEX(属性投放!$BK$6:$BK$85,(CT936-2)*20+CX936)</f>
        <v>425</v>
      </c>
      <c r="DH936" s="14">
        <f>SUMIFS(DG$5:DG936,$CR$5:$CR936,"="&amp;$CR936)</f>
        <v>6061</v>
      </c>
      <c r="DI936" s="14" t="s">
        <v>704</v>
      </c>
      <c r="DJ936" s="14">
        <f>INDEX(属性投放!$BL$6:$BL$85,(CT936-2)*20+CX936)</f>
        <v>8500</v>
      </c>
      <c r="DK936" s="14">
        <f>SUMIFS(DJ$5:DJ936,$CR$5:$CR936,"="&amp;$CR936)</f>
        <v>121150</v>
      </c>
    </row>
    <row r="937" spans="95:115" ht="16.5" x14ac:dyDescent="0.2">
      <c r="CQ937" s="13">
        <v>933</v>
      </c>
      <c r="CR937" s="13">
        <f t="shared" si="838"/>
        <v>18</v>
      </c>
      <c r="CS937" s="13">
        <f t="shared" si="839"/>
        <v>49</v>
      </c>
      <c r="CT937" s="14">
        <f t="shared" si="840"/>
        <v>2</v>
      </c>
      <c r="CU937" s="14">
        <f t="shared" si="841"/>
        <v>1102018</v>
      </c>
      <c r="CV937" s="14" t="str">
        <f>INDEX($O$6:$O$27,CR937)&amp;"-"&amp;INDEX(属性投放!$AB$7:$AB$26,CX937)&amp;"-魂火-"&amp;CZ937</f>
        <v>噬日-无间+1-魂火-1</v>
      </c>
      <c r="CW937" s="25" t="s">
        <v>162</v>
      </c>
      <c r="CX937" s="14">
        <f>INDEX(属性投放!$AL$7:$AL$58,CS937)</f>
        <v>20</v>
      </c>
      <c r="CY937" s="14" t="s">
        <v>701</v>
      </c>
      <c r="CZ937" s="14">
        <f>INDEX(属性投放!$AM$7:$AM$58,CS937)</f>
        <v>1</v>
      </c>
      <c r="DA937" s="14">
        <f t="shared" si="842"/>
        <v>49</v>
      </c>
      <c r="DB937" s="14">
        <f>INDEX(属性投放!$AN$7:$AN$58,DA937)</f>
        <v>142</v>
      </c>
      <c r="DC937" s="14" t="s">
        <v>702</v>
      </c>
      <c r="DD937" s="14">
        <f>INDEX(属性投放!$BJ$6:$BJ$85,(CT937-2)*20+CX937)</f>
        <v>1000</v>
      </c>
      <c r="DE937" s="14">
        <f>SUMIFS(DD$5:DD937,$CR$5:$CR937,"="&amp;$CR937)</f>
        <v>13115</v>
      </c>
      <c r="DF937" s="14" t="s">
        <v>703</v>
      </c>
      <c r="DG937" s="14">
        <f>INDEX(属性投放!$BK$6:$BK$85,(CT937-2)*20+CX937)</f>
        <v>500</v>
      </c>
      <c r="DH937" s="14">
        <f>SUMIFS(DG$5:DG937,$CR$5:$CR937,"="&amp;$CR937)</f>
        <v>6561</v>
      </c>
      <c r="DI937" s="14" t="s">
        <v>704</v>
      </c>
      <c r="DJ937" s="14">
        <f>INDEX(属性投放!$BL$6:$BL$85,(CT937-2)*20+CX937)</f>
        <v>10000</v>
      </c>
      <c r="DK937" s="14">
        <f>SUMIFS(DJ$5:DJ937,$CR$5:$CR937,"="&amp;$CR937)</f>
        <v>131150</v>
      </c>
    </row>
    <row r="938" spans="95:115" ht="16.5" x14ac:dyDescent="0.2">
      <c r="CQ938" s="13">
        <v>934</v>
      </c>
      <c r="CR938" s="13">
        <f t="shared" si="838"/>
        <v>18</v>
      </c>
      <c r="CS938" s="13">
        <f t="shared" si="839"/>
        <v>50</v>
      </c>
      <c r="CT938" s="14">
        <f t="shared" si="840"/>
        <v>2</v>
      </c>
      <c r="CU938" s="14">
        <f t="shared" si="841"/>
        <v>1102018</v>
      </c>
      <c r="CV938" s="14" t="str">
        <f>INDEX($O$6:$O$27,CR938)&amp;"-"&amp;INDEX(属性投放!$AB$7:$AB$26,CX938)&amp;"-魂火-"&amp;CZ938</f>
        <v>噬日-无间+1-魂火-2</v>
      </c>
      <c r="CW938" s="25" t="s">
        <v>162</v>
      </c>
      <c r="CX938" s="14">
        <f>INDEX(属性投放!$AL$7:$AL$58,CS938)</f>
        <v>20</v>
      </c>
      <c r="CY938" s="14" t="s">
        <v>701</v>
      </c>
      <c r="CZ938" s="14">
        <f>INDEX(属性投放!$AM$7:$AM$58,CS938)</f>
        <v>2</v>
      </c>
      <c r="DA938" s="14">
        <f t="shared" si="842"/>
        <v>50</v>
      </c>
      <c r="DB938" s="14">
        <f>INDEX(属性投放!$AN$7:$AN$58,DA938)</f>
        <v>145</v>
      </c>
      <c r="DC938" s="14" t="s">
        <v>702</v>
      </c>
      <c r="DD938" s="14">
        <f>INDEX(属性投放!$BJ$6:$BJ$85,(CT938-2)*20+CX938)</f>
        <v>1000</v>
      </c>
      <c r="DE938" s="14">
        <f>SUMIFS(DD$5:DD938,$CR$5:$CR938,"="&amp;$CR938)</f>
        <v>14115</v>
      </c>
      <c r="DF938" s="14" t="s">
        <v>703</v>
      </c>
      <c r="DG938" s="14">
        <f>INDEX(属性投放!$BK$6:$BK$85,(CT938-2)*20+CX938)</f>
        <v>500</v>
      </c>
      <c r="DH938" s="14">
        <f>SUMIFS(DG$5:DG938,$CR$5:$CR938,"="&amp;$CR938)</f>
        <v>7061</v>
      </c>
      <c r="DI938" s="14" t="s">
        <v>704</v>
      </c>
      <c r="DJ938" s="14">
        <f>INDEX(属性投放!$BL$6:$BL$85,(CT938-2)*20+CX938)</f>
        <v>10000</v>
      </c>
      <c r="DK938" s="14">
        <f>SUMIFS(DJ$5:DJ938,$CR$5:$CR938,"="&amp;$CR938)</f>
        <v>141150</v>
      </c>
    </row>
    <row r="939" spans="95:115" ht="16.5" x14ac:dyDescent="0.2">
      <c r="CQ939" s="13">
        <v>935</v>
      </c>
      <c r="CR939" s="13">
        <f t="shared" si="838"/>
        <v>18</v>
      </c>
      <c r="CS939" s="13">
        <f t="shared" si="839"/>
        <v>51</v>
      </c>
      <c r="CT939" s="14">
        <f t="shared" si="840"/>
        <v>2</v>
      </c>
      <c r="CU939" s="14">
        <f t="shared" si="841"/>
        <v>1102018</v>
      </c>
      <c r="CV939" s="14" t="str">
        <f>INDEX($O$6:$O$27,CR939)&amp;"-"&amp;INDEX(属性投放!$AB$7:$AB$26,CX939)&amp;"-魂火-"&amp;CZ939</f>
        <v>噬日-无间+1-魂火-3</v>
      </c>
      <c r="CW939" s="25" t="s">
        <v>162</v>
      </c>
      <c r="CX939" s="14">
        <f>INDEX(属性投放!$AL$7:$AL$58,CS939)</f>
        <v>20</v>
      </c>
      <c r="CY939" s="14" t="s">
        <v>701</v>
      </c>
      <c r="CZ939" s="14">
        <f>INDEX(属性投放!$AM$7:$AM$58,CS939)</f>
        <v>3</v>
      </c>
      <c r="DA939" s="14">
        <f t="shared" si="842"/>
        <v>51</v>
      </c>
      <c r="DB939" s="14">
        <f>INDEX(属性投放!$AN$7:$AN$58,DA939)</f>
        <v>147</v>
      </c>
      <c r="DC939" s="14" t="s">
        <v>702</v>
      </c>
      <c r="DD939" s="14">
        <f>INDEX(属性投放!$BJ$6:$BJ$85,(CT939-2)*20+CX939)</f>
        <v>1000</v>
      </c>
      <c r="DE939" s="14">
        <f>SUMIFS(DD$5:DD939,$CR$5:$CR939,"="&amp;$CR939)</f>
        <v>15115</v>
      </c>
      <c r="DF939" s="14" t="s">
        <v>703</v>
      </c>
      <c r="DG939" s="14">
        <f>INDEX(属性投放!$BK$6:$BK$85,(CT939-2)*20+CX939)</f>
        <v>500</v>
      </c>
      <c r="DH939" s="14">
        <f>SUMIFS(DG$5:DG939,$CR$5:$CR939,"="&amp;$CR939)</f>
        <v>7561</v>
      </c>
      <c r="DI939" s="14" t="s">
        <v>704</v>
      </c>
      <c r="DJ939" s="14">
        <f>INDEX(属性投放!$BL$6:$BL$85,(CT939-2)*20+CX939)</f>
        <v>10000</v>
      </c>
      <c r="DK939" s="14">
        <f>SUMIFS(DJ$5:DJ939,$CR$5:$CR939,"="&amp;$CR939)</f>
        <v>151150</v>
      </c>
    </row>
    <row r="940" spans="95:115" ht="16.5" x14ac:dyDescent="0.2">
      <c r="CQ940" s="13">
        <v>936</v>
      </c>
      <c r="CR940" s="13">
        <f t="shared" si="838"/>
        <v>18</v>
      </c>
      <c r="CS940" s="13">
        <f t="shared" si="839"/>
        <v>52</v>
      </c>
      <c r="CT940" s="14">
        <f t="shared" si="840"/>
        <v>2</v>
      </c>
      <c r="CU940" s="14">
        <f t="shared" si="841"/>
        <v>1102018</v>
      </c>
      <c r="CV940" s="14" t="str">
        <f>INDEX($O$6:$O$27,CR940)&amp;"-"&amp;INDEX(属性投放!$AB$7:$AB$26,CX940)&amp;"-魂火-"&amp;CZ940</f>
        <v>噬日-无间+1-魂火-4</v>
      </c>
      <c r="CW940" s="25" t="s">
        <v>162</v>
      </c>
      <c r="CX940" s="14">
        <f>INDEX(属性投放!$AL$7:$AL$58,CS940)</f>
        <v>20</v>
      </c>
      <c r="CY940" s="14" t="s">
        <v>701</v>
      </c>
      <c r="CZ940" s="14">
        <f>INDEX(属性投放!$AM$7:$AM$58,CS940)</f>
        <v>4</v>
      </c>
      <c r="DA940" s="14">
        <f t="shared" si="842"/>
        <v>52</v>
      </c>
      <c r="DB940" s="14">
        <f>INDEX(属性投放!$AN$7:$AN$58,DA940)</f>
        <v>150</v>
      </c>
      <c r="DC940" s="14" t="s">
        <v>702</v>
      </c>
      <c r="DD940" s="14">
        <f>INDEX(属性投放!$BJ$6:$BJ$85,(CT940-2)*20+CX940)</f>
        <v>1000</v>
      </c>
      <c r="DE940" s="14">
        <f>SUMIFS(DD$5:DD940,$CR$5:$CR940,"="&amp;$CR940)</f>
        <v>16115</v>
      </c>
      <c r="DF940" s="14" t="s">
        <v>703</v>
      </c>
      <c r="DG940" s="14">
        <f>INDEX(属性投放!$BK$6:$BK$85,(CT940-2)*20+CX940)</f>
        <v>500</v>
      </c>
      <c r="DH940" s="14">
        <f>SUMIFS(DG$5:DG940,$CR$5:$CR940,"="&amp;$CR940)</f>
        <v>8061</v>
      </c>
      <c r="DI940" s="14" t="s">
        <v>704</v>
      </c>
      <c r="DJ940" s="14">
        <f>INDEX(属性投放!$BL$6:$BL$85,(CT940-2)*20+CX940)</f>
        <v>10000</v>
      </c>
      <c r="DK940" s="14">
        <f>SUMIFS(DJ$5:DJ940,$CR$5:$CR940,"="&amp;$CR940)</f>
        <v>161150</v>
      </c>
    </row>
    <row r="941" spans="95:115" ht="16.5" x14ac:dyDescent="0.2">
      <c r="CQ941" s="13">
        <v>937</v>
      </c>
      <c r="CR941" s="13">
        <f t="shared" si="838"/>
        <v>19</v>
      </c>
      <c r="CS941" s="13">
        <f t="shared" si="839"/>
        <v>1</v>
      </c>
      <c r="CT941" s="14">
        <f t="shared" si="840"/>
        <v>2</v>
      </c>
      <c r="CU941" s="14">
        <f t="shared" si="841"/>
        <v>1102019</v>
      </c>
      <c r="CV941" s="14" t="str">
        <f>INDEX($O$6:$O$27,CR941)&amp;"-"&amp;INDEX(属性投放!$AB$7:$AB$26,CX941)&amp;"-魂火-"&amp;CZ941</f>
        <v>食火蜥-等活-魂火-1</v>
      </c>
      <c r="CW941" s="25" t="s">
        <v>162</v>
      </c>
      <c r="CX941" s="14">
        <f>INDEX(属性投放!$AL$7:$AL$58,CS941)</f>
        <v>1</v>
      </c>
      <c r="CY941" s="14" t="s">
        <v>701</v>
      </c>
      <c r="CZ941" s="14">
        <f>INDEX(属性投放!$AM$7:$AM$58,CS941)</f>
        <v>1</v>
      </c>
      <c r="DA941" s="14">
        <f t="shared" si="842"/>
        <v>1</v>
      </c>
      <c r="DB941" s="14">
        <f>INDEX(属性投放!$AN$7:$AN$58,DA941)</f>
        <v>5</v>
      </c>
      <c r="DC941" s="14" t="s">
        <v>702</v>
      </c>
      <c r="DD941" s="14">
        <f>INDEX(属性投放!$BJ$6:$BJ$85,(CT941-2)*20+CX941)</f>
        <v>15</v>
      </c>
      <c r="DE941" s="14">
        <f>SUMIFS(DD$5:DD941,$CR$5:$CR941,"="&amp;$CR941)</f>
        <v>15</v>
      </c>
      <c r="DF941" s="14" t="s">
        <v>703</v>
      </c>
      <c r="DG941" s="14">
        <f>INDEX(属性投放!$BK$6:$BK$85,(CT941-2)*20+CX941)</f>
        <v>8</v>
      </c>
      <c r="DH941" s="14">
        <f>SUMIFS(DG$5:DG941,$CR$5:$CR941,"="&amp;$CR941)</f>
        <v>8</v>
      </c>
      <c r="DI941" s="14" t="s">
        <v>704</v>
      </c>
      <c r="DJ941" s="14">
        <f>INDEX(属性投放!$BL$6:$BL$85,(CT941-2)*20+CX941)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838"/>
        <v>19</v>
      </c>
      <c r="CS942" s="13">
        <f t="shared" si="839"/>
        <v>2</v>
      </c>
      <c r="CT942" s="14">
        <f t="shared" si="840"/>
        <v>2</v>
      </c>
      <c r="CU942" s="14">
        <f t="shared" si="841"/>
        <v>1102019</v>
      </c>
      <c r="CV942" s="14" t="str">
        <f>INDEX($O$6:$O$27,CR942)&amp;"-"&amp;INDEX(属性投放!$AB$7:$AB$26,CX942)&amp;"-魂火-"&amp;CZ942</f>
        <v>食火蜥-黑绳-魂火-1</v>
      </c>
      <c r="CW942" s="25" t="s">
        <v>162</v>
      </c>
      <c r="CX942" s="14">
        <f>INDEX(属性投放!$AL$7:$AL$58,CS942)</f>
        <v>2</v>
      </c>
      <c r="CY942" s="14" t="s">
        <v>701</v>
      </c>
      <c r="CZ942" s="14">
        <f>INDEX(属性投放!$AM$7:$AM$58,CS942)</f>
        <v>1</v>
      </c>
      <c r="DA942" s="14">
        <f t="shared" si="842"/>
        <v>2</v>
      </c>
      <c r="DB942" s="14">
        <f>INDEX(属性投放!$AN$7:$AN$58,DA942)</f>
        <v>10</v>
      </c>
      <c r="DC942" s="14" t="s">
        <v>702</v>
      </c>
      <c r="DD942" s="14">
        <f>INDEX(属性投放!$BJ$6:$BJ$85,(CT942-2)*20+CX942)</f>
        <v>20</v>
      </c>
      <c r="DE942" s="14">
        <f>SUMIFS(DD$5:DD942,$CR$5:$CR942,"="&amp;$CR942)</f>
        <v>35</v>
      </c>
      <c r="DF942" s="14" t="s">
        <v>703</v>
      </c>
      <c r="DG942" s="14">
        <f>INDEX(属性投放!$BK$6:$BK$85,(CT942-2)*20+CX942)</f>
        <v>10</v>
      </c>
      <c r="DH942" s="14">
        <f>SUMIFS(DG$5:DG942,$CR$5:$CR942,"="&amp;$CR942)</f>
        <v>18</v>
      </c>
      <c r="DI942" s="14" t="s">
        <v>704</v>
      </c>
      <c r="DJ942" s="14">
        <f>INDEX(属性投放!$BL$6:$BL$85,(CT942-2)*20+CX942)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838"/>
        <v>19</v>
      </c>
      <c r="CS943" s="13">
        <f t="shared" si="839"/>
        <v>3</v>
      </c>
      <c r="CT943" s="14">
        <f t="shared" si="840"/>
        <v>2</v>
      </c>
      <c r="CU943" s="14">
        <f t="shared" si="841"/>
        <v>1102019</v>
      </c>
      <c r="CV943" s="14" t="str">
        <f>INDEX($O$6:$O$27,CR943)&amp;"-"&amp;INDEX(属性投放!$AB$7:$AB$26,CX943)&amp;"-魂火-"&amp;CZ943</f>
        <v>食火蜥-黑绳-魂火-2</v>
      </c>
      <c r="CW943" s="25" t="s">
        <v>162</v>
      </c>
      <c r="CX943" s="14">
        <f>INDEX(属性投放!$AL$7:$AL$58,CS943)</f>
        <v>2</v>
      </c>
      <c r="CY943" s="14" t="s">
        <v>701</v>
      </c>
      <c r="CZ943" s="14">
        <f>INDEX(属性投放!$AM$7:$AM$58,CS943)</f>
        <v>2</v>
      </c>
      <c r="DA943" s="14">
        <f t="shared" si="842"/>
        <v>3</v>
      </c>
      <c r="DB943" s="14">
        <f>INDEX(属性投放!$AN$7:$AN$58,DA943)</f>
        <v>15</v>
      </c>
      <c r="DC943" s="14" t="s">
        <v>702</v>
      </c>
      <c r="DD943" s="14">
        <f>INDEX(属性投放!$BJ$6:$BJ$85,(CT943-2)*20+CX943)</f>
        <v>20</v>
      </c>
      <c r="DE943" s="14">
        <f>SUMIFS(DD$5:DD943,$CR$5:$CR943,"="&amp;$CR943)</f>
        <v>55</v>
      </c>
      <c r="DF943" s="14" t="s">
        <v>703</v>
      </c>
      <c r="DG943" s="14">
        <f>INDEX(属性投放!$BK$6:$BK$85,(CT943-2)*20+CX943)</f>
        <v>10</v>
      </c>
      <c r="DH943" s="14">
        <f>SUMIFS(DG$5:DG943,$CR$5:$CR943,"="&amp;$CR943)</f>
        <v>28</v>
      </c>
      <c r="DI943" s="14" t="s">
        <v>704</v>
      </c>
      <c r="DJ943" s="14">
        <f>INDEX(属性投放!$BL$6:$BL$85,(CT943-2)*20+CX943)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838"/>
        <v>19</v>
      </c>
      <c r="CS944" s="13">
        <f t="shared" si="839"/>
        <v>4</v>
      </c>
      <c r="CT944" s="14">
        <f t="shared" si="840"/>
        <v>2</v>
      </c>
      <c r="CU944" s="14">
        <f t="shared" si="841"/>
        <v>1102019</v>
      </c>
      <c r="CV944" s="14" t="str">
        <f>INDEX($O$6:$O$27,CR944)&amp;"-"&amp;INDEX(属性投放!$AB$7:$AB$26,CX944)&amp;"-魂火-"&amp;CZ944</f>
        <v>食火蜥-黑绳+1-魂火-1</v>
      </c>
      <c r="CW944" s="25" t="s">
        <v>162</v>
      </c>
      <c r="CX944" s="14">
        <f>INDEX(属性投放!$AL$7:$AL$58,CS944)</f>
        <v>3</v>
      </c>
      <c r="CY944" s="14" t="s">
        <v>701</v>
      </c>
      <c r="CZ944" s="14">
        <f>INDEX(属性投放!$AM$7:$AM$58,CS944)</f>
        <v>1</v>
      </c>
      <c r="DA944" s="14">
        <f t="shared" si="842"/>
        <v>4</v>
      </c>
      <c r="DB944" s="14">
        <f>INDEX(属性投放!$AN$7:$AN$58,DA944)</f>
        <v>20</v>
      </c>
      <c r="DC944" s="14" t="s">
        <v>702</v>
      </c>
      <c r="DD944" s="14">
        <f>INDEX(属性投放!$BJ$6:$BJ$85,(CT944-2)*20+CX944)</f>
        <v>25</v>
      </c>
      <c r="DE944" s="14">
        <f>SUMIFS(DD$5:DD944,$CR$5:$CR944,"="&amp;$CR944)</f>
        <v>80</v>
      </c>
      <c r="DF944" s="14" t="s">
        <v>703</v>
      </c>
      <c r="DG944" s="14">
        <f>INDEX(属性投放!$BK$6:$BK$85,(CT944-2)*20+CX944)</f>
        <v>13</v>
      </c>
      <c r="DH944" s="14">
        <f>SUMIFS(DG$5:DG944,$CR$5:$CR944,"="&amp;$CR944)</f>
        <v>41</v>
      </c>
      <c r="DI944" s="14" t="s">
        <v>704</v>
      </c>
      <c r="DJ944" s="14">
        <f>INDEX(属性投放!$BL$6:$BL$85,(CT944-2)*20+CX944)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838"/>
        <v>19</v>
      </c>
      <c r="CS945" s="13">
        <f t="shared" si="839"/>
        <v>5</v>
      </c>
      <c r="CT945" s="14">
        <f t="shared" si="840"/>
        <v>2</v>
      </c>
      <c r="CU945" s="14">
        <f t="shared" si="841"/>
        <v>1102019</v>
      </c>
      <c r="CV945" s="14" t="str">
        <f>INDEX($O$6:$O$27,CR945)&amp;"-"&amp;INDEX(属性投放!$AB$7:$AB$26,CX945)&amp;"-魂火-"&amp;CZ945</f>
        <v>食火蜥-黑绳+1-魂火-2</v>
      </c>
      <c r="CW945" s="25" t="s">
        <v>162</v>
      </c>
      <c r="CX945" s="14">
        <f>INDEX(属性投放!$AL$7:$AL$58,CS945)</f>
        <v>3</v>
      </c>
      <c r="CY945" s="14" t="s">
        <v>701</v>
      </c>
      <c r="CZ945" s="14">
        <f>INDEX(属性投放!$AM$7:$AM$58,CS945)</f>
        <v>2</v>
      </c>
      <c r="DA945" s="14">
        <f t="shared" si="842"/>
        <v>5</v>
      </c>
      <c r="DB945" s="14">
        <f>INDEX(属性投放!$AN$7:$AN$58,DA945)</f>
        <v>25</v>
      </c>
      <c r="DC945" s="14" t="s">
        <v>702</v>
      </c>
      <c r="DD945" s="14">
        <f>INDEX(属性投放!$BJ$6:$BJ$85,(CT945-2)*20+CX945)</f>
        <v>25</v>
      </c>
      <c r="DE945" s="14">
        <f>SUMIFS(DD$5:DD945,$CR$5:$CR945,"="&amp;$CR945)</f>
        <v>105</v>
      </c>
      <c r="DF945" s="14" t="s">
        <v>703</v>
      </c>
      <c r="DG945" s="14">
        <f>INDEX(属性投放!$BK$6:$BK$85,(CT945-2)*20+CX945)</f>
        <v>13</v>
      </c>
      <c r="DH945" s="14">
        <f>SUMIFS(DG$5:DG945,$CR$5:$CR945,"="&amp;$CR945)</f>
        <v>54</v>
      </c>
      <c r="DI945" s="14" t="s">
        <v>704</v>
      </c>
      <c r="DJ945" s="14">
        <f>INDEX(属性投放!$BL$6:$BL$85,(CT945-2)*20+CX945)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838"/>
        <v>19</v>
      </c>
      <c r="CS946" s="13">
        <f t="shared" si="839"/>
        <v>6</v>
      </c>
      <c r="CT946" s="14">
        <f t="shared" si="840"/>
        <v>2</v>
      </c>
      <c r="CU946" s="14">
        <f t="shared" si="841"/>
        <v>1102019</v>
      </c>
      <c r="CV946" s="14" t="str">
        <f>INDEX($O$6:$O$27,CR946)&amp;"-"&amp;INDEX(属性投放!$AB$7:$AB$26,CX946)&amp;"-魂火-"&amp;CZ946</f>
        <v>食火蜥-众合-魂火-1</v>
      </c>
      <c r="CW946" s="25" t="s">
        <v>162</v>
      </c>
      <c r="CX946" s="14">
        <f>INDEX(属性投放!$AL$7:$AL$58,CS946)</f>
        <v>4</v>
      </c>
      <c r="CY946" s="14" t="s">
        <v>701</v>
      </c>
      <c r="CZ946" s="14">
        <f>INDEX(属性投放!$AM$7:$AM$58,CS946)</f>
        <v>1</v>
      </c>
      <c r="DA946" s="14">
        <f t="shared" si="842"/>
        <v>6</v>
      </c>
      <c r="DB946" s="14">
        <f>INDEX(属性投放!$AN$7:$AN$58,DA946)</f>
        <v>30</v>
      </c>
      <c r="DC946" s="14" t="s">
        <v>702</v>
      </c>
      <c r="DD946" s="14">
        <f>INDEX(属性投放!$BJ$6:$BJ$85,(CT946-2)*20+CX946)</f>
        <v>30</v>
      </c>
      <c r="DE946" s="14">
        <f>SUMIFS(DD$5:DD946,$CR$5:$CR946,"="&amp;$CR946)</f>
        <v>135</v>
      </c>
      <c r="DF946" s="14" t="s">
        <v>703</v>
      </c>
      <c r="DG946" s="14">
        <f>INDEX(属性投放!$BK$6:$BK$85,(CT946-2)*20+CX946)</f>
        <v>15</v>
      </c>
      <c r="DH946" s="14">
        <f>SUMIFS(DG$5:DG946,$CR$5:$CR946,"="&amp;$CR946)</f>
        <v>69</v>
      </c>
      <c r="DI946" s="14" t="s">
        <v>704</v>
      </c>
      <c r="DJ946" s="14">
        <f>INDEX(属性投放!$BL$6:$BL$85,(CT946-2)*20+CX946)</f>
        <v>300</v>
      </c>
      <c r="DK946" s="14">
        <f>SUMIFS(DJ$5:DJ946,$CR$5:$CR946,"="&amp;$CR946)</f>
        <v>1350</v>
      </c>
    </row>
    <row r="947" spans="95:115" ht="16.5" x14ac:dyDescent="0.2">
      <c r="CQ947" s="13">
        <v>943</v>
      </c>
      <c r="CR947" s="13">
        <f t="shared" si="838"/>
        <v>19</v>
      </c>
      <c r="CS947" s="13">
        <f t="shared" si="839"/>
        <v>7</v>
      </c>
      <c r="CT947" s="14">
        <f t="shared" si="840"/>
        <v>2</v>
      </c>
      <c r="CU947" s="14">
        <f t="shared" si="841"/>
        <v>1102019</v>
      </c>
      <c r="CV947" s="14" t="str">
        <f>INDEX($O$6:$O$27,CR947)&amp;"-"&amp;INDEX(属性投放!$AB$7:$AB$26,CX947)&amp;"-魂火-"&amp;CZ947</f>
        <v>食火蜥-众合-魂火-2</v>
      </c>
      <c r="CW947" s="25" t="s">
        <v>162</v>
      </c>
      <c r="CX947" s="14">
        <f>INDEX(属性投放!$AL$7:$AL$58,CS947)</f>
        <v>4</v>
      </c>
      <c r="CY947" s="14" t="s">
        <v>701</v>
      </c>
      <c r="CZ947" s="14">
        <f>INDEX(属性投放!$AM$7:$AM$58,CS947)</f>
        <v>2</v>
      </c>
      <c r="DA947" s="14">
        <f t="shared" si="842"/>
        <v>7</v>
      </c>
      <c r="DB947" s="14">
        <f>INDEX(属性投放!$AN$7:$AN$58,DA947)</f>
        <v>35</v>
      </c>
      <c r="DC947" s="14" t="s">
        <v>702</v>
      </c>
      <c r="DD947" s="14">
        <f>INDEX(属性投放!$BJ$6:$BJ$85,(CT947-2)*20+CX947)</f>
        <v>30</v>
      </c>
      <c r="DE947" s="14">
        <f>SUMIFS(DD$5:DD947,$CR$5:$CR947,"="&amp;$CR947)</f>
        <v>165</v>
      </c>
      <c r="DF947" s="14" t="s">
        <v>703</v>
      </c>
      <c r="DG947" s="14">
        <f>INDEX(属性投放!$BK$6:$BK$85,(CT947-2)*20+CX947)</f>
        <v>15</v>
      </c>
      <c r="DH947" s="14">
        <f>SUMIFS(DG$5:DG947,$CR$5:$CR947,"="&amp;$CR947)</f>
        <v>84</v>
      </c>
      <c r="DI947" s="14" t="s">
        <v>704</v>
      </c>
      <c r="DJ947" s="14">
        <f>INDEX(属性投放!$BL$6:$BL$85,(CT947-2)*20+CX947)</f>
        <v>300</v>
      </c>
      <c r="DK947" s="14">
        <f>SUMIFS(DJ$5:DJ947,$CR$5:$CR947,"="&amp;$CR947)</f>
        <v>1650</v>
      </c>
    </row>
    <row r="948" spans="95:115" ht="16.5" x14ac:dyDescent="0.2">
      <c r="CQ948" s="13">
        <v>944</v>
      </c>
      <c r="CR948" s="13">
        <f t="shared" si="838"/>
        <v>19</v>
      </c>
      <c r="CS948" s="13">
        <f t="shared" si="839"/>
        <v>8</v>
      </c>
      <c r="CT948" s="14">
        <f t="shared" si="840"/>
        <v>2</v>
      </c>
      <c r="CU948" s="14">
        <f t="shared" si="841"/>
        <v>1102019</v>
      </c>
      <c r="CV948" s="14" t="str">
        <f>INDEX($O$6:$O$27,CR948)&amp;"-"&amp;INDEX(属性投放!$AB$7:$AB$26,CX948)&amp;"-魂火-"&amp;CZ948</f>
        <v>食火蜥-众合+1-魂火-1</v>
      </c>
      <c r="CW948" s="25" t="s">
        <v>162</v>
      </c>
      <c r="CX948" s="14">
        <f>INDEX(属性投放!$AL$7:$AL$58,CS948)</f>
        <v>5</v>
      </c>
      <c r="CY948" s="14" t="s">
        <v>701</v>
      </c>
      <c r="CZ948" s="14">
        <f>INDEX(属性投放!$AM$7:$AM$58,CS948)</f>
        <v>1</v>
      </c>
      <c r="DA948" s="14">
        <f t="shared" si="842"/>
        <v>8</v>
      </c>
      <c r="DB948" s="14">
        <f>INDEX(属性投放!$AN$7:$AN$58,DA948)</f>
        <v>40</v>
      </c>
      <c r="DC948" s="14" t="s">
        <v>702</v>
      </c>
      <c r="DD948" s="14">
        <f>INDEX(属性投放!$BJ$6:$BJ$85,(CT948-2)*20+CX948)</f>
        <v>35</v>
      </c>
      <c r="DE948" s="14">
        <f>SUMIFS(DD$5:DD948,$CR$5:$CR948,"="&amp;$CR948)</f>
        <v>200</v>
      </c>
      <c r="DF948" s="14" t="s">
        <v>703</v>
      </c>
      <c r="DG948" s="14">
        <f>INDEX(属性投放!$BK$6:$BK$85,(CT948-2)*20+CX948)</f>
        <v>18</v>
      </c>
      <c r="DH948" s="14">
        <f>SUMIFS(DG$5:DG948,$CR$5:$CR948,"="&amp;$CR948)</f>
        <v>102</v>
      </c>
      <c r="DI948" s="14" t="s">
        <v>704</v>
      </c>
      <c r="DJ948" s="14">
        <f>INDEX(属性投放!$BL$6:$BL$85,(CT948-2)*20+CX948)</f>
        <v>350</v>
      </c>
      <c r="DK948" s="14">
        <f>SUMIFS(DJ$5:DJ948,$CR$5:$CR948,"="&amp;$CR948)</f>
        <v>2000</v>
      </c>
    </row>
    <row r="949" spans="95:115" ht="16.5" x14ac:dyDescent="0.2">
      <c r="CQ949" s="13">
        <v>945</v>
      </c>
      <c r="CR949" s="13">
        <f t="shared" si="838"/>
        <v>19</v>
      </c>
      <c r="CS949" s="13">
        <f t="shared" si="839"/>
        <v>9</v>
      </c>
      <c r="CT949" s="14">
        <f t="shared" si="840"/>
        <v>2</v>
      </c>
      <c r="CU949" s="14">
        <f t="shared" si="841"/>
        <v>1102019</v>
      </c>
      <c r="CV949" s="14" t="str">
        <f>INDEX($O$6:$O$27,CR949)&amp;"-"&amp;INDEX(属性投放!$AB$7:$AB$26,CX949)&amp;"-魂火-"&amp;CZ949</f>
        <v>食火蜥-众合+1-魂火-2</v>
      </c>
      <c r="CW949" s="25" t="s">
        <v>162</v>
      </c>
      <c r="CX949" s="14">
        <f>INDEX(属性投放!$AL$7:$AL$58,CS949)</f>
        <v>5</v>
      </c>
      <c r="CY949" s="14" t="s">
        <v>701</v>
      </c>
      <c r="CZ949" s="14">
        <f>INDEX(属性投放!$AM$7:$AM$58,CS949)</f>
        <v>2</v>
      </c>
      <c r="DA949" s="14">
        <f t="shared" si="842"/>
        <v>9</v>
      </c>
      <c r="DB949" s="14">
        <f>INDEX(属性投放!$AN$7:$AN$58,DA949)</f>
        <v>42</v>
      </c>
      <c r="DC949" s="14" t="s">
        <v>702</v>
      </c>
      <c r="DD949" s="14">
        <f>INDEX(属性投放!$BJ$6:$BJ$85,(CT949-2)*20+CX949)</f>
        <v>35</v>
      </c>
      <c r="DE949" s="14">
        <f>SUMIFS(DD$5:DD949,$CR$5:$CR949,"="&amp;$CR949)</f>
        <v>235</v>
      </c>
      <c r="DF949" s="14" t="s">
        <v>703</v>
      </c>
      <c r="DG949" s="14">
        <f>INDEX(属性投放!$BK$6:$BK$85,(CT949-2)*20+CX949)</f>
        <v>18</v>
      </c>
      <c r="DH949" s="14">
        <f>SUMIFS(DG$5:DG949,$CR$5:$CR949,"="&amp;$CR949)</f>
        <v>120</v>
      </c>
      <c r="DI949" s="14" t="s">
        <v>704</v>
      </c>
      <c r="DJ949" s="14">
        <f>INDEX(属性投放!$BL$6:$BL$85,(CT949-2)*20+CX949)</f>
        <v>350</v>
      </c>
      <c r="DK949" s="14">
        <f>SUMIFS(DJ$5:DJ949,$CR$5:$CR949,"="&amp;$CR949)</f>
        <v>2350</v>
      </c>
    </row>
    <row r="950" spans="95:115" ht="16.5" x14ac:dyDescent="0.2">
      <c r="CQ950" s="13">
        <v>946</v>
      </c>
      <c r="CR950" s="13">
        <f t="shared" si="838"/>
        <v>19</v>
      </c>
      <c r="CS950" s="13">
        <f t="shared" si="839"/>
        <v>10</v>
      </c>
      <c r="CT950" s="14">
        <f t="shared" si="840"/>
        <v>2</v>
      </c>
      <c r="CU950" s="14">
        <f t="shared" si="841"/>
        <v>1102019</v>
      </c>
      <c r="CV950" s="14" t="str">
        <f>INDEX($O$6:$O$27,CR950)&amp;"-"&amp;INDEX(属性投放!$AB$7:$AB$26,CX950)&amp;"-魂火-"&amp;CZ950</f>
        <v>食火蜥-众合+2-魂火-1</v>
      </c>
      <c r="CW950" s="25" t="s">
        <v>162</v>
      </c>
      <c r="CX950" s="14">
        <f>INDEX(属性投放!$AL$7:$AL$58,CS950)</f>
        <v>6</v>
      </c>
      <c r="CY950" s="14" t="s">
        <v>701</v>
      </c>
      <c r="CZ950" s="14">
        <f>INDEX(属性投放!$AM$7:$AM$58,CS950)</f>
        <v>1</v>
      </c>
      <c r="DA950" s="14">
        <f t="shared" si="842"/>
        <v>10</v>
      </c>
      <c r="DB950" s="14">
        <f>INDEX(属性投放!$AN$7:$AN$58,DA950)</f>
        <v>45</v>
      </c>
      <c r="DC950" s="14" t="s">
        <v>702</v>
      </c>
      <c r="DD950" s="14">
        <f>INDEX(属性投放!$BJ$6:$BJ$85,(CT950-2)*20+CX950)</f>
        <v>40</v>
      </c>
      <c r="DE950" s="14">
        <f>SUMIFS(DD$5:DD950,$CR$5:$CR950,"="&amp;$CR950)</f>
        <v>275</v>
      </c>
      <c r="DF950" s="14" t="s">
        <v>703</v>
      </c>
      <c r="DG950" s="14">
        <f>INDEX(属性投放!$BK$6:$BK$85,(CT950-2)*20+CX950)</f>
        <v>20</v>
      </c>
      <c r="DH950" s="14">
        <f>SUMIFS(DG$5:DG950,$CR$5:$CR950,"="&amp;$CR950)</f>
        <v>140</v>
      </c>
      <c r="DI950" s="14" t="s">
        <v>704</v>
      </c>
      <c r="DJ950" s="14">
        <f>INDEX(属性投放!$BL$6:$BL$85,(CT950-2)*20+CX950)</f>
        <v>400</v>
      </c>
      <c r="DK950" s="14">
        <f>SUMIFS(DJ$5:DJ950,$CR$5:$CR950,"="&amp;$CR950)</f>
        <v>2750</v>
      </c>
    </row>
    <row r="951" spans="95:115" ht="16.5" x14ac:dyDescent="0.2">
      <c r="CQ951" s="13">
        <v>947</v>
      </c>
      <c r="CR951" s="13">
        <f t="shared" si="838"/>
        <v>19</v>
      </c>
      <c r="CS951" s="13">
        <f t="shared" si="839"/>
        <v>11</v>
      </c>
      <c r="CT951" s="14">
        <f t="shared" si="840"/>
        <v>2</v>
      </c>
      <c r="CU951" s="14">
        <f t="shared" si="841"/>
        <v>1102019</v>
      </c>
      <c r="CV951" s="14" t="str">
        <f>INDEX($O$6:$O$27,CR951)&amp;"-"&amp;INDEX(属性投放!$AB$7:$AB$26,CX951)&amp;"-魂火-"&amp;CZ951</f>
        <v>食火蜥-众合+2-魂火-2</v>
      </c>
      <c r="CW951" s="25" t="s">
        <v>162</v>
      </c>
      <c r="CX951" s="14">
        <f>INDEX(属性投放!$AL$7:$AL$58,CS951)</f>
        <v>6</v>
      </c>
      <c r="CY951" s="14" t="s">
        <v>701</v>
      </c>
      <c r="CZ951" s="14">
        <f>INDEX(属性投放!$AM$7:$AM$58,CS951)</f>
        <v>2</v>
      </c>
      <c r="DA951" s="14">
        <f t="shared" si="842"/>
        <v>11</v>
      </c>
      <c r="DB951" s="14">
        <f>INDEX(属性投放!$AN$7:$AN$58,DA951)</f>
        <v>47</v>
      </c>
      <c r="DC951" s="14" t="s">
        <v>702</v>
      </c>
      <c r="DD951" s="14">
        <f>INDEX(属性投放!$BJ$6:$BJ$85,(CT951-2)*20+CX951)</f>
        <v>40</v>
      </c>
      <c r="DE951" s="14">
        <f>SUMIFS(DD$5:DD951,$CR$5:$CR951,"="&amp;$CR951)</f>
        <v>315</v>
      </c>
      <c r="DF951" s="14" t="s">
        <v>703</v>
      </c>
      <c r="DG951" s="14">
        <f>INDEX(属性投放!$BK$6:$BK$85,(CT951-2)*20+CX951)</f>
        <v>20</v>
      </c>
      <c r="DH951" s="14">
        <f>SUMIFS(DG$5:DG951,$CR$5:$CR951,"="&amp;$CR951)</f>
        <v>160</v>
      </c>
      <c r="DI951" s="14" t="s">
        <v>704</v>
      </c>
      <c r="DJ951" s="14">
        <f>INDEX(属性投放!$BL$6:$BL$85,(CT951-2)*20+CX951)</f>
        <v>400</v>
      </c>
      <c r="DK951" s="14">
        <f>SUMIFS(DJ$5:DJ951,$CR$5:$CR951,"="&amp;$CR951)</f>
        <v>3150</v>
      </c>
    </row>
    <row r="952" spans="95:115" ht="16.5" x14ac:dyDescent="0.2">
      <c r="CQ952" s="13">
        <v>948</v>
      </c>
      <c r="CR952" s="13">
        <f t="shared" si="838"/>
        <v>19</v>
      </c>
      <c r="CS952" s="13">
        <f t="shared" si="839"/>
        <v>12</v>
      </c>
      <c r="CT952" s="14">
        <f t="shared" si="840"/>
        <v>2</v>
      </c>
      <c r="CU952" s="14">
        <f t="shared" si="841"/>
        <v>1102019</v>
      </c>
      <c r="CV952" s="14" t="str">
        <f>INDEX($O$6:$O$27,CR952)&amp;"-"&amp;INDEX(属性投放!$AB$7:$AB$26,CX952)&amp;"-魂火-"&amp;CZ952</f>
        <v>食火蜥-叫唤-魂火-1</v>
      </c>
      <c r="CW952" s="25" t="s">
        <v>162</v>
      </c>
      <c r="CX952" s="14">
        <f>INDEX(属性投放!$AL$7:$AL$58,CS952)</f>
        <v>7</v>
      </c>
      <c r="CY952" s="14" t="s">
        <v>701</v>
      </c>
      <c r="CZ952" s="14">
        <f>INDEX(属性投放!$AM$7:$AM$58,CS952)</f>
        <v>1</v>
      </c>
      <c r="DA952" s="14">
        <f t="shared" si="842"/>
        <v>12</v>
      </c>
      <c r="DB952" s="14">
        <f>INDEX(属性投放!$AN$7:$AN$58,DA952)</f>
        <v>50</v>
      </c>
      <c r="DC952" s="14" t="s">
        <v>702</v>
      </c>
      <c r="DD952" s="14">
        <f>INDEX(属性投放!$BJ$6:$BJ$85,(CT952-2)*20+CX952)</f>
        <v>55</v>
      </c>
      <c r="DE952" s="14">
        <f>SUMIFS(DD$5:DD952,$CR$5:$CR952,"="&amp;$CR952)</f>
        <v>370</v>
      </c>
      <c r="DF952" s="14" t="s">
        <v>703</v>
      </c>
      <c r="DG952" s="14">
        <f>INDEX(属性投放!$BK$6:$BK$85,(CT952-2)*20+CX952)</f>
        <v>28</v>
      </c>
      <c r="DH952" s="14">
        <f>SUMIFS(DG$5:DG952,$CR$5:$CR952,"="&amp;$CR952)</f>
        <v>188</v>
      </c>
      <c r="DI952" s="14" t="s">
        <v>704</v>
      </c>
      <c r="DJ952" s="14">
        <f>INDEX(属性投放!$BL$6:$BL$85,(CT952-2)*20+CX952)</f>
        <v>550</v>
      </c>
      <c r="DK952" s="14">
        <f>SUMIFS(DJ$5:DJ952,$CR$5:$CR952,"="&amp;$CR952)</f>
        <v>3700</v>
      </c>
    </row>
    <row r="953" spans="95:115" ht="16.5" x14ac:dyDescent="0.2">
      <c r="CQ953" s="13">
        <v>949</v>
      </c>
      <c r="CR953" s="13">
        <f t="shared" si="838"/>
        <v>19</v>
      </c>
      <c r="CS953" s="13">
        <f t="shared" si="839"/>
        <v>13</v>
      </c>
      <c r="CT953" s="14">
        <f t="shared" si="840"/>
        <v>2</v>
      </c>
      <c r="CU953" s="14">
        <f t="shared" si="841"/>
        <v>1102019</v>
      </c>
      <c r="CV953" s="14" t="str">
        <f>INDEX($O$6:$O$27,CR953)&amp;"-"&amp;INDEX(属性投放!$AB$7:$AB$26,CX953)&amp;"-魂火-"&amp;CZ953</f>
        <v>食火蜥-叫唤-魂火-2</v>
      </c>
      <c r="CW953" s="25" t="s">
        <v>162</v>
      </c>
      <c r="CX953" s="14">
        <f>INDEX(属性投放!$AL$7:$AL$58,CS953)</f>
        <v>7</v>
      </c>
      <c r="CY953" s="14" t="s">
        <v>701</v>
      </c>
      <c r="CZ953" s="14">
        <f>INDEX(属性投放!$AM$7:$AM$58,CS953)</f>
        <v>2</v>
      </c>
      <c r="DA953" s="14">
        <f t="shared" si="842"/>
        <v>13</v>
      </c>
      <c r="DB953" s="14">
        <f>INDEX(属性投放!$AN$7:$AN$58,DA953)</f>
        <v>52</v>
      </c>
      <c r="DC953" s="14" t="s">
        <v>702</v>
      </c>
      <c r="DD953" s="14">
        <f>INDEX(属性投放!$BJ$6:$BJ$85,(CT953-2)*20+CX953)</f>
        <v>55</v>
      </c>
      <c r="DE953" s="14">
        <f>SUMIFS(DD$5:DD953,$CR$5:$CR953,"="&amp;$CR953)</f>
        <v>425</v>
      </c>
      <c r="DF953" s="14" t="s">
        <v>703</v>
      </c>
      <c r="DG953" s="14">
        <f>INDEX(属性投放!$BK$6:$BK$85,(CT953-2)*20+CX953)</f>
        <v>28</v>
      </c>
      <c r="DH953" s="14">
        <f>SUMIFS(DG$5:DG953,$CR$5:$CR953,"="&amp;$CR953)</f>
        <v>216</v>
      </c>
      <c r="DI953" s="14" t="s">
        <v>704</v>
      </c>
      <c r="DJ953" s="14">
        <f>INDEX(属性投放!$BL$6:$BL$85,(CT953-2)*20+CX953)</f>
        <v>550</v>
      </c>
      <c r="DK953" s="14">
        <f>SUMIFS(DJ$5:DJ953,$CR$5:$CR953,"="&amp;$CR953)</f>
        <v>4250</v>
      </c>
    </row>
    <row r="954" spans="95:115" ht="16.5" x14ac:dyDescent="0.2">
      <c r="CQ954" s="13">
        <v>950</v>
      </c>
      <c r="CR954" s="13">
        <f t="shared" si="838"/>
        <v>19</v>
      </c>
      <c r="CS954" s="13">
        <f t="shared" si="839"/>
        <v>14</v>
      </c>
      <c r="CT954" s="14">
        <f t="shared" si="840"/>
        <v>2</v>
      </c>
      <c r="CU954" s="14">
        <f t="shared" si="841"/>
        <v>1102019</v>
      </c>
      <c r="CV954" s="14" t="str">
        <f>INDEX($O$6:$O$27,CR954)&amp;"-"&amp;INDEX(属性投放!$AB$7:$AB$26,CX954)&amp;"-魂火-"&amp;CZ954</f>
        <v>食火蜥-叫唤+1-魂火-1</v>
      </c>
      <c r="CW954" s="25" t="s">
        <v>162</v>
      </c>
      <c r="CX954" s="14">
        <f>INDEX(属性投放!$AL$7:$AL$58,CS954)</f>
        <v>8</v>
      </c>
      <c r="CY954" s="14" t="s">
        <v>701</v>
      </c>
      <c r="CZ954" s="14">
        <f>INDEX(属性投放!$AM$7:$AM$58,CS954)</f>
        <v>1</v>
      </c>
      <c r="DA954" s="14">
        <f t="shared" si="842"/>
        <v>14</v>
      </c>
      <c r="DB954" s="14">
        <f>INDEX(属性投放!$AN$7:$AN$58,DA954)</f>
        <v>55</v>
      </c>
      <c r="DC954" s="14" t="s">
        <v>702</v>
      </c>
      <c r="DD954" s="14">
        <f>INDEX(属性投放!$BJ$6:$BJ$85,(CT954-2)*20+CX954)</f>
        <v>70</v>
      </c>
      <c r="DE954" s="14">
        <f>SUMIFS(DD$5:DD954,$CR$5:$CR954,"="&amp;$CR954)</f>
        <v>495</v>
      </c>
      <c r="DF954" s="14" t="s">
        <v>703</v>
      </c>
      <c r="DG954" s="14">
        <f>INDEX(属性投放!$BK$6:$BK$85,(CT954-2)*20+CX954)</f>
        <v>35</v>
      </c>
      <c r="DH954" s="14">
        <f>SUMIFS(DG$5:DG954,$CR$5:$CR954,"="&amp;$CR954)</f>
        <v>251</v>
      </c>
      <c r="DI954" s="14" t="s">
        <v>704</v>
      </c>
      <c r="DJ954" s="14">
        <f>INDEX(属性投放!$BL$6:$BL$85,(CT954-2)*20+CX954)</f>
        <v>700</v>
      </c>
      <c r="DK954" s="14">
        <f>SUMIFS(DJ$5:DJ954,$CR$5:$CR954,"="&amp;$CR954)</f>
        <v>4950</v>
      </c>
    </row>
    <row r="955" spans="95:115" ht="16.5" x14ac:dyDescent="0.2">
      <c r="CQ955" s="13">
        <v>951</v>
      </c>
      <c r="CR955" s="13">
        <f t="shared" si="838"/>
        <v>19</v>
      </c>
      <c r="CS955" s="13">
        <f t="shared" si="839"/>
        <v>15</v>
      </c>
      <c r="CT955" s="14">
        <f t="shared" si="840"/>
        <v>2</v>
      </c>
      <c r="CU955" s="14">
        <f t="shared" si="841"/>
        <v>1102019</v>
      </c>
      <c r="CV955" s="14" t="str">
        <f>INDEX($O$6:$O$27,CR955)&amp;"-"&amp;INDEX(属性投放!$AB$7:$AB$26,CX955)&amp;"-魂火-"&amp;CZ955</f>
        <v>食火蜥-叫唤+1-魂火-2</v>
      </c>
      <c r="CW955" s="25" t="s">
        <v>162</v>
      </c>
      <c r="CX955" s="14">
        <f>INDEX(属性投放!$AL$7:$AL$58,CS955)</f>
        <v>8</v>
      </c>
      <c r="CY955" s="14" t="s">
        <v>701</v>
      </c>
      <c r="CZ955" s="14">
        <f>INDEX(属性投放!$AM$7:$AM$58,CS955)</f>
        <v>2</v>
      </c>
      <c r="DA955" s="14">
        <f t="shared" si="842"/>
        <v>15</v>
      </c>
      <c r="DB955" s="14">
        <f>INDEX(属性投放!$AN$7:$AN$58,DA955)</f>
        <v>57</v>
      </c>
      <c r="DC955" s="14" t="s">
        <v>702</v>
      </c>
      <c r="DD955" s="14">
        <f>INDEX(属性投放!$BJ$6:$BJ$85,(CT955-2)*20+CX955)</f>
        <v>70</v>
      </c>
      <c r="DE955" s="14">
        <f>SUMIFS(DD$5:DD955,$CR$5:$CR955,"="&amp;$CR955)</f>
        <v>565</v>
      </c>
      <c r="DF955" s="14" t="s">
        <v>703</v>
      </c>
      <c r="DG955" s="14">
        <f>INDEX(属性投放!$BK$6:$BK$85,(CT955-2)*20+CX955)</f>
        <v>35</v>
      </c>
      <c r="DH955" s="14">
        <f>SUMIFS(DG$5:DG955,$CR$5:$CR955,"="&amp;$CR955)</f>
        <v>286</v>
      </c>
      <c r="DI955" s="14" t="s">
        <v>704</v>
      </c>
      <c r="DJ955" s="14">
        <f>INDEX(属性投放!$BL$6:$BL$85,(CT955-2)*20+CX955)</f>
        <v>700</v>
      </c>
      <c r="DK955" s="14">
        <f>SUMIFS(DJ$5:DJ955,$CR$5:$CR955,"="&amp;$CR955)</f>
        <v>5650</v>
      </c>
    </row>
    <row r="956" spans="95:115" ht="16.5" x14ac:dyDescent="0.2">
      <c r="CQ956" s="13">
        <v>952</v>
      </c>
      <c r="CR956" s="13">
        <f t="shared" si="838"/>
        <v>19</v>
      </c>
      <c r="CS956" s="13">
        <f t="shared" si="839"/>
        <v>16</v>
      </c>
      <c r="CT956" s="14">
        <f t="shared" si="840"/>
        <v>2</v>
      </c>
      <c r="CU956" s="14">
        <f t="shared" si="841"/>
        <v>1102019</v>
      </c>
      <c r="CV956" s="14" t="str">
        <f>INDEX($O$6:$O$27,CR956)&amp;"-"&amp;INDEX(属性投放!$AB$7:$AB$26,CX956)&amp;"-魂火-"&amp;CZ956</f>
        <v>食火蜥-叫唤+2-魂火-1</v>
      </c>
      <c r="CW956" s="25" t="s">
        <v>162</v>
      </c>
      <c r="CX956" s="14">
        <f>INDEX(属性投放!$AL$7:$AL$58,CS956)</f>
        <v>9</v>
      </c>
      <c r="CY956" s="14" t="s">
        <v>701</v>
      </c>
      <c r="CZ956" s="14">
        <f>INDEX(属性投放!$AM$7:$AM$58,CS956)</f>
        <v>1</v>
      </c>
      <c r="DA956" s="14">
        <f t="shared" si="842"/>
        <v>16</v>
      </c>
      <c r="DB956" s="14">
        <f>INDEX(属性投放!$AN$7:$AN$58,DA956)</f>
        <v>60</v>
      </c>
      <c r="DC956" s="14" t="s">
        <v>702</v>
      </c>
      <c r="DD956" s="14">
        <f>INDEX(属性投放!$BJ$6:$BJ$85,(CT956-2)*20+CX956)</f>
        <v>80</v>
      </c>
      <c r="DE956" s="14">
        <f>SUMIFS(DD$5:DD956,$CR$5:$CR956,"="&amp;$CR956)</f>
        <v>645</v>
      </c>
      <c r="DF956" s="14" t="s">
        <v>703</v>
      </c>
      <c r="DG956" s="14">
        <f>INDEX(属性投放!$BK$6:$BK$85,(CT956-2)*20+CX956)</f>
        <v>40</v>
      </c>
      <c r="DH956" s="14">
        <f>SUMIFS(DG$5:DG956,$CR$5:$CR956,"="&amp;$CR956)</f>
        <v>326</v>
      </c>
      <c r="DI956" s="14" t="s">
        <v>704</v>
      </c>
      <c r="DJ956" s="14">
        <f>INDEX(属性投放!$BL$6:$BL$85,(CT956-2)*20+CX956)</f>
        <v>800</v>
      </c>
      <c r="DK956" s="14">
        <f>SUMIFS(DJ$5:DJ956,$CR$5:$CR956,"="&amp;$CR956)</f>
        <v>6450</v>
      </c>
    </row>
    <row r="957" spans="95:115" ht="16.5" x14ac:dyDescent="0.2">
      <c r="CQ957" s="13">
        <v>953</v>
      </c>
      <c r="CR957" s="13">
        <f t="shared" si="838"/>
        <v>19</v>
      </c>
      <c r="CS957" s="13">
        <f t="shared" si="839"/>
        <v>17</v>
      </c>
      <c r="CT957" s="14">
        <f t="shared" si="840"/>
        <v>2</v>
      </c>
      <c r="CU957" s="14">
        <f t="shared" si="841"/>
        <v>1102019</v>
      </c>
      <c r="CV957" s="14" t="str">
        <f>INDEX($O$6:$O$27,CR957)&amp;"-"&amp;INDEX(属性投放!$AB$7:$AB$26,CX957)&amp;"-魂火-"&amp;CZ957</f>
        <v>食火蜥-叫唤+2-魂火-2</v>
      </c>
      <c r="CW957" s="25" t="s">
        <v>162</v>
      </c>
      <c r="CX957" s="14">
        <f>INDEX(属性投放!$AL$7:$AL$58,CS957)</f>
        <v>9</v>
      </c>
      <c r="CY957" s="14" t="s">
        <v>701</v>
      </c>
      <c r="CZ957" s="14">
        <f>INDEX(属性投放!$AM$7:$AM$58,CS957)</f>
        <v>2</v>
      </c>
      <c r="DA957" s="14">
        <f t="shared" si="842"/>
        <v>17</v>
      </c>
      <c r="DB957" s="14">
        <f>INDEX(属性投放!$AN$7:$AN$58,DA957)</f>
        <v>62</v>
      </c>
      <c r="DC957" s="14" t="s">
        <v>702</v>
      </c>
      <c r="DD957" s="14">
        <f>INDEX(属性投放!$BJ$6:$BJ$85,(CT957-2)*20+CX957)</f>
        <v>80</v>
      </c>
      <c r="DE957" s="14">
        <f>SUMIFS(DD$5:DD957,$CR$5:$CR957,"="&amp;$CR957)</f>
        <v>725</v>
      </c>
      <c r="DF957" s="14" t="s">
        <v>703</v>
      </c>
      <c r="DG957" s="14">
        <f>INDEX(属性投放!$BK$6:$BK$85,(CT957-2)*20+CX957)</f>
        <v>40</v>
      </c>
      <c r="DH957" s="14">
        <f>SUMIFS(DG$5:DG957,$CR$5:$CR957,"="&amp;$CR957)</f>
        <v>366</v>
      </c>
      <c r="DI957" s="14" t="s">
        <v>704</v>
      </c>
      <c r="DJ957" s="14">
        <f>INDEX(属性投放!$BL$6:$BL$85,(CT957-2)*20+CX957)</f>
        <v>800</v>
      </c>
      <c r="DK957" s="14">
        <f>SUMIFS(DJ$5:DJ957,$CR$5:$CR957,"="&amp;$CR957)</f>
        <v>7250</v>
      </c>
    </row>
    <row r="958" spans="95:115" ht="16.5" x14ac:dyDescent="0.2">
      <c r="CQ958" s="13">
        <v>954</v>
      </c>
      <c r="CR958" s="13">
        <f t="shared" si="838"/>
        <v>19</v>
      </c>
      <c r="CS958" s="13">
        <f t="shared" si="839"/>
        <v>18</v>
      </c>
      <c r="CT958" s="14">
        <f t="shared" si="840"/>
        <v>2</v>
      </c>
      <c r="CU958" s="14">
        <f t="shared" si="841"/>
        <v>1102019</v>
      </c>
      <c r="CV958" s="14" t="str">
        <f>INDEX($O$6:$O$27,CR958)&amp;"-"&amp;INDEX(属性投放!$AB$7:$AB$26,CX958)&amp;"-魂火-"&amp;CZ958</f>
        <v>食火蜥-叫唤+2-魂火-3</v>
      </c>
      <c r="CW958" s="25" t="s">
        <v>162</v>
      </c>
      <c r="CX958" s="14">
        <f>INDEX(属性投放!$AL$7:$AL$58,CS958)</f>
        <v>9</v>
      </c>
      <c r="CY958" s="14" t="s">
        <v>701</v>
      </c>
      <c r="CZ958" s="14">
        <f>INDEX(属性投放!$AM$7:$AM$58,CS958)</f>
        <v>3</v>
      </c>
      <c r="DA958" s="14">
        <f t="shared" si="842"/>
        <v>18</v>
      </c>
      <c r="DB958" s="14">
        <f>INDEX(属性投放!$AN$7:$AN$58,DA958)</f>
        <v>65</v>
      </c>
      <c r="DC958" s="14" t="s">
        <v>702</v>
      </c>
      <c r="DD958" s="14">
        <f>INDEX(属性投放!$BJ$6:$BJ$85,(CT958-2)*20+CX958)</f>
        <v>80</v>
      </c>
      <c r="DE958" s="14">
        <f>SUMIFS(DD$5:DD958,$CR$5:$CR958,"="&amp;$CR958)</f>
        <v>805</v>
      </c>
      <c r="DF958" s="14" t="s">
        <v>703</v>
      </c>
      <c r="DG958" s="14">
        <f>INDEX(属性投放!$BK$6:$BK$85,(CT958-2)*20+CX958)</f>
        <v>40</v>
      </c>
      <c r="DH958" s="14">
        <f>SUMIFS(DG$5:DG958,$CR$5:$CR958,"="&amp;$CR958)</f>
        <v>406</v>
      </c>
      <c r="DI958" s="14" t="s">
        <v>704</v>
      </c>
      <c r="DJ958" s="14">
        <f>INDEX(属性投放!$BL$6:$BL$85,(CT958-2)*20+CX958)</f>
        <v>800</v>
      </c>
      <c r="DK958" s="14">
        <f>SUMIFS(DJ$5:DJ958,$CR$5:$CR958,"="&amp;$CR958)</f>
        <v>8050</v>
      </c>
    </row>
    <row r="959" spans="95:115" ht="16.5" x14ac:dyDescent="0.2">
      <c r="CQ959" s="13">
        <v>955</v>
      </c>
      <c r="CR959" s="13">
        <f t="shared" si="838"/>
        <v>19</v>
      </c>
      <c r="CS959" s="13">
        <f t="shared" si="839"/>
        <v>19</v>
      </c>
      <c r="CT959" s="14">
        <f t="shared" si="840"/>
        <v>2</v>
      </c>
      <c r="CU959" s="14">
        <f t="shared" si="841"/>
        <v>1102019</v>
      </c>
      <c r="CV959" s="14" t="str">
        <f>INDEX($O$6:$O$27,CR959)&amp;"-"&amp;INDEX(属性投放!$AB$7:$AB$26,CX959)&amp;"-魂火-"&amp;CZ959</f>
        <v>食火蜥-大叫唤-魂火-1</v>
      </c>
      <c r="CW959" s="25" t="s">
        <v>162</v>
      </c>
      <c r="CX959" s="14">
        <f>INDEX(属性投放!$AL$7:$AL$58,CS959)</f>
        <v>10</v>
      </c>
      <c r="CY959" s="14" t="s">
        <v>701</v>
      </c>
      <c r="CZ959" s="14">
        <f>INDEX(属性投放!$AM$7:$AM$58,CS959)</f>
        <v>1</v>
      </c>
      <c r="DA959" s="14">
        <f t="shared" si="842"/>
        <v>19</v>
      </c>
      <c r="DB959" s="14">
        <f>INDEX(属性投放!$AN$7:$AN$58,DA959)</f>
        <v>67</v>
      </c>
      <c r="DC959" s="14" t="s">
        <v>702</v>
      </c>
      <c r="DD959" s="14">
        <f>INDEX(属性投放!$BJ$6:$BJ$85,(CT959-2)*20+CX959)</f>
        <v>100</v>
      </c>
      <c r="DE959" s="14">
        <f>SUMIFS(DD$5:DD959,$CR$5:$CR959,"="&amp;$CR959)</f>
        <v>905</v>
      </c>
      <c r="DF959" s="14" t="s">
        <v>703</v>
      </c>
      <c r="DG959" s="14">
        <f>INDEX(属性投放!$BK$6:$BK$85,(CT959-2)*20+CX959)</f>
        <v>50</v>
      </c>
      <c r="DH959" s="14">
        <f>SUMIFS(DG$5:DG959,$CR$5:$CR959,"="&amp;$CR959)</f>
        <v>456</v>
      </c>
      <c r="DI959" s="14" t="s">
        <v>704</v>
      </c>
      <c r="DJ959" s="14">
        <f>INDEX(属性投放!$BL$6:$BL$85,(CT959-2)*20+CX959)</f>
        <v>1000</v>
      </c>
      <c r="DK959" s="14">
        <f>SUMIFS(DJ$5:DJ959,$CR$5:$CR959,"="&amp;$CR959)</f>
        <v>9050</v>
      </c>
    </row>
    <row r="960" spans="95:115" ht="16.5" x14ac:dyDescent="0.2">
      <c r="CQ960" s="13">
        <v>956</v>
      </c>
      <c r="CR960" s="13">
        <f t="shared" si="838"/>
        <v>19</v>
      </c>
      <c r="CS960" s="13">
        <f t="shared" si="839"/>
        <v>20</v>
      </c>
      <c r="CT960" s="14">
        <f t="shared" si="840"/>
        <v>2</v>
      </c>
      <c r="CU960" s="14">
        <f t="shared" si="841"/>
        <v>1102019</v>
      </c>
      <c r="CV960" s="14" t="str">
        <f>INDEX($O$6:$O$27,CR960)&amp;"-"&amp;INDEX(属性投放!$AB$7:$AB$26,CX960)&amp;"-魂火-"&amp;CZ960</f>
        <v>食火蜥-大叫唤-魂火-2</v>
      </c>
      <c r="CW960" s="25" t="s">
        <v>162</v>
      </c>
      <c r="CX960" s="14">
        <f>INDEX(属性投放!$AL$7:$AL$58,CS960)</f>
        <v>10</v>
      </c>
      <c r="CY960" s="14" t="s">
        <v>701</v>
      </c>
      <c r="CZ960" s="14">
        <f>INDEX(属性投放!$AM$7:$AM$58,CS960)</f>
        <v>2</v>
      </c>
      <c r="DA960" s="14">
        <f t="shared" si="842"/>
        <v>20</v>
      </c>
      <c r="DB960" s="14">
        <f>INDEX(属性投放!$AN$7:$AN$58,DA960)</f>
        <v>70</v>
      </c>
      <c r="DC960" s="14" t="s">
        <v>702</v>
      </c>
      <c r="DD960" s="14">
        <f>INDEX(属性投放!$BJ$6:$BJ$85,(CT960-2)*20+CX960)</f>
        <v>100</v>
      </c>
      <c r="DE960" s="14">
        <f>SUMIFS(DD$5:DD960,$CR$5:$CR960,"="&amp;$CR960)</f>
        <v>1005</v>
      </c>
      <c r="DF960" s="14" t="s">
        <v>703</v>
      </c>
      <c r="DG960" s="14">
        <f>INDEX(属性投放!$BK$6:$BK$85,(CT960-2)*20+CX960)</f>
        <v>50</v>
      </c>
      <c r="DH960" s="14">
        <f>SUMIFS(DG$5:DG960,$CR$5:$CR960,"="&amp;$CR960)</f>
        <v>506</v>
      </c>
      <c r="DI960" s="14" t="s">
        <v>704</v>
      </c>
      <c r="DJ960" s="14">
        <f>INDEX(属性投放!$BL$6:$BL$85,(CT960-2)*20+CX960)</f>
        <v>1000</v>
      </c>
      <c r="DK960" s="14">
        <f>SUMIFS(DJ$5:DJ960,$CR$5:$CR960,"="&amp;$CR960)</f>
        <v>10050</v>
      </c>
    </row>
    <row r="961" spans="95:115" ht="16.5" x14ac:dyDescent="0.2">
      <c r="CQ961" s="13">
        <v>957</v>
      </c>
      <c r="CR961" s="13">
        <f t="shared" si="838"/>
        <v>19</v>
      </c>
      <c r="CS961" s="13">
        <f t="shared" si="839"/>
        <v>21</v>
      </c>
      <c r="CT961" s="14">
        <f t="shared" si="840"/>
        <v>2</v>
      </c>
      <c r="CU961" s="14">
        <f t="shared" si="841"/>
        <v>1102019</v>
      </c>
      <c r="CV961" s="14" t="str">
        <f>INDEX($O$6:$O$27,CR961)&amp;"-"&amp;INDEX(属性投放!$AB$7:$AB$26,CX961)&amp;"-魂火-"&amp;CZ961</f>
        <v>食火蜥-大叫唤-魂火-3</v>
      </c>
      <c r="CW961" s="25" t="s">
        <v>162</v>
      </c>
      <c r="CX961" s="14">
        <f>INDEX(属性投放!$AL$7:$AL$58,CS961)</f>
        <v>10</v>
      </c>
      <c r="CY961" s="14" t="s">
        <v>701</v>
      </c>
      <c r="CZ961" s="14">
        <f>INDEX(属性投放!$AM$7:$AM$58,CS961)</f>
        <v>3</v>
      </c>
      <c r="DA961" s="14">
        <f t="shared" si="842"/>
        <v>21</v>
      </c>
      <c r="DB961" s="14">
        <f>INDEX(属性投放!$AN$7:$AN$58,DA961)</f>
        <v>72</v>
      </c>
      <c r="DC961" s="14" t="s">
        <v>702</v>
      </c>
      <c r="DD961" s="14">
        <f>INDEX(属性投放!$BJ$6:$BJ$85,(CT961-2)*20+CX961)</f>
        <v>100</v>
      </c>
      <c r="DE961" s="14">
        <f>SUMIFS(DD$5:DD961,$CR$5:$CR961,"="&amp;$CR961)</f>
        <v>1105</v>
      </c>
      <c r="DF961" s="14" t="s">
        <v>703</v>
      </c>
      <c r="DG961" s="14">
        <f>INDEX(属性投放!$BK$6:$BK$85,(CT961-2)*20+CX961)</f>
        <v>50</v>
      </c>
      <c r="DH961" s="14">
        <f>SUMIFS(DG$5:DG961,$CR$5:$CR961,"="&amp;$CR961)</f>
        <v>556</v>
      </c>
      <c r="DI961" s="14" t="s">
        <v>704</v>
      </c>
      <c r="DJ961" s="14">
        <f>INDEX(属性投放!$BL$6:$BL$85,(CT961-2)*20+CX961)</f>
        <v>1000</v>
      </c>
      <c r="DK961" s="14">
        <f>SUMIFS(DJ$5:DJ961,$CR$5:$CR961,"="&amp;$CR961)</f>
        <v>11050</v>
      </c>
    </row>
    <row r="962" spans="95:115" ht="16.5" x14ac:dyDescent="0.2">
      <c r="CQ962" s="13">
        <v>958</v>
      </c>
      <c r="CR962" s="13">
        <f t="shared" si="838"/>
        <v>19</v>
      </c>
      <c r="CS962" s="13">
        <f t="shared" si="839"/>
        <v>22</v>
      </c>
      <c r="CT962" s="14">
        <f t="shared" si="840"/>
        <v>2</v>
      </c>
      <c r="CU962" s="14">
        <f t="shared" si="841"/>
        <v>1102019</v>
      </c>
      <c r="CV962" s="14" t="str">
        <f>INDEX($O$6:$O$27,CR962)&amp;"-"&amp;INDEX(属性投放!$AB$7:$AB$26,CX962)&amp;"-魂火-"&amp;CZ962</f>
        <v>食火蜥-大叫唤+1-魂火-1</v>
      </c>
      <c r="CW962" s="25" t="s">
        <v>162</v>
      </c>
      <c r="CX962" s="14">
        <f>INDEX(属性投放!$AL$7:$AL$58,CS962)</f>
        <v>11</v>
      </c>
      <c r="CY962" s="14" t="s">
        <v>701</v>
      </c>
      <c r="CZ962" s="14">
        <f>INDEX(属性投放!$AM$7:$AM$58,CS962)</f>
        <v>1</v>
      </c>
      <c r="DA962" s="14">
        <f t="shared" si="842"/>
        <v>22</v>
      </c>
      <c r="DB962" s="14">
        <f>INDEX(属性投放!$AN$7:$AN$58,DA962)</f>
        <v>75</v>
      </c>
      <c r="DC962" s="14" t="s">
        <v>702</v>
      </c>
      <c r="DD962" s="14">
        <f>INDEX(属性投放!$BJ$6:$BJ$85,(CT962-2)*20+CX962)</f>
        <v>130</v>
      </c>
      <c r="DE962" s="14">
        <f>SUMIFS(DD$5:DD962,$CR$5:$CR962,"="&amp;$CR962)</f>
        <v>1235</v>
      </c>
      <c r="DF962" s="14" t="s">
        <v>703</v>
      </c>
      <c r="DG962" s="14">
        <f>INDEX(属性投放!$BK$6:$BK$85,(CT962-2)*20+CX962)</f>
        <v>65</v>
      </c>
      <c r="DH962" s="14">
        <f>SUMIFS(DG$5:DG962,$CR$5:$CR962,"="&amp;$CR962)</f>
        <v>621</v>
      </c>
      <c r="DI962" s="14" t="s">
        <v>704</v>
      </c>
      <c r="DJ962" s="14">
        <f>INDEX(属性投放!$BL$6:$BL$85,(CT962-2)*20+CX962)</f>
        <v>1300</v>
      </c>
      <c r="DK962" s="14">
        <f>SUMIFS(DJ$5:DJ962,$CR$5:$CR962,"="&amp;$CR962)</f>
        <v>12350</v>
      </c>
    </row>
    <row r="963" spans="95:115" ht="16.5" x14ac:dyDescent="0.2">
      <c r="CQ963" s="13">
        <v>959</v>
      </c>
      <c r="CR963" s="13">
        <f t="shared" si="838"/>
        <v>19</v>
      </c>
      <c r="CS963" s="13">
        <f t="shared" si="839"/>
        <v>23</v>
      </c>
      <c r="CT963" s="14">
        <f t="shared" si="840"/>
        <v>2</v>
      </c>
      <c r="CU963" s="14">
        <f t="shared" si="841"/>
        <v>1102019</v>
      </c>
      <c r="CV963" s="14" t="str">
        <f>INDEX($O$6:$O$27,CR963)&amp;"-"&amp;INDEX(属性投放!$AB$7:$AB$26,CX963)&amp;"-魂火-"&amp;CZ963</f>
        <v>食火蜥-大叫唤+1-魂火-2</v>
      </c>
      <c r="CW963" s="25" t="s">
        <v>162</v>
      </c>
      <c r="CX963" s="14">
        <f>INDEX(属性投放!$AL$7:$AL$58,CS963)</f>
        <v>11</v>
      </c>
      <c r="CY963" s="14" t="s">
        <v>701</v>
      </c>
      <c r="CZ963" s="14">
        <f>INDEX(属性投放!$AM$7:$AM$58,CS963)</f>
        <v>2</v>
      </c>
      <c r="DA963" s="14">
        <f t="shared" si="842"/>
        <v>23</v>
      </c>
      <c r="DB963" s="14">
        <f>INDEX(属性投放!$AN$7:$AN$58,DA963)</f>
        <v>77</v>
      </c>
      <c r="DC963" s="14" t="s">
        <v>702</v>
      </c>
      <c r="DD963" s="14">
        <f>INDEX(属性投放!$BJ$6:$BJ$85,(CT963-2)*20+CX963)</f>
        <v>130</v>
      </c>
      <c r="DE963" s="14">
        <f>SUMIFS(DD$5:DD963,$CR$5:$CR963,"="&amp;$CR963)</f>
        <v>1365</v>
      </c>
      <c r="DF963" s="14" t="s">
        <v>703</v>
      </c>
      <c r="DG963" s="14">
        <f>INDEX(属性投放!$BK$6:$BK$85,(CT963-2)*20+CX963)</f>
        <v>65</v>
      </c>
      <c r="DH963" s="14">
        <f>SUMIFS(DG$5:DG963,$CR$5:$CR963,"="&amp;$CR963)</f>
        <v>686</v>
      </c>
      <c r="DI963" s="14" t="s">
        <v>704</v>
      </c>
      <c r="DJ963" s="14">
        <f>INDEX(属性投放!$BL$6:$BL$85,(CT963-2)*20+CX963)</f>
        <v>1300</v>
      </c>
      <c r="DK963" s="14">
        <f>SUMIFS(DJ$5:DJ963,$CR$5:$CR963,"="&amp;$CR963)</f>
        <v>13650</v>
      </c>
    </row>
    <row r="964" spans="95:115" ht="16.5" x14ac:dyDescent="0.2">
      <c r="CQ964" s="13">
        <v>960</v>
      </c>
      <c r="CR964" s="13">
        <f t="shared" si="838"/>
        <v>19</v>
      </c>
      <c r="CS964" s="13">
        <f t="shared" si="839"/>
        <v>24</v>
      </c>
      <c r="CT964" s="14">
        <f t="shared" si="840"/>
        <v>2</v>
      </c>
      <c r="CU964" s="14">
        <f t="shared" si="841"/>
        <v>1102019</v>
      </c>
      <c r="CV964" s="14" t="str">
        <f>INDEX($O$6:$O$27,CR964)&amp;"-"&amp;INDEX(属性投放!$AB$7:$AB$26,CX964)&amp;"-魂火-"&amp;CZ964</f>
        <v>食火蜥-大叫唤+1-魂火-3</v>
      </c>
      <c r="CW964" s="25" t="s">
        <v>162</v>
      </c>
      <c r="CX964" s="14">
        <f>INDEX(属性投放!$AL$7:$AL$58,CS964)</f>
        <v>11</v>
      </c>
      <c r="CY964" s="14" t="s">
        <v>701</v>
      </c>
      <c r="CZ964" s="14">
        <f>INDEX(属性投放!$AM$7:$AM$58,CS964)</f>
        <v>3</v>
      </c>
      <c r="DA964" s="14">
        <f t="shared" si="842"/>
        <v>24</v>
      </c>
      <c r="DB964" s="14">
        <f>INDEX(属性投放!$AN$7:$AN$58,DA964)</f>
        <v>80</v>
      </c>
      <c r="DC964" s="14" t="s">
        <v>702</v>
      </c>
      <c r="DD964" s="14">
        <f>INDEX(属性投放!$BJ$6:$BJ$85,(CT964-2)*20+CX964)</f>
        <v>130</v>
      </c>
      <c r="DE964" s="14">
        <f>SUMIFS(DD$5:DD964,$CR$5:$CR964,"="&amp;$CR964)</f>
        <v>1495</v>
      </c>
      <c r="DF964" s="14" t="s">
        <v>703</v>
      </c>
      <c r="DG964" s="14">
        <f>INDEX(属性投放!$BK$6:$BK$85,(CT964-2)*20+CX964)</f>
        <v>65</v>
      </c>
      <c r="DH964" s="14">
        <f>SUMIFS(DG$5:DG964,$CR$5:$CR964,"="&amp;$CR964)</f>
        <v>751</v>
      </c>
      <c r="DI964" s="14" t="s">
        <v>704</v>
      </c>
      <c r="DJ964" s="14">
        <f>INDEX(属性投放!$BL$6:$BL$85,(CT964-2)*20+CX964)</f>
        <v>1300</v>
      </c>
      <c r="DK964" s="14">
        <f>SUMIFS(DJ$5:DJ964,$CR$5:$CR964,"="&amp;$CR964)</f>
        <v>14950</v>
      </c>
    </row>
    <row r="965" spans="95:115" ht="16.5" x14ac:dyDescent="0.2">
      <c r="CQ965" s="13">
        <v>961</v>
      </c>
      <c r="CR965" s="13">
        <f t="shared" ref="CR965:CR1028" si="843">MATCH(CQ965-1,$U$5:$U$27,1)</f>
        <v>19</v>
      </c>
      <c r="CS965" s="13">
        <f t="shared" ref="CS965:CS1028" si="844">CQ965-(CR965-1)*52</f>
        <v>25</v>
      </c>
      <c r="CT965" s="14">
        <f t="shared" ref="CT965:CT1028" si="845">INDEX($Q$6:$Q$27,CR965)</f>
        <v>2</v>
      </c>
      <c r="CU965" s="14">
        <f t="shared" ref="CU965:CU1028" si="846">INDEX($N$6:$N$27,CR965)</f>
        <v>1102019</v>
      </c>
      <c r="CV965" s="14" t="str">
        <f>INDEX($O$6:$O$27,CR965)&amp;"-"&amp;INDEX(属性投放!$AB$7:$AB$26,CX965)&amp;"-魂火-"&amp;CZ965</f>
        <v>食火蜥-大叫唤+2-魂火-1</v>
      </c>
      <c r="CW965" s="25" t="s">
        <v>162</v>
      </c>
      <c r="CX965" s="14">
        <f>INDEX(属性投放!$AL$7:$AL$58,CS965)</f>
        <v>12</v>
      </c>
      <c r="CY965" s="14" t="s">
        <v>701</v>
      </c>
      <c r="CZ965" s="14">
        <f>INDEX(属性投放!$AM$7:$AM$58,CS965)</f>
        <v>1</v>
      </c>
      <c r="DA965" s="14">
        <f t="shared" ref="DA965:DA1028" si="847">CS965</f>
        <v>25</v>
      </c>
      <c r="DB965" s="14">
        <f>INDEX(属性投放!$AN$7:$AN$58,DA965)</f>
        <v>82</v>
      </c>
      <c r="DC965" s="14" t="s">
        <v>702</v>
      </c>
      <c r="DD965" s="14">
        <f>INDEX(属性投放!$BJ$6:$BJ$85,(CT965-2)*20+CX965)</f>
        <v>170</v>
      </c>
      <c r="DE965" s="14">
        <f>SUMIFS(DD$5:DD965,$CR$5:$CR965,"="&amp;$CR965)</f>
        <v>1665</v>
      </c>
      <c r="DF965" s="14" t="s">
        <v>703</v>
      </c>
      <c r="DG965" s="14">
        <f>INDEX(属性投放!$BK$6:$BK$85,(CT965-2)*20+CX965)</f>
        <v>85</v>
      </c>
      <c r="DH965" s="14">
        <f>SUMIFS(DG$5:DG965,$CR$5:$CR965,"="&amp;$CR965)</f>
        <v>836</v>
      </c>
      <c r="DI965" s="14" t="s">
        <v>704</v>
      </c>
      <c r="DJ965" s="14">
        <f>INDEX(属性投放!$BL$6:$BL$85,(CT965-2)*20+CX965)</f>
        <v>1700</v>
      </c>
      <c r="DK965" s="14">
        <f>SUMIFS(DJ$5:DJ965,$CR$5:$CR965,"="&amp;$CR965)</f>
        <v>16650</v>
      </c>
    </row>
    <row r="966" spans="95:115" ht="16.5" x14ac:dyDescent="0.2">
      <c r="CQ966" s="13">
        <v>962</v>
      </c>
      <c r="CR966" s="13">
        <f t="shared" si="843"/>
        <v>19</v>
      </c>
      <c r="CS966" s="13">
        <f t="shared" si="844"/>
        <v>26</v>
      </c>
      <c r="CT966" s="14">
        <f t="shared" si="845"/>
        <v>2</v>
      </c>
      <c r="CU966" s="14">
        <f t="shared" si="846"/>
        <v>1102019</v>
      </c>
      <c r="CV966" s="14" t="str">
        <f>INDEX($O$6:$O$27,CR966)&amp;"-"&amp;INDEX(属性投放!$AB$7:$AB$26,CX966)&amp;"-魂火-"&amp;CZ966</f>
        <v>食火蜥-大叫唤+2-魂火-2</v>
      </c>
      <c r="CW966" s="25" t="s">
        <v>162</v>
      </c>
      <c r="CX966" s="14">
        <f>INDEX(属性投放!$AL$7:$AL$58,CS966)</f>
        <v>12</v>
      </c>
      <c r="CY966" s="14" t="s">
        <v>701</v>
      </c>
      <c r="CZ966" s="14">
        <f>INDEX(属性投放!$AM$7:$AM$58,CS966)</f>
        <v>2</v>
      </c>
      <c r="DA966" s="14">
        <f t="shared" si="847"/>
        <v>26</v>
      </c>
      <c r="DB966" s="14">
        <f>INDEX(属性投放!$AN$7:$AN$58,DA966)</f>
        <v>85</v>
      </c>
      <c r="DC966" s="14" t="s">
        <v>702</v>
      </c>
      <c r="DD966" s="14">
        <f>INDEX(属性投放!$BJ$6:$BJ$85,(CT966-2)*20+CX966)</f>
        <v>170</v>
      </c>
      <c r="DE966" s="14">
        <f>SUMIFS(DD$5:DD966,$CR$5:$CR966,"="&amp;$CR966)</f>
        <v>1835</v>
      </c>
      <c r="DF966" s="14" t="s">
        <v>703</v>
      </c>
      <c r="DG966" s="14">
        <f>INDEX(属性投放!$BK$6:$BK$85,(CT966-2)*20+CX966)</f>
        <v>85</v>
      </c>
      <c r="DH966" s="14">
        <f>SUMIFS(DG$5:DG966,$CR$5:$CR966,"="&amp;$CR966)</f>
        <v>921</v>
      </c>
      <c r="DI966" s="14" t="s">
        <v>704</v>
      </c>
      <c r="DJ966" s="14">
        <f>INDEX(属性投放!$BL$6:$BL$85,(CT966-2)*20+CX966)</f>
        <v>1700</v>
      </c>
      <c r="DK966" s="14">
        <f>SUMIFS(DJ$5:DJ966,$CR$5:$CR966,"="&amp;$CR966)</f>
        <v>18350</v>
      </c>
    </row>
    <row r="967" spans="95:115" ht="16.5" x14ac:dyDescent="0.2">
      <c r="CQ967" s="13">
        <v>963</v>
      </c>
      <c r="CR967" s="13">
        <f t="shared" si="843"/>
        <v>19</v>
      </c>
      <c r="CS967" s="13">
        <f t="shared" si="844"/>
        <v>27</v>
      </c>
      <c r="CT967" s="14">
        <f t="shared" si="845"/>
        <v>2</v>
      </c>
      <c r="CU967" s="14">
        <f t="shared" si="846"/>
        <v>1102019</v>
      </c>
      <c r="CV967" s="14" t="str">
        <f>INDEX($O$6:$O$27,CR967)&amp;"-"&amp;INDEX(属性投放!$AB$7:$AB$26,CX967)&amp;"-魂火-"&amp;CZ967</f>
        <v>食火蜥-大叫唤+2-魂火-3</v>
      </c>
      <c r="CW967" s="25" t="s">
        <v>162</v>
      </c>
      <c r="CX967" s="14">
        <f>INDEX(属性投放!$AL$7:$AL$58,CS967)</f>
        <v>12</v>
      </c>
      <c r="CY967" s="14" t="s">
        <v>701</v>
      </c>
      <c r="CZ967" s="14">
        <f>INDEX(属性投放!$AM$7:$AM$58,CS967)</f>
        <v>3</v>
      </c>
      <c r="DA967" s="14">
        <f t="shared" si="847"/>
        <v>27</v>
      </c>
      <c r="DB967" s="14">
        <f>INDEX(属性投放!$AN$7:$AN$58,DA967)</f>
        <v>87</v>
      </c>
      <c r="DC967" s="14" t="s">
        <v>702</v>
      </c>
      <c r="DD967" s="14">
        <f>INDEX(属性投放!$BJ$6:$BJ$85,(CT967-2)*20+CX967)</f>
        <v>170</v>
      </c>
      <c r="DE967" s="14">
        <f>SUMIFS(DD$5:DD967,$CR$5:$CR967,"="&amp;$CR967)</f>
        <v>2005</v>
      </c>
      <c r="DF967" s="14" t="s">
        <v>703</v>
      </c>
      <c r="DG967" s="14">
        <f>INDEX(属性投放!$BK$6:$BK$85,(CT967-2)*20+CX967)</f>
        <v>85</v>
      </c>
      <c r="DH967" s="14">
        <f>SUMIFS(DG$5:DG967,$CR$5:$CR967,"="&amp;$CR967)</f>
        <v>1006</v>
      </c>
      <c r="DI967" s="14" t="s">
        <v>704</v>
      </c>
      <c r="DJ967" s="14">
        <f>INDEX(属性投放!$BL$6:$BL$85,(CT967-2)*20+CX967)</f>
        <v>1700</v>
      </c>
      <c r="DK967" s="14">
        <f>SUMIFS(DJ$5:DJ967,$CR$5:$CR967,"="&amp;$CR967)</f>
        <v>20050</v>
      </c>
    </row>
    <row r="968" spans="95:115" ht="16.5" x14ac:dyDescent="0.2">
      <c r="CQ968" s="13">
        <v>964</v>
      </c>
      <c r="CR968" s="13">
        <f t="shared" si="843"/>
        <v>19</v>
      </c>
      <c r="CS968" s="13">
        <f t="shared" si="844"/>
        <v>28</v>
      </c>
      <c r="CT968" s="14">
        <f t="shared" si="845"/>
        <v>2</v>
      </c>
      <c r="CU968" s="14">
        <f t="shared" si="846"/>
        <v>1102019</v>
      </c>
      <c r="CV968" s="14" t="str">
        <f>INDEX($O$6:$O$27,CR968)&amp;"-"&amp;INDEX(属性投放!$AB$7:$AB$26,CX968)&amp;"-魂火-"&amp;CZ968</f>
        <v>食火蜥-焦热-魂火-1</v>
      </c>
      <c r="CW968" s="25" t="s">
        <v>162</v>
      </c>
      <c r="CX968" s="14">
        <f>INDEX(属性投放!$AL$7:$AL$58,CS968)</f>
        <v>13</v>
      </c>
      <c r="CY968" s="14" t="s">
        <v>701</v>
      </c>
      <c r="CZ968" s="14">
        <f>INDEX(属性投放!$AM$7:$AM$58,CS968)</f>
        <v>1</v>
      </c>
      <c r="DA968" s="14">
        <f t="shared" si="847"/>
        <v>28</v>
      </c>
      <c r="DB968" s="14">
        <f>INDEX(属性投放!$AN$7:$AN$58,DA968)</f>
        <v>90</v>
      </c>
      <c r="DC968" s="14" t="s">
        <v>702</v>
      </c>
      <c r="DD968" s="14">
        <f>INDEX(属性投放!$BJ$6:$BJ$85,(CT968-2)*20+CX968)</f>
        <v>220</v>
      </c>
      <c r="DE968" s="14">
        <f>SUMIFS(DD$5:DD968,$CR$5:$CR968,"="&amp;$CR968)</f>
        <v>2225</v>
      </c>
      <c r="DF968" s="14" t="s">
        <v>703</v>
      </c>
      <c r="DG968" s="14">
        <f>INDEX(属性投放!$BK$6:$BK$85,(CT968-2)*20+CX968)</f>
        <v>110</v>
      </c>
      <c r="DH968" s="14">
        <f>SUMIFS(DG$5:DG968,$CR$5:$CR968,"="&amp;$CR968)</f>
        <v>1116</v>
      </c>
      <c r="DI968" s="14" t="s">
        <v>704</v>
      </c>
      <c r="DJ968" s="14">
        <f>INDEX(属性投放!$BL$6:$BL$85,(CT968-2)*20+CX968)</f>
        <v>2200</v>
      </c>
      <c r="DK968" s="14">
        <f>SUMIFS(DJ$5:DJ968,$CR$5:$CR968,"="&amp;$CR968)</f>
        <v>22250</v>
      </c>
    </row>
    <row r="969" spans="95:115" ht="16.5" x14ac:dyDescent="0.2">
      <c r="CQ969" s="13">
        <v>965</v>
      </c>
      <c r="CR969" s="13">
        <f t="shared" si="843"/>
        <v>19</v>
      </c>
      <c r="CS969" s="13">
        <f t="shared" si="844"/>
        <v>29</v>
      </c>
      <c r="CT969" s="14">
        <f t="shared" si="845"/>
        <v>2</v>
      </c>
      <c r="CU969" s="14">
        <f t="shared" si="846"/>
        <v>1102019</v>
      </c>
      <c r="CV969" s="14" t="str">
        <f>INDEX($O$6:$O$27,CR969)&amp;"-"&amp;INDEX(属性投放!$AB$7:$AB$26,CX969)&amp;"-魂火-"&amp;CZ969</f>
        <v>食火蜥-焦热-魂火-2</v>
      </c>
      <c r="CW969" s="25" t="s">
        <v>162</v>
      </c>
      <c r="CX969" s="14">
        <f>INDEX(属性投放!$AL$7:$AL$58,CS969)</f>
        <v>13</v>
      </c>
      <c r="CY969" s="14" t="s">
        <v>701</v>
      </c>
      <c r="CZ969" s="14">
        <f>INDEX(属性投放!$AM$7:$AM$58,CS969)</f>
        <v>2</v>
      </c>
      <c r="DA969" s="14">
        <f t="shared" si="847"/>
        <v>29</v>
      </c>
      <c r="DB969" s="14">
        <f>INDEX(属性投放!$AN$7:$AN$58,DA969)</f>
        <v>92</v>
      </c>
      <c r="DC969" s="14" t="s">
        <v>702</v>
      </c>
      <c r="DD969" s="14">
        <f>INDEX(属性投放!$BJ$6:$BJ$85,(CT969-2)*20+CX969)</f>
        <v>220</v>
      </c>
      <c r="DE969" s="14">
        <f>SUMIFS(DD$5:DD969,$CR$5:$CR969,"="&amp;$CR969)</f>
        <v>2445</v>
      </c>
      <c r="DF969" s="14" t="s">
        <v>703</v>
      </c>
      <c r="DG969" s="14">
        <f>INDEX(属性投放!$BK$6:$BK$85,(CT969-2)*20+CX969)</f>
        <v>110</v>
      </c>
      <c r="DH969" s="14">
        <f>SUMIFS(DG$5:DG969,$CR$5:$CR969,"="&amp;$CR969)</f>
        <v>1226</v>
      </c>
      <c r="DI969" s="14" t="s">
        <v>704</v>
      </c>
      <c r="DJ969" s="14">
        <f>INDEX(属性投放!$BL$6:$BL$85,(CT969-2)*20+CX969)</f>
        <v>2200</v>
      </c>
      <c r="DK969" s="14">
        <f>SUMIFS(DJ$5:DJ969,$CR$5:$CR969,"="&amp;$CR969)</f>
        <v>24450</v>
      </c>
    </row>
    <row r="970" spans="95:115" ht="16.5" x14ac:dyDescent="0.2">
      <c r="CQ970" s="13">
        <v>966</v>
      </c>
      <c r="CR970" s="13">
        <f t="shared" si="843"/>
        <v>19</v>
      </c>
      <c r="CS970" s="13">
        <f t="shared" si="844"/>
        <v>30</v>
      </c>
      <c r="CT970" s="14">
        <f t="shared" si="845"/>
        <v>2</v>
      </c>
      <c r="CU970" s="14">
        <f t="shared" si="846"/>
        <v>1102019</v>
      </c>
      <c r="CV970" s="14" t="str">
        <f>INDEX($O$6:$O$27,CR970)&amp;"-"&amp;INDEX(属性投放!$AB$7:$AB$26,CX970)&amp;"-魂火-"&amp;CZ970</f>
        <v>食火蜥-焦热-魂火-3</v>
      </c>
      <c r="CW970" s="25" t="s">
        <v>162</v>
      </c>
      <c r="CX970" s="14">
        <f>INDEX(属性投放!$AL$7:$AL$58,CS970)</f>
        <v>13</v>
      </c>
      <c r="CY970" s="14" t="s">
        <v>701</v>
      </c>
      <c r="CZ970" s="14">
        <f>INDEX(属性投放!$AM$7:$AM$58,CS970)</f>
        <v>3</v>
      </c>
      <c r="DA970" s="14">
        <f t="shared" si="847"/>
        <v>30</v>
      </c>
      <c r="DB970" s="14">
        <f>INDEX(属性投放!$AN$7:$AN$58,DA970)</f>
        <v>95</v>
      </c>
      <c r="DC970" s="14" t="s">
        <v>702</v>
      </c>
      <c r="DD970" s="14">
        <f>INDEX(属性投放!$BJ$6:$BJ$85,(CT970-2)*20+CX970)</f>
        <v>220</v>
      </c>
      <c r="DE970" s="14">
        <f>SUMIFS(DD$5:DD970,$CR$5:$CR970,"="&amp;$CR970)</f>
        <v>2665</v>
      </c>
      <c r="DF970" s="14" t="s">
        <v>703</v>
      </c>
      <c r="DG970" s="14">
        <f>INDEX(属性投放!$BK$6:$BK$85,(CT970-2)*20+CX970)</f>
        <v>110</v>
      </c>
      <c r="DH970" s="14">
        <f>SUMIFS(DG$5:DG970,$CR$5:$CR970,"="&amp;$CR970)</f>
        <v>1336</v>
      </c>
      <c r="DI970" s="14" t="s">
        <v>704</v>
      </c>
      <c r="DJ970" s="14">
        <f>INDEX(属性投放!$BL$6:$BL$85,(CT970-2)*20+CX970)</f>
        <v>2200</v>
      </c>
      <c r="DK970" s="14">
        <f>SUMIFS(DJ$5:DJ970,$CR$5:$CR970,"="&amp;$CR970)</f>
        <v>26650</v>
      </c>
    </row>
    <row r="971" spans="95:115" ht="16.5" x14ac:dyDescent="0.2">
      <c r="CQ971" s="13">
        <v>967</v>
      </c>
      <c r="CR971" s="13">
        <f t="shared" si="843"/>
        <v>19</v>
      </c>
      <c r="CS971" s="13">
        <f t="shared" si="844"/>
        <v>31</v>
      </c>
      <c r="CT971" s="14">
        <f t="shared" si="845"/>
        <v>2</v>
      </c>
      <c r="CU971" s="14">
        <f t="shared" si="846"/>
        <v>1102019</v>
      </c>
      <c r="CV971" s="14" t="str">
        <f>INDEX($O$6:$O$27,CR971)&amp;"-"&amp;INDEX(属性投放!$AB$7:$AB$26,CX971)&amp;"-魂火-"&amp;CZ971</f>
        <v>食火蜥-焦热+1-魂火-1</v>
      </c>
      <c r="CW971" s="25" t="s">
        <v>162</v>
      </c>
      <c r="CX971" s="14">
        <f>INDEX(属性投放!$AL$7:$AL$58,CS971)</f>
        <v>14</v>
      </c>
      <c r="CY971" s="14" t="s">
        <v>701</v>
      </c>
      <c r="CZ971" s="14">
        <f>INDEX(属性投放!$AM$7:$AM$58,CS971)</f>
        <v>1</v>
      </c>
      <c r="DA971" s="14">
        <f t="shared" si="847"/>
        <v>31</v>
      </c>
      <c r="DB971" s="14">
        <f>INDEX(属性投放!$AN$7:$AN$58,DA971)</f>
        <v>97</v>
      </c>
      <c r="DC971" s="14" t="s">
        <v>702</v>
      </c>
      <c r="DD971" s="14">
        <f>INDEX(属性投放!$BJ$6:$BJ$85,(CT971-2)*20+CX971)</f>
        <v>270</v>
      </c>
      <c r="DE971" s="14">
        <f>SUMIFS(DD$5:DD971,$CR$5:$CR971,"="&amp;$CR971)</f>
        <v>2935</v>
      </c>
      <c r="DF971" s="14" t="s">
        <v>703</v>
      </c>
      <c r="DG971" s="14">
        <f>INDEX(属性投放!$BK$6:$BK$85,(CT971-2)*20+CX971)</f>
        <v>135</v>
      </c>
      <c r="DH971" s="14">
        <f>SUMIFS(DG$5:DG971,$CR$5:$CR971,"="&amp;$CR971)</f>
        <v>1471</v>
      </c>
      <c r="DI971" s="14" t="s">
        <v>704</v>
      </c>
      <c r="DJ971" s="14">
        <f>INDEX(属性投放!$BL$6:$BL$85,(CT971-2)*20+CX971)</f>
        <v>2700</v>
      </c>
      <c r="DK971" s="14">
        <f>SUMIFS(DJ$5:DJ971,$CR$5:$CR971,"="&amp;$CR971)</f>
        <v>29350</v>
      </c>
    </row>
    <row r="972" spans="95:115" ht="16.5" x14ac:dyDescent="0.2">
      <c r="CQ972" s="13">
        <v>968</v>
      </c>
      <c r="CR972" s="13">
        <f t="shared" si="843"/>
        <v>19</v>
      </c>
      <c r="CS972" s="13">
        <f t="shared" si="844"/>
        <v>32</v>
      </c>
      <c r="CT972" s="14">
        <f t="shared" si="845"/>
        <v>2</v>
      </c>
      <c r="CU972" s="14">
        <f t="shared" si="846"/>
        <v>1102019</v>
      </c>
      <c r="CV972" s="14" t="str">
        <f>INDEX($O$6:$O$27,CR972)&amp;"-"&amp;INDEX(属性投放!$AB$7:$AB$26,CX972)&amp;"-魂火-"&amp;CZ972</f>
        <v>食火蜥-焦热+1-魂火-2</v>
      </c>
      <c r="CW972" s="25" t="s">
        <v>162</v>
      </c>
      <c r="CX972" s="14">
        <f>INDEX(属性投放!$AL$7:$AL$58,CS972)</f>
        <v>14</v>
      </c>
      <c r="CY972" s="14" t="s">
        <v>701</v>
      </c>
      <c r="CZ972" s="14">
        <f>INDEX(属性投放!$AM$7:$AM$58,CS972)</f>
        <v>2</v>
      </c>
      <c r="DA972" s="14">
        <f t="shared" si="847"/>
        <v>32</v>
      </c>
      <c r="DB972" s="14">
        <f>INDEX(属性投放!$AN$7:$AN$58,DA972)</f>
        <v>100</v>
      </c>
      <c r="DC972" s="14" t="s">
        <v>702</v>
      </c>
      <c r="DD972" s="14">
        <f>INDEX(属性投放!$BJ$6:$BJ$85,(CT972-2)*20+CX972)</f>
        <v>270</v>
      </c>
      <c r="DE972" s="14">
        <f>SUMIFS(DD$5:DD972,$CR$5:$CR972,"="&amp;$CR972)</f>
        <v>3205</v>
      </c>
      <c r="DF972" s="14" t="s">
        <v>703</v>
      </c>
      <c r="DG972" s="14">
        <f>INDEX(属性投放!$BK$6:$BK$85,(CT972-2)*20+CX972)</f>
        <v>135</v>
      </c>
      <c r="DH972" s="14">
        <f>SUMIFS(DG$5:DG972,$CR$5:$CR972,"="&amp;$CR972)</f>
        <v>1606</v>
      </c>
      <c r="DI972" s="14" t="s">
        <v>704</v>
      </c>
      <c r="DJ972" s="14">
        <f>INDEX(属性投放!$BL$6:$BL$85,(CT972-2)*20+CX972)</f>
        <v>2700</v>
      </c>
      <c r="DK972" s="14">
        <f>SUMIFS(DJ$5:DJ972,$CR$5:$CR972,"="&amp;$CR972)</f>
        <v>32050</v>
      </c>
    </row>
    <row r="973" spans="95:115" ht="16.5" x14ac:dyDescent="0.2">
      <c r="CQ973" s="13">
        <v>969</v>
      </c>
      <c r="CR973" s="13">
        <f t="shared" si="843"/>
        <v>19</v>
      </c>
      <c r="CS973" s="13">
        <f t="shared" si="844"/>
        <v>33</v>
      </c>
      <c r="CT973" s="14">
        <f t="shared" si="845"/>
        <v>2</v>
      </c>
      <c r="CU973" s="14">
        <f t="shared" si="846"/>
        <v>1102019</v>
      </c>
      <c r="CV973" s="14" t="str">
        <f>INDEX($O$6:$O$27,CR973)&amp;"-"&amp;INDEX(属性投放!$AB$7:$AB$26,CX973)&amp;"-魂火-"&amp;CZ973</f>
        <v>食火蜥-焦热+1-魂火-3</v>
      </c>
      <c r="CW973" s="25" t="s">
        <v>162</v>
      </c>
      <c r="CX973" s="14">
        <f>INDEX(属性投放!$AL$7:$AL$58,CS973)</f>
        <v>14</v>
      </c>
      <c r="CY973" s="14" t="s">
        <v>701</v>
      </c>
      <c r="CZ973" s="14">
        <f>INDEX(属性投放!$AM$7:$AM$58,CS973)</f>
        <v>3</v>
      </c>
      <c r="DA973" s="14">
        <f t="shared" si="847"/>
        <v>33</v>
      </c>
      <c r="DB973" s="14">
        <f>INDEX(属性投放!$AN$7:$AN$58,DA973)</f>
        <v>102</v>
      </c>
      <c r="DC973" s="14" t="s">
        <v>702</v>
      </c>
      <c r="DD973" s="14">
        <f>INDEX(属性投放!$BJ$6:$BJ$85,(CT973-2)*20+CX973)</f>
        <v>270</v>
      </c>
      <c r="DE973" s="14">
        <f>SUMIFS(DD$5:DD973,$CR$5:$CR973,"="&amp;$CR973)</f>
        <v>3475</v>
      </c>
      <c r="DF973" s="14" t="s">
        <v>703</v>
      </c>
      <c r="DG973" s="14">
        <f>INDEX(属性投放!$BK$6:$BK$85,(CT973-2)*20+CX973)</f>
        <v>135</v>
      </c>
      <c r="DH973" s="14">
        <f>SUMIFS(DG$5:DG973,$CR$5:$CR973,"="&amp;$CR973)</f>
        <v>1741</v>
      </c>
      <c r="DI973" s="14" t="s">
        <v>704</v>
      </c>
      <c r="DJ973" s="14">
        <f>INDEX(属性投放!$BL$6:$BL$85,(CT973-2)*20+CX973)</f>
        <v>2700</v>
      </c>
      <c r="DK973" s="14">
        <f>SUMIFS(DJ$5:DJ973,$CR$5:$CR973,"="&amp;$CR973)</f>
        <v>34750</v>
      </c>
    </row>
    <row r="974" spans="95:115" ht="16.5" x14ac:dyDescent="0.2">
      <c r="CQ974" s="13">
        <v>970</v>
      </c>
      <c r="CR974" s="13">
        <f t="shared" si="843"/>
        <v>19</v>
      </c>
      <c r="CS974" s="13">
        <f t="shared" si="844"/>
        <v>34</v>
      </c>
      <c r="CT974" s="14">
        <f t="shared" si="845"/>
        <v>2</v>
      </c>
      <c r="CU974" s="14">
        <f t="shared" si="846"/>
        <v>1102019</v>
      </c>
      <c r="CV974" s="14" t="str">
        <f>INDEX($O$6:$O$27,CR974)&amp;"-"&amp;INDEX(属性投放!$AB$7:$AB$26,CX974)&amp;"-魂火-"&amp;CZ974</f>
        <v>食火蜥-焦热+2-魂火-1</v>
      </c>
      <c r="CW974" s="25" t="s">
        <v>162</v>
      </c>
      <c r="CX974" s="14">
        <f>INDEX(属性投放!$AL$7:$AL$58,CS974)</f>
        <v>15</v>
      </c>
      <c r="CY974" s="14" t="s">
        <v>701</v>
      </c>
      <c r="CZ974" s="14">
        <f>INDEX(属性投放!$AM$7:$AM$58,CS974)</f>
        <v>1</v>
      </c>
      <c r="DA974" s="14">
        <f t="shared" si="847"/>
        <v>34</v>
      </c>
      <c r="DB974" s="14">
        <f>INDEX(属性投放!$AN$7:$AN$58,DA974)</f>
        <v>105</v>
      </c>
      <c r="DC974" s="14" t="s">
        <v>702</v>
      </c>
      <c r="DD974" s="14">
        <f>INDEX(属性投放!$BJ$6:$BJ$85,(CT974-2)*20+CX974)</f>
        <v>350</v>
      </c>
      <c r="DE974" s="14">
        <f>SUMIFS(DD$5:DD974,$CR$5:$CR974,"="&amp;$CR974)</f>
        <v>3825</v>
      </c>
      <c r="DF974" s="14" t="s">
        <v>703</v>
      </c>
      <c r="DG974" s="14">
        <f>INDEX(属性投放!$BK$6:$BK$85,(CT974-2)*20+CX974)</f>
        <v>175</v>
      </c>
      <c r="DH974" s="14">
        <f>SUMIFS(DG$5:DG974,$CR$5:$CR974,"="&amp;$CR974)</f>
        <v>1916</v>
      </c>
      <c r="DI974" s="14" t="s">
        <v>704</v>
      </c>
      <c r="DJ974" s="14">
        <f>INDEX(属性投放!$BL$6:$BL$85,(CT974-2)*20+CX974)</f>
        <v>3500</v>
      </c>
      <c r="DK974" s="14">
        <f>SUMIFS(DJ$5:DJ974,$CR$5:$CR974,"="&amp;$CR974)</f>
        <v>38250</v>
      </c>
    </row>
    <row r="975" spans="95:115" ht="16.5" x14ac:dyDescent="0.2">
      <c r="CQ975" s="13">
        <v>971</v>
      </c>
      <c r="CR975" s="13">
        <f t="shared" si="843"/>
        <v>19</v>
      </c>
      <c r="CS975" s="13">
        <f t="shared" si="844"/>
        <v>35</v>
      </c>
      <c r="CT975" s="14">
        <f t="shared" si="845"/>
        <v>2</v>
      </c>
      <c r="CU975" s="14">
        <f t="shared" si="846"/>
        <v>1102019</v>
      </c>
      <c r="CV975" s="14" t="str">
        <f>INDEX($O$6:$O$27,CR975)&amp;"-"&amp;INDEX(属性投放!$AB$7:$AB$26,CX975)&amp;"-魂火-"&amp;CZ975</f>
        <v>食火蜥-焦热+2-魂火-2</v>
      </c>
      <c r="CW975" s="25" t="s">
        <v>162</v>
      </c>
      <c r="CX975" s="14">
        <f>INDEX(属性投放!$AL$7:$AL$58,CS975)</f>
        <v>15</v>
      </c>
      <c r="CY975" s="14" t="s">
        <v>701</v>
      </c>
      <c r="CZ975" s="14">
        <f>INDEX(属性投放!$AM$7:$AM$58,CS975)</f>
        <v>2</v>
      </c>
      <c r="DA975" s="14">
        <f t="shared" si="847"/>
        <v>35</v>
      </c>
      <c r="DB975" s="14">
        <f>INDEX(属性投放!$AN$7:$AN$58,DA975)</f>
        <v>107</v>
      </c>
      <c r="DC975" s="14" t="s">
        <v>702</v>
      </c>
      <c r="DD975" s="14">
        <f>INDEX(属性投放!$BJ$6:$BJ$85,(CT975-2)*20+CX975)</f>
        <v>350</v>
      </c>
      <c r="DE975" s="14">
        <f>SUMIFS(DD$5:DD975,$CR$5:$CR975,"="&amp;$CR975)</f>
        <v>4175</v>
      </c>
      <c r="DF975" s="14" t="s">
        <v>703</v>
      </c>
      <c r="DG975" s="14">
        <f>INDEX(属性投放!$BK$6:$BK$85,(CT975-2)*20+CX975)</f>
        <v>175</v>
      </c>
      <c r="DH975" s="14">
        <f>SUMIFS(DG$5:DG975,$CR$5:$CR975,"="&amp;$CR975)</f>
        <v>2091</v>
      </c>
      <c r="DI975" s="14" t="s">
        <v>704</v>
      </c>
      <c r="DJ975" s="14">
        <f>INDEX(属性投放!$BL$6:$BL$85,(CT975-2)*20+CX975)</f>
        <v>3500</v>
      </c>
      <c r="DK975" s="14">
        <f>SUMIFS(DJ$5:DJ975,$CR$5:$CR975,"="&amp;$CR975)</f>
        <v>41750</v>
      </c>
    </row>
    <row r="976" spans="95:115" ht="16.5" x14ac:dyDescent="0.2">
      <c r="CQ976" s="13">
        <v>972</v>
      </c>
      <c r="CR976" s="13">
        <f t="shared" si="843"/>
        <v>19</v>
      </c>
      <c r="CS976" s="13">
        <f t="shared" si="844"/>
        <v>36</v>
      </c>
      <c r="CT976" s="14">
        <f t="shared" si="845"/>
        <v>2</v>
      </c>
      <c r="CU976" s="14">
        <f t="shared" si="846"/>
        <v>1102019</v>
      </c>
      <c r="CV976" s="14" t="str">
        <f>INDEX($O$6:$O$27,CR976)&amp;"-"&amp;INDEX(属性投放!$AB$7:$AB$26,CX976)&amp;"-魂火-"&amp;CZ976</f>
        <v>食火蜥-焦热+2-魂火-3</v>
      </c>
      <c r="CW976" s="25" t="s">
        <v>162</v>
      </c>
      <c r="CX976" s="14">
        <f>INDEX(属性投放!$AL$7:$AL$58,CS976)</f>
        <v>15</v>
      </c>
      <c r="CY976" s="14" t="s">
        <v>701</v>
      </c>
      <c r="CZ976" s="14">
        <f>INDEX(属性投放!$AM$7:$AM$58,CS976)</f>
        <v>3</v>
      </c>
      <c r="DA976" s="14">
        <f t="shared" si="847"/>
        <v>36</v>
      </c>
      <c r="DB976" s="14">
        <f>INDEX(属性投放!$AN$7:$AN$58,DA976)</f>
        <v>110</v>
      </c>
      <c r="DC976" s="14" t="s">
        <v>702</v>
      </c>
      <c r="DD976" s="14">
        <f>INDEX(属性投放!$BJ$6:$BJ$85,(CT976-2)*20+CX976)</f>
        <v>350</v>
      </c>
      <c r="DE976" s="14">
        <f>SUMIFS(DD$5:DD976,$CR$5:$CR976,"="&amp;$CR976)</f>
        <v>4525</v>
      </c>
      <c r="DF976" s="14" t="s">
        <v>703</v>
      </c>
      <c r="DG976" s="14">
        <f>INDEX(属性投放!$BK$6:$BK$85,(CT976-2)*20+CX976)</f>
        <v>175</v>
      </c>
      <c r="DH976" s="14">
        <f>SUMIFS(DG$5:DG976,$CR$5:$CR976,"="&amp;$CR976)</f>
        <v>2266</v>
      </c>
      <c r="DI976" s="14" t="s">
        <v>704</v>
      </c>
      <c r="DJ976" s="14">
        <f>INDEX(属性投放!$BL$6:$BL$85,(CT976-2)*20+CX976)</f>
        <v>3500</v>
      </c>
      <c r="DK976" s="14">
        <f>SUMIFS(DJ$5:DJ976,$CR$5:$CR976,"="&amp;$CR976)</f>
        <v>45250</v>
      </c>
    </row>
    <row r="977" spans="95:115" ht="16.5" x14ac:dyDescent="0.2">
      <c r="CQ977" s="13">
        <v>973</v>
      </c>
      <c r="CR977" s="13">
        <f t="shared" si="843"/>
        <v>19</v>
      </c>
      <c r="CS977" s="13">
        <f t="shared" si="844"/>
        <v>37</v>
      </c>
      <c r="CT977" s="14">
        <f t="shared" si="845"/>
        <v>2</v>
      </c>
      <c r="CU977" s="14">
        <f t="shared" si="846"/>
        <v>1102019</v>
      </c>
      <c r="CV977" s="14" t="str">
        <f>INDEX($O$6:$O$27,CR977)&amp;"-"&amp;INDEX(属性投放!$AB$7:$AB$26,CX977)&amp;"-魂火-"&amp;CZ977</f>
        <v>食火蜥-大焦热-魂火-1</v>
      </c>
      <c r="CW977" s="25" t="s">
        <v>162</v>
      </c>
      <c r="CX977" s="14">
        <f>INDEX(属性投放!$AL$7:$AL$58,CS977)</f>
        <v>16</v>
      </c>
      <c r="CY977" s="14" t="s">
        <v>701</v>
      </c>
      <c r="CZ977" s="14">
        <f>INDEX(属性投放!$AM$7:$AM$58,CS977)</f>
        <v>1</v>
      </c>
      <c r="DA977" s="14">
        <f t="shared" si="847"/>
        <v>37</v>
      </c>
      <c r="DB977" s="14">
        <f>INDEX(属性投放!$AN$7:$AN$58,DA977)</f>
        <v>112</v>
      </c>
      <c r="DC977" s="14" t="s">
        <v>702</v>
      </c>
      <c r="DD977" s="14">
        <f>INDEX(属性投放!$BJ$6:$BJ$85,(CT977-2)*20+CX977)</f>
        <v>450</v>
      </c>
      <c r="DE977" s="14">
        <f>SUMIFS(DD$5:DD977,$CR$5:$CR977,"="&amp;$CR977)</f>
        <v>4975</v>
      </c>
      <c r="DF977" s="14" t="s">
        <v>703</v>
      </c>
      <c r="DG977" s="14">
        <f>INDEX(属性投放!$BK$6:$BK$85,(CT977-2)*20+CX977)</f>
        <v>225</v>
      </c>
      <c r="DH977" s="14">
        <f>SUMIFS(DG$5:DG977,$CR$5:$CR977,"="&amp;$CR977)</f>
        <v>2491</v>
      </c>
      <c r="DI977" s="14" t="s">
        <v>704</v>
      </c>
      <c r="DJ977" s="14">
        <f>INDEX(属性投放!$BL$6:$BL$85,(CT977-2)*20+CX977)</f>
        <v>4500</v>
      </c>
      <c r="DK977" s="14">
        <f>SUMIFS(DJ$5:DJ977,$CR$5:$CR977,"="&amp;$CR977)</f>
        <v>49750</v>
      </c>
    </row>
    <row r="978" spans="95:115" ht="16.5" x14ac:dyDescent="0.2">
      <c r="CQ978" s="13">
        <v>974</v>
      </c>
      <c r="CR978" s="13">
        <f t="shared" si="843"/>
        <v>19</v>
      </c>
      <c r="CS978" s="13">
        <f t="shared" si="844"/>
        <v>38</v>
      </c>
      <c r="CT978" s="14">
        <f t="shared" si="845"/>
        <v>2</v>
      </c>
      <c r="CU978" s="14">
        <f t="shared" si="846"/>
        <v>1102019</v>
      </c>
      <c r="CV978" s="14" t="str">
        <f>INDEX($O$6:$O$27,CR978)&amp;"-"&amp;INDEX(属性投放!$AB$7:$AB$26,CX978)&amp;"-魂火-"&amp;CZ978</f>
        <v>食火蜥-大焦热-魂火-2</v>
      </c>
      <c r="CW978" s="25" t="s">
        <v>162</v>
      </c>
      <c r="CX978" s="14">
        <f>INDEX(属性投放!$AL$7:$AL$58,CS978)</f>
        <v>16</v>
      </c>
      <c r="CY978" s="14" t="s">
        <v>701</v>
      </c>
      <c r="CZ978" s="14">
        <f>INDEX(属性投放!$AM$7:$AM$58,CS978)</f>
        <v>2</v>
      </c>
      <c r="DA978" s="14">
        <f t="shared" si="847"/>
        <v>38</v>
      </c>
      <c r="DB978" s="14">
        <f>INDEX(属性投放!$AN$7:$AN$58,DA978)</f>
        <v>115</v>
      </c>
      <c r="DC978" s="14" t="s">
        <v>702</v>
      </c>
      <c r="DD978" s="14">
        <f>INDEX(属性投放!$BJ$6:$BJ$85,(CT978-2)*20+CX978)</f>
        <v>450</v>
      </c>
      <c r="DE978" s="14">
        <f>SUMIFS(DD$5:DD978,$CR$5:$CR978,"="&amp;$CR978)</f>
        <v>5425</v>
      </c>
      <c r="DF978" s="14" t="s">
        <v>703</v>
      </c>
      <c r="DG978" s="14">
        <f>INDEX(属性投放!$BK$6:$BK$85,(CT978-2)*20+CX978)</f>
        <v>225</v>
      </c>
      <c r="DH978" s="14">
        <f>SUMIFS(DG$5:DG978,$CR$5:$CR978,"="&amp;$CR978)</f>
        <v>2716</v>
      </c>
      <c r="DI978" s="14" t="s">
        <v>704</v>
      </c>
      <c r="DJ978" s="14">
        <f>INDEX(属性投放!$BL$6:$BL$85,(CT978-2)*20+CX978)</f>
        <v>4500</v>
      </c>
      <c r="DK978" s="14">
        <f>SUMIFS(DJ$5:DJ978,$CR$5:$CR978,"="&amp;$CR978)</f>
        <v>54250</v>
      </c>
    </row>
    <row r="979" spans="95:115" ht="16.5" x14ac:dyDescent="0.2">
      <c r="CQ979" s="13">
        <v>975</v>
      </c>
      <c r="CR979" s="13">
        <f t="shared" si="843"/>
        <v>19</v>
      </c>
      <c r="CS979" s="13">
        <f t="shared" si="844"/>
        <v>39</v>
      </c>
      <c r="CT979" s="14">
        <f t="shared" si="845"/>
        <v>2</v>
      </c>
      <c r="CU979" s="14">
        <f t="shared" si="846"/>
        <v>1102019</v>
      </c>
      <c r="CV979" s="14" t="str">
        <f>INDEX($O$6:$O$27,CR979)&amp;"-"&amp;INDEX(属性投放!$AB$7:$AB$26,CX979)&amp;"-魂火-"&amp;CZ979</f>
        <v>食火蜥-大焦热-魂火-3</v>
      </c>
      <c r="CW979" s="25" t="s">
        <v>162</v>
      </c>
      <c r="CX979" s="14">
        <f>INDEX(属性投放!$AL$7:$AL$58,CS979)</f>
        <v>16</v>
      </c>
      <c r="CY979" s="14" t="s">
        <v>701</v>
      </c>
      <c r="CZ979" s="14">
        <f>INDEX(属性投放!$AM$7:$AM$58,CS979)</f>
        <v>3</v>
      </c>
      <c r="DA979" s="14">
        <f t="shared" si="847"/>
        <v>39</v>
      </c>
      <c r="DB979" s="14">
        <f>INDEX(属性投放!$AN$7:$AN$58,DA979)</f>
        <v>117</v>
      </c>
      <c r="DC979" s="14" t="s">
        <v>702</v>
      </c>
      <c r="DD979" s="14">
        <f>INDEX(属性投放!$BJ$6:$BJ$85,(CT979-2)*20+CX979)</f>
        <v>450</v>
      </c>
      <c r="DE979" s="14">
        <f>SUMIFS(DD$5:DD979,$CR$5:$CR979,"="&amp;$CR979)</f>
        <v>5875</v>
      </c>
      <c r="DF979" s="14" t="s">
        <v>703</v>
      </c>
      <c r="DG979" s="14">
        <f>INDEX(属性投放!$BK$6:$BK$85,(CT979-2)*20+CX979)</f>
        <v>225</v>
      </c>
      <c r="DH979" s="14">
        <f>SUMIFS(DG$5:DG979,$CR$5:$CR979,"="&amp;$CR979)</f>
        <v>2941</v>
      </c>
      <c r="DI979" s="14" t="s">
        <v>704</v>
      </c>
      <c r="DJ979" s="14">
        <f>INDEX(属性投放!$BL$6:$BL$85,(CT979-2)*20+CX979)</f>
        <v>4500</v>
      </c>
      <c r="DK979" s="14">
        <f>SUMIFS(DJ$5:DJ979,$CR$5:$CR979,"="&amp;$CR979)</f>
        <v>58750</v>
      </c>
    </row>
    <row r="980" spans="95:115" ht="16.5" x14ac:dyDescent="0.2">
      <c r="CQ980" s="13">
        <v>976</v>
      </c>
      <c r="CR980" s="13">
        <f t="shared" si="843"/>
        <v>19</v>
      </c>
      <c r="CS980" s="13">
        <f t="shared" si="844"/>
        <v>40</v>
      </c>
      <c r="CT980" s="14">
        <f t="shared" si="845"/>
        <v>2</v>
      </c>
      <c r="CU980" s="14">
        <f t="shared" si="846"/>
        <v>1102019</v>
      </c>
      <c r="CV980" s="14" t="str">
        <f>INDEX($O$6:$O$27,CR980)&amp;"-"&amp;INDEX(属性投放!$AB$7:$AB$26,CX980)&amp;"-魂火-"&amp;CZ980</f>
        <v>食火蜥-大焦热+1-魂火-1</v>
      </c>
      <c r="CW980" s="25" t="s">
        <v>162</v>
      </c>
      <c r="CX980" s="14">
        <f>INDEX(属性投放!$AL$7:$AL$58,CS980)</f>
        <v>17</v>
      </c>
      <c r="CY980" s="14" t="s">
        <v>701</v>
      </c>
      <c r="CZ980" s="14">
        <f>INDEX(属性投放!$AM$7:$AM$58,CS980)</f>
        <v>1</v>
      </c>
      <c r="DA980" s="14">
        <f t="shared" si="847"/>
        <v>40</v>
      </c>
      <c r="DB980" s="14">
        <f>INDEX(属性投放!$AN$7:$AN$58,DA980)</f>
        <v>120</v>
      </c>
      <c r="DC980" s="14" t="s">
        <v>702</v>
      </c>
      <c r="DD980" s="14">
        <f>INDEX(属性投放!$BJ$6:$BJ$85,(CT980-2)*20+CX980)</f>
        <v>550</v>
      </c>
      <c r="DE980" s="14">
        <f>SUMIFS(DD$5:DD980,$CR$5:$CR980,"="&amp;$CR980)</f>
        <v>6425</v>
      </c>
      <c r="DF980" s="14" t="s">
        <v>703</v>
      </c>
      <c r="DG980" s="14">
        <f>INDEX(属性投放!$BK$6:$BK$85,(CT980-2)*20+CX980)</f>
        <v>275</v>
      </c>
      <c r="DH980" s="14">
        <f>SUMIFS(DG$5:DG980,$CR$5:$CR980,"="&amp;$CR980)</f>
        <v>3216</v>
      </c>
      <c r="DI980" s="14" t="s">
        <v>704</v>
      </c>
      <c r="DJ980" s="14">
        <f>INDEX(属性投放!$BL$6:$BL$85,(CT980-2)*20+CX980)</f>
        <v>5500</v>
      </c>
      <c r="DK980" s="14">
        <f>SUMIFS(DJ$5:DJ980,$CR$5:$CR980,"="&amp;$CR980)</f>
        <v>64250</v>
      </c>
    </row>
    <row r="981" spans="95:115" ht="16.5" x14ac:dyDescent="0.2">
      <c r="CQ981" s="13">
        <v>977</v>
      </c>
      <c r="CR981" s="13">
        <f t="shared" si="843"/>
        <v>19</v>
      </c>
      <c r="CS981" s="13">
        <f t="shared" si="844"/>
        <v>41</v>
      </c>
      <c r="CT981" s="14">
        <f t="shared" si="845"/>
        <v>2</v>
      </c>
      <c r="CU981" s="14">
        <f t="shared" si="846"/>
        <v>1102019</v>
      </c>
      <c r="CV981" s="14" t="str">
        <f>INDEX($O$6:$O$27,CR981)&amp;"-"&amp;INDEX(属性投放!$AB$7:$AB$26,CX981)&amp;"-魂火-"&amp;CZ981</f>
        <v>食火蜥-大焦热+1-魂火-2</v>
      </c>
      <c r="CW981" s="25" t="s">
        <v>162</v>
      </c>
      <c r="CX981" s="14">
        <f>INDEX(属性投放!$AL$7:$AL$58,CS981)</f>
        <v>17</v>
      </c>
      <c r="CY981" s="14" t="s">
        <v>701</v>
      </c>
      <c r="CZ981" s="14">
        <f>INDEX(属性投放!$AM$7:$AM$58,CS981)</f>
        <v>2</v>
      </c>
      <c r="DA981" s="14">
        <f t="shared" si="847"/>
        <v>41</v>
      </c>
      <c r="DB981" s="14">
        <f>INDEX(属性投放!$AN$7:$AN$58,DA981)</f>
        <v>122</v>
      </c>
      <c r="DC981" s="14" t="s">
        <v>702</v>
      </c>
      <c r="DD981" s="14">
        <f>INDEX(属性投放!$BJ$6:$BJ$85,(CT981-2)*20+CX981)</f>
        <v>550</v>
      </c>
      <c r="DE981" s="14">
        <f>SUMIFS(DD$5:DD981,$CR$5:$CR981,"="&amp;$CR981)</f>
        <v>6975</v>
      </c>
      <c r="DF981" s="14" t="s">
        <v>703</v>
      </c>
      <c r="DG981" s="14">
        <f>INDEX(属性投放!$BK$6:$BK$85,(CT981-2)*20+CX981)</f>
        <v>275</v>
      </c>
      <c r="DH981" s="14">
        <f>SUMIFS(DG$5:DG981,$CR$5:$CR981,"="&amp;$CR981)</f>
        <v>3491</v>
      </c>
      <c r="DI981" s="14" t="s">
        <v>704</v>
      </c>
      <c r="DJ981" s="14">
        <f>INDEX(属性投放!$BL$6:$BL$85,(CT981-2)*20+CX981)</f>
        <v>5500</v>
      </c>
      <c r="DK981" s="14">
        <f>SUMIFS(DJ$5:DJ981,$CR$5:$CR981,"="&amp;$CR981)</f>
        <v>69750</v>
      </c>
    </row>
    <row r="982" spans="95:115" ht="16.5" x14ac:dyDescent="0.2">
      <c r="CQ982" s="13">
        <v>978</v>
      </c>
      <c r="CR982" s="13">
        <f t="shared" si="843"/>
        <v>19</v>
      </c>
      <c r="CS982" s="13">
        <f t="shared" si="844"/>
        <v>42</v>
      </c>
      <c r="CT982" s="14">
        <f t="shared" si="845"/>
        <v>2</v>
      </c>
      <c r="CU982" s="14">
        <f t="shared" si="846"/>
        <v>1102019</v>
      </c>
      <c r="CV982" s="14" t="str">
        <f>INDEX($O$6:$O$27,CR982)&amp;"-"&amp;INDEX(属性投放!$AB$7:$AB$26,CX982)&amp;"-魂火-"&amp;CZ982</f>
        <v>食火蜥-大焦热+1-魂火-3</v>
      </c>
      <c r="CW982" s="25" t="s">
        <v>162</v>
      </c>
      <c r="CX982" s="14">
        <f>INDEX(属性投放!$AL$7:$AL$58,CS982)</f>
        <v>17</v>
      </c>
      <c r="CY982" s="14" t="s">
        <v>701</v>
      </c>
      <c r="CZ982" s="14">
        <f>INDEX(属性投放!$AM$7:$AM$58,CS982)</f>
        <v>3</v>
      </c>
      <c r="DA982" s="14">
        <f t="shared" si="847"/>
        <v>42</v>
      </c>
      <c r="DB982" s="14">
        <f>INDEX(属性投放!$AN$7:$AN$58,DA982)</f>
        <v>125</v>
      </c>
      <c r="DC982" s="14" t="s">
        <v>702</v>
      </c>
      <c r="DD982" s="14">
        <f>INDEX(属性投放!$BJ$6:$BJ$85,(CT982-2)*20+CX982)</f>
        <v>550</v>
      </c>
      <c r="DE982" s="14">
        <f>SUMIFS(DD$5:DD982,$CR$5:$CR982,"="&amp;$CR982)</f>
        <v>7525</v>
      </c>
      <c r="DF982" s="14" t="s">
        <v>703</v>
      </c>
      <c r="DG982" s="14">
        <f>INDEX(属性投放!$BK$6:$BK$85,(CT982-2)*20+CX982)</f>
        <v>275</v>
      </c>
      <c r="DH982" s="14">
        <f>SUMIFS(DG$5:DG982,$CR$5:$CR982,"="&amp;$CR982)</f>
        <v>3766</v>
      </c>
      <c r="DI982" s="14" t="s">
        <v>704</v>
      </c>
      <c r="DJ982" s="14">
        <f>INDEX(属性投放!$BL$6:$BL$85,(CT982-2)*20+CX982)</f>
        <v>5500</v>
      </c>
      <c r="DK982" s="14">
        <f>SUMIFS(DJ$5:DJ982,$CR$5:$CR982,"="&amp;$CR982)</f>
        <v>75250</v>
      </c>
    </row>
    <row r="983" spans="95:115" ht="16.5" x14ac:dyDescent="0.2">
      <c r="CQ983" s="13">
        <v>979</v>
      </c>
      <c r="CR983" s="13">
        <f t="shared" si="843"/>
        <v>19</v>
      </c>
      <c r="CS983" s="13">
        <f t="shared" si="844"/>
        <v>43</v>
      </c>
      <c r="CT983" s="14">
        <f t="shared" si="845"/>
        <v>2</v>
      </c>
      <c r="CU983" s="14">
        <f t="shared" si="846"/>
        <v>1102019</v>
      </c>
      <c r="CV983" s="14" t="str">
        <f>INDEX($O$6:$O$27,CR983)&amp;"-"&amp;INDEX(属性投放!$AB$7:$AB$26,CX983)&amp;"-魂火-"&amp;CZ983</f>
        <v>食火蜥-大焦热+2-魂火-1</v>
      </c>
      <c r="CW983" s="25" t="s">
        <v>162</v>
      </c>
      <c r="CX983" s="14">
        <f>INDEX(属性投放!$AL$7:$AL$58,CS983)</f>
        <v>18</v>
      </c>
      <c r="CY983" s="14" t="s">
        <v>701</v>
      </c>
      <c r="CZ983" s="14">
        <f>INDEX(属性投放!$AM$7:$AM$58,CS983)</f>
        <v>1</v>
      </c>
      <c r="DA983" s="14">
        <f t="shared" si="847"/>
        <v>43</v>
      </c>
      <c r="DB983" s="14">
        <f>INDEX(属性投放!$AN$7:$AN$58,DA983)</f>
        <v>127</v>
      </c>
      <c r="DC983" s="14" t="s">
        <v>702</v>
      </c>
      <c r="DD983" s="14">
        <f>INDEX(属性投放!$BJ$6:$BJ$85,(CT983-2)*20+CX983)</f>
        <v>680</v>
      </c>
      <c r="DE983" s="14">
        <f>SUMIFS(DD$5:DD983,$CR$5:$CR983,"="&amp;$CR983)</f>
        <v>8205</v>
      </c>
      <c r="DF983" s="14" t="s">
        <v>703</v>
      </c>
      <c r="DG983" s="14">
        <f>INDEX(属性投放!$BK$6:$BK$85,(CT983-2)*20+CX983)</f>
        <v>340</v>
      </c>
      <c r="DH983" s="14">
        <f>SUMIFS(DG$5:DG983,$CR$5:$CR983,"="&amp;$CR983)</f>
        <v>4106</v>
      </c>
      <c r="DI983" s="14" t="s">
        <v>704</v>
      </c>
      <c r="DJ983" s="14">
        <f>INDEX(属性投放!$BL$6:$BL$85,(CT983-2)*20+CX983)</f>
        <v>6800</v>
      </c>
      <c r="DK983" s="14">
        <f>SUMIFS(DJ$5:DJ983,$CR$5:$CR983,"="&amp;$CR983)</f>
        <v>82050</v>
      </c>
    </row>
    <row r="984" spans="95:115" ht="16.5" x14ac:dyDescent="0.2">
      <c r="CQ984" s="13">
        <v>980</v>
      </c>
      <c r="CR984" s="13">
        <f t="shared" si="843"/>
        <v>19</v>
      </c>
      <c r="CS984" s="13">
        <f t="shared" si="844"/>
        <v>44</v>
      </c>
      <c r="CT984" s="14">
        <f t="shared" si="845"/>
        <v>2</v>
      </c>
      <c r="CU984" s="14">
        <f t="shared" si="846"/>
        <v>1102019</v>
      </c>
      <c r="CV984" s="14" t="str">
        <f>INDEX($O$6:$O$27,CR984)&amp;"-"&amp;INDEX(属性投放!$AB$7:$AB$26,CX984)&amp;"-魂火-"&amp;CZ984</f>
        <v>食火蜥-大焦热+2-魂火-2</v>
      </c>
      <c r="CW984" s="25" t="s">
        <v>162</v>
      </c>
      <c r="CX984" s="14">
        <f>INDEX(属性投放!$AL$7:$AL$58,CS984)</f>
        <v>18</v>
      </c>
      <c r="CY984" s="14" t="s">
        <v>701</v>
      </c>
      <c r="CZ984" s="14">
        <f>INDEX(属性投放!$AM$7:$AM$58,CS984)</f>
        <v>2</v>
      </c>
      <c r="DA984" s="14">
        <f t="shared" si="847"/>
        <v>44</v>
      </c>
      <c r="DB984" s="14">
        <f>INDEX(属性投放!$AN$7:$AN$58,DA984)</f>
        <v>130</v>
      </c>
      <c r="DC984" s="14" t="s">
        <v>702</v>
      </c>
      <c r="DD984" s="14">
        <f>INDEX(属性投放!$BJ$6:$BJ$85,(CT984-2)*20+CX984)</f>
        <v>680</v>
      </c>
      <c r="DE984" s="14">
        <f>SUMIFS(DD$5:DD984,$CR$5:$CR984,"="&amp;$CR984)</f>
        <v>8885</v>
      </c>
      <c r="DF984" s="14" t="s">
        <v>703</v>
      </c>
      <c r="DG984" s="14">
        <f>INDEX(属性投放!$BK$6:$BK$85,(CT984-2)*20+CX984)</f>
        <v>340</v>
      </c>
      <c r="DH984" s="14">
        <f>SUMIFS(DG$5:DG984,$CR$5:$CR984,"="&amp;$CR984)</f>
        <v>4446</v>
      </c>
      <c r="DI984" s="14" t="s">
        <v>704</v>
      </c>
      <c r="DJ984" s="14">
        <f>INDEX(属性投放!$BL$6:$BL$85,(CT984-2)*20+CX984)</f>
        <v>6800</v>
      </c>
      <c r="DK984" s="14">
        <f>SUMIFS(DJ$5:DJ984,$CR$5:$CR984,"="&amp;$CR984)</f>
        <v>88850</v>
      </c>
    </row>
    <row r="985" spans="95:115" ht="16.5" x14ac:dyDescent="0.2">
      <c r="CQ985" s="13">
        <v>981</v>
      </c>
      <c r="CR985" s="13">
        <f t="shared" si="843"/>
        <v>19</v>
      </c>
      <c r="CS985" s="13">
        <f t="shared" si="844"/>
        <v>45</v>
      </c>
      <c r="CT985" s="14">
        <f t="shared" si="845"/>
        <v>2</v>
      </c>
      <c r="CU985" s="14">
        <f t="shared" si="846"/>
        <v>1102019</v>
      </c>
      <c r="CV985" s="14" t="str">
        <f>INDEX($O$6:$O$27,CR985)&amp;"-"&amp;INDEX(属性投放!$AB$7:$AB$26,CX985)&amp;"-魂火-"&amp;CZ985</f>
        <v>食火蜥-大焦热+2-魂火-3</v>
      </c>
      <c r="CW985" s="25" t="s">
        <v>162</v>
      </c>
      <c r="CX985" s="14">
        <f>INDEX(属性投放!$AL$7:$AL$58,CS985)</f>
        <v>18</v>
      </c>
      <c r="CY985" s="14" t="s">
        <v>701</v>
      </c>
      <c r="CZ985" s="14">
        <f>INDEX(属性投放!$AM$7:$AM$58,CS985)</f>
        <v>3</v>
      </c>
      <c r="DA985" s="14">
        <f t="shared" si="847"/>
        <v>45</v>
      </c>
      <c r="DB985" s="14">
        <f>INDEX(属性投放!$AN$7:$AN$58,DA985)</f>
        <v>132</v>
      </c>
      <c r="DC985" s="14" t="s">
        <v>702</v>
      </c>
      <c r="DD985" s="14">
        <f>INDEX(属性投放!$BJ$6:$BJ$85,(CT985-2)*20+CX985)</f>
        <v>680</v>
      </c>
      <c r="DE985" s="14">
        <f>SUMIFS(DD$5:DD985,$CR$5:$CR985,"="&amp;$CR985)</f>
        <v>9565</v>
      </c>
      <c r="DF985" s="14" t="s">
        <v>703</v>
      </c>
      <c r="DG985" s="14">
        <f>INDEX(属性投放!$BK$6:$BK$85,(CT985-2)*20+CX985)</f>
        <v>340</v>
      </c>
      <c r="DH985" s="14">
        <f>SUMIFS(DG$5:DG985,$CR$5:$CR985,"="&amp;$CR985)</f>
        <v>4786</v>
      </c>
      <c r="DI985" s="14" t="s">
        <v>704</v>
      </c>
      <c r="DJ985" s="14">
        <f>INDEX(属性投放!$BL$6:$BL$85,(CT985-2)*20+CX985)</f>
        <v>6800</v>
      </c>
      <c r="DK985" s="14">
        <f>SUMIFS(DJ$5:DJ985,$CR$5:$CR985,"="&amp;$CR985)</f>
        <v>95650</v>
      </c>
    </row>
    <row r="986" spans="95:115" ht="16.5" x14ac:dyDescent="0.2">
      <c r="CQ986" s="13">
        <v>982</v>
      </c>
      <c r="CR986" s="13">
        <f t="shared" si="843"/>
        <v>19</v>
      </c>
      <c r="CS986" s="13">
        <f t="shared" si="844"/>
        <v>46</v>
      </c>
      <c r="CT986" s="14">
        <f t="shared" si="845"/>
        <v>2</v>
      </c>
      <c r="CU986" s="14">
        <f t="shared" si="846"/>
        <v>1102019</v>
      </c>
      <c r="CV986" s="14" t="str">
        <f>INDEX($O$6:$O$27,CR986)&amp;"-"&amp;INDEX(属性投放!$AB$7:$AB$26,CX986)&amp;"-魂火-"&amp;CZ986</f>
        <v>食火蜥-无间-魂火-1</v>
      </c>
      <c r="CW986" s="25" t="s">
        <v>162</v>
      </c>
      <c r="CX986" s="14">
        <f>INDEX(属性投放!$AL$7:$AL$58,CS986)</f>
        <v>19</v>
      </c>
      <c r="CY986" s="14" t="s">
        <v>701</v>
      </c>
      <c r="CZ986" s="14">
        <f>INDEX(属性投放!$AM$7:$AM$58,CS986)</f>
        <v>1</v>
      </c>
      <c r="DA986" s="14">
        <f t="shared" si="847"/>
        <v>46</v>
      </c>
      <c r="DB986" s="14">
        <f>INDEX(属性投放!$AN$7:$AN$58,DA986)</f>
        <v>135</v>
      </c>
      <c r="DC986" s="14" t="s">
        <v>702</v>
      </c>
      <c r="DD986" s="14">
        <f>INDEX(属性投放!$BJ$6:$BJ$85,(CT986-2)*20+CX986)</f>
        <v>850</v>
      </c>
      <c r="DE986" s="14">
        <f>SUMIFS(DD$5:DD986,$CR$5:$CR986,"="&amp;$CR986)</f>
        <v>10415</v>
      </c>
      <c r="DF986" s="14" t="s">
        <v>703</v>
      </c>
      <c r="DG986" s="14">
        <f>INDEX(属性投放!$BK$6:$BK$85,(CT986-2)*20+CX986)</f>
        <v>425</v>
      </c>
      <c r="DH986" s="14">
        <f>SUMIFS(DG$5:DG986,$CR$5:$CR986,"="&amp;$CR986)</f>
        <v>5211</v>
      </c>
      <c r="DI986" s="14" t="s">
        <v>704</v>
      </c>
      <c r="DJ986" s="14">
        <f>INDEX(属性投放!$BL$6:$BL$85,(CT986-2)*20+CX986)</f>
        <v>8500</v>
      </c>
      <c r="DK986" s="14">
        <f>SUMIFS(DJ$5:DJ986,$CR$5:$CR986,"="&amp;$CR986)</f>
        <v>104150</v>
      </c>
    </row>
    <row r="987" spans="95:115" ht="16.5" x14ac:dyDescent="0.2">
      <c r="CQ987" s="13">
        <v>983</v>
      </c>
      <c r="CR987" s="13">
        <f t="shared" si="843"/>
        <v>19</v>
      </c>
      <c r="CS987" s="13">
        <f t="shared" si="844"/>
        <v>47</v>
      </c>
      <c r="CT987" s="14">
        <f t="shared" si="845"/>
        <v>2</v>
      </c>
      <c r="CU987" s="14">
        <f t="shared" si="846"/>
        <v>1102019</v>
      </c>
      <c r="CV987" s="14" t="str">
        <f>INDEX($O$6:$O$27,CR987)&amp;"-"&amp;INDEX(属性投放!$AB$7:$AB$26,CX987)&amp;"-魂火-"&amp;CZ987</f>
        <v>食火蜥-无间-魂火-2</v>
      </c>
      <c r="CW987" s="25" t="s">
        <v>162</v>
      </c>
      <c r="CX987" s="14">
        <f>INDEX(属性投放!$AL$7:$AL$58,CS987)</f>
        <v>19</v>
      </c>
      <c r="CY987" s="14" t="s">
        <v>701</v>
      </c>
      <c r="CZ987" s="14">
        <f>INDEX(属性投放!$AM$7:$AM$58,CS987)</f>
        <v>2</v>
      </c>
      <c r="DA987" s="14">
        <f t="shared" si="847"/>
        <v>47</v>
      </c>
      <c r="DB987" s="14">
        <f>INDEX(属性投放!$AN$7:$AN$58,DA987)</f>
        <v>137</v>
      </c>
      <c r="DC987" s="14" t="s">
        <v>702</v>
      </c>
      <c r="DD987" s="14">
        <f>INDEX(属性投放!$BJ$6:$BJ$85,(CT987-2)*20+CX987)</f>
        <v>850</v>
      </c>
      <c r="DE987" s="14">
        <f>SUMIFS(DD$5:DD987,$CR$5:$CR987,"="&amp;$CR987)</f>
        <v>11265</v>
      </c>
      <c r="DF987" s="14" t="s">
        <v>703</v>
      </c>
      <c r="DG987" s="14">
        <f>INDEX(属性投放!$BK$6:$BK$85,(CT987-2)*20+CX987)</f>
        <v>425</v>
      </c>
      <c r="DH987" s="14">
        <f>SUMIFS(DG$5:DG987,$CR$5:$CR987,"="&amp;$CR987)</f>
        <v>5636</v>
      </c>
      <c r="DI987" s="14" t="s">
        <v>704</v>
      </c>
      <c r="DJ987" s="14">
        <f>INDEX(属性投放!$BL$6:$BL$85,(CT987-2)*20+CX987)</f>
        <v>8500</v>
      </c>
      <c r="DK987" s="14">
        <f>SUMIFS(DJ$5:DJ987,$CR$5:$CR987,"="&amp;$CR987)</f>
        <v>112650</v>
      </c>
    </row>
    <row r="988" spans="95:115" ht="16.5" x14ac:dyDescent="0.2">
      <c r="CQ988" s="13">
        <v>984</v>
      </c>
      <c r="CR988" s="13">
        <f t="shared" si="843"/>
        <v>19</v>
      </c>
      <c r="CS988" s="13">
        <f t="shared" si="844"/>
        <v>48</v>
      </c>
      <c r="CT988" s="14">
        <f t="shared" si="845"/>
        <v>2</v>
      </c>
      <c r="CU988" s="14">
        <f t="shared" si="846"/>
        <v>1102019</v>
      </c>
      <c r="CV988" s="14" t="str">
        <f>INDEX($O$6:$O$27,CR988)&amp;"-"&amp;INDEX(属性投放!$AB$7:$AB$26,CX988)&amp;"-魂火-"&amp;CZ988</f>
        <v>食火蜥-无间-魂火-3</v>
      </c>
      <c r="CW988" s="25" t="s">
        <v>162</v>
      </c>
      <c r="CX988" s="14">
        <f>INDEX(属性投放!$AL$7:$AL$58,CS988)</f>
        <v>19</v>
      </c>
      <c r="CY988" s="14" t="s">
        <v>701</v>
      </c>
      <c r="CZ988" s="14">
        <f>INDEX(属性投放!$AM$7:$AM$58,CS988)</f>
        <v>3</v>
      </c>
      <c r="DA988" s="14">
        <f t="shared" si="847"/>
        <v>48</v>
      </c>
      <c r="DB988" s="14">
        <f>INDEX(属性投放!$AN$7:$AN$58,DA988)</f>
        <v>140</v>
      </c>
      <c r="DC988" s="14" t="s">
        <v>702</v>
      </c>
      <c r="DD988" s="14">
        <f>INDEX(属性投放!$BJ$6:$BJ$85,(CT988-2)*20+CX988)</f>
        <v>850</v>
      </c>
      <c r="DE988" s="14">
        <f>SUMIFS(DD$5:DD988,$CR$5:$CR988,"="&amp;$CR988)</f>
        <v>12115</v>
      </c>
      <c r="DF988" s="14" t="s">
        <v>703</v>
      </c>
      <c r="DG988" s="14">
        <f>INDEX(属性投放!$BK$6:$BK$85,(CT988-2)*20+CX988)</f>
        <v>425</v>
      </c>
      <c r="DH988" s="14">
        <f>SUMIFS(DG$5:DG988,$CR$5:$CR988,"="&amp;$CR988)</f>
        <v>6061</v>
      </c>
      <c r="DI988" s="14" t="s">
        <v>704</v>
      </c>
      <c r="DJ988" s="14">
        <f>INDEX(属性投放!$BL$6:$BL$85,(CT988-2)*20+CX988)</f>
        <v>8500</v>
      </c>
      <c r="DK988" s="14">
        <f>SUMIFS(DJ$5:DJ988,$CR$5:$CR988,"="&amp;$CR988)</f>
        <v>121150</v>
      </c>
    </row>
    <row r="989" spans="95:115" ht="16.5" x14ac:dyDescent="0.2">
      <c r="CQ989" s="13">
        <v>985</v>
      </c>
      <c r="CR989" s="13">
        <f t="shared" si="843"/>
        <v>19</v>
      </c>
      <c r="CS989" s="13">
        <f t="shared" si="844"/>
        <v>49</v>
      </c>
      <c r="CT989" s="14">
        <f t="shared" si="845"/>
        <v>2</v>
      </c>
      <c r="CU989" s="14">
        <f t="shared" si="846"/>
        <v>1102019</v>
      </c>
      <c r="CV989" s="14" t="str">
        <f>INDEX($O$6:$O$27,CR989)&amp;"-"&amp;INDEX(属性投放!$AB$7:$AB$26,CX989)&amp;"-魂火-"&amp;CZ989</f>
        <v>食火蜥-无间+1-魂火-1</v>
      </c>
      <c r="CW989" s="25" t="s">
        <v>162</v>
      </c>
      <c r="CX989" s="14">
        <f>INDEX(属性投放!$AL$7:$AL$58,CS989)</f>
        <v>20</v>
      </c>
      <c r="CY989" s="14" t="s">
        <v>701</v>
      </c>
      <c r="CZ989" s="14">
        <f>INDEX(属性投放!$AM$7:$AM$58,CS989)</f>
        <v>1</v>
      </c>
      <c r="DA989" s="14">
        <f t="shared" si="847"/>
        <v>49</v>
      </c>
      <c r="DB989" s="14">
        <f>INDEX(属性投放!$AN$7:$AN$58,DA989)</f>
        <v>142</v>
      </c>
      <c r="DC989" s="14" t="s">
        <v>702</v>
      </c>
      <c r="DD989" s="14">
        <f>INDEX(属性投放!$BJ$6:$BJ$85,(CT989-2)*20+CX989)</f>
        <v>1000</v>
      </c>
      <c r="DE989" s="14">
        <f>SUMIFS(DD$5:DD989,$CR$5:$CR989,"="&amp;$CR989)</f>
        <v>13115</v>
      </c>
      <c r="DF989" s="14" t="s">
        <v>703</v>
      </c>
      <c r="DG989" s="14">
        <f>INDEX(属性投放!$BK$6:$BK$85,(CT989-2)*20+CX989)</f>
        <v>500</v>
      </c>
      <c r="DH989" s="14">
        <f>SUMIFS(DG$5:DG989,$CR$5:$CR989,"="&amp;$CR989)</f>
        <v>6561</v>
      </c>
      <c r="DI989" s="14" t="s">
        <v>704</v>
      </c>
      <c r="DJ989" s="14">
        <f>INDEX(属性投放!$BL$6:$BL$85,(CT989-2)*20+CX989)</f>
        <v>10000</v>
      </c>
      <c r="DK989" s="14">
        <f>SUMIFS(DJ$5:DJ989,$CR$5:$CR989,"="&amp;$CR989)</f>
        <v>131150</v>
      </c>
    </row>
    <row r="990" spans="95:115" ht="16.5" x14ac:dyDescent="0.2">
      <c r="CQ990" s="13">
        <v>986</v>
      </c>
      <c r="CR990" s="13">
        <f t="shared" si="843"/>
        <v>19</v>
      </c>
      <c r="CS990" s="13">
        <f t="shared" si="844"/>
        <v>50</v>
      </c>
      <c r="CT990" s="14">
        <f t="shared" si="845"/>
        <v>2</v>
      </c>
      <c r="CU990" s="14">
        <f t="shared" si="846"/>
        <v>1102019</v>
      </c>
      <c r="CV990" s="14" t="str">
        <f>INDEX($O$6:$O$27,CR990)&amp;"-"&amp;INDEX(属性投放!$AB$7:$AB$26,CX990)&amp;"-魂火-"&amp;CZ990</f>
        <v>食火蜥-无间+1-魂火-2</v>
      </c>
      <c r="CW990" s="25" t="s">
        <v>162</v>
      </c>
      <c r="CX990" s="14">
        <f>INDEX(属性投放!$AL$7:$AL$58,CS990)</f>
        <v>20</v>
      </c>
      <c r="CY990" s="14" t="s">
        <v>701</v>
      </c>
      <c r="CZ990" s="14">
        <f>INDEX(属性投放!$AM$7:$AM$58,CS990)</f>
        <v>2</v>
      </c>
      <c r="DA990" s="14">
        <f t="shared" si="847"/>
        <v>50</v>
      </c>
      <c r="DB990" s="14">
        <f>INDEX(属性投放!$AN$7:$AN$58,DA990)</f>
        <v>145</v>
      </c>
      <c r="DC990" s="14" t="s">
        <v>702</v>
      </c>
      <c r="DD990" s="14">
        <f>INDEX(属性投放!$BJ$6:$BJ$85,(CT990-2)*20+CX990)</f>
        <v>1000</v>
      </c>
      <c r="DE990" s="14">
        <f>SUMIFS(DD$5:DD990,$CR$5:$CR990,"="&amp;$CR990)</f>
        <v>14115</v>
      </c>
      <c r="DF990" s="14" t="s">
        <v>703</v>
      </c>
      <c r="DG990" s="14">
        <f>INDEX(属性投放!$BK$6:$BK$85,(CT990-2)*20+CX990)</f>
        <v>500</v>
      </c>
      <c r="DH990" s="14">
        <f>SUMIFS(DG$5:DG990,$CR$5:$CR990,"="&amp;$CR990)</f>
        <v>7061</v>
      </c>
      <c r="DI990" s="14" t="s">
        <v>704</v>
      </c>
      <c r="DJ990" s="14">
        <f>INDEX(属性投放!$BL$6:$BL$85,(CT990-2)*20+CX990)</f>
        <v>10000</v>
      </c>
      <c r="DK990" s="14">
        <f>SUMIFS(DJ$5:DJ990,$CR$5:$CR990,"="&amp;$CR990)</f>
        <v>141150</v>
      </c>
    </row>
    <row r="991" spans="95:115" ht="16.5" x14ac:dyDescent="0.2">
      <c r="CQ991" s="13">
        <v>987</v>
      </c>
      <c r="CR991" s="13">
        <f t="shared" si="843"/>
        <v>19</v>
      </c>
      <c r="CS991" s="13">
        <f t="shared" si="844"/>
        <v>51</v>
      </c>
      <c r="CT991" s="14">
        <f t="shared" si="845"/>
        <v>2</v>
      </c>
      <c r="CU991" s="14">
        <f t="shared" si="846"/>
        <v>1102019</v>
      </c>
      <c r="CV991" s="14" t="str">
        <f>INDEX($O$6:$O$27,CR991)&amp;"-"&amp;INDEX(属性投放!$AB$7:$AB$26,CX991)&amp;"-魂火-"&amp;CZ991</f>
        <v>食火蜥-无间+1-魂火-3</v>
      </c>
      <c r="CW991" s="25" t="s">
        <v>162</v>
      </c>
      <c r="CX991" s="14">
        <f>INDEX(属性投放!$AL$7:$AL$58,CS991)</f>
        <v>20</v>
      </c>
      <c r="CY991" s="14" t="s">
        <v>701</v>
      </c>
      <c r="CZ991" s="14">
        <f>INDEX(属性投放!$AM$7:$AM$58,CS991)</f>
        <v>3</v>
      </c>
      <c r="DA991" s="14">
        <f t="shared" si="847"/>
        <v>51</v>
      </c>
      <c r="DB991" s="14">
        <f>INDEX(属性投放!$AN$7:$AN$58,DA991)</f>
        <v>147</v>
      </c>
      <c r="DC991" s="14" t="s">
        <v>702</v>
      </c>
      <c r="DD991" s="14">
        <f>INDEX(属性投放!$BJ$6:$BJ$85,(CT991-2)*20+CX991)</f>
        <v>1000</v>
      </c>
      <c r="DE991" s="14">
        <f>SUMIFS(DD$5:DD991,$CR$5:$CR991,"="&amp;$CR991)</f>
        <v>15115</v>
      </c>
      <c r="DF991" s="14" t="s">
        <v>703</v>
      </c>
      <c r="DG991" s="14">
        <f>INDEX(属性投放!$BK$6:$BK$85,(CT991-2)*20+CX991)</f>
        <v>500</v>
      </c>
      <c r="DH991" s="14">
        <f>SUMIFS(DG$5:DG991,$CR$5:$CR991,"="&amp;$CR991)</f>
        <v>7561</v>
      </c>
      <c r="DI991" s="14" t="s">
        <v>704</v>
      </c>
      <c r="DJ991" s="14">
        <f>INDEX(属性投放!$BL$6:$BL$85,(CT991-2)*20+CX991)</f>
        <v>10000</v>
      </c>
      <c r="DK991" s="14">
        <f>SUMIFS(DJ$5:DJ991,$CR$5:$CR991,"="&amp;$CR991)</f>
        <v>151150</v>
      </c>
    </row>
    <row r="992" spans="95:115" ht="16.5" x14ac:dyDescent="0.2">
      <c r="CQ992" s="13">
        <v>988</v>
      </c>
      <c r="CR992" s="13">
        <f t="shared" si="843"/>
        <v>19</v>
      </c>
      <c r="CS992" s="13">
        <f t="shared" si="844"/>
        <v>52</v>
      </c>
      <c r="CT992" s="14">
        <f t="shared" si="845"/>
        <v>2</v>
      </c>
      <c r="CU992" s="14">
        <f t="shared" si="846"/>
        <v>1102019</v>
      </c>
      <c r="CV992" s="14" t="str">
        <f>INDEX($O$6:$O$27,CR992)&amp;"-"&amp;INDEX(属性投放!$AB$7:$AB$26,CX992)&amp;"-魂火-"&amp;CZ992</f>
        <v>食火蜥-无间+1-魂火-4</v>
      </c>
      <c r="CW992" s="25" t="s">
        <v>162</v>
      </c>
      <c r="CX992" s="14">
        <f>INDEX(属性投放!$AL$7:$AL$58,CS992)</f>
        <v>20</v>
      </c>
      <c r="CY992" s="14" t="s">
        <v>701</v>
      </c>
      <c r="CZ992" s="14">
        <f>INDEX(属性投放!$AM$7:$AM$58,CS992)</f>
        <v>4</v>
      </c>
      <c r="DA992" s="14">
        <f t="shared" si="847"/>
        <v>52</v>
      </c>
      <c r="DB992" s="14">
        <f>INDEX(属性投放!$AN$7:$AN$58,DA992)</f>
        <v>150</v>
      </c>
      <c r="DC992" s="14" t="s">
        <v>702</v>
      </c>
      <c r="DD992" s="14">
        <f>INDEX(属性投放!$BJ$6:$BJ$85,(CT992-2)*20+CX992)</f>
        <v>1000</v>
      </c>
      <c r="DE992" s="14">
        <f>SUMIFS(DD$5:DD992,$CR$5:$CR992,"="&amp;$CR992)</f>
        <v>16115</v>
      </c>
      <c r="DF992" s="14" t="s">
        <v>703</v>
      </c>
      <c r="DG992" s="14">
        <f>INDEX(属性投放!$BK$6:$BK$85,(CT992-2)*20+CX992)</f>
        <v>500</v>
      </c>
      <c r="DH992" s="14">
        <f>SUMIFS(DG$5:DG992,$CR$5:$CR992,"="&amp;$CR992)</f>
        <v>8061</v>
      </c>
      <c r="DI992" s="14" t="s">
        <v>704</v>
      </c>
      <c r="DJ992" s="14">
        <f>INDEX(属性投放!$BL$6:$BL$85,(CT992-2)*20+CX992)</f>
        <v>10000</v>
      </c>
      <c r="DK992" s="14">
        <f>SUMIFS(DJ$5:DJ992,$CR$5:$CR992,"="&amp;$CR992)</f>
        <v>161150</v>
      </c>
    </row>
    <row r="993" spans="95:115" ht="16.5" x14ac:dyDescent="0.2">
      <c r="CQ993" s="13">
        <v>989</v>
      </c>
      <c r="CR993" s="13">
        <f t="shared" si="843"/>
        <v>20</v>
      </c>
      <c r="CS993" s="13">
        <f t="shared" si="844"/>
        <v>1</v>
      </c>
      <c r="CT993" s="14">
        <f t="shared" si="845"/>
        <v>3</v>
      </c>
      <c r="CU993" s="14">
        <f t="shared" si="846"/>
        <v>1102020</v>
      </c>
      <c r="CV993" s="14" t="str">
        <f>INDEX($O$6:$O$27,CR993)&amp;"-"&amp;INDEX(属性投放!$AB$7:$AB$26,CX993)&amp;"-魂火-"&amp;CZ993</f>
        <v>高顺-等活-魂火-1</v>
      </c>
      <c r="CW993" s="25" t="s">
        <v>162</v>
      </c>
      <c r="CX993" s="14">
        <f>INDEX(属性投放!$AL$7:$AL$58,CS993)</f>
        <v>1</v>
      </c>
      <c r="CY993" s="14" t="s">
        <v>701</v>
      </c>
      <c r="CZ993" s="14">
        <f>INDEX(属性投放!$AM$7:$AM$58,CS993)</f>
        <v>1</v>
      </c>
      <c r="DA993" s="14">
        <f t="shared" si="847"/>
        <v>1</v>
      </c>
      <c r="DB993" s="14">
        <f>INDEX(属性投放!$AN$7:$AN$58,DA993)</f>
        <v>5</v>
      </c>
      <c r="DC993" s="14" t="s">
        <v>702</v>
      </c>
      <c r="DD993" s="14">
        <f>INDEX(属性投放!$BJ$6:$BJ$85,(CT993-2)*20+CX993)</f>
        <v>20</v>
      </c>
      <c r="DE993" s="14">
        <f>SUMIFS(DD$5:DD993,$CR$5:$CR993,"="&amp;$CR993)</f>
        <v>20</v>
      </c>
      <c r="DF993" s="14" t="s">
        <v>703</v>
      </c>
      <c r="DG993" s="14">
        <f>INDEX(属性投放!$BK$6:$BK$85,(CT993-2)*20+CX993)</f>
        <v>10</v>
      </c>
      <c r="DH993" s="14">
        <f>SUMIFS(DG$5:DG993,$CR$5:$CR993,"="&amp;$CR993)</f>
        <v>10</v>
      </c>
      <c r="DI993" s="14" t="s">
        <v>704</v>
      </c>
      <c r="DJ993" s="14">
        <f>INDEX(属性投放!$BL$6:$BL$85,(CT993-2)*20+CX993)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843"/>
        <v>20</v>
      </c>
      <c r="CS994" s="13">
        <f t="shared" si="844"/>
        <v>2</v>
      </c>
      <c r="CT994" s="14">
        <f t="shared" si="845"/>
        <v>3</v>
      </c>
      <c r="CU994" s="14">
        <f t="shared" si="846"/>
        <v>1102020</v>
      </c>
      <c r="CV994" s="14" t="str">
        <f>INDEX($O$6:$O$27,CR994)&amp;"-"&amp;INDEX(属性投放!$AB$7:$AB$26,CX994)&amp;"-魂火-"&amp;CZ994</f>
        <v>高顺-黑绳-魂火-1</v>
      </c>
      <c r="CW994" s="25" t="s">
        <v>162</v>
      </c>
      <c r="CX994" s="14">
        <f>INDEX(属性投放!$AL$7:$AL$58,CS994)</f>
        <v>2</v>
      </c>
      <c r="CY994" s="14" t="s">
        <v>701</v>
      </c>
      <c r="CZ994" s="14">
        <f>INDEX(属性投放!$AM$7:$AM$58,CS994)</f>
        <v>1</v>
      </c>
      <c r="DA994" s="14">
        <f t="shared" si="847"/>
        <v>2</v>
      </c>
      <c r="DB994" s="14">
        <f>INDEX(属性投放!$AN$7:$AN$58,DA994)</f>
        <v>10</v>
      </c>
      <c r="DC994" s="14" t="s">
        <v>702</v>
      </c>
      <c r="DD994" s="14">
        <f>INDEX(属性投放!$BJ$6:$BJ$85,(CT994-2)*20+CX994)</f>
        <v>30</v>
      </c>
      <c r="DE994" s="14">
        <f>SUMIFS(DD$5:DD994,$CR$5:$CR994,"="&amp;$CR994)</f>
        <v>50</v>
      </c>
      <c r="DF994" s="14" t="s">
        <v>703</v>
      </c>
      <c r="DG994" s="14">
        <f>INDEX(属性投放!$BK$6:$BK$85,(CT994-2)*20+CX994)</f>
        <v>15</v>
      </c>
      <c r="DH994" s="14">
        <f>SUMIFS(DG$5:DG994,$CR$5:$CR994,"="&amp;$CR994)</f>
        <v>25</v>
      </c>
      <c r="DI994" s="14" t="s">
        <v>704</v>
      </c>
      <c r="DJ994" s="14">
        <f>INDEX(属性投放!$BL$6:$BL$85,(CT994-2)*20+CX994)</f>
        <v>300</v>
      </c>
      <c r="DK994" s="14">
        <f>SUMIFS(DJ$5:DJ994,$CR$5:$CR994,"="&amp;$CR994)</f>
        <v>500</v>
      </c>
    </row>
    <row r="995" spans="95:115" ht="16.5" x14ac:dyDescent="0.2">
      <c r="CQ995" s="13">
        <v>991</v>
      </c>
      <c r="CR995" s="13">
        <f t="shared" si="843"/>
        <v>20</v>
      </c>
      <c r="CS995" s="13">
        <f t="shared" si="844"/>
        <v>3</v>
      </c>
      <c r="CT995" s="14">
        <f t="shared" si="845"/>
        <v>3</v>
      </c>
      <c r="CU995" s="14">
        <f t="shared" si="846"/>
        <v>1102020</v>
      </c>
      <c r="CV995" s="14" t="str">
        <f>INDEX($O$6:$O$27,CR995)&amp;"-"&amp;INDEX(属性投放!$AB$7:$AB$26,CX995)&amp;"-魂火-"&amp;CZ995</f>
        <v>高顺-黑绳-魂火-2</v>
      </c>
      <c r="CW995" s="25" t="s">
        <v>162</v>
      </c>
      <c r="CX995" s="14">
        <f>INDEX(属性投放!$AL$7:$AL$58,CS995)</f>
        <v>2</v>
      </c>
      <c r="CY995" s="14" t="s">
        <v>701</v>
      </c>
      <c r="CZ995" s="14">
        <f>INDEX(属性投放!$AM$7:$AM$58,CS995)</f>
        <v>2</v>
      </c>
      <c r="DA995" s="14">
        <f t="shared" si="847"/>
        <v>3</v>
      </c>
      <c r="DB995" s="14">
        <f>INDEX(属性投放!$AN$7:$AN$58,DA995)</f>
        <v>15</v>
      </c>
      <c r="DC995" s="14" t="s">
        <v>702</v>
      </c>
      <c r="DD995" s="14">
        <f>INDEX(属性投放!$BJ$6:$BJ$85,(CT995-2)*20+CX995)</f>
        <v>30</v>
      </c>
      <c r="DE995" s="14">
        <f>SUMIFS(DD$5:DD995,$CR$5:$CR995,"="&amp;$CR995)</f>
        <v>80</v>
      </c>
      <c r="DF995" s="14" t="s">
        <v>703</v>
      </c>
      <c r="DG995" s="14">
        <f>INDEX(属性投放!$BK$6:$BK$85,(CT995-2)*20+CX995)</f>
        <v>15</v>
      </c>
      <c r="DH995" s="14">
        <f>SUMIFS(DG$5:DG995,$CR$5:$CR995,"="&amp;$CR995)</f>
        <v>40</v>
      </c>
      <c r="DI995" s="14" t="s">
        <v>704</v>
      </c>
      <c r="DJ995" s="14">
        <f>INDEX(属性投放!$BL$6:$BL$85,(CT995-2)*20+CX995)</f>
        <v>300</v>
      </c>
      <c r="DK995" s="14">
        <f>SUMIFS(DJ$5:DJ995,$CR$5:$CR995,"="&amp;$CR995)</f>
        <v>800</v>
      </c>
    </row>
    <row r="996" spans="95:115" ht="16.5" x14ac:dyDescent="0.2">
      <c r="CQ996" s="13">
        <v>992</v>
      </c>
      <c r="CR996" s="13">
        <f t="shared" si="843"/>
        <v>20</v>
      </c>
      <c r="CS996" s="13">
        <f t="shared" si="844"/>
        <v>4</v>
      </c>
      <c r="CT996" s="14">
        <f t="shared" si="845"/>
        <v>3</v>
      </c>
      <c r="CU996" s="14">
        <f t="shared" si="846"/>
        <v>1102020</v>
      </c>
      <c r="CV996" s="14" t="str">
        <f>INDEX($O$6:$O$27,CR996)&amp;"-"&amp;INDEX(属性投放!$AB$7:$AB$26,CX996)&amp;"-魂火-"&amp;CZ996</f>
        <v>高顺-黑绳+1-魂火-1</v>
      </c>
      <c r="CW996" s="25" t="s">
        <v>162</v>
      </c>
      <c r="CX996" s="14">
        <f>INDEX(属性投放!$AL$7:$AL$58,CS996)</f>
        <v>3</v>
      </c>
      <c r="CY996" s="14" t="s">
        <v>701</v>
      </c>
      <c r="CZ996" s="14">
        <f>INDEX(属性投放!$AM$7:$AM$58,CS996)</f>
        <v>1</v>
      </c>
      <c r="DA996" s="14">
        <f t="shared" si="847"/>
        <v>4</v>
      </c>
      <c r="DB996" s="14">
        <f>INDEX(属性投放!$AN$7:$AN$58,DA996)</f>
        <v>20</v>
      </c>
      <c r="DC996" s="14" t="s">
        <v>702</v>
      </c>
      <c r="DD996" s="14">
        <f>INDEX(属性投放!$BJ$6:$BJ$85,(CT996-2)*20+CX996)</f>
        <v>35</v>
      </c>
      <c r="DE996" s="14">
        <f>SUMIFS(DD$5:DD996,$CR$5:$CR996,"="&amp;$CR996)</f>
        <v>115</v>
      </c>
      <c r="DF996" s="14" t="s">
        <v>703</v>
      </c>
      <c r="DG996" s="14">
        <f>INDEX(属性投放!$BK$6:$BK$85,(CT996-2)*20+CX996)</f>
        <v>18</v>
      </c>
      <c r="DH996" s="14">
        <f>SUMIFS(DG$5:DG996,$CR$5:$CR996,"="&amp;$CR996)</f>
        <v>58</v>
      </c>
      <c r="DI996" s="14" t="s">
        <v>704</v>
      </c>
      <c r="DJ996" s="14">
        <f>INDEX(属性投放!$BL$6:$BL$85,(CT996-2)*20+CX996)</f>
        <v>350</v>
      </c>
      <c r="DK996" s="14">
        <f>SUMIFS(DJ$5:DJ996,$CR$5:$CR996,"="&amp;$CR996)</f>
        <v>1150</v>
      </c>
    </row>
    <row r="997" spans="95:115" ht="16.5" x14ac:dyDescent="0.2">
      <c r="CQ997" s="13">
        <v>993</v>
      </c>
      <c r="CR997" s="13">
        <f t="shared" si="843"/>
        <v>20</v>
      </c>
      <c r="CS997" s="13">
        <f t="shared" si="844"/>
        <v>5</v>
      </c>
      <c r="CT997" s="14">
        <f t="shared" si="845"/>
        <v>3</v>
      </c>
      <c r="CU997" s="14">
        <f t="shared" si="846"/>
        <v>1102020</v>
      </c>
      <c r="CV997" s="14" t="str">
        <f>INDEX($O$6:$O$27,CR997)&amp;"-"&amp;INDEX(属性投放!$AB$7:$AB$26,CX997)&amp;"-魂火-"&amp;CZ997</f>
        <v>高顺-黑绳+1-魂火-2</v>
      </c>
      <c r="CW997" s="25" t="s">
        <v>162</v>
      </c>
      <c r="CX997" s="14">
        <f>INDEX(属性投放!$AL$7:$AL$58,CS997)</f>
        <v>3</v>
      </c>
      <c r="CY997" s="14" t="s">
        <v>701</v>
      </c>
      <c r="CZ997" s="14">
        <f>INDEX(属性投放!$AM$7:$AM$58,CS997)</f>
        <v>2</v>
      </c>
      <c r="DA997" s="14">
        <f t="shared" si="847"/>
        <v>5</v>
      </c>
      <c r="DB997" s="14">
        <f>INDEX(属性投放!$AN$7:$AN$58,DA997)</f>
        <v>25</v>
      </c>
      <c r="DC997" s="14" t="s">
        <v>702</v>
      </c>
      <c r="DD997" s="14">
        <f>INDEX(属性投放!$BJ$6:$BJ$85,(CT997-2)*20+CX997)</f>
        <v>35</v>
      </c>
      <c r="DE997" s="14">
        <f>SUMIFS(DD$5:DD997,$CR$5:$CR997,"="&amp;$CR997)</f>
        <v>150</v>
      </c>
      <c r="DF997" s="14" t="s">
        <v>703</v>
      </c>
      <c r="DG997" s="14">
        <f>INDEX(属性投放!$BK$6:$BK$85,(CT997-2)*20+CX997)</f>
        <v>18</v>
      </c>
      <c r="DH997" s="14">
        <f>SUMIFS(DG$5:DG997,$CR$5:$CR997,"="&amp;$CR997)</f>
        <v>76</v>
      </c>
      <c r="DI997" s="14" t="s">
        <v>704</v>
      </c>
      <c r="DJ997" s="14">
        <f>INDEX(属性投放!$BL$6:$BL$85,(CT997-2)*20+CX997)</f>
        <v>350</v>
      </c>
      <c r="DK997" s="14">
        <f>SUMIFS(DJ$5:DJ997,$CR$5:$CR997,"="&amp;$CR997)</f>
        <v>1500</v>
      </c>
    </row>
    <row r="998" spans="95:115" ht="16.5" x14ac:dyDescent="0.2">
      <c r="CQ998" s="13">
        <v>994</v>
      </c>
      <c r="CR998" s="13">
        <f t="shared" si="843"/>
        <v>20</v>
      </c>
      <c r="CS998" s="13">
        <f t="shared" si="844"/>
        <v>6</v>
      </c>
      <c r="CT998" s="14">
        <f t="shared" si="845"/>
        <v>3</v>
      </c>
      <c r="CU998" s="14">
        <f t="shared" si="846"/>
        <v>1102020</v>
      </c>
      <c r="CV998" s="14" t="str">
        <f>INDEX($O$6:$O$27,CR998)&amp;"-"&amp;INDEX(属性投放!$AB$7:$AB$26,CX998)&amp;"-魂火-"&amp;CZ998</f>
        <v>高顺-众合-魂火-1</v>
      </c>
      <c r="CW998" s="25" t="s">
        <v>162</v>
      </c>
      <c r="CX998" s="14">
        <f>INDEX(属性投放!$AL$7:$AL$58,CS998)</f>
        <v>4</v>
      </c>
      <c r="CY998" s="14" t="s">
        <v>701</v>
      </c>
      <c r="CZ998" s="14">
        <f>INDEX(属性投放!$AM$7:$AM$58,CS998)</f>
        <v>1</v>
      </c>
      <c r="DA998" s="14">
        <f t="shared" si="847"/>
        <v>6</v>
      </c>
      <c r="DB998" s="14">
        <f>INDEX(属性投放!$AN$7:$AN$58,DA998)</f>
        <v>30</v>
      </c>
      <c r="DC998" s="14" t="s">
        <v>702</v>
      </c>
      <c r="DD998" s="14">
        <f>INDEX(属性投放!$BJ$6:$BJ$85,(CT998-2)*20+CX998)</f>
        <v>45</v>
      </c>
      <c r="DE998" s="14">
        <f>SUMIFS(DD$5:DD998,$CR$5:$CR998,"="&amp;$CR998)</f>
        <v>195</v>
      </c>
      <c r="DF998" s="14" t="s">
        <v>703</v>
      </c>
      <c r="DG998" s="14">
        <f>INDEX(属性投放!$BK$6:$BK$85,(CT998-2)*20+CX998)</f>
        <v>23</v>
      </c>
      <c r="DH998" s="14">
        <f>SUMIFS(DG$5:DG998,$CR$5:$CR998,"="&amp;$CR998)</f>
        <v>99</v>
      </c>
      <c r="DI998" s="14" t="s">
        <v>704</v>
      </c>
      <c r="DJ998" s="14">
        <f>INDEX(属性投放!$BL$6:$BL$85,(CT998-2)*20+CX998)</f>
        <v>450</v>
      </c>
      <c r="DK998" s="14">
        <f>SUMIFS(DJ$5:DJ998,$CR$5:$CR998,"="&amp;$CR998)</f>
        <v>1950</v>
      </c>
    </row>
    <row r="999" spans="95:115" ht="16.5" x14ac:dyDescent="0.2">
      <c r="CQ999" s="13">
        <v>995</v>
      </c>
      <c r="CR999" s="13">
        <f t="shared" si="843"/>
        <v>20</v>
      </c>
      <c r="CS999" s="13">
        <f t="shared" si="844"/>
        <v>7</v>
      </c>
      <c r="CT999" s="14">
        <f t="shared" si="845"/>
        <v>3</v>
      </c>
      <c r="CU999" s="14">
        <f t="shared" si="846"/>
        <v>1102020</v>
      </c>
      <c r="CV999" s="14" t="str">
        <f>INDEX($O$6:$O$27,CR999)&amp;"-"&amp;INDEX(属性投放!$AB$7:$AB$26,CX999)&amp;"-魂火-"&amp;CZ999</f>
        <v>高顺-众合-魂火-2</v>
      </c>
      <c r="CW999" s="25" t="s">
        <v>162</v>
      </c>
      <c r="CX999" s="14">
        <f>INDEX(属性投放!$AL$7:$AL$58,CS999)</f>
        <v>4</v>
      </c>
      <c r="CY999" s="14" t="s">
        <v>701</v>
      </c>
      <c r="CZ999" s="14">
        <f>INDEX(属性投放!$AM$7:$AM$58,CS999)</f>
        <v>2</v>
      </c>
      <c r="DA999" s="14">
        <f t="shared" si="847"/>
        <v>7</v>
      </c>
      <c r="DB999" s="14">
        <f>INDEX(属性投放!$AN$7:$AN$58,DA999)</f>
        <v>35</v>
      </c>
      <c r="DC999" s="14" t="s">
        <v>702</v>
      </c>
      <c r="DD999" s="14">
        <f>INDEX(属性投放!$BJ$6:$BJ$85,(CT999-2)*20+CX999)</f>
        <v>45</v>
      </c>
      <c r="DE999" s="14">
        <f>SUMIFS(DD$5:DD999,$CR$5:$CR999,"="&amp;$CR999)</f>
        <v>240</v>
      </c>
      <c r="DF999" s="14" t="s">
        <v>703</v>
      </c>
      <c r="DG999" s="14">
        <f>INDEX(属性投放!$BK$6:$BK$85,(CT999-2)*20+CX999)</f>
        <v>23</v>
      </c>
      <c r="DH999" s="14">
        <f>SUMIFS(DG$5:DG999,$CR$5:$CR999,"="&amp;$CR999)</f>
        <v>122</v>
      </c>
      <c r="DI999" s="14" t="s">
        <v>704</v>
      </c>
      <c r="DJ999" s="14">
        <f>INDEX(属性投放!$BL$6:$BL$85,(CT999-2)*20+CX999)</f>
        <v>450</v>
      </c>
      <c r="DK999" s="14">
        <f>SUMIFS(DJ$5:DJ999,$CR$5:$CR999,"="&amp;$CR999)</f>
        <v>2400</v>
      </c>
    </row>
    <row r="1000" spans="95:115" ht="16.5" x14ac:dyDescent="0.2">
      <c r="CQ1000" s="13">
        <v>996</v>
      </c>
      <c r="CR1000" s="13">
        <f t="shared" si="843"/>
        <v>20</v>
      </c>
      <c r="CS1000" s="13">
        <f t="shared" si="844"/>
        <v>8</v>
      </c>
      <c r="CT1000" s="14">
        <f t="shared" si="845"/>
        <v>3</v>
      </c>
      <c r="CU1000" s="14">
        <f t="shared" si="846"/>
        <v>1102020</v>
      </c>
      <c r="CV1000" s="14" t="str">
        <f>INDEX($O$6:$O$27,CR1000)&amp;"-"&amp;INDEX(属性投放!$AB$7:$AB$26,CX1000)&amp;"-魂火-"&amp;CZ1000</f>
        <v>高顺-众合+1-魂火-1</v>
      </c>
      <c r="CW1000" s="25" t="s">
        <v>162</v>
      </c>
      <c r="CX1000" s="14">
        <f>INDEX(属性投放!$AL$7:$AL$58,CS1000)</f>
        <v>5</v>
      </c>
      <c r="CY1000" s="14" t="s">
        <v>701</v>
      </c>
      <c r="CZ1000" s="14">
        <f>INDEX(属性投放!$AM$7:$AM$58,CS1000)</f>
        <v>1</v>
      </c>
      <c r="DA1000" s="14">
        <f t="shared" si="847"/>
        <v>8</v>
      </c>
      <c r="DB1000" s="14">
        <f>INDEX(属性投放!$AN$7:$AN$58,DA1000)</f>
        <v>40</v>
      </c>
      <c r="DC1000" s="14" t="s">
        <v>702</v>
      </c>
      <c r="DD1000" s="14">
        <f>INDEX(属性投放!$BJ$6:$BJ$85,(CT1000-2)*20+CX1000)</f>
        <v>50</v>
      </c>
      <c r="DE1000" s="14">
        <f>SUMIFS(DD$5:DD1000,$CR$5:$CR1000,"="&amp;$CR1000)</f>
        <v>290</v>
      </c>
      <c r="DF1000" s="14" t="s">
        <v>703</v>
      </c>
      <c r="DG1000" s="14">
        <f>INDEX(属性投放!$BK$6:$BK$85,(CT1000-2)*20+CX1000)</f>
        <v>25</v>
      </c>
      <c r="DH1000" s="14">
        <f>SUMIFS(DG$5:DG1000,$CR$5:$CR1000,"="&amp;$CR1000)</f>
        <v>147</v>
      </c>
      <c r="DI1000" s="14" t="s">
        <v>704</v>
      </c>
      <c r="DJ1000" s="14">
        <f>INDEX(属性投放!$BL$6:$BL$85,(CT1000-2)*20+CX1000)</f>
        <v>500</v>
      </c>
      <c r="DK1000" s="14">
        <f>SUMIFS(DJ$5:DJ1000,$CR$5:$CR1000,"="&amp;$CR1000)</f>
        <v>2900</v>
      </c>
    </row>
    <row r="1001" spans="95:115" ht="16.5" x14ac:dyDescent="0.2">
      <c r="CQ1001" s="13">
        <v>997</v>
      </c>
      <c r="CR1001" s="13">
        <f t="shared" si="843"/>
        <v>20</v>
      </c>
      <c r="CS1001" s="13">
        <f t="shared" si="844"/>
        <v>9</v>
      </c>
      <c r="CT1001" s="14">
        <f t="shared" si="845"/>
        <v>3</v>
      </c>
      <c r="CU1001" s="14">
        <f t="shared" si="846"/>
        <v>1102020</v>
      </c>
      <c r="CV1001" s="14" t="str">
        <f>INDEX($O$6:$O$27,CR1001)&amp;"-"&amp;INDEX(属性投放!$AB$7:$AB$26,CX1001)&amp;"-魂火-"&amp;CZ1001</f>
        <v>高顺-众合+1-魂火-2</v>
      </c>
      <c r="CW1001" s="25" t="s">
        <v>162</v>
      </c>
      <c r="CX1001" s="14">
        <f>INDEX(属性投放!$AL$7:$AL$58,CS1001)</f>
        <v>5</v>
      </c>
      <c r="CY1001" s="14" t="s">
        <v>701</v>
      </c>
      <c r="CZ1001" s="14">
        <f>INDEX(属性投放!$AM$7:$AM$58,CS1001)</f>
        <v>2</v>
      </c>
      <c r="DA1001" s="14">
        <f t="shared" si="847"/>
        <v>9</v>
      </c>
      <c r="DB1001" s="14">
        <f>INDEX(属性投放!$AN$7:$AN$58,DA1001)</f>
        <v>42</v>
      </c>
      <c r="DC1001" s="14" t="s">
        <v>702</v>
      </c>
      <c r="DD1001" s="14">
        <f>INDEX(属性投放!$BJ$6:$BJ$85,(CT1001-2)*20+CX1001)</f>
        <v>50</v>
      </c>
      <c r="DE1001" s="14">
        <f>SUMIFS(DD$5:DD1001,$CR$5:$CR1001,"="&amp;$CR1001)</f>
        <v>340</v>
      </c>
      <c r="DF1001" s="14" t="s">
        <v>703</v>
      </c>
      <c r="DG1001" s="14">
        <f>INDEX(属性投放!$BK$6:$BK$85,(CT1001-2)*20+CX1001)</f>
        <v>25</v>
      </c>
      <c r="DH1001" s="14">
        <f>SUMIFS(DG$5:DG1001,$CR$5:$CR1001,"="&amp;$CR1001)</f>
        <v>172</v>
      </c>
      <c r="DI1001" s="14" t="s">
        <v>704</v>
      </c>
      <c r="DJ1001" s="14">
        <f>INDEX(属性投放!$BL$6:$BL$85,(CT1001-2)*20+CX1001)</f>
        <v>500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843"/>
        <v>20</v>
      </c>
      <c r="CS1002" s="13">
        <f t="shared" si="844"/>
        <v>10</v>
      </c>
      <c r="CT1002" s="14">
        <f t="shared" si="845"/>
        <v>3</v>
      </c>
      <c r="CU1002" s="14">
        <f t="shared" si="846"/>
        <v>1102020</v>
      </c>
      <c r="CV1002" s="14" t="str">
        <f>INDEX($O$6:$O$27,CR1002)&amp;"-"&amp;INDEX(属性投放!$AB$7:$AB$26,CX1002)&amp;"-魂火-"&amp;CZ1002</f>
        <v>高顺-众合+2-魂火-1</v>
      </c>
      <c r="CW1002" s="25" t="s">
        <v>162</v>
      </c>
      <c r="CX1002" s="14">
        <f>INDEX(属性投放!$AL$7:$AL$58,CS1002)</f>
        <v>6</v>
      </c>
      <c r="CY1002" s="14" t="s">
        <v>701</v>
      </c>
      <c r="CZ1002" s="14">
        <f>INDEX(属性投放!$AM$7:$AM$58,CS1002)</f>
        <v>1</v>
      </c>
      <c r="DA1002" s="14">
        <f t="shared" si="847"/>
        <v>10</v>
      </c>
      <c r="DB1002" s="14">
        <f>INDEX(属性投放!$AN$7:$AN$58,DA1002)</f>
        <v>45</v>
      </c>
      <c r="DC1002" s="14" t="s">
        <v>702</v>
      </c>
      <c r="DD1002" s="14">
        <f>INDEX(属性投放!$BJ$6:$BJ$85,(CT1002-2)*20+CX1002)</f>
        <v>60</v>
      </c>
      <c r="DE1002" s="14">
        <f>SUMIFS(DD$5:DD1002,$CR$5:$CR1002,"="&amp;$CR1002)</f>
        <v>400</v>
      </c>
      <c r="DF1002" s="14" t="s">
        <v>703</v>
      </c>
      <c r="DG1002" s="14">
        <f>INDEX(属性投放!$BK$6:$BK$85,(CT1002-2)*20+CX1002)</f>
        <v>30</v>
      </c>
      <c r="DH1002" s="14">
        <f>SUMIFS(DG$5:DG1002,$CR$5:$CR1002,"="&amp;$CR1002)</f>
        <v>202</v>
      </c>
      <c r="DI1002" s="14" t="s">
        <v>704</v>
      </c>
      <c r="DJ1002" s="14">
        <f>INDEX(属性投放!$BL$6:$BL$85,(CT1002-2)*20+CX1002)</f>
        <v>600</v>
      </c>
      <c r="DK1002" s="14">
        <f>SUMIFS(DJ$5:DJ1002,$CR$5:$CR1002,"="&amp;$CR1002)</f>
        <v>4000</v>
      </c>
    </row>
    <row r="1003" spans="95:115" ht="16.5" x14ac:dyDescent="0.2">
      <c r="CQ1003" s="13">
        <v>999</v>
      </c>
      <c r="CR1003" s="13">
        <f t="shared" si="843"/>
        <v>20</v>
      </c>
      <c r="CS1003" s="13">
        <f t="shared" si="844"/>
        <v>11</v>
      </c>
      <c r="CT1003" s="14">
        <f t="shared" si="845"/>
        <v>3</v>
      </c>
      <c r="CU1003" s="14">
        <f t="shared" si="846"/>
        <v>1102020</v>
      </c>
      <c r="CV1003" s="14" t="str">
        <f>INDEX($O$6:$O$27,CR1003)&amp;"-"&amp;INDEX(属性投放!$AB$7:$AB$26,CX1003)&amp;"-魂火-"&amp;CZ1003</f>
        <v>高顺-众合+2-魂火-2</v>
      </c>
      <c r="CW1003" s="25" t="s">
        <v>162</v>
      </c>
      <c r="CX1003" s="14">
        <f>INDEX(属性投放!$AL$7:$AL$58,CS1003)</f>
        <v>6</v>
      </c>
      <c r="CY1003" s="14" t="s">
        <v>701</v>
      </c>
      <c r="CZ1003" s="14">
        <f>INDEX(属性投放!$AM$7:$AM$58,CS1003)</f>
        <v>2</v>
      </c>
      <c r="DA1003" s="14">
        <f t="shared" si="847"/>
        <v>11</v>
      </c>
      <c r="DB1003" s="14">
        <f>INDEX(属性投放!$AN$7:$AN$58,DA1003)</f>
        <v>47</v>
      </c>
      <c r="DC1003" s="14" t="s">
        <v>702</v>
      </c>
      <c r="DD1003" s="14">
        <f>INDEX(属性投放!$BJ$6:$BJ$85,(CT1003-2)*20+CX1003)</f>
        <v>60</v>
      </c>
      <c r="DE1003" s="14">
        <f>SUMIFS(DD$5:DD1003,$CR$5:$CR1003,"="&amp;$CR1003)</f>
        <v>460</v>
      </c>
      <c r="DF1003" s="14" t="s">
        <v>703</v>
      </c>
      <c r="DG1003" s="14">
        <f>INDEX(属性投放!$BK$6:$BK$85,(CT1003-2)*20+CX1003)</f>
        <v>30</v>
      </c>
      <c r="DH1003" s="14">
        <f>SUMIFS(DG$5:DG1003,$CR$5:$CR1003,"="&amp;$CR1003)</f>
        <v>232</v>
      </c>
      <c r="DI1003" s="14" t="s">
        <v>704</v>
      </c>
      <c r="DJ1003" s="14">
        <f>INDEX(属性投放!$BL$6:$BL$85,(CT1003-2)*20+CX1003)</f>
        <v>600</v>
      </c>
      <c r="DK1003" s="14">
        <f>SUMIFS(DJ$5:DJ1003,$CR$5:$CR1003,"="&amp;$CR1003)</f>
        <v>4600</v>
      </c>
    </row>
    <row r="1004" spans="95:115" ht="16.5" x14ac:dyDescent="0.2">
      <c r="CQ1004" s="13">
        <v>1000</v>
      </c>
      <c r="CR1004" s="13">
        <f t="shared" si="843"/>
        <v>20</v>
      </c>
      <c r="CS1004" s="13">
        <f t="shared" si="844"/>
        <v>12</v>
      </c>
      <c r="CT1004" s="14">
        <f t="shared" si="845"/>
        <v>3</v>
      </c>
      <c r="CU1004" s="14">
        <f t="shared" si="846"/>
        <v>1102020</v>
      </c>
      <c r="CV1004" s="14" t="str">
        <f>INDEX($O$6:$O$27,CR1004)&amp;"-"&amp;INDEX(属性投放!$AB$7:$AB$26,CX1004)&amp;"-魂火-"&amp;CZ1004</f>
        <v>高顺-叫唤-魂火-1</v>
      </c>
      <c r="CW1004" s="25" t="s">
        <v>162</v>
      </c>
      <c r="CX1004" s="14">
        <f>INDEX(属性投放!$AL$7:$AL$58,CS1004)</f>
        <v>7</v>
      </c>
      <c r="CY1004" s="14" t="s">
        <v>701</v>
      </c>
      <c r="CZ1004" s="14">
        <f>INDEX(属性投放!$AM$7:$AM$58,CS1004)</f>
        <v>1</v>
      </c>
      <c r="DA1004" s="14">
        <f t="shared" si="847"/>
        <v>12</v>
      </c>
      <c r="DB1004" s="14">
        <f>INDEX(属性投放!$AN$7:$AN$58,DA1004)</f>
        <v>50</v>
      </c>
      <c r="DC1004" s="14" t="s">
        <v>702</v>
      </c>
      <c r="DD1004" s="14">
        <f>INDEX(属性投放!$BJ$6:$BJ$85,(CT1004-2)*20+CX1004)</f>
        <v>80</v>
      </c>
      <c r="DE1004" s="14">
        <f>SUMIFS(DD$5:DD1004,$CR$5:$CR1004,"="&amp;$CR1004)</f>
        <v>540</v>
      </c>
      <c r="DF1004" s="14" t="s">
        <v>703</v>
      </c>
      <c r="DG1004" s="14">
        <f>INDEX(属性投放!$BK$6:$BK$85,(CT1004-2)*20+CX1004)</f>
        <v>40</v>
      </c>
      <c r="DH1004" s="14">
        <f>SUMIFS(DG$5:DG1004,$CR$5:$CR1004,"="&amp;$CR1004)</f>
        <v>272</v>
      </c>
      <c r="DI1004" s="14" t="s">
        <v>704</v>
      </c>
      <c r="DJ1004" s="14">
        <f>INDEX(属性投放!$BL$6:$BL$85,(CT1004-2)*20+CX1004)</f>
        <v>800</v>
      </c>
      <c r="DK1004" s="14">
        <f>SUMIFS(DJ$5:DJ1004,$CR$5:$CR1004,"="&amp;$CR1004)</f>
        <v>5400</v>
      </c>
    </row>
    <row r="1005" spans="95:115" ht="16.5" x14ac:dyDescent="0.2">
      <c r="CQ1005" s="13">
        <v>1001</v>
      </c>
      <c r="CR1005" s="13">
        <f t="shared" si="843"/>
        <v>20</v>
      </c>
      <c r="CS1005" s="13">
        <f t="shared" si="844"/>
        <v>13</v>
      </c>
      <c r="CT1005" s="14">
        <f t="shared" si="845"/>
        <v>3</v>
      </c>
      <c r="CU1005" s="14">
        <f t="shared" si="846"/>
        <v>1102020</v>
      </c>
      <c r="CV1005" s="14" t="str">
        <f>INDEX($O$6:$O$27,CR1005)&amp;"-"&amp;INDEX(属性投放!$AB$7:$AB$26,CX1005)&amp;"-魂火-"&amp;CZ1005</f>
        <v>高顺-叫唤-魂火-2</v>
      </c>
      <c r="CW1005" s="25" t="s">
        <v>162</v>
      </c>
      <c r="CX1005" s="14">
        <f>INDEX(属性投放!$AL$7:$AL$58,CS1005)</f>
        <v>7</v>
      </c>
      <c r="CY1005" s="14" t="s">
        <v>701</v>
      </c>
      <c r="CZ1005" s="14">
        <f>INDEX(属性投放!$AM$7:$AM$58,CS1005)</f>
        <v>2</v>
      </c>
      <c r="DA1005" s="14">
        <f t="shared" si="847"/>
        <v>13</v>
      </c>
      <c r="DB1005" s="14">
        <f>INDEX(属性投放!$AN$7:$AN$58,DA1005)</f>
        <v>52</v>
      </c>
      <c r="DC1005" s="14" t="s">
        <v>702</v>
      </c>
      <c r="DD1005" s="14">
        <f>INDEX(属性投放!$BJ$6:$BJ$85,(CT1005-2)*20+CX1005)</f>
        <v>80</v>
      </c>
      <c r="DE1005" s="14">
        <f>SUMIFS(DD$5:DD1005,$CR$5:$CR1005,"="&amp;$CR1005)</f>
        <v>620</v>
      </c>
      <c r="DF1005" s="14" t="s">
        <v>703</v>
      </c>
      <c r="DG1005" s="14">
        <f>INDEX(属性投放!$BK$6:$BK$85,(CT1005-2)*20+CX1005)</f>
        <v>40</v>
      </c>
      <c r="DH1005" s="14">
        <f>SUMIFS(DG$5:DG1005,$CR$5:$CR1005,"="&amp;$CR1005)</f>
        <v>312</v>
      </c>
      <c r="DI1005" s="14" t="s">
        <v>704</v>
      </c>
      <c r="DJ1005" s="14">
        <f>INDEX(属性投放!$BL$6:$BL$85,(CT1005-2)*20+CX1005)</f>
        <v>800</v>
      </c>
      <c r="DK1005" s="14">
        <f>SUMIFS(DJ$5:DJ1005,$CR$5:$CR1005,"="&amp;$CR1005)</f>
        <v>6200</v>
      </c>
    </row>
    <row r="1006" spans="95:115" ht="16.5" x14ac:dyDescent="0.2">
      <c r="CQ1006" s="13">
        <v>1002</v>
      </c>
      <c r="CR1006" s="13">
        <f t="shared" si="843"/>
        <v>20</v>
      </c>
      <c r="CS1006" s="13">
        <f t="shared" si="844"/>
        <v>14</v>
      </c>
      <c r="CT1006" s="14">
        <f t="shared" si="845"/>
        <v>3</v>
      </c>
      <c r="CU1006" s="14">
        <f t="shared" si="846"/>
        <v>1102020</v>
      </c>
      <c r="CV1006" s="14" t="str">
        <f>INDEX($O$6:$O$27,CR1006)&amp;"-"&amp;INDEX(属性投放!$AB$7:$AB$26,CX1006)&amp;"-魂火-"&amp;CZ1006</f>
        <v>高顺-叫唤+1-魂火-1</v>
      </c>
      <c r="CW1006" s="25" t="s">
        <v>162</v>
      </c>
      <c r="CX1006" s="14">
        <f>INDEX(属性投放!$AL$7:$AL$58,CS1006)</f>
        <v>8</v>
      </c>
      <c r="CY1006" s="14" t="s">
        <v>701</v>
      </c>
      <c r="CZ1006" s="14">
        <f>INDEX(属性投放!$AM$7:$AM$58,CS1006)</f>
        <v>1</v>
      </c>
      <c r="DA1006" s="14">
        <f t="shared" si="847"/>
        <v>14</v>
      </c>
      <c r="DB1006" s="14">
        <f>INDEX(属性投放!$AN$7:$AN$58,DA1006)</f>
        <v>55</v>
      </c>
      <c r="DC1006" s="14" t="s">
        <v>702</v>
      </c>
      <c r="DD1006" s="14">
        <f>INDEX(属性投放!$BJ$6:$BJ$85,(CT1006-2)*20+CX1006)</f>
        <v>100</v>
      </c>
      <c r="DE1006" s="14">
        <f>SUMIFS(DD$5:DD1006,$CR$5:$CR1006,"="&amp;$CR1006)</f>
        <v>720</v>
      </c>
      <c r="DF1006" s="14" t="s">
        <v>703</v>
      </c>
      <c r="DG1006" s="14">
        <f>INDEX(属性投放!$BK$6:$BK$85,(CT1006-2)*20+CX1006)</f>
        <v>50</v>
      </c>
      <c r="DH1006" s="14">
        <f>SUMIFS(DG$5:DG1006,$CR$5:$CR1006,"="&amp;$CR1006)</f>
        <v>362</v>
      </c>
      <c r="DI1006" s="14" t="s">
        <v>704</v>
      </c>
      <c r="DJ1006" s="14">
        <f>INDEX(属性投放!$BL$6:$BL$85,(CT1006-2)*20+CX1006)</f>
        <v>1000</v>
      </c>
      <c r="DK1006" s="14">
        <f>SUMIFS(DJ$5:DJ1006,$CR$5:$CR1006,"="&amp;$CR1006)</f>
        <v>7200</v>
      </c>
    </row>
    <row r="1007" spans="95:115" ht="16.5" x14ac:dyDescent="0.2">
      <c r="CQ1007" s="13">
        <v>1003</v>
      </c>
      <c r="CR1007" s="13">
        <f t="shared" si="843"/>
        <v>20</v>
      </c>
      <c r="CS1007" s="13">
        <f t="shared" si="844"/>
        <v>15</v>
      </c>
      <c r="CT1007" s="14">
        <f t="shared" si="845"/>
        <v>3</v>
      </c>
      <c r="CU1007" s="14">
        <f t="shared" si="846"/>
        <v>1102020</v>
      </c>
      <c r="CV1007" s="14" t="str">
        <f>INDEX($O$6:$O$27,CR1007)&amp;"-"&amp;INDEX(属性投放!$AB$7:$AB$26,CX1007)&amp;"-魂火-"&amp;CZ1007</f>
        <v>高顺-叫唤+1-魂火-2</v>
      </c>
      <c r="CW1007" s="25" t="s">
        <v>162</v>
      </c>
      <c r="CX1007" s="14">
        <f>INDEX(属性投放!$AL$7:$AL$58,CS1007)</f>
        <v>8</v>
      </c>
      <c r="CY1007" s="14" t="s">
        <v>701</v>
      </c>
      <c r="CZ1007" s="14">
        <f>INDEX(属性投放!$AM$7:$AM$58,CS1007)</f>
        <v>2</v>
      </c>
      <c r="DA1007" s="14">
        <f t="shared" si="847"/>
        <v>15</v>
      </c>
      <c r="DB1007" s="14">
        <f>INDEX(属性投放!$AN$7:$AN$58,DA1007)</f>
        <v>57</v>
      </c>
      <c r="DC1007" s="14" t="s">
        <v>702</v>
      </c>
      <c r="DD1007" s="14">
        <f>INDEX(属性投放!$BJ$6:$BJ$85,(CT1007-2)*20+CX1007)</f>
        <v>100</v>
      </c>
      <c r="DE1007" s="14">
        <f>SUMIFS(DD$5:DD1007,$CR$5:$CR1007,"="&amp;$CR1007)</f>
        <v>820</v>
      </c>
      <c r="DF1007" s="14" t="s">
        <v>703</v>
      </c>
      <c r="DG1007" s="14">
        <f>INDEX(属性投放!$BK$6:$BK$85,(CT1007-2)*20+CX1007)</f>
        <v>50</v>
      </c>
      <c r="DH1007" s="14">
        <f>SUMIFS(DG$5:DG1007,$CR$5:$CR1007,"="&amp;$CR1007)</f>
        <v>412</v>
      </c>
      <c r="DI1007" s="14" t="s">
        <v>704</v>
      </c>
      <c r="DJ1007" s="14">
        <f>INDEX(属性投放!$BL$6:$BL$85,(CT1007-2)*20+CX1007)</f>
        <v>1000</v>
      </c>
      <c r="DK1007" s="14">
        <f>SUMIFS(DJ$5:DJ1007,$CR$5:$CR1007,"="&amp;$CR1007)</f>
        <v>8200</v>
      </c>
    </row>
    <row r="1008" spans="95:115" ht="16.5" x14ac:dyDescent="0.2">
      <c r="CQ1008" s="13">
        <v>1004</v>
      </c>
      <c r="CR1008" s="13">
        <f t="shared" si="843"/>
        <v>20</v>
      </c>
      <c r="CS1008" s="13">
        <f t="shared" si="844"/>
        <v>16</v>
      </c>
      <c r="CT1008" s="14">
        <f t="shared" si="845"/>
        <v>3</v>
      </c>
      <c r="CU1008" s="14">
        <f t="shared" si="846"/>
        <v>1102020</v>
      </c>
      <c r="CV1008" s="14" t="str">
        <f>INDEX($O$6:$O$27,CR1008)&amp;"-"&amp;INDEX(属性投放!$AB$7:$AB$26,CX1008)&amp;"-魂火-"&amp;CZ1008</f>
        <v>高顺-叫唤+2-魂火-1</v>
      </c>
      <c r="CW1008" s="25" t="s">
        <v>162</v>
      </c>
      <c r="CX1008" s="14">
        <f>INDEX(属性投放!$AL$7:$AL$58,CS1008)</f>
        <v>9</v>
      </c>
      <c r="CY1008" s="14" t="s">
        <v>701</v>
      </c>
      <c r="CZ1008" s="14">
        <f>INDEX(属性投放!$AM$7:$AM$58,CS1008)</f>
        <v>1</v>
      </c>
      <c r="DA1008" s="14">
        <f t="shared" si="847"/>
        <v>16</v>
      </c>
      <c r="DB1008" s="14">
        <f>INDEX(属性投放!$AN$7:$AN$58,DA1008)</f>
        <v>60</v>
      </c>
      <c r="DC1008" s="14" t="s">
        <v>702</v>
      </c>
      <c r="DD1008" s="14">
        <f>INDEX(属性投放!$BJ$6:$BJ$85,(CT1008-2)*20+CX1008)</f>
        <v>120</v>
      </c>
      <c r="DE1008" s="14">
        <f>SUMIFS(DD$5:DD1008,$CR$5:$CR1008,"="&amp;$CR1008)</f>
        <v>940</v>
      </c>
      <c r="DF1008" s="14" t="s">
        <v>703</v>
      </c>
      <c r="DG1008" s="14">
        <f>INDEX(属性投放!$BK$6:$BK$85,(CT1008-2)*20+CX1008)</f>
        <v>60</v>
      </c>
      <c r="DH1008" s="14">
        <f>SUMIFS(DG$5:DG1008,$CR$5:$CR1008,"="&amp;$CR1008)</f>
        <v>472</v>
      </c>
      <c r="DI1008" s="14" t="s">
        <v>704</v>
      </c>
      <c r="DJ1008" s="14">
        <f>INDEX(属性投放!$BL$6:$BL$85,(CT1008-2)*20+CX1008)</f>
        <v>1200</v>
      </c>
      <c r="DK1008" s="14">
        <f>SUMIFS(DJ$5:DJ1008,$CR$5:$CR1008,"="&amp;$CR1008)</f>
        <v>9400</v>
      </c>
    </row>
    <row r="1009" spans="95:115" ht="16.5" x14ac:dyDescent="0.2">
      <c r="CQ1009" s="13">
        <v>1005</v>
      </c>
      <c r="CR1009" s="13">
        <f t="shared" si="843"/>
        <v>20</v>
      </c>
      <c r="CS1009" s="13">
        <f t="shared" si="844"/>
        <v>17</v>
      </c>
      <c r="CT1009" s="14">
        <f t="shared" si="845"/>
        <v>3</v>
      </c>
      <c r="CU1009" s="14">
        <f t="shared" si="846"/>
        <v>1102020</v>
      </c>
      <c r="CV1009" s="14" t="str">
        <f>INDEX($O$6:$O$27,CR1009)&amp;"-"&amp;INDEX(属性投放!$AB$7:$AB$26,CX1009)&amp;"-魂火-"&amp;CZ1009</f>
        <v>高顺-叫唤+2-魂火-2</v>
      </c>
      <c r="CW1009" s="25" t="s">
        <v>162</v>
      </c>
      <c r="CX1009" s="14">
        <f>INDEX(属性投放!$AL$7:$AL$58,CS1009)</f>
        <v>9</v>
      </c>
      <c r="CY1009" s="14" t="s">
        <v>701</v>
      </c>
      <c r="CZ1009" s="14">
        <f>INDEX(属性投放!$AM$7:$AM$58,CS1009)</f>
        <v>2</v>
      </c>
      <c r="DA1009" s="14">
        <f t="shared" si="847"/>
        <v>17</v>
      </c>
      <c r="DB1009" s="14">
        <f>INDEX(属性投放!$AN$7:$AN$58,DA1009)</f>
        <v>62</v>
      </c>
      <c r="DC1009" s="14" t="s">
        <v>702</v>
      </c>
      <c r="DD1009" s="14">
        <f>INDEX(属性投放!$BJ$6:$BJ$85,(CT1009-2)*20+CX1009)</f>
        <v>120</v>
      </c>
      <c r="DE1009" s="14">
        <f>SUMIFS(DD$5:DD1009,$CR$5:$CR1009,"="&amp;$CR1009)</f>
        <v>1060</v>
      </c>
      <c r="DF1009" s="14" t="s">
        <v>703</v>
      </c>
      <c r="DG1009" s="14">
        <f>INDEX(属性投放!$BK$6:$BK$85,(CT1009-2)*20+CX1009)</f>
        <v>60</v>
      </c>
      <c r="DH1009" s="14">
        <f>SUMIFS(DG$5:DG1009,$CR$5:$CR1009,"="&amp;$CR1009)</f>
        <v>532</v>
      </c>
      <c r="DI1009" s="14" t="s">
        <v>704</v>
      </c>
      <c r="DJ1009" s="14">
        <f>INDEX(属性投放!$BL$6:$BL$85,(CT1009-2)*20+CX1009)</f>
        <v>1200</v>
      </c>
      <c r="DK1009" s="14">
        <f>SUMIFS(DJ$5:DJ1009,$CR$5:$CR1009,"="&amp;$CR1009)</f>
        <v>10600</v>
      </c>
    </row>
    <row r="1010" spans="95:115" ht="16.5" x14ac:dyDescent="0.2">
      <c r="CQ1010" s="13">
        <v>1006</v>
      </c>
      <c r="CR1010" s="13">
        <f t="shared" si="843"/>
        <v>20</v>
      </c>
      <c r="CS1010" s="13">
        <f t="shared" si="844"/>
        <v>18</v>
      </c>
      <c r="CT1010" s="14">
        <f t="shared" si="845"/>
        <v>3</v>
      </c>
      <c r="CU1010" s="14">
        <f t="shared" si="846"/>
        <v>1102020</v>
      </c>
      <c r="CV1010" s="14" t="str">
        <f>INDEX($O$6:$O$27,CR1010)&amp;"-"&amp;INDEX(属性投放!$AB$7:$AB$26,CX1010)&amp;"-魂火-"&amp;CZ1010</f>
        <v>高顺-叫唤+2-魂火-3</v>
      </c>
      <c r="CW1010" s="25" t="s">
        <v>162</v>
      </c>
      <c r="CX1010" s="14">
        <f>INDEX(属性投放!$AL$7:$AL$58,CS1010)</f>
        <v>9</v>
      </c>
      <c r="CY1010" s="14" t="s">
        <v>701</v>
      </c>
      <c r="CZ1010" s="14">
        <f>INDEX(属性投放!$AM$7:$AM$58,CS1010)</f>
        <v>3</v>
      </c>
      <c r="DA1010" s="14">
        <f t="shared" si="847"/>
        <v>18</v>
      </c>
      <c r="DB1010" s="14">
        <f>INDEX(属性投放!$AN$7:$AN$58,DA1010)</f>
        <v>65</v>
      </c>
      <c r="DC1010" s="14" t="s">
        <v>702</v>
      </c>
      <c r="DD1010" s="14">
        <f>INDEX(属性投放!$BJ$6:$BJ$85,(CT1010-2)*20+CX1010)</f>
        <v>120</v>
      </c>
      <c r="DE1010" s="14">
        <f>SUMIFS(DD$5:DD1010,$CR$5:$CR1010,"="&amp;$CR1010)</f>
        <v>1180</v>
      </c>
      <c r="DF1010" s="14" t="s">
        <v>703</v>
      </c>
      <c r="DG1010" s="14">
        <f>INDEX(属性投放!$BK$6:$BK$85,(CT1010-2)*20+CX1010)</f>
        <v>60</v>
      </c>
      <c r="DH1010" s="14">
        <f>SUMIFS(DG$5:DG1010,$CR$5:$CR1010,"="&amp;$CR1010)</f>
        <v>592</v>
      </c>
      <c r="DI1010" s="14" t="s">
        <v>704</v>
      </c>
      <c r="DJ1010" s="14">
        <f>INDEX(属性投放!$BL$6:$BL$85,(CT1010-2)*20+CX1010)</f>
        <v>1200</v>
      </c>
      <c r="DK1010" s="14">
        <f>SUMIFS(DJ$5:DJ1010,$CR$5:$CR1010,"="&amp;$CR1010)</f>
        <v>11800</v>
      </c>
    </row>
    <row r="1011" spans="95:115" ht="16.5" x14ac:dyDescent="0.2">
      <c r="CQ1011" s="13">
        <v>1007</v>
      </c>
      <c r="CR1011" s="13">
        <f t="shared" si="843"/>
        <v>20</v>
      </c>
      <c r="CS1011" s="13">
        <f t="shared" si="844"/>
        <v>19</v>
      </c>
      <c r="CT1011" s="14">
        <f t="shared" si="845"/>
        <v>3</v>
      </c>
      <c r="CU1011" s="14">
        <f t="shared" si="846"/>
        <v>1102020</v>
      </c>
      <c r="CV1011" s="14" t="str">
        <f>INDEX($O$6:$O$27,CR1011)&amp;"-"&amp;INDEX(属性投放!$AB$7:$AB$26,CX1011)&amp;"-魂火-"&amp;CZ1011</f>
        <v>高顺-大叫唤-魂火-1</v>
      </c>
      <c r="CW1011" s="25" t="s">
        <v>162</v>
      </c>
      <c r="CX1011" s="14">
        <f>INDEX(属性投放!$AL$7:$AL$58,CS1011)</f>
        <v>10</v>
      </c>
      <c r="CY1011" s="14" t="s">
        <v>701</v>
      </c>
      <c r="CZ1011" s="14">
        <f>INDEX(属性投放!$AM$7:$AM$58,CS1011)</f>
        <v>1</v>
      </c>
      <c r="DA1011" s="14">
        <f t="shared" si="847"/>
        <v>19</v>
      </c>
      <c r="DB1011" s="14">
        <f>INDEX(属性投放!$AN$7:$AN$58,DA1011)</f>
        <v>67</v>
      </c>
      <c r="DC1011" s="14" t="s">
        <v>702</v>
      </c>
      <c r="DD1011" s="14">
        <f>INDEX(属性投放!$BJ$6:$BJ$85,(CT1011-2)*20+CX1011)</f>
        <v>150</v>
      </c>
      <c r="DE1011" s="14">
        <f>SUMIFS(DD$5:DD1011,$CR$5:$CR1011,"="&amp;$CR1011)</f>
        <v>1330</v>
      </c>
      <c r="DF1011" s="14" t="s">
        <v>703</v>
      </c>
      <c r="DG1011" s="14">
        <f>INDEX(属性投放!$BK$6:$BK$85,(CT1011-2)*20+CX1011)</f>
        <v>75</v>
      </c>
      <c r="DH1011" s="14">
        <f>SUMIFS(DG$5:DG1011,$CR$5:$CR1011,"="&amp;$CR1011)</f>
        <v>667</v>
      </c>
      <c r="DI1011" s="14" t="s">
        <v>704</v>
      </c>
      <c r="DJ1011" s="14">
        <f>INDEX(属性投放!$BL$6:$BL$85,(CT1011-2)*20+CX1011)</f>
        <v>1500</v>
      </c>
      <c r="DK1011" s="14">
        <f>SUMIFS(DJ$5:DJ1011,$CR$5:$CR1011,"="&amp;$CR1011)</f>
        <v>13300</v>
      </c>
    </row>
    <row r="1012" spans="95:115" ht="16.5" x14ac:dyDescent="0.2">
      <c r="CQ1012" s="13">
        <v>1008</v>
      </c>
      <c r="CR1012" s="13">
        <f t="shared" si="843"/>
        <v>20</v>
      </c>
      <c r="CS1012" s="13">
        <f t="shared" si="844"/>
        <v>20</v>
      </c>
      <c r="CT1012" s="14">
        <f t="shared" si="845"/>
        <v>3</v>
      </c>
      <c r="CU1012" s="14">
        <f t="shared" si="846"/>
        <v>1102020</v>
      </c>
      <c r="CV1012" s="14" t="str">
        <f>INDEX($O$6:$O$27,CR1012)&amp;"-"&amp;INDEX(属性投放!$AB$7:$AB$26,CX1012)&amp;"-魂火-"&amp;CZ1012</f>
        <v>高顺-大叫唤-魂火-2</v>
      </c>
      <c r="CW1012" s="25" t="s">
        <v>162</v>
      </c>
      <c r="CX1012" s="14">
        <f>INDEX(属性投放!$AL$7:$AL$58,CS1012)</f>
        <v>10</v>
      </c>
      <c r="CY1012" s="14" t="s">
        <v>701</v>
      </c>
      <c r="CZ1012" s="14">
        <f>INDEX(属性投放!$AM$7:$AM$58,CS1012)</f>
        <v>2</v>
      </c>
      <c r="DA1012" s="14">
        <f t="shared" si="847"/>
        <v>20</v>
      </c>
      <c r="DB1012" s="14">
        <f>INDEX(属性投放!$AN$7:$AN$58,DA1012)</f>
        <v>70</v>
      </c>
      <c r="DC1012" s="14" t="s">
        <v>702</v>
      </c>
      <c r="DD1012" s="14">
        <f>INDEX(属性投放!$BJ$6:$BJ$85,(CT1012-2)*20+CX1012)</f>
        <v>150</v>
      </c>
      <c r="DE1012" s="14">
        <f>SUMIFS(DD$5:DD1012,$CR$5:$CR1012,"="&amp;$CR1012)</f>
        <v>1480</v>
      </c>
      <c r="DF1012" s="14" t="s">
        <v>703</v>
      </c>
      <c r="DG1012" s="14">
        <f>INDEX(属性投放!$BK$6:$BK$85,(CT1012-2)*20+CX1012)</f>
        <v>75</v>
      </c>
      <c r="DH1012" s="14">
        <f>SUMIFS(DG$5:DG1012,$CR$5:$CR1012,"="&amp;$CR1012)</f>
        <v>742</v>
      </c>
      <c r="DI1012" s="14" t="s">
        <v>704</v>
      </c>
      <c r="DJ1012" s="14">
        <f>INDEX(属性投放!$BL$6:$BL$85,(CT1012-2)*20+CX1012)</f>
        <v>1500</v>
      </c>
      <c r="DK1012" s="14">
        <f>SUMIFS(DJ$5:DJ1012,$CR$5:$CR1012,"="&amp;$CR1012)</f>
        <v>14800</v>
      </c>
    </row>
    <row r="1013" spans="95:115" ht="16.5" x14ac:dyDescent="0.2">
      <c r="CQ1013" s="13">
        <v>1009</v>
      </c>
      <c r="CR1013" s="13">
        <f t="shared" si="843"/>
        <v>20</v>
      </c>
      <c r="CS1013" s="13">
        <f t="shared" si="844"/>
        <v>21</v>
      </c>
      <c r="CT1013" s="14">
        <f t="shared" si="845"/>
        <v>3</v>
      </c>
      <c r="CU1013" s="14">
        <f t="shared" si="846"/>
        <v>1102020</v>
      </c>
      <c r="CV1013" s="14" t="str">
        <f>INDEX($O$6:$O$27,CR1013)&amp;"-"&amp;INDEX(属性投放!$AB$7:$AB$26,CX1013)&amp;"-魂火-"&amp;CZ1013</f>
        <v>高顺-大叫唤-魂火-3</v>
      </c>
      <c r="CW1013" s="25" t="s">
        <v>162</v>
      </c>
      <c r="CX1013" s="14">
        <f>INDEX(属性投放!$AL$7:$AL$58,CS1013)</f>
        <v>10</v>
      </c>
      <c r="CY1013" s="14" t="s">
        <v>701</v>
      </c>
      <c r="CZ1013" s="14">
        <f>INDEX(属性投放!$AM$7:$AM$58,CS1013)</f>
        <v>3</v>
      </c>
      <c r="DA1013" s="14">
        <f t="shared" si="847"/>
        <v>21</v>
      </c>
      <c r="DB1013" s="14">
        <f>INDEX(属性投放!$AN$7:$AN$58,DA1013)</f>
        <v>72</v>
      </c>
      <c r="DC1013" s="14" t="s">
        <v>702</v>
      </c>
      <c r="DD1013" s="14">
        <f>INDEX(属性投放!$BJ$6:$BJ$85,(CT1013-2)*20+CX1013)</f>
        <v>150</v>
      </c>
      <c r="DE1013" s="14">
        <f>SUMIFS(DD$5:DD1013,$CR$5:$CR1013,"="&amp;$CR1013)</f>
        <v>1630</v>
      </c>
      <c r="DF1013" s="14" t="s">
        <v>703</v>
      </c>
      <c r="DG1013" s="14">
        <f>INDEX(属性投放!$BK$6:$BK$85,(CT1013-2)*20+CX1013)</f>
        <v>75</v>
      </c>
      <c r="DH1013" s="14">
        <f>SUMIFS(DG$5:DG1013,$CR$5:$CR1013,"="&amp;$CR1013)</f>
        <v>817</v>
      </c>
      <c r="DI1013" s="14" t="s">
        <v>704</v>
      </c>
      <c r="DJ1013" s="14">
        <f>INDEX(属性投放!$BL$6:$BL$85,(CT1013-2)*20+CX1013)</f>
        <v>1500</v>
      </c>
      <c r="DK1013" s="14">
        <f>SUMIFS(DJ$5:DJ1013,$CR$5:$CR1013,"="&amp;$CR1013)</f>
        <v>16300</v>
      </c>
    </row>
    <row r="1014" spans="95:115" ht="16.5" x14ac:dyDescent="0.2">
      <c r="CQ1014" s="13">
        <v>1010</v>
      </c>
      <c r="CR1014" s="13">
        <f t="shared" si="843"/>
        <v>20</v>
      </c>
      <c r="CS1014" s="13">
        <f t="shared" si="844"/>
        <v>22</v>
      </c>
      <c r="CT1014" s="14">
        <f t="shared" si="845"/>
        <v>3</v>
      </c>
      <c r="CU1014" s="14">
        <f t="shared" si="846"/>
        <v>1102020</v>
      </c>
      <c r="CV1014" s="14" t="str">
        <f>INDEX($O$6:$O$27,CR1014)&amp;"-"&amp;INDEX(属性投放!$AB$7:$AB$26,CX1014)&amp;"-魂火-"&amp;CZ1014</f>
        <v>高顺-大叫唤+1-魂火-1</v>
      </c>
      <c r="CW1014" s="25" t="s">
        <v>162</v>
      </c>
      <c r="CX1014" s="14">
        <f>INDEX(属性投放!$AL$7:$AL$58,CS1014)</f>
        <v>11</v>
      </c>
      <c r="CY1014" s="14" t="s">
        <v>701</v>
      </c>
      <c r="CZ1014" s="14">
        <f>INDEX(属性投放!$AM$7:$AM$58,CS1014)</f>
        <v>1</v>
      </c>
      <c r="DA1014" s="14">
        <f t="shared" si="847"/>
        <v>22</v>
      </c>
      <c r="DB1014" s="14">
        <f>INDEX(属性投放!$AN$7:$AN$58,DA1014)</f>
        <v>75</v>
      </c>
      <c r="DC1014" s="14" t="s">
        <v>702</v>
      </c>
      <c r="DD1014" s="14">
        <f>INDEX(属性投放!$BJ$6:$BJ$85,(CT1014-2)*20+CX1014)</f>
        <v>180</v>
      </c>
      <c r="DE1014" s="14">
        <f>SUMIFS(DD$5:DD1014,$CR$5:$CR1014,"="&amp;$CR1014)</f>
        <v>1810</v>
      </c>
      <c r="DF1014" s="14" t="s">
        <v>703</v>
      </c>
      <c r="DG1014" s="14">
        <f>INDEX(属性投放!$BK$6:$BK$85,(CT1014-2)*20+CX1014)</f>
        <v>90</v>
      </c>
      <c r="DH1014" s="14">
        <f>SUMIFS(DG$5:DG1014,$CR$5:$CR1014,"="&amp;$CR1014)</f>
        <v>907</v>
      </c>
      <c r="DI1014" s="14" t="s">
        <v>704</v>
      </c>
      <c r="DJ1014" s="14">
        <f>INDEX(属性投放!$BL$6:$BL$85,(CT1014-2)*20+CX1014)</f>
        <v>1800</v>
      </c>
      <c r="DK1014" s="14">
        <f>SUMIFS(DJ$5:DJ1014,$CR$5:$CR1014,"="&amp;$CR1014)</f>
        <v>18100</v>
      </c>
    </row>
    <row r="1015" spans="95:115" ht="16.5" x14ac:dyDescent="0.2">
      <c r="CQ1015" s="13">
        <v>1011</v>
      </c>
      <c r="CR1015" s="13">
        <f t="shared" si="843"/>
        <v>20</v>
      </c>
      <c r="CS1015" s="13">
        <f t="shared" si="844"/>
        <v>23</v>
      </c>
      <c r="CT1015" s="14">
        <f t="shared" si="845"/>
        <v>3</v>
      </c>
      <c r="CU1015" s="14">
        <f t="shared" si="846"/>
        <v>1102020</v>
      </c>
      <c r="CV1015" s="14" t="str">
        <f>INDEX($O$6:$O$27,CR1015)&amp;"-"&amp;INDEX(属性投放!$AB$7:$AB$26,CX1015)&amp;"-魂火-"&amp;CZ1015</f>
        <v>高顺-大叫唤+1-魂火-2</v>
      </c>
      <c r="CW1015" s="25" t="s">
        <v>162</v>
      </c>
      <c r="CX1015" s="14">
        <f>INDEX(属性投放!$AL$7:$AL$58,CS1015)</f>
        <v>11</v>
      </c>
      <c r="CY1015" s="14" t="s">
        <v>701</v>
      </c>
      <c r="CZ1015" s="14">
        <f>INDEX(属性投放!$AM$7:$AM$58,CS1015)</f>
        <v>2</v>
      </c>
      <c r="DA1015" s="14">
        <f t="shared" si="847"/>
        <v>23</v>
      </c>
      <c r="DB1015" s="14">
        <f>INDEX(属性投放!$AN$7:$AN$58,DA1015)</f>
        <v>77</v>
      </c>
      <c r="DC1015" s="14" t="s">
        <v>702</v>
      </c>
      <c r="DD1015" s="14">
        <f>INDEX(属性投放!$BJ$6:$BJ$85,(CT1015-2)*20+CX1015)</f>
        <v>180</v>
      </c>
      <c r="DE1015" s="14">
        <f>SUMIFS(DD$5:DD1015,$CR$5:$CR1015,"="&amp;$CR1015)</f>
        <v>1990</v>
      </c>
      <c r="DF1015" s="14" t="s">
        <v>703</v>
      </c>
      <c r="DG1015" s="14">
        <f>INDEX(属性投放!$BK$6:$BK$85,(CT1015-2)*20+CX1015)</f>
        <v>90</v>
      </c>
      <c r="DH1015" s="14">
        <f>SUMIFS(DG$5:DG1015,$CR$5:$CR1015,"="&amp;$CR1015)</f>
        <v>997</v>
      </c>
      <c r="DI1015" s="14" t="s">
        <v>704</v>
      </c>
      <c r="DJ1015" s="14">
        <f>INDEX(属性投放!$BL$6:$BL$85,(CT1015-2)*20+CX1015)</f>
        <v>1800</v>
      </c>
      <c r="DK1015" s="14">
        <f>SUMIFS(DJ$5:DJ1015,$CR$5:$CR1015,"="&amp;$CR1015)</f>
        <v>19900</v>
      </c>
    </row>
    <row r="1016" spans="95:115" ht="16.5" x14ac:dyDescent="0.2">
      <c r="CQ1016" s="13">
        <v>1012</v>
      </c>
      <c r="CR1016" s="13">
        <f t="shared" si="843"/>
        <v>20</v>
      </c>
      <c r="CS1016" s="13">
        <f t="shared" si="844"/>
        <v>24</v>
      </c>
      <c r="CT1016" s="14">
        <f t="shared" si="845"/>
        <v>3</v>
      </c>
      <c r="CU1016" s="14">
        <f t="shared" si="846"/>
        <v>1102020</v>
      </c>
      <c r="CV1016" s="14" t="str">
        <f>INDEX($O$6:$O$27,CR1016)&amp;"-"&amp;INDEX(属性投放!$AB$7:$AB$26,CX1016)&amp;"-魂火-"&amp;CZ1016</f>
        <v>高顺-大叫唤+1-魂火-3</v>
      </c>
      <c r="CW1016" s="25" t="s">
        <v>162</v>
      </c>
      <c r="CX1016" s="14">
        <f>INDEX(属性投放!$AL$7:$AL$58,CS1016)</f>
        <v>11</v>
      </c>
      <c r="CY1016" s="14" t="s">
        <v>701</v>
      </c>
      <c r="CZ1016" s="14">
        <f>INDEX(属性投放!$AM$7:$AM$58,CS1016)</f>
        <v>3</v>
      </c>
      <c r="DA1016" s="14">
        <f t="shared" si="847"/>
        <v>24</v>
      </c>
      <c r="DB1016" s="14">
        <f>INDEX(属性投放!$AN$7:$AN$58,DA1016)</f>
        <v>80</v>
      </c>
      <c r="DC1016" s="14" t="s">
        <v>702</v>
      </c>
      <c r="DD1016" s="14">
        <f>INDEX(属性投放!$BJ$6:$BJ$85,(CT1016-2)*20+CX1016)</f>
        <v>180</v>
      </c>
      <c r="DE1016" s="14">
        <f>SUMIFS(DD$5:DD1016,$CR$5:$CR1016,"="&amp;$CR1016)</f>
        <v>2170</v>
      </c>
      <c r="DF1016" s="14" t="s">
        <v>703</v>
      </c>
      <c r="DG1016" s="14">
        <f>INDEX(属性投放!$BK$6:$BK$85,(CT1016-2)*20+CX1016)</f>
        <v>90</v>
      </c>
      <c r="DH1016" s="14">
        <f>SUMIFS(DG$5:DG1016,$CR$5:$CR1016,"="&amp;$CR1016)</f>
        <v>1087</v>
      </c>
      <c r="DI1016" s="14" t="s">
        <v>704</v>
      </c>
      <c r="DJ1016" s="14">
        <f>INDEX(属性投放!$BL$6:$BL$85,(CT1016-2)*20+CX1016)</f>
        <v>1800</v>
      </c>
      <c r="DK1016" s="14">
        <f>SUMIFS(DJ$5:DJ1016,$CR$5:$CR1016,"="&amp;$CR1016)</f>
        <v>21700</v>
      </c>
    </row>
    <row r="1017" spans="95:115" ht="16.5" x14ac:dyDescent="0.2">
      <c r="CQ1017" s="13">
        <v>1013</v>
      </c>
      <c r="CR1017" s="13">
        <f t="shared" si="843"/>
        <v>20</v>
      </c>
      <c r="CS1017" s="13">
        <f t="shared" si="844"/>
        <v>25</v>
      </c>
      <c r="CT1017" s="14">
        <f t="shared" si="845"/>
        <v>3</v>
      </c>
      <c r="CU1017" s="14">
        <f t="shared" si="846"/>
        <v>1102020</v>
      </c>
      <c r="CV1017" s="14" t="str">
        <f>INDEX($O$6:$O$27,CR1017)&amp;"-"&amp;INDEX(属性投放!$AB$7:$AB$26,CX1017)&amp;"-魂火-"&amp;CZ1017</f>
        <v>高顺-大叫唤+2-魂火-1</v>
      </c>
      <c r="CW1017" s="25" t="s">
        <v>162</v>
      </c>
      <c r="CX1017" s="14">
        <f>INDEX(属性投放!$AL$7:$AL$58,CS1017)</f>
        <v>12</v>
      </c>
      <c r="CY1017" s="14" t="s">
        <v>701</v>
      </c>
      <c r="CZ1017" s="14">
        <f>INDEX(属性投放!$AM$7:$AM$58,CS1017)</f>
        <v>1</v>
      </c>
      <c r="DA1017" s="14">
        <f t="shared" si="847"/>
        <v>25</v>
      </c>
      <c r="DB1017" s="14">
        <f>INDEX(属性投放!$AN$7:$AN$58,DA1017)</f>
        <v>82</v>
      </c>
      <c r="DC1017" s="14" t="s">
        <v>702</v>
      </c>
      <c r="DD1017" s="14">
        <f>INDEX(属性投放!$BJ$6:$BJ$85,(CT1017-2)*20+CX1017)</f>
        <v>250</v>
      </c>
      <c r="DE1017" s="14">
        <f>SUMIFS(DD$5:DD1017,$CR$5:$CR1017,"="&amp;$CR1017)</f>
        <v>2420</v>
      </c>
      <c r="DF1017" s="14" t="s">
        <v>703</v>
      </c>
      <c r="DG1017" s="14">
        <f>INDEX(属性投放!$BK$6:$BK$85,(CT1017-2)*20+CX1017)</f>
        <v>125</v>
      </c>
      <c r="DH1017" s="14">
        <f>SUMIFS(DG$5:DG1017,$CR$5:$CR1017,"="&amp;$CR1017)</f>
        <v>1212</v>
      </c>
      <c r="DI1017" s="14" t="s">
        <v>704</v>
      </c>
      <c r="DJ1017" s="14">
        <f>INDEX(属性投放!$BL$6:$BL$85,(CT1017-2)*20+CX1017)</f>
        <v>2500</v>
      </c>
      <c r="DK1017" s="14">
        <f>SUMIFS(DJ$5:DJ1017,$CR$5:$CR1017,"="&amp;$CR1017)</f>
        <v>24200</v>
      </c>
    </row>
    <row r="1018" spans="95:115" ht="16.5" x14ac:dyDescent="0.2">
      <c r="CQ1018" s="13">
        <v>1014</v>
      </c>
      <c r="CR1018" s="13">
        <f t="shared" si="843"/>
        <v>20</v>
      </c>
      <c r="CS1018" s="13">
        <f t="shared" si="844"/>
        <v>26</v>
      </c>
      <c r="CT1018" s="14">
        <f t="shared" si="845"/>
        <v>3</v>
      </c>
      <c r="CU1018" s="14">
        <f t="shared" si="846"/>
        <v>1102020</v>
      </c>
      <c r="CV1018" s="14" t="str">
        <f>INDEX($O$6:$O$27,CR1018)&amp;"-"&amp;INDEX(属性投放!$AB$7:$AB$26,CX1018)&amp;"-魂火-"&amp;CZ1018</f>
        <v>高顺-大叫唤+2-魂火-2</v>
      </c>
      <c r="CW1018" s="25" t="s">
        <v>162</v>
      </c>
      <c r="CX1018" s="14">
        <f>INDEX(属性投放!$AL$7:$AL$58,CS1018)</f>
        <v>12</v>
      </c>
      <c r="CY1018" s="14" t="s">
        <v>701</v>
      </c>
      <c r="CZ1018" s="14">
        <f>INDEX(属性投放!$AM$7:$AM$58,CS1018)</f>
        <v>2</v>
      </c>
      <c r="DA1018" s="14">
        <f t="shared" si="847"/>
        <v>26</v>
      </c>
      <c r="DB1018" s="14">
        <f>INDEX(属性投放!$AN$7:$AN$58,DA1018)</f>
        <v>85</v>
      </c>
      <c r="DC1018" s="14" t="s">
        <v>702</v>
      </c>
      <c r="DD1018" s="14">
        <f>INDEX(属性投放!$BJ$6:$BJ$85,(CT1018-2)*20+CX1018)</f>
        <v>250</v>
      </c>
      <c r="DE1018" s="14">
        <f>SUMIFS(DD$5:DD1018,$CR$5:$CR1018,"="&amp;$CR1018)</f>
        <v>2670</v>
      </c>
      <c r="DF1018" s="14" t="s">
        <v>703</v>
      </c>
      <c r="DG1018" s="14">
        <f>INDEX(属性投放!$BK$6:$BK$85,(CT1018-2)*20+CX1018)</f>
        <v>125</v>
      </c>
      <c r="DH1018" s="14">
        <f>SUMIFS(DG$5:DG1018,$CR$5:$CR1018,"="&amp;$CR1018)</f>
        <v>1337</v>
      </c>
      <c r="DI1018" s="14" t="s">
        <v>704</v>
      </c>
      <c r="DJ1018" s="14">
        <f>INDEX(属性投放!$BL$6:$BL$85,(CT1018-2)*20+CX1018)</f>
        <v>2500</v>
      </c>
      <c r="DK1018" s="14">
        <f>SUMIFS(DJ$5:DJ1018,$CR$5:$CR1018,"="&amp;$CR1018)</f>
        <v>26700</v>
      </c>
    </row>
    <row r="1019" spans="95:115" ht="16.5" x14ac:dyDescent="0.2">
      <c r="CQ1019" s="13">
        <v>1015</v>
      </c>
      <c r="CR1019" s="13">
        <f t="shared" si="843"/>
        <v>20</v>
      </c>
      <c r="CS1019" s="13">
        <f t="shared" si="844"/>
        <v>27</v>
      </c>
      <c r="CT1019" s="14">
        <f t="shared" si="845"/>
        <v>3</v>
      </c>
      <c r="CU1019" s="14">
        <f t="shared" si="846"/>
        <v>1102020</v>
      </c>
      <c r="CV1019" s="14" t="str">
        <f>INDEX($O$6:$O$27,CR1019)&amp;"-"&amp;INDEX(属性投放!$AB$7:$AB$26,CX1019)&amp;"-魂火-"&amp;CZ1019</f>
        <v>高顺-大叫唤+2-魂火-3</v>
      </c>
      <c r="CW1019" s="25" t="s">
        <v>162</v>
      </c>
      <c r="CX1019" s="14">
        <f>INDEX(属性投放!$AL$7:$AL$58,CS1019)</f>
        <v>12</v>
      </c>
      <c r="CY1019" s="14" t="s">
        <v>701</v>
      </c>
      <c r="CZ1019" s="14">
        <f>INDEX(属性投放!$AM$7:$AM$58,CS1019)</f>
        <v>3</v>
      </c>
      <c r="DA1019" s="14">
        <f t="shared" si="847"/>
        <v>27</v>
      </c>
      <c r="DB1019" s="14">
        <f>INDEX(属性投放!$AN$7:$AN$58,DA1019)</f>
        <v>87</v>
      </c>
      <c r="DC1019" s="14" t="s">
        <v>702</v>
      </c>
      <c r="DD1019" s="14">
        <f>INDEX(属性投放!$BJ$6:$BJ$85,(CT1019-2)*20+CX1019)</f>
        <v>250</v>
      </c>
      <c r="DE1019" s="14">
        <f>SUMIFS(DD$5:DD1019,$CR$5:$CR1019,"="&amp;$CR1019)</f>
        <v>2920</v>
      </c>
      <c r="DF1019" s="14" t="s">
        <v>703</v>
      </c>
      <c r="DG1019" s="14">
        <f>INDEX(属性投放!$BK$6:$BK$85,(CT1019-2)*20+CX1019)</f>
        <v>125</v>
      </c>
      <c r="DH1019" s="14">
        <f>SUMIFS(DG$5:DG1019,$CR$5:$CR1019,"="&amp;$CR1019)</f>
        <v>1462</v>
      </c>
      <c r="DI1019" s="14" t="s">
        <v>704</v>
      </c>
      <c r="DJ1019" s="14">
        <f>INDEX(属性投放!$BL$6:$BL$85,(CT1019-2)*20+CX1019)</f>
        <v>2500</v>
      </c>
      <c r="DK1019" s="14">
        <f>SUMIFS(DJ$5:DJ1019,$CR$5:$CR1019,"="&amp;$CR1019)</f>
        <v>29200</v>
      </c>
    </row>
    <row r="1020" spans="95:115" ht="16.5" x14ac:dyDescent="0.2">
      <c r="CQ1020" s="13">
        <v>1016</v>
      </c>
      <c r="CR1020" s="13">
        <f t="shared" si="843"/>
        <v>20</v>
      </c>
      <c r="CS1020" s="13">
        <f t="shared" si="844"/>
        <v>28</v>
      </c>
      <c r="CT1020" s="14">
        <f t="shared" si="845"/>
        <v>3</v>
      </c>
      <c r="CU1020" s="14">
        <f t="shared" si="846"/>
        <v>1102020</v>
      </c>
      <c r="CV1020" s="14" t="str">
        <f>INDEX($O$6:$O$27,CR1020)&amp;"-"&amp;INDEX(属性投放!$AB$7:$AB$26,CX1020)&amp;"-魂火-"&amp;CZ1020</f>
        <v>高顺-焦热-魂火-1</v>
      </c>
      <c r="CW1020" s="25" t="s">
        <v>162</v>
      </c>
      <c r="CX1020" s="14">
        <f>INDEX(属性投放!$AL$7:$AL$58,CS1020)</f>
        <v>13</v>
      </c>
      <c r="CY1020" s="14" t="s">
        <v>701</v>
      </c>
      <c r="CZ1020" s="14">
        <f>INDEX(属性投放!$AM$7:$AM$58,CS1020)</f>
        <v>1</v>
      </c>
      <c r="DA1020" s="14">
        <f t="shared" si="847"/>
        <v>28</v>
      </c>
      <c r="DB1020" s="14">
        <f>INDEX(属性投放!$AN$7:$AN$58,DA1020)</f>
        <v>90</v>
      </c>
      <c r="DC1020" s="14" t="s">
        <v>702</v>
      </c>
      <c r="DD1020" s="14">
        <f>INDEX(属性投放!$BJ$6:$BJ$85,(CT1020-2)*20+CX1020)</f>
        <v>300</v>
      </c>
      <c r="DE1020" s="14">
        <f>SUMIFS(DD$5:DD1020,$CR$5:$CR1020,"="&amp;$CR1020)</f>
        <v>3220</v>
      </c>
      <c r="DF1020" s="14" t="s">
        <v>703</v>
      </c>
      <c r="DG1020" s="14">
        <f>INDEX(属性投放!$BK$6:$BK$85,(CT1020-2)*20+CX1020)</f>
        <v>150</v>
      </c>
      <c r="DH1020" s="14">
        <f>SUMIFS(DG$5:DG1020,$CR$5:$CR1020,"="&amp;$CR1020)</f>
        <v>1612</v>
      </c>
      <c r="DI1020" s="14" t="s">
        <v>704</v>
      </c>
      <c r="DJ1020" s="14">
        <f>INDEX(属性投放!$BL$6:$BL$85,(CT1020-2)*20+CX1020)</f>
        <v>3000</v>
      </c>
      <c r="DK1020" s="14">
        <f>SUMIFS(DJ$5:DJ1020,$CR$5:$CR1020,"="&amp;$CR1020)</f>
        <v>32200</v>
      </c>
    </row>
    <row r="1021" spans="95:115" ht="16.5" x14ac:dyDescent="0.2">
      <c r="CQ1021" s="13">
        <v>1017</v>
      </c>
      <c r="CR1021" s="13">
        <f t="shared" si="843"/>
        <v>20</v>
      </c>
      <c r="CS1021" s="13">
        <f t="shared" si="844"/>
        <v>29</v>
      </c>
      <c r="CT1021" s="14">
        <f t="shared" si="845"/>
        <v>3</v>
      </c>
      <c r="CU1021" s="14">
        <f t="shared" si="846"/>
        <v>1102020</v>
      </c>
      <c r="CV1021" s="14" t="str">
        <f>INDEX($O$6:$O$27,CR1021)&amp;"-"&amp;INDEX(属性投放!$AB$7:$AB$26,CX1021)&amp;"-魂火-"&amp;CZ1021</f>
        <v>高顺-焦热-魂火-2</v>
      </c>
      <c r="CW1021" s="25" t="s">
        <v>162</v>
      </c>
      <c r="CX1021" s="14">
        <f>INDEX(属性投放!$AL$7:$AL$58,CS1021)</f>
        <v>13</v>
      </c>
      <c r="CY1021" s="14" t="s">
        <v>701</v>
      </c>
      <c r="CZ1021" s="14">
        <f>INDEX(属性投放!$AM$7:$AM$58,CS1021)</f>
        <v>2</v>
      </c>
      <c r="DA1021" s="14">
        <f t="shared" si="847"/>
        <v>29</v>
      </c>
      <c r="DB1021" s="14">
        <f>INDEX(属性投放!$AN$7:$AN$58,DA1021)</f>
        <v>92</v>
      </c>
      <c r="DC1021" s="14" t="s">
        <v>702</v>
      </c>
      <c r="DD1021" s="14">
        <f>INDEX(属性投放!$BJ$6:$BJ$85,(CT1021-2)*20+CX1021)</f>
        <v>300</v>
      </c>
      <c r="DE1021" s="14">
        <f>SUMIFS(DD$5:DD1021,$CR$5:$CR1021,"="&amp;$CR1021)</f>
        <v>3520</v>
      </c>
      <c r="DF1021" s="14" t="s">
        <v>703</v>
      </c>
      <c r="DG1021" s="14">
        <f>INDEX(属性投放!$BK$6:$BK$85,(CT1021-2)*20+CX1021)</f>
        <v>150</v>
      </c>
      <c r="DH1021" s="14">
        <f>SUMIFS(DG$5:DG1021,$CR$5:$CR1021,"="&amp;$CR1021)</f>
        <v>1762</v>
      </c>
      <c r="DI1021" s="14" t="s">
        <v>704</v>
      </c>
      <c r="DJ1021" s="14">
        <f>INDEX(属性投放!$BL$6:$BL$85,(CT1021-2)*20+CX1021)</f>
        <v>3000</v>
      </c>
      <c r="DK1021" s="14">
        <f>SUMIFS(DJ$5:DJ1021,$CR$5:$CR1021,"="&amp;$CR1021)</f>
        <v>35200</v>
      </c>
    </row>
    <row r="1022" spans="95:115" ht="16.5" x14ac:dyDescent="0.2">
      <c r="CQ1022" s="13">
        <v>1018</v>
      </c>
      <c r="CR1022" s="13">
        <f t="shared" si="843"/>
        <v>20</v>
      </c>
      <c r="CS1022" s="13">
        <f t="shared" si="844"/>
        <v>30</v>
      </c>
      <c r="CT1022" s="14">
        <f t="shared" si="845"/>
        <v>3</v>
      </c>
      <c r="CU1022" s="14">
        <f t="shared" si="846"/>
        <v>1102020</v>
      </c>
      <c r="CV1022" s="14" t="str">
        <f>INDEX($O$6:$O$27,CR1022)&amp;"-"&amp;INDEX(属性投放!$AB$7:$AB$26,CX1022)&amp;"-魂火-"&amp;CZ1022</f>
        <v>高顺-焦热-魂火-3</v>
      </c>
      <c r="CW1022" s="25" t="s">
        <v>162</v>
      </c>
      <c r="CX1022" s="14">
        <f>INDEX(属性投放!$AL$7:$AL$58,CS1022)</f>
        <v>13</v>
      </c>
      <c r="CY1022" s="14" t="s">
        <v>701</v>
      </c>
      <c r="CZ1022" s="14">
        <f>INDEX(属性投放!$AM$7:$AM$58,CS1022)</f>
        <v>3</v>
      </c>
      <c r="DA1022" s="14">
        <f t="shared" si="847"/>
        <v>30</v>
      </c>
      <c r="DB1022" s="14">
        <f>INDEX(属性投放!$AN$7:$AN$58,DA1022)</f>
        <v>95</v>
      </c>
      <c r="DC1022" s="14" t="s">
        <v>702</v>
      </c>
      <c r="DD1022" s="14">
        <f>INDEX(属性投放!$BJ$6:$BJ$85,(CT1022-2)*20+CX1022)</f>
        <v>300</v>
      </c>
      <c r="DE1022" s="14">
        <f>SUMIFS(DD$5:DD1022,$CR$5:$CR1022,"="&amp;$CR1022)</f>
        <v>3820</v>
      </c>
      <c r="DF1022" s="14" t="s">
        <v>703</v>
      </c>
      <c r="DG1022" s="14">
        <f>INDEX(属性投放!$BK$6:$BK$85,(CT1022-2)*20+CX1022)</f>
        <v>150</v>
      </c>
      <c r="DH1022" s="14">
        <f>SUMIFS(DG$5:DG1022,$CR$5:$CR1022,"="&amp;$CR1022)</f>
        <v>1912</v>
      </c>
      <c r="DI1022" s="14" t="s">
        <v>704</v>
      </c>
      <c r="DJ1022" s="14">
        <f>INDEX(属性投放!$BL$6:$BL$85,(CT1022-2)*20+CX1022)</f>
        <v>3000</v>
      </c>
      <c r="DK1022" s="14">
        <f>SUMIFS(DJ$5:DJ1022,$CR$5:$CR1022,"="&amp;$CR1022)</f>
        <v>38200</v>
      </c>
    </row>
    <row r="1023" spans="95:115" ht="16.5" x14ac:dyDescent="0.2">
      <c r="CQ1023" s="13">
        <v>1019</v>
      </c>
      <c r="CR1023" s="13">
        <f t="shared" si="843"/>
        <v>20</v>
      </c>
      <c r="CS1023" s="13">
        <f t="shared" si="844"/>
        <v>31</v>
      </c>
      <c r="CT1023" s="14">
        <f t="shared" si="845"/>
        <v>3</v>
      </c>
      <c r="CU1023" s="14">
        <f t="shared" si="846"/>
        <v>1102020</v>
      </c>
      <c r="CV1023" s="14" t="str">
        <f>INDEX($O$6:$O$27,CR1023)&amp;"-"&amp;INDEX(属性投放!$AB$7:$AB$26,CX1023)&amp;"-魂火-"&amp;CZ1023</f>
        <v>高顺-焦热+1-魂火-1</v>
      </c>
      <c r="CW1023" s="25" t="s">
        <v>162</v>
      </c>
      <c r="CX1023" s="14">
        <f>INDEX(属性投放!$AL$7:$AL$58,CS1023)</f>
        <v>14</v>
      </c>
      <c r="CY1023" s="14" t="s">
        <v>701</v>
      </c>
      <c r="CZ1023" s="14">
        <f>INDEX(属性投放!$AM$7:$AM$58,CS1023)</f>
        <v>1</v>
      </c>
      <c r="DA1023" s="14">
        <f t="shared" si="847"/>
        <v>31</v>
      </c>
      <c r="DB1023" s="14">
        <f>INDEX(属性投放!$AN$7:$AN$58,DA1023)</f>
        <v>97</v>
      </c>
      <c r="DC1023" s="14" t="s">
        <v>702</v>
      </c>
      <c r="DD1023" s="14">
        <f>INDEX(属性投放!$BJ$6:$BJ$85,(CT1023-2)*20+CX1023)</f>
        <v>350</v>
      </c>
      <c r="DE1023" s="14">
        <f>SUMIFS(DD$5:DD1023,$CR$5:$CR1023,"="&amp;$CR1023)</f>
        <v>4170</v>
      </c>
      <c r="DF1023" s="14" t="s">
        <v>703</v>
      </c>
      <c r="DG1023" s="14">
        <f>INDEX(属性投放!$BK$6:$BK$85,(CT1023-2)*20+CX1023)</f>
        <v>175</v>
      </c>
      <c r="DH1023" s="14">
        <f>SUMIFS(DG$5:DG1023,$CR$5:$CR1023,"="&amp;$CR1023)</f>
        <v>2087</v>
      </c>
      <c r="DI1023" s="14" t="s">
        <v>704</v>
      </c>
      <c r="DJ1023" s="14">
        <f>INDEX(属性投放!$BL$6:$BL$85,(CT1023-2)*20+CX1023)</f>
        <v>3500</v>
      </c>
      <c r="DK1023" s="14">
        <f>SUMIFS(DJ$5:DJ1023,$CR$5:$CR1023,"="&amp;$CR1023)</f>
        <v>41700</v>
      </c>
    </row>
    <row r="1024" spans="95:115" ht="16.5" x14ac:dyDescent="0.2">
      <c r="CQ1024" s="13">
        <v>1020</v>
      </c>
      <c r="CR1024" s="13">
        <f t="shared" si="843"/>
        <v>20</v>
      </c>
      <c r="CS1024" s="13">
        <f t="shared" si="844"/>
        <v>32</v>
      </c>
      <c r="CT1024" s="14">
        <f t="shared" si="845"/>
        <v>3</v>
      </c>
      <c r="CU1024" s="14">
        <f t="shared" si="846"/>
        <v>1102020</v>
      </c>
      <c r="CV1024" s="14" t="str">
        <f>INDEX($O$6:$O$27,CR1024)&amp;"-"&amp;INDEX(属性投放!$AB$7:$AB$26,CX1024)&amp;"-魂火-"&amp;CZ1024</f>
        <v>高顺-焦热+1-魂火-2</v>
      </c>
      <c r="CW1024" s="25" t="s">
        <v>162</v>
      </c>
      <c r="CX1024" s="14">
        <f>INDEX(属性投放!$AL$7:$AL$58,CS1024)</f>
        <v>14</v>
      </c>
      <c r="CY1024" s="14" t="s">
        <v>701</v>
      </c>
      <c r="CZ1024" s="14">
        <f>INDEX(属性投放!$AM$7:$AM$58,CS1024)</f>
        <v>2</v>
      </c>
      <c r="DA1024" s="14">
        <f t="shared" si="847"/>
        <v>32</v>
      </c>
      <c r="DB1024" s="14">
        <f>INDEX(属性投放!$AN$7:$AN$58,DA1024)</f>
        <v>100</v>
      </c>
      <c r="DC1024" s="14" t="s">
        <v>702</v>
      </c>
      <c r="DD1024" s="14">
        <f>INDEX(属性投放!$BJ$6:$BJ$85,(CT1024-2)*20+CX1024)</f>
        <v>350</v>
      </c>
      <c r="DE1024" s="14">
        <f>SUMIFS(DD$5:DD1024,$CR$5:$CR1024,"="&amp;$CR1024)</f>
        <v>4520</v>
      </c>
      <c r="DF1024" s="14" t="s">
        <v>703</v>
      </c>
      <c r="DG1024" s="14">
        <f>INDEX(属性投放!$BK$6:$BK$85,(CT1024-2)*20+CX1024)</f>
        <v>175</v>
      </c>
      <c r="DH1024" s="14">
        <f>SUMIFS(DG$5:DG1024,$CR$5:$CR1024,"="&amp;$CR1024)</f>
        <v>2262</v>
      </c>
      <c r="DI1024" s="14" t="s">
        <v>704</v>
      </c>
      <c r="DJ1024" s="14">
        <f>INDEX(属性投放!$BL$6:$BL$85,(CT1024-2)*20+CX1024)</f>
        <v>3500</v>
      </c>
      <c r="DK1024" s="14">
        <f>SUMIFS(DJ$5:DJ1024,$CR$5:$CR1024,"="&amp;$CR1024)</f>
        <v>45200</v>
      </c>
    </row>
    <row r="1025" spans="95:115" ht="16.5" x14ac:dyDescent="0.2">
      <c r="CQ1025" s="13">
        <v>1021</v>
      </c>
      <c r="CR1025" s="13">
        <f t="shared" si="843"/>
        <v>20</v>
      </c>
      <c r="CS1025" s="13">
        <f t="shared" si="844"/>
        <v>33</v>
      </c>
      <c r="CT1025" s="14">
        <f t="shared" si="845"/>
        <v>3</v>
      </c>
      <c r="CU1025" s="14">
        <f t="shared" si="846"/>
        <v>1102020</v>
      </c>
      <c r="CV1025" s="14" t="str">
        <f>INDEX($O$6:$O$27,CR1025)&amp;"-"&amp;INDEX(属性投放!$AB$7:$AB$26,CX1025)&amp;"-魂火-"&amp;CZ1025</f>
        <v>高顺-焦热+1-魂火-3</v>
      </c>
      <c r="CW1025" s="25" t="s">
        <v>162</v>
      </c>
      <c r="CX1025" s="14">
        <f>INDEX(属性投放!$AL$7:$AL$58,CS1025)</f>
        <v>14</v>
      </c>
      <c r="CY1025" s="14" t="s">
        <v>701</v>
      </c>
      <c r="CZ1025" s="14">
        <f>INDEX(属性投放!$AM$7:$AM$58,CS1025)</f>
        <v>3</v>
      </c>
      <c r="DA1025" s="14">
        <f t="shared" si="847"/>
        <v>33</v>
      </c>
      <c r="DB1025" s="14">
        <f>INDEX(属性投放!$AN$7:$AN$58,DA1025)</f>
        <v>102</v>
      </c>
      <c r="DC1025" s="14" t="s">
        <v>702</v>
      </c>
      <c r="DD1025" s="14">
        <f>INDEX(属性投放!$BJ$6:$BJ$85,(CT1025-2)*20+CX1025)</f>
        <v>350</v>
      </c>
      <c r="DE1025" s="14">
        <f>SUMIFS(DD$5:DD1025,$CR$5:$CR1025,"="&amp;$CR1025)</f>
        <v>4870</v>
      </c>
      <c r="DF1025" s="14" t="s">
        <v>703</v>
      </c>
      <c r="DG1025" s="14">
        <f>INDEX(属性投放!$BK$6:$BK$85,(CT1025-2)*20+CX1025)</f>
        <v>175</v>
      </c>
      <c r="DH1025" s="14">
        <f>SUMIFS(DG$5:DG1025,$CR$5:$CR1025,"="&amp;$CR1025)</f>
        <v>2437</v>
      </c>
      <c r="DI1025" s="14" t="s">
        <v>704</v>
      </c>
      <c r="DJ1025" s="14">
        <f>INDEX(属性投放!$BL$6:$BL$85,(CT1025-2)*20+CX1025)</f>
        <v>3500</v>
      </c>
      <c r="DK1025" s="14">
        <f>SUMIFS(DJ$5:DJ1025,$CR$5:$CR1025,"="&amp;$CR1025)</f>
        <v>48700</v>
      </c>
    </row>
    <row r="1026" spans="95:115" ht="16.5" x14ac:dyDescent="0.2">
      <c r="CQ1026" s="13">
        <v>1022</v>
      </c>
      <c r="CR1026" s="13">
        <f t="shared" si="843"/>
        <v>20</v>
      </c>
      <c r="CS1026" s="13">
        <f t="shared" si="844"/>
        <v>34</v>
      </c>
      <c r="CT1026" s="14">
        <f t="shared" si="845"/>
        <v>3</v>
      </c>
      <c r="CU1026" s="14">
        <f t="shared" si="846"/>
        <v>1102020</v>
      </c>
      <c r="CV1026" s="14" t="str">
        <f>INDEX($O$6:$O$27,CR1026)&amp;"-"&amp;INDEX(属性投放!$AB$7:$AB$26,CX1026)&amp;"-魂火-"&amp;CZ1026</f>
        <v>高顺-焦热+2-魂火-1</v>
      </c>
      <c r="CW1026" s="25" t="s">
        <v>162</v>
      </c>
      <c r="CX1026" s="14">
        <f>INDEX(属性投放!$AL$7:$AL$58,CS1026)</f>
        <v>15</v>
      </c>
      <c r="CY1026" s="14" t="s">
        <v>701</v>
      </c>
      <c r="CZ1026" s="14">
        <f>INDEX(属性投放!$AM$7:$AM$58,CS1026)</f>
        <v>1</v>
      </c>
      <c r="DA1026" s="14">
        <f t="shared" si="847"/>
        <v>34</v>
      </c>
      <c r="DB1026" s="14">
        <f>INDEX(属性投放!$AN$7:$AN$58,DA1026)</f>
        <v>105</v>
      </c>
      <c r="DC1026" s="14" t="s">
        <v>702</v>
      </c>
      <c r="DD1026" s="14">
        <f>INDEX(属性投放!$BJ$6:$BJ$85,(CT1026-2)*20+CX1026)</f>
        <v>480</v>
      </c>
      <c r="DE1026" s="14">
        <f>SUMIFS(DD$5:DD1026,$CR$5:$CR1026,"="&amp;$CR1026)</f>
        <v>5350</v>
      </c>
      <c r="DF1026" s="14" t="s">
        <v>703</v>
      </c>
      <c r="DG1026" s="14">
        <f>INDEX(属性投放!$BK$6:$BK$85,(CT1026-2)*20+CX1026)</f>
        <v>240</v>
      </c>
      <c r="DH1026" s="14">
        <f>SUMIFS(DG$5:DG1026,$CR$5:$CR1026,"="&amp;$CR1026)</f>
        <v>2677</v>
      </c>
      <c r="DI1026" s="14" t="s">
        <v>704</v>
      </c>
      <c r="DJ1026" s="14">
        <f>INDEX(属性投放!$BL$6:$BL$85,(CT1026-2)*20+CX1026)</f>
        <v>4800</v>
      </c>
      <c r="DK1026" s="14">
        <f>SUMIFS(DJ$5:DJ1026,$CR$5:$CR1026,"="&amp;$CR1026)</f>
        <v>53500</v>
      </c>
    </row>
    <row r="1027" spans="95:115" ht="16.5" x14ac:dyDescent="0.2">
      <c r="CQ1027" s="13">
        <v>1023</v>
      </c>
      <c r="CR1027" s="13">
        <f t="shared" si="843"/>
        <v>20</v>
      </c>
      <c r="CS1027" s="13">
        <f t="shared" si="844"/>
        <v>35</v>
      </c>
      <c r="CT1027" s="14">
        <f t="shared" si="845"/>
        <v>3</v>
      </c>
      <c r="CU1027" s="14">
        <f t="shared" si="846"/>
        <v>1102020</v>
      </c>
      <c r="CV1027" s="14" t="str">
        <f>INDEX($O$6:$O$27,CR1027)&amp;"-"&amp;INDEX(属性投放!$AB$7:$AB$26,CX1027)&amp;"-魂火-"&amp;CZ1027</f>
        <v>高顺-焦热+2-魂火-2</v>
      </c>
      <c r="CW1027" s="25" t="s">
        <v>162</v>
      </c>
      <c r="CX1027" s="14">
        <f>INDEX(属性投放!$AL$7:$AL$58,CS1027)</f>
        <v>15</v>
      </c>
      <c r="CY1027" s="14" t="s">
        <v>701</v>
      </c>
      <c r="CZ1027" s="14">
        <f>INDEX(属性投放!$AM$7:$AM$58,CS1027)</f>
        <v>2</v>
      </c>
      <c r="DA1027" s="14">
        <f t="shared" si="847"/>
        <v>35</v>
      </c>
      <c r="DB1027" s="14">
        <f>INDEX(属性投放!$AN$7:$AN$58,DA1027)</f>
        <v>107</v>
      </c>
      <c r="DC1027" s="14" t="s">
        <v>702</v>
      </c>
      <c r="DD1027" s="14">
        <f>INDEX(属性投放!$BJ$6:$BJ$85,(CT1027-2)*20+CX1027)</f>
        <v>480</v>
      </c>
      <c r="DE1027" s="14">
        <f>SUMIFS(DD$5:DD1027,$CR$5:$CR1027,"="&amp;$CR1027)</f>
        <v>5830</v>
      </c>
      <c r="DF1027" s="14" t="s">
        <v>703</v>
      </c>
      <c r="DG1027" s="14">
        <f>INDEX(属性投放!$BK$6:$BK$85,(CT1027-2)*20+CX1027)</f>
        <v>240</v>
      </c>
      <c r="DH1027" s="14">
        <f>SUMIFS(DG$5:DG1027,$CR$5:$CR1027,"="&amp;$CR1027)</f>
        <v>2917</v>
      </c>
      <c r="DI1027" s="14" t="s">
        <v>704</v>
      </c>
      <c r="DJ1027" s="14">
        <f>INDEX(属性投放!$BL$6:$BL$85,(CT1027-2)*20+CX1027)</f>
        <v>4800</v>
      </c>
      <c r="DK1027" s="14">
        <f>SUMIFS(DJ$5:DJ1027,$CR$5:$CR1027,"="&amp;$CR1027)</f>
        <v>58300</v>
      </c>
    </row>
    <row r="1028" spans="95:115" ht="16.5" x14ac:dyDescent="0.2">
      <c r="CQ1028" s="13">
        <v>1024</v>
      </c>
      <c r="CR1028" s="13">
        <f t="shared" si="843"/>
        <v>20</v>
      </c>
      <c r="CS1028" s="13">
        <f t="shared" si="844"/>
        <v>36</v>
      </c>
      <c r="CT1028" s="14">
        <f t="shared" si="845"/>
        <v>3</v>
      </c>
      <c r="CU1028" s="14">
        <f t="shared" si="846"/>
        <v>1102020</v>
      </c>
      <c r="CV1028" s="14" t="str">
        <f>INDEX($O$6:$O$27,CR1028)&amp;"-"&amp;INDEX(属性投放!$AB$7:$AB$26,CX1028)&amp;"-魂火-"&amp;CZ1028</f>
        <v>高顺-焦热+2-魂火-3</v>
      </c>
      <c r="CW1028" s="25" t="s">
        <v>162</v>
      </c>
      <c r="CX1028" s="14">
        <f>INDEX(属性投放!$AL$7:$AL$58,CS1028)</f>
        <v>15</v>
      </c>
      <c r="CY1028" s="14" t="s">
        <v>701</v>
      </c>
      <c r="CZ1028" s="14">
        <f>INDEX(属性投放!$AM$7:$AM$58,CS1028)</f>
        <v>3</v>
      </c>
      <c r="DA1028" s="14">
        <f t="shared" si="847"/>
        <v>36</v>
      </c>
      <c r="DB1028" s="14">
        <f>INDEX(属性投放!$AN$7:$AN$58,DA1028)</f>
        <v>110</v>
      </c>
      <c r="DC1028" s="14" t="s">
        <v>702</v>
      </c>
      <c r="DD1028" s="14">
        <f>INDEX(属性投放!$BJ$6:$BJ$85,(CT1028-2)*20+CX1028)</f>
        <v>480</v>
      </c>
      <c r="DE1028" s="14">
        <f>SUMIFS(DD$5:DD1028,$CR$5:$CR1028,"="&amp;$CR1028)</f>
        <v>6310</v>
      </c>
      <c r="DF1028" s="14" t="s">
        <v>703</v>
      </c>
      <c r="DG1028" s="14">
        <f>INDEX(属性投放!$BK$6:$BK$85,(CT1028-2)*20+CX1028)</f>
        <v>240</v>
      </c>
      <c r="DH1028" s="14">
        <f>SUMIFS(DG$5:DG1028,$CR$5:$CR1028,"="&amp;$CR1028)</f>
        <v>3157</v>
      </c>
      <c r="DI1028" s="14" t="s">
        <v>704</v>
      </c>
      <c r="DJ1028" s="14">
        <f>INDEX(属性投放!$BL$6:$BL$85,(CT1028-2)*20+CX1028)</f>
        <v>4800</v>
      </c>
      <c r="DK1028" s="14">
        <f>SUMIFS(DJ$5:DJ1028,$CR$5:$CR1028,"="&amp;$CR1028)</f>
        <v>63100</v>
      </c>
    </row>
    <row r="1029" spans="95:115" ht="16.5" x14ac:dyDescent="0.2">
      <c r="CQ1029" s="13">
        <v>1025</v>
      </c>
      <c r="CR1029" s="13">
        <f t="shared" ref="CR1029:CR1092" si="848">MATCH(CQ1029-1,$U$5:$U$27,1)</f>
        <v>20</v>
      </c>
      <c r="CS1029" s="13">
        <f t="shared" ref="CS1029:CS1092" si="849">CQ1029-(CR1029-1)*52</f>
        <v>37</v>
      </c>
      <c r="CT1029" s="14">
        <f t="shared" ref="CT1029:CT1092" si="850">INDEX($Q$6:$Q$27,CR1029)</f>
        <v>3</v>
      </c>
      <c r="CU1029" s="14">
        <f t="shared" ref="CU1029:CU1092" si="851">INDEX($N$6:$N$27,CR1029)</f>
        <v>1102020</v>
      </c>
      <c r="CV1029" s="14" t="str">
        <f>INDEX($O$6:$O$27,CR1029)&amp;"-"&amp;INDEX(属性投放!$AB$7:$AB$26,CX1029)&amp;"-魂火-"&amp;CZ1029</f>
        <v>高顺-大焦热-魂火-1</v>
      </c>
      <c r="CW1029" s="25" t="s">
        <v>162</v>
      </c>
      <c r="CX1029" s="14">
        <f>INDEX(属性投放!$AL$7:$AL$58,CS1029)</f>
        <v>16</v>
      </c>
      <c r="CY1029" s="14" t="s">
        <v>701</v>
      </c>
      <c r="CZ1029" s="14">
        <f>INDEX(属性投放!$AM$7:$AM$58,CS1029)</f>
        <v>1</v>
      </c>
      <c r="DA1029" s="14">
        <f t="shared" ref="DA1029:DA1092" si="852">CS1029</f>
        <v>37</v>
      </c>
      <c r="DB1029" s="14">
        <f>INDEX(属性投放!$AN$7:$AN$58,DA1029)</f>
        <v>112</v>
      </c>
      <c r="DC1029" s="14" t="s">
        <v>702</v>
      </c>
      <c r="DD1029" s="14">
        <f>INDEX(属性投放!$BJ$6:$BJ$85,(CT1029-2)*20+CX1029)</f>
        <v>600</v>
      </c>
      <c r="DE1029" s="14">
        <f>SUMIFS(DD$5:DD1029,$CR$5:$CR1029,"="&amp;$CR1029)</f>
        <v>6910</v>
      </c>
      <c r="DF1029" s="14" t="s">
        <v>703</v>
      </c>
      <c r="DG1029" s="14">
        <f>INDEX(属性投放!$BK$6:$BK$85,(CT1029-2)*20+CX1029)</f>
        <v>300</v>
      </c>
      <c r="DH1029" s="14">
        <f>SUMIFS(DG$5:DG1029,$CR$5:$CR1029,"="&amp;$CR1029)</f>
        <v>3457</v>
      </c>
      <c r="DI1029" s="14" t="s">
        <v>704</v>
      </c>
      <c r="DJ1029" s="14">
        <f>INDEX(属性投放!$BL$6:$BL$85,(CT1029-2)*20+CX1029)</f>
        <v>6000</v>
      </c>
      <c r="DK1029" s="14">
        <f>SUMIFS(DJ$5:DJ1029,$CR$5:$CR1029,"="&amp;$CR1029)</f>
        <v>69100</v>
      </c>
    </row>
    <row r="1030" spans="95:115" ht="16.5" x14ac:dyDescent="0.2">
      <c r="CQ1030" s="13">
        <v>1026</v>
      </c>
      <c r="CR1030" s="13">
        <f t="shared" si="848"/>
        <v>20</v>
      </c>
      <c r="CS1030" s="13">
        <f t="shared" si="849"/>
        <v>38</v>
      </c>
      <c r="CT1030" s="14">
        <f t="shared" si="850"/>
        <v>3</v>
      </c>
      <c r="CU1030" s="14">
        <f t="shared" si="851"/>
        <v>1102020</v>
      </c>
      <c r="CV1030" s="14" t="str">
        <f>INDEX($O$6:$O$27,CR1030)&amp;"-"&amp;INDEX(属性投放!$AB$7:$AB$26,CX1030)&amp;"-魂火-"&amp;CZ1030</f>
        <v>高顺-大焦热-魂火-2</v>
      </c>
      <c r="CW1030" s="25" t="s">
        <v>162</v>
      </c>
      <c r="CX1030" s="14">
        <f>INDEX(属性投放!$AL$7:$AL$58,CS1030)</f>
        <v>16</v>
      </c>
      <c r="CY1030" s="14" t="s">
        <v>701</v>
      </c>
      <c r="CZ1030" s="14">
        <f>INDEX(属性投放!$AM$7:$AM$58,CS1030)</f>
        <v>2</v>
      </c>
      <c r="DA1030" s="14">
        <f t="shared" si="852"/>
        <v>38</v>
      </c>
      <c r="DB1030" s="14">
        <f>INDEX(属性投放!$AN$7:$AN$58,DA1030)</f>
        <v>115</v>
      </c>
      <c r="DC1030" s="14" t="s">
        <v>702</v>
      </c>
      <c r="DD1030" s="14">
        <f>INDEX(属性投放!$BJ$6:$BJ$85,(CT1030-2)*20+CX1030)</f>
        <v>600</v>
      </c>
      <c r="DE1030" s="14">
        <f>SUMIFS(DD$5:DD1030,$CR$5:$CR1030,"="&amp;$CR1030)</f>
        <v>7510</v>
      </c>
      <c r="DF1030" s="14" t="s">
        <v>703</v>
      </c>
      <c r="DG1030" s="14">
        <f>INDEX(属性投放!$BK$6:$BK$85,(CT1030-2)*20+CX1030)</f>
        <v>300</v>
      </c>
      <c r="DH1030" s="14">
        <f>SUMIFS(DG$5:DG1030,$CR$5:$CR1030,"="&amp;$CR1030)</f>
        <v>3757</v>
      </c>
      <c r="DI1030" s="14" t="s">
        <v>704</v>
      </c>
      <c r="DJ1030" s="14">
        <f>INDEX(属性投放!$BL$6:$BL$85,(CT1030-2)*20+CX1030)</f>
        <v>6000</v>
      </c>
      <c r="DK1030" s="14">
        <f>SUMIFS(DJ$5:DJ1030,$CR$5:$CR1030,"="&amp;$CR1030)</f>
        <v>75100</v>
      </c>
    </row>
    <row r="1031" spans="95:115" ht="16.5" x14ac:dyDescent="0.2">
      <c r="CQ1031" s="13">
        <v>1027</v>
      </c>
      <c r="CR1031" s="13">
        <f t="shared" si="848"/>
        <v>20</v>
      </c>
      <c r="CS1031" s="13">
        <f t="shared" si="849"/>
        <v>39</v>
      </c>
      <c r="CT1031" s="14">
        <f t="shared" si="850"/>
        <v>3</v>
      </c>
      <c r="CU1031" s="14">
        <f t="shared" si="851"/>
        <v>1102020</v>
      </c>
      <c r="CV1031" s="14" t="str">
        <f>INDEX($O$6:$O$27,CR1031)&amp;"-"&amp;INDEX(属性投放!$AB$7:$AB$26,CX1031)&amp;"-魂火-"&amp;CZ1031</f>
        <v>高顺-大焦热-魂火-3</v>
      </c>
      <c r="CW1031" s="25" t="s">
        <v>162</v>
      </c>
      <c r="CX1031" s="14">
        <f>INDEX(属性投放!$AL$7:$AL$58,CS1031)</f>
        <v>16</v>
      </c>
      <c r="CY1031" s="14" t="s">
        <v>701</v>
      </c>
      <c r="CZ1031" s="14">
        <f>INDEX(属性投放!$AM$7:$AM$58,CS1031)</f>
        <v>3</v>
      </c>
      <c r="DA1031" s="14">
        <f t="shared" si="852"/>
        <v>39</v>
      </c>
      <c r="DB1031" s="14">
        <f>INDEX(属性投放!$AN$7:$AN$58,DA1031)</f>
        <v>117</v>
      </c>
      <c r="DC1031" s="14" t="s">
        <v>702</v>
      </c>
      <c r="DD1031" s="14">
        <f>INDEX(属性投放!$BJ$6:$BJ$85,(CT1031-2)*20+CX1031)</f>
        <v>600</v>
      </c>
      <c r="DE1031" s="14">
        <f>SUMIFS(DD$5:DD1031,$CR$5:$CR1031,"="&amp;$CR1031)</f>
        <v>8110</v>
      </c>
      <c r="DF1031" s="14" t="s">
        <v>703</v>
      </c>
      <c r="DG1031" s="14">
        <f>INDEX(属性投放!$BK$6:$BK$85,(CT1031-2)*20+CX1031)</f>
        <v>300</v>
      </c>
      <c r="DH1031" s="14">
        <f>SUMIFS(DG$5:DG1031,$CR$5:$CR1031,"="&amp;$CR1031)</f>
        <v>4057</v>
      </c>
      <c r="DI1031" s="14" t="s">
        <v>704</v>
      </c>
      <c r="DJ1031" s="14">
        <f>INDEX(属性投放!$BL$6:$BL$85,(CT1031-2)*20+CX1031)</f>
        <v>6000</v>
      </c>
      <c r="DK1031" s="14">
        <f>SUMIFS(DJ$5:DJ1031,$CR$5:$CR1031,"="&amp;$CR1031)</f>
        <v>81100</v>
      </c>
    </row>
    <row r="1032" spans="95:115" ht="16.5" x14ac:dyDescent="0.2">
      <c r="CQ1032" s="13">
        <v>1028</v>
      </c>
      <c r="CR1032" s="13">
        <f t="shared" si="848"/>
        <v>20</v>
      </c>
      <c r="CS1032" s="13">
        <f t="shared" si="849"/>
        <v>40</v>
      </c>
      <c r="CT1032" s="14">
        <f t="shared" si="850"/>
        <v>3</v>
      </c>
      <c r="CU1032" s="14">
        <f t="shared" si="851"/>
        <v>1102020</v>
      </c>
      <c r="CV1032" s="14" t="str">
        <f>INDEX($O$6:$O$27,CR1032)&amp;"-"&amp;INDEX(属性投放!$AB$7:$AB$26,CX1032)&amp;"-魂火-"&amp;CZ1032</f>
        <v>高顺-大焦热+1-魂火-1</v>
      </c>
      <c r="CW1032" s="25" t="s">
        <v>162</v>
      </c>
      <c r="CX1032" s="14">
        <f>INDEX(属性投放!$AL$7:$AL$58,CS1032)</f>
        <v>17</v>
      </c>
      <c r="CY1032" s="14" t="s">
        <v>701</v>
      </c>
      <c r="CZ1032" s="14">
        <f>INDEX(属性投放!$AM$7:$AM$58,CS1032)</f>
        <v>1</v>
      </c>
      <c r="DA1032" s="14">
        <f t="shared" si="852"/>
        <v>40</v>
      </c>
      <c r="DB1032" s="14">
        <f>INDEX(属性投放!$AN$7:$AN$58,DA1032)</f>
        <v>120</v>
      </c>
      <c r="DC1032" s="14" t="s">
        <v>702</v>
      </c>
      <c r="DD1032" s="14">
        <f>INDEX(属性投放!$BJ$6:$BJ$85,(CT1032-2)*20+CX1032)</f>
        <v>750</v>
      </c>
      <c r="DE1032" s="14">
        <f>SUMIFS(DD$5:DD1032,$CR$5:$CR1032,"="&amp;$CR1032)</f>
        <v>8860</v>
      </c>
      <c r="DF1032" s="14" t="s">
        <v>703</v>
      </c>
      <c r="DG1032" s="14">
        <f>INDEX(属性投放!$BK$6:$BK$85,(CT1032-2)*20+CX1032)</f>
        <v>375</v>
      </c>
      <c r="DH1032" s="14">
        <f>SUMIFS(DG$5:DG1032,$CR$5:$CR1032,"="&amp;$CR1032)</f>
        <v>4432</v>
      </c>
      <c r="DI1032" s="14" t="s">
        <v>704</v>
      </c>
      <c r="DJ1032" s="14">
        <f>INDEX(属性投放!$BL$6:$BL$85,(CT1032-2)*20+CX1032)</f>
        <v>7500</v>
      </c>
      <c r="DK1032" s="14">
        <f>SUMIFS(DJ$5:DJ1032,$CR$5:$CR1032,"="&amp;$CR1032)</f>
        <v>88600</v>
      </c>
    </row>
    <row r="1033" spans="95:115" ht="16.5" x14ac:dyDescent="0.2">
      <c r="CQ1033" s="13">
        <v>1029</v>
      </c>
      <c r="CR1033" s="13">
        <f t="shared" si="848"/>
        <v>20</v>
      </c>
      <c r="CS1033" s="13">
        <f t="shared" si="849"/>
        <v>41</v>
      </c>
      <c r="CT1033" s="14">
        <f t="shared" si="850"/>
        <v>3</v>
      </c>
      <c r="CU1033" s="14">
        <f t="shared" si="851"/>
        <v>1102020</v>
      </c>
      <c r="CV1033" s="14" t="str">
        <f>INDEX($O$6:$O$27,CR1033)&amp;"-"&amp;INDEX(属性投放!$AB$7:$AB$26,CX1033)&amp;"-魂火-"&amp;CZ1033</f>
        <v>高顺-大焦热+1-魂火-2</v>
      </c>
      <c r="CW1033" s="25" t="s">
        <v>162</v>
      </c>
      <c r="CX1033" s="14">
        <f>INDEX(属性投放!$AL$7:$AL$58,CS1033)</f>
        <v>17</v>
      </c>
      <c r="CY1033" s="14" t="s">
        <v>701</v>
      </c>
      <c r="CZ1033" s="14">
        <f>INDEX(属性投放!$AM$7:$AM$58,CS1033)</f>
        <v>2</v>
      </c>
      <c r="DA1033" s="14">
        <f t="shared" si="852"/>
        <v>41</v>
      </c>
      <c r="DB1033" s="14">
        <f>INDEX(属性投放!$AN$7:$AN$58,DA1033)</f>
        <v>122</v>
      </c>
      <c r="DC1033" s="14" t="s">
        <v>702</v>
      </c>
      <c r="DD1033" s="14">
        <f>INDEX(属性投放!$BJ$6:$BJ$85,(CT1033-2)*20+CX1033)</f>
        <v>750</v>
      </c>
      <c r="DE1033" s="14">
        <f>SUMIFS(DD$5:DD1033,$CR$5:$CR1033,"="&amp;$CR1033)</f>
        <v>9610</v>
      </c>
      <c r="DF1033" s="14" t="s">
        <v>703</v>
      </c>
      <c r="DG1033" s="14">
        <f>INDEX(属性投放!$BK$6:$BK$85,(CT1033-2)*20+CX1033)</f>
        <v>375</v>
      </c>
      <c r="DH1033" s="14">
        <f>SUMIFS(DG$5:DG1033,$CR$5:$CR1033,"="&amp;$CR1033)</f>
        <v>4807</v>
      </c>
      <c r="DI1033" s="14" t="s">
        <v>704</v>
      </c>
      <c r="DJ1033" s="14">
        <f>INDEX(属性投放!$BL$6:$BL$85,(CT1033-2)*20+CX1033)</f>
        <v>7500</v>
      </c>
      <c r="DK1033" s="14">
        <f>SUMIFS(DJ$5:DJ1033,$CR$5:$CR1033,"="&amp;$CR1033)</f>
        <v>96100</v>
      </c>
    </row>
    <row r="1034" spans="95:115" ht="16.5" x14ac:dyDescent="0.2">
      <c r="CQ1034" s="13">
        <v>1030</v>
      </c>
      <c r="CR1034" s="13">
        <f t="shared" si="848"/>
        <v>20</v>
      </c>
      <c r="CS1034" s="13">
        <f t="shared" si="849"/>
        <v>42</v>
      </c>
      <c r="CT1034" s="14">
        <f t="shared" si="850"/>
        <v>3</v>
      </c>
      <c r="CU1034" s="14">
        <f t="shared" si="851"/>
        <v>1102020</v>
      </c>
      <c r="CV1034" s="14" t="str">
        <f>INDEX($O$6:$O$27,CR1034)&amp;"-"&amp;INDEX(属性投放!$AB$7:$AB$26,CX1034)&amp;"-魂火-"&amp;CZ1034</f>
        <v>高顺-大焦热+1-魂火-3</v>
      </c>
      <c r="CW1034" s="25" t="s">
        <v>162</v>
      </c>
      <c r="CX1034" s="14">
        <f>INDEX(属性投放!$AL$7:$AL$58,CS1034)</f>
        <v>17</v>
      </c>
      <c r="CY1034" s="14" t="s">
        <v>701</v>
      </c>
      <c r="CZ1034" s="14">
        <f>INDEX(属性投放!$AM$7:$AM$58,CS1034)</f>
        <v>3</v>
      </c>
      <c r="DA1034" s="14">
        <f t="shared" si="852"/>
        <v>42</v>
      </c>
      <c r="DB1034" s="14">
        <f>INDEX(属性投放!$AN$7:$AN$58,DA1034)</f>
        <v>125</v>
      </c>
      <c r="DC1034" s="14" t="s">
        <v>702</v>
      </c>
      <c r="DD1034" s="14">
        <f>INDEX(属性投放!$BJ$6:$BJ$85,(CT1034-2)*20+CX1034)</f>
        <v>750</v>
      </c>
      <c r="DE1034" s="14">
        <f>SUMIFS(DD$5:DD1034,$CR$5:$CR1034,"="&amp;$CR1034)</f>
        <v>10360</v>
      </c>
      <c r="DF1034" s="14" t="s">
        <v>703</v>
      </c>
      <c r="DG1034" s="14">
        <f>INDEX(属性投放!$BK$6:$BK$85,(CT1034-2)*20+CX1034)</f>
        <v>375</v>
      </c>
      <c r="DH1034" s="14">
        <f>SUMIFS(DG$5:DG1034,$CR$5:$CR1034,"="&amp;$CR1034)</f>
        <v>5182</v>
      </c>
      <c r="DI1034" s="14" t="s">
        <v>704</v>
      </c>
      <c r="DJ1034" s="14">
        <f>INDEX(属性投放!$BL$6:$BL$85,(CT1034-2)*20+CX1034)</f>
        <v>7500</v>
      </c>
      <c r="DK1034" s="14">
        <f>SUMIFS(DJ$5:DJ1034,$CR$5:$CR1034,"="&amp;$CR1034)</f>
        <v>103600</v>
      </c>
    </row>
    <row r="1035" spans="95:115" ht="16.5" x14ac:dyDescent="0.2">
      <c r="CQ1035" s="13">
        <v>1031</v>
      </c>
      <c r="CR1035" s="13">
        <f t="shared" si="848"/>
        <v>20</v>
      </c>
      <c r="CS1035" s="13">
        <f t="shared" si="849"/>
        <v>43</v>
      </c>
      <c r="CT1035" s="14">
        <f t="shared" si="850"/>
        <v>3</v>
      </c>
      <c r="CU1035" s="14">
        <f t="shared" si="851"/>
        <v>1102020</v>
      </c>
      <c r="CV1035" s="14" t="str">
        <f>INDEX($O$6:$O$27,CR1035)&amp;"-"&amp;INDEX(属性投放!$AB$7:$AB$26,CX1035)&amp;"-魂火-"&amp;CZ1035</f>
        <v>高顺-大焦热+2-魂火-1</v>
      </c>
      <c r="CW1035" s="25" t="s">
        <v>162</v>
      </c>
      <c r="CX1035" s="14">
        <f>INDEX(属性投放!$AL$7:$AL$58,CS1035)</f>
        <v>18</v>
      </c>
      <c r="CY1035" s="14" t="s">
        <v>701</v>
      </c>
      <c r="CZ1035" s="14">
        <f>INDEX(属性投放!$AM$7:$AM$58,CS1035)</f>
        <v>1</v>
      </c>
      <c r="DA1035" s="14">
        <f t="shared" si="852"/>
        <v>43</v>
      </c>
      <c r="DB1035" s="14">
        <f>INDEX(属性投放!$AN$7:$AN$58,DA1035)</f>
        <v>127</v>
      </c>
      <c r="DC1035" s="14" t="s">
        <v>702</v>
      </c>
      <c r="DD1035" s="14">
        <f>INDEX(属性投放!$BJ$6:$BJ$85,(CT1035-2)*20+CX1035)</f>
        <v>900</v>
      </c>
      <c r="DE1035" s="14">
        <f>SUMIFS(DD$5:DD1035,$CR$5:$CR1035,"="&amp;$CR1035)</f>
        <v>11260</v>
      </c>
      <c r="DF1035" s="14" t="s">
        <v>703</v>
      </c>
      <c r="DG1035" s="14">
        <f>INDEX(属性投放!$BK$6:$BK$85,(CT1035-2)*20+CX1035)</f>
        <v>450</v>
      </c>
      <c r="DH1035" s="14">
        <f>SUMIFS(DG$5:DG1035,$CR$5:$CR1035,"="&amp;$CR1035)</f>
        <v>5632</v>
      </c>
      <c r="DI1035" s="14" t="s">
        <v>704</v>
      </c>
      <c r="DJ1035" s="14">
        <f>INDEX(属性投放!$BL$6:$BL$85,(CT1035-2)*20+CX1035)</f>
        <v>9000</v>
      </c>
      <c r="DK1035" s="14">
        <f>SUMIFS(DJ$5:DJ1035,$CR$5:$CR1035,"="&amp;$CR1035)</f>
        <v>112600</v>
      </c>
    </row>
    <row r="1036" spans="95:115" ht="16.5" x14ac:dyDescent="0.2">
      <c r="CQ1036" s="13">
        <v>1032</v>
      </c>
      <c r="CR1036" s="13">
        <f t="shared" si="848"/>
        <v>20</v>
      </c>
      <c r="CS1036" s="13">
        <f t="shared" si="849"/>
        <v>44</v>
      </c>
      <c r="CT1036" s="14">
        <f t="shared" si="850"/>
        <v>3</v>
      </c>
      <c r="CU1036" s="14">
        <f t="shared" si="851"/>
        <v>1102020</v>
      </c>
      <c r="CV1036" s="14" t="str">
        <f>INDEX($O$6:$O$27,CR1036)&amp;"-"&amp;INDEX(属性投放!$AB$7:$AB$26,CX1036)&amp;"-魂火-"&amp;CZ1036</f>
        <v>高顺-大焦热+2-魂火-2</v>
      </c>
      <c r="CW1036" s="25" t="s">
        <v>162</v>
      </c>
      <c r="CX1036" s="14">
        <f>INDEX(属性投放!$AL$7:$AL$58,CS1036)</f>
        <v>18</v>
      </c>
      <c r="CY1036" s="14" t="s">
        <v>701</v>
      </c>
      <c r="CZ1036" s="14">
        <f>INDEX(属性投放!$AM$7:$AM$58,CS1036)</f>
        <v>2</v>
      </c>
      <c r="DA1036" s="14">
        <f t="shared" si="852"/>
        <v>44</v>
      </c>
      <c r="DB1036" s="14">
        <f>INDEX(属性投放!$AN$7:$AN$58,DA1036)</f>
        <v>130</v>
      </c>
      <c r="DC1036" s="14" t="s">
        <v>702</v>
      </c>
      <c r="DD1036" s="14">
        <f>INDEX(属性投放!$BJ$6:$BJ$85,(CT1036-2)*20+CX1036)</f>
        <v>900</v>
      </c>
      <c r="DE1036" s="14">
        <f>SUMIFS(DD$5:DD1036,$CR$5:$CR1036,"="&amp;$CR1036)</f>
        <v>12160</v>
      </c>
      <c r="DF1036" s="14" t="s">
        <v>703</v>
      </c>
      <c r="DG1036" s="14">
        <f>INDEX(属性投放!$BK$6:$BK$85,(CT1036-2)*20+CX1036)</f>
        <v>450</v>
      </c>
      <c r="DH1036" s="14">
        <f>SUMIFS(DG$5:DG1036,$CR$5:$CR1036,"="&amp;$CR1036)</f>
        <v>6082</v>
      </c>
      <c r="DI1036" s="14" t="s">
        <v>704</v>
      </c>
      <c r="DJ1036" s="14">
        <f>INDEX(属性投放!$BL$6:$BL$85,(CT1036-2)*20+CX1036)</f>
        <v>9000</v>
      </c>
      <c r="DK1036" s="14">
        <f>SUMIFS(DJ$5:DJ1036,$CR$5:$CR1036,"="&amp;$CR1036)</f>
        <v>121600</v>
      </c>
    </row>
    <row r="1037" spans="95:115" ht="16.5" x14ac:dyDescent="0.2">
      <c r="CQ1037" s="13">
        <v>1033</v>
      </c>
      <c r="CR1037" s="13">
        <f t="shared" si="848"/>
        <v>20</v>
      </c>
      <c r="CS1037" s="13">
        <f t="shared" si="849"/>
        <v>45</v>
      </c>
      <c r="CT1037" s="14">
        <f t="shared" si="850"/>
        <v>3</v>
      </c>
      <c r="CU1037" s="14">
        <f t="shared" si="851"/>
        <v>1102020</v>
      </c>
      <c r="CV1037" s="14" t="str">
        <f>INDEX($O$6:$O$27,CR1037)&amp;"-"&amp;INDEX(属性投放!$AB$7:$AB$26,CX1037)&amp;"-魂火-"&amp;CZ1037</f>
        <v>高顺-大焦热+2-魂火-3</v>
      </c>
      <c r="CW1037" s="25" t="s">
        <v>162</v>
      </c>
      <c r="CX1037" s="14">
        <f>INDEX(属性投放!$AL$7:$AL$58,CS1037)</f>
        <v>18</v>
      </c>
      <c r="CY1037" s="14" t="s">
        <v>701</v>
      </c>
      <c r="CZ1037" s="14">
        <f>INDEX(属性投放!$AM$7:$AM$58,CS1037)</f>
        <v>3</v>
      </c>
      <c r="DA1037" s="14">
        <f t="shared" si="852"/>
        <v>45</v>
      </c>
      <c r="DB1037" s="14">
        <f>INDEX(属性投放!$AN$7:$AN$58,DA1037)</f>
        <v>132</v>
      </c>
      <c r="DC1037" s="14" t="s">
        <v>702</v>
      </c>
      <c r="DD1037" s="14">
        <f>INDEX(属性投放!$BJ$6:$BJ$85,(CT1037-2)*20+CX1037)</f>
        <v>900</v>
      </c>
      <c r="DE1037" s="14">
        <f>SUMIFS(DD$5:DD1037,$CR$5:$CR1037,"="&amp;$CR1037)</f>
        <v>13060</v>
      </c>
      <c r="DF1037" s="14" t="s">
        <v>703</v>
      </c>
      <c r="DG1037" s="14">
        <f>INDEX(属性投放!$BK$6:$BK$85,(CT1037-2)*20+CX1037)</f>
        <v>450</v>
      </c>
      <c r="DH1037" s="14">
        <f>SUMIFS(DG$5:DG1037,$CR$5:$CR1037,"="&amp;$CR1037)</f>
        <v>6532</v>
      </c>
      <c r="DI1037" s="14" t="s">
        <v>704</v>
      </c>
      <c r="DJ1037" s="14">
        <f>INDEX(属性投放!$BL$6:$BL$85,(CT1037-2)*20+CX1037)</f>
        <v>9000</v>
      </c>
      <c r="DK1037" s="14">
        <f>SUMIFS(DJ$5:DJ1037,$CR$5:$CR1037,"="&amp;$CR1037)</f>
        <v>130600</v>
      </c>
    </row>
    <row r="1038" spans="95:115" ht="16.5" x14ac:dyDescent="0.2">
      <c r="CQ1038" s="13">
        <v>1034</v>
      </c>
      <c r="CR1038" s="13">
        <f t="shared" si="848"/>
        <v>20</v>
      </c>
      <c r="CS1038" s="13">
        <f t="shared" si="849"/>
        <v>46</v>
      </c>
      <c r="CT1038" s="14">
        <f t="shared" si="850"/>
        <v>3</v>
      </c>
      <c r="CU1038" s="14">
        <f t="shared" si="851"/>
        <v>1102020</v>
      </c>
      <c r="CV1038" s="14" t="str">
        <f>INDEX($O$6:$O$27,CR1038)&amp;"-"&amp;INDEX(属性投放!$AB$7:$AB$26,CX1038)&amp;"-魂火-"&amp;CZ1038</f>
        <v>高顺-无间-魂火-1</v>
      </c>
      <c r="CW1038" s="25" t="s">
        <v>162</v>
      </c>
      <c r="CX1038" s="14">
        <f>INDEX(属性投放!$AL$7:$AL$58,CS1038)</f>
        <v>19</v>
      </c>
      <c r="CY1038" s="14" t="s">
        <v>701</v>
      </c>
      <c r="CZ1038" s="14">
        <f>INDEX(属性投放!$AM$7:$AM$58,CS1038)</f>
        <v>1</v>
      </c>
      <c r="DA1038" s="14">
        <f t="shared" si="852"/>
        <v>46</v>
      </c>
      <c r="DB1038" s="14">
        <f>INDEX(属性投放!$AN$7:$AN$58,DA1038)</f>
        <v>135</v>
      </c>
      <c r="DC1038" s="14" t="s">
        <v>702</v>
      </c>
      <c r="DD1038" s="14">
        <f>INDEX(属性投放!$BJ$6:$BJ$85,(CT1038-2)*20+CX1038)</f>
        <v>1125</v>
      </c>
      <c r="DE1038" s="14">
        <f>SUMIFS(DD$5:DD1038,$CR$5:$CR1038,"="&amp;$CR1038)</f>
        <v>14185</v>
      </c>
      <c r="DF1038" s="14" t="s">
        <v>703</v>
      </c>
      <c r="DG1038" s="14">
        <f>INDEX(属性投放!$BK$6:$BK$85,(CT1038-2)*20+CX1038)</f>
        <v>563</v>
      </c>
      <c r="DH1038" s="14">
        <f>SUMIFS(DG$5:DG1038,$CR$5:$CR1038,"="&amp;$CR1038)</f>
        <v>7095</v>
      </c>
      <c r="DI1038" s="14" t="s">
        <v>704</v>
      </c>
      <c r="DJ1038" s="14">
        <f>INDEX(属性投放!$BL$6:$BL$85,(CT1038-2)*20+CX1038)</f>
        <v>11250</v>
      </c>
      <c r="DK1038" s="14">
        <f>SUMIFS(DJ$5:DJ1038,$CR$5:$CR1038,"="&amp;$CR1038)</f>
        <v>141850</v>
      </c>
    </row>
    <row r="1039" spans="95:115" ht="16.5" x14ac:dyDescent="0.2">
      <c r="CQ1039" s="13">
        <v>1035</v>
      </c>
      <c r="CR1039" s="13">
        <f t="shared" si="848"/>
        <v>20</v>
      </c>
      <c r="CS1039" s="13">
        <f t="shared" si="849"/>
        <v>47</v>
      </c>
      <c r="CT1039" s="14">
        <f t="shared" si="850"/>
        <v>3</v>
      </c>
      <c r="CU1039" s="14">
        <f t="shared" si="851"/>
        <v>1102020</v>
      </c>
      <c r="CV1039" s="14" t="str">
        <f>INDEX($O$6:$O$27,CR1039)&amp;"-"&amp;INDEX(属性投放!$AB$7:$AB$26,CX1039)&amp;"-魂火-"&amp;CZ1039</f>
        <v>高顺-无间-魂火-2</v>
      </c>
      <c r="CW1039" s="25" t="s">
        <v>162</v>
      </c>
      <c r="CX1039" s="14">
        <f>INDEX(属性投放!$AL$7:$AL$58,CS1039)</f>
        <v>19</v>
      </c>
      <c r="CY1039" s="14" t="s">
        <v>701</v>
      </c>
      <c r="CZ1039" s="14">
        <f>INDEX(属性投放!$AM$7:$AM$58,CS1039)</f>
        <v>2</v>
      </c>
      <c r="DA1039" s="14">
        <f t="shared" si="852"/>
        <v>47</v>
      </c>
      <c r="DB1039" s="14">
        <f>INDEX(属性投放!$AN$7:$AN$58,DA1039)</f>
        <v>137</v>
      </c>
      <c r="DC1039" s="14" t="s">
        <v>702</v>
      </c>
      <c r="DD1039" s="14">
        <f>INDEX(属性投放!$BJ$6:$BJ$85,(CT1039-2)*20+CX1039)</f>
        <v>1125</v>
      </c>
      <c r="DE1039" s="14">
        <f>SUMIFS(DD$5:DD1039,$CR$5:$CR1039,"="&amp;$CR1039)</f>
        <v>15310</v>
      </c>
      <c r="DF1039" s="14" t="s">
        <v>703</v>
      </c>
      <c r="DG1039" s="14">
        <f>INDEX(属性投放!$BK$6:$BK$85,(CT1039-2)*20+CX1039)</f>
        <v>563</v>
      </c>
      <c r="DH1039" s="14">
        <f>SUMIFS(DG$5:DG1039,$CR$5:$CR1039,"="&amp;$CR1039)</f>
        <v>7658</v>
      </c>
      <c r="DI1039" s="14" t="s">
        <v>704</v>
      </c>
      <c r="DJ1039" s="14">
        <f>INDEX(属性投放!$BL$6:$BL$85,(CT1039-2)*20+CX1039)</f>
        <v>11250</v>
      </c>
      <c r="DK1039" s="14">
        <f>SUMIFS(DJ$5:DJ1039,$CR$5:$CR1039,"="&amp;$CR1039)</f>
        <v>153100</v>
      </c>
    </row>
    <row r="1040" spans="95:115" ht="16.5" x14ac:dyDescent="0.2">
      <c r="CQ1040" s="13">
        <v>1036</v>
      </c>
      <c r="CR1040" s="13">
        <f t="shared" si="848"/>
        <v>20</v>
      </c>
      <c r="CS1040" s="13">
        <f t="shared" si="849"/>
        <v>48</v>
      </c>
      <c r="CT1040" s="14">
        <f t="shared" si="850"/>
        <v>3</v>
      </c>
      <c r="CU1040" s="14">
        <f t="shared" si="851"/>
        <v>1102020</v>
      </c>
      <c r="CV1040" s="14" t="str">
        <f>INDEX($O$6:$O$27,CR1040)&amp;"-"&amp;INDEX(属性投放!$AB$7:$AB$26,CX1040)&amp;"-魂火-"&amp;CZ1040</f>
        <v>高顺-无间-魂火-3</v>
      </c>
      <c r="CW1040" s="25" t="s">
        <v>162</v>
      </c>
      <c r="CX1040" s="14">
        <f>INDEX(属性投放!$AL$7:$AL$58,CS1040)</f>
        <v>19</v>
      </c>
      <c r="CY1040" s="14" t="s">
        <v>701</v>
      </c>
      <c r="CZ1040" s="14">
        <f>INDEX(属性投放!$AM$7:$AM$58,CS1040)</f>
        <v>3</v>
      </c>
      <c r="DA1040" s="14">
        <f t="shared" si="852"/>
        <v>48</v>
      </c>
      <c r="DB1040" s="14">
        <f>INDEX(属性投放!$AN$7:$AN$58,DA1040)</f>
        <v>140</v>
      </c>
      <c r="DC1040" s="14" t="s">
        <v>702</v>
      </c>
      <c r="DD1040" s="14">
        <f>INDEX(属性投放!$BJ$6:$BJ$85,(CT1040-2)*20+CX1040)</f>
        <v>1125</v>
      </c>
      <c r="DE1040" s="14">
        <f>SUMIFS(DD$5:DD1040,$CR$5:$CR1040,"="&amp;$CR1040)</f>
        <v>16435</v>
      </c>
      <c r="DF1040" s="14" t="s">
        <v>703</v>
      </c>
      <c r="DG1040" s="14">
        <f>INDEX(属性投放!$BK$6:$BK$85,(CT1040-2)*20+CX1040)</f>
        <v>563</v>
      </c>
      <c r="DH1040" s="14">
        <f>SUMIFS(DG$5:DG1040,$CR$5:$CR1040,"="&amp;$CR1040)</f>
        <v>8221</v>
      </c>
      <c r="DI1040" s="14" t="s">
        <v>704</v>
      </c>
      <c r="DJ1040" s="14">
        <f>INDEX(属性投放!$BL$6:$BL$85,(CT1040-2)*20+CX1040)</f>
        <v>11250</v>
      </c>
      <c r="DK1040" s="14">
        <f>SUMIFS(DJ$5:DJ1040,$CR$5:$CR1040,"="&amp;$CR1040)</f>
        <v>164350</v>
      </c>
    </row>
    <row r="1041" spans="95:115" ht="16.5" x14ac:dyDescent="0.2">
      <c r="CQ1041" s="13">
        <v>1037</v>
      </c>
      <c r="CR1041" s="13">
        <f t="shared" si="848"/>
        <v>20</v>
      </c>
      <c r="CS1041" s="13">
        <f t="shared" si="849"/>
        <v>49</v>
      </c>
      <c r="CT1041" s="14">
        <f t="shared" si="850"/>
        <v>3</v>
      </c>
      <c r="CU1041" s="14">
        <f t="shared" si="851"/>
        <v>1102020</v>
      </c>
      <c r="CV1041" s="14" t="str">
        <f>INDEX($O$6:$O$27,CR1041)&amp;"-"&amp;INDEX(属性投放!$AB$7:$AB$26,CX1041)&amp;"-魂火-"&amp;CZ1041</f>
        <v>高顺-无间+1-魂火-1</v>
      </c>
      <c r="CW1041" s="25" t="s">
        <v>162</v>
      </c>
      <c r="CX1041" s="14">
        <f>INDEX(属性投放!$AL$7:$AL$58,CS1041)</f>
        <v>20</v>
      </c>
      <c r="CY1041" s="14" t="s">
        <v>701</v>
      </c>
      <c r="CZ1041" s="14">
        <f>INDEX(属性投放!$AM$7:$AM$58,CS1041)</f>
        <v>1</v>
      </c>
      <c r="DA1041" s="14">
        <f t="shared" si="852"/>
        <v>49</v>
      </c>
      <c r="DB1041" s="14">
        <f>INDEX(属性投放!$AN$7:$AN$58,DA1041)</f>
        <v>142</v>
      </c>
      <c r="DC1041" s="14" t="s">
        <v>702</v>
      </c>
      <c r="DD1041" s="14">
        <f>INDEX(属性投放!$BJ$6:$BJ$85,(CT1041-2)*20+CX1041)</f>
        <v>1350</v>
      </c>
      <c r="DE1041" s="14">
        <f>SUMIFS(DD$5:DD1041,$CR$5:$CR1041,"="&amp;$CR1041)</f>
        <v>17785</v>
      </c>
      <c r="DF1041" s="14" t="s">
        <v>703</v>
      </c>
      <c r="DG1041" s="14">
        <f>INDEX(属性投放!$BK$6:$BK$85,(CT1041-2)*20+CX1041)</f>
        <v>675</v>
      </c>
      <c r="DH1041" s="14">
        <f>SUMIFS(DG$5:DG1041,$CR$5:$CR1041,"="&amp;$CR1041)</f>
        <v>8896</v>
      </c>
      <c r="DI1041" s="14" t="s">
        <v>704</v>
      </c>
      <c r="DJ1041" s="14">
        <f>INDEX(属性投放!$BL$6:$BL$85,(CT1041-2)*20+CX1041)</f>
        <v>13500</v>
      </c>
      <c r="DK1041" s="14">
        <f>SUMIFS(DJ$5:DJ1041,$CR$5:$CR1041,"="&amp;$CR1041)</f>
        <v>177850</v>
      </c>
    </row>
    <row r="1042" spans="95:115" ht="16.5" x14ac:dyDescent="0.2">
      <c r="CQ1042" s="13">
        <v>1038</v>
      </c>
      <c r="CR1042" s="13">
        <f t="shared" si="848"/>
        <v>20</v>
      </c>
      <c r="CS1042" s="13">
        <f t="shared" si="849"/>
        <v>50</v>
      </c>
      <c r="CT1042" s="14">
        <f t="shared" si="850"/>
        <v>3</v>
      </c>
      <c r="CU1042" s="14">
        <f t="shared" si="851"/>
        <v>1102020</v>
      </c>
      <c r="CV1042" s="14" t="str">
        <f>INDEX($O$6:$O$27,CR1042)&amp;"-"&amp;INDEX(属性投放!$AB$7:$AB$26,CX1042)&amp;"-魂火-"&amp;CZ1042</f>
        <v>高顺-无间+1-魂火-2</v>
      </c>
      <c r="CW1042" s="25" t="s">
        <v>162</v>
      </c>
      <c r="CX1042" s="14">
        <f>INDEX(属性投放!$AL$7:$AL$58,CS1042)</f>
        <v>20</v>
      </c>
      <c r="CY1042" s="14" t="s">
        <v>701</v>
      </c>
      <c r="CZ1042" s="14">
        <f>INDEX(属性投放!$AM$7:$AM$58,CS1042)</f>
        <v>2</v>
      </c>
      <c r="DA1042" s="14">
        <f t="shared" si="852"/>
        <v>50</v>
      </c>
      <c r="DB1042" s="14">
        <f>INDEX(属性投放!$AN$7:$AN$58,DA1042)</f>
        <v>145</v>
      </c>
      <c r="DC1042" s="14" t="s">
        <v>702</v>
      </c>
      <c r="DD1042" s="14">
        <f>INDEX(属性投放!$BJ$6:$BJ$85,(CT1042-2)*20+CX1042)</f>
        <v>1350</v>
      </c>
      <c r="DE1042" s="14">
        <f>SUMIFS(DD$5:DD1042,$CR$5:$CR1042,"="&amp;$CR1042)</f>
        <v>19135</v>
      </c>
      <c r="DF1042" s="14" t="s">
        <v>703</v>
      </c>
      <c r="DG1042" s="14">
        <f>INDEX(属性投放!$BK$6:$BK$85,(CT1042-2)*20+CX1042)</f>
        <v>675</v>
      </c>
      <c r="DH1042" s="14">
        <f>SUMIFS(DG$5:DG1042,$CR$5:$CR1042,"="&amp;$CR1042)</f>
        <v>9571</v>
      </c>
      <c r="DI1042" s="14" t="s">
        <v>704</v>
      </c>
      <c r="DJ1042" s="14">
        <f>INDEX(属性投放!$BL$6:$BL$85,(CT1042-2)*20+CX1042)</f>
        <v>13500</v>
      </c>
      <c r="DK1042" s="14">
        <f>SUMIFS(DJ$5:DJ1042,$CR$5:$CR1042,"="&amp;$CR1042)</f>
        <v>191350</v>
      </c>
    </row>
    <row r="1043" spans="95:115" ht="16.5" x14ac:dyDescent="0.2">
      <c r="CQ1043" s="13">
        <v>1039</v>
      </c>
      <c r="CR1043" s="13">
        <f t="shared" si="848"/>
        <v>20</v>
      </c>
      <c r="CS1043" s="13">
        <f t="shared" si="849"/>
        <v>51</v>
      </c>
      <c r="CT1043" s="14">
        <f t="shared" si="850"/>
        <v>3</v>
      </c>
      <c r="CU1043" s="14">
        <f t="shared" si="851"/>
        <v>1102020</v>
      </c>
      <c r="CV1043" s="14" t="str">
        <f>INDEX($O$6:$O$27,CR1043)&amp;"-"&amp;INDEX(属性投放!$AB$7:$AB$26,CX1043)&amp;"-魂火-"&amp;CZ1043</f>
        <v>高顺-无间+1-魂火-3</v>
      </c>
      <c r="CW1043" s="25" t="s">
        <v>162</v>
      </c>
      <c r="CX1043" s="14">
        <f>INDEX(属性投放!$AL$7:$AL$58,CS1043)</f>
        <v>20</v>
      </c>
      <c r="CY1043" s="14" t="s">
        <v>701</v>
      </c>
      <c r="CZ1043" s="14">
        <f>INDEX(属性投放!$AM$7:$AM$58,CS1043)</f>
        <v>3</v>
      </c>
      <c r="DA1043" s="14">
        <f t="shared" si="852"/>
        <v>51</v>
      </c>
      <c r="DB1043" s="14">
        <f>INDEX(属性投放!$AN$7:$AN$58,DA1043)</f>
        <v>147</v>
      </c>
      <c r="DC1043" s="14" t="s">
        <v>702</v>
      </c>
      <c r="DD1043" s="14">
        <f>INDEX(属性投放!$BJ$6:$BJ$85,(CT1043-2)*20+CX1043)</f>
        <v>1350</v>
      </c>
      <c r="DE1043" s="14">
        <f>SUMIFS(DD$5:DD1043,$CR$5:$CR1043,"="&amp;$CR1043)</f>
        <v>20485</v>
      </c>
      <c r="DF1043" s="14" t="s">
        <v>703</v>
      </c>
      <c r="DG1043" s="14">
        <f>INDEX(属性投放!$BK$6:$BK$85,(CT1043-2)*20+CX1043)</f>
        <v>675</v>
      </c>
      <c r="DH1043" s="14">
        <f>SUMIFS(DG$5:DG1043,$CR$5:$CR1043,"="&amp;$CR1043)</f>
        <v>10246</v>
      </c>
      <c r="DI1043" s="14" t="s">
        <v>704</v>
      </c>
      <c r="DJ1043" s="14">
        <f>INDEX(属性投放!$BL$6:$BL$85,(CT1043-2)*20+CX1043)</f>
        <v>13500</v>
      </c>
      <c r="DK1043" s="14">
        <f>SUMIFS(DJ$5:DJ1043,$CR$5:$CR1043,"="&amp;$CR1043)</f>
        <v>204850</v>
      </c>
    </row>
    <row r="1044" spans="95:115" ht="16.5" x14ac:dyDescent="0.2">
      <c r="CQ1044" s="13">
        <v>1040</v>
      </c>
      <c r="CR1044" s="13">
        <f t="shared" si="848"/>
        <v>20</v>
      </c>
      <c r="CS1044" s="13">
        <f t="shared" si="849"/>
        <v>52</v>
      </c>
      <c r="CT1044" s="14">
        <f t="shared" si="850"/>
        <v>3</v>
      </c>
      <c r="CU1044" s="14">
        <f t="shared" si="851"/>
        <v>1102020</v>
      </c>
      <c r="CV1044" s="14" t="str">
        <f>INDEX($O$6:$O$27,CR1044)&amp;"-"&amp;INDEX(属性投放!$AB$7:$AB$26,CX1044)&amp;"-魂火-"&amp;CZ1044</f>
        <v>高顺-无间+1-魂火-4</v>
      </c>
      <c r="CW1044" s="25" t="s">
        <v>162</v>
      </c>
      <c r="CX1044" s="14">
        <f>INDEX(属性投放!$AL$7:$AL$58,CS1044)</f>
        <v>20</v>
      </c>
      <c r="CY1044" s="14" t="s">
        <v>701</v>
      </c>
      <c r="CZ1044" s="14">
        <f>INDEX(属性投放!$AM$7:$AM$58,CS1044)</f>
        <v>4</v>
      </c>
      <c r="DA1044" s="14">
        <f t="shared" si="852"/>
        <v>52</v>
      </c>
      <c r="DB1044" s="14">
        <f>INDEX(属性投放!$AN$7:$AN$58,DA1044)</f>
        <v>150</v>
      </c>
      <c r="DC1044" s="14" t="s">
        <v>702</v>
      </c>
      <c r="DD1044" s="14">
        <f>INDEX(属性投放!$BJ$6:$BJ$85,(CT1044-2)*20+CX1044)</f>
        <v>1350</v>
      </c>
      <c r="DE1044" s="14">
        <f>SUMIFS(DD$5:DD1044,$CR$5:$CR1044,"="&amp;$CR1044)</f>
        <v>21835</v>
      </c>
      <c r="DF1044" s="14" t="s">
        <v>703</v>
      </c>
      <c r="DG1044" s="14">
        <f>INDEX(属性投放!$BK$6:$BK$85,(CT1044-2)*20+CX1044)</f>
        <v>675</v>
      </c>
      <c r="DH1044" s="14">
        <f>SUMIFS(DG$5:DG1044,$CR$5:$CR1044,"="&amp;$CR1044)</f>
        <v>10921</v>
      </c>
      <c r="DI1044" s="14" t="s">
        <v>704</v>
      </c>
      <c r="DJ1044" s="14">
        <f>INDEX(属性投放!$BL$6:$BL$85,(CT1044-2)*20+CX1044)</f>
        <v>13500</v>
      </c>
      <c r="DK1044" s="14">
        <f>SUMIFS(DJ$5:DJ1044,$CR$5:$CR1044,"="&amp;$CR1044)</f>
        <v>218350</v>
      </c>
    </row>
    <row r="1045" spans="95:115" ht="16.5" x14ac:dyDescent="0.2">
      <c r="CQ1045" s="13">
        <v>1041</v>
      </c>
      <c r="CR1045" s="13">
        <f t="shared" si="848"/>
        <v>21</v>
      </c>
      <c r="CS1045" s="13">
        <f t="shared" si="849"/>
        <v>1</v>
      </c>
      <c r="CT1045" s="14">
        <f t="shared" si="850"/>
        <v>3</v>
      </c>
      <c r="CU1045" s="14">
        <f t="shared" si="851"/>
        <v>1102021</v>
      </c>
      <c r="CV1045" s="14" t="str">
        <f>INDEX($O$6:$O$27,CR1045)&amp;"-"&amp;INDEX(属性投放!$AB$7:$AB$26,CX1045)&amp;"-魂火-"&amp;CZ1045</f>
        <v>烈风螳螂-等活-魂火-1</v>
      </c>
      <c r="CW1045" s="25" t="s">
        <v>162</v>
      </c>
      <c r="CX1045" s="14">
        <f>INDEX(属性投放!$AL$7:$AL$58,CS1045)</f>
        <v>1</v>
      </c>
      <c r="CY1045" s="14" t="s">
        <v>701</v>
      </c>
      <c r="CZ1045" s="14">
        <f>INDEX(属性投放!$AM$7:$AM$58,CS1045)</f>
        <v>1</v>
      </c>
      <c r="DA1045" s="14">
        <f t="shared" si="852"/>
        <v>1</v>
      </c>
      <c r="DB1045" s="14">
        <f>INDEX(属性投放!$AN$7:$AN$58,DA1045)</f>
        <v>5</v>
      </c>
      <c r="DC1045" s="14" t="s">
        <v>702</v>
      </c>
      <c r="DD1045" s="14">
        <f>INDEX(属性投放!$BJ$6:$BJ$85,(CT1045-2)*20+CX1045)</f>
        <v>20</v>
      </c>
      <c r="DE1045" s="14">
        <f>SUMIFS(DD$5:DD1045,$CR$5:$CR1045,"="&amp;$CR1045)</f>
        <v>20</v>
      </c>
      <c r="DF1045" s="14" t="s">
        <v>703</v>
      </c>
      <c r="DG1045" s="14">
        <f>INDEX(属性投放!$BK$6:$BK$85,(CT1045-2)*20+CX1045)</f>
        <v>10</v>
      </c>
      <c r="DH1045" s="14">
        <f>SUMIFS(DG$5:DG1045,$CR$5:$CR1045,"="&amp;$CR1045)</f>
        <v>10</v>
      </c>
      <c r="DI1045" s="14" t="s">
        <v>704</v>
      </c>
      <c r="DJ1045" s="14">
        <f>INDEX(属性投放!$BL$6:$BL$85,(CT1045-2)*20+CX1045)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848"/>
        <v>21</v>
      </c>
      <c r="CS1046" s="13">
        <f t="shared" si="849"/>
        <v>2</v>
      </c>
      <c r="CT1046" s="14">
        <f t="shared" si="850"/>
        <v>3</v>
      </c>
      <c r="CU1046" s="14">
        <f t="shared" si="851"/>
        <v>1102021</v>
      </c>
      <c r="CV1046" s="14" t="str">
        <f>INDEX($O$6:$O$27,CR1046)&amp;"-"&amp;INDEX(属性投放!$AB$7:$AB$26,CX1046)&amp;"-魂火-"&amp;CZ1046</f>
        <v>烈风螳螂-黑绳-魂火-1</v>
      </c>
      <c r="CW1046" s="25" t="s">
        <v>162</v>
      </c>
      <c r="CX1046" s="14">
        <f>INDEX(属性投放!$AL$7:$AL$58,CS1046)</f>
        <v>2</v>
      </c>
      <c r="CY1046" s="14" t="s">
        <v>701</v>
      </c>
      <c r="CZ1046" s="14">
        <f>INDEX(属性投放!$AM$7:$AM$58,CS1046)</f>
        <v>1</v>
      </c>
      <c r="DA1046" s="14">
        <f t="shared" si="852"/>
        <v>2</v>
      </c>
      <c r="DB1046" s="14">
        <f>INDEX(属性投放!$AN$7:$AN$58,DA1046)</f>
        <v>10</v>
      </c>
      <c r="DC1046" s="14" t="s">
        <v>702</v>
      </c>
      <c r="DD1046" s="14">
        <f>INDEX(属性投放!$BJ$6:$BJ$85,(CT1046-2)*20+CX1046)</f>
        <v>30</v>
      </c>
      <c r="DE1046" s="14">
        <f>SUMIFS(DD$5:DD1046,$CR$5:$CR1046,"="&amp;$CR1046)</f>
        <v>50</v>
      </c>
      <c r="DF1046" s="14" t="s">
        <v>703</v>
      </c>
      <c r="DG1046" s="14">
        <f>INDEX(属性投放!$BK$6:$BK$85,(CT1046-2)*20+CX1046)</f>
        <v>15</v>
      </c>
      <c r="DH1046" s="14">
        <f>SUMIFS(DG$5:DG1046,$CR$5:$CR1046,"="&amp;$CR1046)</f>
        <v>25</v>
      </c>
      <c r="DI1046" s="14" t="s">
        <v>704</v>
      </c>
      <c r="DJ1046" s="14">
        <f>INDEX(属性投放!$BL$6:$BL$85,(CT1046-2)*20+CX1046)</f>
        <v>300</v>
      </c>
      <c r="DK1046" s="14">
        <f>SUMIFS(DJ$5:DJ1046,$CR$5:$CR1046,"="&amp;$CR1046)</f>
        <v>500</v>
      </c>
    </row>
    <row r="1047" spans="95:115" ht="16.5" x14ac:dyDescent="0.2">
      <c r="CQ1047" s="13">
        <v>1043</v>
      </c>
      <c r="CR1047" s="13">
        <f t="shared" si="848"/>
        <v>21</v>
      </c>
      <c r="CS1047" s="13">
        <f t="shared" si="849"/>
        <v>3</v>
      </c>
      <c r="CT1047" s="14">
        <f t="shared" si="850"/>
        <v>3</v>
      </c>
      <c r="CU1047" s="14">
        <f t="shared" si="851"/>
        <v>1102021</v>
      </c>
      <c r="CV1047" s="14" t="str">
        <f>INDEX($O$6:$O$27,CR1047)&amp;"-"&amp;INDEX(属性投放!$AB$7:$AB$26,CX1047)&amp;"-魂火-"&amp;CZ1047</f>
        <v>烈风螳螂-黑绳-魂火-2</v>
      </c>
      <c r="CW1047" s="25" t="s">
        <v>162</v>
      </c>
      <c r="CX1047" s="14">
        <f>INDEX(属性投放!$AL$7:$AL$58,CS1047)</f>
        <v>2</v>
      </c>
      <c r="CY1047" s="14" t="s">
        <v>701</v>
      </c>
      <c r="CZ1047" s="14">
        <f>INDEX(属性投放!$AM$7:$AM$58,CS1047)</f>
        <v>2</v>
      </c>
      <c r="DA1047" s="14">
        <f t="shared" si="852"/>
        <v>3</v>
      </c>
      <c r="DB1047" s="14">
        <f>INDEX(属性投放!$AN$7:$AN$58,DA1047)</f>
        <v>15</v>
      </c>
      <c r="DC1047" s="14" t="s">
        <v>702</v>
      </c>
      <c r="DD1047" s="14">
        <f>INDEX(属性投放!$BJ$6:$BJ$85,(CT1047-2)*20+CX1047)</f>
        <v>30</v>
      </c>
      <c r="DE1047" s="14">
        <f>SUMIFS(DD$5:DD1047,$CR$5:$CR1047,"="&amp;$CR1047)</f>
        <v>80</v>
      </c>
      <c r="DF1047" s="14" t="s">
        <v>703</v>
      </c>
      <c r="DG1047" s="14">
        <f>INDEX(属性投放!$BK$6:$BK$85,(CT1047-2)*20+CX1047)</f>
        <v>15</v>
      </c>
      <c r="DH1047" s="14">
        <f>SUMIFS(DG$5:DG1047,$CR$5:$CR1047,"="&amp;$CR1047)</f>
        <v>40</v>
      </c>
      <c r="DI1047" s="14" t="s">
        <v>704</v>
      </c>
      <c r="DJ1047" s="14">
        <f>INDEX(属性投放!$BL$6:$BL$85,(CT1047-2)*20+CX1047)</f>
        <v>300</v>
      </c>
      <c r="DK1047" s="14">
        <f>SUMIFS(DJ$5:DJ1047,$CR$5:$CR1047,"="&amp;$CR1047)</f>
        <v>800</v>
      </c>
    </row>
    <row r="1048" spans="95:115" ht="16.5" x14ac:dyDescent="0.2">
      <c r="CQ1048" s="13">
        <v>1044</v>
      </c>
      <c r="CR1048" s="13">
        <f t="shared" si="848"/>
        <v>21</v>
      </c>
      <c r="CS1048" s="13">
        <f t="shared" si="849"/>
        <v>4</v>
      </c>
      <c r="CT1048" s="14">
        <f t="shared" si="850"/>
        <v>3</v>
      </c>
      <c r="CU1048" s="14">
        <f t="shared" si="851"/>
        <v>1102021</v>
      </c>
      <c r="CV1048" s="14" t="str">
        <f>INDEX($O$6:$O$27,CR1048)&amp;"-"&amp;INDEX(属性投放!$AB$7:$AB$26,CX1048)&amp;"-魂火-"&amp;CZ1048</f>
        <v>烈风螳螂-黑绳+1-魂火-1</v>
      </c>
      <c r="CW1048" s="25" t="s">
        <v>162</v>
      </c>
      <c r="CX1048" s="14">
        <f>INDEX(属性投放!$AL$7:$AL$58,CS1048)</f>
        <v>3</v>
      </c>
      <c r="CY1048" s="14" t="s">
        <v>701</v>
      </c>
      <c r="CZ1048" s="14">
        <f>INDEX(属性投放!$AM$7:$AM$58,CS1048)</f>
        <v>1</v>
      </c>
      <c r="DA1048" s="14">
        <f t="shared" si="852"/>
        <v>4</v>
      </c>
      <c r="DB1048" s="14">
        <f>INDEX(属性投放!$AN$7:$AN$58,DA1048)</f>
        <v>20</v>
      </c>
      <c r="DC1048" s="14" t="s">
        <v>702</v>
      </c>
      <c r="DD1048" s="14">
        <f>INDEX(属性投放!$BJ$6:$BJ$85,(CT1048-2)*20+CX1048)</f>
        <v>35</v>
      </c>
      <c r="DE1048" s="14">
        <f>SUMIFS(DD$5:DD1048,$CR$5:$CR1048,"="&amp;$CR1048)</f>
        <v>115</v>
      </c>
      <c r="DF1048" s="14" t="s">
        <v>703</v>
      </c>
      <c r="DG1048" s="14">
        <f>INDEX(属性投放!$BK$6:$BK$85,(CT1048-2)*20+CX1048)</f>
        <v>18</v>
      </c>
      <c r="DH1048" s="14">
        <f>SUMIFS(DG$5:DG1048,$CR$5:$CR1048,"="&amp;$CR1048)</f>
        <v>58</v>
      </c>
      <c r="DI1048" s="14" t="s">
        <v>704</v>
      </c>
      <c r="DJ1048" s="14">
        <f>INDEX(属性投放!$BL$6:$BL$85,(CT1048-2)*20+CX1048)</f>
        <v>350</v>
      </c>
      <c r="DK1048" s="14">
        <f>SUMIFS(DJ$5:DJ1048,$CR$5:$CR1048,"="&amp;$CR1048)</f>
        <v>1150</v>
      </c>
    </row>
    <row r="1049" spans="95:115" ht="16.5" x14ac:dyDescent="0.2">
      <c r="CQ1049" s="13">
        <v>1045</v>
      </c>
      <c r="CR1049" s="13">
        <f t="shared" si="848"/>
        <v>21</v>
      </c>
      <c r="CS1049" s="13">
        <f t="shared" si="849"/>
        <v>5</v>
      </c>
      <c r="CT1049" s="14">
        <f t="shared" si="850"/>
        <v>3</v>
      </c>
      <c r="CU1049" s="14">
        <f t="shared" si="851"/>
        <v>1102021</v>
      </c>
      <c r="CV1049" s="14" t="str">
        <f>INDEX($O$6:$O$27,CR1049)&amp;"-"&amp;INDEX(属性投放!$AB$7:$AB$26,CX1049)&amp;"-魂火-"&amp;CZ1049</f>
        <v>烈风螳螂-黑绳+1-魂火-2</v>
      </c>
      <c r="CW1049" s="25" t="s">
        <v>162</v>
      </c>
      <c r="CX1049" s="14">
        <f>INDEX(属性投放!$AL$7:$AL$58,CS1049)</f>
        <v>3</v>
      </c>
      <c r="CY1049" s="14" t="s">
        <v>701</v>
      </c>
      <c r="CZ1049" s="14">
        <f>INDEX(属性投放!$AM$7:$AM$58,CS1049)</f>
        <v>2</v>
      </c>
      <c r="DA1049" s="14">
        <f t="shared" si="852"/>
        <v>5</v>
      </c>
      <c r="DB1049" s="14">
        <f>INDEX(属性投放!$AN$7:$AN$58,DA1049)</f>
        <v>25</v>
      </c>
      <c r="DC1049" s="14" t="s">
        <v>702</v>
      </c>
      <c r="DD1049" s="14">
        <f>INDEX(属性投放!$BJ$6:$BJ$85,(CT1049-2)*20+CX1049)</f>
        <v>35</v>
      </c>
      <c r="DE1049" s="14">
        <f>SUMIFS(DD$5:DD1049,$CR$5:$CR1049,"="&amp;$CR1049)</f>
        <v>150</v>
      </c>
      <c r="DF1049" s="14" t="s">
        <v>703</v>
      </c>
      <c r="DG1049" s="14">
        <f>INDEX(属性投放!$BK$6:$BK$85,(CT1049-2)*20+CX1049)</f>
        <v>18</v>
      </c>
      <c r="DH1049" s="14">
        <f>SUMIFS(DG$5:DG1049,$CR$5:$CR1049,"="&amp;$CR1049)</f>
        <v>76</v>
      </c>
      <c r="DI1049" s="14" t="s">
        <v>704</v>
      </c>
      <c r="DJ1049" s="14">
        <f>INDEX(属性投放!$BL$6:$BL$85,(CT1049-2)*20+CX1049)</f>
        <v>350</v>
      </c>
      <c r="DK1049" s="14">
        <f>SUMIFS(DJ$5:DJ1049,$CR$5:$CR1049,"="&amp;$CR1049)</f>
        <v>1500</v>
      </c>
    </row>
    <row r="1050" spans="95:115" ht="16.5" x14ac:dyDescent="0.2">
      <c r="CQ1050" s="13">
        <v>1046</v>
      </c>
      <c r="CR1050" s="13">
        <f t="shared" si="848"/>
        <v>21</v>
      </c>
      <c r="CS1050" s="13">
        <f t="shared" si="849"/>
        <v>6</v>
      </c>
      <c r="CT1050" s="14">
        <f t="shared" si="850"/>
        <v>3</v>
      </c>
      <c r="CU1050" s="14">
        <f t="shared" si="851"/>
        <v>1102021</v>
      </c>
      <c r="CV1050" s="14" t="str">
        <f>INDEX($O$6:$O$27,CR1050)&amp;"-"&amp;INDEX(属性投放!$AB$7:$AB$26,CX1050)&amp;"-魂火-"&amp;CZ1050</f>
        <v>烈风螳螂-众合-魂火-1</v>
      </c>
      <c r="CW1050" s="25" t="s">
        <v>162</v>
      </c>
      <c r="CX1050" s="14">
        <f>INDEX(属性投放!$AL$7:$AL$58,CS1050)</f>
        <v>4</v>
      </c>
      <c r="CY1050" s="14" t="s">
        <v>701</v>
      </c>
      <c r="CZ1050" s="14">
        <f>INDEX(属性投放!$AM$7:$AM$58,CS1050)</f>
        <v>1</v>
      </c>
      <c r="DA1050" s="14">
        <f t="shared" si="852"/>
        <v>6</v>
      </c>
      <c r="DB1050" s="14">
        <f>INDEX(属性投放!$AN$7:$AN$58,DA1050)</f>
        <v>30</v>
      </c>
      <c r="DC1050" s="14" t="s">
        <v>702</v>
      </c>
      <c r="DD1050" s="14">
        <f>INDEX(属性投放!$BJ$6:$BJ$85,(CT1050-2)*20+CX1050)</f>
        <v>45</v>
      </c>
      <c r="DE1050" s="14">
        <f>SUMIFS(DD$5:DD1050,$CR$5:$CR1050,"="&amp;$CR1050)</f>
        <v>195</v>
      </c>
      <c r="DF1050" s="14" t="s">
        <v>703</v>
      </c>
      <c r="DG1050" s="14">
        <f>INDEX(属性投放!$BK$6:$BK$85,(CT1050-2)*20+CX1050)</f>
        <v>23</v>
      </c>
      <c r="DH1050" s="14">
        <f>SUMIFS(DG$5:DG1050,$CR$5:$CR1050,"="&amp;$CR1050)</f>
        <v>99</v>
      </c>
      <c r="DI1050" s="14" t="s">
        <v>704</v>
      </c>
      <c r="DJ1050" s="14">
        <f>INDEX(属性投放!$BL$6:$BL$85,(CT1050-2)*20+CX1050)</f>
        <v>450</v>
      </c>
      <c r="DK1050" s="14">
        <f>SUMIFS(DJ$5:DJ1050,$CR$5:$CR1050,"="&amp;$CR1050)</f>
        <v>1950</v>
      </c>
    </row>
    <row r="1051" spans="95:115" ht="16.5" x14ac:dyDescent="0.2">
      <c r="CQ1051" s="13">
        <v>1047</v>
      </c>
      <c r="CR1051" s="13">
        <f t="shared" si="848"/>
        <v>21</v>
      </c>
      <c r="CS1051" s="13">
        <f t="shared" si="849"/>
        <v>7</v>
      </c>
      <c r="CT1051" s="14">
        <f t="shared" si="850"/>
        <v>3</v>
      </c>
      <c r="CU1051" s="14">
        <f t="shared" si="851"/>
        <v>1102021</v>
      </c>
      <c r="CV1051" s="14" t="str">
        <f>INDEX($O$6:$O$27,CR1051)&amp;"-"&amp;INDEX(属性投放!$AB$7:$AB$26,CX1051)&amp;"-魂火-"&amp;CZ1051</f>
        <v>烈风螳螂-众合-魂火-2</v>
      </c>
      <c r="CW1051" s="25" t="s">
        <v>162</v>
      </c>
      <c r="CX1051" s="14">
        <f>INDEX(属性投放!$AL$7:$AL$58,CS1051)</f>
        <v>4</v>
      </c>
      <c r="CY1051" s="14" t="s">
        <v>701</v>
      </c>
      <c r="CZ1051" s="14">
        <f>INDEX(属性投放!$AM$7:$AM$58,CS1051)</f>
        <v>2</v>
      </c>
      <c r="DA1051" s="14">
        <f t="shared" si="852"/>
        <v>7</v>
      </c>
      <c r="DB1051" s="14">
        <f>INDEX(属性投放!$AN$7:$AN$58,DA1051)</f>
        <v>35</v>
      </c>
      <c r="DC1051" s="14" t="s">
        <v>702</v>
      </c>
      <c r="DD1051" s="14">
        <f>INDEX(属性投放!$BJ$6:$BJ$85,(CT1051-2)*20+CX1051)</f>
        <v>45</v>
      </c>
      <c r="DE1051" s="14">
        <f>SUMIFS(DD$5:DD1051,$CR$5:$CR1051,"="&amp;$CR1051)</f>
        <v>240</v>
      </c>
      <c r="DF1051" s="14" t="s">
        <v>703</v>
      </c>
      <c r="DG1051" s="14">
        <f>INDEX(属性投放!$BK$6:$BK$85,(CT1051-2)*20+CX1051)</f>
        <v>23</v>
      </c>
      <c r="DH1051" s="14">
        <f>SUMIFS(DG$5:DG1051,$CR$5:$CR1051,"="&amp;$CR1051)</f>
        <v>122</v>
      </c>
      <c r="DI1051" s="14" t="s">
        <v>704</v>
      </c>
      <c r="DJ1051" s="14">
        <f>INDEX(属性投放!$BL$6:$BL$85,(CT1051-2)*20+CX1051)</f>
        <v>450</v>
      </c>
      <c r="DK1051" s="14">
        <f>SUMIFS(DJ$5:DJ1051,$CR$5:$CR1051,"="&amp;$CR1051)</f>
        <v>2400</v>
      </c>
    </row>
    <row r="1052" spans="95:115" ht="16.5" x14ac:dyDescent="0.2">
      <c r="CQ1052" s="13">
        <v>1048</v>
      </c>
      <c r="CR1052" s="13">
        <f t="shared" si="848"/>
        <v>21</v>
      </c>
      <c r="CS1052" s="13">
        <f t="shared" si="849"/>
        <v>8</v>
      </c>
      <c r="CT1052" s="14">
        <f t="shared" si="850"/>
        <v>3</v>
      </c>
      <c r="CU1052" s="14">
        <f t="shared" si="851"/>
        <v>1102021</v>
      </c>
      <c r="CV1052" s="14" t="str">
        <f>INDEX($O$6:$O$27,CR1052)&amp;"-"&amp;INDEX(属性投放!$AB$7:$AB$26,CX1052)&amp;"-魂火-"&amp;CZ1052</f>
        <v>烈风螳螂-众合+1-魂火-1</v>
      </c>
      <c r="CW1052" s="25" t="s">
        <v>162</v>
      </c>
      <c r="CX1052" s="14">
        <f>INDEX(属性投放!$AL$7:$AL$58,CS1052)</f>
        <v>5</v>
      </c>
      <c r="CY1052" s="14" t="s">
        <v>701</v>
      </c>
      <c r="CZ1052" s="14">
        <f>INDEX(属性投放!$AM$7:$AM$58,CS1052)</f>
        <v>1</v>
      </c>
      <c r="DA1052" s="14">
        <f t="shared" si="852"/>
        <v>8</v>
      </c>
      <c r="DB1052" s="14">
        <f>INDEX(属性投放!$AN$7:$AN$58,DA1052)</f>
        <v>40</v>
      </c>
      <c r="DC1052" s="14" t="s">
        <v>702</v>
      </c>
      <c r="DD1052" s="14">
        <f>INDEX(属性投放!$BJ$6:$BJ$85,(CT1052-2)*20+CX1052)</f>
        <v>50</v>
      </c>
      <c r="DE1052" s="14">
        <f>SUMIFS(DD$5:DD1052,$CR$5:$CR1052,"="&amp;$CR1052)</f>
        <v>290</v>
      </c>
      <c r="DF1052" s="14" t="s">
        <v>703</v>
      </c>
      <c r="DG1052" s="14">
        <f>INDEX(属性投放!$BK$6:$BK$85,(CT1052-2)*20+CX1052)</f>
        <v>25</v>
      </c>
      <c r="DH1052" s="14">
        <f>SUMIFS(DG$5:DG1052,$CR$5:$CR1052,"="&amp;$CR1052)</f>
        <v>147</v>
      </c>
      <c r="DI1052" s="14" t="s">
        <v>704</v>
      </c>
      <c r="DJ1052" s="14">
        <f>INDEX(属性投放!$BL$6:$BL$85,(CT1052-2)*20+CX1052)</f>
        <v>500</v>
      </c>
      <c r="DK1052" s="14">
        <f>SUMIFS(DJ$5:DJ1052,$CR$5:$CR1052,"="&amp;$CR1052)</f>
        <v>2900</v>
      </c>
    </row>
    <row r="1053" spans="95:115" ht="16.5" x14ac:dyDescent="0.2">
      <c r="CQ1053" s="13">
        <v>1049</v>
      </c>
      <c r="CR1053" s="13">
        <f t="shared" si="848"/>
        <v>21</v>
      </c>
      <c r="CS1053" s="13">
        <f t="shared" si="849"/>
        <v>9</v>
      </c>
      <c r="CT1053" s="14">
        <f t="shared" si="850"/>
        <v>3</v>
      </c>
      <c r="CU1053" s="14">
        <f t="shared" si="851"/>
        <v>1102021</v>
      </c>
      <c r="CV1053" s="14" t="str">
        <f>INDEX($O$6:$O$27,CR1053)&amp;"-"&amp;INDEX(属性投放!$AB$7:$AB$26,CX1053)&amp;"-魂火-"&amp;CZ1053</f>
        <v>烈风螳螂-众合+1-魂火-2</v>
      </c>
      <c r="CW1053" s="25" t="s">
        <v>162</v>
      </c>
      <c r="CX1053" s="14">
        <f>INDEX(属性投放!$AL$7:$AL$58,CS1053)</f>
        <v>5</v>
      </c>
      <c r="CY1053" s="14" t="s">
        <v>701</v>
      </c>
      <c r="CZ1053" s="14">
        <f>INDEX(属性投放!$AM$7:$AM$58,CS1053)</f>
        <v>2</v>
      </c>
      <c r="DA1053" s="14">
        <f t="shared" si="852"/>
        <v>9</v>
      </c>
      <c r="DB1053" s="14">
        <f>INDEX(属性投放!$AN$7:$AN$58,DA1053)</f>
        <v>42</v>
      </c>
      <c r="DC1053" s="14" t="s">
        <v>702</v>
      </c>
      <c r="DD1053" s="14">
        <f>INDEX(属性投放!$BJ$6:$BJ$85,(CT1053-2)*20+CX1053)</f>
        <v>50</v>
      </c>
      <c r="DE1053" s="14">
        <f>SUMIFS(DD$5:DD1053,$CR$5:$CR1053,"="&amp;$CR1053)</f>
        <v>340</v>
      </c>
      <c r="DF1053" s="14" t="s">
        <v>703</v>
      </c>
      <c r="DG1053" s="14">
        <f>INDEX(属性投放!$BK$6:$BK$85,(CT1053-2)*20+CX1053)</f>
        <v>25</v>
      </c>
      <c r="DH1053" s="14">
        <f>SUMIFS(DG$5:DG1053,$CR$5:$CR1053,"="&amp;$CR1053)</f>
        <v>172</v>
      </c>
      <c r="DI1053" s="14" t="s">
        <v>704</v>
      </c>
      <c r="DJ1053" s="14">
        <f>INDEX(属性投放!$BL$6:$BL$85,(CT1053-2)*20+CX1053)</f>
        <v>500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848"/>
        <v>21</v>
      </c>
      <c r="CS1054" s="13">
        <f t="shared" si="849"/>
        <v>10</v>
      </c>
      <c r="CT1054" s="14">
        <f t="shared" si="850"/>
        <v>3</v>
      </c>
      <c r="CU1054" s="14">
        <f t="shared" si="851"/>
        <v>1102021</v>
      </c>
      <c r="CV1054" s="14" t="str">
        <f>INDEX($O$6:$O$27,CR1054)&amp;"-"&amp;INDEX(属性投放!$AB$7:$AB$26,CX1054)&amp;"-魂火-"&amp;CZ1054</f>
        <v>烈风螳螂-众合+2-魂火-1</v>
      </c>
      <c r="CW1054" s="25" t="s">
        <v>162</v>
      </c>
      <c r="CX1054" s="14">
        <f>INDEX(属性投放!$AL$7:$AL$58,CS1054)</f>
        <v>6</v>
      </c>
      <c r="CY1054" s="14" t="s">
        <v>701</v>
      </c>
      <c r="CZ1054" s="14">
        <f>INDEX(属性投放!$AM$7:$AM$58,CS1054)</f>
        <v>1</v>
      </c>
      <c r="DA1054" s="14">
        <f t="shared" si="852"/>
        <v>10</v>
      </c>
      <c r="DB1054" s="14">
        <f>INDEX(属性投放!$AN$7:$AN$58,DA1054)</f>
        <v>45</v>
      </c>
      <c r="DC1054" s="14" t="s">
        <v>702</v>
      </c>
      <c r="DD1054" s="14">
        <f>INDEX(属性投放!$BJ$6:$BJ$85,(CT1054-2)*20+CX1054)</f>
        <v>60</v>
      </c>
      <c r="DE1054" s="14">
        <f>SUMIFS(DD$5:DD1054,$CR$5:$CR1054,"="&amp;$CR1054)</f>
        <v>400</v>
      </c>
      <c r="DF1054" s="14" t="s">
        <v>703</v>
      </c>
      <c r="DG1054" s="14">
        <f>INDEX(属性投放!$BK$6:$BK$85,(CT1054-2)*20+CX1054)</f>
        <v>30</v>
      </c>
      <c r="DH1054" s="14">
        <f>SUMIFS(DG$5:DG1054,$CR$5:$CR1054,"="&amp;$CR1054)</f>
        <v>202</v>
      </c>
      <c r="DI1054" s="14" t="s">
        <v>704</v>
      </c>
      <c r="DJ1054" s="14">
        <f>INDEX(属性投放!$BL$6:$BL$85,(CT1054-2)*20+CX1054)</f>
        <v>600</v>
      </c>
      <c r="DK1054" s="14">
        <f>SUMIFS(DJ$5:DJ1054,$CR$5:$CR1054,"="&amp;$CR1054)</f>
        <v>4000</v>
      </c>
    </row>
    <row r="1055" spans="95:115" ht="16.5" x14ac:dyDescent="0.2">
      <c r="CQ1055" s="13">
        <v>1051</v>
      </c>
      <c r="CR1055" s="13">
        <f t="shared" si="848"/>
        <v>21</v>
      </c>
      <c r="CS1055" s="13">
        <f t="shared" si="849"/>
        <v>11</v>
      </c>
      <c r="CT1055" s="14">
        <f t="shared" si="850"/>
        <v>3</v>
      </c>
      <c r="CU1055" s="14">
        <f t="shared" si="851"/>
        <v>1102021</v>
      </c>
      <c r="CV1055" s="14" t="str">
        <f>INDEX($O$6:$O$27,CR1055)&amp;"-"&amp;INDEX(属性投放!$AB$7:$AB$26,CX1055)&amp;"-魂火-"&amp;CZ1055</f>
        <v>烈风螳螂-众合+2-魂火-2</v>
      </c>
      <c r="CW1055" s="25" t="s">
        <v>162</v>
      </c>
      <c r="CX1055" s="14">
        <f>INDEX(属性投放!$AL$7:$AL$58,CS1055)</f>
        <v>6</v>
      </c>
      <c r="CY1055" s="14" t="s">
        <v>701</v>
      </c>
      <c r="CZ1055" s="14">
        <f>INDEX(属性投放!$AM$7:$AM$58,CS1055)</f>
        <v>2</v>
      </c>
      <c r="DA1055" s="14">
        <f t="shared" si="852"/>
        <v>11</v>
      </c>
      <c r="DB1055" s="14">
        <f>INDEX(属性投放!$AN$7:$AN$58,DA1055)</f>
        <v>47</v>
      </c>
      <c r="DC1055" s="14" t="s">
        <v>702</v>
      </c>
      <c r="DD1055" s="14">
        <f>INDEX(属性投放!$BJ$6:$BJ$85,(CT1055-2)*20+CX1055)</f>
        <v>60</v>
      </c>
      <c r="DE1055" s="14">
        <f>SUMIFS(DD$5:DD1055,$CR$5:$CR1055,"="&amp;$CR1055)</f>
        <v>460</v>
      </c>
      <c r="DF1055" s="14" t="s">
        <v>703</v>
      </c>
      <c r="DG1055" s="14">
        <f>INDEX(属性投放!$BK$6:$BK$85,(CT1055-2)*20+CX1055)</f>
        <v>30</v>
      </c>
      <c r="DH1055" s="14">
        <f>SUMIFS(DG$5:DG1055,$CR$5:$CR1055,"="&amp;$CR1055)</f>
        <v>232</v>
      </c>
      <c r="DI1055" s="14" t="s">
        <v>704</v>
      </c>
      <c r="DJ1055" s="14">
        <f>INDEX(属性投放!$BL$6:$BL$85,(CT1055-2)*20+CX1055)</f>
        <v>600</v>
      </c>
      <c r="DK1055" s="14">
        <f>SUMIFS(DJ$5:DJ1055,$CR$5:$CR1055,"="&amp;$CR1055)</f>
        <v>4600</v>
      </c>
    </row>
    <row r="1056" spans="95:115" ht="16.5" x14ac:dyDescent="0.2">
      <c r="CQ1056" s="13">
        <v>1052</v>
      </c>
      <c r="CR1056" s="13">
        <f t="shared" si="848"/>
        <v>21</v>
      </c>
      <c r="CS1056" s="13">
        <f t="shared" si="849"/>
        <v>12</v>
      </c>
      <c r="CT1056" s="14">
        <f t="shared" si="850"/>
        <v>3</v>
      </c>
      <c r="CU1056" s="14">
        <f t="shared" si="851"/>
        <v>1102021</v>
      </c>
      <c r="CV1056" s="14" t="str">
        <f>INDEX($O$6:$O$27,CR1056)&amp;"-"&amp;INDEX(属性投放!$AB$7:$AB$26,CX1056)&amp;"-魂火-"&amp;CZ1056</f>
        <v>烈风螳螂-叫唤-魂火-1</v>
      </c>
      <c r="CW1056" s="25" t="s">
        <v>162</v>
      </c>
      <c r="CX1056" s="14">
        <f>INDEX(属性投放!$AL$7:$AL$58,CS1056)</f>
        <v>7</v>
      </c>
      <c r="CY1056" s="14" t="s">
        <v>701</v>
      </c>
      <c r="CZ1056" s="14">
        <f>INDEX(属性投放!$AM$7:$AM$58,CS1056)</f>
        <v>1</v>
      </c>
      <c r="DA1056" s="14">
        <f t="shared" si="852"/>
        <v>12</v>
      </c>
      <c r="DB1056" s="14">
        <f>INDEX(属性投放!$AN$7:$AN$58,DA1056)</f>
        <v>50</v>
      </c>
      <c r="DC1056" s="14" t="s">
        <v>702</v>
      </c>
      <c r="DD1056" s="14">
        <f>INDEX(属性投放!$BJ$6:$BJ$85,(CT1056-2)*20+CX1056)</f>
        <v>80</v>
      </c>
      <c r="DE1056" s="14">
        <f>SUMIFS(DD$5:DD1056,$CR$5:$CR1056,"="&amp;$CR1056)</f>
        <v>540</v>
      </c>
      <c r="DF1056" s="14" t="s">
        <v>703</v>
      </c>
      <c r="DG1056" s="14">
        <f>INDEX(属性投放!$BK$6:$BK$85,(CT1056-2)*20+CX1056)</f>
        <v>40</v>
      </c>
      <c r="DH1056" s="14">
        <f>SUMIFS(DG$5:DG1056,$CR$5:$CR1056,"="&amp;$CR1056)</f>
        <v>272</v>
      </c>
      <c r="DI1056" s="14" t="s">
        <v>704</v>
      </c>
      <c r="DJ1056" s="14">
        <f>INDEX(属性投放!$BL$6:$BL$85,(CT1056-2)*20+CX1056)</f>
        <v>800</v>
      </c>
      <c r="DK1056" s="14">
        <f>SUMIFS(DJ$5:DJ1056,$CR$5:$CR1056,"="&amp;$CR1056)</f>
        <v>5400</v>
      </c>
    </row>
    <row r="1057" spans="95:115" ht="16.5" x14ac:dyDescent="0.2">
      <c r="CQ1057" s="13">
        <v>1053</v>
      </c>
      <c r="CR1057" s="13">
        <f t="shared" si="848"/>
        <v>21</v>
      </c>
      <c r="CS1057" s="13">
        <f t="shared" si="849"/>
        <v>13</v>
      </c>
      <c r="CT1057" s="14">
        <f t="shared" si="850"/>
        <v>3</v>
      </c>
      <c r="CU1057" s="14">
        <f t="shared" si="851"/>
        <v>1102021</v>
      </c>
      <c r="CV1057" s="14" t="str">
        <f>INDEX($O$6:$O$27,CR1057)&amp;"-"&amp;INDEX(属性投放!$AB$7:$AB$26,CX1057)&amp;"-魂火-"&amp;CZ1057</f>
        <v>烈风螳螂-叫唤-魂火-2</v>
      </c>
      <c r="CW1057" s="25" t="s">
        <v>162</v>
      </c>
      <c r="CX1057" s="14">
        <f>INDEX(属性投放!$AL$7:$AL$58,CS1057)</f>
        <v>7</v>
      </c>
      <c r="CY1057" s="14" t="s">
        <v>701</v>
      </c>
      <c r="CZ1057" s="14">
        <f>INDEX(属性投放!$AM$7:$AM$58,CS1057)</f>
        <v>2</v>
      </c>
      <c r="DA1057" s="14">
        <f t="shared" si="852"/>
        <v>13</v>
      </c>
      <c r="DB1057" s="14">
        <f>INDEX(属性投放!$AN$7:$AN$58,DA1057)</f>
        <v>52</v>
      </c>
      <c r="DC1057" s="14" t="s">
        <v>702</v>
      </c>
      <c r="DD1057" s="14">
        <f>INDEX(属性投放!$BJ$6:$BJ$85,(CT1057-2)*20+CX1057)</f>
        <v>80</v>
      </c>
      <c r="DE1057" s="14">
        <f>SUMIFS(DD$5:DD1057,$CR$5:$CR1057,"="&amp;$CR1057)</f>
        <v>620</v>
      </c>
      <c r="DF1057" s="14" t="s">
        <v>703</v>
      </c>
      <c r="DG1057" s="14">
        <f>INDEX(属性投放!$BK$6:$BK$85,(CT1057-2)*20+CX1057)</f>
        <v>40</v>
      </c>
      <c r="DH1057" s="14">
        <f>SUMIFS(DG$5:DG1057,$CR$5:$CR1057,"="&amp;$CR1057)</f>
        <v>312</v>
      </c>
      <c r="DI1057" s="14" t="s">
        <v>704</v>
      </c>
      <c r="DJ1057" s="14">
        <f>INDEX(属性投放!$BL$6:$BL$85,(CT1057-2)*20+CX1057)</f>
        <v>800</v>
      </c>
      <c r="DK1057" s="14">
        <f>SUMIFS(DJ$5:DJ1057,$CR$5:$CR1057,"="&amp;$CR1057)</f>
        <v>6200</v>
      </c>
    </row>
    <row r="1058" spans="95:115" ht="16.5" x14ac:dyDescent="0.2">
      <c r="CQ1058" s="13">
        <v>1054</v>
      </c>
      <c r="CR1058" s="13">
        <f t="shared" si="848"/>
        <v>21</v>
      </c>
      <c r="CS1058" s="13">
        <f t="shared" si="849"/>
        <v>14</v>
      </c>
      <c r="CT1058" s="14">
        <f t="shared" si="850"/>
        <v>3</v>
      </c>
      <c r="CU1058" s="14">
        <f t="shared" si="851"/>
        <v>1102021</v>
      </c>
      <c r="CV1058" s="14" t="str">
        <f>INDEX($O$6:$O$27,CR1058)&amp;"-"&amp;INDEX(属性投放!$AB$7:$AB$26,CX1058)&amp;"-魂火-"&amp;CZ1058</f>
        <v>烈风螳螂-叫唤+1-魂火-1</v>
      </c>
      <c r="CW1058" s="25" t="s">
        <v>162</v>
      </c>
      <c r="CX1058" s="14">
        <f>INDEX(属性投放!$AL$7:$AL$58,CS1058)</f>
        <v>8</v>
      </c>
      <c r="CY1058" s="14" t="s">
        <v>701</v>
      </c>
      <c r="CZ1058" s="14">
        <f>INDEX(属性投放!$AM$7:$AM$58,CS1058)</f>
        <v>1</v>
      </c>
      <c r="DA1058" s="14">
        <f t="shared" si="852"/>
        <v>14</v>
      </c>
      <c r="DB1058" s="14">
        <f>INDEX(属性投放!$AN$7:$AN$58,DA1058)</f>
        <v>55</v>
      </c>
      <c r="DC1058" s="14" t="s">
        <v>702</v>
      </c>
      <c r="DD1058" s="14">
        <f>INDEX(属性投放!$BJ$6:$BJ$85,(CT1058-2)*20+CX1058)</f>
        <v>100</v>
      </c>
      <c r="DE1058" s="14">
        <f>SUMIFS(DD$5:DD1058,$CR$5:$CR1058,"="&amp;$CR1058)</f>
        <v>720</v>
      </c>
      <c r="DF1058" s="14" t="s">
        <v>703</v>
      </c>
      <c r="DG1058" s="14">
        <f>INDEX(属性投放!$BK$6:$BK$85,(CT1058-2)*20+CX1058)</f>
        <v>50</v>
      </c>
      <c r="DH1058" s="14">
        <f>SUMIFS(DG$5:DG1058,$CR$5:$CR1058,"="&amp;$CR1058)</f>
        <v>362</v>
      </c>
      <c r="DI1058" s="14" t="s">
        <v>704</v>
      </c>
      <c r="DJ1058" s="14">
        <f>INDEX(属性投放!$BL$6:$BL$85,(CT1058-2)*20+CX1058)</f>
        <v>1000</v>
      </c>
      <c r="DK1058" s="14">
        <f>SUMIFS(DJ$5:DJ1058,$CR$5:$CR1058,"="&amp;$CR1058)</f>
        <v>7200</v>
      </c>
    </row>
    <row r="1059" spans="95:115" ht="16.5" x14ac:dyDescent="0.2">
      <c r="CQ1059" s="13">
        <v>1055</v>
      </c>
      <c r="CR1059" s="13">
        <f t="shared" si="848"/>
        <v>21</v>
      </c>
      <c r="CS1059" s="13">
        <f t="shared" si="849"/>
        <v>15</v>
      </c>
      <c r="CT1059" s="14">
        <f t="shared" si="850"/>
        <v>3</v>
      </c>
      <c r="CU1059" s="14">
        <f t="shared" si="851"/>
        <v>1102021</v>
      </c>
      <c r="CV1059" s="14" t="str">
        <f>INDEX($O$6:$O$27,CR1059)&amp;"-"&amp;INDEX(属性投放!$AB$7:$AB$26,CX1059)&amp;"-魂火-"&amp;CZ1059</f>
        <v>烈风螳螂-叫唤+1-魂火-2</v>
      </c>
      <c r="CW1059" s="25" t="s">
        <v>162</v>
      </c>
      <c r="CX1059" s="14">
        <f>INDEX(属性投放!$AL$7:$AL$58,CS1059)</f>
        <v>8</v>
      </c>
      <c r="CY1059" s="14" t="s">
        <v>701</v>
      </c>
      <c r="CZ1059" s="14">
        <f>INDEX(属性投放!$AM$7:$AM$58,CS1059)</f>
        <v>2</v>
      </c>
      <c r="DA1059" s="14">
        <f t="shared" si="852"/>
        <v>15</v>
      </c>
      <c r="DB1059" s="14">
        <f>INDEX(属性投放!$AN$7:$AN$58,DA1059)</f>
        <v>57</v>
      </c>
      <c r="DC1059" s="14" t="s">
        <v>702</v>
      </c>
      <c r="DD1059" s="14">
        <f>INDEX(属性投放!$BJ$6:$BJ$85,(CT1059-2)*20+CX1059)</f>
        <v>100</v>
      </c>
      <c r="DE1059" s="14">
        <f>SUMIFS(DD$5:DD1059,$CR$5:$CR1059,"="&amp;$CR1059)</f>
        <v>820</v>
      </c>
      <c r="DF1059" s="14" t="s">
        <v>703</v>
      </c>
      <c r="DG1059" s="14">
        <f>INDEX(属性投放!$BK$6:$BK$85,(CT1059-2)*20+CX1059)</f>
        <v>50</v>
      </c>
      <c r="DH1059" s="14">
        <f>SUMIFS(DG$5:DG1059,$CR$5:$CR1059,"="&amp;$CR1059)</f>
        <v>412</v>
      </c>
      <c r="DI1059" s="14" t="s">
        <v>704</v>
      </c>
      <c r="DJ1059" s="14">
        <f>INDEX(属性投放!$BL$6:$BL$85,(CT1059-2)*20+CX1059)</f>
        <v>1000</v>
      </c>
      <c r="DK1059" s="14">
        <f>SUMIFS(DJ$5:DJ1059,$CR$5:$CR1059,"="&amp;$CR1059)</f>
        <v>8200</v>
      </c>
    </row>
    <row r="1060" spans="95:115" ht="16.5" x14ac:dyDescent="0.2">
      <c r="CQ1060" s="13">
        <v>1056</v>
      </c>
      <c r="CR1060" s="13">
        <f t="shared" si="848"/>
        <v>21</v>
      </c>
      <c r="CS1060" s="13">
        <f t="shared" si="849"/>
        <v>16</v>
      </c>
      <c r="CT1060" s="14">
        <f t="shared" si="850"/>
        <v>3</v>
      </c>
      <c r="CU1060" s="14">
        <f t="shared" si="851"/>
        <v>1102021</v>
      </c>
      <c r="CV1060" s="14" t="str">
        <f>INDEX($O$6:$O$27,CR1060)&amp;"-"&amp;INDEX(属性投放!$AB$7:$AB$26,CX1060)&amp;"-魂火-"&amp;CZ1060</f>
        <v>烈风螳螂-叫唤+2-魂火-1</v>
      </c>
      <c r="CW1060" s="25" t="s">
        <v>162</v>
      </c>
      <c r="CX1060" s="14">
        <f>INDEX(属性投放!$AL$7:$AL$58,CS1060)</f>
        <v>9</v>
      </c>
      <c r="CY1060" s="14" t="s">
        <v>701</v>
      </c>
      <c r="CZ1060" s="14">
        <f>INDEX(属性投放!$AM$7:$AM$58,CS1060)</f>
        <v>1</v>
      </c>
      <c r="DA1060" s="14">
        <f t="shared" si="852"/>
        <v>16</v>
      </c>
      <c r="DB1060" s="14">
        <f>INDEX(属性投放!$AN$7:$AN$58,DA1060)</f>
        <v>60</v>
      </c>
      <c r="DC1060" s="14" t="s">
        <v>702</v>
      </c>
      <c r="DD1060" s="14">
        <f>INDEX(属性投放!$BJ$6:$BJ$85,(CT1060-2)*20+CX1060)</f>
        <v>120</v>
      </c>
      <c r="DE1060" s="14">
        <f>SUMIFS(DD$5:DD1060,$CR$5:$CR1060,"="&amp;$CR1060)</f>
        <v>940</v>
      </c>
      <c r="DF1060" s="14" t="s">
        <v>703</v>
      </c>
      <c r="DG1060" s="14">
        <f>INDEX(属性投放!$BK$6:$BK$85,(CT1060-2)*20+CX1060)</f>
        <v>60</v>
      </c>
      <c r="DH1060" s="14">
        <f>SUMIFS(DG$5:DG1060,$CR$5:$CR1060,"="&amp;$CR1060)</f>
        <v>472</v>
      </c>
      <c r="DI1060" s="14" t="s">
        <v>704</v>
      </c>
      <c r="DJ1060" s="14">
        <f>INDEX(属性投放!$BL$6:$BL$85,(CT1060-2)*20+CX1060)</f>
        <v>1200</v>
      </c>
      <c r="DK1060" s="14">
        <f>SUMIFS(DJ$5:DJ1060,$CR$5:$CR1060,"="&amp;$CR1060)</f>
        <v>9400</v>
      </c>
    </row>
    <row r="1061" spans="95:115" ht="16.5" x14ac:dyDescent="0.2">
      <c r="CQ1061" s="13">
        <v>1057</v>
      </c>
      <c r="CR1061" s="13">
        <f t="shared" si="848"/>
        <v>21</v>
      </c>
      <c r="CS1061" s="13">
        <f t="shared" si="849"/>
        <v>17</v>
      </c>
      <c r="CT1061" s="14">
        <f t="shared" si="850"/>
        <v>3</v>
      </c>
      <c r="CU1061" s="14">
        <f t="shared" si="851"/>
        <v>1102021</v>
      </c>
      <c r="CV1061" s="14" t="str">
        <f>INDEX($O$6:$O$27,CR1061)&amp;"-"&amp;INDEX(属性投放!$AB$7:$AB$26,CX1061)&amp;"-魂火-"&amp;CZ1061</f>
        <v>烈风螳螂-叫唤+2-魂火-2</v>
      </c>
      <c r="CW1061" s="25" t="s">
        <v>162</v>
      </c>
      <c r="CX1061" s="14">
        <f>INDEX(属性投放!$AL$7:$AL$58,CS1061)</f>
        <v>9</v>
      </c>
      <c r="CY1061" s="14" t="s">
        <v>701</v>
      </c>
      <c r="CZ1061" s="14">
        <f>INDEX(属性投放!$AM$7:$AM$58,CS1061)</f>
        <v>2</v>
      </c>
      <c r="DA1061" s="14">
        <f t="shared" si="852"/>
        <v>17</v>
      </c>
      <c r="DB1061" s="14">
        <f>INDEX(属性投放!$AN$7:$AN$58,DA1061)</f>
        <v>62</v>
      </c>
      <c r="DC1061" s="14" t="s">
        <v>702</v>
      </c>
      <c r="DD1061" s="14">
        <f>INDEX(属性投放!$BJ$6:$BJ$85,(CT1061-2)*20+CX1061)</f>
        <v>120</v>
      </c>
      <c r="DE1061" s="14">
        <f>SUMIFS(DD$5:DD1061,$CR$5:$CR1061,"="&amp;$CR1061)</f>
        <v>1060</v>
      </c>
      <c r="DF1061" s="14" t="s">
        <v>703</v>
      </c>
      <c r="DG1061" s="14">
        <f>INDEX(属性投放!$BK$6:$BK$85,(CT1061-2)*20+CX1061)</f>
        <v>60</v>
      </c>
      <c r="DH1061" s="14">
        <f>SUMIFS(DG$5:DG1061,$CR$5:$CR1061,"="&amp;$CR1061)</f>
        <v>532</v>
      </c>
      <c r="DI1061" s="14" t="s">
        <v>704</v>
      </c>
      <c r="DJ1061" s="14">
        <f>INDEX(属性投放!$BL$6:$BL$85,(CT1061-2)*20+CX1061)</f>
        <v>1200</v>
      </c>
      <c r="DK1061" s="14">
        <f>SUMIFS(DJ$5:DJ1061,$CR$5:$CR1061,"="&amp;$CR1061)</f>
        <v>10600</v>
      </c>
    </row>
    <row r="1062" spans="95:115" ht="16.5" x14ac:dyDescent="0.2">
      <c r="CQ1062" s="13">
        <v>1058</v>
      </c>
      <c r="CR1062" s="13">
        <f t="shared" si="848"/>
        <v>21</v>
      </c>
      <c r="CS1062" s="13">
        <f t="shared" si="849"/>
        <v>18</v>
      </c>
      <c r="CT1062" s="14">
        <f t="shared" si="850"/>
        <v>3</v>
      </c>
      <c r="CU1062" s="14">
        <f t="shared" si="851"/>
        <v>1102021</v>
      </c>
      <c r="CV1062" s="14" t="str">
        <f>INDEX($O$6:$O$27,CR1062)&amp;"-"&amp;INDEX(属性投放!$AB$7:$AB$26,CX1062)&amp;"-魂火-"&amp;CZ1062</f>
        <v>烈风螳螂-叫唤+2-魂火-3</v>
      </c>
      <c r="CW1062" s="25" t="s">
        <v>162</v>
      </c>
      <c r="CX1062" s="14">
        <f>INDEX(属性投放!$AL$7:$AL$58,CS1062)</f>
        <v>9</v>
      </c>
      <c r="CY1062" s="14" t="s">
        <v>701</v>
      </c>
      <c r="CZ1062" s="14">
        <f>INDEX(属性投放!$AM$7:$AM$58,CS1062)</f>
        <v>3</v>
      </c>
      <c r="DA1062" s="14">
        <f t="shared" si="852"/>
        <v>18</v>
      </c>
      <c r="DB1062" s="14">
        <f>INDEX(属性投放!$AN$7:$AN$58,DA1062)</f>
        <v>65</v>
      </c>
      <c r="DC1062" s="14" t="s">
        <v>702</v>
      </c>
      <c r="DD1062" s="14">
        <f>INDEX(属性投放!$BJ$6:$BJ$85,(CT1062-2)*20+CX1062)</f>
        <v>120</v>
      </c>
      <c r="DE1062" s="14">
        <f>SUMIFS(DD$5:DD1062,$CR$5:$CR1062,"="&amp;$CR1062)</f>
        <v>1180</v>
      </c>
      <c r="DF1062" s="14" t="s">
        <v>703</v>
      </c>
      <c r="DG1062" s="14">
        <f>INDEX(属性投放!$BK$6:$BK$85,(CT1062-2)*20+CX1062)</f>
        <v>60</v>
      </c>
      <c r="DH1062" s="14">
        <f>SUMIFS(DG$5:DG1062,$CR$5:$CR1062,"="&amp;$CR1062)</f>
        <v>592</v>
      </c>
      <c r="DI1062" s="14" t="s">
        <v>704</v>
      </c>
      <c r="DJ1062" s="14">
        <f>INDEX(属性投放!$BL$6:$BL$85,(CT1062-2)*20+CX1062)</f>
        <v>1200</v>
      </c>
      <c r="DK1062" s="14">
        <f>SUMIFS(DJ$5:DJ1062,$CR$5:$CR1062,"="&amp;$CR1062)</f>
        <v>11800</v>
      </c>
    </row>
    <row r="1063" spans="95:115" ht="16.5" x14ac:dyDescent="0.2">
      <c r="CQ1063" s="13">
        <v>1059</v>
      </c>
      <c r="CR1063" s="13">
        <f t="shared" si="848"/>
        <v>21</v>
      </c>
      <c r="CS1063" s="13">
        <f t="shared" si="849"/>
        <v>19</v>
      </c>
      <c r="CT1063" s="14">
        <f t="shared" si="850"/>
        <v>3</v>
      </c>
      <c r="CU1063" s="14">
        <f t="shared" si="851"/>
        <v>1102021</v>
      </c>
      <c r="CV1063" s="14" t="str">
        <f>INDEX($O$6:$O$27,CR1063)&amp;"-"&amp;INDEX(属性投放!$AB$7:$AB$26,CX1063)&amp;"-魂火-"&amp;CZ1063</f>
        <v>烈风螳螂-大叫唤-魂火-1</v>
      </c>
      <c r="CW1063" s="25" t="s">
        <v>162</v>
      </c>
      <c r="CX1063" s="14">
        <f>INDEX(属性投放!$AL$7:$AL$58,CS1063)</f>
        <v>10</v>
      </c>
      <c r="CY1063" s="14" t="s">
        <v>701</v>
      </c>
      <c r="CZ1063" s="14">
        <f>INDEX(属性投放!$AM$7:$AM$58,CS1063)</f>
        <v>1</v>
      </c>
      <c r="DA1063" s="14">
        <f t="shared" si="852"/>
        <v>19</v>
      </c>
      <c r="DB1063" s="14">
        <f>INDEX(属性投放!$AN$7:$AN$58,DA1063)</f>
        <v>67</v>
      </c>
      <c r="DC1063" s="14" t="s">
        <v>702</v>
      </c>
      <c r="DD1063" s="14">
        <f>INDEX(属性投放!$BJ$6:$BJ$85,(CT1063-2)*20+CX1063)</f>
        <v>150</v>
      </c>
      <c r="DE1063" s="14">
        <f>SUMIFS(DD$5:DD1063,$CR$5:$CR1063,"="&amp;$CR1063)</f>
        <v>1330</v>
      </c>
      <c r="DF1063" s="14" t="s">
        <v>703</v>
      </c>
      <c r="DG1063" s="14">
        <f>INDEX(属性投放!$BK$6:$BK$85,(CT1063-2)*20+CX1063)</f>
        <v>75</v>
      </c>
      <c r="DH1063" s="14">
        <f>SUMIFS(DG$5:DG1063,$CR$5:$CR1063,"="&amp;$CR1063)</f>
        <v>667</v>
      </c>
      <c r="DI1063" s="14" t="s">
        <v>704</v>
      </c>
      <c r="DJ1063" s="14">
        <f>INDEX(属性投放!$BL$6:$BL$85,(CT1063-2)*20+CX1063)</f>
        <v>1500</v>
      </c>
      <c r="DK1063" s="14">
        <f>SUMIFS(DJ$5:DJ1063,$CR$5:$CR1063,"="&amp;$CR1063)</f>
        <v>13300</v>
      </c>
    </row>
    <row r="1064" spans="95:115" ht="16.5" x14ac:dyDescent="0.2">
      <c r="CQ1064" s="13">
        <v>1060</v>
      </c>
      <c r="CR1064" s="13">
        <f t="shared" si="848"/>
        <v>21</v>
      </c>
      <c r="CS1064" s="13">
        <f t="shared" si="849"/>
        <v>20</v>
      </c>
      <c r="CT1064" s="14">
        <f t="shared" si="850"/>
        <v>3</v>
      </c>
      <c r="CU1064" s="14">
        <f t="shared" si="851"/>
        <v>1102021</v>
      </c>
      <c r="CV1064" s="14" t="str">
        <f>INDEX($O$6:$O$27,CR1064)&amp;"-"&amp;INDEX(属性投放!$AB$7:$AB$26,CX1064)&amp;"-魂火-"&amp;CZ1064</f>
        <v>烈风螳螂-大叫唤-魂火-2</v>
      </c>
      <c r="CW1064" s="25" t="s">
        <v>162</v>
      </c>
      <c r="CX1064" s="14">
        <f>INDEX(属性投放!$AL$7:$AL$58,CS1064)</f>
        <v>10</v>
      </c>
      <c r="CY1064" s="14" t="s">
        <v>701</v>
      </c>
      <c r="CZ1064" s="14">
        <f>INDEX(属性投放!$AM$7:$AM$58,CS1064)</f>
        <v>2</v>
      </c>
      <c r="DA1064" s="14">
        <f t="shared" si="852"/>
        <v>20</v>
      </c>
      <c r="DB1064" s="14">
        <f>INDEX(属性投放!$AN$7:$AN$58,DA1064)</f>
        <v>70</v>
      </c>
      <c r="DC1064" s="14" t="s">
        <v>702</v>
      </c>
      <c r="DD1064" s="14">
        <f>INDEX(属性投放!$BJ$6:$BJ$85,(CT1064-2)*20+CX1064)</f>
        <v>150</v>
      </c>
      <c r="DE1064" s="14">
        <f>SUMIFS(DD$5:DD1064,$CR$5:$CR1064,"="&amp;$CR1064)</f>
        <v>1480</v>
      </c>
      <c r="DF1064" s="14" t="s">
        <v>703</v>
      </c>
      <c r="DG1064" s="14">
        <f>INDEX(属性投放!$BK$6:$BK$85,(CT1064-2)*20+CX1064)</f>
        <v>75</v>
      </c>
      <c r="DH1064" s="14">
        <f>SUMIFS(DG$5:DG1064,$CR$5:$CR1064,"="&amp;$CR1064)</f>
        <v>742</v>
      </c>
      <c r="DI1064" s="14" t="s">
        <v>704</v>
      </c>
      <c r="DJ1064" s="14">
        <f>INDEX(属性投放!$BL$6:$BL$85,(CT1064-2)*20+CX1064)</f>
        <v>1500</v>
      </c>
      <c r="DK1064" s="14">
        <f>SUMIFS(DJ$5:DJ1064,$CR$5:$CR1064,"="&amp;$CR1064)</f>
        <v>14800</v>
      </c>
    </row>
    <row r="1065" spans="95:115" ht="16.5" x14ac:dyDescent="0.2">
      <c r="CQ1065" s="13">
        <v>1061</v>
      </c>
      <c r="CR1065" s="13">
        <f t="shared" si="848"/>
        <v>21</v>
      </c>
      <c r="CS1065" s="13">
        <f t="shared" si="849"/>
        <v>21</v>
      </c>
      <c r="CT1065" s="14">
        <f t="shared" si="850"/>
        <v>3</v>
      </c>
      <c r="CU1065" s="14">
        <f t="shared" si="851"/>
        <v>1102021</v>
      </c>
      <c r="CV1065" s="14" t="str">
        <f>INDEX($O$6:$O$27,CR1065)&amp;"-"&amp;INDEX(属性投放!$AB$7:$AB$26,CX1065)&amp;"-魂火-"&amp;CZ1065</f>
        <v>烈风螳螂-大叫唤-魂火-3</v>
      </c>
      <c r="CW1065" s="25" t="s">
        <v>162</v>
      </c>
      <c r="CX1065" s="14">
        <f>INDEX(属性投放!$AL$7:$AL$58,CS1065)</f>
        <v>10</v>
      </c>
      <c r="CY1065" s="14" t="s">
        <v>701</v>
      </c>
      <c r="CZ1065" s="14">
        <f>INDEX(属性投放!$AM$7:$AM$58,CS1065)</f>
        <v>3</v>
      </c>
      <c r="DA1065" s="14">
        <f t="shared" si="852"/>
        <v>21</v>
      </c>
      <c r="DB1065" s="14">
        <f>INDEX(属性投放!$AN$7:$AN$58,DA1065)</f>
        <v>72</v>
      </c>
      <c r="DC1065" s="14" t="s">
        <v>702</v>
      </c>
      <c r="DD1065" s="14">
        <f>INDEX(属性投放!$BJ$6:$BJ$85,(CT1065-2)*20+CX1065)</f>
        <v>150</v>
      </c>
      <c r="DE1065" s="14">
        <f>SUMIFS(DD$5:DD1065,$CR$5:$CR1065,"="&amp;$CR1065)</f>
        <v>1630</v>
      </c>
      <c r="DF1065" s="14" t="s">
        <v>703</v>
      </c>
      <c r="DG1065" s="14">
        <f>INDEX(属性投放!$BK$6:$BK$85,(CT1065-2)*20+CX1065)</f>
        <v>75</v>
      </c>
      <c r="DH1065" s="14">
        <f>SUMIFS(DG$5:DG1065,$CR$5:$CR1065,"="&amp;$CR1065)</f>
        <v>817</v>
      </c>
      <c r="DI1065" s="14" t="s">
        <v>704</v>
      </c>
      <c r="DJ1065" s="14">
        <f>INDEX(属性投放!$BL$6:$BL$85,(CT1065-2)*20+CX1065)</f>
        <v>1500</v>
      </c>
      <c r="DK1065" s="14">
        <f>SUMIFS(DJ$5:DJ1065,$CR$5:$CR1065,"="&amp;$CR1065)</f>
        <v>16300</v>
      </c>
    </row>
    <row r="1066" spans="95:115" ht="16.5" x14ac:dyDescent="0.2">
      <c r="CQ1066" s="13">
        <v>1062</v>
      </c>
      <c r="CR1066" s="13">
        <f t="shared" si="848"/>
        <v>21</v>
      </c>
      <c r="CS1066" s="13">
        <f t="shared" si="849"/>
        <v>22</v>
      </c>
      <c r="CT1066" s="14">
        <f t="shared" si="850"/>
        <v>3</v>
      </c>
      <c r="CU1066" s="14">
        <f t="shared" si="851"/>
        <v>1102021</v>
      </c>
      <c r="CV1066" s="14" t="str">
        <f>INDEX($O$6:$O$27,CR1066)&amp;"-"&amp;INDEX(属性投放!$AB$7:$AB$26,CX1066)&amp;"-魂火-"&amp;CZ1066</f>
        <v>烈风螳螂-大叫唤+1-魂火-1</v>
      </c>
      <c r="CW1066" s="25" t="s">
        <v>162</v>
      </c>
      <c r="CX1066" s="14">
        <f>INDEX(属性投放!$AL$7:$AL$58,CS1066)</f>
        <v>11</v>
      </c>
      <c r="CY1066" s="14" t="s">
        <v>701</v>
      </c>
      <c r="CZ1066" s="14">
        <f>INDEX(属性投放!$AM$7:$AM$58,CS1066)</f>
        <v>1</v>
      </c>
      <c r="DA1066" s="14">
        <f t="shared" si="852"/>
        <v>22</v>
      </c>
      <c r="DB1066" s="14">
        <f>INDEX(属性投放!$AN$7:$AN$58,DA1066)</f>
        <v>75</v>
      </c>
      <c r="DC1066" s="14" t="s">
        <v>702</v>
      </c>
      <c r="DD1066" s="14">
        <f>INDEX(属性投放!$BJ$6:$BJ$85,(CT1066-2)*20+CX1066)</f>
        <v>180</v>
      </c>
      <c r="DE1066" s="14">
        <f>SUMIFS(DD$5:DD1066,$CR$5:$CR1066,"="&amp;$CR1066)</f>
        <v>1810</v>
      </c>
      <c r="DF1066" s="14" t="s">
        <v>703</v>
      </c>
      <c r="DG1066" s="14">
        <f>INDEX(属性投放!$BK$6:$BK$85,(CT1066-2)*20+CX1066)</f>
        <v>90</v>
      </c>
      <c r="DH1066" s="14">
        <f>SUMIFS(DG$5:DG1066,$CR$5:$CR1066,"="&amp;$CR1066)</f>
        <v>907</v>
      </c>
      <c r="DI1066" s="14" t="s">
        <v>704</v>
      </c>
      <c r="DJ1066" s="14">
        <f>INDEX(属性投放!$BL$6:$BL$85,(CT1066-2)*20+CX1066)</f>
        <v>1800</v>
      </c>
      <c r="DK1066" s="14">
        <f>SUMIFS(DJ$5:DJ1066,$CR$5:$CR1066,"="&amp;$CR1066)</f>
        <v>18100</v>
      </c>
    </row>
    <row r="1067" spans="95:115" ht="16.5" x14ac:dyDescent="0.2">
      <c r="CQ1067" s="13">
        <v>1063</v>
      </c>
      <c r="CR1067" s="13">
        <f t="shared" si="848"/>
        <v>21</v>
      </c>
      <c r="CS1067" s="13">
        <f t="shared" si="849"/>
        <v>23</v>
      </c>
      <c r="CT1067" s="14">
        <f t="shared" si="850"/>
        <v>3</v>
      </c>
      <c r="CU1067" s="14">
        <f t="shared" si="851"/>
        <v>1102021</v>
      </c>
      <c r="CV1067" s="14" t="str">
        <f>INDEX($O$6:$O$27,CR1067)&amp;"-"&amp;INDEX(属性投放!$AB$7:$AB$26,CX1067)&amp;"-魂火-"&amp;CZ1067</f>
        <v>烈风螳螂-大叫唤+1-魂火-2</v>
      </c>
      <c r="CW1067" s="25" t="s">
        <v>162</v>
      </c>
      <c r="CX1067" s="14">
        <f>INDEX(属性投放!$AL$7:$AL$58,CS1067)</f>
        <v>11</v>
      </c>
      <c r="CY1067" s="14" t="s">
        <v>701</v>
      </c>
      <c r="CZ1067" s="14">
        <f>INDEX(属性投放!$AM$7:$AM$58,CS1067)</f>
        <v>2</v>
      </c>
      <c r="DA1067" s="14">
        <f t="shared" si="852"/>
        <v>23</v>
      </c>
      <c r="DB1067" s="14">
        <f>INDEX(属性投放!$AN$7:$AN$58,DA1067)</f>
        <v>77</v>
      </c>
      <c r="DC1067" s="14" t="s">
        <v>702</v>
      </c>
      <c r="DD1067" s="14">
        <f>INDEX(属性投放!$BJ$6:$BJ$85,(CT1067-2)*20+CX1067)</f>
        <v>180</v>
      </c>
      <c r="DE1067" s="14">
        <f>SUMIFS(DD$5:DD1067,$CR$5:$CR1067,"="&amp;$CR1067)</f>
        <v>1990</v>
      </c>
      <c r="DF1067" s="14" t="s">
        <v>703</v>
      </c>
      <c r="DG1067" s="14">
        <f>INDEX(属性投放!$BK$6:$BK$85,(CT1067-2)*20+CX1067)</f>
        <v>90</v>
      </c>
      <c r="DH1067" s="14">
        <f>SUMIFS(DG$5:DG1067,$CR$5:$CR1067,"="&amp;$CR1067)</f>
        <v>997</v>
      </c>
      <c r="DI1067" s="14" t="s">
        <v>704</v>
      </c>
      <c r="DJ1067" s="14">
        <f>INDEX(属性投放!$BL$6:$BL$85,(CT1067-2)*20+CX1067)</f>
        <v>1800</v>
      </c>
      <c r="DK1067" s="14">
        <f>SUMIFS(DJ$5:DJ1067,$CR$5:$CR1067,"="&amp;$CR1067)</f>
        <v>19900</v>
      </c>
    </row>
    <row r="1068" spans="95:115" ht="16.5" x14ac:dyDescent="0.2">
      <c r="CQ1068" s="13">
        <v>1064</v>
      </c>
      <c r="CR1068" s="13">
        <f t="shared" si="848"/>
        <v>21</v>
      </c>
      <c r="CS1068" s="13">
        <f t="shared" si="849"/>
        <v>24</v>
      </c>
      <c r="CT1068" s="14">
        <f t="shared" si="850"/>
        <v>3</v>
      </c>
      <c r="CU1068" s="14">
        <f t="shared" si="851"/>
        <v>1102021</v>
      </c>
      <c r="CV1068" s="14" t="str">
        <f>INDEX($O$6:$O$27,CR1068)&amp;"-"&amp;INDEX(属性投放!$AB$7:$AB$26,CX1068)&amp;"-魂火-"&amp;CZ1068</f>
        <v>烈风螳螂-大叫唤+1-魂火-3</v>
      </c>
      <c r="CW1068" s="25" t="s">
        <v>162</v>
      </c>
      <c r="CX1068" s="14">
        <f>INDEX(属性投放!$AL$7:$AL$58,CS1068)</f>
        <v>11</v>
      </c>
      <c r="CY1068" s="14" t="s">
        <v>701</v>
      </c>
      <c r="CZ1068" s="14">
        <f>INDEX(属性投放!$AM$7:$AM$58,CS1068)</f>
        <v>3</v>
      </c>
      <c r="DA1068" s="14">
        <f t="shared" si="852"/>
        <v>24</v>
      </c>
      <c r="DB1068" s="14">
        <f>INDEX(属性投放!$AN$7:$AN$58,DA1068)</f>
        <v>80</v>
      </c>
      <c r="DC1068" s="14" t="s">
        <v>702</v>
      </c>
      <c r="DD1068" s="14">
        <f>INDEX(属性投放!$BJ$6:$BJ$85,(CT1068-2)*20+CX1068)</f>
        <v>180</v>
      </c>
      <c r="DE1068" s="14">
        <f>SUMIFS(DD$5:DD1068,$CR$5:$CR1068,"="&amp;$CR1068)</f>
        <v>2170</v>
      </c>
      <c r="DF1068" s="14" t="s">
        <v>703</v>
      </c>
      <c r="DG1068" s="14">
        <f>INDEX(属性投放!$BK$6:$BK$85,(CT1068-2)*20+CX1068)</f>
        <v>90</v>
      </c>
      <c r="DH1068" s="14">
        <f>SUMIFS(DG$5:DG1068,$CR$5:$CR1068,"="&amp;$CR1068)</f>
        <v>1087</v>
      </c>
      <c r="DI1068" s="14" t="s">
        <v>704</v>
      </c>
      <c r="DJ1068" s="14">
        <f>INDEX(属性投放!$BL$6:$BL$85,(CT1068-2)*20+CX1068)</f>
        <v>1800</v>
      </c>
      <c r="DK1068" s="14">
        <f>SUMIFS(DJ$5:DJ1068,$CR$5:$CR1068,"="&amp;$CR1068)</f>
        <v>21700</v>
      </c>
    </row>
    <row r="1069" spans="95:115" ht="16.5" x14ac:dyDescent="0.2">
      <c r="CQ1069" s="13">
        <v>1065</v>
      </c>
      <c r="CR1069" s="13">
        <f t="shared" si="848"/>
        <v>21</v>
      </c>
      <c r="CS1069" s="13">
        <f t="shared" si="849"/>
        <v>25</v>
      </c>
      <c r="CT1069" s="14">
        <f t="shared" si="850"/>
        <v>3</v>
      </c>
      <c r="CU1069" s="14">
        <f t="shared" si="851"/>
        <v>1102021</v>
      </c>
      <c r="CV1069" s="14" t="str">
        <f>INDEX($O$6:$O$27,CR1069)&amp;"-"&amp;INDEX(属性投放!$AB$7:$AB$26,CX1069)&amp;"-魂火-"&amp;CZ1069</f>
        <v>烈风螳螂-大叫唤+2-魂火-1</v>
      </c>
      <c r="CW1069" s="25" t="s">
        <v>162</v>
      </c>
      <c r="CX1069" s="14">
        <f>INDEX(属性投放!$AL$7:$AL$58,CS1069)</f>
        <v>12</v>
      </c>
      <c r="CY1069" s="14" t="s">
        <v>701</v>
      </c>
      <c r="CZ1069" s="14">
        <f>INDEX(属性投放!$AM$7:$AM$58,CS1069)</f>
        <v>1</v>
      </c>
      <c r="DA1069" s="14">
        <f t="shared" si="852"/>
        <v>25</v>
      </c>
      <c r="DB1069" s="14">
        <f>INDEX(属性投放!$AN$7:$AN$58,DA1069)</f>
        <v>82</v>
      </c>
      <c r="DC1069" s="14" t="s">
        <v>702</v>
      </c>
      <c r="DD1069" s="14">
        <f>INDEX(属性投放!$BJ$6:$BJ$85,(CT1069-2)*20+CX1069)</f>
        <v>250</v>
      </c>
      <c r="DE1069" s="14">
        <f>SUMIFS(DD$5:DD1069,$CR$5:$CR1069,"="&amp;$CR1069)</f>
        <v>2420</v>
      </c>
      <c r="DF1069" s="14" t="s">
        <v>703</v>
      </c>
      <c r="DG1069" s="14">
        <f>INDEX(属性投放!$BK$6:$BK$85,(CT1069-2)*20+CX1069)</f>
        <v>125</v>
      </c>
      <c r="DH1069" s="14">
        <f>SUMIFS(DG$5:DG1069,$CR$5:$CR1069,"="&amp;$CR1069)</f>
        <v>1212</v>
      </c>
      <c r="DI1069" s="14" t="s">
        <v>704</v>
      </c>
      <c r="DJ1069" s="14">
        <f>INDEX(属性投放!$BL$6:$BL$85,(CT1069-2)*20+CX1069)</f>
        <v>2500</v>
      </c>
      <c r="DK1069" s="14">
        <f>SUMIFS(DJ$5:DJ1069,$CR$5:$CR1069,"="&amp;$CR1069)</f>
        <v>24200</v>
      </c>
    </row>
    <row r="1070" spans="95:115" ht="16.5" x14ac:dyDescent="0.2">
      <c r="CQ1070" s="13">
        <v>1066</v>
      </c>
      <c r="CR1070" s="13">
        <f t="shared" si="848"/>
        <v>21</v>
      </c>
      <c r="CS1070" s="13">
        <f t="shared" si="849"/>
        <v>26</v>
      </c>
      <c r="CT1070" s="14">
        <f t="shared" si="850"/>
        <v>3</v>
      </c>
      <c r="CU1070" s="14">
        <f t="shared" si="851"/>
        <v>1102021</v>
      </c>
      <c r="CV1070" s="14" t="str">
        <f>INDEX($O$6:$O$27,CR1070)&amp;"-"&amp;INDEX(属性投放!$AB$7:$AB$26,CX1070)&amp;"-魂火-"&amp;CZ1070</f>
        <v>烈风螳螂-大叫唤+2-魂火-2</v>
      </c>
      <c r="CW1070" s="25" t="s">
        <v>162</v>
      </c>
      <c r="CX1070" s="14">
        <f>INDEX(属性投放!$AL$7:$AL$58,CS1070)</f>
        <v>12</v>
      </c>
      <c r="CY1070" s="14" t="s">
        <v>701</v>
      </c>
      <c r="CZ1070" s="14">
        <f>INDEX(属性投放!$AM$7:$AM$58,CS1070)</f>
        <v>2</v>
      </c>
      <c r="DA1070" s="14">
        <f t="shared" si="852"/>
        <v>26</v>
      </c>
      <c r="DB1070" s="14">
        <f>INDEX(属性投放!$AN$7:$AN$58,DA1070)</f>
        <v>85</v>
      </c>
      <c r="DC1070" s="14" t="s">
        <v>702</v>
      </c>
      <c r="DD1070" s="14">
        <f>INDEX(属性投放!$BJ$6:$BJ$85,(CT1070-2)*20+CX1070)</f>
        <v>250</v>
      </c>
      <c r="DE1070" s="14">
        <f>SUMIFS(DD$5:DD1070,$CR$5:$CR1070,"="&amp;$CR1070)</f>
        <v>2670</v>
      </c>
      <c r="DF1070" s="14" t="s">
        <v>703</v>
      </c>
      <c r="DG1070" s="14">
        <f>INDEX(属性投放!$BK$6:$BK$85,(CT1070-2)*20+CX1070)</f>
        <v>125</v>
      </c>
      <c r="DH1070" s="14">
        <f>SUMIFS(DG$5:DG1070,$CR$5:$CR1070,"="&amp;$CR1070)</f>
        <v>1337</v>
      </c>
      <c r="DI1070" s="14" t="s">
        <v>704</v>
      </c>
      <c r="DJ1070" s="14">
        <f>INDEX(属性投放!$BL$6:$BL$85,(CT1070-2)*20+CX1070)</f>
        <v>2500</v>
      </c>
      <c r="DK1070" s="14">
        <f>SUMIFS(DJ$5:DJ1070,$CR$5:$CR1070,"="&amp;$CR1070)</f>
        <v>26700</v>
      </c>
    </row>
    <row r="1071" spans="95:115" ht="16.5" x14ac:dyDescent="0.2">
      <c r="CQ1071" s="13">
        <v>1067</v>
      </c>
      <c r="CR1071" s="13">
        <f t="shared" si="848"/>
        <v>21</v>
      </c>
      <c r="CS1071" s="13">
        <f t="shared" si="849"/>
        <v>27</v>
      </c>
      <c r="CT1071" s="14">
        <f t="shared" si="850"/>
        <v>3</v>
      </c>
      <c r="CU1071" s="14">
        <f t="shared" si="851"/>
        <v>1102021</v>
      </c>
      <c r="CV1071" s="14" t="str">
        <f>INDEX($O$6:$O$27,CR1071)&amp;"-"&amp;INDEX(属性投放!$AB$7:$AB$26,CX1071)&amp;"-魂火-"&amp;CZ1071</f>
        <v>烈风螳螂-大叫唤+2-魂火-3</v>
      </c>
      <c r="CW1071" s="25" t="s">
        <v>162</v>
      </c>
      <c r="CX1071" s="14">
        <f>INDEX(属性投放!$AL$7:$AL$58,CS1071)</f>
        <v>12</v>
      </c>
      <c r="CY1071" s="14" t="s">
        <v>701</v>
      </c>
      <c r="CZ1071" s="14">
        <f>INDEX(属性投放!$AM$7:$AM$58,CS1071)</f>
        <v>3</v>
      </c>
      <c r="DA1071" s="14">
        <f t="shared" si="852"/>
        <v>27</v>
      </c>
      <c r="DB1071" s="14">
        <f>INDEX(属性投放!$AN$7:$AN$58,DA1071)</f>
        <v>87</v>
      </c>
      <c r="DC1071" s="14" t="s">
        <v>702</v>
      </c>
      <c r="DD1071" s="14">
        <f>INDEX(属性投放!$BJ$6:$BJ$85,(CT1071-2)*20+CX1071)</f>
        <v>250</v>
      </c>
      <c r="DE1071" s="14">
        <f>SUMIFS(DD$5:DD1071,$CR$5:$CR1071,"="&amp;$CR1071)</f>
        <v>2920</v>
      </c>
      <c r="DF1071" s="14" t="s">
        <v>703</v>
      </c>
      <c r="DG1071" s="14">
        <f>INDEX(属性投放!$BK$6:$BK$85,(CT1071-2)*20+CX1071)</f>
        <v>125</v>
      </c>
      <c r="DH1071" s="14">
        <f>SUMIFS(DG$5:DG1071,$CR$5:$CR1071,"="&amp;$CR1071)</f>
        <v>1462</v>
      </c>
      <c r="DI1071" s="14" t="s">
        <v>704</v>
      </c>
      <c r="DJ1071" s="14">
        <f>INDEX(属性投放!$BL$6:$BL$85,(CT1071-2)*20+CX1071)</f>
        <v>2500</v>
      </c>
      <c r="DK1071" s="14">
        <f>SUMIFS(DJ$5:DJ1071,$CR$5:$CR1071,"="&amp;$CR1071)</f>
        <v>29200</v>
      </c>
    </row>
    <row r="1072" spans="95:115" ht="16.5" x14ac:dyDescent="0.2">
      <c r="CQ1072" s="13">
        <v>1068</v>
      </c>
      <c r="CR1072" s="13">
        <f t="shared" si="848"/>
        <v>21</v>
      </c>
      <c r="CS1072" s="13">
        <f t="shared" si="849"/>
        <v>28</v>
      </c>
      <c r="CT1072" s="14">
        <f t="shared" si="850"/>
        <v>3</v>
      </c>
      <c r="CU1072" s="14">
        <f t="shared" si="851"/>
        <v>1102021</v>
      </c>
      <c r="CV1072" s="14" t="str">
        <f>INDEX($O$6:$O$27,CR1072)&amp;"-"&amp;INDEX(属性投放!$AB$7:$AB$26,CX1072)&amp;"-魂火-"&amp;CZ1072</f>
        <v>烈风螳螂-焦热-魂火-1</v>
      </c>
      <c r="CW1072" s="25" t="s">
        <v>162</v>
      </c>
      <c r="CX1072" s="14">
        <f>INDEX(属性投放!$AL$7:$AL$58,CS1072)</f>
        <v>13</v>
      </c>
      <c r="CY1072" s="14" t="s">
        <v>701</v>
      </c>
      <c r="CZ1072" s="14">
        <f>INDEX(属性投放!$AM$7:$AM$58,CS1072)</f>
        <v>1</v>
      </c>
      <c r="DA1072" s="14">
        <f t="shared" si="852"/>
        <v>28</v>
      </c>
      <c r="DB1072" s="14">
        <f>INDEX(属性投放!$AN$7:$AN$58,DA1072)</f>
        <v>90</v>
      </c>
      <c r="DC1072" s="14" t="s">
        <v>702</v>
      </c>
      <c r="DD1072" s="14">
        <f>INDEX(属性投放!$BJ$6:$BJ$85,(CT1072-2)*20+CX1072)</f>
        <v>300</v>
      </c>
      <c r="DE1072" s="14">
        <f>SUMIFS(DD$5:DD1072,$CR$5:$CR1072,"="&amp;$CR1072)</f>
        <v>3220</v>
      </c>
      <c r="DF1072" s="14" t="s">
        <v>703</v>
      </c>
      <c r="DG1072" s="14">
        <f>INDEX(属性投放!$BK$6:$BK$85,(CT1072-2)*20+CX1072)</f>
        <v>150</v>
      </c>
      <c r="DH1072" s="14">
        <f>SUMIFS(DG$5:DG1072,$CR$5:$CR1072,"="&amp;$CR1072)</f>
        <v>1612</v>
      </c>
      <c r="DI1072" s="14" t="s">
        <v>704</v>
      </c>
      <c r="DJ1072" s="14">
        <f>INDEX(属性投放!$BL$6:$BL$85,(CT1072-2)*20+CX1072)</f>
        <v>3000</v>
      </c>
      <c r="DK1072" s="14">
        <f>SUMIFS(DJ$5:DJ1072,$CR$5:$CR1072,"="&amp;$CR1072)</f>
        <v>32200</v>
      </c>
    </row>
    <row r="1073" spans="95:115" ht="16.5" x14ac:dyDescent="0.2">
      <c r="CQ1073" s="13">
        <v>1069</v>
      </c>
      <c r="CR1073" s="13">
        <f t="shared" si="848"/>
        <v>21</v>
      </c>
      <c r="CS1073" s="13">
        <f t="shared" si="849"/>
        <v>29</v>
      </c>
      <c r="CT1073" s="14">
        <f t="shared" si="850"/>
        <v>3</v>
      </c>
      <c r="CU1073" s="14">
        <f t="shared" si="851"/>
        <v>1102021</v>
      </c>
      <c r="CV1073" s="14" t="str">
        <f>INDEX($O$6:$O$27,CR1073)&amp;"-"&amp;INDEX(属性投放!$AB$7:$AB$26,CX1073)&amp;"-魂火-"&amp;CZ1073</f>
        <v>烈风螳螂-焦热-魂火-2</v>
      </c>
      <c r="CW1073" s="25" t="s">
        <v>162</v>
      </c>
      <c r="CX1073" s="14">
        <f>INDEX(属性投放!$AL$7:$AL$58,CS1073)</f>
        <v>13</v>
      </c>
      <c r="CY1073" s="14" t="s">
        <v>701</v>
      </c>
      <c r="CZ1073" s="14">
        <f>INDEX(属性投放!$AM$7:$AM$58,CS1073)</f>
        <v>2</v>
      </c>
      <c r="DA1073" s="14">
        <f t="shared" si="852"/>
        <v>29</v>
      </c>
      <c r="DB1073" s="14">
        <f>INDEX(属性投放!$AN$7:$AN$58,DA1073)</f>
        <v>92</v>
      </c>
      <c r="DC1073" s="14" t="s">
        <v>702</v>
      </c>
      <c r="DD1073" s="14">
        <f>INDEX(属性投放!$BJ$6:$BJ$85,(CT1073-2)*20+CX1073)</f>
        <v>300</v>
      </c>
      <c r="DE1073" s="14">
        <f>SUMIFS(DD$5:DD1073,$CR$5:$CR1073,"="&amp;$CR1073)</f>
        <v>3520</v>
      </c>
      <c r="DF1073" s="14" t="s">
        <v>703</v>
      </c>
      <c r="DG1073" s="14">
        <f>INDEX(属性投放!$BK$6:$BK$85,(CT1073-2)*20+CX1073)</f>
        <v>150</v>
      </c>
      <c r="DH1073" s="14">
        <f>SUMIFS(DG$5:DG1073,$CR$5:$CR1073,"="&amp;$CR1073)</f>
        <v>1762</v>
      </c>
      <c r="DI1073" s="14" t="s">
        <v>704</v>
      </c>
      <c r="DJ1073" s="14">
        <f>INDEX(属性投放!$BL$6:$BL$85,(CT1073-2)*20+CX1073)</f>
        <v>3000</v>
      </c>
      <c r="DK1073" s="14">
        <f>SUMIFS(DJ$5:DJ1073,$CR$5:$CR1073,"="&amp;$CR1073)</f>
        <v>35200</v>
      </c>
    </row>
    <row r="1074" spans="95:115" ht="16.5" x14ac:dyDescent="0.2">
      <c r="CQ1074" s="13">
        <v>1070</v>
      </c>
      <c r="CR1074" s="13">
        <f t="shared" si="848"/>
        <v>21</v>
      </c>
      <c r="CS1074" s="13">
        <f t="shared" si="849"/>
        <v>30</v>
      </c>
      <c r="CT1074" s="14">
        <f t="shared" si="850"/>
        <v>3</v>
      </c>
      <c r="CU1074" s="14">
        <f t="shared" si="851"/>
        <v>1102021</v>
      </c>
      <c r="CV1074" s="14" t="str">
        <f>INDEX($O$6:$O$27,CR1074)&amp;"-"&amp;INDEX(属性投放!$AB$7:$AB$26,CX1074)&amp;"-魂火-"&amp;CZ1074</f>
        <v>烈风螳螂-焦热-魂火-3</v>
      </c>
      <c r="CW1074" s="25" t="s">
        <v>162</v>
      </c>
      <c r="CX1074" s="14">
        <f>INDEX(属性投放!$AL$7:$AL$58,CS1074)</f>
        <v>13</v>
      </c>
      <c r="CY1074" s="14" t="s">
        <v>701</v>
      </c>
      <c r="CZ1074" s="14">
        <f>INDEX(属性投放!$AM$7:$AM$58,CS1074)</f>
        <v>3</v>
      </c>
      <c r="DA1074" s="14">
        <f t="shared" si="852"/>
        <v>30</v>
      </c>
      <c r="DB1074" s="14">
        <f>INDEX(属性投放!$AN$7:$AN$58,DA1074)</f>
        <v>95</v>
      </c>
      <c r="DC1074" s="14" t="s">
        <v>702</v>
      </c>
      <c r="DD1074" s="14">
        <f>INDEX(属性投放!$BJ$6:$BJ$85,(CT1074-2)*20+CX1074)</f>
        <v>300</v>
      </c>
      <c r="DE1074" s="14">
        <f>SUMIFS(DD$5:DD1074,$CR$5:$CR1074,"="&amp;$CR1074)</f>
        <v>3820</v>
      </c>
      <c r="DF1074" s="14" t="s">
        <v>703</v>
      </c>
      <c r="DG1074" s="14">
        <f>INDEX(属性投放!$BK$6:$BK$85,(CT1074-2)*20+CX1074)</f>
        <v>150</v>
      </c>
      <c r="DH1074" s="14">
        <f>SUMIFS(DG$5:DG1074,$CR$5:$CR1074,"="&amp;$CR1074)</f>
        <v>1912</v>
      </c>
      <c r="DI1074" s="14" t="s">
        <v>704</v>
      </c>
      <c r="DJ1074" s="14">
        <f>INDEX(属性投放!$BL$6:$BL$85,(CT1074-2)*20+CX1074)</f>
        <v>3000</v>
      </c>
      <c r="DK1074" s="14">
        <f>SUMIFS(DJ$5:DJ1074,$CR$5:$CR1074,"="&amp;$CR1074)</f>
        <v>38200</v>
      </c>
    </row>
    <row r="1075" spans="95:115" ht="16.5" x14ac:dyDescent="0.2">
      <c r="CQ1075" s="13">
        <v>1071</v>
      </c>
      <c r="CR1075" s="13">
        <f t="shared" si="848"/>
        <v>21</v>
      </c>
      <c r="CS1075" s="13">
        <f t="shared" si="849"/>
        <v>31</v>
      </c>
      <c r="CT1075" s="14">
        <f t="shared" si="850"/>
        <v>3</v>
      </c>
      <c r="CU1075" s="14">
        <f t="shared" si="851"/>
        <v>1102021</v>
      </c>
      <c r="CV1075" s="14" t="str">
        <f>INDEX($O$6:$O$27,CR1075)&amp;"-"&amp;INDEX(属性投放!$AB$7:$AB$26,CX1075)&amp;"-魂火-"&amp;CZ1075</f>
        <v>烈风螳螂-焦热+1-魂火-1</v>
      </c>
      <c r="CW1075" s="25" t="s">
        <v>162</v>
      </c>
      <c r="CX1075" s="14">
        <f>INDEX(属性投放!$AL$7:$AL$58,CS1075)</f>
        <v>14</v>
      </c>
      <c r="CY1075" s="14" t="s">
        <v>701</v>
      </c>
      <c r="CZ1075" s="14">
        <f>INDEX(属性投放!$AM$7:$AM$58,CS1075)</f>
        <v>1</v>
      </c>
      <c r="DA1075" s="14">
        <f t="shared" si="852"/>
        <v>31</v>
      </c>
      <c r="DB1075" s="14">
        <f>INDEX(属性投放!$AN$7:$AN$58,DA1075)</f>
        <v>97</v>
      </c>
      <c r="DC1075" s="14" t="s">
        <v>702</v>
      </c>
      <c r="DD1075" s="14">
        <f>INDEX(属性投放!$BJ$6:$BJ$85,(CT1075-2)*20+CX1075)</f>
        <v>350</v>
      </c>
      <c r="DE1075" s="14">
        <f>SUMIFS(DD$5:DD1075,$CR$5:$CR1075,"="&amp;$CR1075)</f>
        <v>4170</v>
      </c>
      <c r="DF1075" s="14" t="s">
        <v>703</v>
      </c>
      <c r="DG1075" s="14">
        <f>INDEX(属性投放!$BK$6:$BK$85,(CT1075-2)*20+CX1075)</f>
        <v>175</v>
      </c>
      <c r="DH1075" s="14">
        <f>SUMIFS(DG$5:DG1075,$CR$5:$CR1075,"="&amp;$CR1075)</f>
        <v>2087</v>
      </c>
      <c r="DI1075" s="14" t="s">
        <v>704</v>
      </c>
      <c r="DJ1075" s="14">
        <f>INDEX(属性投放!$BL$6:$BL$85,(CT1075-2)*20+CX1075)</f>
        <v>3500</v>
      </c>
      <c r="DK1075" s="14">
        <f>SUMIFS(DJ$5:DJ1075,$CR$5:$CR1075,"="&amp;$CR1075)</f>
        <v>41700</v>
      </c>
    </row>
    <row r="1076" spans="95:115" ht="16.5" x14ac:dyDescent="0.2">
      <c r="CQ1076" s="13">
        <v>1072</v>
      </c>
      <c r="CR1076" s="13">
        <f t="shared" si="848"/>
        <v>21</v>
      </c>
      <c r="CS1076" s="13">
        <f t="shared" si="849"/>
        <v>32</v>
      </c>
      <c r="CT1076" s="14">
        <f t="shared" si="850"/>
        <v>3</v>
      </c>
      <c r="CU1076" s="14">
        <f t="shared" si="851"/>
        <v>1102021</v>
      </c>
      <c r="CV1076" s="14" t="str">
        <f>INDEX($O$6:$O$27,CR1076)&amp;"-"&amp;INDEX(属性投放!$AB$7:$AB$26,CX1076)&amp;"-魂火-"&amp;CZ1076</f>
        <v>烈风螳螂-焦热+1-魂火-2</v>
      </c>
      <c r="CW1076" s="25" t="s">
        <v>162</v>
      </c>
      <c r="CX1076" s="14">
        <f>INDEX(属性投放!$AL$7:$AL$58,CS1076)</f>
        <v>14</v>
      </c>
      <c r="CY1076" s="14" t="s">
        <v>701</v>
      </c>
      <c r="CZ1076" s="14">
        <f>INDEX(属性投放!$AM$7:$AM$58,CS1076)</f>
        <v>2</v>
      </c>
      <c r="DA1076" s="14">
        <f t="shared" si="852"/>
        <v>32</v>
      </c>
      <c r="DB1076" s="14">
        <f>INDEX(属性投放!$AN$7:$AN$58,DA1076)</f>
        <v>100</v>
      </c>
      <c r="DC1076" s="14" t="s">
        <v>702</v>
      </c>
      <c r="DD1076" s="14">
        <f>INDEX(属性投放!$BJ$6:$BJ$85,(CT1076-2)*20+CX1076)</f>
        <v>350</v>
      </c>
      <c r="DE1076" s="14">
        <f>SUMIFS(DD$5:DD1076,$CR$5:$CR1076,"="&amp;$CR1076)</f>
        <v>4520</v>
      </c>
      <c r="DF1076" s="14" t="s">
        <v>703</v>
      </c>
      <c r="DG1076" s="14">
        <f>INDEX(属性投放!$BK$6:$BK$85,(CT1076-2)*20+CX1076)</f>
        <v>175</v>
      </c>
      <c r="DH1076" s="14">
        <f>SUMIFS(DG$5:DG1076,$CR$5:$CR1076,"="&amp;$CR1076)</f>
        <v>2262</v>
      </c>
      <c r="DI1076" s="14" t="s">
        <v>704</v>
      </c>
      <c r="DJ1076" s="14">
        <f>INDEX(属性投放!$BL$6:$BL$85,(CT1076-2)*20+CX1076)</f>
        <v>3500</v>
      </c>
      <c r="DK1076" s="14">
        <f>SUMIFS(DJ$5:DJ1076,$CR$5:$CR1076,"="&amp;$CR1076)</f>
        <v>45200</v>
      </c>
    </row>
    <row r="1077" spans="95:115" ht="16.5" x14ac:dyDescent="0.2">
      <c r="CQ1077" s="13">
        <v>1073</v>
      </c>
      <c r="CR1077" s="13">
        <f t="shared" si="848"/>
        <v>21</v>
      </c>
      <c r="CS1077" s="13">
        <f t="shared" si="849"/>
        <v>33</v>
      </c>
      <c r="CT1077" s="14">
        <f t="shared" si="850"/>
        <v>3</v>
      </c>
      <c r="CU1077" s="14">
        <f t="shared" si="851"/>
        <v>1102021</v>
      </c>
      <c r="CV1077" s="14" t="str">
        <f>INDEX($O$6:$O$27,CR1077)&amp;"-"&amp;INDEX(属性投放!$AB$7:$AB$26,CX1077)&amp;"-魂火-"&amp;CZ1077</f>
        <v>烈风螳螂-焦热+1-魂火-3</v>
      </c>
      <c r="CW1077" s="25" t="s">
        <v>162</v>
      </c>
      <c r="CX1077" s="14">
        <f>INDEX(属性投放!$AL$7:$AL$58,CS1077)</f>
        <v>14</v>
      </c>
      <c r="CY1077" s="14" t="s">
        <v>701</v>
      </c>
      <c r="CZ1077" s="14">
        <f>INDEX(属性投放!$AM$7:$AM$58,CS1077)</f>
        <v>3</v>
      </c>
      <c r="DA1077" s="14">
        <f t="shared" si="852"/>
        <v>33</v>
      </c>
      <c r="DB1077" s="14">
        <f>INDEX(属性投放!$AN$7:$AN$58,DA1077)</f>
        <v>102</v>
      </c>
      <c r="DC1077" s="14" t="s">
        <v>702</v>
      </c>
      <c r="DD1077" s="14">
        <f>INDEX(属性投放!$BJ$6:$BJ$85,(CT1077-2)*20+CX1077)</f>
        <v>350</v>
      </c>
      <c r="DE1077" s="14">
        <f>SUMIFS(DD$5:DD1077,$CR$5:$CR1077,"="&amp;$CR1077)</f>
        <v>4870</v>
      </c>
      <c r="DF1077" s="14" t="s">
        <v>703</v>
      </c>
      <c r="DG1077" s="14">
        <f>INDEX(属性投放!$BK$6:$BK$85,(CT1077-2)*20+CX1077)</f>
        <v>175</v>
      </c>
      <c r="DH1077" s="14">
        <f>SUMIFS(DG$5:DG1077,$CR$5:$CR1077,"="&amp;$CR1077)</f>
        <v>2437</v>
      </c>
      <c r="DI1077" s="14" t="s">
        <v>704</v>
      </c>
      <c r="DJ1077" s="14">
        <f>INDEX(属性投放!$BL$6:$BL$85,(CT1077-2)*20+CX1077)</f>
        <v>3500</v>
      </c>
      <c r="DK1077" s="14">
        <f>SUMIFS(DJ$5:DJ1077,$CR$5:$CR1077,"="&amp;$CR1077)</f>
        <v>48700</v>
      </c>
    </row>
    <row r="1078" spans="95:115" ht="16.5" x14ac:dyDescent="0.2">
      <c r="CQ1078" s="13">
        <v>1074</v>
      </c>
      <c r="CR1078" s="13">
        <f t="shared" si="848"/>
        <v>21</v>
      </c>
      <c r="CS1078" s="13">
        <f t="shared" si="849"/>
        <v>34</v>
      </c>
      <c r="CT1078" s="14">
        <f t="shared" si="850"/>
        <v>3</v>
      </c>
      <c r="CU1078" s="14">
        <f t="shared" si="851"/>
        <v>1102021</v>
      </c>
      <c r="CV1078" s="14" t="str">
        <f>INDEX($O$6:$O$27,CR1078)&amp;"-"&amp;INDEX(属性投放!$AB$7:$AB$26,CX1078)&amp;"-魂火-"&amp;CZ1078</f>
        <v>烈风螳螂-焦热+2-魂火-1</v>
      </c>
      <c r="CW1078" s="25" t="s">
        <v>162</v>
      </c>
      <c r="CX1078" s="14">
        <f>INDEX(属性投放!$AL$7:$AL$58,CS1078)</f>
        <v>15</v>
      </c>
      <c r="CY1078" s="14" t="s">
        <v>701</v>
      </c>
      <c r="CZ1078" s="14">
        <f>INDEX(属性投放!$AM$7:$AM$58,CS1078)</f>
        <v>1</v>
      </c>
      <c r="DA1078" s="14">
        <f t="shared" si="852"/>
        <v>34</v>
      </c>
      <c r="DB1078" s="14">
        <f>INDEX(属性投放!$AN$7:$AN$58,DA1078)</f>
        <v>105</v>
      </c>
      <c r="DC1078" s="14" t="s">
        <v>702</v>
      </c>
      <c r="DD1078" s="14">
        <f>INDEX(属性投放!$BJ$6:$BJ$85,(CT1078-2)*20+CX1078)</f>
        <v>480</v>
      </c>
      <c r="DE1078" s="14">
        <f>SUMIFS(DD$5:DD1078,$CR$5:$CR1078,"="&amp;$CR1078)</f>
        <v>5350</v>
      </c>
      <c r="DF1078" s="14" t="s">
        <v>703</v>
      </c>
      <c r="DG1078" s="14">
        <f>INDEX(属性投放!$BK$6:$BK$85,(CT1078-2)*20+CX1078)</f>
        <v>240</v>
      </c>
      <c r="DH1078" s="14">
        <f>SUMIFS(DG$5:DG1078,$CR$5:$CR1078,"="&amp;$CR1078)</f>
        <v>2677</v>
      </c>
      <c r="DI1078" s="14" t="s">
        <v>704</v>
      </c>
      <c r="DJ1078" s="14">
        <f>INDEX(属性投放!$BL$6:$BL$85,(CT1078-2)*20+CX1078)</f>
        <v>4800</v>
      </c>
      <c r="DK1078" s="14">
        <f>SUMIFS(DJ$5:DJ1078,$CR$5:$CR1078,"="&amp;$CR1078)</f>
        <v>53500</v>
      </c>
    </row>
    <row r="1079" spans="95:115" ht="16.5" x14ac:dyDescent="0.2">
      <c r="CQ1079" s="13">
        <v>1075</v>
      </c>
      <c r="CR1079" s="13">
        <f t="shared" si="848"/>
        <v>21</v>
      </c>
      <c r="CS1079" s="13">
        <f t="shared" si="849"/>
        <v>35</v>
      </c>
      <c r="CT1079" s="14">
        <f t="shared" si="850"/>
        <v>3</v>
      </c>
      <c r="CU1079" s="14">
        <f t="shared" si="851"/>
        <v>1102021</v>
      </c>
      <c r="CV1079" s="14" t="str">
        <f>INDEX($O$6:$O$27,CR1079)&amp;"-"&amp;INDEX(属性投放!$AB$7:$AB$26,CX1079)&amp;"-魂火-"&amp;CZ1079</f>
        <v>烈风螳螂-焦热+2-魂火-2</v>
      </c>
      <c r="CW1079" s="25" t="s">
        <v>162</v>
      </c>
      <c r="CX1079" s="14">
        <f>INDEX(属性投放!$AL$7:$AL$58,CS1079)</f>
        <v>15</v>
      </c>
      <c r="CY1079" s="14" t="s">
        <v>701</v>
      </c>
      <c r="CZ1079" s="14">
        <f>INDEX(属性投放!$AM$7:$AM$58,CS1079)</f>
        <v>2</v>
      </c>
      <c r="DA1079" s="14">
        <f t="shared" si="852"/>
        <v>35</v>
      </c>
      <c r="DB1079" s="14">
        <f>INDEX(属性投放!$AN$7:$AN$58,DA1079)</f>
        <v>107</v>
      </c>
      <c r="DC1079" s="14" t="s">
        <v>702</v>
      </c>
      <c r="DD1079" s="14">
        <f>INDEX(属性投放!$BJ$6:$BJ$85,(CT1079-2)*20+CX1079)</f>
        <v>480</v>
      </c>
      <c r="DE1079" s="14">
        <f>SUMIFS(DD$5:DD1079,$CR$5:$CR1079,"="&amp;$CR1079)</f>
        <v>5830</v>
      </c>
      <c r="DF1079" s="14" t="s">
        <v>703</v>
      </c>
      <c r="DG1079" s="14">
        <f>INDEX(属性投放!$BK$6:$BK$85,(CT1079-2)*20+CX1079)</f>
        <v>240</v>
      </c>
      <c r="DH1079" s="14">
        <f>SUMIFS(DG$5:DG1079,$CR$5:$CR1079,"="&amp;$CR1079)</f>
        <v>2917</v>
      </c>
      <c r="DI1079" s="14" t="s">
        <v>704</v>
      </c>
      <c r="DJ1079" s="14">
        <f>INDEX(属性投放!$BL$6:$BL$85,(CT1079-2)*20+CX1079)</f>
        <v>4800</v>
      </c>
      <c r="DK1079" s="14">
        <f>SUMIFS(DJ$5:DJ1079,$CR$5:$CR1079,"="&amp;$CR1079)</f>
        <v>58300</v>
      </c>
    </row>
    <row r="1080" spans="95:115" ht="16.5" x14ac:dyDescent="0.2">
      <c r="CQ1080" s="13">
        <v>1076</v>
      </c>
      <c r="CR1080" s="13">
        <f t="shared" si="848"/>
        <v>21</v>
      </c>
      <c r="CS1080" s="13">
        <f t="shared" si="849"/>
        <v>36</v>
      </c>
      <c r="CT1080" s="14">
        <f t="shared" si="850"/>
        <v>3</v>
      </c>
      <c r="CU1080" s="14">
        <f t="shared" si="851"/>
        <v>1102021</v>
      </c>
      <c r="CV1080" s="14" t="str">
        <f>INDEX($O$6:$O$27,CR1080)&amp;"-"&amp;INDEX(属性投放!$AB$7:$AB$26,CX1080)&amp;"-魂火-"&amp;CZ1080</f>
        <v>烈风螳螂-焦热+2-魂火-3</v>
      </c>
      <c r="CW1080" s="25" t="s">
        <v>162</v>
      </c>
      <c r="CX1080" s="14">
        <f>INDEX(属性投放!$AL$7:$AL$58,CS1080)</f>
        <v>15</v>
      </c>
      <c r="CY1080" s="14" t="s">
        <v>701</v>
      </c>
      <c r="CZ1080" s="14">
        <f>INDEX(属性投放!$AM$7:$AM$58,CS1080)</f>
        <v>3</v>
      </c>
      <c r="DA1080" s="14">
        <f t="shared" si="852"/>
        <v>36</v>
      </c>
      <c r="DB1080" s="14">
        <f>INDEX(属性投放!$AN$7:$AN$58,DA1080)</f>
        <v>110</v>
      </c>
      <c r="DC1080" s="14" t="s">
        <v>702</v>
      </c>
      <c r="DD1080" s="14">
        <f>INDEX(属性投放!$BJ$6:$BJ$85,(CT1080-2)*20+CX1080)</f>
        <v>480</v>
      </c>
      <c r="DE1080" s="14">
        <f>SUMIFS(DD$5:DD1080,$CR$5:$CR1080,"="&amp;$CR1080)</f>
        <v>6310</v>
      </c>
      <c r="DF1080" s="14" t="s">
        <v>703</v>
      </c>
      <c r="DG1080" s="14">
        <f>INDEX(属性投放!$BK$6:$BK$85,(CT1080-2)*20+CX1080)</f>
        <v>240</v>
      </c>
      <c r="DH1080" s="14">
        <f>SUMIFS(DG$5:DG1080,$CR$5:$CR1080,"="&amp;$CR1080)</f>
        <v>3157</v>
      </c>
      <c r="DI1080" s="14" t="s">
        <v>704</v>
      </c>
      <c r="DJ1080" s="14">
        <f>INDEX(属性投放!$BL$6:$BL$85,(CT1080-2)*20+CX1080)</f>
        <v>4800</v>
      </c>
      <c r="DK1080" s="14">
        <f>SUMIFS(DJ$5:DJ1080,$CR$5:$CR1080,"="&amp;$CR1080)</f>
        <v>63100</v>
      </c>
    </row>
    <row r="1081" spans="95:115" ht="16.5" x14ac:dyDescent="0.2">
      <c r="CQ1081" s="13">
        <v>1077</v>
      </c>
      <c r="CR1081" s="13">
        <f t="shared" si="848"/>
        <v>21</v>
      </c>
      <c r="CS1081" s="13">
        <f t="shared" si="849"/>
        <v>37</v>
      </c>
      <c r="CT1081" s="14">
        <f t="shared" si="850"/>
        <v>3</v>
      </c>
      <c r="CU1081" s="14">
        <f t="shared" si="851"/>
        <v>1102021</v>
      </c>
      <c r="CV1081" s="14" t="str">
        <f>INDEX($O$6:$O$27,CR1081)&amp;"-"&amp;INDEX(属性投放!$AB$7:$AB$26,CX1081)&amp;"-魂火-"&amp;CZ1081</f>
        <v>烈风螳螂-大焦热-魂火-1</v>
      </c>
      <c r="CW1081" s="25" t="s">
        <v>162</v>
      </c>
      <c r="CX1081" s="14">
        <f>INDEX(属性投放!$AL$7:$AL$58,CS1081)</f>
        <v>16</v>
      </c>
      <c r="CY1081" s="14" t="s">
        <v>701</v>
      </c>
      <c r="CZ1081" s="14">
        <f>INDEX(属性投放!$AM$7:$AM$58,CS1081)</f>
        <v>1</v>
      </c>
      <c r="DA1081" s="14">
        <f t="shared" si="852"/>
        <v>37</v>
      </c>
      <c r="DB1081" s="14">
        <f>INDEX(属性投放!$AN$7:$AN$58,DA1081)</f>
        <v>112</v>
      </c>
      <c r="DC1081" s="14" t="s">
        <v>702</v>
      </c>
      <c r="DD1081" s="14">
        <f>INDEX(属性投放!$BJ$6:$BJ$85,(CT1081-2)*20+CX1081)</f>
        <v>600</v>
      </c>
      <c r="DE1081" s="14">
        <f>SUMIFS(DD$5:DD1081,$CR$5:$CR1081,"="&amp;$CR1081)</f>
        <v>6910</v>
      </c>
      <c r="DF1081" s="14" t="s">
        <v>703</v>
      </c>
      <c r="DG1081" s="14">
        <f>INDEX(属性投放!$BK$6:$BK$85,(CT1081-2)*20+CX1081)</f>
        <v>300</v>
      </c>
      <c r="DH1081" s="14">
        <f>SUMIFS(DG$5:DG1081,$CR$5:$CR1081,"="&amp;$CR1081)</f>
        <v>3457</v>
      </c>
      <c r="DI1081" s="14" t="s">
        <v>704</v>
      </c>
      <c r="DJ1081" s="14">
        <f>INDEX(属性投放!$BL$6:$BL$85,(CT1081-2)*20+CX1081)</f>
        <v>6000</v>
      </c>
      <c r="DK1081" s="14">
        <f>SUMIFS(DJ$5:DJ1081,$CR$5:$CR1081,"="&amp;$CR1081)</f>
        <v>69100</v>
      </c>
    </row>
    <row r="1082" spans="95:115" ht="16.5" x14ac:dyDescent="0.2">
      <c r="CQ1082" s="13">
        <v>1078</v>
      </c>
      <c r="CR1082" s="13">
        <f t="shared" si="848"/>
        <v>21</v>
      </c>
      <c r="CS1082" s="13">
        <f t="shared" si="849"/>
        <v>38</v>
      </c>
      <c r="CT1082" s="14">
        <f t="shared" si="850"/>
        <v>3</v>
      </c>
      <c r="CU1082" s="14">
        <f t="shared" si="851"/>
        <v>1102021</v>
      </c>
      <c r="CV1082" s="14" t="str">
        <f>INDEX($O$6:$O$27,CR1082)&amp;"-"&amp;INDEX(属性投放!$AB$7:$AB$26,CX1082)&amp;"-魂火-"&amp;CZ1082</f>
        <v>烈风螳螂-大焦热-魂火-2</v>
      </c>
      <c r="CW1082" s="25" t="s">
        <v>162</v>
      </c>
      <c r="CX1082" s="14">
        <f>INDEX(属性投放!$AL$7:$AL$58,CS1082)</f>
        <v>16</v>
      </c>
      <c r="CY1082" s="14" t="s">
        <v>701</v>
      </c>
      <c r="CZ1082" s="14">
        <f>INDEX(属性投放!$AM$7:$AM$58,CS1082)</f>
        <v>2</v>
      </c>
      <c r="DA1082" s="14">
        <f t="shared" si="852"/>
        <v>38</v>
      </c>
      <c r="DB1082" s="14">
        <f>INDEX(属性投放!$AN$7:$AN$58,DA1082)</f>
        <v>115</v>
      </c>
      <c r="DC1082" s="14" t="s">
        <v>702</v>
      </c>
      <c r="DD1082" s="14">
        <f>INDEX(属性投放!$BJ$6:$BJ$85,(CT1082-2)*20+CX1082)</f>
        <v>600</v>
      </c>
      <c r="DE1082" s="14">
        <f>SUMIFS(DD$5:DD1082,$CR$5:$CR1082,"="&amp;$CR1082)</f>
        <v>7510</v>
      </c>
      <c r="DF1082" s="14" t="s">
        <v>703</v>
      </c>
      <c r="DG1082" s="14">
        <f>INDEX(属性投放!$BK$6:$BK$85,(CT1082-2)*20+CX1082)</f>
        <v>300</v>
      </c>
      <c r="DH1082" s="14">
        <f>SUMIFS(DG$5:DG1082,$CR$5:$CR1082,"="&amp;$CR1082)</f>
        <v>3757</v>
      </c>
      <c r="DI1082" s="14" t="s">
        <v>704</v>
      </c>
      <c r="DJ1082" s="14">
        <f>INDEX(属性投放!$BL$6:$BL$85,(CT1082-2)*20+CX1082)</f>
        <v>6000</v>
      </c>
      <c r="DK1082" s="14">
        <f>SUMIFS(DJ$5:DJ1082,$CR$5:$CR1082,"="&amp;$CR1082)</f>
        <v>75100</v>
      </c>
    </row>
    <row r="1083" spans="95:115" ht="16.5" x14ac:dyDescent="0.2">
      <c r="CQ1083" s="13">
        <v>1079</v>
      </c>
      <c r="CR1083" s="13">
        <f t="shared" si="848"/>
        <v>21</v>
      </c>
      <c r="CS1083" s="13">
        <f t="shared" si="849"/>
        <v>39</v>
      </c>
      <c r="CT1083" s="14">
        <f t="shared" si="850"/>
        <v>3</v>
      </c>
      <c r="CU1083" s="14">
        <f t="shared" si="851"/>
        <v>1102021</v>
      </c>
      <c r="CV1083" s="14" t="str">
        <f>INDEX($O$6:$O$27,CR1083)&amp;"-"&amp;INDEX(属性投放!$AB$7:$AB$26,CX1083)&amp;"-魂火-"&amp;CZ1083</f>
        <v>烈风螳螂-大焦热-魂火-3</v>
      </c>
      <c r="CW1083" s="25" t="s">
        <v>162</v>
      </c>
      <c r="CX1083" s="14">
        <f>INDEX(属性投放!$AL$7:$AL$58,CS1083)</f>
        <v>16</v>
      </c>
      <c r="CY1083" s="14" t="s">
        <v>701</v>
      </c>
      <c r="CZ1083" s="14">
        <f>INDEX(属性投放!$AM$7:$AM$58,CS1083)</f>
        <v>3</v>
      </c>
      <c r="DA1083" s="14">
        <f t="shared" si="852"/>
        <v>39</v>
      </c>
      <c r="DB1083" s="14">
        <f>INDEX(属性投放!$AN$7:$AN$58,DA1083)</f>
        <v>117</v>
      </c>
      <c r="DC1083" s="14" t="s">
        <v>702</v>
      </c>
      <c r="DD1083" s="14">
        <f>INDEX(属性投放!$BJ$6:$BJ$85,(CT1083-2)*20+CX1083)</f>
        <v>600</v>
      </c>
      <c r="DE1083" s="14">
        <f>SUMIFS(DD$5:DD1083,$CR$5:$CR1083,"="&amp;$CR1083)</f>
        <v>8110</v>
      </c>
      <c r="DF1083" s="14" t="s">
        <v>703</v>
      </c>
      <c r="DG1083" s="14">
        <f>INDEX(属性投放!$BK$6:$BK$85,(CT1083-2)*20+CX1083)</f>
        <v>300</v>
      </c>
      <c r="DH1083" s="14">
        <f>SUMIFS(DG$5:DG1083,$CR$5:$CR1083,"="&amp;$CR1083)</f>
        <v>4057</v>
      </c>
      <c r="DI1083" s="14" t="s">
        <v>704</v>
      </c>
      <c r="DJ1083" s="14">
        <f>INDEX(属性投放!$BL$6:$BL$85,(CT1083-2)*20+CX1083)</f>
        <v>6000</v>
      </c>
      <c r="DK1083" s="14">
        <f>SUMIFS(DJ$5:DJ1083,$CR$5:$CR1083,"="&amp;$CR1083)</f>
        <v>81100</v>
      </c>
    </row>
    <row r="1084" spans="95:115" ht="16.5" x14ac:dyDescent="0.2">
      <c r="CQ1084" s="13">
        <v>1080</v>
      </c>
      <c r="CR1084" s="13">
        <f t="shared" si="848"/>
        <v>21</v>
      </c>
      <c r="CS1084" s="13">
        <f t="shared" si="849"/>
        <v>40</v>
      </c>
      <c r="CT1084" s="14">
        <f t="shared" si="850"/>
        <v>3</v>
      </c>
      <c r="CU1084" s="14">
        <f t="shared" si="851"/>
        <v>1102021</v>
      </c>
      <c r="CV1084" s="14" t="str">
        <f>INDEX($O$6:$O$27,CR1084)&amp;"-"&amp;INDEX(属性投放!$AB$7:$AB$26,CX1084)&amp;"-魂火-"&amp;CZ1084</f>
        <v>烈风螳螂-大焦热+1-魂火-1</v>
      </c>
      <c r="CW1084" s="25" t="s">
        <v>162</v>
      </c>
      <c r="CX1084" s="14">
        <f>INDEX(属性投放!$AL$7:$AL$58,CS1084)</f>
        <v>17</v>
      </c>
      <c r="CY1084" s="14" t="s">
        <v>701</v>
      </c>
      <c r="CZ1084" s="14">
        <f>INDEX(属性投放!$AM$7:$AM$58,CS1084)</f>
        <v>1</v>
      </c>
      <c r="DA1084" s="14">
        <f t="shared" si="852"/>
        <v>40</v>
      </c>
      <c r="DB1084" s="14">
        <f>INDEX(属性投放!$AN$7:$AN$58,DA1084)</f>
        <v>120</v>
      </c>
      <c r="DC1084" s="14" t="s">
        <v>702</v>
      </c>
      <c r="DD1084" s="14">
        <f>INDEX(属性投放!$BJ$6:$BJ$85,(CT1084-2)*20+CX1084)</f>
        <v>750</v>
      </c>
      <c r="DE1084" s="14">
        <f>SUMIFS(DD$5:DD1084,$CR$5:$CR1084,"="&amp;$CR1084)</f>
        <v>8860</v>
      </c>
      <c r="DF1084" s="14" t="s">
        <v>703</v>
      </c>
      <c r="DG1084" s="14">
        <f>INDEX(属性投放!$BK$6:$BK$85,(CT1084-2)*20+CX1084)</f>
        <v>375</v>
      </c>
      <c r="DH1084" s="14">
        <f>SUMIFS(DG$5:DG1084,$CR$5:$CR1084,"="&amp;$CR1084)</f>
        <v>4432</v>
      </c>
      <c r="DI1084" s="14" t="s">
        <v>704</v>
      </c>
      <c r="DJ1084" s="14">
        <f>INDEX(属性投放!$BL$6:$BL$85,(CT1084-2)*20+CX1084)</f>
        <v>7500</v>
      </c>
      <c r="DK1084" s="14">
        <f>SUMIFS(DJ$5:DJ1084,$CR$5:$CR1084,"="&amp;$CR1084)</f>
        <v>88600</v>
      </c>
    </row>
    <row r="1085" spans="95:115" ht="16.5" x14ac:dyDescent="0.2">
      <c r="CQ1085" s="13">
        <v>1081</v>
      </c>
      <c r="CR1085" s="13">
        <f t="shared" si="848"/>
        <v>21</v>
      </c>
      <c r="CS1085" s="13">
        <f t="shared" si="849"/>
        <v>41</v>
      </c>
      <c r="CT1085" s="14">
        <f t="shared" si="850"/>
        <v>3</v>
      </c>
      <c r="CU1085" s="14">
        <f t="shared" si="851"/>
        <v>1102021</v>
      </c>
      <c r="CV1085" s="14" t="str">
        <f>INDEX($O$6:$O$27,CR1085)&amp;"-"&amp;INDEX(属性投放!$AB$7:$AB$26,CX1085)&amp;"-魂火-"&amp;CZ1085</f>
        <v>烈风螳螂-大焦热+1-魂火-2</v>
      </c>
      <c r="CW1085" s="25" t="s">
        <v>162</v>
      </c>
      <c r="CX1085" s="14">
        <f>INDEX(属性投放!$AL$7:$AL$58,CS1085)</f>
        <v>17</v>
      </c>
      <c r="CY1085" s="14" t="s">
        <v>701</v>
      </c>
      <c r="CZ1085" s="14">
        <f>INDEX(属性投放!$AM$7:$AM$58,CS1085)</f>
        <v>2</v>
      </c>
      <c r="DA1085" s="14">
        <f t="shared" si="852"/>
        <v>41</v>
      </c>
      <c r="DB1085" s="14">
        <f>INDEX(属性投放!$AN$7:$AN$58,DA1085)</f>
        <v>122</v>
      </c>
      <c r="DC1085" s="14" t="s">
        <v>702</v>
      </c>
      <c r="DD1085" s="14">
        <f>INDEX(属性投放!$BJ$6:$BJ$85,(CT1085-2)*20+CX1085)</f>
        <v>750</v>
      </c>
      <c r="DE1085" s="14">
        <f>SUMIFS(DD$5:DD1085,$CR$5:$CR1085,"="&amp;$CR1085)</f>
        <v>9610</v>
      </c>
      <c r="DF1085" s="14" t="s">
        <v>703</v>
      </c>
      <c r="DG1085" s="14">
        <f>INDEX(属性投放!$BK$6:$BK$85,(CT1085-2)*20+CX1085)</f>
        <v>375</v>
      </c>
      <c r="DH1085" s="14">
        <f>SUMIFS(DG$5:DG1085,$CR$5:$CR1085,"="&amp;$CR1085)</f>
        <v>4807</v>
      </c>
      <c r="DI1085" s="14" t="s">
        <v>704</v>
      </c>
      <c r="DJ1085" s="14">
        <f>INDEX(属性投放!$BL$6:$BL$85,(CT1085-2)*20+CX1085)</f>
        <v>7500</v>
      </c>
      <c r="DK1085" s="14">
        <f>SUMIFS(DJ$5:DJ1085,$CR$5:$CR1085,"="&amp;$CR1085)</f>
        <v>96100</v>
      </c>
    </row>
    <row r="1086" spans="95:115" ht="16.5" x14ac:dyDescent="0.2">
      <c r="CQ1086" s="13">
        <v>1082</v>
      </c>
      <c r="CR1086" s="13">
        <f t="shared" si="848"/>
        <v>21</v>
      </c>
      <c r="CS1086" s="13">
        <f t="shared" si="849"/>
        <v>42</v>
      </c>
      <c r="CT1086" s="14">
        <f t="shared" si="850"/>
        <v>3</v>
      </c>
      <c r="CU1086" s="14">
        <f t="shared" si="851"/>
        <v>1102021</v>
      </c>
      <c r="CV1086" s="14" t="str">
        <f>INDEX($O$6:$O$27,CR1086)&amp;"-"&amp;INDEX(属性投放!$AB$7:$AB$26,CX1086)&amp;"-魂火-"&amp;CZ1086</f>
        <v>烈风螳螂-大焦热+1-魂火-3</v>
      </c>
      <c r="CW1086" s="25" t="s">
        <v>162</v>
      </c>
      <c r="CX1086" s="14">
        <f>INDEX(属性投放!$AL$7:$AL$58,CS1086)</f>
        <v>17</v>
      </c>
      <c r="CY1086" s="14" t="s">
        <v>701</v>
      </c>
      <c r="CZ1086" s="14">
        <f>INDEX(属性投放!$AM$7:$AM$58,CS1086)</f>
        <v>3</v>
      </c>
      <c r="DA1086" s="14">
        <f t="shared" si="852"/>
        <v>42</v>
      </c>
      <c r="DB1086" s="14">
        <f>INDEX(属性投放!$AN$7:$AN$58,DA1086)</f>
        <v>125</v>
      </c>
      <c r="DC1086" s="14" t="s">
        <v>702</v>
      </c>
      <c r="DD1086" s="14">
        <f>INDEX(属性投放!$BJ$6:$BJ$85,(CT1086-2)*20+CX1086)</f>
        <v>750</v>
      </c>
      <c r="DE1086" s="14">
        <f>SUMIFS(DD$5:DD1086,$CR$5:$CR1086,"="&amp;$CR1086)</f>
        <v>10360</v>
      </c>
      <c r="DF1086" s="14" t="s">
        <v>703</v>
      </c>
      <c r="DG1086" s="14">
        <f>INDEX(属性投放!$BK$6:$BK$85,(CT1086-2)*20+CX1086)</f>
        <v>375</v>
      </c>
      <c r="DH1086" s="14">
        <f>SUMIFS(DG$5:DG1086,$CR$5:$CR1086,"="&amp;$CR1086)</f>
        <v>5182</v>
      </c>
      <c r="DI1086" s="14" t="s">
        <v>704</v>
      </c>
      <c r="DJ1086" s="14">
        <f>INDEX(属性投放!$BL$6:$BL$85,(CT1086-2)*20+CX1086)</f>
        <v>7500</v>
      </c>
      <c r="DK1086" s="14">
        <f>SUMIFS(DJ$5:DJ1086,$CR$5:$CR1086,"="&amp;$CR1086)</f>
        <v>103600</v>
      </c>
    </row>
    <row r="1087" spans="95:115" ht="16.5" x14ac:dyDescent="0.2">
      <c r="CQ1087" s="13">
        <v>1083</v>
      </c>
      <c r="CR1087" s="13">
        <f t="shared" si="848"/>
        <v>21</v>
      </c>
      <c r="CS1087" s="13">
        <f t="shared" si="849"/>
        <v>43</v>
      </c>
      <c r="CT1087" s="14">
        <f t="shared" si="850"/>
        <v>3</v>
      </c>
      <c r="CU1087" s="14">
        <f t="shared" si="851"/>
        <v>1102021</v>
      </c>
      <c r="CV1087" s="14" t="str">
        <f>INDEX($O$6:$O$27,CR1087)&amp;"-"&amp;INDEX(属性投放!$AB$7:$AB$26,CX1087)&amp;"-魂火-"&amp;CZ1087</f>
        <v>烈风螳螂-大焦热+2-魂火-1</v>
      </c>
      <c r="CW1087" s="25" t="s">
        <v>162</v>
      </c>
      <c r="CX1087" s="14">
        <f>INDEX(属性投放!$AL$7:$AL$58,CS1087)</f>
        <v>18</v>
      </c>
      <c r="CY1087" s="14" t="s">
        <v>701</v>
      </c>
      <c r="CZ1087" s="14">
        <f>INDEX(属性投放!$AM$7:$AM$58,CS1087)</f>
        <v>1</v>
      </c>
      <c r="DA1087" s="14">
        <f t="shared" si="852"/>
        <v>43</v>
      </c>
      <c r="DB1087" s="14">
        <f>INDEX(属性投放!$AN$7:$AN$58,DA1087)</f>
        <v>127</v>
      </c>
      <c r="DC1087" s="14" t="s">
        <v>702</v>
      </c>
      <c r="DD1087" s="14">
        <f>INDEX(属性投放!$BJ$6:$BJ$85,(CT1087-2)*20+CX1087)</f>
        <v>900</v>
      </c>
      <c r="DE1087" s="14">
        <f>SUMIFS(DD$5:DD1087,$CR$5:$CR1087,"="&amp;$CR1087)</f>
        <v>11260</v>
      </c>
      <c r="DF1087" s="14" t="s">
        <v>703</v>
      </c>
      <c r="DG1087" s="14">
        <f>INDEX(属性投放!$BK$6:$BK$85,(CT1087-2)*20+CX1087)</f>
        <v>450</v>
      </c>
      <c r="DH1087" s="14">
        <f>SUMIFS(DG$5:DG1087,$CR$5:$CR1087,"="&amp;$CR1087)</f>
        <v>5632</v>
      </c>
      <c r="DI1087" s="14" t="s">
        <v>704</v>
      </c>
      <c r="DJ1087" s="14">
        <f>INDEX(属性投放!$BL$6:$BL$85,(CT1087-2)*20+CX1087)</f>
        <v>9000</v>
      </c>
      <c r="DK1087" s="14">
        <f>SUMIFS(DJ$5:DJ1087,$CR$5:$CR1087,"="&amp;$CR1087)</f>
        <v>112600</v>
      </c>
    </row>
    <row r="1088" spans="95:115" ht="16.5" x14ac:dyDescent="0.2">
      <c r="CQ1088" s="13">
        <v>1084</v>
      </c>
      <c r="CR1088" s="13">
        <f t="shared" si="848"/>
        <v>21</v>
      </c>
      <c r="CS1088" s="13">
        <f t="shared" si="849"/>
        <v>44</v>
      </c>
      <c r="CT1088" s="14">
        <f t="shared" si="850"/>
        <v>3</v>
      </c>
      <c r="CU1088" s="14">
        <f t="shared" si="851"/>
        <v>1102021</v>
      </c>
      <c r="CV1088" s="14" t="str">
        <f>INDEX($O$6:$O$27,CR1088)&amp;"-"&amp;INDEX(属性投放!$AB$7:$AB$26,CX1088)&amp;"-魂火-"&amp;CZ1088</f>
        <v>烈风螳螂-大焦热+2-魂火-2</v>
      </c>
      <c r="CW1088" s="25" t="s">
        <v>162</v>
      </c>
      <c r="CX1088" s="14">
        <f>INDEX(属性投放!$AL$7:$AL$58,CS1088)</f>
        <v>18</v>
      </c>
      <c r="CY1088" s="14" t="s">
        <v>701</v>
      </c>
      <c r="CZ1088" s="14">
        <f>INDEX(属性投放!$AM$7:$AM$58,CS1088)</f>
        <v>2</v>
      </c>
      <c r="DA1088" s="14">
        <f t="shared" si="852"/>
        <v>44</v>
      </c>
      <c r="DB1088" s="14">
        <f>INDEX(属性投放!$AN$7:$AN$58,DA1088)</f>
        <v>130</v>
      </c>
      <c r="DC1088" s="14" t="s">
        <v>702</v>
      </c>
      <c r="DD1088" s="14">
        <f>INDEX(属性投放!$BJ$6:$BJ$85,(CT1088-2)*20+CX1088)</f>
        <v>900</v>
      </c>
      <c r="DE1088" s="14">
        <f>SUMIFS(DD$5:DD1088,$CR$5:$CR1088,"="&amp;$CR1088)</f>
        <v>12160</v>
      </c>
      <c r="DF1088" s="14" t="s">
        <v>703</v>
      </c>
      <c r="DG1088" s="14">
        <f>INDEX(属性投放!$BK$6:$BK$85,(CT1088-2)*20+CX1088)</f>
        <v>450</v>
      </c>
      <c r="DH1088" s="14">
        <f>SUMIFS(DG$5:DG1088,$CR$5:$CR1088,"="&amp;$CR1088)</f>
        <v>6082</v>
      </c>
      <c r="DI1088" s="14" t="s">
        <v>704</v>
      </c>
      <c r="DJ1088" s="14">
        <f>INDEX(属性投放!$BL$6:$BL$85,(CT1088-2)*20+CX1088)</f>
        <v>9000</v>
      </c>
      <c r="DK1088" s="14">
        <f>SUMIFS(DJ$5:DJ1088,$CR$5:$CR1088,"="&amp;$CR1088)</f>
        <v>121600</v>
      </c>
    </row>
    <row r="1089" spans="95:115" ht="16.5" x14ac:dyDescent="0.2">
      <c r="CQ1089" s="13">
        <v>1085</v>
      </c>
      <c r="CR1089" s="13">
        <f t="shared" si="848"/>
        <v>21</v>
      </c>
      <c r="CS1089" s="13">
        <f t="shared" si="849"/>
        <v>45</v>
      </c>
      <c r="CT1089" s="14">
        <f t="shared" si="850"/>
        <v>3</v>
      </c>
      <c r="CU1089" s="14">
        <f t="shared" si="851"/>
        <v>1102021</v>
      </c>
      <c r="CV1089" s="14" t="str">
        <f>INDEX($O$6:$O$27,CR1089)&amp;"-"&amp;INDEX(属性投放!$AB$7:$AB$26,CX1089)&amp;"-魂火-"&amp;CZ1089</f>
        <v>烈风螳螂-大焦热+2-魂火-3</v>
      </c>
      <c r="CW1089" s="25" t="s">
        <v>162</v>
      </c>
      <c r="CX1089" s="14">
        <f>INDEX(属性投放!$AL$7:$AL$58,CS1089)</f>
        <v>18</v>
      </c>
      <c r="CY1089" s="14" t="s">
        <v>701</v>
      </c>
      <c r="CZ1089" s="14">
        <f>INDEX(属性投放!$AM$7:$AM$58,CS1089)</f>
        <v>3</v>
      </c>
      <c r="DA1089" s="14">
        <f t="shared" si="852"/>
        <v>45</v>
      </c>
      <c r="DB1089" s="14">
        <f>INDEX(属性投放!$AN$7:$AN$58,DA1089)</f>
        <v>132</v>
      </c>
      <c r="DC1089" s="14" t="s">
        <v>702</v>
      </c>
      <c r="DD1089" s="14">
        <f>INDEX(属性投放!$BJ$6:$BJ$85,(CT1089-2)*20+CX1089)</f>
        <v>900</v>
      </c>
      <c r="DE1089" s="14">
        <f>SUMIFS(DD$5:DD1089,$CR$5:$CR1089,"="&amp;$CR1089)</f>
        <v>13060</v>
      </c>
      <c r="DF1089" s="14" t="s">
        <v>703</v>
      </c>
      <c r="DG1089" s="14">
        <f>INDEX(属性投放!$BK$6:$BK$85,(CT1089-2)*20+CX1089)</f>
        <v>450</v>
      </c>
      <c r="DH1089" s="14">
        <f>SUMIFS(DG$5:DG1089,$CR$5:$CR1089,"="&amp;$CR1089)</f>
        <v>6532</v>
      </c>
      <c r="DI1089" s="14" t="s">
        <v>704</v>
      </c>
      <c r="DJ1089" s="14">
        <f>INDEX(属性投放!$BL$6:$BL$85,(CT1089-2)*20+CX1089)</f>
        <v>9000</v>
      </c>
      <c r="DK1089" s="14">
        <f>SUMIFS(DJ$5:DJ1089,$CR$5:$CR1089,"="&amp;$CR1089)</f>
        <v>130600</v>
      </c>
    </row>
    <row r="1090" spans="95:115" ht="16.5" x14ac:dyDescent="0.2">
      <c r="CQ1090" s="13">
        <v>1086</v>
      </c>
      <c r="CR1090" s="13">
        <f t="shared" si="848"/>
        <v>21</v>
      </c>
      <c r="CS1090" s="13">
        <f t="shared" si="849"/>
        <v>46</v>
      </c>
      <c r="CT1090" s="14">
        <f t="shared" si="850"/>
        <v>3</v>
      </c>
      <c r="CU1090" s="14">
        <f t="shared" si="851"/>
        <v>1102021</v>
      </c>
      <c r="CV1090" s="14" t="str">
        <f>INDEX($O$6:$O$27,CR1090)&amp;"-"&amp;INDEX(属性投放!$AB$7:$AB$26,CX1090)&amp;"-魂火-"&amp;CZ1090</f>
        <v>烈风螳螂-无间-魂火-1</v>
      </c>
      <c r="CW1090" s="25" t="s">
        <v>162</v>
      </c>
      <c r="CX1090" s="14">
        <f>INDEX(属性投放!$AL$7:$AL$58,CS1090)</f>
        <v>19</v>
      </c>
      <c r="CY1090" s="14" t="s">
        <v>701</v>
      </c>
      <c r="CZ1090" s="14">
        <f>INDEX(属性投放!$AM$7:$AM$58,CS1090)</f>
        <v>1</v>
      </c>
      <c r="DA1090" s="14">
        <f t="shared" si="852"/>
        <v>46</v>
      </c>
      <c r="DB1090" s="14">
        <f>INDEX(属性投放!$AN$7:$AN$58,DA1090)</f>
        <v>135</v>
      </c>
      <c r="DC1090" s="14" t="s">
        <v>702</v>
      </c>
      <c r="DD1090" s="14">
        <f>INDEX(属性投放!$BJ$6:$BJ$85,(CT1090-2)*20+CX1090)</f>
        <v>1125</v>
      </c>
      <c r="DE1090" s="14">
        <f>SUMIFS(DD$5:DD1090,$CR$5:$CR1090,"="&amp;$CR1090)</f>
        <v>14185</v>
      </c>
      <c r="DF1090" s="14" t="s">
        <v>703</v>
      </c>
      <c r="DG1090" s="14">
        <f>INDEX(属性投放!$BK$6:$BK$85,(CT1090-2)*20+CX1090)</f>
        <v>563</v>
      </c>
      <c r="DH1090" s="14">
        <f>SUMIFS(DG$5:DG1090,$CR$5:$CR1090,"="&amp;$CR1090)</f>
        <v>7095</v>
      </c>
      <c r="DI1090" s="14" t="s">
        <v>704</v>
      </c>
      <c r="DJ1090" s="14">
        <f>INDEX(属性投放!$BL$6:$BL$85,(CT1090-2)*20+CX1090)</f>
        <v>11250</v>
      </c>
      <c r="DK1090" s="14">
        <f>SUMIFS(DJ$5:DJ1090,$CR$5:$CR1090,"="&amp;$CR1090)</f>
        <v>141850</v>
      </c>
    </row>
    <row r="1091" spans="95:115" ht="16.5" x14ac:dyDescent="0.2">
      <c r="CQ1091" s="13">
        <v>1087</v>
      </c>
      <c r="CR1091" s="13">
        <f t="shared" si="848"/>
        <v>21</v>
      </c>
      <c r="CS1091" s="13">
        <f t="shared" si="849"/>
        <v>47</v>
      </c>
      <c r="CT1091" s="14">
        <f t="shared" si="850"/>
        <v>3</v>
      </c>
      <c r="CU1091" s="14">
        <f t="shared" si="851"/>
        <v>1102021</v>
      </c>
      <c r="CV1091" s="14" t="str">
        <f>INDEX($O$6:$O$27,CR1091)&amp;"-"&amp;INDEX(属性投放!$AB$7:$AB$26,CX1091)&amp;"-魂火-"&amp;CZ1091</f>
        <v>烈风螳螂-无间-魂火-2</v>
      </c>
      <c r="CW1091" s="25" t="s">
        <v>162</v>
      </c>
      <c r="CX1091" s="14">
        <f>INDEX(属性投放!$AL$7:$AL$58,CS1091)</f>
        <v>19</v>
      </c>
      <c r="CY1091" s="14" t="s">
        <v>701</v>
      </c>
      <c r="CZ1091" s="14">
        <f>INDEX(属性投放!$AM$7:$AM$58,CS1091)</f>
        <v>2</v>
      </c>
      <c r="DA1091" s="14">
        <f t="shared" si="852"/>
        <v>47</v>
      </c>
      <c r="DB1091" s="14">
        <f>INDEX(属性投放!$AN$7:$AN$58,DA1091)</f>
        <v>137</v>
      </c>
      <c r="DC1091" s="14" t="s">
        <v>702</v>
      </c>
      <c r="DD1091" s="14">
        <f>INDEX(属性投放!$BJ$6:$BJ$85,(CT1091-2)*20+CX1091)</f>
        <v>1125</v>
      </c>
      <c r="DE1091" s="14">
        <f>SUMIFS(DD$5:DD1091,$CR$5:$CR1091,"="&amp;$CR1091)</f>
        <v>15310</v>
      </c>
      <c r="DF1091" s="14" t="s">
        <v>703</v>
      </c>
      <c r="DG1091" s="14">
        <f>INDEX(属性投放!$BK$6:$BK$85,(CT1091-2)*20+CX1091)</f>
        <v>563</v>
      </c>
      <c r="DH1091" s="14">
        <f>SUMIFS(DG$5:DG1091,$CR$5:$CR1091,"="&amp;$CR1091)</f>
        <v>7658</v>
      </c>
      <c r="DI1091" s="14" t="s">
        <v>704</v>
      </c>
      <c r="DJ1091" s="14">
        <f>INDEX(属性投放!$BL$6:$BL$85,(CT1091-2)*20+CX1091)</f>
        <v>11250</v>
      </c>
      <c r="DK1091" s="14">
        <f>SUMIFS(DJ$5:DJ1091,$CR$5:$CR1091,"="&amp;$CR1091)</f>
        <v>153100</v>
      </c>
    </row>
    <row r="1092" spans="95:115" ht="16.5" x14ac:dyDescent="0.2">
      <c r="CQ1092" s="13">
        <v>1088</v>
      </c>
      <c r="CR1092" s="13">
        <f t="shared" si="848"/>
        <v>21</v>
      </c>
      <c r="CS1092" s="13">
        <f t="shared" si="849"/>
        <v>48</v>
      </c>
      <c r="CT1092" s="14">
        <f t="shared" si="850"/>
        <v>3</v>
      </c>
      <c r="CU1092" s="14">
        <f t="shared" si="851"/>
        <v>1102021</v>
      </c>
      <c r="CV1092" s="14" t="str">
        <f>INDEX($O$6:$O$27,CR1092)&amp;"-"&amp;INDEX(属性投放!$AB$7:$AB$26,CX1092)&amp;"-魂火-"&amp;CZ1092</f>
        <v>烈风螳螂-无间-魂火-3</v>
      </c>
      <c r="CW1092" s="25" t="s">
        <v>162</v>
      </c>
      <c r="CX1092" s="14">
        <f>INDEX(属性投放!$AL$7:$AL$58,CS1092)</f>
        <v>19</v>
      </c>
      <c r="CY1092" s="14" t="s">
        <v>701</v>
      </c>
      <c r="CZ1092" s="14">
        <f>INDEX(属性投放!$AM$7:$AM$58,CS1092)</f>
        <v>3</v>
      </c>
      <c r="DA1092" s="14">
        <f t="shared" si="852"/>
        <v>48</v>
      </c>
      <c r="DB1092" s="14">
        <f>INDEX(属性投放!$AN$7:$AN$58,DA1092)</f>
        <v>140</v>
      </c>
      <c r="DC1092" s="14" t="s">
        <v>702</v>
      </c>
      <c r="DD1092" s="14">
        <f>INDEX(属性投放!$BJ$6:$BJ$85,(CT1092-2)*20+CX1092)</f>
        <v>1125</v>
      </c>
      <c r="DE1092" s="14">
        <f>SUMIFS(DD$5:DD1092,$CR$5:$CR1092,"="&amp;$CR1092)</f>
        <v>16435</v>
      </c>
      <c r="DF1092" s="14" t="s">
        <v>703</v>
      </c>
      <c r="DG1092" s="14">
        <f>INDEX(属性投放!$BK$6:$BK$85,(CT1092-2)*20+CX1092)</f>
        <v>563</v>
      </c>
      <c r="DH1092" s="14">
        <f>SUMIFS(DG$5:DG1092,$CR$5:$CR1092,"="&amp;$CR1092)</f>
        <v>8221</v>
      </c>
      <c r="DI1092" s="14" t="s">
        <v>704</v>
      </c>
      <c r="DJ1092" s="14">
        <f>INDEX(属性投放!$BL$6:$BL$85,(CT1092-2)*20+CX1092)</f>
        <v>11250</v>
      </c>
      <c r="DK1092" s="14">
        <f>SUMIFS(DJ$5:DJ1092,$CR$5:$CR1092,"="&amp;$CR1092)</f>
        <v>164350</v>
      </c>
    </row>
    <row r="1093" spans="95:115" ht="16.5" x14ac:dyDescent="0.2">
      <c r="CQ1093" s="13">
        <v>1089</v>
      </c>
      <c r="CR1093" s="13">
        <f t="shared" ref="CR1093:CR1148" si="853">MATCH(CQ1093-1,$U$5:$U$27,1)</f>
        <v>21</v>
      </c>
      <c r="CS1093" s="13">
        <f t="shared" ref="CS1093:CS1148" si="854">CQ1093-(CR1093-1)*52</f>
        <v>49</v>
      </c>
      <c r="CT1093" s="14">
        <f t="shared" ref="CT1093:CT1148" si="855">INDEX($Q$6:$Q$27,CR1093)</f>
        <v>3</v>
      </c>
      <c r="CU1093" s="14">
        <f t="shared" ref="CU1093:CU1148" si="856">INDEX($N$6:$N$27,CR1093)</f>
        <v>1102021</v>
      </c>
      <c r="CV1093" s="14" t="str">
        <f>INDEX($O$6:$O$27,CR1093)&amp;"-"&amp;INDEX(属性投放!$AB$7:$AB$26,CX1093)&amp;"-魂火-"&amp;CZ1093</f>
        <v>烈风螳螂-无间+1-魂火-1</v>
      </c>
      <c r="CW1093" s="25" t="s">
        <v>162</v>
      </c>
      <c r="CX1093" s="14">
        <f>INDEX(属性投放!$AL$7:$AL$58,CS1093)</f>
        <v>20</v>
      </c>
      <c r="CY1093" s="14" t="s">
        <v>701</v>
      </c>
      <c r="CZ1093" s="14">
        <f>INDEX(属性投放!$AM$7:$AM$58,CS1093)</f>
        <v>1</v>
      </c>
      <c r="DA1093" s="14">
        <f t="shared" ref="DA1093:DA1148" si="857">CS1093</f>
        <v>49</v>
      </c>
      <c r="DB1093" s="14">
        <f>INDEX(属性投放!$AN$7:$AN$58,DA1093)</f>
        <v>142</v>
      </c>
      <c r="DC1093" s="14" t="s">
        <v>702</v>
      </c>
      <c r="DD1093" s="14">
        <f>INDEX(属性投放!$BJ$6:$BJ$85,(CT1093-2)*20+CX1093)</f>
        <v>1350</v>
      </c>
      <c r="DE1093" s="14">
        <f>SUMIFS(DD$5:DD1093,$CR$5:$CR1093,"="&amp;$CR1093)</f>
        <v>17785</v>
      </c>
      <c r="DF1093" s="14" t="s">
        <v>703</v>
      </c>
      <c r="DG1093" s="14">
        <f>INDEX(属性投放!$BK$6:$BK$85,(CT1093-2)*20+CX1093)</f>
        <v>675</v>
      </c>
      <c r="DH1093" s="14">
        <f>SUMIFS(DG$5:DG1093,$CR$5:$CR1093,"="&amp;$CR1093)</f>
        <v>8896</v>
      </c>
      <c r="DI1093" s="14" t="s">
        <v>704</v>
      </c>
      <c r="DJ1093" s="14">
        <f>INDEX(属性投放!$BL$6:$BL$85,(CT1093-2)*20+CX1093)</f>
        <v>13500</v>
      </c>
      <c r="DK1093" s="14">
        <f>SUMIFS(DJ$5:DJ1093,$CR$5:$CR1093,"="&amp;$CR1093)</f>
        <v>177850</v>
      </c>
    </row>
    <row r="1094" spans="95:115" ht="16.5" x14ac:dyDescent="0.2">
      <c r="CQ1094" s="13">
        <v>1090</v>
      </c>
      <c r="CR1094" s="13">
        <f t="shared" si="853"/>
        <v>21</v>
      </c>
      <c r="CS1094" s="13">
        <f t="shared" si="854"/>
        <v>50</v>
      </c>
      <c r="CT1094" s="14">
        <f t="shared" si="855"/>
        <v>3</v>
      </c>
      <c r="CU1094" s="14">
        <f t="shared" si="856"/>
        <v>1102021</v>
      </c>
      <c r="CV1094" s="14" t="str">
        <f>INDEX($O$6:$O$27,CR1094)&amp;"-"&amp;INDEX(属性投放!$AB$7:$AB$26,CX1094)&amp;"-魂火-"&amp;CZ1094</f>
        <v>烈风螳螂-无间+1-魂火-2</v>
      </c>
      <c r="CW1094" s="25" t="s">
        <v>162</v>
      </c>
      <c r="CX1094" s="14">
        <f>INDEX(属性投放!$AL$7:$AL$58,CS1094)</f>
        <v>20</v>
      </c>
      <c r="CY1094" s="14" t="s">
        <v>701</v>
      </c>
      <c r="CZ1094" s="14">
        <f>INDEX(属性投放!$AM$7:$AM$58,CS1094)</f>
        <v>2</v>
      </c>
      <c r="DA1094" s="14">
        <f t="shared" si="857"/>
        <v>50</v>
      </c>
      <c r="DB1094" s="14">
        <f>INDEX(属性投放!$AN$7:$AN$58,DA1094)</f>
        <v>145</v>
      </c>
      <c r="DC1094" s="14" t="s">
        <v>702</v>
      </c>
      <c r="DD1094" s="14">
        <f>INDEX(属性投放!$BJ$6:$BJ$85,(CT1094-2)*20+CX1094)</f>
        <v>1350</v>
      </c>
      <c r="DE1094" s="14">
        <f>SUMIFS(DD$5:DD1094,$CR$5:$CR1094,"="&amp;$CR1094)</f>
        <v>19135</v>
      </c>
      <c r="DF1094" s="14" t="s">
        <v>703</v>
      </c>
      <c r="DG1094" s="14">
        <f>INDEX(属性投放!$BK$6:$BK$85,(CT1094-2)*20+CX1094)</f>
        <v>675</v>
      </c>
      <c r="DH1094" s="14">
        <f>SUMIFS(DG$5:DG1094,$CR$5:$CR1094,"="&amp;$CR1094)</f>
        <v>9571</v>
      </c>
      <c r="DI1094" s="14" t="s">
        <v>704</v>
      </c>
      <c r="DJ1094" s="14">
        <f>INDEX(属性投放!$BL$6:$BL$85,(CT1094-2)*20+CX1094)</f>
        <v>13500</v>
      </c>
      <c r="DK1094" s="14">
        <f>SUMIFS(DJ$5:DJ1094,$CR$5:$CR1094,"="&amp;$CR1094)</f>
        <v>191350</v>
      </c>
    </row>
    <row r="1095" spans="95:115" ht="16.5" x14ac:dyDescent="0.2">
      <c r="CQ1095" s="13">
        <v>1091</v>
      </c>
      <c r="CR1095" s="13">
        <f t="shared" si="853"/>
        <v>21</v>
      </c>
      <c r="CS1095" s="13">
        <f t="shared" si="854"/>
        <v>51</v>
      </c>
      <c r="CT1095" s="14">
        <f t="shared" si="855"/>
        <v>3</v>
      </c>
      <c r="CU1095" s="14">
        <f t="shared" si="856"/>
        <v>1102021</v>
      </c>
      <c r="CV1095" s="14" t="str">
        <f>INDEX($O$6:$O$27,CR1095)&amp;"-"&amp;INDEX(属性投放!$AB$7:$AB$26,CX1095)&amp;"-魂火-"&amp;CZ1095</f>
        <v>烈风螳螂-无间+1-魂火-3</v>
      </c>
      <c r="CW1095" s="25" t="s">
        <v>162</v>
      </c>
      <c r="CX1095" s="14">
        <f>INDEX(属性投放!$AL$7:$AL$58,CS1095)</f>
        <v>20</v>
      </c>
      <c r="CY1095" s="14" t="s">
        <v>701</v>
      </c>
      <c r="CZ1095" s="14">
        <f>INDEX(属性投放!$AM$7:$AM$58,CS1095)</f>
        <v>3</v>
      </c>
      <c r="DA1095" s="14">
        <f t="shared" si="857"/>
        <v>51</v>
      </c>
      <c r="DB1095" s="14">
        <f>INDEX(属性投放!$AN$7:$AN$58,DA1095)</f>
        <v>147</v>
      </c>
      <c r="DC1095" s="14" t="s">
        <v>702</v>
      </c>
      <c r="DD1095" s="14">
        <f>INDEX(属性投放!$BJ$6:$BJ$85,(CT1095-2)*20+CX1095)</f>
        <v>1350</v>
      </c>
      <c r="DE1095" s="14">
        <f>SUMIFS(DD$5:DD1095,$CR$5:$CR1095,"="&amp;$CR1095)</f>
        <v>20485</v>
      </c>
      <c r="DF1095" s="14" t="s">
        <v>703</v>
      </c>
      <c r="DG1095" s="14">
        <f>INDEX(属性投放!$BK$6:$BK$85,(CT1095-2)*20+CX1095)</f>
        <v>675</v>
      </c>
      <c r="DH1095" s="14">
        <f>SUMIFS(DG$5:DG1095,$CR$5:$CR1095,"="&amp;$CR1095)</f>
        <v>10246</v>
      </c>
      <c r="DI1095" s="14" t="s">
        <v>704</v>
      </c>
      <c r="DJ1095" s="14">
        <f>INDEX(属性投放!$BL$6:$BL$85,(CT1095-2)*20+CX1095)</f>
        <v>13500</v>
      </c>
      <c r="DK1095" s="14">
        <f>SUMIFS(DJ$5:DJ1095,$CR$5:$CR1095,"="&amp;$CR1095)</f>
        <v>204850</v>
      </c>
    </row>
    <row r="1096" spans="95:115" ht="16.5" x14ac:dyDescent="0.2">
      <c r="CQ1096" s="13">
        <v>1092</v>
      </c>
      <c r="CR1096" s="13">
        <f t="shared" si="853"/>
        <v>21</v>
      </c>
      <c r="CS1096" s="13">
        <f t="shared" si="854"/>
        <v>52</v>
      </c>
      <c r="CT1096" s="14">
        <f t="shared" si="855"/>
        <v>3</v>
      </c>
      <c r="CU1096" s="14">
        <f t="shared" si="856"/>
        <v>1102021</v>
      </c>
      <c r="CV1096" s="14" t="str">
        <f>INDEX($O$6:$O$27,CR1096)&amp;"-"&amp;INDEX(属性投放!$AB$7:$AB$26,CX1096)&amp;"-魂火-"&amp;CZ1096</f>
        <v>烈风螳螂-无间+1-魂火-4</v>
      </c>
      <c r="CW1096" s="25" t="s">
        <v>162</v>
      </c>
      <c r="CX1096" s="14">
        <f>INDEX(属性投放!$AL$7:$AL$58,CS1096)</f>
        <v>20</v>
      </c>
      <c r="CY1096" s="14" t="s">
        <v>701</v>
      </c>
      <c r="CZ1096" s="14">
        <f>INDEX(属性投放!$AM$7:$AM$58,CS1096)</f>
        <v>4</v>
      </c>
      <c r="DA1096" s="14">
        <f t="shared" si="857"/>
        <v>52</v>
      </c>
      <c r="DB1096" s="14">
        <f>INDEX(属性投放!$AN$7:$AN$58,DA1096)</f>
        <v>150</v>
      </c>
      <c r="DC1096" s="14" t="s">
        <v>702</v>
      </c>
      <c r="DD1096" s="14">
        <f>INDEX(属性投放!$BJ$6:$BJ$85,(CT1096-2)*20+CX1096)</f>
        <v>1350</v>
      </c>
      <c r="DE1096" s="14">
        <f>SUMIFS(DD$5:DD1096,$CR$5:$CR1096,"="&amp;$CR1096)</f>
        <v>21835</v>
      </c>
      <c r="DF1096" s="14" t="s">
        <v>703</v>
      </c>
      <c r="DG1096" s="14">
        <f>INDEX(属性投放!$BK$6:$BK$85,(CT1096-2)*20+CX1096)</f>
        <v>675</v>
      </c>
      <c r="DH1096" s="14">
        <f>SUMIFS(DG$5:DG1096,$CR$5:$CR1096,"="&amp;$CR1096)</f>
        <v>10921</v>
      </c>
      <c r="DI1096" s="14" t="s">
        <v>704</v>
      </c>
      <c r="DJ1096" s="14">
        <f>INDEX(属性投放!$BL$6:$BL$85,(CT1096-2)*20+CX1096)</f>
        <v>13500</v>
      </c>
      <c r="DK1096" s="14">
        <f>SUMIFS(DJ$5:DJ1096,$CR$5:$CR1096,"="&amp;$CR1096)</f>
        <v>218350</v>
      </c>
    </row>
    <row r="1097" spans="95:115" ht="16.5" x14ac:dyDescent="0.2">
      <c r="CQ1097" s="13">
        <v>1093</v>
      </c>
      <c r="CR1097" s="13">
        <f t="shared" si="853"/>
        <v>22</v>
      </c>
      <c r="CS1097" s="13">
        <f t="shared" si="854"/>
        <v>1</v>
      </c>
      <c r="CT1097" s="14">
        <f t="shared" si="855"/>
        <v>2</v>
      </c>
      <c r="CU1097" s="14">
        <f t="shared" si="856"/>
        <v>1102050</v>
      </c>
      <c r="CV1097" s="14" t="str">
        <f>INDEX($O$6:$O$27,CR1097)&amp;"-"&amp;INDEX(属性投放!$AB$7:$AB$26,CX1097)&amp;"-魂火-"&amp;CZ1097</f>
        <v>柠檬精-等活-魂火-1</v>
      </c>
      <c r="CW1097" s="25" t="s">
        <v>162</v>
      </c>
      <c r="CX1097" s="14">
        <f>INDEX(属性投放!$AL$7:$AL$58,CS1097)</f>
        <v>1</v>
      </c>
      <c r="CY1097" s="14" t="s">
        <v>701</v>
      </c>
      <c r="CZ1097" s="14">
        <f>INDEX(属性投放!$AM$7:$AM$58,CS1097)</f>
        <v>1</v>
      </c>
      <c r="DA1097" s="14">
        <f t="shared" si="857"/>
        <v>1</v>
      </c>
      <c r="DB1097" s="14">
        <f>INDEX(属性投放!$AN$7:$AN$58,DA1097)</f>
        <v>5</v>
      </c>
      <c r="DC1097" s="14" t="s">
        <v>702</v>
      </c>
      <c r="DD1097" s="14">
        <f>INDEX(属性投放!$BJ$6:$BJ$85,(CT1097-2)*20+CX1097)</f>
        <v>15</v>
      </c>
      <c r="DE1097" s="14">
        <f>SUMIFS(DD$5:DD1097,$CR$5:$CR1097,"="&amp;$CR1097)</f>
        <v>15</v>
      </c>
      <c r="DF1097" s="14" t="s">
        <v>703</v>
      </c>
      <c r="DG1097" s="14">
        <f>INDEX(属性投放!$BK$6:$BK$85,(CT1097-2)*20+CX1097)</f>
        <v>8</v>
      </c>
      <c r="DH1097" s="14">
        <f>SUMIFS(DG$5:DG1097,$CR$5:$CR1097,"="&amp;$CR1097)</f>
        <v>8</v>
      </c>
      <c r="DI1097" s="14" t="s">
        <v>704</v>
      </c>
      <c r="DJ1097" s="14">
        <f>INDEX(属性投放!$BL$6:$BL$85,(CT1097-2)*20+CX1097)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853"/>
        <v>22</v>
      </c>
      <c r="CS1098" s="13">
        <f t="shared" si="854"/>
        <v>2</v>
      </c>
      <c r="CT1098" s="14">
        <f t="shared" si="855"/>
        <v>2</v>
      </c>
      <c r="CU1098" s="14">
        <f t="shared" si="856"/>
        <v>1102050</v>
      </c>
      <c r="CV1098" s="14" t="str">
        <f>INDEX($O$6:$O$27,CR1098)&amp;"-"&amp;INDEX(属性投放!$AB$7:$AB$26,CX1098)&amp;"-魂火-"&amp;CZ1098</f>
        <v>柠檬精-黑绳-魂火-1</v>
      </c>
      <c r="CW1098" s="25" t="s">
        <v>162</v>
      </c>
      <c r="CX1098" s="14">
        <f>INDEX(属性投放!$AL$7:$AL$58,CS1098)</f>
        <v>2</v>
      </c>
      <c r="CY1098" s="14" t="s">
        <v>701</v>
      </c>
      <c r="CZ1098" s="14">
        <f>INDEX(属性投放!$AM$7:$AM$58,CS1098)</f>
        <v>1</v>
      </c>
      <c r="DA1098" s="14">
        <f t="shared" si="857"/>
        <v>2</v>
      </c>
      <c r="DB1098" s="14">
        <f>INDEX(属性投放!$AN$7:$AN$58,DA1098)</f>
        <v>10</v>
      </c>
      <c r="DC1098" s="14" t="s">
        <v>702</v>
      </c>
      <c r="DD1098" s="14">
        <f>INDEX(属性投放!$BJ$6:$BJ$85,(CT1098-2)*20+CX1098)</f>
        <v>20</v>
      </c>
      <c r="DE1098" s="14">
        <f>SUMIFS(DD$5:DD1098,$CR$5:$CR1098,"="&amp;$CR1098)</f>
        <v>35</v>
      </c>
      <c r="DF1098" s="14" t="s">
        <v>703</v>
      </c>
      <c r="DG1098" s="14">
        <f>INDEX(属性投放!$BK$6:$BK$85,(CT1098-2)*20+CX1098)</f>
        <v>10</v>
      </c>
      <c r="DH1098" s="14">
        <f>SUMIFS(DG$5:DG1098,$CR$5:$CR1098,"="&amp;$CR1098)</f>
        <v>18</v>
      </c>
      <c r="DI1098" s="14" t="s">
        <v>704</v>
      </c>
      <c r="DJ1098" s="14">
        <f>INDEX(属性投放!$BL$6:$BL$85,(CT1098-2)*20+CX1098)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853"/>
        <v>22</v>
      </c>
      <c r="CS1099" s="13">
        <f t="shared" si="854"/>
        <v>3</v>
      </c>
      <c r="CT1099" s="14">
        <f t="shared" si="855"/>
        <v>2</v>
      </c>
      <c r="CU1099" s="14">
        <f t="shared" si="856"/>
        <v>1102050</v>
      </c>
      <c r="CV1099" s="14" t="str">
        <f>INDEX($O$6:$O$27,CR1099)&amp;"-"&amp;INDEX(属性投放!$AB$7:$AB$26,CX1099)&amp;"-魂火-"&amp;CZ1099</f>
        <v>柠檬精-黑绳-魂火-2</v>
      </c>
      <c r="CW1099" s="25" t="s">
        <v>162</v>
      </c>
      <c r="CX1099" s="14">
        <f>INDEX(属性投放!$AL$7:$AL$58,CS1099)</f>
        <v>2</v>
      </c>
      <c r="CY1099" s="14" t="s">
        <v>701</v>
      </c>
      <c r="CZ1099" s="14">
        <f>INDEX(属性投放!$AM$7:$AM$58,CS1099)</f>
        <v>2</v>
      </c>
      <c r="DA1099" s="14">
        <f t="shared" si="857"/>
        <v>3</v>
      </c>
      <c r="DB1099" s="14">
        <f>INDEX(属性投放!$AN$7:$AN$58,DA1099)</f>
        <v>15</v>
      </c>
      <c r="DC1099" s="14" t="s">
        <v>702</v>
      </c>
      <c r="DD1099" s="14">
        <f>INDEX(属性投放!$BJ$6:$BJ$85,(CT1099-2)*20+CX1099)</f>
        <v>20</v>
      </c>
      <c r="DE1099" s="14">
        <f>SUMIFS(DD$5:DD1099,$CR$5:$CR1099,"="&amp;$CR1099)</f>
        <v>55</v>
      </c>
      <c r="DF1099" s="14" t="s">
        <v>703</v>
      </c>
      <c r="DG1099" s="14">
        <f>INDEX(属性投放!$BK$6:$BK$85,(CT1099-2)*20+CX1099)</f>
        <v>10</v>
      </c>
      <c r="DH1099" s="14">
        <f>SUMIFS(DG$5:DG1099,$CR$5:$CR1099,"="&amp;$CR1099)</f>
        <v>28</v>
      </c>
      <c r="DI1099" s="14" t="s">
        <v>704</v>
      </c>
      <c r="DJ1099" s="14">
        <f>INDEX(属性投放!$BL$6:$BL$85,(CT1099-2)*20+CX1099)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853"/>
        <v>22</v>
      </c>
      <c r="CS1100" s="13">
        <f t="shared" si="854"/>
        <v>4</v>
      </c>
      <c r="CT1100" s="14">
        <f t="shared" si="855"/>
        <v>2</v>
      </c>
      <c r="CU1100" s="14">
        <f t="shared" si="856"/>
        <v>1102050</v>
      </c>
      <c r="CV1100" s="14" t="str">
        <f>INDEX($O$6:$O$27,CR1100)&amp;"-"&amp;INDEX(属性投放!$AB$7:$AB$26,CX1100)&amp;"-魂火-"&amp;CZ1100</f>
        <v>柠檬精-黑绳+1-魂火-1</v>
      </c>
      <c r="CW1100" s="25" t="s">
        <v>162</v>
      </c>
      <c r="CX1100" s="14">
        <f>INDEX(属性投放!$AL$7:$AL$58,CS1100)</f>
        <v>3</v>
      </c>
      <c r="CY1100" s="14" t="s">
        <v>701</v>
      </c>
      <c r="CZ1100" s="14">
        <f>INDEX(属性投放!$AM$7:$AM$58,CS1100)</f>
        <v>1</v>
      </c>
      <c r="DA1100" s="14">
        <f t="shared" si="857"/>
        <v>4</v>
      </c>
      <c r="DB1100" s="14">
        <f>INDEX(属性投放!$AN$7:$AN$58,DA1100)</f>
        <v>20</v>
      </c>
      <c r="DC1100" s="14" t="s">
        <v>702</v>
      </c>
      <c r="DD1100" s="14">
        <f>INDEX(属性投放!$BJ$6:$BJ$85,(CT1100-2)*20+CX1100)</f>
        <v>25</v>
      </c>
      <c r="DE1100" s="14">
        <f>SUMIFS(DD$5:DD1100,$CR$5:$CR1100,"="&amp;$CR1100)</f>
        <v>80</v>
      </c>
      <c r="DF1100" s="14" t="s">
        <v>703</v>
      </c>
      <c r="DG1100" s="14">
        <f>INDEX(属性投放!$BK$6:$BK$85,(CT1100-2)*20+CX1100)</f>
        <v>13</v>
      </c>
      <c r="DH1100" s="14">
        <f>SUMIFS(DG$5:DG1100,$CR$5:$CR1100,"="&amp;$CR1100)</f>
        <v>41</v>
      </c>
      <c r="DI1100" s="14" t="s">
        <v>704</v>
      </c>
      <c r="DJ1100" s="14">
        <f>INDEX(属性投放!$BL$6:$BL$85,(CT1100-2)*20+CX1100)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853"/>
        <v>22</v>
      </c>
      <c r="CS1101" s="13">
        <f t="shared" si="854"/>
        <v>5</v>
      </c>
      <c r="CT1101" s="14">
        <f t="shared" si="855"/>
        <v>2</v>
      </c>
      <c r="CU1101" s="14">
        <f t="shared" si="856"/>
        <v>1102050</v>
      </c>
      <c r="CV1101" s="14" t="str">
        <f>INDEX($O$6:$O$27,CR1101)&amp;"-"&amp;INDEX(属性投放!$AB$7:$AB$26,CX1101)&amp;"-魂火-"&amp;CZ1101</f>
        <v>柠檬精-黑绳+1-魂火-2</v>
      </c>
      <c r="CW1101" s="25" t="s">
        <v>162</v>
      </c>
      <c r="CX1101" s="14">
        <f>INDEX(属性投放!$AL$7:$AL$58,CS1101)</f>
        <v>3</v>
      </c>
      <c r="CY1101" s="14" t="s">
        <v>701</v>
      </c>
      <c r="CZ1101" s="14">
        <f>INDEX(属性投放!$AM$7:$AM$58,CS1101)</f>
        <v>2</v>
      </c>
      <c r="DA1101" s="14">
        <f t="shared" si="857"/>
        <v>5</v>
      </c>
      <c r="DB1101" s="14">
        <f>INDEX(属性投放!$AN$7:$AN$58,DA1101)</f>
        <v>25</v>
      </c>
      <c r="DC1101" s="14" t="s">
        <v>702</v>
      </c>
      <c r="DD1101" s="14">
        <f>INDEX(属性投放!$BJ$6:$BJ$85,(CT1101-2)*20+CX1101)</f>
        <v>25</v>
      </c>
      <c r="DE1101" s="14">
        <f>SUMIFS(DD$5:DD1101,$CR$5:$CR1101,"="&amp;$CR1101)</f>
        <v>105</v>
      </c>
      <c r="DF1101" s="14" t="s">
        <v>703</v>
      </c>
      <c r="DG1101" s="14">
        <f>INDEX(属性投放!$BK$6:$BK$85,(CT1101-2)*20+CX1101)</f>
        <v>13</v>
      </c>
      <c r="DH1101" s="14">
        <f>SUMIFS(DG$5:DG1101,$CR$5:$CR1101,"="&amp;$CR1101)</f>
        <v>54</v>
      </c>
      <c r="DI1101" s="14" t="s">
        <v>704</v>
      </c>
      <c r="DJ1101" s="14">
        <f>INDEX(属性投放!$BL$6:$BL$85,(CT1101-2)*20+CX1101)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853"/>
        <v>22</v>
      </c>
      <c r="CS1102" s="13">
        <f t="shared" si="854"/>
        <v>6</v>
      </c>
      <c r="CT1102" s="14">
        <f t="shared" si="855"/>
        <v>2</v>
      </c>
      <c r="CU1102" s="14">
        <f t="shared" si="856"/>
        <v>1102050</v>
      </c>
      <c r="CV1102" s="14" t="str">
        <f>INDEX($O$6:$O$27,CR1102)&amp;"-"&amp;INDEX(属性投放!$AB$7:$AB$26,CX1102)&amp;"-魂火-"&amp;CZ1102</f>
        <v>柠檬精-众合-魂火-1</v>
      </c>
      <c r="CW1102" s="25" t="s">
        <v>162</v>
      </c>
      <c r="CX1102" s="14">
        <f>INDEX(属性投放!$AL$7:$AL$58,CS1102)</f>
        <v>4</v>
      </c>
      <c r="CY1102" s="14" t="s">
        <v>701</v>
      </c>
      <c r="CZ1102" s="14">
        <f>INDEX(属性投放!$AM$7:$AM$58,CS1102)</f>
        <v>1</v>
      </c>
      <c r="DA1102" s="14">
        <f t="shared" si="857"/>
        <v>6</v>
      </c>
      <c r="DB1102" s="14">
        <f>INDEX(属性投放!$AN$7:$AN$58,DA1102)</f>
        <v>30</v>
      </c>
      <c r="DC1102" s="14" t="s">
        <v>702</v>
      </c>
      <c r="DD1102" s="14">
        <f>INDEX(属性投放!$BJ$6:$BJ$85,(CT1102-2)*20+CX1102)</f>
        <v>30</v>
      </c>
      <c r="DE1102" s="14">
        <f>SUMIFS(DD$5:DD1102,$CR$5:$CR1102,"="&amp;$CR1102)</f>
        <v>135</v>
      </c>
      <c r="DF1102" s="14" t="s">
        <v>703</v>
      </c>
      <c r="DG1102" s="14">
        <f>INDEX(属性投放!$BK$6:$BK$85,(CT1102-2)*20+CX1102)</f>
        <v>15</v>
      </c>
      <c r="DH1102" s="14">
        <f>SUMIFS(DG$5:DG1102,$CR$5:$CR1102,"="&amp;$CR1102)</f>
        <v>69</v>
      </c>
      <c r="DI1102" s="14" t="s">
        <v>704</v>
      </c>
      <c r="DJ1102" s="14">
        <f>INDEX(属性投放!$BL$6:$BL$85,(CT1102-2)*20+CX1102)</f>
        <v>300</v>
      </c>
      <c r="DK1102" s="14">
        <f>SUMIFS(DJ$5:DJ1102,$CR$5:$CR1102,"="&amp;$CR1102)</f>
        <v>1350</v>
      </c>
    </row>
    <row r="1103" spans="95:115" ht="16.5" x14ac:dyDescent="0.2">
      <c r="CQ1103" s="13">
        <v>1099</v>
      </c>
      <c r="CR1103" s="13">
        <f t="shared" si="853"/>
        <v>22</v>
      </c>
      <c r="CS1103" s="13">
        <f t="shared" si="854"/>
        <v>7</v>
      </c>
      <c r="CT1103" s="14">
        <f t="shared" si="855"/>
        <v>2</v>
      </c>
      <c r="CU1103" s="14">
        <f t="shared" si="856"/>
        <v>1102050</v>
      </c>
      <c r="CV1103" s="14" t="str">
        <f>INDEX($O$6:$O$27,CR1103)&amp;"-"&amp;INDEX(属性投放!$AB$7:$AB$26,CX1103)&amp;"-魂火-"&amp;CZ1103</f>
        <v>柠檬精-众合-魂火-2</v>
      </c>
      <c r="CW1103" s="25" t="s">
        <v>162</v>
      </c>
      <c r="CX1103" s="14">
        <f>INDEX(属性投放!$AL$7:$AL$58,CS1103)</f>
        <v>4</v>
      </c>
      <c r="CY1103" s="14" t="s">
        <v>701</v>
      </c>
      <c r="CZ1103" s="14">
        <f>INDEX(属性投放!$AM$7:$AM$58,CS1103)</f>
        <v>2</v>
      </c>
      <c r="DA1103" s="14">
        <f t="shared" si="857"/>
        <v>7</v>
      </c>
      <c r="DB1103" s="14">
        <f>INDEX(属性投放!$AN$7:$AN$58,DA1103)</f>
        <v>35</v>
      </c>
      <c r="DC1103" s="14" t="s">
        <v>702</v>
      </c>
      <c r="DD1103" s="14">
        <f>INDEX(属性投放!$BJ$6:$BJ$85,(CT1103-2)*20+CX1103)</f>
        <v>30</v>
      </c>
      <c r="DE1103" s="14">
        <f>SUMIFS(DD$5:DD1103,$CR$5:$CR1103,"="&amp;$CR1103)</f>
        <v>165</v>
      </c>
      <c r="DF1103" s="14" t="s">
        <v>703</v>
      </c>
      <c r="DG1103" s="14">
        <f>INDEX(属性投放!$BK$6:$BK$85,(CT1103-2)*20+CX1103)</f>
        <v>15</v>
      </c>
      <c r="DH1103" s="14">
        <f>SUMIFS(DG$5:DG1103,$CR$5:$CR1103,"="&amp;$CR1103)</f>
        <v>84</v>
      </c>
      <c r="DI1103" s="14" t="s">
        <v>704</v>
      </c>
      <c r="DJ1103" s="14">
        <f>INDEX(属性投放!$BL$6:$BL$85,(CT1103-2)*20+CX1103)</f>
        <v>300</v>
      </c>
      <c r="DK1103" s="14">
        <f>SUMIFS(DJ$5:DJ1103,$CR$5:$CR1103,"="&amp;$CR1103)</f>
        <v>1650</v>
      </c>
    </row>
    <row r="1104" spans="95:115" ht="16.5" x14ac:dyDescent="0.2">
      <c r="CQ1104" s="13">
        <v>1100</v>
      </c>
      <c r="CR1104" s="13">
        <f t="shared" si="853"/>
        <v>22</v>
      </c>
      <c r="CS1104" s="13">
        <f t="shared" si="854"/>
        <v>8</v>
      </c>
      <c r="CT1104" s="14">
        <f t="shared" si="855"/>
        <v>2</v>
      </c>
      <c r="CU1104" s="14">
        <f t="shared" si="856"/>
        <v>1102050</v>
      </c>
      <c r="CV1104" s="14" t="str">
        <f>INDEX($O$6:$O$27,CR1104)&amp;"-"&amp;INDEX(属性投放!$AB$7:$AB$26,CX1104)&amp;"-魂火-"&amp;CZ1104</f>
        <v>柠檬精-众合+1-魂火-1</v>
      </c>
      <c r="CW1104" s="25" t="s">
        <v>162</v>
      </c>
      <c r="CX1104" s="14">
        <f>INDEX(属性投放!$AL$7:$AL$58,CS1104)</f>
        <v>5</v>
      </c>
      <c r="CY1104" s="14" t="s">
        <v>701</v>
      </c>
      <c r="CZ1104" s="14">
        <f>INDEX(属性投放!$AM$7:$AM$58,CS1104)</f>
        <v>1</v>
      </c>
      <c r="DA1104" s="14">
        <f t="shared" si="857"/>
        <v>8</v>
      </c>
      <c r="DB1104" s="14">
        <f>INDEX(属性投放!$AN$7:$AN$58,DA1104)</f>
        <v>40</v>
      </c>
      <c r="DC1104" s="14" t="s">
        <v>702</v>
      </c>
      <c r="DD1104" s="14">
        <f>INDEX(属性投放!$BJ$6:$BJ$85,(CT1104-2)*20+CX1104)</f>
        <v>35</v>
      </c>
      <c r="DE1104" s="14">
        <f>SUMIFS(DD$5:DD1104,$CR$5:$CR1104,"="&amp;$CR1104)</f>
        <v>200</v>
      </c>
      <c r="DF1104" s="14" t="s">
        <v>703</v>
      </c>
      <c r="DG1104" s="14">
        <f>INDEX(属性投放!$BK$6:$BK$85,(CT1104-2)*20+CX1104)</f>
        <v>18</v>
      </c>
      <c r="DH1104" s="14">
        <f>SUMIFS(DG$5:DG1104,$CR$5:$CR1104,"="&amp;$CR1104)</f>
        <v>102</v>
      </c>
      <c r="DI1104" s="14" t="s">
        <v>704</v>
      </c>
      <c r="DJ1104" s="14">
        <f>INDEX(属性投放!$BL$6:$BL$85,(CT1104-2)*20+CX1104)</f>
        <v>350</v>
      </c>
      <c r="DK1104" s="14">
        <f>SUMIFS(DJ$5:DJ1104,$CR$5:$CR1104,"="&amp;$CR1104)</f>
        <v>2000</v>
      </c>
    </row>
    <row r="1105" spans="95:115" ht="16.5" x14ac:dyDescent="0.2">
      <c r="CQ1105" s="13">
        <v>1101</v>
      </c>
      <c r="CR1105" s="13">
        <f t="shared" si="853"/>
        <v>22</v>
      </c>
      <c r="CS1105" s="13">
        <f t="shared" si="854"/>
        <v>9</v>
      </c>
      <c r="CT1105" s="14">
        <f t="shared" si="855"/>
        <v>2</v>
      </c>
      <c r="CU1105" s="14">
        <f t="shared" si="856"/>
        <v>1102050</v>
      </c>
      <c r="CV1105" s="14" t="str">
        <f>INDEX($O$6:$O$27,CR1105)&amp;"-"&amp;INDEX(属性投放!$AB$7:$AB$26,CX1105)&amp;"-魂火-"&amp;CZ1105</f>
        <v>柠檬精-众合+1-魂火-2</v>
      </c>
      <c r="CW1105" s="25" t="s">
        <v>162</v>
      </c>
      <c r="CX1105" s="14">
        <f>INDEX(属性投放!$AL$7:$AL$58,CS1105)</f>
        <v>5</v>
      </c>
      <c r="CY1105" s="14" t="s">
        <v>701</v>
      </c>
      <c r="CZ1105" s="14">
        <f>INDEX(属性投放!$AM$7:$AM$58,CS1105)</f>
        <v>2</v>
      </c>
      <c r="DA1105" s="14">
        <f t="shared" si="857"/>
        <v>9</v>
      </c>
      <c r="DB1105" s="14">
        <f>INDEX(属性投放!$AN$7:$AN$58,DA1105)</f>
        <v>42</v>
      </c>
      <c r="DC1105" s="14" t="s">
        <v>702</v>
      </c>
      <c r="DD1105" s="14">
        <f>INDEX(属性投放!$BJ$6:$BJ$85,(CT1105-2)*20+CX1105)</f>
        <v>35</v>
      </c>
      <c r="DE1105" s="14">
        <f>SUMIFS(DD$5:DD1105,$CR$5:$CR1105,"="&amp;$CR1105)</f>
        <v>235</v>
      </c>
      <c r="DF1105" s="14" t="s">
        <v>703</v>
      </c>
      <c r="DG1105" s="14">
        <f>INDEX(属性投放!$BK$6:$BK$85,(CT1105-2)*20+CX1105)</f>
        <v>18</v>
      </c>
      <c r="DH1105" s="14">
        <f>SUMIFS(DG$5:DG1105,$CR$5:$CR1105,"="&amp;$CR1105)</f>
        <v>120</v>
      </c>
      <c r="DI1105" s="14" t="s">
        <v>704</v>
      </c>
      <c r="DJ1105" s="14">
        <f>INDEX(属性投放!$BL$6:$BL$85,(CT1105-2)*20+CX1105)</f>
        <v>350</v>
      </c>
      <c r="DK1105" s="14">
        <f>SUMIFS(DJ$5:DJ1105,$CR$5:$CR1105,"="&amp;$CR1105)</f>
        <v>2350</v>
      </c>
    </row>
    <row r="1106" spans="95:115" ht="16.5" x14ac:dyDescent="0.2">
      <c r="CQ1106" s="13">
        <v>1102</v>
      </c>
      <c r="CR1106" s="13">
        <f t="shared" si="853"/>
        <v>22</v>
      </c>
      <c r="CS1106" s="13">
        <f t="shared" si="854"/>
        <v>10</v>
      </c>
      <c r="CT1106" s="14">
        <f t="shared" si="855"/>
        <v>2</v>
      </c>
      <c r="CU1106" s="14">
        <f t="shared" si="856"/>
        <v>1102050</v>
      </c>
      <c r="CV1106" s="14" t="str">
        <f>INDEX($O$6:$O$27,CR1106)&amp;"-"&amp;INDEX(属性投放!$AB$7:$AB$26,CX1106)&amp;"-魂火-"&amp;CZ1106</f>
        <v>柠檬精-众合+2-魂火-1</v>
      </c>
      <c r="CW1106" s="25" t="s">
        <v>162</v>
      </c>
      <c r="CX1106" s="14">
        <f>INDEX(属性投放!$AL$7:$AL$58,CS1106)</f>
        <v>6</v>
      </c>
      <c r="CY1106" s="14" t="s">
        <v>701</v>
      </c>
      <c r="CZ1106" s="14">
        <f>INDEX(属性投放!$AM$7:$AM$58,CS1106)</f>
        <v>1</v>
      </c>
      <c r="DA1106" s="14">
        <f t="shared" si="857"/>
        <v>10</v>
      </c>
      <c r="DB1106" s="14">
        <f>INDEX(属性投放!$AN$7:$AN$58,DA1106)</f>
        <v>45</v>
      </c>
      <c r="DC1106" s="14" t="s">
        <v>702</v>
      </c>
      <c r="DD1106" s="14">
        <f>INDEX(属性投放!$BJ$6:$BJ$85,(CT1106-2)*20+CX1106)</f>
        <v>40</v>
      </c>
      <c r="DE1106" s="14">
        <f>SUMIFS(DD$5:DD1106,$CR$5:$CR1106,"="&amp;$CR1106)</f>
        <v>275</v>
      </c>
      <c r="DF1106" s="14" t="s">
        <v>703</v>
      </c>
      <c r="DG1106" s="14">
        <f>INDEX(属性投放!$BK$6:$BK$85,(CT1106-2)*20+CX1106)</f>
        <v>20</v>
      </c>
      <c r="DH1106" s="14">
        <f>SUMIFS(DG$5:DG1106,$CR$5:$CR1106,"="&amp;$CR1106)</f>
        <v>140</v>
      </c>
      <c r="DI1106" s="14" t="s">
        <v>704</v>
      </c>
      <c r="DJ1106" s="14">
        <f>INDEX(属性投放!$BL$6:$BL$85,(CT1106-2)*20+CX1106)</f>
        <v>400</v>
      </c>
      <c r="DK1106" s="14">
        <f>SUMIFS(DJ$5:DJ1106,$CR$5:$CR1106,"="&amp;$CR1106)</f>
        <v>2750</v>
      </c>
    </row>
    <row r="1107" spans="95:115" ht="16.5" x14ac:dyDescent="0.2">
      <c r="CQ1107" s="13">
        <v>1103</v>
      </c>
      <c r="CR1107" s="13">
        <f t="shared" si="853"/>
        <v>22</v>
      </c>
      <c r="CS1107" s="13">
        <f t="shared" si="854"/>
        <v>11</v>
      </c>
      <c r="CT1107" s="14">
        <f t="shared" si="855"/>
        <v>2</v>
      </c>
      <c r="CU1107" s="14">
        <f t="shared" si="856"/>
        <v>1102050</v>
      </c>
      <c r="CV1107" s="14" t="str">
        <f>INDEX($O$6:$O$27,CR1107)&amp;"-"&amp;INDEX(属性投放!$AB$7:$AB$26,CX1107)&amp;"-魂火-"&amp;CZ1107</f>
        <v>柠檬精-众合+2-魂火-2</v>
      </c>
      <c r="CW1107" s="25" t="s">
        <v>162</v>
      </c>
      <c r="CX1107" s="14">
        <f>INDEX(属性投放!$AL$7:$AL$58,CS1107)</f>
        <v>6</v>
      </c>
      <c r="CY1107" s="14" t="s">
        <v>701</v>
      </c>
      <c r="CZ1107" s="14">
        <f>INDEX(属性投放!$AM$7:$AM$58,CS1107)</f>
        <v>2</v>
      </c>
      <c r="DA1107" s="14">
        <f t="shared" si="857"/>
        <v>11</v>
      </c>
      <c r="DB1107" s="14">
        <f>INDEX(属性投放!$AN$7:$AN$58,DA1107)</f>
        <v>47</v>
      </c>
      <c r="DC1107" s="14" t="s">
        <v>702</v>
      </c>
      <c r="DD1107" s="14">
        <f>INDEX(属性投放!$BJ$6:$BJ$85,(CT1107-2)*20+CX1107)</f>
        <v>40</v>
      </c>
      <c r="DE1107" s="14">
        <f>SUMIFS(DD$5:DD1107,$CR$5:$CR1107,"="&amp;$CR1107)</f>
        <v>315</v>
      </c>
      <c r="DF1107" s="14" t="s">
        <v>703</v>
      </c>
      <c r="DG1107" s="14">
        <f>INDEX(属性投放!$BK$6:$BK$85,(CT1107-2)*20+CX1107)</f>
        <v>20</v>
      </c>
      <c r="DH1107" s="14">
        <f>SUMIFS(DG$5:DG1107,$CR$5:$CR1107,"="&amp;$CR1107)</f>
        <v>160</v>
      </c>
      <c r="DI1107" s="14" t="s">
        <v>704</v>
      </c>
      <c r="DJ1107" s="14">
        <f>INDEX(属性投放!$BL$6:$BL$85,(CT1107-2)*20+CX1107)</f>
        <v>400</v>
      </c>
      <c r="DK1107" s="14">
        <f>SUMIFS(DJ$5:DJ1107,$CR$5:$CR1107,"="&amp;$CR1107)</f>
        <v>3150</v>
      </c>
    </row>
    <row r="1108" spans="95:115" ht="16.5" x14ac:dyDescent="0.2">
      <c r="CQ1108" s="13">
        <v>1104</v>
      </c>
      <c r="CR1108" s="13">
        <f t="shared" si="853"/>
        <v>22</v>
      </c>
      <c r="CS1108" s="13">
        <f t="shared" si="854"/>
        <v>12</v>
      </c>
      <c r="CT1108" s="14">
        <f t="shared" si="855"/>
        <v>2</v>
      </c>
      <c r="CU1108" s="14">
        <f t="shared" si="856"/>
        <v>1102050</v>
      </c>
      <c r="CV1108" s="14" t="str">
        <f>INDEX($O$6:$O$27,CR1108)&amp;"-"&amp;INDEX(属性投放!$AB$7:$AB$26,CX1108)&amp;"-魂火-"&amp;CZ1108</f>
        <v>柠檬精-叫唤-魂火-1</v>
      </c>
      <c r="CW1108" s="25" t="s">
        <v>162</v>
      </c>
      <c r="CX1108" s="14">
        <f>INDEX(属性投放!$AL$7:$AL$58,CS1108)</f>
        <v>7</v>
      </c>
      <c r="CY1108" s="14" t="s">
        <v>701</v>
      </c>
      <c r="CZ1108" s="14">
        <f>INDEX(属性投放!$AM$7:$AM$58,CS1108)</f>
        <v>1</v>
      </c>
      <c r="DA1108" s="14">
        <f t="shared" si="857"/>
        <v>12</v>
      </c>
      <c r="DB1108" s="14">
        <f>INDEX(属性投放!$AN$7:$AN$58,DA1108)</f>
        <v>50</v>
      </c>
      <c r="DC1108" s="14" t="s">
        <v>702</v>
      </c>
      <c r="DD1108" s="14">
        <f>INDEX(属性投放!$BJ$6:$BJ$85,(CT1108-2)*20+CX1108)</f>
        <v>55</v>
      </c>
      <c r="DE1108" s="14">
        <f>SUMIFS(DD$5:DD1108,$CR$5:$CR1108,"="&amp;$CR1108)</f>
        <v>370</v>
      </c>
      <c r="DF1108" s="14" t="s">
        <v>703</v>
      </c>
      <c r="DG1108" s="14">
        <f>INDEX(属性投放!$BK$6:$BK$85,(CT1108-2)*20+CX1108)</f>
        <v>28</v>
      </c>
      <c r="DH1108" s="14">
        <f>SUMIFS(DG$5:DG1108,$CR$5:$CR1108,"="&amp;$CR1108)</f>
        <v>188</v>
      </c>
      <c r="DI1108" s="14" t="s">
        <v>704</v>
      </c>
      <c r="DJ1108" s="14">
        <f>INDEX(属性投放!$BL$6:$BL$85,(CT1108-2)*20+CX1108)</f>
        <v>550</v>
      </c>
      <c r="DK1108" s="14">
        <f>SUMIFS(DJ$5:DJ1108,$CR$5:$CR1108,"="&amp;$CR1108)</f>
        <v>3700</v>
      </c>
    </row>
    <row r="1109" spans="95:115" ht="16.5" x14ac:dyDescent="0.2">
      <c r="CQ1109" s="13">
        <v>1105</v>
      </c>
      <c r="CR1109" s="13">
        <f t="shared" si="853"/>
        <v>22</v>
      </c>
      <c r="CS1109" s="13">
        <f t="shared" si="854"/>
        <v>13</v>
      </c>
      <c r="CT1109" s="14">
        <f t="shared" si="855"/>
        <v>2</v>
      </c>
      <c r="CU1109" s="14">
        <f t="shared" si="856"/>
        <v>1102050</v>
      </c>
      <c r="CV1109" s="14" t="str">
        <f>INDEX($O$6:$O$27,CR1109)&amp;"-"&amp;INDEX(属性投放!$AB$7:$AB$26,CX1109)&amp;"-魂火-"&amp;CZ1109</f>
        <v>柠檬精-叫唤-魂火-2</v>
      </c>
      <c r="CW1109" s="25" t="s">
        <v>162</v>
      </c>
      <c r="CX1109" s="14">
        <f>INDEX(属性投放!$AL$7:$AL$58,CS1109)</f>
        <v>7</v>
      </c>
      <c r="CY1109" s="14" t="s">
        <v>701</v>
      </c>
      <c r="CZ1109" s="14">
        <f>INDEX(属性投放!$AM$7:$AM$58,CS1109)</f>
        <v>2</v>
      </c>
      <c r="DA1109" s="14">
        <f t="shared" si="857"/>
        <v>13</v>
      </c>
      <c r="DB1109" s="14">
        <f>INDEX(属性投放!$AN$7:$AN$58,DA1109)</f>
        <v>52</v>
      </c>
      <c r="DC1109" s="14" t="s">
        <v>702</v>
      </c>
      <c r="DD1109" s="14">
        <f>INDEX(属性投放!$BJ$6:$BJ$85,(CT1109-2)*20+CX1109)</f>
        <v>55</v>
      </c>
      <c r="DE1109" s="14">
        <f>SUMIFS(DD$5:DD1109,$CR$5:$CR1109,"="&amp;$CR1109)</f>
        <v>425</v>
      </c>
      <c r="DF1109" s="14" t="s">
        <v>703</v>
      </c>
      <c r="DG1109" s="14">
        <f>INDEX(属性投放!$BK$6:$BK$85,(CT1109-2)*20+CX1109)</f>
        <v>28</v>
      </c>
      <c r="DH1109" s="14">
        <f>SUMIFS(DG$5:DG1109,$CR$5:$CR1109,"="&amp;$CR1109)</f>
        <v>216</v>
      </c>
      <c r="DI1109" s="14" t="s">
        <v>704</v>
      </c>
      <c r="DJ1109" s="14">
        <f>INDEX(属性投放!$BL$6:$BL$85,(CT1109-2)*20+CX1109)</f>
        <v>550</v>
      </c>
      <c r="DK1109" s="14">
        <f>SUMIFS(DJ$5:DJ1109,$CR$5:$CR1109,"="&amp;$CR1109)</f>
        <v>4250</v>
      </c>
    </row>
    <row r="1110" spans="95:115" ht="16.5" x14ac:dyDescent="0.2">
      <c r="CQ1110" s="13">
        <v>1106</v>
      </c>
      <c r="CR1110" s="13">
        <f t="shared" si="853"/>
        <v>22</v>
      </c>
      <c r="CS1110" s="13">
        <f t="shared" si="854"/>
        <v>14</v>
      </c>
      <c r="CT1110" s="14">
        <f t="shared" si="855"/>
        <v>2</v>
      </c>
      <c r="CU1110" s="14">
        <f t="shared" si="856"/>
        <v>1102050</v>
      </c>
      <c r="CV1110" s="14" t="str">
        <f>INDEX($O$6:$O$27,CR1110)&amp;"-"&amp;INDEX(属性投放!$AB$7:$AB$26,CX1110)&amp;"-魂火-"&amp;CZ1110</f>
        <v>柠檬精-叫唤+1-魂火-1</v>
      </c>
      <c r="CW1110" s="25" t="s">
        <v>162</v>
      </c>
      <c r="CX1110" s="14">
        <f>INDEX(属性投放!$AL$7:$AL$58,CS1110)</f>
        <v>8</v>
      </c>
      <c r="CY1110" s="14" t="s">
        <v>701</v>
      </c>
      <c r="CZ1110" s="14">
        <f>INDEX(属性投放!$AM$7:$AM$58,CS1110)</f>
        <v>1</v>
      </c>
      <c r="DA1110" s="14">
        <f t="shared" si="857"/>
        <v>14</v>
      </c>
      <c r="DB1110" s="14">
        <f>INDEX(属性投放!$AN$7:$AN$58,DA1110)</f>
        <v>55</v>
      </c>
      <c r="DC1110" s="14" t="s">
        <v>702</v>
      </c>
      <c r="DD1110" s="14">
        <f>INDEX(属性投放!$BJ$6:$BJ$85,(CT1110-2)*20+CX1110)</f>
        <v>70</v>
      </c>
      <c r="DE1110" s="14">
        <f>SUMIFS(DD$5:DD1110,$CR$5:$CR1110,"="&amp;$CR1110)</f>
        <v>495</v>
      </c>
      <c r="DF1110" s="14" t="s">
        <v>703</v>
      </c>
      <c r="DG1110" s="14">
        <f>INDEX(属性投放!$BK$6:$BK$85,(CT1110-2)*20+CX1110)</f>
        <v>35</v>
      </c>
      <c r="DH1110" s="14">
        <f>SUMIFS(DG$5:DG1110,$CR$5:$CR1110,"="&amp;$CR1110)</f>
        <v>251</v>
      </c>
      <c r="DI1110" s="14" t="s">
        <v>704</v>
      </c>
      <c r="DJ1110" s="14">
        <f>INDEX(属性投放!$BL$6:$BL$85,(CT1110-2)*20+CX1110)</f>
        <v>700</v>
      </c>
      <c r="DK1110" s="14">
        <f>SUMIFS(DJ$5:DJ1110,$CR$5:$CR1110,"="&amp;$CR1110)</f>
        <v>4950</v>
      </c>
    </row>
    <row r="1111" spans="95:115" ht="16.5" x14ac:dyDescent="0.2">
      <c r="CQ1111" s="13">
        <v>1107</v>
      </c>
      <c r="CR1111" s="13">
        <f t="shared" si="853"/>
        <v>22</v>
      </c>
      <c r="CS1111" s="13">
        <f t="shared" si="854"/>
        <v>15</v>
      </c>
      <c r="CT1111" s="14">
        <f t="shared" si="855"/>
        <v>2</v>
      </c>
      <c r="CU1111" s="14">
        <f t="shared" si="856"/>
        <v>1102050</v>
      </c>
      <c r="CV1111" s="14" t="str">
        <f>INDEX($O$6:$O$27,CR1111)&amp;"-"&amp;INDEX(属性投放!$AB$7:$AB$26,CX1111)&amp;"-魂火-"&amp;CZ1111</f>
        <v>柠檬精-叫唤+1-魂火-2</v>
      </c>
      <c r="CW1111" s="25" t="s">
        <v>162</v>
      </c>
      <c r="CX1111" s="14">
        <f>INDEX(属性投放!$AL$7:$AL$58,CS1111)</f>
        <v>8</v>
      </c>
      <c r="CY1111" s="14" t="s">
        <v>701</v>
      </c>
      <c r="CZ1111" s="14">
        <f>INDEX(属性投放!$AM$7:$AM$58,CS1111)</f>
        <v>2</v>
      </c>
      <c r="DA1111" s="14">
        <f t="shared" si="857"/>
        <v>15</v>
      </c>
      <c r="DB1111" s="14">
        <f>INDEX(属性投放!$AN$7:$AN$58,DA1111)</f>
        <v>57</v>
      </c>
      <c r="DC1111" s="14" t="s">
        <v>702</v>
      </c>
      <c r="DD1111" s="14">
        <f>INDEX(属性投放!$BJ$6:$BJ$85,(CT1111-2)*20+CX1111)</f>
        <v>70</v>
      </c>
      <c r="DE1111" s="14">
        <f>SUMIFS(DD$5:DD1111,$CR$5:$CR1111,"="&amp;$CR1111)</f>
        <v>565</v>
      </c>
      <c r="DF1111" s="14" t="s">
        <v>703</v>
      </c>
      <c r="DG1111" s="14">
        <f>INDEX(属性投放!$BK$6:$BK$85,(CT1111-2)*20+CX1111)</f>
        <v>35</v>
      </c>
      <c r="DH1111" s="14">
        <f>SUMIFS(DG$5:DG1111,$CR$5:$CR1111,"="&amp;$CR1111)</f>
        <v>286</v>
      </c>
      <c r="DI1111" s="14" t="s">
        <v>704</v>
      </c>
      <c r="DJ1111" s="14">
        <f>INDEX(属性投放!$BL$6:$BL$85,(CT1111-2)*20+CX1111)</f>
        <v>700</v>
      </c>
      <c r="DK1111" s="14">
        <f>SUMIFS(DJ$5:DJ1111,$CR$5:$CR1111,"="&amp;$CR1111)</f>
        <v>5650</v>
      </c>
    </row>
    <row r="1112" spans="95:115" ht="16.5" x14ac:dyDescent="0.2">
      <c r="CQ1112" s="13">
        <v>1108</v>
      </c>
      <c r="CR1112" s="13">
        <f t="shared" si="853"/>
        <v>22</v>
      </c>
      <c r="CS1112" s="13">
        <f t="shared" si="854"/>
        <v>16</v>
      </c>
      <c r="CT1112" s="14">
        <f t="shared" si="855"/>
        <v>2</v>
      </c>
      <c r="CU1112" s="14">
        <f t="shared" si="856"/>
        <v>1102050</v>
      </c>
      <c r="CV1112" s="14" t="str">
        <f>INDEX($O$6:$O$27,CR1112)&amp;"-"&amp;INDEX(属性投放!$AB$7:$AB$26,CX1112)&amp;"-魂火-"&amp;CZ1112</f>
        <v>柠檬精-叫唤+2-魂火-1</v>
      </c>
      <c r="CW1112" s="25" t="s">
        <v>162</v>
      </c>
      <c r="CX1112" s="14">
        <f>INDEX(属性投放!$AL$7:$AL$58,CS1112)</f>
        <v>9</v>
      </c>
      <c r="CY1112" s="14" t="s">
        <v>701</v>
      </c>
      <c r="CZ1112" s="14">
        <f>INDEX(属性投放!$AM$7:$AM$58,CS1112)</f>
        <v>1</v>
      </c>
      <c r="DA1112" s="14">
        <f t="shared" si="857"/>
        <v>16</v>
      </c>
      <c r="DB1112" s="14">
        <f>INDEX(属性投放!$AN$7:$AN$58,DA1112)</f>
        <v>60</v>
      </c>
      <c r="DC1112" s="14" t="s">
        <v>702</v>
      </c>
      <c r="DD1112" s="14">
        <f>INDEX(属性投放!$BJ$6:$BJ$85,(CT1112-2)*20+CX1112)</f>
        <v>80</v>
      </c>
      <c r="DE1112" s="14">
        <f>SUMIFS(DD$5:DD1112,$CR$5:$CR1112,"="&amp;$CR1112)</f>
        <v>645</v>
      </c>
      <c r="DF1112" s="14" t="s">
        <v>703</v>
      </c>
      <c r="DG1112" s="14">
        <f>INDEX(属性投放!$BK$6:$BK$85,(CT1112-2)*20+CX1112)</f>
        <v>40</v>
      </c>
      <c r="DH1112" s="14">
        <f>SUMIFS(DG$5:DG1112,$CR$5:$CR1112,"="&amp;$CR1112)</f>
        <v>326</v>
      </c>
      <c r="DI1112" s="14" t="s">
        <v>704</v>
      </c>
      <c r="DJ1112" s="14">
        <f>INDEX(属性投放!$BL$6:$BL$85,(CT1112-2)*20+CX1112)</f>
        <v>800</v>
      </c>
      <c r="DK1112" s="14">
        <f>SUMIFS(DJ$5:DJ1112,$CR$5:$CR1112,"="&amp;$CR1112)</f>
        <v>6450</v>
      </c>
    </row>
    <row r="1113" spans="95:115" ht="16.5" x14ac:dyDescent="0.2">
      <c r="CQ1113" s="13">
        <v>1109</v>
      </c>
      <c r="CR1113" s="13">
        <f t="shared" si="853"/>
        <v>22</v>
      </c>
      <c r="CS1113" s="13">
        <f t="shared" si="854"/>
        <v>17</v>
      </c>
      <c r="CT1113" s="14">
        <f t="shared" si="855"/>
        <v>2</v>
      </c>
      <c r="CU1113" s="14">
        <f t="shared" si="856"/>
        <v>1102050</v>
      </c>
      <c r="CV1113" s="14" t="str">
        <f>INDEX($O$6:$O$27,CR1113)&amp;"-"&amp;INDEX(属性投放!$AB$7:$AB$26,CX1113)&amp;"-魂火-"&amp;CZ1113</f>
        <v>柠檬精-叫唤+2-魂火-2</v>
      </c>
      <c r="CW1113" s="25" t="s">
        <v>162</v>
      </c>
      <c r="CX1113" s="14">
        <f>INDEX(属性投放!$AL$7:$AL$58,CS1113)</f>
        <v>9</v>
      </c>
      <c r="CY1113" s="14" t="s">
        <v>701</v>
      </c>
      <c r="CZ1113" s="14">
        <f>INDEX(属性投放!$AM$7:$AM$58,CS1113)</f>
        <v>2</v>
      </c>
      <c r="DA1113" s="14">
        <f t="shared" si="857"/>
        <v>17</v>
      </c>
      <c r="DB1113" s="14">
        <f>INDEX(属性投放!$AN$7:$AN$58,DA1113)</f>
        <v>62</v>
      </c>
      <c r="DC1113" s="14" t="s">
        <v>702</v>
      </c>
      <c r="DD1113" s="14">
        <f>INDEX(属性投放!$BJ$6:$BJ$85,(CT1113-2)*20+CX1113)</f>
        <v>80</v>
      </c>
      <c r="DE1113" s="14">
        <f>SUMIFS(DD$5:DD1113,$CR$5:$CR1113,"="&amp;$CR1113)</f>
        <v>725</v>
      </c>
      <c r="DF1113" s="14" t="s">
        <v>703</v>
      </c>
      <c r="DG1113" s="14">
        <f>INDEX(属性投放!$BK$6:$BK$85,(CT1113-2)*20+CX1113)</f>
        <v>40</v>
      </c>
      <c r="DH1113" s="14">
        <f>SUMIFS(DG$5:DG1113,$CR$5:$CR1113,"="&amp;$CR1113)</f>
        <v>366</v>
      </c>
      <c r="DI1113" s="14" t="s">
        <v>704</v>
      </c>
      <c r="DJ1113" s="14">
        <f>INDEX(属性投放!$BL$6:$BL$85,(CT1113-2)*20+CX1113)</f>
        <v>800</v>
      </c>
      <c r="DK1113" s="14">
        <f>SUMIFS(DJ$5:DJ1113,$CR$5:$CR1113,"="&amp;$CR1113)</f>
        <v>7250</v>
      </c>
    </row>
    <row r="1114" spans="95:115" ht="16.5" x14ac:dyDescent="0.2">
      <c r="CQ1114" s="13">
        <v>1110</v>
      </c>
      <c r="CR1114" s="13">
        <f t="shared" si="853"/>
        <v>22</v>
      </c>
      <c r="CS1114" s="13">
        <f t="shared" si="854"/>
        <v>18</v>
      </c>
      <c r="CT1114" s="14">
        <f t="shared" si="855"/>
        <v>2</v>
      </c>
      <c r="CU1114" s="14">
        <f t="shared" si="856"/>
        <v>1102050</v>
      </c>
      <c r="CV1114" s="14" t="str">
        <f>INDEX($O$6:$O$27,CR1114)&amp;"-"&amp;INDEX(属性投放!$AB$7:$AB$26,CX1114)&amp;"-魂火-"&amp;CZ1114</f>
        <v>柠檬精-叫唤+2-魂火-3</v>
      </c>
      <c r="CW1114" s="25" t="s">
        <v>162</v>
      </c>
      <c r="CX1114" s="14">
        <f>INDEX(属性投放!$AL$7:$AL$58,CS1114)</f>
        <v>9</v>
      </c>
      <c r="CY1114" s="14" t="s">
        <v>701</v>
      </c>
      <c r="CZ1114" s="14">
        <f>INDEX(属性投放!$AM$7:$AM$58,CS1114)</f>
        <v>3</v>
      </c>
      <c r="DA1114" s="14">
        <f t="shared" si="857"/>
        <v>18</v>
      </c>
      <c r="DB1114" s="14">
        <f>INDEX(属性投放!$AN$7:$AN$58,DA1114)</f>
        <v>65</v>
      </c>
      <c r="DC1114" s="14" t="s">
        <v>702</v>
      </c>
      <c r="DD1114" s="14">
        <f>INDEX(属性投放!$BJ$6:$BJ$85,(CT1114-2)*20+CX1114)</f>
        <v>80</v>
      </c>
      <c r="DE1114" s="14">
        <f>SUMIFS(DD$5:DD1114,$CR$5:$CR1114,"="&amp;$CR1114)</f>
        <v>805</v>
      </c>
      <c r="DF1114" s="14" t="s">
        <v>703</v>
      </c>
      <c r="DG1114" s="14">
        <f>INDEX(属性投放!$BK$6:$BK$85,(CT1114-2)*20+CX1114)</f>
        <v>40</v>
      </c>
      <c r="DH1114" s="14">
        <f>SUMIFS(DG$5:DG1114,$CR$5:$CR1114,"="&amp;$CR1114)</f>
        <v>406</v>
      </c>
      <c r="DI1114" s="14" t="s">
        <v>704</v>
      </c>
      <c r="DJ1114" s="14">
        <f>INDEX(属性投放!$BL$6:$BL$85,(CT1114-2)*20+CX1114)</f>
        <v>800</v>
      </c>
      <c r="DK1114" s="14">
        <f>SUMIFS(DJ$5:DJ1114,$CR$5:$CR1114,"="&amp;$CR1114)</f>
        <v>8050</v>
      </c>
    </row>
    <row r="1115" spans="95:115" ht="16.5" x14ac:dyDescent="0.2">
      <c r="CQ1115" s="13">
        <v>1111</v>
      </c>
      <c r="CR1115" s="13">
        <f t="shared" si="853"/>
        <v>22</v>
      </c>
      <c r="CS1115" s="13">
        <f t="shared" si="854"/>
        <v>19</v>
      </c>
      <c r="CT1115" s="14">
        <f t="shared" si="855"/>
        <v>2</v>
      </c>
      <c r="CU1115" s="14">
        <f t="shared" si="856"/>
        <v>1102050</v>
      </c>
      <c r="CV1115" s="14" t="str">
        <f>INDEX($O$6:$O$27,CR1115)&amp;"-"&amp;INDEX(属性投放!$AB$7:$AB$26,CX1115)&amp;"-魂火-"&amp;CZ1115</f>
        <v>柠檬精-大叫唤-魂火-1</v>
      </c>
      <c r="CW1115" s="25" t="s">
        <v>162</v>
      </c>
      <c r="CX1115" s="14">
        <f>INDEX(属性投放!$AL$7:$AL$58,CS1115)</f>
        <v>10</v>
      </c>
      <c r="CY1115" s="14" t="s">
        <v>701</v>
      </c>
      <c r="CZ1115" s="14">
        <f>INDEX(属性投放!$AM$7:$AM$58,CS1115)</f>
        <v>1</v>
      </c>
      <c r="DA1115" s="14">
        <f t="shared" si="857"/>
        <v>19</v>
      </c>
      <c r="DB1115" s="14">
        <f>INDEX(属性投放!$AN$7:$AN$58,DA1115)</f>
        <v>67</v>
      </c>
      <c r="DC1115" s="14" t="s">
        <v>702</v>
      </c>
      <c r="DD1115" s="14">
        <f>INDEX(属性投放!$BJ$6:$BJ$85,(CT1115-2)*20+CX1115)</f>
        <v>100</v>
      </c>
      <c r="DE1115" s="14">
        <f>SUMIFS(DD$5:DD1115,$CR$5:$CR1115,"="&amp;$CR1115)</f>
        <v>905</v>
      </c>
      <c r="DF1115" s="14" t="s">
        <v>703</v>
      </c>
      <c r="DG1115" s="14">
        <f>INDEX(属性投放!$BK$6:$BK$85,(CT1115-2)*20+CX1115)</f>
        <v>50</v>
      </c>
      <c r="DH1115" s="14">
        <f>SUMIFS(DG$5:DG1115,$CR$5:$CR1115,"="&amp;$CR1115)</f>
        <v>456</v>
      </c>
      <c r="DI1115" s="14" t="s">
        <v>704</v>
      </c>
      <c r="DJ1115" s="14">
        <f>INDEX(属性投放!$BL$6:$BL$85,(CT1115-2)*20+CX1115)</f>
        <v>1000</v>
      </c>
      <c r="DK1115" s="14">
        <f>SUMIFS(DJ$5:DJ1115,$CR$5:$CR1115,"="&amp;$CR1115)</f>
        <v>9050</v>
      </c>
    </row>
    <row r="1116" spans="95:115" ht="16.5" x14ac:dyDescent="0.2">
      <c r="CQ1116" s="13">
        <v>1112</v>
      </c>
      <c r="CR1116" s="13">
        <f t="shared" si="853"/>
        <v>22</v>
      </c>
      <c r="CS1116" s="13">
        <f t="shared" si="854"/>
        <v>20</v>
      </c>
      <c r="CT1116" s="14">
        <f t="shared" si="855"/>
        <v>2</v>
      </c>
      <c r="CU1116" s="14">
        <f t="shared" si="856"/>
        <v>1102050</v>
      </c>
      <c r="CV1116" s="14" t="str">
        <f>INDEX($O$6:$O$27,CR1116)&amp;"-"&amp;INDEX(属性投放!$AB$7:$AB$26,CX1116)&amp;"-魂火-"&amp;CZ1116</f>
        <v>柠檬精-大叫唤-魂火-2</v>
      </c>
      <c r="CW1116" s="25" t="s">
        <v>162</v>
      </c>
      <c r="CX1116" s="14">
        <f>INDEX(属性投放!$AL$7:$AL$58,CS1116)</f>
        <v>10</v>
      </c>
      <c r="CY1116" s="14" t="s">
        <v>701</v>
      </c>
      <c r="CZ1116" s="14">
        <f>INDEX(属性投放!$AM$7:$AM$58,CS1116)</f>
        <v>2</v>
      </c>
      <c r="DA1116" s="14">
        <f t="shared" si="857"/>
        <v>20</v>
      </c>
      <c r="DB1116" s="14">
        <f>INDEX(属性投放!$AN$7:$AN$58,DA1116)</f>
        <v>70</v>
      </c>
      <c r="DC1116" s="14" t="s">
        <v>702</v>
      </c>
      <c r="DD1116" s="14">
        <f>INDEX(属性投放!$BJ$6:$BJ$85,(CT1116-2)*20+CX1116)</f>
        <v>100</v>
      </c>
      <c r="DE1116" s="14">
        <f>SUMIFS(DD$5:DD1116,$CR$5:$CR1116,"="&amp;$CR1116)</f>
        <v>1005</v>
      </c>
      <c r="DF1116" s="14" t="s">
        <v>703</v>
      </c>
      <c r="DG1116" s="14">
        <f>INDEX(属性投放!$BK$6:$BK$85,(CT1116-2)*20+CX1116)</f>
        <v>50</v>
      </c>
      <c r="DH1116" s="14">
        <f>SUMIFS(DG$5:DG1116,$CR$5:$CR1116,"="&amp;$CR1116)</f>
        <v>506</v>
      </c>
      <c r="DI1116" s="14" t="s">
        <v>704</v>
      </c>
      <c r="DJ1116" s="14">
        <f>INDEX(属性投放!$BL$6:$BL$85,(CT1116-2)*20+CX1116)</f>
        <v>1000</v>
      </c>
      <c r="DK1116" s="14">
        <f>SUMIFS(DJ$5:DJ1116,$CR$5:$CR1116,"="&amp;$CR1116)</f>
        <v>10050</v>
      </c>
    </row>
    <row r="1117" spans="95:115" ht="16.5" x14ac:dyDescent="0.2">
      <c r="CQ1117" s="13">
        <v>1113</v>
      </c>
      <c r="CR1117" s="13">
        <f t="shared" si="853"/>
        <v>22</v>
      </c>
      <c r="CS1117" s="13">
        <f t="shared" si="854"/>
        <v>21</v>
      </c>
      <c r="CT1117" s="14">
        <f t="shared" si="855"/>
        <v>2</v>
      </c>
      <c r="CU1117" s="14">
        <f t="shared" si="856"/>
        <v>1102050</v>
      </c>
      <c r="CV1117" s="14" t="str">
        <f>INDEX($O$6:$O$27,CR1117)&amp;"-"&amp;INDEX(属性投放!$AB$7:$AB$26,CX1117)&amp;"-魂火-"&amp;CZ1117</f>
        <v>柠檬精-大叫唤-魂火-3</v>
      </c>
      <c r="CW1117" s="25" t="s">
        <v>162</v>
      </c>
      <c r="CX1117" s="14">
        <f>INDEX(属性投放!$AL$7:$AL$58,CS1117)</f>
        <v>10</v>
      </c>
      <c r="CY1117" s="14" t="s">
        <v>701</v>
      </c>
      <c r="CZ1117" s="14">
        <f>INDEX(属性投放!$AM$7:$AM$58,CS1117)</f>
        <v>3</v>
      </c>
      <c r="DA1117" s="14">
        <f t="shared" si="857"/>
        <v>21</v>
      </c>
      <c r="DB1117" s="14">
        <f>INDEX(属性投放!$AN$7:$AN$58,DA1117)</f>
        <v>72</v>
      </c>
      <c r="DC1117" s="14" t="s">
        <v>702</v>
      </c>
      <c r="DD1117" s="14">
        <f>INDEX(属性投放!$BJ$6:$BJ$85,(CT1117-2)*20+CX1117)</f>
        <v>100</v>
      </c>
      <c r="DE1117" s="14">
        <f>SUMIFS(DD$5:DD1117,$CR$5:$CR1117,"="&amp;$CR1117)</f>
        <v>1105</v>
      </c>
      <c r="DF1117" s="14" t="s">
        <v>703</v>
      </c>
      <c r="DG1117" s="14">
        <f>INDEX(属性投放!$BK$6:$BK$85,(CT1117-2)*20+CX1117)</f>
        <v>50</v>
      </c>
      <c r="DH1117" s="14">
        <f>SUMIFS(DG$5:DG1117,$CR$5:$CR1117,"="&amp;$CR1117)</f>
        <v>556</v>
      </c>
      <c r="DI1117" s="14" t="s">
        <v>704</v>
      </c>
      <c r="DJ1117" s="14">
        <f>INDEX(属性投放!$BL$6:$BL$85,(CT1117-2)*20+CX1117)</f>
        <v>1000</v>
      </c>
      <c r="DK1117" s="14">
        <f>SUMIFS(DJ$5:DJ1117,$CR$5:$CR1117,"="&amp;$CR1117)</f>
        <v>11050</v>
      </c>
    </row>
    <row r="1118" spans="95:115" ht="16.5" x14ac:dyDescent="0.2">
      <c r="CQ1118" s="13">
        <v>1114</v>
      </c>
      <c r="CR1118" s="13">
        <f t="shared" si="853"/>
        <v>22</v>
      </c>
      <c r="CS1118" s="13">
        <f t="shared" si="854"/>
        <v>22</v>
      </c>
      <c r="CT1118" s="14">
        <f t="shared" si="855"/>
        <v>2</v>
      </c>
      <c r="CU1118" s="14">
        <f t="shared" si="856"/>
        <v>1102050</v>
      </c>
      <c r="CV1118" s="14" t="str">
        <f>INDEX($O$6:$O$27,CR1118)&amp;"-"&amp;INDEX(属性投放!$AB$7:$AB$26,CX1118)&amp;"-魂火-"&amp;CZ1118</f>
        <v>柠檬精-大叫唤+1-魂火-1</v>
      </c>
      <c r="CW1118" s="25" t="s">
        <v>162</v>
      </c>
      <c r="CX1118" s="14">
        <f>INDEX(属性投放!$AL$7:$AL$58,CS1118)</f>
        <v>11</v>
      </c>
      <c r="CY1118" s="14" t="s">
        <v>701</v>
      </c>
      <c r="CZ1118" s="14">
        <f>INDEX(属性投放!$AM$7:$AM$58,CS1118)</f>
        <v>1</v>
      </c>
      <c r="DA1118" s="14">
        <f t="shared" si="857"/>
        <v>22</v>
      </c>
      <c r="DB1118" s="14">
        <f>INDEX(属性投放!$AN$7:$AN$58,DA1118)</f>
        <v>75</v>
      </c>
      <c r="DC1118" s="14" t="s">
        <v>702</v>
      </c>
      <c r="DD1118" s="14">
        <f>INDEX(属性投放!$BJ$6:$BJ$85,(CT1118-2)*20+CX1118)</f>
        <v>130</v>
      </c>
      <c r="DE1118" s="14">
        <f>SUMIFS(DD$5:DD1118,$CR$5:$CR1118,"="&amp;$CR1118)</f>
        <v>1235</v>
      </c>
      <c r="DF1118" s="14" t="s">
        <v>703</v>
      </c>
      <c r="DG1118" s="14">
        <f>INDEX(属性投放!$BK$6:$BK$85,(CT1118-2)*20+CX1118)</f>
        <v>65</v>
      </c>
      <c r="DH1118" s="14">
        <f>SUMIFS(DG$5:DG1118,$CR$5:$CR1118,"="&amp;$CR1118)</f>
        <v>621</v>
      </c>
      <c r="DI1118" s="14" t="s">
        <v>704</v>
      </c>
      <c r="DJ1118" s="14">
        <f>INDEX(属性投放!$BL$6:$BL$85,(CT1118-2)*20+CX1118)</f>
        <v>1300</v>
      </c>
      <c r="DK1118" s="14">
        <f>SUMIFS(DJ$5:DJ1118,$CR$5:$CR1118,"="&amp;$CR1118)</f>
        <v>12350</v>
      </c>
    </row>
    <row r="1119" spans="95:115" ht="16.5" x14ac:dyDescent="0.2">
      <c r="CQ1119" s="13">
        <v>1115</v>
      </c>
      <c r="CR1119" s="13">
        <f t="shared" si="853"/>
        <v>22</v>
      </c>
      <c r="CS1119" s="13">
        <f t="shared" si="854"/>
        <v>23</v>
      </c>
      <c r="CT1119" s="14">
        <f t="shared" si="855"/>
        <v>2</v>
      </c>
      <c r="CU1119" s="14">
        <f t="shared" si="856"/>
        <v>1102050</v>
      </c>
      <c r="CV1119" s="14" t="str">
        <f>INDEX($O$6:$O$27,CR1119)&amp;"-"&amp;INDEX(属性投放!$AB$7:$AB$26,CX1119)&amp;"-魂火-"&amp;CZ1119</f>
        <v>柠檬精-大叫唤+1-魂火-2</v>
      </c>
      <c r="CW1119" s="25" t="s">
        <v>162</v>
      </c>
      <c r="CX1119" s="14">
        <f>INDEX(属性投放!$AL$7:$AL$58,CS1119)</f>
        <v>11</v>
      </c>
      <c r="CY1119" s="14" t="s">
        <v>701</v>
      </c>
      <c r="CZ1119" s="14">
        <f>INDEX(属性投放!$AM$7:$AM$58,CS1119)</f>
        <v>2</v>
      </c>
      <c r="DA1119" s="14">
        <f t="shared" si="857"/>
        <v>23</v>
      </c>
      <c r="DB1119" s="14">
        <f>INDEX(属性投放!$AN$7:$AN$58,DA1119)</f>
        <v>77</v>
      </c>
      <c r="DC1119" s="14" t="s">
        <v>702</v>
      </c>
      <c r="DD1119" s="14">
        <f>INDEX(属性投放!$BJ$6:$BJ$85,(CT1119-2)*20+CX1119)</f>
        <v>130</v>
      </c>
      <c r="DE1119" s="14">
        <f>SUMIFS(DD$5:DD1119,$CR$5:$CR1119,"="&amp;$CR1119)</f>
        <v>1365</v>
      </c>
      <c r="DF1119" s="14" t="s">
        <v>703</v>
      </c>
      <c r="DG1119" s="14">
        <f>INDEX(属性投放!$BK$6:$BK$85,(CT1119-2)*20+CX1119)</f>
        <v>65</v>
      </c>
      <c r="DH1119" s="14">
        <f>SUMIFS(DG$5:DG1119,$CR$5:$CR1119,"="&amp;$CR1119)</f>
        <v>686</v>
      </c>
      <c r="DI1119" s="14" t="s">
        <v>704</v>
      </c>
      <c r="DJ1119" s="14">
        <f>INDEX(属性投放!$BL$6:$BL$85,(CT1119-2)*20+CX1119)</f>
        <v>1300</v>
      </c>
      <c r="DK1119" s="14">
        <f>SUMIFS(DJ$5:DJ1119,$CR$5:$CR1119,"="&amp;$CR1119)</f>
        <v>13650</v>
      </c>
    </row>
    <row r="1120" spans="95:115" ht="16.5" x14ac:dyDescent="0.2">
      <c r="CQ1120" s="13">
        <v>1116</v>
      </c>
      <c r="CR1120" s="13">
        <f t="shared" si="853"/>
        <v>22</v>
      </c>
      <c r="CS1120" s="13">
        <f t="shared" si="854"/>
        <v>24</v>
      </c>
      <c r="CT1120" s="14">
        <f t="shared" si="855"/>
        <v>2</v>
      </c>
      <c r="CU1120" s="14">
        <f t="shared" si="856"/>
        <v>1102050</v>
      </c>
      <c r="CV1120" s="14" t="str">
        <f>INDEX($O$6:$O$27,CR1120)&amp;"-"&amp;INDEX(属性投放!$AB$7:$AB$26,CX1120)&amp;"-魂火-"&amp;CZ1120</f>
        <v>柠檬精-大叫唤+1-魂火-3</v>
      </c>
      <c r="CW1120" s="25" t="s">
        <v>162</v>
      </c>
      <c r="CX1120" s="14">
        <f>INDEX(属性投放!$AL$7:$AL$58,CS1120)</f>
        <v>11</v>
      </c>
      <c r="CY1120" s="14" t="s">
        <v>701</v>
      </c>
      <c r="CZ1120" s="14">
        <f>INDEX(属性投放!$AM$7:$AM$58,CS1120)</f>
        <v>3</v>
      </c>
      <c r="DA1120" s="14">
        <f t="shared" si="857"/>
        <v>24</v>
      </c>
      <c r="DB1120" s="14">
        <f>INDEX(属性投放!$AN$7:$AN$58,DA1120)</f>
        <v>80</v>
      </c>
      <c r="DC1120" s="14" t="s">
        <v>702</v>
      </c>
      <c r="DD1120" s="14">
        <f>INDEX(属性投放!$BJ$6:$BJ$85,(CT1120-2)*20+CX1120)</f>
        <v>130</v>
      </c>
      <c r="DE1120" s="14">
        <f>SUMIFS(DD$5:DD1120,$CR$5:$CR1120,"="&amp;$CR1120)</f>
        <v>1495</v>
      </c>
      <c r="DF1120" s="14" t="s">
        <v>703</v>
      </c>
      <c r="DG1120" s="14">
        <f>INDEX(属性投放!$BK$6:$BK$85,(CT1120-2)*20+CX1120)</f>
        <v>65</v>
      </c>
      <c r="DH1120" s="14">
        <f>SUMIFS(DG$5:DG1120,$CR$5:$CR1120,"="&amp;$CR1120)</f>
        <v>751</v>
      </c>
      <c r="DI1120" s="14" t="s">
        <v>704</v>
      </c>
      <c r="DJ1120" s="14">
        <f>INDEX(属性投放!$BL$6:$BL$85,(CT1120-2)*20+CX1120)</f>
        <v>1300</v>
      </c>
      <c r="DK1120" s="14">
        <f>SUMIFS(DJ$5:DJ1120,$CR$5:$CR1120,"="&amp;$CR1120)</f>
        <v>14950</v>
      </c>
    </row>
    <row r="1121" spans="95:115" ht="16.5" x14ac:dyDescent="0.2">
      <c r="CQ1121" s="13">
        <v>1117</v>
      </c>
      <c r="CR1121" s="13">
        <f t="shared" si="853"/>
        <v>22</v>
      </c>
      <c r="CS1121" s="13">
        <f t="shared" si="854"/>
        <v>25</v>
      </c>
      <c r="CT1121" s="14">
        <f t="shared" si="855"/>
        <v>2</v>
      </c>
      <c r="CU1121" s="14">
        <f t="shared" si="856"/>
        <v>1102050</v>
      </c>
      <c r="CV1121" s="14" t="str">
        <f>INDEX($O$6:$O$27,CR1121)&amp;"-"&amp;INDEX(属性投放!$AB$7:$AB$26,CX1121)&amp;"-魂火-"&amp;CZ1121</f>
        <v>柠檬精-大叫唤+2-魂火-1</v>
      </c>
      <c r="CW1121" s="25" t="s">
        <v>162</v>
      </c>
      <c r="CX1121" s="14">
        <f>INDEX(属性投放!$AL$7:$AL$58,CS1121)</f>
        <v>12</v>
      </c>
      <c r="CY1121" s="14" t="s">
        <v>701</v>
      </c>
      <c r="CZ1121" s="14">
        <f>INDEX(属性投放!$AM$7:$AM$58,CS1121)</f>
        <v>1</v>
      </c>
      <c r="DA1121" s="14">
        <f t="shared" si="857"/>
        <v>25</v>
      </c>
      <c r="DB1121" s="14">
        <f>INDEX(属性投放!$AN$7:$AN$58,DA1121)</f>
        <v>82</v>
      </c>
      <c r="DC1121" s="14" t="s">
        <v>702</v>
      </c>
      <c r="DD1121" s="14">
        <f>INDEX(属性投放!$BJ$6:$BJ$85,(CT1121-2)*20+CX1121)</f>
        <v>170</v>
      </c>
      <c r="DE1121" s="14">
        <f>SUMIFS(DD$5:DD1121,$CR$5:$CR1121,"="&amp;$CR1121)</f>
        <v>1665</v>
      </c>
      <c r="DF1121" s="14" t="s">
        <v>703</v>
      </c>
      <c r="DG1121" s="14">
        <f>INDEX(属性投放!$BK$6:$BK$85,(CT1121-2)*20+CX1121)</f>
        <v>85</v>
      </c>
      <c r="DH1121" s="14">
        <f>SUMIFS(DG$5:DG1121,$CR$5:$CR1121,"="&amp;$CR1121)</f>
        <v>836</v>
      </c>
      <c r="DI1121" s="14" t="s">
        <v>704</v>
      </c>
      <c r="DJ1121" s="14">
        <f>INDEX(属性投放!$BL$6:$BL$85,(CT1121-2)*20+CX1121)</f>
        <v>1700</v>
      </c>
      <c r="DK1121" s="14">
        <f>SUMIFS(DJ$5:DJ1121,$CR$5:$CR1121,"="&amp;$CR1121)</f>
        <v>16650</v>
      </c>
    </row>
    <row r="1122" spans="95:115" ht="16.5" x14ac:dyDescent="0.2">
      <c r="CQ1122" s="13">
        <v>1118</v>
      </c>
      <c r="CR1122" s="13">
        <f t="shared" si="853"/>
        <v>22</v>
      </c>
      <c r="CS1122" s="13">
        <f t="shared" si="854"/>
        <v>26</v>
      </c>
      <c r="CT1122" s="14">
        <f t="shared" si="855"/>
        <v>2</v>
      </c>
      <c r="CU1122" s="14">
        <f t="shared" si="856"/>
        <v>1102050</v>
      </c>
      <c r="CV1122" s="14" t="str">
        <f>INDEX($O$6:$O$27,CR1122)&amp;"-"&amp;INDEX(属性投放!$AB$7:$AB$26,CX1122)&amp;"-魂火-"&amp;CZ1122</f>
        <v>柠檬精-大叫唤+2-魂火-2</v>
      </c>
      <c r="CW1122" s="25" t="s">
        <v>162</v>
      </c>
      <c r="CX1122" s="14">
        <f>INDEX(属性投放!$AL$7:$AL$58,CS1122)</f>
        <v>12</v>
      </c>
      <c r="CY1122" s="14" t="s">
        <v>701</v>
      </c>
      <c r="CZ1122" s="14">
        <f>INDEX(属性投放!$AM$7:$AM$58,CS1122)</f>
        <v>2</v>
      </c>
      <c r="DA1122" s="14">
        <f t="shared" si="857"/>
        <v>26</v>
      </c>
      <c r="DB1122" s="14">
        <f>INDEX(属性投放!$AN$7:$AN$58,DA1122)</f>
        <v>85</v>
      </c>
      <c r="DC1122" s="14" t="s">
        <v>702</v>
      </c>
      <c r="DD1122" s="14">
        <f>INDEX(属性投放!$BJ$6:$BJ$85,(CT1122-2)*20+CX1122)</f>
        <v>170</v>
      </c>
      <c r="DE1122" s="14">
        <f>SUMIFS(DD$5:DD1122,$CR$5:$CR1122,"="&amp;$CR1122)</f>
        <v>1835</v>
      </c>
      <c r="DF1122" s="14" t="s">
        <v>703</v>
      </c>
      <c r="DG1122" s="14">
        <f>INDEX(属性投放!$BK$6:$BK$85,(CT1122-2)*20+CX1122)</f>
        <v>85</v>
      </c>
      <c r="DH1122" s="14">
        <f>SUMIFS(DG$5:DG1122,$CR$5:$CR1122,"="&amp;$CR1122)</f>
        <v>921</v>
      </c>
      <c r="DI1122" s="14" t="s">
        <v>704</v>
      </c>
      <c r="DJ1122" s="14">
        <f>INDEX(属性投放!$BL$6:$BL$85,(CT1122-2)*20+CX1122)</f>
        <v>1700</v>
      </c>
      <c r="DK1122" s="14">
        <f>SUMIFS(DJ$5:DJ1122,$CR$5:$CR1122,"="&amp;$CR1122)</f>
        <v>18350</v>
      </c>
    </row>
    <row r="1123" spans="95:115" ht="16.5" x14ac:dyDescent="0.2">
      <c r="CQ1123" s="13">
        <v>1119</v>
      </c>
      <c r="CR1123" s="13">
        <f t="shared" si="853"/>
        <v>22</v>
      </c>
      <c r="CS1123" s="13">
        <f t="shared" si="854"/>
        <v>27</v>
      </c>
      <c r="CT1123" s="14">
        <f t="shared" si="855"/>
        <v>2</v>
      </c>
      <c r="CU1123" s="14">
        <f t="shared" si="856"/>
        <v>1102050</v>
      </c>
      <c r="CV1123" s="14" t="str">
        <f>INDEX($O$6:$O$27,CR1123)&amp;"-"&amp;INDEX(属性投放!$AB$7:$AB$26,CX1123)&amp;"-魂火-"&amp;CZ1123</f>
        <v>柠檬精-大叫唤+2-魂火-3</v>
      </c>
      <c r="CW1123" s="25" t="s">
        <v>162</v>
      </c>
      <c r="CX1123" s="14">
        <f>INDEX(属性投放!$AL$7:$AL$58,CS1123)</f>
        <v>12</v>
      </c>
      <c r="CY1123" s="14" t="s">
        <v>701</v>
      </c>
      <c r="CZ1123" s="14">
        <f>INDEX(属性投放!$AM$7:$AM$58,CS1123)</f>
        <v>3</v>
      </c>
      <c r="DA1123" s="14">
        <f t="shared" si="857"/>
        <v>27</v>
      </c>
      <c r="DB1123" s="14">
        <f>INDEX(属性投放!$AN$7:$AN$58,DA1123)</f>
        <v>87</v>
      </c>
      <c r="DC1123" s="14" t="s">
        <v>702</v>
      </c>
      <c r="DD1123" s="14">
        <f>INDEX(属性投放!$BJ$6:$BJ$85,(CT1123-2)*20+CX1123)</f>
        <v>170</v>
      </c>
      <c r="DE1123" s="14">
        <f>SUMIFS(DD$5:DD1123,$CR$5:$CR1123,"="&amp;$CR1123)</f>
        <v>2005</v>
      </c>
      <c r="DF1123" s="14" t="s">
        <v>703</v>
      </c>
      <c r="DG1123" s="14">
        <f>INDEX(属性投放!$BK$6:$BK$85,(CT1123-2)*20+CX1123)</f>
        <v>85</v>
      </c>
      <c r="DH1123" s="14">
        <f>SUMIFS(DG$5:DG1123,$CR$5:$CR1123,"="&amp;$CR1123)</f>
        <v>1006</v>
      </c>
      <c r="DI1123" s="14" t="s">
        <v>704</v>
      </c>
      <c r="DJ1123" s="14">
        <f>INDEX(属性投放!$BL$6:$BL$85,(CT1123-2)*20+CX1123)</f>
        <v>1700</v>
      </c>
      <c r="DK1123" s="14">
        <f>SUMIFS(DJ$5:DJ1123,$CR$5:$CR1123,"="&amp;$CR1123)</f>
        <v>20050</v>
      </c>
    </row>
    <row r="1124" spans="95:115" ht="16.5" x14ac:dyDescent="0.2">
      <c r="CQ1124" s="13">
        <v>1120</v>
      </c>
      <c r="CR1124" s="13">
        <f t="shared" si="853"/>
        <v>22</v>
      </c>
      <c r="CS1124" s="13">
        <f t="shared" si="854"/>
        <v>28</v>
      </c>
      <c r="CT1124" s="14">
        <f t="shared" si="855"/>
        <v>2</v>
      </c>
      <c r="CU1124" s="14">
        <f t="shared" si="856"/>
        <v>1102050</v>
      </c>
      <c r="CV1124" s="14" t="str">
        <f>INDEX($O$6:$O$27,CR1124)&amp;"-"&amp;INDEX(属性投放!$AB$7:$AB$26,CX1124)&amp;"-魂火-"&amp;CZ1124</f>
        <v>柠檬精-焦热-魂火-1</v>
      </c>
      <c r="CW1124" s="25" t="s">
        <v>162</v>
      </c>
      <c r="CX1124" s="14">
        <f>INDEX(属性投放!$AL$7:$AL$58,CS1124)</f>
        <v>13</v>
      </c>
      <c r="CY1124" s="14" t="s">
        <v>701</v>
      </c>
      <c r="CZ1124" s="14">
        <f>INDEX(属性投放!$AM$7:$AM$58,CS1124)</f>
        <v>1</v>
      </c>
      <c r="DA1124" s="14">
        <f t="shared" si="857"/>
        <v>28</v>
      </c>
      <c r="DB1124" s="14">
        <f>INDEX(属性投放!$AN$7:$AN$58,DA1124)</f>
        <v>90</v>
      </c>
      <c r="DC1124" s="14" t="s">
        <v>702</v>
      </c>
      <c r="DD1124" s="14">
        <f>INDEX(属性投放!$BJ$6:$BJ$85,(CT1124-2)*20+CX1124)</f>
        <v>220</v>
      </c>
      <c r="DE1124" s="14">
        <f>SUMIFS(DD$5:DD1124,$CR$5:$CR1124,"="&amp;$CR1124)</f>
        <v>2225</v>
      </c>
      <c r="DF1124" s="14" t="s">
        <v>703</v>
      </c>
      <c r="DG1124" s="14">
        <f>INDEX(属性投放!$BK$6:$BK$85,(CT1124-2)*20+CX1124)</f>
        <v>110</v>
      </c>
      <c r="DH1124" s="14">
        <f>SUMIFS(DG$5:DG1124,$CR$5:$CR1124,"="&amp;$CR1124)</f>
        <v>1116</v>
      </c>
      <c r="DI1124" s="14" t="s">
        <v>704</v>
      </c>
      <c r="DJ1124" s="14">
        <f>INDEX(属性投放!$BL$6:$BL$85,(CT1124-2)*20+CX1124)</f>
        <v>2200</v>
      </c>
      <c r="DK1124" s="14">
        <f>SUMIFS(DJ$5:DJ1124,$CR$5:$CR1124,"="&amp;$CR1124)</f>
        <v>22250</v>
      </c>
    </row>
    <row r="1125" spans="95:115" ht="16.5" x14ac:dyDescent="0.2">
      <c r="CQ1125" s="13">
        <v>1121</v>
      </c>
      <c r="CR1125" s="13">
        <f t="shared" si="853"/>
        <v>22</v>
      </c>
      <c r="CS1125" s="13">
        <f t="shared" si="854"/>
        <v>29</v>
      </c>
      <c r="CT1125" s="14">
        <f t="shared" si="855"/>
        <v>2</v>
      </c>
      <c r="CU1125" s="14">
        <f t="shared" si="856"/>
        <v>1102050</v>
      </c>
      <c r="CV1125" s="14" t="str">
        <f>INDEX($O$6:$O$27,CR1125)&amp;"-"&amp;INDEX(属性投放!$AB$7:$AB$26,CX1125)&amp;"-魂火-"&amp;CZ1125</f>
        <v>柠檬精-焦热-魂火-2</v>
      </c>
      <c r="CW1125" s="25" t="s">
        <v>162</v>
      </c>
      <c r="CX1125" s="14">
        <f>INDEX(属性投放!$AL$7:$AL$58,CS1125)</f>
        <v>13</v>
      </c>
      <c r="CY1125" s="14" t="s">
        <v>701</v>
      </c>
      <c r="CZ1125" s="14">
        <f>INDEX(属性投放!$AM$7:$AM$58,CS1125)</f>
        <v>2</v>
      </c>
      <c r="DA1125" s="14">
        <f t="shared" si="857"/>
        <v>29</v>
      </c>
      <c r="DB1125" s="14">
        <f>INDEX(属性投放!$AN$7:$AN$58,DA1125)</f>
        <v>92</v>
      </c>
      <c r="DC1125" s="14" t="s">
        <v>702</v>
      </c>
      <c r="DD1125" s="14">
        <f>INDEX(属性投放!$BJ$6:$BJ$85,(CT1125-2)*20+CX1125)</f>
        <v>220</v>
      </c>
      <c r="DE1125" s="14">
        <f>SUMIFS(DD$5:DD1125,$CR$5:$CR1125,"="&amp;$CR1125)</f>
        <v>2445</v>
      </c>
      <c r="DF1125" s="14" t="s">
        <v>703</v>
      </c>
      <c r="DG1125" s="14">
        <f>INDEX(属性投放!$BK$6:$BK$85,(CT1125-2)*20+CX1125)</f>
        <v>110</v>
      </c>
      <c r="DH1125" s="14">
        <f>SUMIFS(DG$5:DG1125,$CR$5:$CR1125,"="&amp;$CR1125)</f>
        <v>1226</v>
      </c>
      <c r="DI1125" s="14" t="s">
        <v>704</v>
      </c>
      <c r="DJ1125" s="14">
        <f>INDEX(属性投放!$BL$6:$BL$85,(CT1125-2)*20+CX1125)</f>
        <v>2200</v>
      </c>
      <c r="DK1125" s="14">
        <f>SUMIFS(DJ$5:DJ1125,$CR$5:$CR1125,"="&amp;$CR1125)</f>
        <v>24450</v>
      </c>
    </row>
    <row r="1126" spans="95:115" ht="16.5" x14ac:dyDescent="0.2">
      <c r="CQ1126" s="13">
        <v>1122</v>
      </c>
      <c r="CR1126" s="13">
        <f t="shared" si="853"/>
        <v>22</v>
      </c>
      <c r="CS1126" s="13">
        <f t="shared" si="854"/>
        <v>30</v>
      </c>
      <c r="CT1126" s="14">
        <f t="shared" si="855"/>
        <v>2</v>
      </c>
      <c r="CU1126" s="14">
        <f t="shared" si="856"/>
        <v>1102050</v>
      </c>
      <c r="CV1126" s="14" t="str">
        <f>INDEX($O$6:$O$27,CR1126)&amp;"-"&amp;INDEX(属性投放!$AB$7:$AB$26,CX1126)&amp;"-魂火-"&amp;CZ1126</f>
        <v>柠檬精-焦热-魂火-3</v>
      </c>
      <c r="CW1126" s="25" t="s">
        <v>162</v>
      </c>
      <c r="CX1126" s="14">
        <f>INDEX(属性投放!$AL$7:$AL$58,CS1126)</f>
        <v>13</v>
      </c>
      <c r="CY1126" s="14" t="s">
        <v>701</v>
      </c>
      <c r="CZ1126" s="14">
        <f>INDEX(属性投放!$AM$7:$AM$58,CS1126)</f>
        <v>3</v>
      </c>
      <c r="DA1126" s="14">
        <f t="shared" si="857"/>
        <v>30</v>
      </c>
      <c r="DB1126" s="14">
        <f>INDEX(属性投放!$AN$7:$AN$58,DA1126)</f>
        <v>95</v>
      </c>
      <c r="DC1126" s="14" t="s">
        <v>702</v>
      </c>
      <c r="DD1126" s="14">
        <f>INDEX(属性投放!$BJ$6:$BJ$85,(CT1126-2)*20+CX1126)</f>
        <v>220</v>
      </c>
      <c r="DE1126" s="14">
        <f>SUMIFS(DD$5:DD1126,$CR$5:$CR1126,"="&amp;$CR1126)</f>
        <v>2665</v>
      </c>
      <c r="DF1126" s="14" t="s">
        <v>703</v>
      </c>
      <c r="DG1126" s="14">
        <f>INDEX(属性投放!$BK$6:$BK$85,(CT1126-2)*20+CX1126)</f>
        <v>110</v>
      </c>
      <c r="DH1126" s="14">
        <f>SUMIFS(DG$5:DG1126,$CR$5:$CR1126,"="&amp;$CR1126)</f>
        <v>1336</v>
      </c>
      <c r="DI1126" s="14" t="s">
        <v>704</v>
      </c>
      <c r="DJ1126" s="14">
        <f>INDEX(属性投放!$BL$6:$BL$85,(CT1126-2)*20+CX1126)</f>
        <v>2200</v>
      </c>
      <c r="DK1126" s="14">
        <f>SUMIFS(DJ$5:DJ1126,$CR$5:$CR1126,"="&amp;$CR1126)</f>
        <v>26650</v>
      </c>
    </row>
    <row r="1127" spans="95:115" ht="16.5" x14ac:dyDescent="0.2">
      <c r="CQ1127" s="13">
        <v>1123</v>
      </c>
      <c r="CR1127" s="13">
        <f t="shared" si="853"/>
        <v>22</v>
      </c>
      <c r="CS1127" s="13">
        <f t="shared" si="854"/>
        <v>31</v>
      </c>
      <c r="CT1127" s="14">
        <f t="shared" si="855"/>
        <v>2</v>
      </c>
      <c r="CU1127" s="14">
        <f t="shared" si="856"/>
        <v>1102050</v>
      </c>
      <c r="CV1127" s="14" t="str">
        <f>INDEX($O$6:$O$27,CR1127)&amp;"-"&amp;INDEX(属性投放!$AB$7:$AB$26,CX1127)&amp;"-魂火-"&amp;CZ1127</f>
        <v>柠檬精-焦热+1-魂火-1</v>
      </c>
      <c r="CW1127" s="25" t="s">
        <v>162</v>
      </c>
      <c r="CX1127" s="14">
        <f>INDEX(属性投放!$AL$7:$AL$58,CS1127)</f>
        <v>14</v>
      </c>
      <c r="CY1127" s="14" t="s">
        <v>701</v>
      </c>
      <c r="CZ1127" s="14">
        <f>INDEX(属性投放!$AM$7:$AM$58,CS1127)</f>
        <v>1</v>
      </c>
      <c r="DA1127" s="14">
        <f t="shared" si="857"/>
        <v>31</v>
      </c>
      <c r="DB1127" s="14">
        <f>INDEX(属性投放!$AN$7:$AN$58,DA1127)</f>
        <v>97</v>
      </c>
      <c r="DC1127" s="14" t="s">
        <v>702</v>
      </c>
      <c r="DD1127" s="14">
        <f>INDEX(属性投放!$BJ$6:$BJ$85,(CT1127-2)*20+CX1127)</f>
        <v>270</v>
      </c>
      <c r="DE1127" s="14">
        <f>SUMIFS(DD$5:DD1127,$CR$5:$CR1127,"="&amp;$CR1127)</f>
        <v>2935</v>
      </c>
      <c r="DF1127" s="14" t="s">
        <v>703</v>
      </c>
      <c r="DG1127" s="14">
        <f>INDEX(属性投放!$BK$6:$BK$85,(CT1127-2)*20+CX1127)</f>
        <v>135</v>
      </c>
      <c r="DH1127" s="14">
        <f>SUMIFS(DG$5:DG1127,$CR$5:$CR1127,"="&amp;$CR1127)</f>
        <v>1471</v>
      </c>
      <c r="DI1127" s="14" t="s">
        <v>704</v>
      </c>
      <c r="DJ1127" s="14">
        <f>INDEX(属性投放!$BL$6:$BL$85,(CT1127-2)*20+CX1127)</f>
        <v>2700</v>
      </c>
      <c r="DK1127" s="14">
        <f>SUMIFS(DJ$5:DJ1127,$CR$5:$CR1127,"="&amp;$CR1127)</f>
        <v>29350</v>
      </c>
    </row>
    <row r="1128" spans="95:115" ht="16.5" x14ac:dyDescent="0.2">
      <c r="CQ1128" s="13">
        <v>1124</v>
      </c>
      <c r="CR1128" s="13">
        <f t="shared" si="853"/>
        <v>22</v>
      </c>
      <c r="CS1128" s="13">
        <f t="shared" si="854"/>
        <v>32</v>
      </c>
      <c r="CT1128" s="14">
        <f t="shared" si="855"/>
        <v>2</v>
      </c>
      <c r="CU1128" s="14">
        <f t="shared" si="856"/>
        <v>1102050</v>
      </c>
      <c r="CV1128" s="14" t="str">
        <f>INDEX($O$6:$O$27,CR1128)&amp;"-"&amp;INDEX(属性投放!$AB$7:$AB$26,CX1128)&amp;"-魂火-"&amp;CZ1128</f>
        <v>柠檬精-焦热+1-魂火-2</v>
      </c>
      <c r="CW1128" s="25" t="s">
        <v>162</v>
      </c>
      <c r="CX1128" s="14">
        <f>INDEX(属性投放!$AL$7:$AL$58,CS1128)</f>
        <v>14</v>
      </c>
      <c r="CY1128" s="14" t="s">
        <v>701</v>
      </c>
      <c r="CZ1128" s="14">
        <f>INDEX(属性投放!$AM$7:$AM$58,CS1128)</f>
        <v>2</v>
      </c>
      <c r="DA1128" s="14">
        <f t="shared" si="857"/>
        <v>32</v>
      </c>
      <c r="DB1128" s="14">
        <f>INDEX(属性投放!$AN$7:$AN$58,DA1128)</f>
        <v>100</v>
      </c>
      <c r="DC1128" s="14" t="s">
        <v>702</v>
      </c>
      <c r="DD1128" s="14">
        <f>INDEX(属性投放!$BJ$6:$BJ$85,(CT1128-2)*20+CX1128)</f>
        <v>270</v>
      </c>
      <c r="DE1128" s="14">
        <f>SUMIFS(DD$5:DD1128,$CR$5:$CR1128,"="&amp;$CR1128)</f>
        <v>3205</v>
      </c>
      <c r="DF1128" s="14" t="s">
        <v>703</v>
      </c>
      <c r="DG1128" s="14">
        <f>INDEX(属性投放!$BK$6:$BK$85,(CT1128-2)*20+CX1128)</f>
        <v>135</v>
      </c>
      <c r="DH1128" s="14">
        <f>SUMIFS(DG$5:DG1128,$CR$5:$CR1128,"="&amp;$CR1128)</f>
        <v>1606</v>
      </c>
      <c r="DI1128" s="14" t="s">
        <v>704</v>
      </c>
      <c r="DJ1128" s="14">
        <f>INDEX(属性投放!$BL$6:$BL$85,(CT1128-2)*20+CX1128)</f>
        <v>2700</v>
      </c>
      <c r="DK1128" s="14">
        <f>SUMIFS(DJ$5:DJ1128,$CR$5:$CR1128,"="&amp;$CR1128)</f>
        <v>32050</v>
      </c>
    </row>
    <row r="1129" spans="95:115" ht="16.5" x14ac:dyDescent="0.2">
      <c r="CQ1129" s="13">
        <v>1125</v>
      </c>
      <c r="CR1129" s="13">
        <f t="shared" si="853"/>
        <v>22</v>
      </c>
      <c r="CS1129" s="13">
        <f t="shared" si="854"/>
        <v>33</v>
      </c>
      <c r="CT1129" s="14">
        <f t="shared" si="855"/>
        <v>2</v>
      </c>
      <c r="CU1129" s="14">
        <f t="shared" si="856"/>
        <v>1102050</v>
      </c>
      <c r="CV1129" s="14" t="str">
        <f>INDEX($O$6:$O$27,CR1129)&amp;"-"&amp;INDEX(属性投放!$AB$7:$AB$26,CX1129)&amp;"-魂火-"&amp;CZ1129</f>
        <v>柠檬精-焦热+1-魂火-3</v>
      </c>
      <c r="CW1129" s="25" t="s">
        <v>162</v>
      </c>
      <c r="CX1129" s="14">
        <f>INDEX(属性投放!$AL$7:$AL$58,CS1129)</f>
        <v>14</v>
      </c>
      <c r="CY1129" s="14" t="s">
        <v>701</v>
      </c>
      <c r="CZ1129" s="14">
        <f>INDEX(属性投放!$AM$7:$AM$58,CS1129)</f>
        <v>3</v>
      </c>
      <c r="DA1129" s="14">
        <f t="shared" si="857"/>
        <v>33</v>
      </c>
      <c r="DB1129" s="14">
        <f>INDEX(属性投放!$AN$7:$AN$58,DA1129)</f>
        <v>102</v>
      </c>
      <c r="DC1129" s="14" t="s">
        <v>702</v>
      </c>
      <c r="DD1129" s="14">
        <f>INDEX(属性投放!$BJ$6:$BJ$85,(CT1129-2)*20+CX1129)</f>
        <v>270</v>
      </c>
      <c r="DE1129" s="14">
        <f>SUMIFS(DD$5:DD1129,$CR$5:$CR1129,"="&amp;$CR1129)</f>
        <v>3475</v>
      </c>
      <c r="DF1129" s="14" t="s">
        <v>703</v>
      </c>
      <c r="DG1129" s="14">
        <f>INDEX(属性投放!$BK$6:$BK$85,(CT1129-2)*20+CX1129)</f>
        <v>135</v>
      </c>
      <c r="DH1129" s="14">
        <f>SUMIFS(DG$5:DG1129,$CR$5:$CR1129,"="&amp;$CR1129)</f>
        <v>1741</v>
      </c>
      <c r="DI1129" s="14" t="s">
        <v>704</v>
      </c>
      <c r="DJ1129" s="14">
        <f>INDEX(属性投放!$BL$6:$BL$85,(CT1129-2)*20+CX1129)</f>
        <v>2700</v>
      </c>
      <c r="DK1129" s="14">
        <f>SUMIFS(DJ$5:DJ1129,$CR$5:$CR1129,"="&amp;$CR1129)</f>
        <v>34750</v>
      </c>
    </row>
    <row r="1130" spans="95:115" ht="16.5" x14ac:dyDescent="0.2">
      <c r="CQ1130" s="13">
        <v>1126</v>
      </c>
      <c r="CR1130" s="13">
        <f t="shared" si="853"/>
        <v>22</v>
      </c>
      <c r="CS1130" s="13">
        <f t="shared" si="854"/>
        <v>34</v>
      </c>
      <c r="CT1130" s="14">
        <f t="shared" si="855"/>
        <v>2</v>
      </c>
      <c r="CU1130" s="14">
        <f t="shared" si="856"/>
        <v>1102050</v>
      </c>
      <c r="CV1130" s="14" t="str">
        <f>INDEX($O$6:$O$27,CR1130)&amp;"-"&amp;INDEX(属性投放!$AB$7:$AB$26,CX1130)&amp;"-魂火-"&amp;CZ1130</f>
        <v>柠檬精-焦热+2-魂火-1</v>
      </c>
      <c r="CW1130" s="25" t="s">
        <v>162</v>
      </c>
      <c r="CX1130" s="14">
        <f>INDEX(属性投放!$AL$7:$AL$58,CS1130)</f>
        <v>15</v>
      </c>
      <c r="CY1130" s="14" t="s">
        <v>701</v>
      </c>
      <c r="CZ1130" s="14">
        <f>INDEX(属性投放!$AM$7:$AM$58,CS1130)</f>
        <v>1</v>
      </c>
      <c r="DA1130" s="14">
        <f t="shared" si="857"/>
        <v>34</v>
      </c>
      <c r="DB1130" s="14">
        <f>INDEX(属性投放!$AN$7:$AN$58,DA1130)</f>
        <v>105</v>
      </c>
      <c r="DC1130" s="14" t="s">
        <v>702</v>
      </c>
      <c r="DD1130" s="14">
        <f>INDEX(属性投放!$BJ$6:$BJ$85,(CT1130-2)*20+CX1130)</f>
        <v>350</v>
      </c>
      <c r="DE1130" s="14">
        <f>SUMIFS(DD$5:DD1130,$CR$5:$CR1130,"="&amp;$CR1130)</f>
        <v>3825</v>
      </c>
      <c r="DF1130" s="14" t="s">
        <v>703</v>
      </c>
      <c r="DG1130" s="14">
        <f>INDEX(属性投放!$BK$6:$BK$85,(CT1130-2)*20+CX1130)</f>
        <v>175</v>
      </c>
      <c r="DH1130" s="14">
        <f>SUMIFS(DG$5:DG1130,$CR$5:$CR1130,"="&amp;$CR1130)</f>
        <v>1916</v>
      </c>
      <c r="DI1130" s="14" t="s">
        <v>704</v>
      </c>
      <c r="DJ1130" s="14">
        <f>INDEX(属性投放!$BL$6:$BL$85,(CT1130-2)*20+CX1130)</f>
        <v>3500</v>
      </c>
      <c r="DK1130" s="14">
        <f>SUMIFS(DJ$5:DJ1130,$CR$5:$CR1130,"="&amp;$CR1130)</f>
        <v>38250</v>
      </c>
    </row>
    <row r="1131" spans="95:115" ht="16.5" x14ac:dyDescent="0.2">
      <c r="CQ1131" s="13">
        <v>1127</v>
      </c>
      <c r="CR1131" s="13">
        <f t="shared" si="853"/>
        <v>22</v>
      </c>
      <c r="CS1131" s="13">
        <f t="shared" si="854"/>
        <v>35</v>
      </c>
      <c r="CT1131" s="14">
        <f t="shared" si="855"/>
        <v>2</v>
      </c>
      <c r="CU1131" s="14">
        <f t="shared" si="856"/>
        <v>1102050</v>
      </c>
      <c r="CV1131" s="14" t="str">
        <f>INDEX($O$6:$O$27,CR1131)&amp;"-"&amp;INDEX(属性投放!$AB$7:$AB$26,CX1131)&amp;"-魂火-"&amp;CZ1131</f>
        <v>柠檬精-焦热+2-魂火-2</v>
      </c>
      <c r="CW1131" s="25" t="s">
        <v>162</v>
      </c>
      <c r="CX1131" s="14">
        <f>INDEX(属性投放!$AL$7:$AL$58,CS1131)</f>
        <v>15</v>
      </c>
      <c r="CY1131" s="14" t="s">
        <v>701</v>
      </c>
      <c r="CZ1131" s="14">
        <f>INDEX(属性投放!$AM$7:$AM$58,CS1131)</f>
        <v>2</v>
      </c>
      <c r="DA1131" s="14">
        <f t="shared" si="857"/>
        <v>35</v>
      </c>
      <c r="DB1131" s="14">
        <f>INDEX(属性投放!$AN$7:$AN$58,DA1131)</f>
        <v>107</v>
      </c>
      <c r="DC1131" s="14" t="s">
        <v>702</v>
      </c>
      <c r="DD1131" s="14">
        <f>INDEX(属性投放!$BJ$6:$BJ$85,(CT1131-2)*20+CX1131)</f>
        <v>350</v>
      </c>
      <c r="DE1131" s="14">
        <f>SUMIFS(DD$5:DD1131,$CR$5:$CR1131,"="&amp;$CR1131)</f>
        <v>4175</v>
      </c>
      <c r="DF1131" s="14" t="s">
        <v>703</v>
      </c>
      <c r="DG1131" s="14">
        <f>INDEX(属性投放!$BK$6:$BK$85,(CT1131-2)*20+CX1131)</f>
        <v>175</v>
      </c>
      <c r="DH1131" s="14">
        <f>SUMIFS(DG$5:DG1131,$CR$5:$CR1131,"="&amp;$CR1131)</f>
        <v>2091</v>
      </c>
      <c r="DI1131" s="14" t="s">
        <v>704</v>
      </c>
      <c r="DJ1131" s="14">
        <f>INDEX(属性投放!$BL$6:$BL$85,(CT1131-2)*20+CX1131)</f>
        <v>3500</v>
      </c>
      <c r="DK1131" s="14">
        <f>SUMIFS(DJ$5:DJ1131,$CR$5:$CR1131,"="&amp;$CR1131)</f>
        <v>41750</v>
      </c>
    </row>
    <row r="1132" spans="95:115" ht="16.5" x14ac:dyDescent="0.2">
      <c r="CQ1132" s="13">
        <v>1128</v>
      </c>
      <c r="CR1132" s="13">
        <f t="shared" si="853"/>
        <v>22</v>
      </c>
      <c r="CS1132" s="13">
        <f t="shared" si="854"/>
        <v>36</v>
      </c>
      <c r="CT1132" s="14">
        <f t="shared" si="855"/>
        <v>2</v>
      </c>
      <c r="CU1132" s="14">
        <f t="shared" si="856"/>
        <v>1102050</v>
      </c>
      <c r="CV1132" s="14" t="str">
        <f>INDEX($O$6:$O$27,CR1132)&amp;"-"&amp;INDEX(属性投放!$AB$7:$AB$26,CX1132)&amp;"-魂火-"&amp;CZ1132</f>
        <v>柠檬精-焦热+2-魂火-3</v>
      </c>
      <c r="CW1132" s="25" t="s">
        <v>162</v>
      </c>
      <c r="CX1132" s="14">
        <f>INDEX(属性投放!$AL$7:$AL$58,CS1132)</f>
        <v>15</v>
      </c>
      <c r="CY1132" s="14" t="s">
        <v>701</v>
      </c>
      <c r="CZ1132" s="14">
        <f>INDEX(属性投放!$AM$7:$AM$58,CS1132)</f>
        <v>3</v>
      </c>
      <c r="DA1132" s="14">
        <f t="shared" si="857"/>
        <v>36</v>
      </c>
      <c r="DB1132" s="14">
        <f>INDEX(属性投放!$AN$7:$AN$58,DA1132)</f>
        <v>110</v>
      </c>
      <c r="DC1132" s="14" t="s">
        <v>702</v>
      </c>
      <c r="DD1132" s="14">
        <f>INDEX(属性投放!$BJ$6:$BJ$85,(CT1132-2)*20+CX1132)</f>
        <v>350</v>
      </c>
      <c r="DE1132" s="14">
        <f>SUMIFS(DD$5:DD1132,$CR$5:$CR1132,"="&amp;$CR1132)</f>
        <v>4525</v>
      </c>
      <c r="DF1132" s="14" t="s">
        <v>703</v>
      </c>
      <c r="DG1132" s="14">
        <f>INDEX(属性投放!$BK$6:$BK$85,(CT1132-2)*20+CX1132)</f>
        <v>175</v>
      </c>
      <c r="DH1132" s="14">
        <f>SUMIFS(DG$5:DG1132,$CR$5:$CR1132,"="&amp;$CR1132)</f>
        <v>2266</v>
      </c>
      <c r="DI1132" s="14" t="s">
        <v>704</v>
      </c>
      <c r="DJ1132" s="14">
        <f>INDEX(属性投放!$BL$6:$BL$85,(CT1132-2)*20+CX1132)</f>
        <v>3500</v>
      </c>
      <c r="DK1132" s="14">
        <f>SUMIFS(DJ$5:DJ1132,$CR$5:$CR1132,"="&amp;$CR1132)</f>
        <v>45250</v>
      </c>
    </row>
    <row r="1133" spans="95:115" ht="16.5" x14ac:dyDescent="0.2">
      <c r="CQ1133" s="13">
        <v>1129</v>
      </c>
      <c r="CR1133" s="13">
        <f t="shared" si="853"/>
        <v>22</v>
      </c>
      <c r="CS1133" s="13">
        <f t="shared" si="854"/>
        <v>37</v>
      </c>
      <c r="CT1133" s="14">
        <f t="shared" si="855"/>
        <v>2</v>
      </c>
      <c r="CU1133" s="14">
        <f t="shared" si="856"/>
        <v>1102050</v>
      </c>
      <c r="CV1133" s="14" t="str">
        <f>INDEX($O$6:$O$27,CR1133)&amp;"-"&amp;INDEX(属性投放!$AB$7:$AB$26,CX1133)&amp;"-魂火-"&amp;CZ1133</f>
        <v>柠檬精-大焦热-魂火-1</v>
      </c>
      <c r="CW1133" s="25" t="s">
        <v>162</v>
      </c>
      <c r="CX1133" s="14">
        <f>INDEX(属性投放!$AL$7:$AL$58,CS1133)</f>
        <v>16</v>
      </c>
      <c r="CY1133" s="14" t="s">
        <v>701</v>
      </c>
      <c r="CZ1133" s="14">
        <f>INDEX(属性投放!$AM$7:$AM$58,CS1133)</f>
        <v>1</v>
      </c>
      <c r="DA1133" s="14">
        <f t="shared" si="857"/>
        <v>37</v>
      </c>
      <c r="DB1133" s="14">
        <f>INDEX(属性投放!$AN$7:$AN$58,DA1133)</f>
        <v>112</v>
      </c>
      <c r="DC1133" s="14" t="s">
        <v>702</v>
      </c>
      <c r="DD1133" s="14">
        <f>INDEX(属性投放!$BJ$6:$BJ$85,(CT1133-2)*20+CX1133)</f>
        <v>450</v>
      </c>
      <c r="DE1133" s="14">
        <f>SUMIFS(DD$5:DD1133,$CR$5:$CR1133,"="&amp;$CR1133)</f>
        <v>4975</v>
      </c>
      <c r="DF1133" s="14" t="s">
        <v>703</v>
      </c>
      <c r="DG1133" s="14">
        <f>INDEX(属性投放!$BK$6:$BK$85,(CT1133-2)*20+CX1133)</f>
        <v>225</v>
      </c>
      <c r="DH1133" s="14">
        <f>SUMIFS(DG$5:DG1133,$CR$5:$CR1133,"="&amp;$CR1133)</f>
        <v>2491</v>
      </c>
      <c r="DI1133" s="14" t="s">
        <v>704</v>
      </c>
      <c r="DJ1133" s="14">
        <f>INDEX(属性投放!$BL$6:$BL$85,(CT1133-2)*20+CX1133)</f>
        <v>4500</v>
      </c>
      <c r="DK1133" s="14">
        <f>SUMIFS(DJ$5:DJ1133,$CR$5:$CR1133,"="&amp;$CR1133)</f>
        <v>49750</v>
      </c>
    </row>
    <row r="1134" spans="95:115" ht="16.5" x14ac:dyDescent="0.2">
      <c r="CQ1134" s="13">
        <v>1130</v>
      </c>
      <c r="CR1134" s="13">
        <f t="shared" si="853"/>
        <v>22</v>
      </c>
      <c r="CS1134" s="13">
        <f t="shared" si="854"/>
        <v>38</v>
      </c>
      <c r="CT1134" s="14">
        <f t="shared" si="855"/>
        <v>2</v>
      </c>
      <c r="CU1134" s="14">
        <f t="shared" si="856"/>
        <v>1102050</v>
      </c>
      <c r="CV1134" s="14" t="str">
        <f>INDEX($O$6:$O$27,CR1134)&amp;"-"&amp;INDEX(属性投放!$AB$7:$AB$26,CX1134)&amp;"-魂火-"&amp;CZ1134</f>
        <v>柠檬精-大焦热-魂火-2</v>
      </c>
      <c r="CW1134" s="25" t="s">
        <v>162</v>
      </c>
      <c r="CX1134" s="14">
        <f>INDEX(属性投放!$AL$7:$AL$58,CS1134)</f>
        <v>16</v>
      </c>
      <c r="CY1134" s="14" t="s">
        <v>701</v>
      </c>
      <c r="CZ1134" s="14">
        <f>INDEX(属性投放!$AM$7:$AM$58,CS1134)</f>
        <v>2</v>
      </c>
      <c r="DA1134" s="14">
        <f t="shared" si="857"/>
        <v>38</v>
      </c>
      <c r="DB1134" s="14">
        <f>INDEX(属性投放!$AN$7:$AN$58,DA1134)</f>
        <v>115</v>
      </c>
      <c r="DC1134" s="14" t="s">
        <v>702</v>
      </c>
      <c r="DD1134" s="14">
        <f>INDEX(属性投放!$BJ$6:$BJ$85,(CT1134-2)*20+CX1134)</f>
        <v>450</v>
      </c>
      <c r="DE1134" s="14">
        <f>SUMIFS(DD$5:DD1134,$CR$5:$CR1134,"="&amp;$CR1134)</f>
        <v>5425</v>
      </c>
      <c r="DF1134" s="14" t="s">
        <v>703</v>
      </c>
      <c r="DG1134" s="14">
        <f>INDEX(属性投放!$BK$6:$BK$85,(CT1134-2)*20+CX1134)</f>
        <v>225</v>
      </c>
      <c r="DH1134" s="14">
        <f>SUMIFS(DG$5:DG1134,$CR$5:$CR1134,"="&amp;$CR1134)</f>
        <v>2716</v>
      </c>
      <c r="DI1134" s="14" t="s">
        <v>704</v>
      </c>
      <c r="DJ1134" s="14">
        <f>INDEX(属性投放!$BL$6:$BL$85,(CT1134-2)*20+CX1134)</f>
        <v>4500</v>
      </c>
      <c r="DK1134" s="14">
        <f>SUMIFS(DJ$5:DJ1134,$CR$5:$CR1134,"="&amp;$CR1134)</f>
        <v>54250</v>
      </c>
    </row>
    <row r="1135" spans="95:115" ht="16.5" x14ac:dyDescent="0.2">
      <c r="CQ1135" s="13">
        <v>1131</v>
      </c>
      <c r="CR1135" s="13">
        <f t="shared" si="853"/>
        <v>22</v>
      </c>
      <c r="CS1135" s="13">
        <f t="shared" si="854"/>
        <v>39</v>
      </c>
      <c r="CT1135" s="14">
        <f t="shared" si="855"/>
        <v>2</v>
      </c>
      <c r="CU1135" s="14">
        <f t="shared" si="856"/>
        <v>1102050</v>
      </c>
      <c r="CV1135" s="14" t="str">
        <f>INDEX($O$6:$O$27,CR1135)&amp;"-"&amp;INDEX(属性投放!$AB$7:$AB$26,CX1135)&amp;"-魂火-"&amp;CZ1135</f>
        <v>柠檬精-大焦热-魂火-3</v>
      </c>
      <c r="CW1135" s="25" t="s">
        <v>162</v>
      </c>
      <c r="CX1135" s="14">
        <f>INDEX(属性投放!$AL$7:$AL$58,CS1135)</f>
        <v>16</v>
      </c>
      <c r="CY1135" s="14" t="s">
        <v>701</v>
      </c>
      <c r="CZ1135" s="14">
        <f>INDEX(属性投放!$AM$7:$AM$58,CS1135)</f>
        <v>3</v>
      </c>
      <c r="DA1135" s="14">
        <f t="shared" si="857"/>
        <v>39</v>
      </c>
      <c r="DB1135" s="14">
        <f>INDEX(属性投放!$AN$7:$AN$58,DA1135)</f>
        <v>117</v>
      </c>
      <c r="DC1135" s="14" t="s">
        <v>702</v>
      </c>
      <c r="DD1135" s="14">
        <f>INDEX(属性投放!$BJ$6:$BJ$85,(CT1135-2)*20+CX1135)</f>
        <v>450</v>
      </c>
      <c r="DE1135" s="14">
        <f>SUMIFS(DD$5:DD1135,$CR$5:$CR1135,"="&amp;$CR1135)</f>
        <v>5875</v>
      </c>
      <c r="DF1135" s="14" t="s">
        <v>703</v>
      </c>
      <c r="DG1135" s="14">
        <f>INDEX(属性投放!$BK$6:$BK$85,(CT1135-2)*20+CX1135)</f>
        <v>225</v>
      </c>
      <c r="DH1135" s="14">
        <f>SUMIFS(DG$5:DG1135,$CR$5:$CR1135,"="&amp;$CR1135)</f>
        <v>2941</v>
      </c>
      <c r="DI1135" s="14" t="s">
        <v>704</v>
      </c>
      <c r="DJ1135" s="14">
        <f>INDEX(属性投放!$BL$6:$BL$85,(CT1135-2)*20+CX1135)</f>
        <v>4500</v>
      </c>
      <c r="DK1135" s="14">
        <f>SUMIFS(DJ$5:DJ1135,$CR$5:$CR1135,"="&amp;$CR1135)</f>
        <v>58750</v>
      </c>
    </row>
    <row r="1136" spans="95:115" ht="16.5" x14ac:dyDescent="0.2">
      <c r="CQ1136" s="13">
        <v>1132</v>
      </c>
      <c r="CR1136" s="13">
        <f t="shared" si="853"/>
        <v>22</v>
      </c>
      <c r="CS1136" s="13">
        <f t="shared" si="854"/>
        <v>40</v>
      </c>
      <c r="CT1136" s="14">
        <f t="shared" si="855"/>
        <v>2</v>
      </c>
      <c r="CU1136" s="14">
        <f t="shared" si="856"/>
        <v>1102050</v>
      </c>
      <c r="CV1136" s="14" t="str">
        <f>INDEX($O$6:$O$27,CR1136)&amp;"-"&amp;INDEX(属性投放!$AB$7:$AB$26,CX1136)&amp;"-魂火-"&amp;CZ1136</f>
        <v>柠檬精-大焦热+1-魂火-1</v>
      </c>
      <c r="CW1136" s="25" t="s">
        <v>162</v>
      </c>
      <c r="CX1136" s="14">
        <f>INDEX(属性投放!$AL$7:$AL$58,CS1136)</f>
        <v>17</v>
      </c>
      <c r="CY1136" s="14" t="s">
        <v>701</v>
      </c>
      <c r="CZ1136" s="14">
        <f>INDEX(属性投放!$AM$7:$AM$58,CS1136)</f>
        <v>1</v>
      </c>
      <c r="DA1136" s="14">
        <f t="shared" si="857"/>
        <v>40</v>
      </c>
      <c r="DB1136" s="14">
        <f>INDEX(属性投放!$AN$7:$AN$58,DA1136)</f>
        <v>120</v>
      </c>
      <c r="DC1136" s="14" t="s">
        <v>702</v>
      </c>
      <c r="DD1136" s="14">
        <f>INDEX(属性投放!$BJ$6:$BJ$85,(CT1136-2)*20+CX1136)</f>
        <v>550</v>
      </c>
      <c r="DE1136" s="14">
        <f>SUMIFS(DD$5:DD1136,$CR$5:$CR1136,"="&amp;$CR1136)</f>
        <v>6425</v>
      </c>
      <c r="DF1136" s="14" t="s">
        <v>703</v>
      </c>
      <c r="DG1136" s="14">
        <f>INDEX(属性投放!$BK$6:$BK$85,(CT1136-2)*20+CX1136)</f>
        <v>275</v>
      </c>
      <c r="DH1136" s="14">
        <f>SUMIFS(DG$5:DG1136,$CR$5:$CR1136,"="&amp;$CR1136)</f>
        <v>3216</v>
      </c>
      <c r="DI1136" s="14" t="s">
        <v>704</v>
      </c>
      <c r="DJ1136" s="14">
        <f>INDEX(属性投放!$BL$6:$BL$85,(CT1136-2)*20+CX1136)</f>
        <v>5500</v>
      </c>
      <c r="DK1136" s="14">
        <f>SUMIFS(DJ$5:DJ1136,$CR$5:$CR1136,"="&amp;$CR1136)</f>
        <v>64250</v>
      </c>
    </row>
    <row r="1137" spans="95:115" ht="16.5" x14ac:dyDescent="0.2">
      <c r="CQ1137" s="13">
        <v>1133</v>
      </c>
      <c r="CR1137" s="13">
        <f t="shared" si="853"/>
        <v>22</v>
      </c>
      <c r="CS1137" s="13">
        <f t="shared" si="854"/>
        <v>41</v>
      </c>
      <c r="CT1137" s="14">
        <f t="shared" si="855"/>
        <v>2</v>
      </c>
      <c r="CU1137" s="14">
        <f t="shared" si="856"/>
        <v>1102050</v>
      </c>
      <c r="CV1137" s="14" t="str">
        <f>INDEX($O$6:$O$27,CR1137)&amp;"-"&amp;INDEX(属性投放!$AB$7:$AB$26,CX1137)&amp;"-魂火-"&amp;CZ1137</f>
        <v>柠檬精-大焦热+1-魂火-2</v>
      </c>
      <c r="CW1137" s="25" t="s">
        <v>162</v>
      </c>
      <c r="CX1137" s="14">
        <f>INDEX(属性投放!$AL$7:$AL$58,CS1137)</f>
        <v>17</v>
      </c>
      <c r="CY1137" s="14" t="s">
        <v>701</v>
      </c>
      <c r="CZ1137" s="14">
        <f>INDEX(属性投放!$AM$7:$AM$58,CS1137)</f>
        <v>2</v>
      </c>
      <c r="DA1137" s="14">
        <f t="shared" si="857"/>
        <v>41</v>
      </c>
      <c r="DB1137" s="14">
        <f>INDEX(属性投放!$AN$7:$AN$58,DA1137)</f>
        <v>122</v>
      </c>
      <c r="DC1137" s="14" t="s">
        <v>702</v>
      </c>
      <c r="DD1137" s="14">
        <f>INDEX(属性投放!$BJ$6:$BJ$85,(CT1137-2)*20+CX1137)</f>
        <v>550</v>
      </c>
      <c r="DE1137" s="14">
        <f>SUMIFS(DD$5:DD1137,$CR$5:$CR1137,"="&amp;$CR1137)</f>
        <v>6975</v>
      </c>
      <c r="DF1137" s="14" t="s">
        <v>703</v>
      </c>
      <c r="DG1137" s="14">
        <f>INDEX(属性投放!$BK$6:$BK$85,(CT1137-2)*20+CX1137)</f>
        <v>275</v>
      </c>
      <c r="DH1137" s="14">
        <f>SUMIFS(DG$5:DG1137,$CR$5:$CR1137,"="&amp;$CR1137)</f>
        <v>3491</v>
      </c>
      <c r="DI1137" s="14" t="s">
        <v>704</v>
      </c>
      <c r="DJ1137" s="14">
        <f>INDEX(属性投放!$BL$6:$BL$85,(CT1137-2)*20+CX1137)</f>
        <v>5500</v>
      </c>
      <c r="DK1137" s="14">
        <f>SUMIFS(DJ$5:DJ1137,$CR$5:$CR1137,"="&amp;$CR1137)</f>
        <v>69750</v>
      </c>
    </row>
    <row r="1138" spans="95:115" ht="16.5" x14ac:dyDescent="0.2">
      <c r="CQ1138" s="13">
        <v>1134</v>
      </c>
      <c r="CR1138" s="13">
        <f t="shared" si="853"/>
        <v>22</v>
      </c>
      <c r="CS1138" s="13">
        <f t="shared" si="854"/>
        <v>42</v>
      </c>
      <c r="CT1138" s="14">
        <f t="shared" si="855"/>
        <v>2</v>
      </c>
      <c r="CU1138" s="14">
        <f t="shared" si="856"/>
        <v>1102050</v>
      </c>
      <c r="CV1138" s="14" t="str">
        <f>INDEX($O$6:$O$27,CR1138)&amp;"-"&amp;INDEX(属性投放!$AB$7:$AB$26,CX1138)&amp;"-魂火-"&amp;CZ1138</f>
        <v>柠檬精-大焦热+1-魂火-3</v>
      </c>
      <c r="CW1138" s="25" t="s">
        <v>162</v>
      </c>
      <c r="CX1138" s="14">
        <f>INDEX(属性投放!$AL$7:$AL$58,CS1138)</f>
        <v>17</v>
      </c>
      <c r="CY1138" s="14" t="s">
        <v>701</v>
      </c>
      <c r="CZ1138" s="14">
        <f>INDEX(属性投放!$AM$7:$AM$58,CS1138)</f>
        <v>3</v>
      </c>
      <c r="DA1138" s="14">
        <f t="shared" si="857"/>
        <v>42</v>
      </c>
      <c r="DB1138" s="14">
        <f>INDEX(属性投放!$AN$7:$AN$58,DA1138)</f>
        <v>125</v>
      </c>
      <c r="DC1138" s="14" t="s">
        <v>702</v>
      </c>
      <c r="DD1138" s="14">
        <f>INDEX(属性投放!$BJ$6:$BJ$85,(CT1138-2)*20+CX1138)</f>
        <v>550</v>
      </c>
      <c r="DE1138" s="14">
        <f>SUMIFS(DD$5:DD1138,$CR$5:$CR1138,"="&amp;$CR1138)</f>
        <v>7525</v>
      </c>
      <c r="DF1138" s="14" t="s">
        <v>703</v>
      </c>
      <c r="DG1138" s="14">
        <f>INDEX(属性投放!$BK$6:$BK$85,(CT1138-2)*20+CX1138)</f>
        <v>275</v>
      </c>
      <c r="DH1138" s="14">
        <f>SUMIFS(DG$5:DG1138,$CR$5:$CR1138,"="&amp;$CR1138)</f>
        <v>3766</v>
      </c>
      <c r="DI1138" s="14" t="s">
        <v>704</v>
      </c>
      <c r="DJ1138" s="14">
        <f>INDEX(属性投放!$BL$6:$BL$85,(CT1138-2)*20+CX1138)</f>
        <v>5500</v>
      </c>
      <c r="DK1138" s="14">
        <f>SUMIFS(DJ$5:DJ1138,$CR$5:$CR1138,"="&amp;$CR1138)</f>
        <v>75250</v>
      </c>
    </row>
    <row r="1139" spans="95:115" ht="16.5" x14ac:dyDescent="0.2">
      <c r="CQ1139" s="13">
        <v>1135</v>
      </c>
      <c r="CR1139" s="13">
        <f t="shared" si="853"/>
        <v>22</v>
      </c>
      <c r="CS1139" s="13">
        <f t="shared" si="854"/>
        <v>43</v>
      </c>
      <c r="CT1139" s="14">
        <f t="shared" si="855"/>
        <v>2</v>
      </c>
      <c r="CU1139" s="14">
        <f t="shared" si="856"/>
        <v>1102050</v>
      </c>
      <c r="CV1139" s="14" t="str">
        <f>INDEX($O$6:$O$27,CR1139)&amp;"-"&amp;INDEX(属性投放!$AB$7:$AB$26,CX1139)&amp;"-魂火-"&amp;CZ1139</f>
        <v>柠檬精-大焦热+2-魂火-1</v>
      </c>
      <c r="CW1139" s="25" t="s">
        <v>162</v>
      </c>
      <c r="CX1139" s="14">
        <f>INDEX(属性投放!$AL$7:$AL$58,CS1139)</f>
        <v>18</v>
      </c>
      <c r="CY1139" s="14" t="s">
        <v>701</v>
      </c>
      <c r="CZ1139" s="14">
        <f>INDEX(属性投放!$AM$7:$AM$58,CS1139)</f>
        <v>1</v>
      </c>
      <c r="DA1139" s="14">
        <f t="shared" si="857"/>
        <v>43</v>
      </c>
      <c r="DB1139" s="14">
        <f>INDEX(属性投放!$AN$7:$AN$58,DA1139)</f>
        <v>127</v>
      </c>
      <c r="DC1139" s="14" t="s">
        <v>702</v>
      </c>
      <c r="DD1139" s="14">
        <f>INDEX(属性投放!$BJ$6:$BJ$85,(CT1139-2)*20+CX1139)</f>
        <v>680</v>
      </c>
      <c r="DE1139" s="14">
        <f>SUMIFS(DD$5:DD1139,$CR$5:$CR1139,"="&amp;$CR1139)</f>
        <v>8205</v>
      </c>
      <c r="DF1139" s="14" t="s">
        <v>703</v>
      </c>
      <c r="DG1139" s="14">
        <f>INDEX(属性投放!$BK$6:$BK$85,(CT1139-2)*20+CX1139)</f>
        <v>340</v>
      </c>
      <c r="DH1139" s="14">
        <f>SUMIFS(DG$5:DG1139,$CR$5:$CR1139,"="&amp;$CR1139)</f>
        <v>4106</v>
      </c>
      <c r="DI1139" s="14" t="s">
        <v>704</v>
      </c>
      <c r="DJ1139" s="14">
        <f>INDEX(属性投放!$BL$6:$BL$85,(CT1139-2)*20+CX1139)</f>
        <v>6800</v>
      </c>
      <c r="DK1139" s="14">
        <f>SUMIFS(DJ$5:DJ1139,$CR$5:$CR1139,"="&amp;$CR1139)</f>
        <v>82050</v>
      </c>
    </row>
    <row r="1140" spans="95:115" ht="16.5" x14ac:dyDescent="0.2">
      <c r="CQ1140" s="13">
        <v>1136</v>
      </c>
      <c r="CR1140" s="13">
        <f t="shared" si="853"/>
        <v>22</v>
      </c>
      <c r="CS1140" s="13">
        <f t="shared" si="854"/>
        <v>44</v>
      </c>
      <c r="CT1140" s="14">
        <f t="shared" si="855"/>
        <v>2</v>
      </c>
      <c r="CU1140" s="14">
        <f t="shared" si="856"/>
        <v>1102050</v>
      </c>
      <c r="CV1140" s="14" t="str">
        <f>INDEX($O$6:$O$27,CR1140)&amp;"-"&amp;INDEX(属性投放!$AB$7:$AB$26,CX1140)&amp;"-魂火-"&amp;CZ1140</f>
        <v>柠檬精-大焦热+2-魂火-2</v>
      </c>
      <c r="CW1140" s="25" t="s">
        <v>162</v>
      </c>
      <c r="CX1140" s="14">
        <f>INDEX(属性投放!$AL$7:$AL$58,CS1140)</f>
        <v>18</v>
      </c>
      <c r="CY1140" s="14" t="s">
        <v>701</v>
      </c>
      <c r="CZ1140" s="14">
        <f>INDEX(属性投放!$AM$7:$AM$58,CS1140)</f>
        <v>2</v>
      </c>
      <c r="DA1140" s="14">
        <f t="shared" si="857"/>
        <v>44</v>
      </c>
      <c r="DB1140" s="14">
        <f>INDEX(属性投放!$AN$7:$AN$58,DA1140)</f>
        <v>130</v>
      </c>
      <c r="DC1140" s="14" t="s">
        <v>702</v>
      </c>
      <c r="DD1140" s="14">
        <f>INDEX(属性投放!$BJ$6:$BJ$85,(CT1140-2)*20+CX1140)</f>
        <v>680</v>
      </c>
      <c r="DE1140" s="14">
        <f>SUMIFS(DD$5:DD1140,$CR$5:$CR1140,"="&amp;$CR1140)</f>
        <v>8885</v>
      </c>
      <c r="DF1140" s="14" t="s">
        <v>703</v>
      </c>
      <c r="DG1140" s="14">
        <f>INDEX(属性投放!$BK$6:$BK$85,(CT1140-2)*20+CX1140)</f>
        <v>340</v>
      </c>
      <c r="DH1140" s="14">
        <f>SUMIFS(DG$5:DG1140,$CR$5:$CR1140,"="&amp;$CR1140)</f>
        <v>4446</v>
      </c>
      <c r="DI1140" s="14" t="s">
        <v>704</v>
      </c>
      <c r="DJ1140" s="14">
        <f>INDEX(属性投放!$BL$6:$BL$85,(CT1140-2)*20+CX1140)</f>
        <v>6800</v>
      </c>
      <c r="DK1140" s="14">
        <f>SUMIFS(DJ$5:DJ1140,$CR$5:$CR1140,"="&amp;$CR1140)</f>
        <v>88850</v>
      </c>
    </row>
    <row r="1141" spans="95:115" ht="16.5" x14ac:dyDescent="0.2">
      <c r="CQ1141" s="13">
        <v>1137</v>
      </c>
      <c r="CR1141" s="13">
        <f t="shared" si="853"/>
        <v>22</v>
      </c>
      <c r="CS1141" s="13">
        <f t="shared" si="854"/>
        <v>45</v>
      </c>
      <c r="CT1141" s="14">
        <f t="shared" si="855"/>
        <v>2</v>
      </c>
      <c r="CU1141" s="14">
        <f t="shared" si="856"/>
        <v>1102050</v>
      </c>
      <c r="CV1141" s="14" t="str">
        <f>INDEX($O$6:$O$27,CR1141)&amp;"-"&amp;INDEX(属性投放!$AB$7:$AB$26,CX1141)&amp;"-魂火-"&amp;CZ1141</f>
        <v>柠檬精-大焦热+2-魂火-3</v>
      </c>
      <c r="CW1141" s="25" t="s">
        <v>162</v>
      </c>
      <c r="CX1141" s="14">
        <f>INDEX(属性投放!$AL$7:$AL$58,CS1141)</f>
        <v>18</v>
      </c>
      <c r="CY1141" s="14" t="s">
        <v>701</v>
      </c>
      <c r="CZ1141" s="14">
        <f>INDEX(属性投放!$AM$7:$AM$58,CS1141)</f>
        <v>3</v>
      </c>
      <c r="DA1141" s="14">
        <f t="shared" si="857"/>
        <v>45</v>
      </c>
      <c r="DB1141" s="14">
        <f>INDEX(属性投放!$AN$7:$AN$58,DA1141)</f>
        <v>132</v>
      </c>
      <c r="DC1141" s="14" t="s">
        <v>702</v>
      </c>
      <c r="DD1141" s="14">
        <f>INDEX(属性投放!$BJ$6:$BJ$85,(CT1141-2)*20+CX1141)</f>
        <v>680</v>
      </c>
      <c r="DE1141" s="14">
        <f>SUMIFS(DD$5:DD1141,$CR$5:$CR1141,"="&amp;$CR1141)</f>
        <v>9565</v>
      </c>
      <c r="DF1141" s="14" t="s">
        <v>703</v>
      </c>
      <c r="DG1141" s="14">
        <f>INDEX(属性投放!$BK$6:$BK$85,(CT1141-2)*20+CX1141)</f>
        <v>340</v>
      </c>
      <c r="DH1141" s="14">
        <f>SUMIFS(DG$5:DG1141,$CR$5:$CR1141,"="&amp;$CR1141)</f>
        <v>4786</v>
      </c>
      <c r="DI1141" s="14" t="s">
        <v>704</v>
      </c>
      <c r="DJ1141" s="14">
        <f>INDEX(属性投放!$BL$6:$BL$85,(CT1141-2)*20+CX1141)</f>
        <v>6800</v>
      </c>
      <c r="DK1141" s="14">
        <f>SUMIFS(DJ$5:DJ1141,$CR$5:$CR1141,"="&amp;$CR1141)</f>
        <v>95650</v>
      </c>
    </row>
    <row r="1142" spans="95:115" ht="16.5" x14ac:dyDescent="0.2">
      <c r="CQ1142" s="13">
        <v>1138</v>
      </c>
      <c r="CR1142" s="13">
        <f t="shared" si="853"/>
        <v>22</v>
      </c>
      <c r="CS1142" s="13">
        <f t="shared" si="854"/>
        <v>46</v>
      </c>
      <c r="CT1142" s="14">
        <f t="shared" si="855"/>
        <v>2</v>
      </c>
      <c r="CU1142" s="14">
        <f t="shared" si="856"/>
        <v>1102050</v>
      </c>
      <c r="CV1142" s="14" t="str">
        <f>INDEX($O$6:$O$27,CR1142)&amp;"-"&amp;INDEX(属性投放!$AB$7:$AB$26,CX1142)&amp;"-魂火-"&amp;CZ1142</f>
        <v>柠檬精-无间-魂火-1</v>
      </c>
      <c r="CW1142" s="25" t="s">
        <v>162</v>
      </c>
      <c r="CX1142" s="14">
        <f>INDEX(属性投放!$AL$7:$AL$58,CS1142)</f>
        <v>19</v>
      </c>
      <c r="CY1142" s="14" t="s">
        <v>701</v>
      </c>
      <c r="CZ1142" s="14">
        <f>INDEX(属性投放!$AM$7:$AM$58,CS1142)</f>
        <v>1</v>
      </c>
      <c r="DA1142" s="14">
        <f t="shared" si="857"/>
        <v>46</v>
      </c>
      <c r="DB1142" s="14">
        <f>INDEX(属性投放!$AN$7:$AN$58,DA1142)</f>
        <v>135</v>
      </c>
      <c r="DC1142" s="14" t="s">
        <v>702</v>
      </c>
      <c r="DD1142" s="14">
        <f>INDEX(属性投放!$BJ$6:$BJ$85,(CT1142-2)*20+CX1142)</f>
        <v>850</v>
      </c>
      <c r="DE1142" s="14">
        <f>SUMIFS(DD$5:DD1142,$CR$5:$CR1142,"="&amp;$CR1142)</f>
        <v>10415</v>
      </c>
      <c r="DF1142" s="14" t="s">
        <v>703</v>
      </c>
      <c r="DG1142" s="14">
        <f>INDEX(属性投放!$BK$6:$BK$85,(CT1142-2)*20+CX1142)</f>
        <v>425</v>
      </c>
      <c r="DH1142" s="14">
        <f>SUMIFS(DG$5:DG1142,$CR$5:$CR1142,"="&amp;$CR1142)</f>
        <v>5211</v>
      </c>
      <c r="DI1142" s="14" t="s">
        <v>704</v>
      </c>
      <c r="DJ1142" s="14">
        <f>INDEX(属性投放!$BL$6:$BL$85,(CT1142-2)*20+CX1142)</f>
        <v>8500</v>
      </c>
      <c r="DK1142" s="14">
        <f>SUMIFS(DJ$5:DJ1142,$CR$5:$CR1142,"="&amp;$CR1142)</f>
        <v>104150</v>
      </c>
    </row>
    <row r="1143" spans="95:115" ht="16.5" x14ac:dyDescent="0.2">
      <c r="CQ1143" s="13">
        <v>1139</v>
      </c>
      <c r="CR1143" s="13">
        <f t="shared" si="853"/>
        <v>22</v>
      </c>
      <c r="CS1143" s="13">
        <f t="shared" si="854"/>
        <v>47</v>
      </c>
      <c r="CT1143" s="14">
        <f t="shared" si="855"/>
        <v>2</v>
      </c>
      <c r="CU1143" s="14">
        <f t="shared" si="856"/>
        <v>1102050</v>
      </c>
      <c r="CV1143" s="14" t="str">
        <f>INDEX($O$6:$O$27,CR1143)&amp;"-"&amp;INDEX(属性投放!$AB$7:$AB$26,CX1143)&amp;"-魂火-"&amp;CZ1143</f>
        <v>柠檬精-无间-魂火-2</v>
      </c>
      <c r="CW1143" s="25" t="s">
        <v>162</v>
      </c>
      <c r="CX1143" s="14">
        <f>INDEX(属性投放!$AL$7:$AL$58,CS1143)</f>
        <v>19</v>
      </c>
      <c r="CY1143" s="14" t="s">
        <v>701</v>
      </c>
      <c r="CZ1143" s="14">
        <f>INDEX(属性投放!$AM$7:$AM$58,CS1143)</f>
        <v>2</v>
      </c>
      <c r="DA1143" s="14">
        <f t="shared" si="857"/>
        <v>47</v>
      </c>
      <c r="DB1143" s="14">
        <f>INDEX(属性投放!$AN$7:$AN$58,DA1143)</f>
        <v>137</v>
      </c>
      <c r="DC1143" s="14" t="s">
        <v>702</v>
      </c>
      <c r="DD1143" s="14">
        <f>INDEX(属性投放!$BJ$6:$BJ$85,(CT1143-2)*20+CX1143)</f>
        <v>850</v>
      </c>
      <c r="DE1143" s="14">
        <f>SUMIFS(DD$5:DD1143,$CR$5:$CR1143,"="&amp;$CR1143)</f>
        <v>11265</v>
      </c>
      <c r="DF1143" s="14" t="s">
        <v>703</v>
      </c>
      <c r="DG1143" s="14">
        <f>INDEX(属性投放!$BK$6:$BK$85,(CT1143-2)*20+CX1143)</f>
        <v>425</v>
      </c>
      <c r="DH1143" s="14">
        <f>SUMIFS(DG$5:DG1143,$CR$5:$CR1143,"="&amp;$CR1143)</f>
        <v>5636</v>
      </c>
      <c r="DI1143" s="14" t="s">
        <v>704</v>
      </c>
      <c r="DJ1143" s="14">
        <f>INDEX(属性投放!$BL$6:$BL$85,(CT1143-2)*20+CX1143)</f>
        <v>8500</v>
      </c>
      <c r="DK1143" s="14">
        <f>SUMIFS(DJ$5:DJ1143,$CR$5:$CR1143,"="&amp;$CR1143)</f>
        <v>112650</v>
      </c>
    </row>
    <row r="1144" spans="95:115" ht="16.5" x14ac:dyDescent="0.2">
      <c r="CQ1144" s="13">
        <v>1140</v>
      </c>
      <c r="CR1144" s="13">
        <f t="shared" si="853"/>
        <v>22</v>
      </c>
      <c r="CS1144" s="13">
        <f t="shared" si="854"/>
        <v>48</v>
      </c>
      <c r="CT1144" s="14">
        <f t="shared" si="855"/>
        <v>2</v>
      </c>
      <c r="CU1144" s="14">
        <f t="shared" si="856"/>
        <v>1102050</v>
      </c>
      <c r="CV1144" s="14" t="str">
        <f>INDEX($O$6:$O$27,CR1144)&amp;"-"&amp;INDEX(属性投放!$AB$7:$AB$26,CX1144)&amp;"-魂火-"&amp;CZ1144</f>
        <v>柠檬精-无间-魂火-3</v>
      </c>
      <c r="CW1144" s="25" t="s">
        <v>162</v>
      </c>
      <c r="CX1144" s="14">
        <f>INDEX(属性投放!$AL$7:$AL$58,CS1144)</f>
        <v>19</v>
      </c>
      <c r="CY1144" s="14" t="s">
        <v>701</v>
      </c>
      <c r="CZ1144" s="14">
        <f>INDEX(属性投放!$AM$7:$AM$58,CS1144)</f>
        <v>3</v>
      </c>
      <c r="DA1144" s="14">
        <f t="shared" si="857"/>
        <v>48</v>
      </c>
      <c r="DB1144" s="14">
        <f>INDEX(属性投放!$AN$7:$AN$58,DA1144)</f>
        <v>140</v>
      </c>
      <c r="DC1144" s="14" t="s">
        <v>702</v>
      </c>
      <c r="DD1144" s="14">
        <f>INDEX(属性投放!$BJ$6:$BJ$85,(CT1144-2)*20+CX1144)</f>
        <v>850</v>
      </c>
      <c r="DE1144" s="14">
        <f>SUMIFS(DD$5:DD1144,$CR$5:$CR1144,"="&amp;$CR1144)</f>
        <v>12115</v>
      </c>
      <c r="DF1144" s="14" t="s">
        <v>703</v>
      </c>
      <c r="DG1144" s="14">
        <f>INDEX(属性投放!$BK$6:$BK$85,(CT1144-2)*20+CX1144)</f>
        <v>425</v>
      </c>
      <c r="DH1144" s="14">
        <f>SUMIFS(DG$5:DG1144,$CR$5:$CR1144,"="&amp;$CR1144)</f>
        <v>6061</v>
      </c>
      <c r="DI1144" s="14" t="s">
        <v>704</v>
      </c>
      <c r="DJ1144" s="14">
        <f>INDEX(属性投放!$BL$6:$BL$85,(CT1144-2)*20+CX1144)</f>
        <v>8500</v>
      </c>
      <c r="DK1144" s="14">
        <f>SUMIFS(DJ$5:DJ1144,$CR$5:$CR1144,"="&amp;$CR1144)</f>
        <v>121150</v>
      </c>
    </row>
    <row r="1145" spans="95:115" ht="16.5" x14ac:dyDescent="0.2">
      <c r="CQ1145" s="13">
        <v>1141</v>
      </c>
      <c r="CR1145" s="13">
        <f t="shared" si="853"/>
        <v>22</v>
      </c>
      <c r="CS1145" s="13">
        <f t="shared" si="854"/>
        <v>49</v>
      </c>
      <c r="CT1145" s="14">
        <f t="shared" si="855"/>
        <v>2</v>
      </c>
      <c r="CU1145" s="14">
        <f t="shared" si="856"/>
        <v>1102050</v>
      </c>
      <c r="CV1145" s="14" t="str">
        <f>INDEX($O$6:$O$27,CR1145)&amp;"-"&amp;INDEX(属性投放!$AB$7:$AB$26,CX1145)&amp;"-魂火-"&amp;CZ1145</f>
        <v>柠檬精-无间+1-魂火-1</v>
      </c>
      <c r="CW1145" s="25" t="s">
        <v>162</v>
      </c>
      <c r="CX1145" s="14">
        <f>INDEX(属性投放!$AL$7:$AL$58,CS1145)</f>
        <v>20</v>
      </c>
      <c r="CY1145" s="14" t="s">
        <v>701</v>
      </c>
      <c r="CZ1145" s="14">
        <f>INDEX(属性投放!$AM$7:$AM$58,CS1145)</f>
        <v>1</v>
      </c>
      <c r="DA1145" s="14">
        <f t="shared" si="857"/>
        <v>49</v>
      </c>
      <c r="DB1145" s="14">
        <f>INDEX(属性投放!$AN$7:$AN$58,DA1145)</f>
        <v>142</v>
      </c>
      <c r="DC1145" s="14" t="s">
        <v>702</v>
      </c>
      <c r="DD1145" s="14">
        <f>INDEX(属性投放!$BJ$6:$BJ$85,(CT1145-2)*20+CX1145)</f>
        <v>1000</v>
      </c>
      <c r="DE1145" s="14">
        <f>SUMIFS(DD$5:DD1145,$CR$5:$CR1145,"="&amp;$CR1145)</f>
        <v>13115</v>
      </c>
      <c r="DF1145" s="14" t="s">
        <v>703</v>
      </c>
      <c r="DG1145" s="14">
        <f>INDEX(属性投放!$BK$6:$BK$85,(CT1145-2)*20+CX1145)</f>
        <v>500</v>
      </c>
      <c r="DH1145" s="14">
        <f>SUMIFS(DG$5:DG1145,$CR$5:$CR1145,"="&amp;$CR1145)</f>
        <v>6561</v>
      </c>
      <c r="DI1145" s="14" t="s">
        <v>704</v>
      </c>
      <c r="DJ1145" s="14">
        <f>INDEX(属性投放!$BL$6:$BL$85,(CT1145-2)*20+CX1145)</f>
        <v>10000</v>
      </c>
      <c r="DK1145" s="14">
        <f>SUMIFS(DJ$5:DJ1145,$CR$5:$CR1145,"="&amp;$CR1145)</f>
        <v>131150</v>
      </c>
    </row>
    <row r="1146" spans="95:115" ht="16.5" x14ac:dyDescent="0.2">
      <c r="CQ1146" s="13">
        <v>1142</v>
      </c>
      <c r="CR1146" s="13">
        <f t="shared" si="853"/>
        <v>22</v>
      </c>
      <c r="CS1146" s="13">
        <f t="shared" si="854"/>
        <v>50</v>
      </c>
      <c r="CT1146" s="14">
        <f t="shared" si="855"/>
        <v>2</v>
      </c>
      <c r="CU1146" s="14">
        <f t="shared" si="856"/>
        <v>1102050</v>
      </c>
      <c r="CV1146" s="14" t="str">
        <f>INDEX($O$6:$O$27,CR1146)&amp;"-"&amp;INDEX(属性投放!$AB$7:$AB$26,CX1146)&amp;"-魂火-"&amp;CZ1146</f>
        <v>柠檬精-无间+1-魂火-2</v>
      </c>
      <c r="CW1146" s="25" t="s">
        <v>162</v>
      </c>
      <c r="CX1146" s="14">
        <f>INDEX(属性投放!$AL$7:$AL$58,CS1146)</f>
        <v>20</v>
      </c>
      <c r="CY1146" s="14" t="s">
        <v>701</v>
      </c>
      <c r="CZ1146" s="14">
        <f>INDEX(属性投放!$AM$7:$AM$58,CS1146)</f>
        <v>2</v>
      </c>
      <c r="DA1146" s="14">
        <f t="shared" si="857"/>
        <v>50</v>
      </c>
      <c r="DB1146" s="14">
        <f>INDEX(属性投放!$AN$7:$AN$58,DA1146)</f>
        <v>145</v>
      </c>
      <c r="DC1146" s="14" t="s">
        <v>702</v>
      </c>
      <c r="DD1146" s="14">
        <f>INDEX(属性投放!$BJ$6:$BJ$85,(CT1146-2)*20+CX1146)</f>
        <v>1000</v>
      </c>
      <c r="DE1146" s="14">
        <f>SUMIFS(DD$5:DD1146,$CR$5:$CR1146,"="&amp;$CR1146)</f>
        <v>14115</v>
      </c>
      <c r="DF1146" s="14" t="s">
        <v>703</v>
      </c>
      <c r="DG1146" s="14">
        <f>INDEX(属性投放!$BK$6:$BK$85,(CT1146-2)*20+CX1146)</f>
        <v>500</v>
      </c>
      <c r="DH1146" s="14">
        <f>SUMIFS(DG$5:DG1146,$CR$5:$CR1146,"="&amp;$CR1146)</f>
        <v>7061</v>
      </c>
      <c r="DI1146" s="14" t="s">
        <v>704</v>
      </c>
      <c r="DJ1146" s="14">
        <f>INDEX(属性投放!$BL$6:$BL$85,(CT1146-2)*20+CX1146)</f>
        <v>10000</v>
      </c>
      <c r="DK1146" s="14">
        <f>SUMIFS(DJ$5:DJ1146,$CR$5:$CR1146,"="&amp;$CR1146)</f>
        <v>141150</v>
      </c>
    </row>
    <row r="1147" spans="95:115" ht="16.5" x14ac:dyDescent="0.2">
      <c r="CQ1147" s="13">
        <v>1143</v>
      </c>
      <c r="CR1147" s="13">
        <f t="shared" si="853"/>
        <v>22</v>
      </c>
      <c r="CS1147" s="13">
        <f t="shared" si="854"/>
        <v>51</v>
      </c>
      <c r="CT1147" s="14">
        <f t="shared" si="855"/>
        <v>2</v>
      </c>
      <c r="CU1147" s="14">
        <f t="shared" si="856"/>
        <v>1102050</v>
      </c>
      <c r="CV1147" s="14" t="str">
        <f>INDEX($O$6:$O$27,CR1147)&amp;"-"&amp;INDEX(属性投放!$AB$7:$AB$26,CX1147)&amp;"-魂火-"&amp;CZ1147</f>
        <v>柠檬精-无间+1-魂火-3</v>
      </c>
      <c r="CW1147" s="25" t="s">
        <v>162</v>
      </c>
      <c r="CX1147" s="14">
        <f>INDEX(属性投放!$AL$7:$AL$58,CS1147)</f>
        <v>20</v>
      </c>
      <c r="CY1147" s="14" t="s">
        <v>701</v>
      </c>
      <c r="CZ1147" s="14">
        <f>INDEX(属性投放!$AM$7:$AM$58,CS1147)</f>
        <v>3</v>
      </c>
      <c r="DA1147" s="14">
        <f t="shared" si="857"/>
        <v>51</v>
      </c>
      <c r="DB1147" s="14">
        <f>INDEX(属性投放!$AN$7:$AN$58,DA1147)</f>
        <v>147</v>
      </c>
      <c r="DC1147" s="14" t="s">
        <v>702</v>
      </c>
      <c r="DD1147" s="14">
        <f>INDEX(属性投放!$BJ$6:$BJ$85,(CT1147-2)*20+CX1147)</f>
        <v>1000</v>
      </c>
      <c r="DE1147" s="14">
        <f>SUMIFS(DD$5:DD1147,$CR$5:$CR1147,"="&amp;$CR1147)</f>
        <v>15115</v>
      </c>
      <c r="DF1147" s="14" t="s">
        <v>703</v>
      </c>
      <c r="DG1147" s="14">
        <f>INDEX(属性投放!$BK$6:$BK$85,(CT1147-2)*20+CX1147)</f>
        <v>500</v>
      </c>
      <c r="DH1147" s="14">
        <f>SUMIFS(DG$5:DG1147,$CR$5:$CR1147,"="&amp;$CR1147)</f>
        <v>7561</v>
      </c>
      <c r="DI1147" s="14" t="s">
        <v>704</v>
      </c>
      <c r="DJ1147" s="14">
        <f>INDEX(属性投放!$BL$6:$BL$85,(CT1147-2)*20+CX1147)</f>
        <v>10000</v>
      </c>
      <c r="DK1147" s="14">
        <f>SUMIFS(DJ$5:DJ1147,$CR$5:$CR1147,"="&amp;$CR1147)</f>
        <v>151150</v>
      </c>
    </row>
    <row r="1148" spans="95:115" ht="16.5" x14ac:dyDescent="0.2">
      <c r="CQ1148" s="13">
        <v>1144</v>
      </c>
      <c r="CR1148" s="13">
        <f t="shared" si="853"/>
        <v>22</v>
      </c>
      <c r="CS1148" s="13">
        <f t="shared" si="854"/>
        <v>52</v>
      </c>
      <c r="CT1148" s="14">
        <f t="shared" si="855"/>
        <v>2</v>
      </c>
      <c r="CU1148" s="14">
        <f t="shared" si="856"/>
        <v>1102050</v>
      </c>
      <c r="CV1148" s="14" t="str">
        <f>INDEX($O$6:$O$27,CR1148)&amp;"-"&amp;INDEX(属性投放!$AB$7:$AB$26,CX1148)&amp;"-魂火-"&amp;CZ1148</f>
        <v>柠檬精-无间+1-魂火-4</v>
      </c>
      <c r="CW1148" s="25" t="s">
        <v>162</v>
      </c>
      <c r="CX1148" s="14">
        <f>INDEX(属性投放!$AL$7:$AL$58,CS1148)</f>
        <v>20</v>
      </c>
      <c r="CY1148" s="14" t="s">
        <v>701</v>
      </c>
      <c r="CZ1148" s="14">
        <f>INDEX(属性投放!$AM$7:$AM$58,CS1148)</f>
        <v>4</v>
      </c>
      <c r="DA1148" s="14">
        <f t="shared" si="857"/>
        <v>52</v>
      </c>
      <c r="DB1148" s="14">
        <f>INDEX(属性投放!$AN$7:$AN$58,DA1148)</f>
        <v>150</v>
      </c>
      <c r="DC1148" s="14" t="s">
        <v>702</v>
      </c>
      <c r="DD1148" s="14">
        <f>INDEX(属性投放!$BJ$6:$BJ$85,(CT1148-2)*20+CX1148)</f>
        <v>1000</v>
      </c>
      <c r="DE1148" s="14">
        <f>SUMIFS(DD$5:DD1148,$CR$5:$CR1148,"="&amp;$CR1148)</f>
        <v>16115</v>
      </c>
      <c r="DF1148" s="14" t="s">
        <v>703</v>
      </c>
      <c r="DG1148" s="14">
        <f>INDEX(属性投放!$BK$6:$BK$85,(CT1148-2)*20+CX1148)</f>
        <v>500</v>
      </c>
      <c r="DH1148" s="14">
        <f>SUMIFS(DG$5:DG1148,$CR$5:$CR1148,"="&amp;$CR1148)</f>
        <v>8061</v>
      </c>
      <c r="DI1148" s="14" t="s">
        <v>704</v>
      </c>
      <c r="DJ1148" s="14">
        <f>INDEX(属性投放!$BL$6:$BL$85,(CT1148-2)*20+CX1148)</f>
        <v>10000</v>
      </c>
      <c r="DK1148" s="14">
        <f>SUMIFS(DJ$5:DJ1148,$CR$5:$CR1148,"="&amp;$CR1148)</f>
        <v>161150</v>
      </c>
    </row>
    <row r="1149" spans="95:115" x14ac:dyDescent="0.2"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</row>
    <row r="1150" spans="95:115" x14ac:dyDescent="0.2"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</row>
    <row r="1151" spans="95:115" x14ac:dyDescent="0.2"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</row>
    <row r="1152" spans="95:115" x14ac:dyDescent="0.2"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</row>
    <row r="1153" spans="95:115" x14ac:dyDescent="0.2"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</row>
    <row r="1154" spans="95:115" x14ac:dyDescent="0.2"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</row>
    <row r="1155" spans="95:115" x14ac:dyDescent="0.2">
      <c r="CQ1155" s="16"/>
      <c r="CR1155" s="16"/>
      <c r="CS1155" s="16"/>
      <c r="CT1155" s="16"/>
      <c r="CU1155" s="16"/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</row>
    <row r="1156" spans="95:115" x14ac:dyDescent="0.2"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</row>
    <row r="1157" spans="95:115" x14ac:dyDescent="0.2">
      <c r="CQ1157" s="16"/>
      <c r="CR1157" s="16"/>
      <c r="CS1157" s="16"/>
      <c r="CT1157" s="16"/>
      <c r="CU1157" s="16"/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</row>
    <row r="1158" spans="95:115" x14ac:dyDescent="0.2"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</row>
    <row r="1159" spans="95:115" x14ac:dyDescent="0.2"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</row>
    <row r="1160" spans="95:115" x14ac:dyDescent="0.2">
      <c r="CQ1160" s="16"/>
      <c r="CR1160" s="16"/>
      <c r="CS1160" s="16"/>
      <c r="CT1160" s="16"/>
      <c r="CU1160" s="16"/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</row>
    <row r="1161" spans="95:115" x14ac:dyDescent="0.2"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</row>
    <row r="1162" spans="95:115" x14ac:dyDescent="0.2"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</row>
    <row r="1163" spans="95:115" x14ac:dyDescent="0.2"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</row>
    <row r="1164" spans="95:115" x14ac:dyDescent="0.2"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</row>
    <row r="1165" spans="95:115" x14ac:dyDescent="0.2">
      <c r="CQ1165" s="16"/>
      <c r="CR1165" s="16"/>
      <c r="CS1165" s="16"/>
      <c r="CT1165" s="16"/>
      <c r="CU1165" s="16"/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</row>
    <row r="1166" spans="95:115" x14ac:dyDescent="0.2">
      <c r="CQ1166" s="16"/>
      <c r="CR1166" s="16"/>
      <c r="CS1166" s="16"/>
      <c r="CT1166" s="16"/>
      <c r="CU1166" s="16"/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</row>
    <row r="1167" spans="95:115" x14ac:dyDescent="0.2"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</row>
    <row r="1168" spans="95:115" x14ac:dyDescent="0.2"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</row>
    <row r="1169" spans="95:115" x14ac:dyDescent="0.2"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</row>
    <row r="1170" spans="95:115" x14ac:dyDescent="0.2">
      <c r="CQ1170" s="16"/>
      <c r="CR1170" s="16"/>
      <c r="CS1170" s="16"/>
      <c r="CT1170" s="16"/>
      <c r="CU1170" s="16"/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</row>
    <row r="1171" spans="95:115" x14ac:dyDescent="0.2"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</row>
    <row r="1172" spans="95:115" x14ac:dyDescent="0.2"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</row>
    <row r="1173" spans="95:115" x14ac:dyDescent="0.2"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</row>
    <row r="1174" spans="95:115" x14ac:dyDescent="0.2"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</row>
    <row r="1175" spans="95:115" x14ac:dyDescent="0.2"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</row>
    <row r="1176" spans="95:115" x14ac:dyDescent="0.2"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</row>
    <row r="1177" spans="95:115" x14ac:dyDescent="0.2"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</row>
    <row r="1178" spans="95:115" x14ac:dyDescent="0.2"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</row>
    <row r="1179" spans="95:115" x14ac:dyDescent="0.2"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</row>
    <row r="1180" spans="95:115" x14ac:dyDescent="0.2"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</row>
    <row r="1181" spans="95:115" x14ac:dyDescent="0.2"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</row>
    <row r="1182" spans="95:115" x14ac:dyDescent="0.2"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</row>
    <row r="1183" spans="95:115" x14ac:dyDescent="0.2"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</row>
    <row r="1184" spans="95:115" x14ac:dyDescent="0.2"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</row>
    <row r="1185" spans="95:115" x14ac:dyDescent="0.2"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</row>
    <row r="1186" spans="95:115" x14ac:dyDescent="0.2"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</row>
    <row r="1187" spans="95:115" x14ac:dyDescent="0.2"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</row>
    <row r="1188" spans="95:115" x14ac:dyDescent="0.2"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</row>
    <row r="1189" spans="95:115" x14ac:dyDescent="0.2"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</row>
    <row r="1190" spans="95:115" x14ac:dyDescent="0.2"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</row>
    <row r="1191" spans="95:115" x14ac:dyDescent="0.2"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</row>
    <row r="1192" spans="95:115" x14ac:dyDescent="0.2"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</row>
    <row r="1193" spans="95:115" x14ac:dyDescent="0.2"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</row>
    <row r="1194" spans="95:115" x14ac:dyDescent="0.2"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</row>
    <row r="1195" spans="95:115" x14ac:dyDescent="0.2"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</row>
    <row r="1196" spans="95:115" x14ac:dyDescent="0.2"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</row>
    <row r="1197" spans="95:115" x14ac:dyDescent="0.2"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</row>
    <row r="1198" spans="95:115" x14ac:dyDescent="0.2"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</row>
    <row r="1199" spans="95:115" x14ac:dyDescent="0.2"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</row>
    <row r="1200" spans="95:115" x14ac:dyDescent="0.2"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</row>
  </sheetData>
  <mergeCells count="6">
    <mergeCell ref="GJ3:HR3"/>
    <mergeCell ref="BU3:CN3"/>
    <mergeCell ref="AE3:BP3"/>
    <mergeCell ref="FI3:FS3"/>
    <mergeCell ref="FV3:GF3"/>
    <mergeCell ref="CQ3:DK3"/>
  </mergeCells>
  <phoneticPr fontId="2" type="noConversion"/>
  <dataValidations disablePrompts="1" count="3">
    <dataValidation type="list" allowBlank="1" showInputMessage="1" showErrorMessage="1" sqref="G5:I27 V5:X33">
      <formula1>属性评价</formula1>
    </dataValidation>
    <dataValidation type="list" allowBlank="1" showInputMessage="1" showErrorMessage="1" sqref="GQ2">
      <formula1>玩家类型</formula1>
    </dataValidation>
    <dataValidation type="list" allowBlank="1" showInputMessage="1" showErrorMessage="1" sqref="GK2">
      <formula1>守护灵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H193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5" sqref="I5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10" width="10.75" style="32" customWidth="1"/>
    <col min="11" max="11" width="9.875" hidden="1" customWidth="1"/>
    <col min="12" max="17" width="9.875" style="32" hidden="1" customWidth="1"/>
    <col min="18" max="18" width="9.875" style="32" customWidth="1"/>
    <col min="19" max="19" width="10.625" customWidth="1"/>
    <col min="20" max="25" width="10.625" style="32" customWidth="1"/>
    <col min="29" max="29" width="9" style="32"/>
    <col min="30" max="30" width="21.5" customWidth="1"/>
    <col min="31" max="31" width="16.625" customWidth="1"/>
    <col min="32" max="32" width="14.125" customWidth="1"/>
    <col min="33" max="33" width="14.875" customWidth="1"/>
    <col min="34" max="34" width="15.375" customWidth="1"/>
  </cols>
  <sheetData>
    <row r="4" spans="1:34" ht="17.25" x14ac:dyDescent="0.2">
      <c r="A4" s="12" t="s">
        <v>131</v>
      </c>
      <c r="B4" s="12" t="s">
        <v>1278</v>
      </c>
      <c r="C4" s="12" t="s">
        <v>1273</v>
      </c>
      <c r="D4" s="12" t="s">
        <v>1274</v>
      </c>
      <c r="E4" s="12" t="s">
        <v>1469</v>
      </c>
      <c r="F4" s="12" t="s">
        <v>1279</v>
      </c>
      <c r="G4" s="12" t="s">
        <v>1280</v>
      </c>
      <c r="H4" s="12" t="s">
        <v>1275</v>
      </c>
      <c r="I4" s="12" t="s">
        <v>1470</v>
      </c>
      <c r="J4" s="12" t="s">
        <v>1465</v>
      </c>
      <c r="K4" s="12" t="s">
        <v>1430</v>
      </c>
      <c r="L4" s="12" t="s">
        <v>230</v>
      </c>
      <c r="M4" s="12" t="s">
        <v>231</v>
      </c>
      <c r="N4" s="12" t="s">
        <v>232</v>
      </c>
      <c r="O4" s="12" t="s">
        <v>233</v>
      </c>
      <c r="P4" s="12" t="s">
        <v>234</v>
      </c>
      <c r="Q4" s="12" t="s">
        <v>235</v>
      </c>
      <c r="R4" s="12" t="s">
        <v>1466</v>
      </c>
      <c r="S4" s="12" t="s">
        <v>1431</v>
      </c>
      <c r="T4" s="12" t="s">
        <v>1432</v>
      </c>
      <c r="U4" s="12" t="s">
        <v>1433</v>
      </c>
      <c r="V4" s="12" t="s">
        <v>1434</v>
      </c>
      <c r="W4" s="12" t="s">
        <v>1435</v>
      </c>
      <c r="X4" s="12" t="s">
        <v>1436</v>
      </c>
      <c r="Y4" s="12" t="s">
        <v>1437</v>
      </c>
      <c r="AB4" s="12" t="s">
        <v>1289</v>
      </c>
      <c r="AC4" s="12" t="s">
        <v>1333</v>
      </c>
      <c r="AD4" s="12" t="s">
        <v>1279</v>
      </c>
      <c r="AE4" s="12" t="s">
        <v>1280</v>
      </c>
      <c r="AF4" s="12" t="s">
        <v>1275</v>
      </c>
      <c r="AG4" s="12" t="s">
        <v>1276</v>
      </c>
      <c r="AH4" s="12" t="s">
        <v>1277</v>
      </c>
    </row>
    <row r="5" spans="1:34" ht="16.5" x14ac:dyDescent="0.2">
      <c r="A5" s="13">
        <v>1</v>
      </c>
      <c r="B5" s="14">
        <f>MATCH(A5-1,属性投放!$T$6:$T$114,1)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AB5" s="13">
        <v>1</v>
      </c>
      <c r="AC5" s="13">
        <v>32</v>
      </c>
      <c r="AD5" s="37" t="s">
        <v>1290</v>
      </c>
      <c r="AE5" s="37" t="s">
        <v>1291</v>
      </c>
      <c r="AF5" s="13">
        <v>1</v>
      </c>
      <c r="AG5" s="13"/>
      <c r="AH5" s="13"/>
    </row>
    <row r="6" spans="1:34" ht="16.5" x14ac:dyDescent="0.2">
      <c r="A6" s="13">
        <v>2</v>
      </c>
      <c r="B6" s="14">
        <f>MATCH(A6-1,属性投放!$T$6:$T$114,1)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AB6" s="13">
        <v>2</v>
      </c>
      <c r="AC6" s="13">
        <v>42</v>
      </c>
      <c r="AD6" s="13" t="s">
        <v>1292</v>
      </c>
      <c r="AE6" s="13" t="s">
        <v>1293</v>
      </c>
      <c r="AF6" s="13">
        <v>2</v>
      </c>
      <c r="AG6" s="13"/>
      <c r="AH6" s="13">
        <v>1</v>
      </c>
    </row>
    <row r="7" spans="1:34" ht="16.5" x14ac:dyDescent="0.2">
      <c r="A7" s="13">
        <v>3</v>
      </c>
      <c r="B7" s="14">
        <f>MATCH(A7-1,属性投放!$T$6:$T$114,1)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AB7" s="13">
        <v>3</v>
      </c>
      <c r="AC7" s="13">
        <v>49</v>
      </c>
      <c r="AD7" s="13" t="s">
        <v>1294</v>
      </c>
      <c r="AE7" s="37" t="s">
        <v>1295</v>
      </c>
      <c r="AF7" s="13"/>
      <c r="AG7" s="13">
        <v>1</v>
      </c>
      <c r="AH7" s="13"/>
    </row>
    <row r="8" spans="1:34" ht="16.5" x14ac:dyDescent="0.2">
      <c r="A8" s="13">
        <v>4</v>
      </c>
      <c r="B8" s="14">
        <f>MATCH(A8-1,属性投放!$T$6:$T$114,1)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AB8" s="13">
        <v>4</v>
      </c>
      <c r="AC8" s="13">
        <v>56</v>
      </c>
      <c r="AD8" s="13" t="s">
        <v>1296</v>
      </c>
      <c r="AE8" s="37" t="s">
        <v>1297</v>
      </c>
      <c r="AF8" s="13">
        <v>3</v>
      </c>
      <c r="AG8" s="13">
        <v>2</v>
      </c>
      <c r="AH8" s="13">
        <v>2</v>
      </c>
    </row>
    <row r="9" spans="1:34" ht="16.5" x14ac:dyDescent="0.2">
      <c r="A9" s="13">
        <v>5</v>
      </c>
      <c r="B9" s="14">
        <f>MATCH(A9-1,属性投放!$T$6:$T$114,1)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AB9" s="13">
        <v>5</v>
      </c>
      <c r="AC9" s="13">
        <v>62</v>
      </c>
      <c r="AD9" s="37" t="s">
        <v>1298</v>
      </c>
      <c r="AE9" s="37" t="s">
        <v>1299</v>
      </c>
      <c r="AF9" s="13"/>
      <c r="AG9" s="13">
        <v>3</v>
      </c>
      <c r="AH9" s="13"/>
    </row>
    <row r="10" spans="1:34" ht="16.5" x14ac:dyDescent="0.2">
      <c r="A10" s="13">
        <v>6</v>
      </c>
      <c r="B10" s="14">
        <f>MATCH(A10-1,属性投放!$T$6:$T$114,1)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AB10" s="13">
        <v>6</v>
      </c>
      <c r="AC10" s="13">
        <v>67</v>
      </c>
      <c r="AD10" s="13" t="s">
        <v>1300</v>
      </c>
      <c r="AE10" s="37" t="s">
        <v>1334</v>
      </c>
      <c r="AF10" s="13"/>
      <c r="AG10" s="13">
        <v>4</v>
      </c>
      <c r="AH10" s="13"/>
    </row>
    <row r="11" spans="1:34" ht="16.5" x14ac:dyDescent="0.2">
      <c r="A11" s="13">
        <v>7</v>
      </c>
      <c r="B11" s="14">
        <f>MATCH(A11-1,属性投放!$T$6:$T$114,1)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AB11" s="13">
        <v>7</v>
      </c>
      <c r="AC11" s="13">
        <v>71</v>
      </c>
      <c r="AD11" s="37" t="s">
        <v>1301</v>
      </c>
      <c r="AE11" s="13"/>
      <c r="AF11" s="13">
        <v>4</v>
      </c>
      <c r="AG11" s="13"/>
      <c r="AH11" s="13"/>
    </row>
    <row r="12" spans="1:34" ht="16.5" x14ac:dyDescent="0.2">
      <c r="A12" s="13">
        <v>8</v>
      </c>
      <c r="B12" s="14">
        <f>MATCH(A12-1,属性投放!$T$6:$T$114,1)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AB12" s="13">
        <v>8</v>
      </c>
      <c r="AC12" s="13">
        <v>74</v>
      </c>
      <c r="AD12" s="37" t="s">
        <v>1302</v>
      </c>
      <c r="AE12" s="37" t="s">
        <v>1335</v>
      </c>
      <c r="AF12" s="13"/>
      <c r="AG12" s="13"/>
      <c r="AH12" s="13">
        <v>3</v>
      </c>
    </row>
    <row r="13" spans="1:34" ht="16.5" x14ac:dyDescent="0.2">
      <c r="A13" s="13">
        <v>9</v>
      </c>
      <c r="B13" s="14">
        <f>MATCH(A13-1,属性投放!$T$6:$T$114,1)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AB13" s="13">
        <v>9</v>
      </c>
      <c r="AC13" s="13">
        <v>78</v>
      </c>
      <c r="AD13" s="13" t="s">
        <v>1303</v>
      </c>
      <c r="AE13" s="13"/>
      <c r="AF13" s="13"/>
      <c r="AG13" s="13"/>
      <c r="AH13" s="13"/>
    </row>
    <row r="14" spans="1:34" ht="16.5" x14ac:dyDescent="0.2">
      <c r="A14" s="13">
        <v>10</v>
      </c>
      <c r="B14" s="14">
        <f>MATCH(A14-1,属性投放!$T$6:$T$114,1)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AB14" s="13">
        <v>10</v>
      </c>
      <c r="AC14" s="13">
        <v>81</v>
      </c>
      <c r="AD14" s="37" t="s">
        <v>1304</v>
      </c>
      <c r="AE14" s="37" t="s">
        <v>1336</v>
      </c>
      <c r="AF14" s="13"/>
      <c r="AG14" s="13">
        <v>5</v>
      </c>
      <c r="AH14" s="13"/>
    </row>
    <row r="15" spans="1:34" ht="16.5" x14ac:dyDescent="0.2">
      <c r="A15" s="13">
        <v>11</v>
      </c>
      <c r="B15" s="14">
        <f>MATCH(A15-1,属性投放!$T$6:$T$114,1)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AB15" s="13">
        <v>11</v>
      </c>
      <c r="AC15" s="13">
        <v>83</v>
      </c>
      <c r="AD15" s="37" t="s">
        <v>1305</v>
      </c>
      <c r="AE15" s="13"/>
      <c r="AF15" s="13"/>
      <c r="AG15" s="13"/>
      <c r="AH15" s="13">
        <v>4</v>
      </c>
    </row>
    <row r="16" spans="1:34" ht="16.5" x14ac:dyDescent="0.2">
      <c r="A16" s="13">
        <v>12</v>
      </c>
      <c r="B16" s="14">
        <f>MATCH(A16-1,属性投放!$T$6:$T$114,1)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AB16" s="13">
        <v>12</v>
      </c>
      <c r="AC16" s="13">
        <v>86</v>
      </c>
      <c r="AD16" s="37" t="s">
        <v>1306</v>
      </c>
      <c r="AE16" s="13"/>
      <c r="AF16" s="13"/>
      <c r="AG16" s="13"/>
      <c r="AH16" s="13"/>
    </row>
    <row r="17" spans="1:34" ht="16.5" x14ac:dyDescent="0.2">
      <c r="A17" s="13">
        <v>13</v>
      </c>
      <c r="B17" s="14">
        <f>MATCH(A17-1,属性投放!$T$6:$T$114,1)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AB17" s="13">
        <v>13</v>
      </c>
      <c r="AC17" s="13">
        <v>88</v>
      </c>
      <c r="AD17" s="37" t="s">
        <v>1307</v>
      </c>
      <c r="AE17" s="37" t="s">
        <v>1337</v>
      </c>
      <c r="AF17" s="13"/>
      <c r="AG17" s="13"/>
      <c r="AH17" s="13"/>
    </row>
    <row r="18" spans="1:34" ht="16.5" x14ac:dyDescent="0.2">
      <c r="A18" s="13">
        <v>14</v>
      </c>
      <c r="B18" s="14">
        <f>MATCH(A18-1,属性投放!$T$6:$T$114,1)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AB18" s="13">
        <v>14</v>
      </c>
      <c r="AC18" s="13">
        <v>90</v>
      </c>
      <c r="AD18" s="37" t="s">
        <v>1308</v>
      </c>
      <c r="AE18" s="13"/>
      <c r="AF18" s="13">
        <v>5</v>
      </c>
      <c r="AG18" s="13"/>
      <c r="AH18" s="13"/>
    </row>
    <row r="19" spans="1:34" ht="16.5" x14ac:dyDescent="0.2">
      <c r="A19" s="13">
        <v>15</v>
      </c>
      <c r="B19" s="14">
        <f>MATCH(A19-1,属性投放!$T$6:$T$114,1)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8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AB19" s="13">
        <v>15</v>
      </c>
      <c r="AC19" s="13">
        <v>93</v>
      </c>
      <c r="AD19" s="37" t="s">
        <v>1309</v>
      </c>
      <c r="AE19" s="13"/>
      <c r="AF19" s="13"/>
      <c r="AG19" s="13"/>
      <c r="AH19" s="13"/>
    </row>
    <row r="20" spans="1:34" ht="16.5" x14ac:dyDescent="0.2">
      <c r="A20" s="13">
        <v>16</v>
      </c>
      <c r="B20" s="14">
        <f>MATCH(A20-1,属性投放!$T$6:$T$114,1)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AB20" s="13">
        <v>16</v>
      </c>
      <c r="AC20" s="13">
        <v>94</v>
      </c>
      <c r="AD20" s="37" t="s">
        <v>1310</v>
      </c>
      <c r="AE20" s="13"/>
      <c r="AF20" s="13"/>
      <c r="AG20" s="13"/>
      <c r="AH20" s="13"/>
    </row>
    <row r="21" spans="1:34" ht="16.5" x14ac:dyDescent="0.2">
      <c r="A21" s="13">
        <v>17</v>
      </c>
      <c r="B21" s="14">
        <f>MATCH(A21-1,属性投放!$T$6:$T$114,1)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AB21" s="13">
        <v>17</v>
      </c>
      <c r="AC21" s="13">
        <v>97</v>
      </c>
      <c r="AD21" s="37" t="s">
        <v>1311</v>
      </c>
      <c r="AE21" s="37" t="s">
        <v>1338</v>
      </c>
      <c r="AF21" s="13"/>
      <c r="AG21" s="13"/>
      <c r="AH21" s="13"/>
    </row>
    <row r="22" spans="1:34" ht="16.5" x14ac:dyDescent="0.2">
      <c r="A22" s="13">
        <v>18</v>
      </c>
      <c r="B22" s="14">
        <f>MATCH(A22-1,属性投放!$T$6:$T$114,1)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AB22" s="13">
        <v>18</v>
      </c>
      <c r="AC22" s="13">
        <v>99</v>
      </c>
      <c r="AD22" s="13"/>
      <c r="AE22" s="13"/>
      <c r="AF22" s="13"/>
      <c r="AG22" s="13"/>
      <c r="AH22" s="13"/>
    </row>
    <row r="23" spans="1:34" ht="16.5" x14ac:dyDescent="0.2">
      <c r="A23" s="13">
        <v>19</v>
      </c>
      <c r="B23" s="14">
        <f>MATCH(A23-1,属性投放!$T$6:$T$114,1)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AB23" s="13">
        <v>19</v>
      </c>
      <c r="AC23" s="13">
        <v>101</v>
      </c>
      <c r="AD23" s="37" t="s">
        <v>1312</v>
      </c>
      <c r="AE23" s="13"/>
      <c r="AF23" s="13"/>
      <c r="AG23" s="13">
        <v>6</v>
      </c>
      <c r="AH23" s="13"/>
    </row>
    <row r="24" spans="1:34" ht="16.5" x14ac:dyDescent="0.2">
      <c r="A24" s="13">
        <v>20</v>
      </c>
      <c r="B24" s="14">
        <f>MATCH(A24-1,属性投放!$T$6:$T$114,1)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7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AB24" s="13">
        <v>20</v>
      </c>
      <c r="AC24" s="13">
        <v>103</v>
      </c>
      <c r="AD24" s="37" t="s">
        <v>1313</v>
      </c>
      <c r="AE24" s="37" t="s">
        <v>1339</v>
      </c>
      <c r="AF24" s="13"/>
      <c r="AG24" s="13"/>
      <c r="AH24" s="13">
        <v>5</v>
      </c>
    </row>
    <row r="25" spans="1:34" ht="16.5" x14ac:dyDescent="0.2">
      <c r="A25" s="13">
        <v>21</v>
      </c>
      <c r="B25" s="14">
        <f>MATCH(A25-1,属性投放!$T$6:$T$114,1)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AB25" s="13">
        <v>21</v>
      </c>
      <c r="AC25" s="13">
        <v>104</v>
      </c>
      <c r="AD25" s="37" t="s">
        <v>1314</v>
      </c>
      <c r="AE25" s="13"/>
      <c r="AF25" s="13"/>
      <c r="AG25" s="13"/>
      <c r="AH25" s="13"/>
    </row>
    <row r="26" spans="1:34" ht="16.5" x14ac:dyDescent="0.2">
      <c r="A26" s="13">
        <v>22</v>
      </c>
      <c r="B26" s="14">
        <f>MATCH(A26-1,属性投放!$T$6:$T$114,1)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AB26" s="13">
        <v>22</v>
      </c>
      <c r="AC26" s="13">
        <v>107</v>
      </c>
      <c r="AD26" s="37" t="s">
        <v>1315</v>
      </c>
      <c r="AE26" s="13"/>
      <c r="AF26" s="13"/>
      <c r="AG26" s="13"/>
      <c r="AH26" s="13"/>
    </row>
    <row r="27" spans="1:34" ht="16.5" x14ac:dyDescent="0.2">
      <c r="A27" s="13">
        <v>23</v>
      </c>
      <c r="B27" s="14">
        <f>MATCH(A27-1,属性投放!$T$6:$T$114,1)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AB27" s="13">
        <v>23</v>
      </c>
      <c r="AC27" s="13">
        <v>108</v>
      </c>
      <c r="AD27" s="37" t="s">
        <v>1316</v>
      </c>
      <c r="AE27" s="13"/>
      <c r="AF27" s="13"/>
      <c r="AG27" s="13"/>
      <c r="AH27" s="13"/>
    </row>
    <row r="28" spans="1:34" ht="16.5" x14ac:dyDescent="0.2">
      <c r="A28" s="13">
        <v>24</v>
      </c>
      <c r="B28" s="14">
        <f>MATCH(A28-1,属性投放!$T$6:$T$114,1)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AB28" s="13">
        <v>24</v>
      </c>
      <c r="AC28" s="13">
        <v>110</v>
      </c>
      <c r="AD28" s="37"/>
      <c r="AE28" s="37" t="s">
        <v>1340</v>
      </c>
      <c r="AF28" s="13">
        <v>6</v>
      </c>
      <c r="AG28" s="13"/>
      <c r="AH28" s="13"/>
    </row>
    <row r="29" spans="1:34" ht="16.5" x14ac:dyDescent="0.2">
      <c r="A29" s="13">
        <v>25</v>
      </c>
      <c r="B29" s="14">
        <f>MATCH(A29-1,属性投放!$T$6:$T$114,1)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6">
        <v>1</v>
      </c>
      <c r="I29" s="46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AB29" s="13">
        <v>25</v>
      </c>
      <c r="AC29" s="13">
        <v>112</v>
      </c>
      <c r="AD29" s="37" t="s">
        <v>1317</v>
      </c>
      <c r="AE29" s="13"/>
      <c r="AF29" s="13"/>
      <c r="AG29" s="13"/>
      <c r="AH29" s="13"/>
    </row>
    <row r="30" spans="1:34" ht="16.5" x14ac:dyDescent="0.2">
      <c r="A30" s="13">
        <v>26</v>
      </c>
      <c r="B30" s="14">
        <f>MATCH(A30-1,属性投放!$T$6:$T$114,1)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9"/>
      <c r="I30" s="49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AB30" s="13">
        <v>26</v>
      </c>
      <c r="AC30" s="13">
        <v>114</v>
      </c>
      <c r="AD30" s="37" t="s">
        <v>1318</v>
      </c>
      <c r="AE30" s="13"/>
      <c r="AF30" s="13"/>
      <c r="AG30" s="13"/>
      <c r="AH30" s="13"/>
    </row>
    <row r="31" spans="1:34" ht="16.5" x14ac:dyDescent="0.2">
      <c r="A31" s="13">
        <v>27</v>
      </c>
      <c r="B31" s="14">
        <f>MATCH(A31-1,属性投放!$T$6:$T$114,1)</f>
        <v>1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9"/>
      <c r="I31" s="49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AB31" s="13">
        <v>27</v>
      </c>
      <c r="AC31" s="13">
        <v>115</v>
      </c>
      <c r="AD31" s="13"/>
      <c r="AE31" s="13"/>
      <c r="AF31" s="13"/>
      <c r="AG31" s="13"/>
      <c r="AH31" s="13"/>
    </row>
    <row r="32" spans="1:34" ht="16.5" x14ac:dyDescent="0.2">
      <c r="A32" s="13">
        <v>28</v>
      </c>
      <c r="B32" s="14">
        <f>MATCH(A32-1,属性投放!$T$6:$T$114,1)</f>
        <v>1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9"/>
      <c r="I32" s="49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AB32" s="13">
        <v>28</v>
      </c>
      <c r="AC32" s="13">
        <v>117</v>
      </c>
      <c r="AD32" s="37" t="s">
        <v>1319</v>
      </c>
      <c r="AE32" s="37" t="s">
        <v>1341</v>
      </c>
      <c r="AF32" s="13"/>
      <c r="AG32" s="13"/>
      <c r="AH32" s="13"/>
    </row>
    <row r="33" spans="1:34" ht="16.5" x14ac:dyDescent="0.2">
      <c r="A33" s="13">
        <v>29</v>
      </c>
      <c r="B33" s="14">
        <f>MATCH(A33-1,属性投放!$T$6:$T$114,1)</f>
        <v>1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9"/>
      <c r="I33" s="49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AB33" s="13">
        <v>29</v>
      </c>
      <c r="AC33" s="13">
        <v>119</v>
      </c>
      <c r="AD33" s="13"/>
      <c r="AE33" s="13"/>
      <c r="AF33" s="13"/>
      <c r="AG33" s="13"/>
      <c r="AH33" s="13"/>
    </row>
    <row r="34" spans="1:34" ht="16.5" x14ac:dyDescent="0.2">
      <c r="A34" s="13">
        <v>30</v>
      </c>
      <c r="B34" s="14">
        <f>MATCH(A34-1,属性投放!$T$6:$T$114,1)</f>
        <v>1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7">
        <f>IF(COUNTIF(属性投放!$AC$6:$AC$26,"="&amp;开启等级!A34)&gt;0,D34,0)</f>
        <v>6</v>
      </c>
      <c r="H34" s="49"/>
      <c r="I34" s="49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AB34" s="13">
        <v>30</v>
      </c>
      <c r="AC34" s="13">
        <v>120</v>
      </c>
      <c r="AD34" s="37" t="s">
        <v>1320</v>
      </c>
      <c r="AE34" s="13"/>
      <c r="AF34" s="13"/>
      <c r="AG34" s="13">
        <v>7</v>
      </c>
      <c r="AH34" s="13"/>
    </row>
    <row r="35" spans="1:34" ht="16.5" x14ac:dyDescent="0.2">
      <c r="A35" s="13">
        <v>31</v>
      </c>
      <c r="B35" s="14">
        <f>MATCH(A35-1,属性投放!$T$6:$T$114,1)</f>
        <v>1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9"/>
      <c r="I35" s="49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AB35" s="13">
        <v>31</v>
      </c>
      <c r="AC35" s="13">
        <v>122</v>
      </c>
      <c r="AD35" s="37" t="s">
        <v>1321</v>
      </c>
      <c r="AE35" s="13"/>
      <c r="AF35" s="13"/>
      <c r="AG35" s="13"/>
      <c r="AH35" s="13"/>
    </row>
    <row r="36" spans="1:34" ht="16.5" x14ac:dyDescent="0.2">
      <c r="A36" s="13">
        <v>32</v>
      </c>
      <c r="B36" s="14">
        <f>MATCH(A36-1,属性投放!$T$6:$T$114,1)</f>
        <v>1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9"/>
      <c r="I36" s="49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AB36" s="13">
        <v>32</v>
      </c>
      <c r="AC36" s="13">
        <v>123</v>
      </c>
      <c r="AD36" s="37"/>
      <c r="AE36" s="13"/>
      <c r="AF36" s="13"/>
      <c r="AG36" s="13"/>
      <c r="AH36" s="13"/>
    </row>
    <row r="37" spans="1:34" ht="16.5" x14ac:dyDescent="0.2">
      <c r="A37" s="13">
        <v>33</v>
      </c>
      <c r="B37" s="14">
        <f>MATCH(A37-1,属性投放!$T$6:$T$114,1)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9"/>
      <c r="I37" s="49"/>
      <c r="J37" s="13"/>
      <c r="K37" s="13"/>
      <c r="L37" s="13"/>
      <c r="M37" s="13"/>
      <c r="N37" s="13"/>
      <c r="O37" s="13"/>
      <c r="P37" s="13"/>
      <c r="Q37" s="13"/>
      <c r="R37" s="46">
        <v>1</v>
      </c>
      <c r="S37" s="13"/>
      <c r="T37" s="13"/>
      <c r="U37" s="13"/>
      <c r="V37" s="13"/>
      <c r="W37" s="13"/>
      <c r="X37" s="13"/>
      <c r="Y37" s="13"/>
      <c r="AB37" s="13">
        <v>33</v>
      </c>
      <c r="AC37" s="13">
        <v>124</v>
      </c>
      <c r="AD37" s="37" t="s">
        <v>1323</v>
      </c>
      <c r="AE37" s="13"/>
      <c r="AF37" s="13"/>
      <c r="AG37" s="13"/>
      <c r="AH37" s="13"/>
    </row>
    <row r="38" spans="1:34" ht="16.5" x14ac:dyDescent="0.2">
      <c r="A38" s="13">
        <v>34</v>
      </c>
      <c r="B38" s="14">
        <f>MATCH(A38-1,属性投放!$T$6:$T$114,1)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9"/>
      <c r="I38" s="49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AB38" s="13">
        <v>34</v>
      </c>
      <c r="AC38" s="13">
        <v>126</v>
      </c>
      <c r="AD38" s="37"/>
      <c r="AE38" s="37" t="s">
        <v>1342</v>
      </c>
      <c r="AF38" s="13"/>
      <c r="AG38" s="13"/>
      <c r="AH38" s="13"/>
    </row>
    <row r="39" spans="1:34" ht="16.5" x14ac:dyDescent="0.2">
      <c r="A39" s="13">
        <v>35</v>
      </c>
      <c r="B39" s="14">
        <f>MATCH(A39-1,属性投放!$T$6:$T$114,1)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9"/>
      <c r="I39" s="49"/>
      <c r="J39" s="13"/>
      <c r="K39" s="13"/>
      <c r="L39" s="13"/>
      <c r="M39" s="13"/>
      <c r="N39" s="13"/>
      <c r="O39" s="13"/>
      <c r="P39" s="13"/>
      <c r="Q39" s="13"/>
      <c r="S39" s="13"/>
      <c r="T39" s="13"/>
      <c r="U39" s="13"/>
      <c r="V39" s="13"/>
      <c r="W39" s="13"/>
      <c r="X39" s="13"/>
      <c r="Y39" s="13"/>
      <c r="AB39" s="13">
        <v>35</v>
      </c>
      <c r="AC39" s="13">
        <v>127</v>
      </c>
      <c r="AD39" s="37" t="s">
        <v>1322</v>
      </c>
      <c r="AE39" s="13"/>
      <c r="AF39" s="13"/>
      <c r="AG39" s="13"/>
      <c r="AH39" s="13">
        <v>6</v>
      </c>
    </row>
    <row r="40" spans="1:34" ht="16.5" x14ac:dyDescent="0.2">
      <c r="A40" s="13">
        <v>36</v>
      </c>
      <c r="B40" s="14">
        <f>MATCH(A40-1,属性投放!$T$6:$T$114,1)</f>
        <v>2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9"/>
      <c r="I40" s="49"/>
      <c r="J40" s="13"/>
      <c r="K40" s="13"/>
      <c r="L40" s="13"/>
      <c r="M40" s="13"/>
      <c r="N40" s="13"/>
      <c r="O40" s="13"/>
      <c r="P40" s="13"/>
      <c r="Q40" s="13"/>
      <c r="R40" s="49"/>
      <c r="S40" s="75" t="s">
        <v>1467</v>
      </c>
      <c r="T40" s="13"/>
      <c r="U40" s="13"/>
      <c r="V40" s="13"/>
      <c r="W40" s="13"/>
      <c r="X40" s="13"/>
      <c r="Y40" s="13"/>
      <c r="AB40" s="13">
        <v>36</v>
      </c>
      <c r="AC40" s="13">
        <v>128</v>
      </c>
      <c r="AD40" s="13"/>
      <c r="AE40" s="13"/>
      <c r="AF40" s="13"/>
      <c r="AG40" s="13"/>
      <c r="AH40" s="13"/>
    </row>
    <row r="41" spans="1:34" ht="16.5" x14ac:dyDescent="0.2">
      <c r="A41" s="13">
        <v>37</v>
      </c>
      <c r="B41" s="14">
        <f>MATCH(A41-1,属性投放!$T$6:$T$114,1)</f>
        <v>2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9"/>
      <c r="I41" s="49"/>
      <c r="J41" s="13"/>
      <c r="K41" s="13"/>
      <c r="L41" s="13"/>
      <c r="M41" s="13"/>
      <c r="N41" s="13"/>
      <c r="O41" s="13"/>
      <c r="P41" s="13"/>
      <c r="Q41" s="13"/>
      <c r="R41" s="49"/>
      <c r="S41" s="76"/>
      <c r="T41" s="13"/>
      <c r="U41" s="13"/>
      <c r="V41" s="13"/>
      <c r="W41" s="13"/>
      <c r="X41" s="13"/>
      <c r="Y41" s="13"/>
      <c r="Z41" s="32"/>
      <c r="AB41" s="13">
        <v>37</v>
      </c>
      <c r="AC41" s="13">
        <v>129</v>
      </c>
      <c r="AD41" s="37" t="s">
        <v>1324</v>
      </c>
      <c r="AE41" s="13"/>
      <c r="AF41" s="13"/>
      <c r="AG41" s="13"/>
      <c r="AH41" s="13"/>
    </row>
    <row r="42" spans="1:34" ht="16.5" x14ac:dyDescent="0.2">
      <c r="A42" s="13">
        <v>38</v>
      </c>
      <c r="B42" s="14">
        <f>MATCH(A42-1,属性投放!$T$6:$T$114,1)</f>
        <v>2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9"/>
      <c r="I42" s="49"/>
      <c r="J42" s="13"/>
      <c r="K42" s="13"/>
      <c r="L42" s="13"/>
      <c r="M42" s="13"/>
      <c r="N42" s="13"/>
      <c r="O42" s="13"/>
      <c r="P42" s="13"/>
      <c r="Q42" s="13"/>
      <c r="R42" s="49"/>
      <c r="S42" s="76"/>
      <c r="T42" s="13"/>
      <c r="U42" s="13"/>
      <c r="V42" s="13"/>
      <c r="W42" s="13"/>
      <c r="X42" s="13"/>
      <c r="Y42" s="13"/>
      <c r="Z42" s="32"/>
      <c r="AB42" s="13">
        <v>38</v>
      </c>
      <c r="AC42" s="13">
        <v>131</v>
      </c>
      <c r="AD42" s="13"/>
      <c r="AE42" s="13"/>
      <c r="AF42" s="13"/>
      <c r="AG42" s="13"/>
      <c r="AH42" s="13"/>
    </row>
    <row r="43" spans="1:34" ht="16.5" x14ac:dyDescent="0.2">
      <c r="A43" s="13">
        <v>39</v>
      </c>
      <c r="B43" s="14">
        <f>MATCH(A43-1,属性投放!$T$6:$T$114,1)</f>
        <v>2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9"/>
      <c r="I43" s="49"/>
      <c r="J43" s="13"/>
      <c r="K43" s="13"/>
      <c r="L43" s="13"/>
      <c r="M43" s="13"/>
      <c r="N43" s="13"/>
      <c r="O43" s="13"/>
      <c r="P43" s="13"/>
      <c r="Q43" s="13"/>
      <c r="R43" s="49"/>
      <c r="S43" s="76"/>
      <c r="T43" s="13"/>
      <c r="U43" s="13"/>
      <c r="V43" s="13"/>
      <c r="W43" s="13"/>
      <c r="X43" s="13"/>
      <c r="Y43" s="13"/>
      <c r="Z43" s="32"/>
      <c r="AB43" s="13">
        <v>39</v>
      </c>
      <c r="AC43" s="13">
        <v>132</v>
      </c>
      <c r="AD43" s="37" t="s">
        <v>1325</v>
      </c>
      <c r="AE43" s="37" t="s">
        <v>1343</v>
      </c>
      <c r="AF43" s="13"/>
      <c r="AG43" s="13"/>
      <c r="AH43" s="13"/>
    </row>
    <row r="44" spans="1:34" ht="16.5" x14ac:dyDescent="0.2">
      <c r="A44" s="13">
        <v>40</v>
      </c>
      <c r="B44" s="14">
        <f>MATCH(A44-1,属性投放!$T$6:$T$114,1)</f>
        <v>2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8">
        <f>IF(COUNTIF(属性投放!$AC$6:$AC$26,"="&amp;开启等级!A44)&gt;0,D44,0)</f>
        <v>7</v>
      </c>
      <c r="H44" s="46">
        <v>2</v>
      </c>
      <c r="I44" s="46"/>
      <c r="J44" s="13"/>
      <c r="K44" s="13"/>
      <c r="L44" s="13"/>
      <c r="M44" s="13"/>
      <c r="N44" s="13"/>
      <c r="O44" s="13"/>
      <c r="P44" s="13"/>
      <c r="Q44" s="13"/>
      <c r="R44" s="49"/>
      <c r="S44" s="76"/>
      <c r="T44" s="13"/>
      <c r="U44" s="13"/>
      <c r="V44" s="13"/>
      <c r="W44" s="13"/>
      <c r="X44" s="13"/>
      <c r="Y44" s="13"/>
      <c r="Z44" s="32"/>
      <c r="AB44" s="13">
        <v>40</v>
      </c>
      <c r="AC44" s="13">
        <v>133</v>
      </c>
      <c r="AD44" s="13"/>
      <c r="AE44" s="13"/>
      <c r="AF44" s="13"/>
      <c r="AG44" s="13"/>
      <c r="AH44" s="13"/>
    </row>
    <row r="45" spans="1:34" ht="16.5" x14ac:dyDescent="0.2">
      <c r="A45" s="13">
        <v>41</v>
      </c>
      <c r="B45" s="14">
        <f>MATCH(A45-1,属性投放!$T$6:$T$114,1)</f>
        <v>2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9"/>
      <c r="I45" s="49"/>
      <c r="J45" s="13"/>
      <c r="K45" s="13"/>
      <c r="L45" s="13"/>
      <c r="M45" s="13"/>
      <c r="N45" s="13"/>
      <c r="O45" s="13"/>
      <c r="P45" s="13"/>
      <c r="Q45" s="13"/>
      <c r="R45" s="49"/>
      <c r="S45" s="76"/>
      <c r="T45" s="13"/>
      <c r="U45" s="13"/>
      <c r="V45" s="13"/>
      <c r="W45" s="13"/>
      <c r="X45" s="13"/>
      <c r="Y45" s="13"/>
      <c r="Z45" s="32"/>
      <c r="AB45" s="13">
        <v>41</v>
      </c>
      <c r="AC45" s="13">
        <v>134</v>
      </c>
      <c r="AD45" s="13"/>
      <c r="AE45" s="13"/>
      <c r="AF45" s="13"/>
      <c r="AG45" s="13"/>
      <c r="AH45" s="13"/>
    </row>
    <row r="46" spans="1:34" ht="16.5" x14ac:dyDescent="0.2">
      <c r="A46" s="13">
        <v>42</v>
      </c>
      <c r="B46" s="14">
        <f>MATCH(A46-1,属性投放!$T$6:$T$114,1)</f>
        <v>2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9"/>
      <c r="I46" s="49"/>
      <c r="J46" s="13"/>
      <c r="K46" s="13"/>
      <c r="L46" s="13"/>
      <c r="M46" s="13"/>
      <c r="N46" s="13"/>
      <c r="O46" s="13"/>
      <c r="P46" s="13"/>
      <c r="Q46" s="13"/>
      <c r="R46" s="49"/>
      <c r="S46" s="76"/>
      <c r="T46" s="13"/>
      <c r="U46" s="13"/>
      <c r="V46" s="13"/>
      <c r="W46" s="13"/>
      <c r="X46" s="13"/>
      <c r="Y46" s="13"/>
      <c r="Z46" s="32"/>
      <c r="AB46" s="13">
        <v>42</v>
      </c>
      <c r="AC46" s="13">
        <v>134</v>
      </c>
      <c r="AD46" s="37" t="s">
        <v>1326</v>
      </c>
      <c r="AE46" s="13"/>
      <c r="AF46" s="13"/>
      <c r="AG46" s="13"/>
      <c r="AH46" s="13"/>
    </row>
    <row r="47" spans="1:34" ht="16.5" x14ac:dyDescent="0.2">
      <c r="A47" s="13">
        <v>43</v>
      </c>
      <c r="B47" s="14">
        <f>MATCH(A47-1,属性投放!$T$6:$T$114,1)</f>
        <v>3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9"/>
      <c r="I47" s="49"/>
      <c r="J47" s="13"/>
      <c r="K47" s="13"/>
      <c r="L47" s="13"/>
      <c r="M47" s="13"/>
      <c r="N47" s="13"/>
      <c r="O47" s="13"/>
      <c r="P47" s="13"/>
      <c r="Q47" s="13"/>
      <c r="R47" s="49"/>
      <c r="S47" s="76"/>
      <c r="T47" s="13"/>
      <c r="U47" s="13"/>
      <c r="V47" s="13"/>
      <c r="W47" s="13"/>
      <c r="X47" s="13"/>
      <c r="Y47" s="13"/>
      <c r="Z47" s="32"/>
      <c r="AB47" s="13">
        <v>43</v>
      </c>
      <c r="AC47" s="13">
        <v>136</v>
      </c>
      <c r="AD47" s="13"/>
      <c r="AE47" s="13"/>
      <c r="AF47" s="13">
        <v>7</v>
      </c>
      <c r="AG47" s="13"/>
      <c r="AH47" s="13"/>
    </row>
    <row r="48" spans="1:34" ht="16.5" x14ac:dyDescent="0.2">
      <c r="A48" s="13">
        <v>44</v>
      </c>
      <c r="B48" s="14">
        <f>MATCH(A48-1,属性投放!$T$6:$T$114,1)</f>
        <v>3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9"/>
      <c r="I48" s="49"/>
      <c r="J48" s="13"/>
      <c r="K48" s="13"/>
      <c r="L48" s="13"/>
      <c r="M48" s="13"/>
      <c r="N48" s="13"/>
      <c r="O48" s="13"/>
      <c r="P48" s="13"/>
      <c r="Q48" s="13"/>
      <c r="R48" s="49"/>
      <c r="S48" s="76"/>
      <c r="T48" s="13"/>
      <c r="U48" s="13"/>
      <c r="V48" s="13"/>
      <c r="W48" s="13"/>
      <c r="X48" s="13"/>
      <c r="Y48" s="13"/>
      <c r="Z48" s="32"/>
      <c r="AB48" s="13">
        <v>44</v>
      </c>
      <c r="AC48" s="13">
        <v>137</v>
      </c>
      <c r="AD48" s="13"/>
      <c r="AE48" s="13"/>
      <c r="AF48" s="13"/>
      <c r="AG48" s="13"/>
      <c r="AH48" s="13"/>
    </row>
    <row r="49" spans="1:34" ht="16.5" x14ac:dyDescent="0.2">
      <c r="A49" s="13">
        <v>45</v>
      </c>
      <c r="B49" s="14">
        <f>MATCH(A49-1,属性投放!$T$6:$T$114,1)</f>
        <v>3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7">
        <f>IF(COUNTIF(属性投放!$AC$6:$AC$26,"="&amp;开启等级!A49)&gt;0,D49,0)</f>
        <v>8</v>
      </c>
      <c r="H49" s="49"/>
      <c r="I49" s="49"/>
      <c r="J49" s="46">
        <v>1</v>
      </c>
      <c r="K49" s="13"/>
      <c r="L49" s="13"/>
      <c r="M49" s="13"/>
      <c r="N49" s="13"/>
      <c r="O49" s="13"/>
      <c r="P49" s="13"/>
      <c r="Q49" s="13"/>
      <c r="R49" s="49"/>
      <c r="S49" s="76"/>
      <c r="T49" s="13"/>
      <c r="U49" s="13"/>
      <c r="V49" s="13"/>
      <c r="W49" s="13"/>
      <c r="X49" s="13"/>
      <c r="Y49" s="13"/>
      <c r="Z49" s="32"/>
      <c r="AB49" s="13">
        <v>45</v>
      </c>
      <c r="AC49" s="13">
        <v>138</v>
      </c>
      <c r="AD49" s="37" t="s">
        <v>1328</v>
      </c>
      <c r="AE49" s="13"/>
      <c r="AF49" s="13"/>
      <c r="AG49" s="13"/>
      <c r="AH49" s="13"/>
    </row>
    <row r="50" spans="1:34" ht="16.5" x14ac:dyDescent="0.2">
      <c r="A50" s="13">
        <v>46</v>
      </c>
      <c r="B50" s="14">
        <f>MATCH(A50-1,属性投放!$T$6:$T$114,1)</f>
        <v>3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9"/>
      <c r="I50" s="49"/>
      <c r="J50" s="49"/>
      <c r="K50" s="13"/>
      <c r="L50" s="13"/>
      <c r="M50" s="13"/>
      <c r="N50" s="13"/>
      <c r="O50" s="13"/>
      <c r="P50" s="13"/>
      <c r="Q50" s="13"/>
      <c r="R50" s="49"/>
      <c r="S50" s="76"/>
      <c r="T50" s="13"/>
      <c r="U50" s="13"/>
      <c r="V50" s="13"/>
      <c r="W50" s="13"/>
      <c r="X50" s="13"/>
      <c r="Y50" s="13"/>
      <c r="Z50" s="32"/>
      <c r="AB50" s="13">
        <v>46</v>
      </c>
      <c r="AC50" s="13">
        <v>139</v>
      </c>
      <c r="AD50" s="13"/>
      <c r="AE50" s="13"/>
      <c r="AF50" s="13"/>
      <c r="AG50" s="13">
        <v>8</v>
      </c>
      <c r="AH50" s="13"/>
    </row>
    <row r="51" spans="1:34" ht="16.5" x14ac:dyDescent="0.2">
      <c r="A51" s="13">
        <v>47</v>
      </c>
      <c r="B51" s="14">
        <f>MATCH(A51-1,属性投放!$T$6:$T$114,1)</f>
        <v>3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9"/>
      <c r="I51" s="49"/>
      <c r="J51" s="49"/>
      <c r="K51" s="46"/>
      <c r="L51" s="13"/>
      <c r="M51" s="13"/>
      <c r="N51" s="13"/>
      <c r="O51" s="13"/>
      <c r="P51" s="13"/>
      <c r="Q51" s="13"/>
      <c r="R51" s="49"/>
      <c r="S51" s="76"/>
      <c r="T51" s="13"/>
      <c r="U51" s="13"/>
      <c r="V51" s="13"/>
      <c r="W51" s="13"/>
      <c r="X51" s="13"/>
      <c r="Y51" s="13"/>
      <c r="Z51" s="32"/>
      <c r="AB51" s="13">
        <v>47</v>
      </c>
      <c r="AC51" s="13">
        <v>139</v>
      </c>
      <c r="AD51" s="13"/>
      <c r="AE51" s="13"/>
      <c r="AF51" s="13"/>
      <c r="AG51" s="13"/>
      <c r="AH51" s="13"/>
    </row>
    <row r="52" spans="1:34" ht="16.5" x14ac:dyDescent="0.2">
      <c r="A52" s="13">
        <v>48</v>
      </c>
      <c r="B52" s="14">
        <f>MATCH(A52-1,属性投放!$T$6:$T$114,1)</f>
        <v>3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9"/>
      <c r="I52" s="49"/>
      <c r="J52" s="49"/>
      <c r="K52" s="49"/>
      <c r="L52" s="13"/>
      <c r="M52" s="13"/>
      <c r="N52" s="13"/>
      <c r="O52" s="13"/>
      <c r="P52" s="13"/>
      <c r="Q52" s="13"/>
      <c r="R52" s="49"/>
      <c r="S52" s="76"/>
      <c r="T52" s="13"/>
      <c r="U52" s="13"/>
      <c r="V52" s="13"/>
      <c r="W52" s="13"/>
      <c r="X52" s="13"/>
      <c r="Y52" s="13"/>
      <c r="Z52" s="32"/>
      <c r="AB52" s="13">
        <v>48</v>
      </c>
      <c r="AC52" s="13">
        <v>141</v>
      </c>
      <c r="AD52" s="37" t="s">
        <v>1327</v>
      </c>
      <c r="AE52" s="37" t="s">
        <v>1344</v>
      </c>
      <c r="AF52" s="13"/>
      <c r="AG52" s="13"/>
      <c r="AH52" s="13"/>
    </row>
    <row r="53" spans="1:34" ht="16.5" x14ac:dyDescent="0.2">
      <c r="A53" s="13">
        <v>49</v>
      </c>
      <c r="B53" s="14">
        <f>MATCH(A53-1,属性投放!$T$6:$T$114,1)</f>
        <v>3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9"/>
      <c r="I53" s="49"/>
      <c r="J53" s="49"/>
      <c r="K53" s="49"/>
      <c r="L53" s="13"/>
      <c r="M53" s="13"/>
      <c r="N53" s="13"/>
      <c r="O53" s="13"/>
      <c r="P53" s="13"/>
      <c r="Q53" s="13"/>
      <c r="R53" s="49"/>
      <c r="S53" s="77"/>
      <c r="T53" s="13"/>
      <c r="U53" s="13"/>
      <c r="V53" s="13"/>
      <c r="W53" s="13"/>
      <c r="X53" s="13"/>
      <c r="Y53" s="13"/>
      <c r="Z53" s="32"/>
      <c r="AB53" s="13">
        <v>49</v>
      </c>
      <c r="AC53" s="13">
        <v>142</v>
      </c>
      <c r="AD53" s="13"/>
      <c r="AE53" s="13"/>
      <c r="AF53" s="13"/>
      <c r="AG53" s="13"/>
      <c r="AH53" s="13"/>
    </row>
    <row r="54" spans="1:34" ht="16.5" x14ac:dyDescent="0.2">
      <c r="A54" s="13">
        <v>50</v>
      </c>
      <c r="B54" s="14">
        <f>MATCH(A54-1,属性投放!$T$6:$T$114,1)</f>
        <v>4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7">
        <f>IF(COUNTIF(属性投放!$AC$6:$AC$26,"="&amp;开启等级!A54)&gt;0,D54,0)</f>
        <v>9</v>
      </c>
      <c r="H54" s="49"/>
      <c r="I54" s="49"/>
      <c r="J54" s="49"/>
      <c r="K54" s="49"/>
      <c r="L54" s="13"/>
      <c r="M54" s="13"/>
      <c r="N54" s="13"/>
      <c r="O54" s="13"/>
      <c r="P54" s="13"/>
      <c r="Q54" s="13"/>
      <c r="S54" s="78" t="s">
        <v>1468</v>
      </c>
      <c r="T54" s="13"/>
      <c r="U54" s="13"/>
      <c r="V54" s="13"/>
      <c r="W54" s="13"/>
      <c r="X54" s="13"/>
      <c r="Y54" s="13"/>
      <c r="AB54" s="13">
        <v>50</v>
      </c>
      <c r="AC54" s="13">
        <v>142</v>
      </c>
      <c r="AD54" s="37" t="s">
        <v>1330</v>
      </c>
      <c r="AE54" s="13"/>
      <c r="AF54" s="13"/>
      <c r="AG54" s="13"/>
      <c r="AH54" s="13"/>
    </row>
    <row r="55" spans="1:34" ht="16.5" x14ac:dyDescent="0.2">
      <c r="A55" s="13">
        <v>51</v>
      </c>
      <c r="B55" s="14">
        <f>MATCH(A55-1,属性投放!$T$6:$T$114,1)</f>
        <v>4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9"/>
      <c r="I55" s="49"/>
      <c r="J55" s="49"/>
      <c r="K55" s="49"/>
      <c r="L55" s="13"/>
      <c r="M55" s="13"/>
      <c r="N55" s="13"/>
      <c r="O55" s="13"/>
      <c r="P55" s="13"/>
      <c r="Q55" s="13"/>
      <c r="R55" s="49"/>
      <c r="S55" s="79"/>
      <c r="T55" s="13"/>
      <c r="U55" s="13"/>
      <c r="V55" s="13"/>
      <c r="W55" s="13"/>
      <c r="X55" s="13"/>
      <c r="Y55" s="13"/>
      <c r="AB55" s="13">
        <v>51</v>
      </c>
      <c r="AC55" s="13">
        <v>143</v>
      </c>
      <c r="AD55" s="13"/>
      <c r="AE55" s="13"/>
      <c r="AF55" s="13"/>
      <c r="AG55" s="13"/>
      <c r="AH55" s="13"/>
    </row>
    <row r="56" spans="1:34" ht="16.5" x14ac:dyDescent="0.2">
      <c r="A56" s="13">
        <v>52</v>
      </c>
      <c r="B56" s="14">
        <f>MATCH(A56-1,属性投放!$T$6:$T$114,1)</f>
        <v>4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9"/>
      <c r="I56" s="49"/>
      <c r="J56" s="49"/>
      <c r="K56" s="49"/>
      <c r="L56" s="13"/>
      <c r="M56" s="13"/>
      <c r="N56" s="13"/>
      <c r="O56" s="13"/>
      <c r="P56" s="13"/>
      <c r="Q56" s="13"/>
      <c r="R56" s="49"/>
      <c r="S56" s="79"/>
      <c r="T56" s="13"/>
      <c r="U56" s="13"/>
      <c r="V56" s="13"/>
      <c r="W56" s="13"/>
      <c r="X56" s="13"/>
      <c r="Y56" s="13"/>
      <c r="AB56" s="13">
        <v>52</v>
      </c>
      <c r="AC56" s="13">
        <v>144</v>
      </c>
      <c r="AD56" s="13"/>
      <c r="AE56" s="13"/>
      <c r="AF56" s="13"/>
      <c r="AG56" s="13"/>
      <c r="AH56" s="13"/>
    </row>
    <row r="57" spans="1:34" ht="16.5" x14ac:dyDescent="0.2">
      <c r="A57" s="13">
        <v>53</v>
      </c>
      <c r="B57" s="14">
        <f>MATCH(A57-1,属性投放!$T$6:$T$114,1)</f>
        <v>4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9"/>
      <c r="I57" s="49"/>
      <c r="J57" s="49"/>
      <c r="K57" s="49"/>
      <c r="L57" s="13"/>
      <c r="M57" s="13"/>
      <c r="N57" s="13"/>
      <c r="O57" s="13"/>
      <c r="P57" s="13"/>
      <c r="Q57" s="13"/>
      <c r="R57" s="46">
        <v>2</v>
      </c>
      <c r="S57" s="79"/>
      <c r="T57" s="13"/>
      <c r="U57" s="13"/>
      <c r="V57" s="13"/>
      <c r="W57" s="13"/>
      <c r="X57" s="13"/>
      <c r="Y57" s="13"/>
      <c r="AB57" s="13">
        <v>53</v>
      </c>
      <c r="AC57" s="13">
        <v>144</v>
      </c>
      <c r="AD57" s="13"/>
      <c r="AE57" s="13"/>
      <c r="AF57" s="13"/>
      <c r="AG57" s="13"/>
      <c r="AH57" s="13">
        <v>7</v>
      </c>
    </row>
    <row r="58" spans="1:34" ht="16.5" x14ac:dyDescent="0.2">
      <c r="A58" s="13">
        <v>54</v>
      </c>
      <c r="B58" s="14">
        <f>MATCH(A58-1,属性投放!$T$6:$T$114,1)</f>
        <v>4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9"/>
      <c r="I58" s="49"/>
      <c r="J58" s="49"/>
      <c r="K58" s="49"/>
      <c r="L58" s="13"/>
      <c r="M58" s="13"/>
      <c r="N58" s="13"/>
      <c r="O58" s="13"/>
      <c r="P58" s="13"/>
      <c r="Q58" s="13"/>
      <c r="R58" s="49"/>
      <c r="S58" s="79"/>
      <c r="T58" s="13"/>
      <c r="U58" s="13"/>
      <c r="V58" s="13"/>
      <c r="W58" s="13"/>
      <c r="X58" s="13"/>
      <c r="Y58" s="13"/>
      <c r="AB58" s="13">
        <v>54</v>
      </c>
      <c r="AC58" s="13">
        <v>146</v>
      </c>
      <c r="AD58" s="37" t="s">
        <v>1329</v>
      </c>
      <c r="AE58" s="13"/>
      <c r="AF58" s="13"/>
      <c r="AG58" s="13"/>
      <c r="AH58" s="13"/>
    </row>
    <row r="59" spans="1:34" ht="16.5" x14ac:dyDescent="0.2">
      <c r="A59" s="13">
        <v>55</v>
      </c>
      <c r="B59" s="14">
        <f>MATCH(A59-1,属性投放!$T$6:$T$114,1)</f>
        <v>4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9"/>
      <c r="I59" s="49"/>
      <c r="J59" s="46">
        <v>2</v>
      </c>
      <c r="K59" s="50"/>
      <c r="M59" s="13"/>
      <c r="N59" s="13"/>
      <c r="O59" s="13"/>
      <c r="P59" s="13"/>
      <c r="Q59" s="13"/>
      <c r="R59" s="49"/>
      <c r="S59" s="79"/>
      <c r="T59" s="13"/>
      <c r="U59" s="13"/>
      <c r="V59" s="13"/>
      <c r="W59" s="13"/>
      <c r="X59" s="13"/>
      <c r="Y59" s="13"/>
      <c r="AB59" s="13">
        <v>55</v>
      </c>
      <c r="AC59" s="13">
        <v>147</v>
      </c>
      <c r="AD59" s="13"/>
      <c r="AE59" s="13"/>
      <c r="AF59" s="13"/>
      <c r="AG59" s="13"/>
      <c r="AH59" s="13"/>
    </row>
    <row r="60" spans="1:34" ht="16.5" x14ac:dyDescent="0.2">
      <c r="A60" s="13">
        <v>56</v>
      </c>
      <c r="B60" s="14">
        <f>MATCH(A60-1,属性投放!$T$6:$T$114,1)</f>
        <v>4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9"/>
      <c r="I60" s="49"/>
      <c r="J60" s="49"/>
      <c r="K60" s="50"/>
      <c r="L60" s="49"/>
      <c r="M60" s="13"/>
      <c r="N60" s="13"/>
      <c r="O60" s="13"/>
      <c r="P60" s="13"/>
      <c r="Q60" s="13"/>
      <c r="R60" s="49"/>
      <c r="S60" s="79"/>
      <c r="T60" s="13"/>
      <c r="U60" s="13"/>
      <c r="V60" s="13"/>
      <c r="W60" s="13"/>
      <c r="X60" s="13"/>
      <c r="Y60" s="13"/>
      <c r="AB60" s="13">
        <v>56</v>
      </c>
      <c r="AC60" s="13">
        <v>147</v>
      </c>
      <c r="AD60" s="37" t="s">
        <v>1331</v>
      </c>
      <c r="AE60" s="13"/>
      <c r="AF60" s="13"/>
      <c r="AG60" s="13"/>
      <c r="AH60" s="13"/>
    </row>
    <row r="61" spans="1:34" ht="16.5" x14ac:dyDescent="0.2">
      <c r="A61" s="13">
        <v>57</v>
      </c>
      <c r="B61" s="14">
        <f>MATCH(A61-1,属性投放!$T$6:$T$114,1)</f>
        <v>5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9"/>
      <c r="I61" s="49"/>
      <c r="J61" s="49"/>
      <c r="K61" s="50"/>
      <c r="L61" s="46"/>
      <c r="M61" s="13"/>
      <c r="N61" s="13"/>
      <c r="O61" s="13"/>
      <c r="P61" s="13"/>
      <c r="Q61" s="13"/>
      <c r="R61" s="49"/>
      <c r="S61" s="79"/>
      <c r="T61" s="13"/>
      <c r="U61" s="13"/>
      <c r="V61" s="13"/>
      <c r="W61" s="13"/>
      <c r="X61" s="13"/>
      <c r="Y61" s="13"/>
      <c r="AB61" s="13">
        <v>57</v>
      </c>
      <c r="AC61" s="13">
        <v>148</v>
      </c>
      <c r="AD61" s="13"/>
      <c r="AE61" s="13"/>
      <c r="AF61" s="13"/>
      <c r="AG61" s="13"/>
      <c r="AH61" s="13"/>
    </row>
    <row r="62" spans="1:34" ht="16.5" x14ac:dyDescent="0.2">
      <c r="A62" s="13">
        <v>58</v>
      </c>
      <c r="B62" s="14">
        <f>MATCH(A62-1,属性投放!$T$6:$T$114,1)</f>
        <v>5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9"/>
      <c r="I62" s="49"/>
      <c r="J62" s="49"/>
      <c r="K62" s="50"/>
      <c r="L62" s="49"/>
      <c r="M62" s="13"/>
      <c r="N62" s="13"/>
      <c r="O62" s="13"/>
      <c r="P62" s="13"/>
      <c r="Q62" s="13"/>
      <c r="R62" s="49"/>
      <c r="S62" s="79"/>
      <c r="T62" s="13"/>
      <c r="U62" s="13"/>
      <c r="V62" s="13"/>
      <c r="W62" s="13"/>
      <c r="X62" s="13"/>
      <c r="Y62" s="13"/>
      <c r="AB62" s="13">
        <v>58</v>
      </c>
      <c r="AC62" s="13">
        <v>149</v>
      </c>
      <c r="AD62" s="13"/>
      <c r="AE62" s="13"/>
      <c r="AF62" s="13"/>
      <c r="AG62" s="13"/>
      <c r="AH62" s="13"/>
    </row>
    <row r="63" spans="1:34" ht="16.5" x14ac:dyDescent="0.2">
      <c r="A63" s="13">
        <v>59</v>
      </c>
      <c r="B63" s="14">
        <f>MATCH(A63-1,属性投放!$T$6:$T$114,1)</f>
        <v>5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9"/>
      <c r="I63" s="49"/>
      <c r="J63" s="49"/>
      <c r="K63" s="50"/>
      <c r="L63" s="49"/>
      <c r="M63" s="13"/>
      <c r="N63" s="13"/>
      <c r="O63" s="13"/>
      <c r="P63" s="13"/>
      <c r="Q63" s="13"/>
      <c r="R63" s="49"/>
      <c r="S63" s="79"/>
      <c r="T63" s="13"/>
      <c r="U63" s="13"/>
      <c r="V63" s="13"/>
      <c r="W63" s="13"/>
      <c r="X63" s="13"/>
      <c r="Y63" s="13"/>
      <c r="AB63" s="13">
        <v>59</v>
      </c>
      <c r="AC63" s="13">
        <v>149</v>
      </c>
      <c r="AD63" s="13"/>
      <c r="AE63" s="13"/>
      <c r="AF63" s="13"/>
      <c r="AG63" s="13"/>
      <c r="AH63" s="13"/>
    </row>
    <row r="64" spans="1:34" ht="16.5" x14ac:dyDescent="0.2">
      <c r="A64" s="13">
        <v>60</v>
      </c>
      <c r="B64" s="14">
        <f>MATCH(A64-1,属性投放!$T$6:$T$114,1)</f>
        <v>5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8">
        <f>IF(COUNTIF(属性投放!$AC$6:$AC$26,"="&amp;开启等级!A64)&gt;0,D64,0)</f>
        <v>10</v>
      </c>
      <c r="H64" s="46">
        <v>3</v>
      </c>
      <c r="I64" s="46"/>
      <c r="J64" s="49"/>
      <c r="K64" s="50"/>
      <c r="L64" s="49"/>
      <c r="N64" s="13"/>
      <c r="O64" s="13"/>
      <c r="P64" s="13"/>
      <c r="Q64" s="13"/>
      <c r="R64" s="49"/>
      <c r="S64" s="79"/>
      <c r="T64" s="13"/>
      <c r="U64" s="13"/>
      <c r="V64" s="13"/>
      <c r="W64" s="13"/>
      <c r="X64" s="13"/>
      <c r="Y64" s="13"/>
      <c r="AB64" s="13">
        <v>60</v>
      </c>
      <c r="AC64" s="13">
        <v>150</v>
      </c>
      <c r="AD64" s="37" t="s">
        <v>1332</v>
      </c>
      <c r="AE64" s="37" t="s">
        <v>1345</v>
      </c>
      <c r="AF64" s="13"/>
      <c r="AG64" s="13"/>
      <c r="AH64" s="13"/>
    </row>
    <row r="65" spans="1:25" ht="16.5" x14ac:dyDescent="0.2">
      <c r="A65" s="13">
        <v>61</v>
      </c>
      <c r="B65" s="14">
        <f>MATCH(A65-1,属性投放!$T$6:$T$114,1)</f>
        <v>5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9"/>
      <c r="I65" s="49"/>
      <c r="J65" s="49"/>
      <c r="K65" s="50"/>
      <c r="L65" s="49"/>
      <c r="M65" s="49"/>
      <c r="N65" s="13"/>
      <c r="O65" s="13"/>
      <c r="P65" s="13"/>
      <c r="Q65" s="13"/>
      <c r="R65" s="49"/>
      <c r="S65" s="79"/>
      <c r="T65" s="13"/>
      <c r="U65" s="13"/>
      <c r="V65" s="13"/>
      <c r="W65" s="13"/>
      <c r="X65" s="13"/>
      <c r="Y65" s="13"/>
    </row>
    <row r="66" spans="1:25" ht="16.5" x14ac:dyDescent="0.2">
      <c r="A66" s="13">
        <v>62</v>
      </c>
      <c r="B66" s="14">
        <f>MATCH(A66-1,属性投放!$T$6:$T$114,1)</f>
        <v>5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9"/>
      <c r="I66" s="49"/>
      <c r="J66" s="49"/>
      <c r="K66" s="50"/>
      <c r="L66" s="49"/>
      <c r="M66" s="46"/>
      <c r="N66" s="13"/>
      <c r="O66" s="13"/>
      <c r="P66" s="13"/>
      <c r="Q66" s="13"/>
      <c r="R66" s="49"/>
      <c r="S66" s="79"/>
      <c r="T66" s="13"/>
      <c r="U66" s="13"/>
      <c r="V66" s="13"/>
      <c r="W66" s="13"/>
      <c r="X66" s="13"/>
      <c r="Y66" s="13"/>
    </row>
    <row r="67" spans="1:25" ht="16.5" x14ac:dyDescent="0.2">
      <c r="A67" s="13">
        <v>63</v>
      </c>
      <c r="B67" s="14">
        <f>MATCH(A67-1,属性投放!$T$6:$T$114,1)</f>
        <v>6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9"/>
      <c r="I67" s="49"/>
      <c r="J67" s="49"/>
      <c r="K67" s="50"/>
      <c r="L67" s="49"/>
      <c r="M67" s="49"/>
      <c r="N67" s="13"/>
      <c r="O67" s="13"/>
      <c r="P67" s="13"/>
      <c r="Q67" s="13"/>
      <c r="R67" s="49"/>
      <c r="S67" s="79"/>
      <c r="T67" s="13"/>
      <c r="U67" s="13"/>
      <c r="V67" s="13"/>
      <c r="W67" s="13"/>
      <c r="X67" s="13"/>
      <c r="Y67" s="13"/>
    </row>
    <row r="68" spans="1:25" ht="16.5" x14ac:dyDescent="0.2">
      <c r="A68" s="13">
        <v>64</v>
      </c>
      <c r="B68" s="14">
        <f>MATCH(A68-1,属性投放!$T$6:$T$114,1)</f>
        <v>6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9"/>
      <c r="I68" s="49"/>
      <c r="J68" s="49"/>
      <c r="K68" s="50"/>
      <c r="L68" s="49"/>
      <c r="M68" s="49"/>
      <c r="N68" s="13"/>
      <c r="O68" s="13"/>
      <c r="P68" s="13"/>
      <c r="Q68" s="13"/>
      <c r="R68" s="49"/>
      <c r="S68" s="79"/>
      <c r="T68" s="13"/>
      <c r="U68" s="13"/>
      <c r="V68" s="13"/>
      <c r="W68" s="13"/>
      <c r="X68" s="13"/>
      <c r="Y68" s="13"/>
    </row>
    <row r="69" spans="1:25" ht="16.5" x14ac:dyDescent="0.2">
      <c r="A69" s="13">
        <v>65</v>
      </c>
      <c r="B69" s="14">
        <f>MATCH(A69-1,属性投放!$T$6:$T$114,1)</f>
        <v>6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7">
        <f>IF(COUNTIF(属性投放!$AC$6:$AC$26,"="&amp;开启等级!A69)&gt;0,D69,0)</f>
        <v>11</v>
      </c>
      <c r="H69" s="49"/>
      <c r="I69" s="49"/>
      <c r="J69" s="46">
        <v>3</v>
      </c>
      <c r="K69" s="51"/>
      <c r="L69" s="49"/>
      <c r="M69" s="49"/>
      <c r="O69" s="13"/>
      <c r="P69" s="13"/>
      <c r="Q69" s="13"/>
      <c r="R69" s="49"/>
      <c r="S69" s="79"/>
      <c r="T69" s="13"/>
      <c r="U69" s="13"/>
      <c r="V69" s="13"/>
      <c r="W69" s="13"/>
      <c r="X69" s="13"/>
      <c r="Y69" s="13"/>
    </row>
    <row r="70" spans="1:25" ht="16.5" x14ac:dyDescent="0.2">
      <c r="A70" s="13">
        <v>66</v>
      </c>
      <c r="B70" s="14">
        <f>MATCH(A70-1,属性投放!$T$6:$T$114,1)</f>
        <v>6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9"/>
      <c r="I70" s="49"/>
      <c r="J70" s="49"/>
      <c r="K70" s="51"/>
      <c r="L70" s="50"/>
      <c r="M70" s="49"/>
      <c r="N70" s="49"/>
      <c r="O70" s="13"/>
      <c r="P70" s="13"/>
      <c r="Q70" s="13"/>
      <c r="R70" s="49"/>
      <c r="S70" s="79"/>
      <c r="T70" s="13"/>
      <c r="U70" s="13"/>
      <c r="V70" s="13"/>
      <c r="W70" s="13"/>
      <c r="X70" s="13"/>
      <c r="Y70" s="13"/>
    </row>
    <row r="71" spans="1:25" ht="16.5" x14ac:dyDescent="0.2">
      <c r="A71" s="13">
        <v>67</v>
      </c>
      <c r="B71" s="14">
        <f>MATCH(A71-1,属性投放!$T$6:$T$114,1)</f>
        <v>6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9"/>
      <c r="I71" s="49"/>
      <c r="J71" s="49"/>
      <c r="K71" s="51"/>
      <c r="L71" s="50"/>
      <c r="M71" s="49"/>
      <c r="N71" s="46"/>
      <c r="O71" s="13"/>
      <c r="P71" s="13"/>
      <c r="Q71" s="13"/>
      <c r="R71" s="49"/>
      <c r="S71" s="79"/>
      <c r="T71" s="13"/>
      <c r="U71" s="13"/>
      <c r="V71" s="13"/>
      <c r="W71" s="13"/>
      <c r="X71" s="13"/>
      <c r="Y71" s="13"/>
    </row>
    <row r="72" spans="1:25" ht="16.5" x14ac:dyDescent="0.2">
      <c r="A72" s="13">
        <v>68</v>
      </c>
      <c r="B72" s="14">
        <f>MATCH(A72-1,属性投放!$T$6:$T$114,1)</f>
        <v>7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9"/>
      <c r="I72" s="49"/>
      <c r="J72" s="49"/>
      <c r="K72" s="51"/>
      <c r="L72" s="50"/>
      <c r="M72" s="49"/>
      <c r="N72" s="49"/>
      <c r="O72" s="13"/>
      <c r="P72" s="13"/>
      <c r="Q72" s="13"/>
      <c r="R72" s="49"/>
      <c r="S72" s="79"/>
      <c r="T72" s="13"/>
      <c r="U72" s="13"/>
      <c r="V72" s="13"/>
      <c r="W72" s="13"/>
      <c r="X72" s="13"/>
      <c r="Y72" s="13"/>
    </row>
    <row r="73" spans="1:25" ht="16.5" x14ac:dyDescent="0.2">
      <c r="A73" s="13">
        <v>69</v>
      </c>
      <c r="B73" s="14">
        <f>MATCH(A73-1,属性投放!$T$6:$T$114,1)</f>
        <v>7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9"/>
      <c r="I73" s="49"/>
      <c r="J73" s="49"/>
      <c r="K73" s="51"/>
      <c r="L73" s="50"/>
      <c r="M73" s="49"/>
      <c r="N73" s="49"/>
      <c r="O73" s="13"/>
      <c r="P73" s="13"/>
      <c r="Q73" s="13"/>
      <c r="R73" s="49"/>
      <c r="S73" s="79"/>
      <c r="T73" s="13"/>
      <c r="U73" s="13"/>
      <c r="V73" s="13"/>
      <c r="W73" s="13"/>
      <c r="X73" s="13"/>
      <c r="Y73" s="13"/>
    </row>
    <row r="74" spans="1:25" ht="16.5" x14ac:dyDescent="0.2">
      <c r="A74" s="13">
        <v>70</v>
      </c>
      <c r="B74" s="14">
        <f>MATCH(A74-1,属性投放!$T$6:$T$114,1)</f>
        <v>7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7">
        <f>IF(COUNTIF(属性投放!$AC$6:$AC$26,"="&amp;开启等级!A74)&gt;0,D74,0)</f>
        <v>12</v>
      </c>
      <c r="H74" s="49"/>
      <c r="I74" s="49"/>
      <c r="J74" s="49"/>
      <c r="K74" s="51"/>
      <c r="L74" s="50"/>
      <c r="M74" s="49"/>
      <c r="N74" s="49"/>
      <c r="O74" s="13"/>
      <c r="P74" s="13"/>
      <c r="Q74" s="13"/>
      <c r="R74" s="49"/>
      <c r="S74" s="79"/>
      <c r="T74" s="13"/>
      <c r="U74" s="13"/>
      <c r="V74" s="13"/>
      <c r="W74" s="13"/>
      <c r="X74" s="13"/>
      <c r="Y74" s="13"/>
    </row>
    <row r="75" spans="1:25" ht="16.5" x14ac:dyDescent="0.2">
      <c r="A75" s="13">
        <v>71</v>
      </c>
      <c r="B75" s="14">
        <f>MATCH(A75-1,属性投放!$T$6:$T$114,1)</f>
        <v>7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9"/>
      <c r="I75" s="49"/>
      <c r="J75" s="49"/>
      <c r="K75" s="51"/>
      <c r="L75" s="50"/>
      <c r="M75" s="50"/>
      <c r="N75" s="49"/>
      <c r="O75" s="13"/>
      <c r="P75" s="13"/>
      <c r="Q75" s="13"/>
      <c r="R75" s="49"/>
      <c r="S75" s="79"/>
      <c r="T75" s="13"/>
      <c r="U75" s="13"/>
      <c r="V75" s="13"/>
      <c r="W75" s="13"/>
      <c r="X75" s="13"/>
      <c r="Y75" s="13"/>
    </row>
    <row r="76" spans="1:25" ht="16.5" x14ac:dyDescent="0.2">
      <c r="A76" s="13">
        <v>72</v>
      </c>
      <c r="B76" s="14">
        <f>MATCH(A76-1,属性投放!$T$6:$T$114,1)</f>
        <v>8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9"/>
      <c r="I76" s="49"/>
      <c r="J76" s="49"/>
      <c r="K76" s="51"/>
      <c r="L76" s="50"/>
      <c r="M76" s="50"/>
      <c r="N76" s="49"/>
      <c r="O76" s="13"/>
      <c r="P76" s="13"/>
      <c r="Q76" s="13"/>
      <c r="R76" s="52"/>
      <c r="S76" s="80"/>
      <c r="T76" s="13"/>
      <c r="U76" s="13"/>
      <c r="V76" s="13"/>
      <c r="W76" s="13"/>
      <c r="X76" s="13"/>
      <c r="Y76" s="13"/>
    </row>
    <row r="77" spans="1:25" ht="16.5" x14ac:dyDescent="0.2">
      <c r="A77" s="13">
        <v>73</v>
      </c>
      <c r="B77" s="14">
        <f>MATCH(A77-1,属性投放!$T$6:$T$114,1)</f>
        <v>8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9"/>
      <c r="I77" s="49"/>
      <c r="J77" s="49"/>
      <c r="K77" s="52"/>
      <c r="L77" s="50"/>
      <c r="M77" s="50"/>
      <c r="N77" s="49"/>
      <c r="O77" s="13"/>
      <c r="P77" s="13"/>
      <c r="Q77" s="13"/>
      <c r="R77" s="46">
        <v>3</v>
      </c>
      <c r="S77" s="78"/>
      <c r="T77" s="13"/>
      <c r="U77" s="13"/>
      <c r="V77" s="13"/>
      <c r="W77" s="13"/>
      <c r="X77" s="13"/>
      <c r="Y77" s="13"/>
    </row>
    <row r="78" spans="1:25" ht="16.5" x14ac:dyDescent="0.2">
      <c r="A78" s="13">
        <v>74</v>
      </c>
      <c r="B78" s="14">
        <f>MATCH(A78-1,属性投放!$T$6:$T$114,1)</f>
        <v>8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9"/>
      <c r="I78" s="49"/>
      <c r="J78" s="49"/>
      <c r="K78" s="52"/>
      <c r="L78" s="50"/>
      <c r="M78" s="50"/>
      <c r="N78" s="49"/>
      <c r="O78" s="13"/>
      <c r="P78" s="13"/>
      <c r="Q78" s="13"/>
      <c r="R78" s="49"/>
      <c r="S78" s="79"/>
      <c r="T78" s="13"/>
      <c r="U78" s="13"/>
      <c r="V78" s="13"/>
      <c r="W78" s="13"/>
      <c r="X78" s="13"/>
      <c r="Y78" s="13"/>
    </row>
    <row r="79" spans="1:25" ht="16.5" x14ac:dyDescent="0.2">
      <c r="A79" s="13">
        <v>75</v>
      </c>
      <c r="B79" s="14">
        <f>MATCH(A79-1,属性投放!$T$6:$T$114,1)</f>
        <v>9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9"/>
      <c r="I79" s="49"/>
      <c r="J79" s="46">
        <v>4</v>
      </c>
      <c r="K79" s="52"/>
      <c r="L79" s="50"/>
      <c r="M79" s="50"/>
      <c r="N79" s="49"/>
      <c r="O79" s="13"/>
      <c r="P79" s="13"/>
      <c r="Q79" s="13"/>
      <c r="R79" s="49"/>
      <c r="S79" s="79"/>
      <c r="T79" s="13"/>
      <c r="U79" s="13"/>
      <c r="V79" s="13"/>
      <c r="W79" s="13"/>
      <c r="X79" s="13"/>
      <c r="Y79" s="13"/>
    </row>
    <row r="80" spans="1:25" ht="16.5" x14ac:dyDescent="0.2">
      <c r="A80" s="13">
        <v>76</v>
      </c>
      <c r="B80" s="14">
        <f>MATCH(A80-1,属性投放!$T$6:$T$114,1)</f>
        <v>9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9"/>
      <c r="I80" s="49"/>
      <c r="J80" s="49"/>
      <c r="K80" s="52"/>
      <c r="L80" s="51"/>
      <c r="M80" s="50"/>
      <c r="N80" s="50"/>
      <c r="O80" s="13"/>
      <c r="P80" s="13"/>
      <c r="Q80" s="13"/>
      <c r="R80" s="49"/>
      <c r="S80" s="79"/>
      <c r="T80" s="13"/>
      <c r="U80" s="13"/>
      <c r="V80" s="13"/>
      <c r="W80" s="13"/>
      <c r="X80" s="13"/>
      <c r="Y80" s="13"/>
    </row>
    <row r="81" spans="1:25" ht="16.5" x14ac:dyDescent="0.2">
      <c r="A81" s="13">
        <v>77</v>
      </c>
      <c r="B81" s="14">
        <f>MATCH(A81-1,属性投放!$T$6:$T$114,1)</f>
        <v>9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9"/>
      <c r="I81" s="49"/>
      <c r="J81" s="49"/>
      <c r="K81" s="52"/>
      <c r="L81" s="51"/>
      <c r="M81" s="50"/>
      <c r="N81" s="50"/>
      <c r="O81" s="13"/>
      <c r="P81" s="13"/>
      <c r="Q81" s="13"/>
      <c r="R81" s="49"/>
      <c r="S81" s="79"/>
      <c r="T81" s="13"/>
      <c r="U81" s="13"/>
      <c r="V81" s="13"/>
      <c r="W81" s="13"/>
      <c r="X81" s="13"/>
      <c r="Y81" s="13"/>
    </row>
    <row r="82" spans="1:25" ht="16.5" x14ac:dyDescent="0.2">
      <c r="A82" s="13">
        <v>78</v>
      </c>
      <c r="B82" s="14">
        <f>MATCH(A82-1,属性投放!$T$6:$T$114,1)</f>
        <v>9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9"/>
      <c r="I82" s="49"/>
      <c r="J82" s="49"/>
      <c r="K82" s="52"/>
      <c r="L82" s="51"/>
      <c r="M82" s="50"/>
      <c r="N82" s="50"/>
      <c r="O82" s="13"/>
      <c r="P82" s="13"/>
      <c r="Q82" s="13"/>
      <c r="R82" s="49"/>
      <c r="S82" s="79"/>
      <c r="T82" s="13"/>
      <c r="U82" s="13"/>
      <c r="V82" s="13"/>
      <c r="W82" s="13"/>
      <c r="X82" s="13"/>
      <c r="Y82" s="13"/>
    </row>
    <row r="83" spans="1:25" ht="16.5" x14ac:dyDescent="0.2">
      <c r="A83" s="13">
        <v>79</v>
      </c>
      <c r="B83" s="14">
        <f>MATCH(A83-1,属性投放!$T$6:$T$114,1)</f>
        <v>10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9"/>
      <c r="I83" s="49"/>
      <c r="J83" s="49"/>
      <c r="K83" s="52"/>
      <c r="L83" s="51"/>
      <c r="M83" s="50"/>
      <c r="N83" s="50"/>
      <c r="O83" s="13"/>
      <c r="P83" s="13"/>
      <c r="Q83" s="13"/>
      <c r="R83" s="49"/>
      <c r="S83" s="79"/>
      <c r="T83" s="13"/>
      <c r="U83" s="13"/>
      <c r="V83" s="13"/>
      <c r="W83" s="13"/>
      <c r="X83" s="13"/>
      <c r="Y83" s="13"/>
    </row>
    <row r="84" spans="1:25" ht="16.5" x14ac:dyDescent="0.2">
      <c r="A84" s="13">
        <v>80</v>
      </c>
      <c r="B84" s="14">
        <f>MATCH(A84-1,属性投放!$T$6:$T$114,1)</f>
        <v>10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8">
        <f>IF(COUNTIF(属性投放!$AC$6:$AC$26,"="&amp;开启等级!A84)&gt;0,D84,0)</f>
        <v>13</v>
      </c>
      <c r="H84" s="46">
        <v>4</v>
      </c>
      <c r="I84" s="46"/>
      <c r="J84" s="49"/>
      <c r="K84" s="52"/>
      <c r="L84" s="51"/>
      <c r="M84" s="50"/>
      <c r="N84" s="50"/>
      <c r="O84" s="46"/>
      <c r="P84" s="13"/>
      <c r="Q84" s="13"/>
      <c r="R84" s="49"/>
      <c r="S84" s="79"/>
      <c r="T84" s="13"/>
      <c r="U84" s="13"/>
      <c r="V84" s="13"/>
      <c r="W84" s="13"/>
      <c r="X84" s="13"/>
      <c r="Y84" s="13"/>
    </row>
    <row r="85" spans="1:25" ht="16.5" x14ac:dyDescent="0.2">
      <c r="A85" s="13">
        <v>81</v>
      </c>
      <c r="B85" s="14">
        <f>MATCH(A85-1,属性投放!$T$6:$T$114,1)</f>
        <v>10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9"/>
      <c r="I85" s="49"/>
      <c r="J85" s="49"/>
      <c r="K85" s="52"/>
      <c r="L85" s="51"/>
      <c r="M85" s="51"/>
      <c r="N85" s="50"/>
      <c r="O85" s="49"/>
      <c r="P85" s="13"/>
      <c r="Q85" s="13"/>
      <c r="R85" s="49"/>
      <c r="S85" s="79"/>
      <c r="T85" s="13"/>
      <c r="U85" s="13"/>
      <c r="V85" s="13"/>
      <c r="W85" s="13"/>
      <c r="X85" s="13"/>
      <c r="Y85" s="13"/>
    </row>
    <row r="86" spans="1:25" ht="16.5" x14ac:dyDescent="0.2">
      <c r="A86" s="13">
        <v>82</v>
      </c>
      <c r="B86" s="14">
        <f>MATCH(A86-1,属性投放!$T$6:$T$114,1)</f>
        <v>11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9"/>
      <c r="I86" s="49"/>
      <c r="J86" s="49"/>
      <c r="K86" s="52"/>
      <c r="L86" s="51"/>
      <c r="M86" s="51"/>
      <c r="N86" s="50"/>
      <c r="O86" s="49"/>
      <c r="P86" s="13"/>
      <c r="Q86" s="13"/>
      <c r="R86" s="49"/>
      <c r="S86" s="79"/>
      <c r="T86" s="13"/>
      <c r="U86" s="13"/>
      <c r="V86" s="13"/>
      <c r="W86" s="13"/>
      <c r="X86" s="13"/>
      <c r="Y86" s="13"/>
    </row>
    <row r="87" spans="1:25" ht="16.5" x14ac:dyDescent="0.2">
      <c r="A87" s="13">
        <v>83</v>
      </c>
      <c r="B87" s="14">
        <f>MATCH(A87-1,属性投放!$T$6:$T$114,1)</f>
        <v>11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9"/>
      <c r="I87" s="49"/>
      <c r="J87" s="49"/>
      <c r="K87" s="52"/>
      <c r="L87" s="51"/>
      <c r="M87" s="51"/>
      <c r="N87" s="50"/>
      <c r="O87" s="49"/>
      <c r="P87" s="13"/>
      <c r="Q87" s="13"/>
      <c r="R87" s="49"/>
      <c r="S87" s="79"/>
      <c r="T87" s="13"/>
      <c r="U87" s="13"/>
      <c r="V87" s="13"/>
      <c r="W87" s="13"/>
      <c r="X87" s="13"/>
      <c r="Y87" s="13"/>
    </row>
    <row r="88" spans="1:25" ht="16.5" x14ac:dyDescent="0.2">
      <c r="A88" s="13">
        <v>84</v>
      </c>
      <c r="B88" s="14">
        <f>MATCH(A88-1,属性投放!$T$6:$T$114,1)</f>
        <v>12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9"/>
      <c r="I88" s="49"/>
      <c r="J88" s="49"/>
      <c r="K88" s="13"/>
      <c r="L88" s="52"/>
      <c r="M88" s="51"/>
      <c r="N88" s="50"/>
      <c r="O88" s="49"/>
      <c r="P88" s="13"/>
      <c r="Q88" s="13"/>
      <c r="R88" s="49"/>
      <c r="S88" s="79"/>
      <c r="T88" s="13"/>
      <c r="U88" s="13"/>
      <c r="V88" s="13"/>
      <c r="W88" s="13"/>
      <c r="X88" s="13"/>
      <c r="Y88" s="13"/>
    </row>
    <row r="89" spans="1:25" ht="16.5" x14ac:dyDescent="0.2">
      <c r="A89" s="13">
        <v>85</v>
      </c>
      <c r="B89" s="14">
        <f>MATCH(A89-1,属性投放!$T$6:$T$114,1)</f>
        <v>12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7">
        <f>IF(COUNTIF(属性投放!$AC$6:$AC$26,"="&amp;开启等级!A89)&gt;0,D89,0)</f>
        <v>14</v>
      </c>
      <c r="H89" s="49"/>
      <c r="I89" s="49"/>
      <c r="J89" s="49"/>
      <c r="K89" s="13"/>
      <c r="L89" s="52"/>
      <c r="M89" s="51"/>
      <c r="N89" s="50"/>
      <c r="O89" s="49"/>
      <c r="P89" s="13"/>
      <c r="Q89" s="13"/>
      <c r="S89" s="79"/>
      <c r="T89" s="13"/>
      <c r="U89" s="13"/>
      <c r="V89" s="13"/>
      <c r="W89" s="13"/>
      <c r="X89" s="13"/>
      <c r="Y89" s="13"/>
    </row>
    <row r="90" spans="1:25" ht="16.5" x14ac:dyDescent="0.2">
      <c r="A90" s="13">
        <v>86</v>
      </c>
      <c r="B90" s="14">
        <f>MATCH(A90-1,属性投放!$T$6:$T$114,1)</f>
        <v>12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9"/>
      <c r="I90" s="49"/>
      <c r="J90" s="49"/>
      <c r="K90" s="13"/>
      <c r="L90" s="52"/>
      <c r="M90" s="51"/>
      <c r="N90" s="51"/>
      <c r="O90" s="49"/>
      <c r="P90" s="13"/>
      <c r="Q90" s="13"/>
      <c r="R90" s="49"/>
      <c r="S90" s="79"/>
      <c r="T90" s="13"/>
      <c r="U90" s="13"/>
      <c r="V90" s="13"/>
      <c r="W90" s="13"/>
      <c r="X90" s="13"/>
      <c r="Y90" s="13"/>
    </row>
    <row r="91" spans="1:25" ht="16.5" x14ac:dyDescent="0.2">
      <c r="A91" s="13">
        <v>87</v>
      </c>
      <c r="B91" s="14">
        <f>MATCH(A91-1,属性投放!$T$6:$T$114,1)</f>
        <v>13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9"/>
      <c r="I91" s="49"/>
      <c r="J91" s="49"/>
      <c r="K91" s="13"/>
      <c r="L91" s="52"/>
      <c r="M91" s="51"/>
      <c r="N91" s="51"/>
      <c r="O91" s="49"/>
      <c r="P91" s="13"/>
      <c r="Q91" s="13"/>
      <c r="R91" s="49"/>
      <c r="S91" s="79"/>
      <c r="T91" s="13"/>
      <c r="U91" s="13"/>
      <c r="V91" s="13"/>
      <c r="W91" s="13"/>
      <c r="X91" s="13"/>
      <c r="Y91" s="13"/>
    </row>
    <row r="92" spans="1:25" ht="16.5" x14ac:dyDescent="0.2">
      <c r="A92" s="13">
        <v>88</v>
      </c>
      <c r="B92" s="14">
        <f>MATCH(A92-1,属性投放!$T$6:$T$114,1)</f>
        <v>13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9"/>
      <c r="I92" s="49"/>
      <c r="J92" s="49"/>
      <c r="K92" s="13"/>
      <c r="L92" s="52"/>
      <c r="M92" s="51"/>
      <c r="N92" s="51"/>
      <c r="O92" s="49"/>
      <c r="P92" s="13"/>
      <c r="Q92" s="13"/>
      <c r="R92" s="49"/>
      <c r="S92" s="79"/>
      <c r="T92" s="13"/>
      <c r="U92" s="13"/>
      <c r="V92" s="13"/>
      <c r="W92" s="13"/>
      <c r="X92" s="13"/>
      <c r="Y92" s="13"/>
    </row>
    <row r="93" spans="1:25" ht="16.5" x14ac:dyDescent="0.2">
      <c r="A93" s="13">
        <v>89</v>
      </c>
      <c r="B93" s="14">
        <f>MATCH(A93-1,属性投放!$T$6:$T$114,1)</f>
        <v>14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9"/>
      <c r="I93" s="49"/>
      <c r="J93" s="49"/>
      <c r="K93" s="13"/>
      <c r="L93" s="52"/>
      <c r="M93" s="52"/>
      <c r="N93" s="51"/>
      <c r="O93" s="49"/>
      <c r="P93" s="13"/>
      <c r="Q93" s="13"/>
      <c r="R93" s="49"/>
      <c r="S93" s="79"/>
      <c r="T93" s="13"/>
      <c r="U93" s="13"/>
      <c r="V93" s="13"/>
      <c r="W93" s="13"/>
      <c r="X93" s="13"/>
      <c r="Y93" s="13"/>
    </row>
    <row r="94" spans="1:25" ht="17.25" customHeight="1" x14ac:dyDescent="0.2">
      <c r="A94" s="13">
        <v>90</v>
      </c>
      <c r="B94" s="14">
        <f>MATCH(A94-1,属性投放!$T$6:$T$114,1)</f>
        <v>14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7">
        <f>IF(COUNTIF(属性投放!$AC$6:$AC$26,"="&amp;开启等级!A94)&gt;0,D94,0)</f>
        <v>15</v>
      </c>
      <c r="H94" s="46">
        <v>5</v>
      </c>
      <c r="I94" s="46"/>
      <c r="J94" s="49"/>
      <c r="K94" s="13"/>
      <c r="L94" s="52"/>
      <c r="M94" s="52"/>
      <c r="N94" s="51"/>
      <c r="O94" s="49"/>
      <c r="P94" s="13"/>
      <c r="Q94" s="13"/>
      <c r="R94" s="49"/>
      <c r="S94" s="79"/>
      <c r="T94" s="13"/>
      <c r="U94" s="13"/>
      <c r="V94" s="13"/>
      <c r="W94" s="13"/>
      <c r="X94" s="13"/>
      <c r="Y94" s="13"/>
    </row>
    <row r="95" spans="1:25" ht="16.5" x14ac:dyDescent="0.2">
      <c r="A95" s="13">
        <v>91</v>
      </c>
      <c r="B95" s="14">
        <f>MATCH(A95-1,属性投放!$T$6:$T$114,1)</f>
        <v>15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9"/>
      <c r="I95" s="49"/>
      <c r="J95" s="49"/>
      <c r="K95" s="13"/>
      <c r="L95" s="52"/>
      <c r="M95" s="52"/>
      <c r="N95" s="51"/>
      <c r="O95" s="49"/>
      <c r="P95" s="13"/>
      <c r="Q95" s="13"/>
      <c r="R95" s="49"/>
      <c r="S95" s="79"/>
      <c r="T95" s="13"/>
      <c r="U95" s="13"/>
      <c r="V95" s="13"/>
      <c r="W95" s="13"/>
      <c r="X95" s="13"/>
      <c r="Y95" s="13"/>
    </row>
    <row r="96" spans="1:25" ht="16.5" x14ac:dyDescent="0.2">
      <c r="A96" s="13">
        <v>92</v>
      </c>
      <c r="B96" s="14">
        <f>MATCH(A96-1,属性投放!$T$6:$T$114,1)</f>
        <v>15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9"/>
      <c r="I96" s="49"/>
      <c r="J96" s="49"/>
      <c r="K96" s="13"/>
      <c r="L96" s="52"/>
      <c r="M96" s="52"/>
      <c r="N96" s="51"/>
      <c r="O96" s="49"/>
      <c r="P96" s="13"/>
      <c r="Q96" s="13"/>
      <c r="R96" s="49"/>
      <c r="S96" s="79"/>
      <c r="T96" s="13"/>
      <c r="U96" s="13"/>
      <c r="V96" s="13"/>
      <c r="W96" s="13"/>
      <c r="X96" s="13"/>
      <c r="Y96" s="13"/>
    </row>
    <row r="97" spans="1:25" ht="16.5" x14ac:dyDescent="0.2">
      <c r="A97" s="13">
        <v>93</v>
      </c>
      <c r="B97" s="14">
        <f>MATCH(A97-1,属性投放!$T$6:$T$114,1)</f>
        <v>15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9"/>
      <c r="I97" s="49"/>
      <c r="J97" s="49"/>
      <c r="K97" s="13"/>
      <c r="L97" s="52"/>
      <c r="M97" s="52"/>
      <c r="N97" s="51"/>
      <c r="O97" s="49"/>
      <c r="P97" s="13"/>
      <c r="Q97" s="13"/>
      <c r="R97" s="46">
        <v>4</v>
      </c>
      <c r="S97" s="79"/>
      <c r="T97" s="13"/>
      <c r="U97" s="13"/>
      <c r="V97" s="13"/>
      <c r="W97" s="13"/>
      <c r="X97" s="13"/>
      <c r="Y97" s="13"/>
    </row>
    <row r="98" spans="1:25" ht="16.5" x14ac:dyDescent="0.2">
      <c r="A98" s="13">
        <v>94</v>
      </c>
      <c r="B98" s="14">
        <f>MATCH(A98-1,属性投放!$T$6:$T$114,1)</f>
        <v>16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9"/>
      <c r="I98" s="49"/>
      <c r="J98" s="49"/>
      <c r="K98" s="13"/>
      <c r="L98" s="13"/>
      <c r="M98" s="52"/>
      <c r="N98" s="52"/>
      <c r="O98" s="49"/>
      <c r="P98" s="13"/>
      <c r="Q98" s="13"/>
      <c r="R98" s="49"/>
      <c r="S98" s="13"/>
      <c r="T98" s="13"/>
      <c r="U98" s="13"/>
      <c r="V98" s="13"/>
      <c r="W98" s="13"/>
      <c r="X98" s="13"/>
      <c r="Y98" s="13"/>
    </row>
    <row r="99" spans="1:25" ht="16.5" x14ac:dyDescent="0.2">
      <c r="A99" s="13">
        <v>95</v>
      </c>
      <c r="B99" s="14">
        <f>MATCH(A99-1,属性投放!$T$6:$T$114,1)</f>
        <v>17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9"/>
      <c r="I99" s="49"/>
      <c r="J99" s="46">
        <v>5</v>
      </c>
      <c r="K99" s="13"/>
      <c r="L99" s="13"/>
      <c r="M99" s="52"/>
      <c r="N99" s="52"/>
      <c r="O99" s="49"/>
      <c r="P99" s="13"/>
      <c r="Q99" s="13"/>
      <c r="R99" s="49"/>
      <c r="S99" s="13"/>
      <c r="T99" s="13"/>
      <c r="U99" s="13"/>
      <c r="V99" s="13"/>
      <c r="W99" s="13"/>
      <c r="X99" s="13"/>
      <c r="Y99" s="13"/>
    </row>
    <row r="100" spans="1:25" ht="16.5" x14ac:dyDescent="0.2">
      <c r="A100" s="13">
        <v>96</v>
      </c>
      <c r="B100" s="14">
        <f>MATCH(A100-1,属性投放!$T$6:$T$114,1)</f>
        <v>17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9"/>
      <c r="I100" s="49"/>
      <c r="J100" s="49"/>
      <c r="K100" s="13"/>
      <c r="L100" s="13"/>
      <c r="M100" s="52"/>
      <c r="N100" s="52"/>
      <c r="O100" s="49"/>
      <c r="P100" s="13"/>
      <c r="Q100" s="13"/>
      <c r="R100" s="49"/>
      <c r="S100" s="13"/>
      <c r="T100" s="13"/>
      <c r="U100" s="13"/>
      <c r="V100" s="13"/>
      <c r="W100" s="13"/>
      <c r="X100" s="13"/>
      <c r="Y100" s="13"/>
    </row>
    <row r="101" spans="1:25" ht="16.5" x14ac:dyDescent="0.2">
      <c r="A101" s="13">
        <v>97</v>
      </c>
      <c r="B101" s="14">
        <f>MATCH(A101-1,属性投放!$T$6:$T$114,1)</f>
        <v>17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9"/>
      <c r="I101" s="49"/>
      <c r="J101" s="49"/>
      <c r="K101" s="13"/>
      <c r="L101" s="13"/>
      <c r="M101" s="52"/>
      <c r="N101" s="52"/>
      <c r="O101" s="49"/>
      <c r="P101" s="13"/>
      <c r="Q101" s="13"/>
      <c r="R101" s="49"/>
      <c r="S101" s="13"/>
      <c r="T101" s="13"/>
      <c r="U101" s="13"/>
      <c r="V101" s="13"/>
      <c r="W101" s="13"/>
      <c r="X101" s="13"/>
      <c r="Y101" s="13"/>
    </row>
    <row r="102" spans="1:25" ht="16.5" x14ac:dyDescent="0.2">
      <c r="A102" s="13">
        <v>98</v>
      </c>
      <c r="B102" s="14">
        <f>MATCH(A102-1,属性投放!$T$6:$T$114,1)</f>
        <v>18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9"/>
      <c r="I102" s="49"/>
      <c r="J102" s="49"/>
      <c r="K102" s="13"/>
      <c r="L102" s="13"/>
      <c r="M102" s="52"/>
      <c r="N102" s="52"/>
      <c r="O102" s="49"/>
      <c r="P102" s="13"/>
      <c r="Q102" s="13"/>
      <c r="R102" s="49"/>
      <c r="S102" s="13"/>
      <c r="T102" s="13"/>
      <c r="U102" s="13"/>
      <c r="V102" s="13"/>
      <c r="W102" s="13"/>
      <c r="X102" s="13"/>
      <c r="Y102" s="13"/>
    </row>
    <row r="103" spans="1:25" ht="16.5" x14ac:dyDescent="0.2">
      <c r="A103" s="13">
        <v>99</v>
      </c>
      <c r="B103" s="14">
        <f>MATCH(A103-1,属性投放!$T$6:$T$114,1)</f>
        <v>18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9"/>
      <c r="I103" s="49"/>
      <c r="J103" s="49"/>
      <c r="K103" s="13"/>
      <c r="L103" s="13"/>
      <c r="M103" s="13"/>
      <c r="N103" s="52"/>
      <c r="O103" s="49"/>
      <c r="P103" s="13"/>
      <c r="Q103" s="13"/>
      <c r="R103" s="49"/>
      <c r="S103" s="13"/>
      <c r="T103" s="13"/>
      <c r="U103" s="13"/>
      <c r="V103" s="13"/>
      <c r="W103" s="13"/>
      <c r="X103" s="13"/>
      <c r="Y103" s="13"/>
    </row>
    <row r="104" spans="1:25" ht="16.5" x14ac:dyDescent="0.2">
      <c r="A104" s="13">
        <v>100</v>
      </c>
      <c r="B104" s="14">
        <f>MATCH(A104-1,属性投放!$T$6:$T$114,1)</f>
        <v>19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8">
        <f>IF(COUNTIF(属性投放!$AC$6:$AC$26,"="&amp;开启等级!A104)&gt;0,D104,0)</f>
        <v>16</v>
      </c>
      <c r="H104" s="46">
        <v>6</v>
      </c>
      <c r="I104" s="46"/>
      <c r="J104" s="49"/>
      <c r="L104" s="13"/>
      <c r="M104" s="13"/>
      <c r="N104" s="52"/>
      <c r="O104" s="50"/>
      <c r="P104" s="46"/>
      <c r="Q104" s="13"/>
      <c r="R104" s="49"/>
      <c r="S104" s="13"/>
      <c r="T104" s="13"/>
      <c r="U104" s="13"/>
      <c r="V104" s="13"/>
      <c r="W104" s="13"/>
      <c r="X104" s="13"/>
      <c r="Y104" s="13"/>
    </row>
    <row r="105" spans="1:25" ht="16.5" x14ac:dyDescent="0.2">
      <c r="A105" s="13">
        <v>101</v>
      </c>
      <c r="B105" s="14">
        <f>MATCH(A105-1,属性投放!$T$6:$T$114,1)</f>
        <v>19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9"/>
      <c r="I105" s="49"/>
      <c r="J105" s="49"/>
      <c r="K105" s="13"/>
      <c r="L105" s="13"/>
      <c r="M105" s="13"/>
      <c r="N105" s="52"/>
      <c r="O105" s="50"/>
      <c r="P105" s="49"/>
      <c r="Q105" s="13"/>
      <c r="R105" s="49"/>
      <c r="S105" s="13"/>
      <c r="T105" s="13"/>
      <c r="U105" s="13"/>
      <c r="V105" s="13"/>
      <c r="W105" s="13"/>
      <c r="X105" s="13"/>
      <c r="Y105" s="13"/>
    </row>
    <row r="106" spans="1:25" ht="16.5" x14ac:dyDescent="0.2">
      <c r="A106" s="13">
        <v>102</v>
      </c>
      <c r="B106" s="14">
        <f>MATCH(A106-1,属性投放!$T$6:$T$114,1)</f>
        <v>20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9"/>
      <c r="I106" s="49"/>
      <c r="J106" s="49"/>
      <c r="K106" s="13"/>
      <c r="L106" s="13"/>
      <c r="M106" s="13"/>
      <c r="N106" s="52"/>
      <c r="O106" s="50"/>
      <c r="P106" s="49"/>
      <c r="Q106" s="13"/>
      <c r="R106" s="49"/>
      <c r="S106" s="13"/>
      <c r="T106" s="13"/>
      <c r="U106" s="13"/>
      <c r="V106" s="13"/>
      <c r="W106" s="13"/>
      <c r="X106" s="13"/>
      <c r="Y106" s="13"/>
    </row>
    <row r="107" spans="1:25" ht="16.5" x14ac:dyDescent="0.2">
      <c r="A107" s="13">
        <v>103</v>
      </c>
      <c r="B107" s="14">
        <f>MATCH(A107-1,属性投放!$T$6:$T$114,1)</f>
        <v>20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9"/>
      <c r="I107" s="49"/>
      <c r="J107" s="49"/>
      <c r="K107" s="13"/>
      <c r="L107" s="13"/>
      <c r="M107" s="13"/>
      <c r="N107" s="52"/>
      <c r="O107" s="50"/>
      <c r="P107" s="49"/>
      <c r="Q107" s="13"/>
      <c r="R107" s="49"/>
      <c r="S107" s="13"/>
      <c r="T107" s="13"/>
      <c r="U107" s="13"/>
      <c r="V107" s="13"/>
      <c r="W107" s="13"/>
      <c r="X107" s="13"/>
      <c r="Y107" s="13"/>
    </row>
    <row r="108" spans="1:25" ht="16.5" x14ac:dyDescent="0.2">
      <c r="A108" s="13">
        <v>104</v>
      </c>
      <c r="B108" s="14">
        <f>MATCH(A108-1,属性投放!$T$6:$T$114,1)</f>
        <v>21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9"/>
      <c r="I108" s="49"/>
      <c r="J108" s="49"/>
      <c r="K108" s="13"/>
      <c r="L108" s="13"/>
      <c r="M108" s="13"/>
      <c r="N108" s="13"/>
      <c r="O108" s="50"/>
      <c r="P108" s="49"/>
      <c r="Q108" s="13"/>
      <c r="R108" s="49"/>
      <c r="S108" s="13"/>
      <c r="T108" s="13"/>
      <c r="U108" s="13"/>
      <c r="V108" s="13"/>
      <c r="W108" s="13"/>
      <c r="X108" s="13"/>
      <c r="Y108" s="13"/>
    </row>
    <row r="109" spans="1:25" ht="16.5" x14ac:dyDescent="0.2">
      <c r="A109" s="13">
        <v>105</v>
      </c>
      <c r="B109" s="14">
        <f>MATCH(A109-1,属性投放!$T$6:$T$114,1)</f>
        <v>22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9"/>
      <c r="I109" s="49"/>
      <c r="J109" s="49"/>
      <c r="K109" s="13"/>
      <c r="L109" s="13"/>
      <c r="M109" s="13"/>
      <c r="N109" s="13"/>
      <c r="O109" s="50"/>
      <c r="P109" s="49"/>
      <c r="Q109" s="13"/>
      <c r="R109" s="49"/>
      <c r="S109" s="13"/>
      <c r="T109" s="13"/>
      <c r="U109" s="13"/>
      <c r="V109" s="13"/>
      <c r="W109" s="13"/>
      <c r="X109" s="13"/>
      <c r="Y109" s="13"/>
    </row>
    <row r="110" spans="1:25" ht="16.5" x14ac:dyDescent="0.2">
      <c r="A110" s="13">
        <v>106</v>
      </c>
      <c r="B110" s="14">
        <f>MATCH(A110-1,属性投放!$T$6:$T$114,1)</f>
        <v>22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9"/>
      <c r="I110" s="49"/>
      <c r="J110" s="49"/>
      <c r="K110" s="13"/>
      <c r="L110" s="13"/>
      <c r="M110" s="13"/>
      <c r="N110" s="13"/>
      <c r="O110" s="50"/>
      <c r="P110" s="49"/>
      <c r="Q110" s="13"/>
      <c r="R110" s="49"/>
      <c r="S110" s="13"/>
      <c r="T110" s="13"/>
      <c r="U110" s="13"/>
      <c r="V110" s="13"/>
      <c r="W110" s="13"/>
      <c r="X110" s="13"/>
      <c r="Y110" s="13"/>
    </row>
    <row r="111" spans="1:25" ht="16.5" x14ac:dyDescent="0.2">
      <c r="A111" s="13">
        <v>107</v>
      </c>
      <c r="B111" s="14">
        <f>MATCH(A111-1,属性投放!$T$6:$T$114,1)</f>
        <v>22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9"/>
      <c r="I111" s="49"/>
      <c r="J111" s="49"/>
      <c r="K111" s="13"/>
      <c r="L111" s="13"/>
      <c r="M111" s="13"/>
      <c r="N111" s="13"/>
      <c r="O111" s="50"/>
      <c r="P111" s="49"/>
      <c r="Q111" s="13"/>
      <c r="R111" s="49"/>
      <c r="S111" s="13"/>
      <c r="T111" s="13"/>
      <c r="U111" s="13"/>
      <c r="V111" s="13"/>
      <c r="W111" s="13"/>
      <c r="X111" s="13"/>
      <c r="Y111" s="13"/>
    </row>
    <row r="112" spans="1:25" ht="16.5" x14ac:dyDescent="0.2">
      <c r="A112" s="13">
        <v>108</v>
      </c>
      <c r="B112" s="14">
        <f>MATCH(A112-1,属性投放!$T$6:$T$114,1)</f>
        <v>23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9"/>
      <c r="I112" s="49"/>
      <c r="J112" s="49"/>
      <c r="K112" s="13"/>
      <c r="L112" s="13"/>
      <c r="M112" s="13"/>
      <c r="N112" s="13"/>
      <c r="O112" s="50"/>
      <c r="P112" s="49"/>
      <c r="Q112" s="13"/>
      <c r="R112" s="49"/>
      <c r="S112" s="13"/>
      <c r="T112" s="13"/>
      <c r="U112" s="13"/>
      <c r="V112" s="13"/>
      <c r="W112" s="13"/>
      <c r="X112" s="13"/>
      <c r="Y112" s="13"/>
    </row>
    <row r="113" spans="1:25" ht="16.5" x14ac:dyDescent="0.2">
      <c r="A113" s="13">
        <v>109</v>
      </c>
      <c r="B113" s="14">
        <f>MATCH(A113-1,属性投放!$T$6:$T$114,1)</f>
        <v>24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9"/>
      <c r="I113" s="49"/>
      <c r="J113" s="49"/>
      <c r="K113" s="13"/>
      <c r="L113" s="13"/>
      <c r="M113" s="13"/>
      <c r="N113" s="13"/>
      <c r="O113" s="50"/>
      <c r="P113" s="49"/>
      <c r="Q113" s="13"/>
      <c r="R113" s="49"/>
      <c r="S113" s="13"/>
      <c r="T113" s="13"/>
      <c r="U113" s="13"/>
      <c r="V113" s="13"/>
      <c r="W113" s="13"/>
      <c r="X113" s="13"/>
      <c r="Y113" s="13"/>
    </row>
    <row r="114" spans="1:25" ht="16.5" x14ac:dyDescent="0.2">
      <c r="A114" s="13">
        <v>110</v>
      </c>
      <c r="B114" s="14">
        <f>MATCH(A114-1,属性投放!$T$6:$T$114,1)</f>
        <v>24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7">
        <f>IF(COUNTIF(属性投放!$AC$6:$AC$26,"="&amp;开启等级!A114)&gt;0,D114,0)</f>
        <v>17</v>
      </c>
      <c r="H114" s="46">
        <v>7</v>
      </c>
      <c r="I114" s="46"/>
      <c r="J114" s="49"/>
      <c r="K114" s="13"/>
      <c r="L114" s="13"/>
      <c r="M114" s="13"/>
      <c r="N114" s="13"/>
      <c r="O114" s="50"/>
      <c r="P114" s="49"/>
      <c r="Q114" s="13"/>
      <c r="S114" s="13"/>
      <c r="T114" s="13"/>
      <c r="U114" s="13"/>
      <c r="V114" s="13"/>
      <c r="W114" s="13"/>
      <c r="X114" s="13"/>
      <c r="Y114" s="13"/>
    </row>
    <row r="115" spans="1:25" ht="16.5" x14ac:dyDescent="0.2">
      <c r="A115" s="13">
        <v>111</v>
      </c>
      <c r="B115" s="14">
        <f>MATCH(A115-1,属性投放!$T$6:$T$114,1)</f>
        <v>25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9"/>
      <c r="I115" s="49"/>
      <c r="J115" s="49"/>
      <c r="K115" s="13"/>
      <c r="L115" s="13"/>
      <c r="M115" s="13"/>
      <c r="N115" s="13"/>
      <c r="O115" s="50"/>
      <c r="P115" s="49"/>
      <c r="Q115" s="13"/>
      <c r="R115" s="49"/>
      <c r="S115" s="13"/>
      <c r="T115" s="13"/>
      <c r="U115" s="13"/>
      <c r="V115" s="13"/>
      <c r="W115" s="13"/>
      <c r="X115" s="13"/>
      <c r="Y115" s="13"/>
    </row>
    <row r="116" spans="1:25" ht="16.5" x14ac:dyDescent="0.2">
      <c r="A116" s="13">
        <v>112</v>
      </c>
      <c r="B116" s="14">
        <f>MATCH(A116-1,属性投放!$T$6:$T$114,1)</f>
        <v>25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9"/>
      <c r="I116" s="49"/>
      <c r="J116" s="49"/>
      <c r="K116" s="13"/>
      <c r="L116" s="13"/>
      <c r="M116" s="13"/>
      <c r="N116" s="13"/>
      <c r="O116" s="50"/>
      <c r="P116" s="49"/>
      <c r="Q116" s="13"/>
      <c r="R116" s="49"/>
      <c r="S116" s="13"/>
      <c r="T116" s="13"/>
      <c r="U116" s="13"/>
      <c r="V116" s="13"/>
      <c r="W116" s="13"/>
      <c r="X116" s="13"/>
      <c r="Y116" s="13"/>
    </row>
    <row r="117" spans="1:25" ht="16.5" x14ac:dyDescent="0.2">
      <c r="A117" s="13">
        <v>113</v>
      </c>
      <c r="B117" s="14">
        <f>MATCH(A117-1,属性投放!$T$6:$T$114,1)</f>
        <v>26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9"/>
      <c r="I117" s="49"/>
      <c r="J117" s="49"/>
      <c r="K117" s="13"/>
      <c r="L117" s="13"/>
      <c r="M117" s="13"/>
      <c r="N117" s="13"/>
      <c r="O117" s="50"/>
      <c r="P117" s="49"/>
      <c r="Q117" s="13"/>
      <c r="R117" s="46">
        <v>5</v>
      </c>
      <c r="S117" s="13"/>
      <c r="T117" s="13"/>
      <c r="U117" s="13"/>
      <c r="V117" s="13"/>
      <c r="W117" s="13"/>
      <c r="X117" s="13"/>
      <c r="Y117" s="13"/>
    </row>
    <row r="118" spans="1:25" ht="16.5" x14ac:dyDescent="0.2">
      <c r="A118" s="13">
        <v>114</v>
      </c>
      <c r="B118" s="14">
        <f>MATCH(A118-1,属性投放!$T$6:$T$114,1)</f>
        <v>26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9"/>
      <c r="I118" s="49"/>
      <c r="J118" s="49"/>
      <c r="K118" s="13"/>
      <c r="L118" s="13"/>
      <c r="M118" s="13"/>
      <c r="N118" s="13"/>
      <c r="O118" s="50"/>
      <c r="P118" s="49"/>
      <c r="Q118" s="13"/>
      <c r="R118" s="49"/>
      <c r="S118" s="13"/>
      <c r="T118" s="13"/>
      <c r="U118" s="13"/>
      <c r="V118" s="13"/>
      <c r="W118" s="13"/>
      <c r="X118" s="13"/>
      <c r="Y118" s="13"/>
    </row>
    <row r="119" spans="1:25" ht="16.5" x14ac:dyDescent="0.2">
      <c r="A119" s="13">
        <v>115</v>
      </c>
      <c r="B119" s="14">
        <f>MATCH(A119-1,属性投放!$T$6:$T$114,1)</f>
        <v>27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9"/>
      <c r="I119" s="49"/>
      <c r="J119" s="46">
        <v>6</v>
      </c>
      <c r="K119" s="13"/>
      <c r="L119" s="13"/>
      <c r="M119" s="13"/>
      <c r="N119" s="13"/>
      <c r="O119" s="50"/>
      <c r="P119" s="49"/>
      <c r="Q119" s="13"/>
      <c r="R119" s="49"/>
      <c r="S119" s="13"/>
      <c r="T119" s="13"/>
      <c r="U119" s="13"/>
      <c r="V119" s="13"/>
      <c r="W119" s="13"/>
      <c r="X119" s="13"/>
      <c r="Y119" s="13"/>
    </row>
    <row r="120" spans="1:25" ht="16.5" x14ac:dyDescent="0.2">
      <c r="A120" s="13">
        <v>116</v>
      </c>
      <c r="B120" s="14">
        <f>MATCH(A120-1,属性投放!$T$6:$T$114,1)</f>
        <v>28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9"/>
      <c r="I120" s="49"/>
      <c r="J120" s="49"/>
      <c r="K120" s="13"/>
      <c r="L120" s="13"/>
      <c r="M120" s="13"/>
      <c r="N120" s="13"/>
      <c r="O120" s="50"/>
      <c r="P120" s="49"/>
      <c r="Q120" s="13"/>
      <c r="R120" s="49"/>
      <c r="S120" s="13"/>
      <c r="T120" s="13"/>
      <c r="U120" s="13"/>
      <c r="V120" s="13"/>
      <c r="W120" s="13"/>
      <c r="X120" s="13"/>
      <c r="Y120" s="13"/>
    </row>
    <row r="121" spans="1:25" ht="16.5" x14ac:dyDescent="0.2">
      <c r="A121" s="13">
        <v>117</v>
      </c>
      <c r="B121" s="14">
        <f>MATCH(A121-1,属性投放!$T$6:$T$114,1)</f>
        <v>28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9"/>
      <c r="I121" s="49"/>
      <c r="J121" s="49"/>
      <c r="K121" s="13"/>
      <c r="L121" s="13"/>
      <c r="M121" s="13"/>
      <c r="N121" s="13"/>
      <c r="O121" s="50"/>
      <c r="P121" s="49"/>
      <c r="Q121" s="13"/>
      <c r="R121" s="49"/>
      <c r="S121" s="13"/>
      <c r="T121" s="13"/>
      <c r="U121" s="13"/>
      <c r="V121" s="13"/>
      <c r="W121" s="13"/>
      <c r="X121" s="13"/>
      <c r="Y121" s="13"/>
    </row>
    <row r="122" spans="1:25" ht="16.5" x14ac:dyDescent="0.2">
      <c r="A122" s="13">
        <v>118</v>
      </c>
      <c r="B122" s="14">
        <f>MATCH(A122-1,属性投放!$T$6:$T$114,1)</f>
        <v>29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9"/>
      <c r="I122" s="49"/>
      <c r="J122" s="49"/>
      <c r="K122" s="13"/>
      <c r="L122" s="13"/>
      <c r="M122" s="13"/>
      <c r="N122" s="13"/>
      <c r="O122" s="50"/>
      <c r="P122" s="49"/>
      <c r="Q122" s="13"/>
      <c r="R122" s="49"/>
      <c r="S122" s="13"/>
      <c r="T122" s="13"/>
      <c r="U122" s="13"/>
      <c r="V122" s="13"/>
      <c r="W122" s="13"/>
      <c r="X122" s="13"/>
      <c r="Y122" s="13"/>
    </row>
    <row r="123" spans="1:25" ht="16.5" x14ac:dyDescent="0.2">
      <c r="A123" s="13">
        <v>119</v>
      </c>
      <c r="B123" s="14">
        <f>MATCH(A123-1,属性投放!$T$6:$T$114,1)</f>
        <v>29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9"/>
      <c r="I123" s="49"/>
      <c r="J123" s="49"/>
      <c r="K123" s="13"/>
      <c r="L123" s="13"/>
      <c r="M123" s="13"/>
      <c r="N123" s="13"/>
      <c r="O123" s="50"/>
      <c r="P123" s="49"/>
      <c r="Q123" s="13"/>
      <c r="R123" s="49"/>
      <c r="S123" s="13"/>
      <c r="T123" s="13"/>
      <c r="U123" s="13"/>
      <c r="V123" s="13"/>
      <c r="W123" s="13"/>
      <c r="X123" s="13"/>
      <c r="Y123" s="13"/>
    </row>
    <row r="124" spans="1:25" ht="16.5" x14ac:dyDescent="0.2">
      <c r="A124" s="13">
        <v>120</v>
      </c>
      <c r="B124" s="14">
        <f>MATCH(A124-1,属性投放!$T$6:$T$114,1)</f>
        <v>30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7">
        <f>IF(COUNTIF(属性投放!$AC$6:$AC$26,"="&amp;开启等级!A124)&gt;0,D124,0)</f>
        <v>18</v>
      </c>
      <c r="H124" s="46">
        <v>8</v>
      </c>
      <c r="I124" s="46"/>
      <c r="J124" s="49"/>
      <c r="K124" s="13"/>
      <c r="L124" s="13"/>
      <c r="M124" s="13"/>
      <c r="N124" s="13"/>
      <c r="O124" s="51"/>
      <c r="P124" s="50"/>
      <c r="Q124" s="46"/>
      <c r="R124" s="49"/>
      <c r="S124" s="13"/>
      <c r="T124" s="13"/>
      <c r="U124" s="13"/>
      <c r="V124" s="13"/>
      <c r="W124" s="13"/>
      <c r="X124" s="13"/>
      <c r="Y124" s="13"/>
    </row>
    <row r="125" spans="1:25" ht="16.5" x14ac:dyDescent="0.2">
      <c r="A125" s="13">
        <v>121</v>
      </c>
      <c r="B125" s="14">
        <f>MATCH(A125-1,属性投放!$T$6:$T$114,1)</f>
        <v>31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9"/>
      <c r="I125" s="49"/>
      <c r="J125" s="49"/>
      <c r="K125" s="13"/>
      <c r="L125" s="13"/>
      <c r="M125" s="13"/>
      <c r="N125" s="13"/>
      <c r="O125" s="51"/>
      <c r="P125" s="50"/>
      <c r="Q125" s="49"/>
      <c r="R125" s="49"/>
      <c r="S125" s="13"/>
      <c r="T125" s="13"/>
      <c r="U125" s="13"/>
      <c r="V125" s="13"/>
      <c r="W125" s="13"/>
      <c r="X125" s="13"/>
      <c r="Y125" s="13"/>
    </row>
    <row r="126" spans="1:25" ht="16.5" x14ac:dyDescent="0.2">
      <c r="A126" s="13">
        <v>122</v>
      </c>
      <c r="B126" s="14">
        <f>MATCH(A126-1,属性投放!$T$6:$T$114,1)</f>
        <v>31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9"/>
      <c r="I126" s="49"/>
      <c r="J126" s="49"/>
      <c r="K126" s="13"/>
      <c r="L126" s="13"/>
      <c r="M126" s="13"/>
      <c r="N126" s="13"/>
      <c r="O126" s="51"/>
      <c r="P126" s="50"/>
      <c r="Q126" s="49"/>
      <c r="R126" s="49"/>
      <c r="S126" s="13"/>
      <c r="T126" s="13"/>
      <c r="U126" s="13"/>
      <c r="V126" s="13"/>
      <c r="W126" s="13"/>
      <c r="X126" s="13"/>
      <c r="Y126" s="13"/>
    </row>
    <row r="127" spans="1:25" ht="16.5" x14ac:dyDescent="0.2">
      <c r="A127" s="13">
        <v>123</v>
      </c>
      <c r="B127" s="14">
        <f>MATCH(A127-1,属性投放!$T$6:$T$114,1)</f>
        <v>32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9"/>
      <c r="I127" s="49"/>
      <c r="J127" s="49"/>
      <c r="K127" s="13"/>
      <c r="L127" s="13"/>
      <c r="M127" s="13"/>
      <c r="N127" s="13"/>
      <c r="O127" s="51"/>
      <c r="P127" s="50"/>
      <c r="Q127" s="49"/>
      <c r="R127" s="49"/>
      <c r="S127" s="13"/>
      <c r="T127" s="13"/>
      <c r="U127" s="13"/>
      <c r="V127" s="13"/>
      <c r="W127" s="13"/>
      <c r="X127" s="13"/>
      <c r="Y127" s="13"/>
    </row>
    <row r="128" spans="1:25" ht="16.5" x14ac:dyDescent="0.2">
      <c r="A128" s="13">
        <v>124</v>
      </c>
      <c r="B128" s="14">
        <f>MATCH(A128-1,属性投放!$T$6:$T$114,1)</f>
        <v>33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9"/>
      <c r="I128" s="49"/>
      <c r="J128" s="49"/>
      <c r="K128" s="13"/>
      <c r="L128" s="13"/>
      <c r="M128" s="13"/>
      <c r="N128" s="13"/>
      <c r="O128" s="51"/>
      <c r="P128" s="50"/>
      <c r="Q128" s="49"/>
      <c r="R128" s="49"/>
      <c r="S128" s="13"/>
      <c r="T128" s="13"/>
      <c r="U128" s="13"/>
      <c r="V128" s="13"/>
      <c r="W128" s="13"/>
      <c r="X128" s="13"/>
      <c r="Y128" s="13"/>
    </row>
    <row r="129" spans="1:25" ht="16.5" x14ac:dyDescent="0.2">
      <c r="A129" s="13">
        <v>125</v>
      </c>
      <c r="B129" s="14">
        <f>MATCH(A129-1,属性投放!$T$6:$T$114,1)</f>
        <v>34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9"/>
      <c r="I129" s="49"/>
      <c r="J129" s="49"/>
      <c r="K129" s="13"/>
      <c r="L129" s="13"/>
      <c r="M129" s="13"/>
      <c r="N129" s="13"/>
      <c r="O129" s="51"/>
      <c r="P129" s="50"/>
      <c r="Q129" s="49"/>
      <c r="S129" s="13"/>
      <c r="T129" s="13"/>
      <c r="U129" s="13"/>
      <c r="V129" s="13"/>
      <c r="W129" s="13"/>
      <c r="X129" s="13"/>
      <c r="Y129" s="13"/>
    </row>
    <row r="130" spans="1:25" ht="16.5" x14ac:dyDescent="0.2">
      <c r="A130" s="13">
        <v>126</v>
      </c>
      <c r="B130" s="14">
        <f>MATCH(A130-1,属性投放!$T$6:$T$114,1)</f>
        <v>34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9"/>
      <c r="I130" s="49"/>
      <c r="J130" s="49"/>
      <c r="K130" s="13"/>
      <c r="L130" s="13"/>
      <c r="M130" s="13"/>
      <c r="N130" s="13"/>
      <c r="O130" s="51"/>
      <c r="P130" s="50"/>
      <c r="Q130" s="49"/>
      <c r="R130" s="49"/>
      <c r="S130" s="13"/>
      <c r="T130" s="13"/>
      <c r="U130" s="13"/>
      <c r="V130" s="13"/>
      <c r="W130" s="13"/>
      <c r="X130" s="13"/>
      <c r="Y130" s="13"/>
    </row>
    <row r="131" spans="1:25" ht="16.5" x14ac:dyDescent="0.2">
      <c r="A131" s="13">
        <v>127</v>
      </c>
      <c r="B131" s="14">
        <f>MATCH(A131-1,属性投放!$T$6:$T$114,1)</f>
        <v>35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9"/>
      <c r="I131" s="49"/>
      <c r="J131" s="49"/>
      <c r="K131" s="13"/>
      <c r="L131" s="13"/>
      <c r="M131" s="13"/>
      <c r="N131" s="13"/>
      <c r="O131" s="51"/>
      <c r="P131" s="50"/>
      <c r="Q131" s="49"/>
      <c r="R131" s="49"/>
      <c r="S131" s="13"/>
      <c r="T131" s="13"/>
      <c r="U131" s="13"/>
      <c r="V131" s="13"/>
      <c r="W131" s="13"/>
      <c r="X131" s="13"/>
      <c r="Y131" s="13"/>
    </row>
    <row r="132" spans="1:25" ht="16.5" x14ac:dyDescent="0.2">
      <c r="A132" s="13">
        <v>128</v>
      </c>
      <c r="B132" s="14">
        <f>MATCH(A132-1,属性投放!$T$6:$T$114,1)</f>
        <v>36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9"/>
      <c r="I132" s="49"/>
      <c r="J132" s="49"/>
      <c r="K132" s="13"/>
      <c r="L132" s="13"/>
      <c r="M132" s="13"/>
      <c r="N132" s="13"/>
      <c r="O132" s="51"/>
      <c r="P132" s="50"/>
      <c r="Q132" s="49"/>
      <c r="R132" s="49"/>
      <c r="S132" s="13"/>
      <c r="T132" s="13"/>
      <c r="U132" s="13"/>
      <c r="V132" s="13"/>
      <c r="W132" s="13"/>
      <c r="X132" s="13"/>
      <c r="Y132" s="13"/>
    </row>
    <row r="133" spans="1:25" ht="16.5" x14ac:dyDescent="0.2">
      <c r="A133" s="13">
        <v>129</v>
      </c>
      <c r="B133" s="14">
        <f>MATCH(A133-1,属性投放!$T$6:$T$114,1)</f>
        <v>37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9"/>
      <c r="I133" s="49"/>
      <c r="J133" s="49"/>
      <c r="K133" s="13"/>
      <c r="L133" s="13"/>
      <c r="M133" s="13"/>
      <c r="N133" s="13"/>
      <c r="O133" s="51"/>
      <c r="P133" s="50"/>
      <c r="Q133" s="49"/>
      <c r="R133" s="49"/>
      <c r="S133" s="13"/>
      <c r="T133" s="13"/>
      <c r="U133" s="13"/>
      <c r="V133" s="13"/>
      <c r="W133" s="13"/>
      <c r="X133" s="13"/>
      <c r="Y133" s="13"/>
    </row>
    <row r="134" spans="1:25" ht="16.5" x14ac:dyDescent="0.2">
      <c r="A134" s="13">
        <v>130</v>
      </c>
      <c r="B134" s="14">
        <f>MATCH(A134-1,属性投放!$T$6:$T$114,1)</f>
        <v>38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8">
        <f>IF(COUNTIF(属性投放!$AC$6:$AC$26,"="&amp;开启等级!A134)&gt;0,D134,0)</f>
        <v>19</v>
      </c>
      <c r="H134" s="46">
        <v>9</v>
      </c>
      <c r="I134" s="46"/>
      <c r="J134" s="49"/>
      <c r="K134" s="13"/>
      <c r="L134" s="13"/>
      <c r="M134" s="13"/>
      <c r="N134" s="13"/>
      <c r="O134" s="51"/>
      <c r="P134" s="50"/>
      <c r="Q134" s="49"/>
      <c r="R134" s="49"/>
      <c r="S134" s="13"/>
      <c r="T134" s="13"/>
      <c r="U134" s="13"/>
      <c r="V134" s="13"/>
      <c r="W134" s="13"/>
      <c r="X134" s="13"/>
      <c r="Y134" s="13"/>
    </row>
    <row r="135" spans="1:25" ht="16.5" x14ac:dyDescent="0.2">
      <c r="A135" s="13">
        <v>131</v>
      </c>
      <c r="B135" s="14">
        <f>MATCH(A135-1,属性投放!$T$6:$T$114,1)</f>
        <v>38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9"/>
      <c r="I135" s="49"/>
      <c r="J135" s="49"/>
      <c r="K135" s="13"/>
      <c r="L135" s="13"/>
      <c r="M135" s="13"/>
      <c r="N135" s="13"/>
      <c r="O135" s="51"/>
      <c r="P135" s="50"/>
      <c r="Q135" s="49"/>
      <c r="R135" s="49"/>
      <c r="S135" s="13"/>
      <c r="T135" s="13"/>
      <c r="U135" s="13"/>
      <c r="V135" s="13"/>
      <c r="W135" s="13"/>
      <c r="X135" s="13"/>
      <c r="Y135" s="13"/>
    </row>
    <row r="136" spans="1:25" ht="16.5" x14ac:dyDescent="0.2">
      <c r="A136" s="13">
        <v>132</v>
      </c>
      <c r="B136" s="14">
        <f>MATCH(A136-1,属性投放!$T$6:$T$114,1)</f>
        <v>39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9"/>
      <c r="I136" s="49"/>
      <c r="J136" s="49"/>
      <c r="K136" s="13"/>
      <c r="L136" s="13"/>
      <c r="M136" s="13"/>
      <c r="N136" s="13"/>
      <c r="O136" s="51"/>
      <c r="P136" s="50"/>
      <c r="Q136" s="49"/>
      <c r="R136" s="49"/>
      <c r="S136" s="13"/>
      <c r="T136" s="13"/>
      <c r="U136" s="13"/>
      <c r="V136" s="13"/>
      <c r="W136" s="13"/>
      <c r="X136" s="13"/>
      <c r="Y136" s="13"/>
    </row>
    <row r="137" spans="1:25" ht="16.5" x14ac:dyDescent="0.2">
      <c r="A137" s="13">
        <v>133</v>
      </c>
      <c r="B137" s="14">
        <f>MATCH(A137-1,属性投放!$T$6:$T$114,1)</f>
        <v>40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9"/>
      <c r="I137" s="49"/>
      <c r="J137" s="49"/>
      <c r="K137" s="13"/>
      <c r="L137" s="13"/>
      <c r="M137" s="13"/>
      <c r="N137" s="13"/>
      <c r="O137" s="51"/>
      <c r="P137" s="50"/>
      <c r="Q137" s="49"/>
      <c r="R137" s="46">
        <v>6</v>
      </c>
      <c r="S137" s="13"/>
      <c r="T137" s="13"/>
      <c r="U137" s="13"/>
      <c r="V137" s="13"/>
      <c r="W137" s="13"/>
      <c r="X137" s="13"/>
      <c r="Y137" s="13"/>
    </row>
    <row r="138" spans="1:25" ht="16.5" x14ac:dyDescent="0.2">
      <c r="A138" s="13">
        <v>134</v>
      </c>
      <c r="B138" s="14">
        <f>MATCH(A138-1,属性投放!$T$6:$T$114,1)</f>
        <v>41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9"/>
      <c r="I138" s="49"/>
      <c r="J138" s="49"/>
      <c r="K138" s="13"/>
      <c r="L138" s="13"/>
      <c r="M138" s="13"/>
      <c r="N138" s="13"/>
      <c r="O138" s="51"/>
      <c r="P138" s="50"/>
      <c r="Q138" s="49"/>
      <c r="R138" s="49"/>
      <c r="S138" s="13"/>
      <c r="T138" s="13"/>
      <c r="U138" s="13"/>
      <c r="V138" s="13"/>
      <c r="W138" s="13"/>
      <c r="X138" s="13"/>
      <c r="Y138" s="13"/>
    </row>
    <row r="139" spans="1:25" ht="16.5" x14ac:dyDescent="0.2">
      <c r="A139" s="13">
        <v>135</v>
      </c>
      <c r="B139" s="14">
        <f>MATCH(A139-1,属性投放!$T$6:$T$114,1)</f>
        <v>43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7">
        <f>IF(COUNTIF(属性投放!$AC$6:$AC$26,"="&amp;开启等级!A139)&gt;0,D139,0)</f>
        <v>20</v>
      </c>
      <c r="H139" s="50"/>
      <c r="I139" s="50"/>
      <c r="J139" s="46">
        <v>7</v>
      </c>
      <c r="K139" s="13"/>
      <c r="L139" s="13"/>
      <c r="M139" s="13"/>
      <c r="N139" s="13"/>
      <c r="O139" s="51"/>
      <c r="P139" s="50"/>
      <c r="Q139" s="49"/>
      <c r="R139" s="49"/>
      <c r="S139" s="13"/>
      <c r="T139" s="13"/>
      <c r="U139" s="13"/>
      <c r="V139" s="13"/>
      <c r="W139" s="13"/>
      <c r="X139" s="13"/>
      <c r="Y139" s="13"/>
    </row>
    <row r="140" spans="1:25" ht="16.5" x14ac:dyDescent="0.2">
      <c r="A140" s="13">
        <v>136</v>
      </c>
      <c r="B140" s="14">
        <f>MATCH(A140-1,属性投放!$T$6:$T$114,1)</f>
        <v>43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50"/>
      <c r="I140" s="50"/>
      <c r="J140" s="49"/>
      <c r="K140" s="13"/>
      <c r="L140" s="13"/>
      <c r="M140" s="13"/>
      <c r="N140" s="13"/>
      <c r="O140" s="51"/>
      <c r="P140" s="50"/>
      <c r="Q140" s="49"/>
      <c r="R140" s="49"/>
      <c r="S140" s="13"/>
      <c r="T140" s="13"/>
      <c r="U140" s="13"/>
      <c r="V140" s="13"/>
      <c r="W140" s="13"/>
      <c r="X140" s="13"/>
      <c r="Y140" s="13"/>
    </row>
    <row r="141" spans="1:25" ht="16.5" x14ac:dyDescent="0.2">
      <c r="A141" s="13">
        <v>137</v>
      </c>
      <c r="B141" s="14">
        <f>MATCH(A141-1,属性投放!$T$6:$T$114,1)</f>
        <v>44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50"/>
      <c r="I141" s="50"/>
      <c r="J141" s="49"/>
      <c r="K141" s="13"/>
      <c r="L141" s="13"/>
      <c r="M141" s="13"/>
      <c r="N141" s="13"/>
      <c r="O141" s="51"/>
      <c r="P141" s="50"/>
      <c r="Q141" s="49"/>
      <c r="R141" s="49"/>
      <c r="S141" s="13"/>
      <c r="T141" s="13"/>
      <c r="U141" s="13"/>
      <c r="V141" s="13"/>
      <c r="W141" s="13"/>
      <c r="X141" s="13"/>
      <c r="Y141" s="13"/>
    </row>
    <row r="142" spans="1:25" ht="16.5" x14ac:dyDescent="0.2">
      <c r="A142" s="13">
        <v>138</v>
      </c>
      <c r="B142" s="14">
        <f>MATCH(A142-1,属性投放!$T$6:$T$114,1)</f>
        <v>45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50"/>
      <c r="I142" s="50"/>
      <c r="J142" s="49"/>
      <c r="K142" s="13"/>
      <c r="L142" s="13"/>
      <c r="M142" s="13"/>
      <c r="N142" s="13"/>
      <c r="O142" s="51"/>
      <c r="P142" s="50"/>
      <c r="Q142" s="49"/>
      <c r="R142" s="49"/>
      <c r="S142" s="13"/>
      <c r="T142" s="13"/>
      <c r="U142" s="13"/>
      <c r="V142" s="13"/>
      <c r="W142" s="13"/>
      <c r="X142" s="13"/>
      <c r="Y142" s="13"/>
    </row>
    <row r="143" spans="1:25" ht="16.5" x14ac:dyDescent="0.2">
      <c r="A143" s="13">
        <v>139</v>
      </c>
      <c r="B143" s="14">
        <f>MATCH(A143-1,属性投放!$T$6:$T$114,1)</f>
        <v>46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50"/>
      <c r="I143" s="50"/>
      <c r="J143" s="49"/>
      <c r="K143" s="13"/>
      <c r="L143" s="13"/>
      <c r="M143" s="13"/>
      <c r="N143" s="13"/>
      <c r="O143" s="51"/>
      <c r="P143" s="50"/>
      <c r="Q143" s="49"/>
      <c r="R143" s="49"/>
      <c r="S143" s="13"/>
      <c r="T143" s="13"/>
      <c r="U143" s="13"/>
      <c r="V143" s="13"/>
      <c r="W143" s="13"/>
      <c r="X143" s="13"/>
      <c r="Y143" s="13"/>
    </row>
    <row r="144" spans="1:25" ht="16.5" x14ac:dyDescent="0.2">
      <c r="A144" s="13">
        <v>140</v>
      </c>
      <c r="B144" s="14">
        <f>MATCH(A144-1,属性投放!$T$6:$T$114,1)</f>
        <v>48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6">
        <v>10</v>
      </c>
      <c r="I144" s="46"/>
      <c r="J144" s="49"/>
      <c r="K144" s="13"/>
      <c r="L144" s="13"/>
      <c r="M144" s="13"/>
      <c r="N144" s="13"/>
      <c r="O144" s="51"/>
      <c r="P144" s="51"/>
      <c r="Q144" s="50"/>
      <c r="R144" s="49"/>
      <c r="S144" s="13"/>
      <c r="T144" s="13"/>
      <c r="U144" s="13"/>
      <c r="V144" s="13"/>
      <c r="W144" s="13"/>
      <c r="X144" s="13"/>
      <c r="Y144" s="13"/>
    </row>
    <row r="145" spans="1:25" ht="16.5" x14ac:dyDescent="0.2">
      <c r="A145" s="13">
        <v>141</v>
      </c>
      <c r="B145" s="14">
        <f>MATCH(A145-1,属性投放!$T$6:$T$114,1)</f>
        <v>48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9"/>
      <c r="I145" s="49"/>
      <c r="J145" s="49"/>
      <c r="K145" s="13"/>
      <c r="L145" s="13"/>
      <c r="M145" s="13"/>
      <c r="N145" s="13"/>
      <c r="O145" s="51"/>
      <c r="P145" s="51"/>
      <c r="Q145" s="50"/>
      <c r="R145" s="49"/>
      <c r="S145" s="13"/>
      <c r="T145" s="13"/>
      <c r="U145" s="13"/>
      <c r="V145" s="13"/>
      <c r="W145" s="13"/>
      <c r="X145" s="13"/>
      <c r="Y145" s="13"/>
    </row>
    <row r="146" spans="1:25" ht="16.5" x14ac:dyDescent="0.2">
      <c r="A146" s="13">
        <v>142</v>
      </c>
      <c r="B146" s="14">
        <f>MATCH(A146-1,属性投放!$T$6:$T$114,1)</f>
        <v>49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9"/>
      <c r="I146" s="49"/>
      <c r="J146" s="49"/>
      <c r="K146" s="13"/>
      <c r="L146" s="13"/>
      <c r="M146" s="13"/>
      <c r="N146" s="13"/>
      <c r="O146" s="51"/>
      <c r="P146" s="51"/>
      <c r="Q146" s="50"/>
      <c r="R146" s="49"/>
      <c r="S146" s="13"/>
      <c r="T146" s="13"/>
      <c r="U146" s="13"/>
      <c r="V146" s="13"/>
      <c r="W146" s="13"/>
      <c r="X146" s="13"/>
      <c r="Y146" s="13"/>
    </row>
    <row r="147" spans="1:25" ht="16.5" x14ac:dyDescent="0.2">
      <c r="A147" s="13">
        <v>143</v>
      </c>
      <c r="B147" s="14">
        <f>MATCH(A147-1,属性投放!$T$6:$T$114,1)</f>
        <v>51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9"/>
      <c r="I147" s="49"/>
      <c r="J147" s="49"/>
      <c r="K147" s="13"/>
      <c r="L147" s="13"/>
      <c r="M147" s="13"/>
      <c r="N147" s="13"/>
      <c r="O147" s="51"/>
      <c r="P147" s="51"/>
      <c r="Q147" s="50"/>
      <c r="R147" s="49"/>
      <c r="S147" s="13"/>
      <c r="T147" s="13"/>
      <c r="U147" s="13"/>
      <c r="V147" s="13"/>
      <c r="W147" s="13"/>
      <c r="X147" s="13"/>
      <c r="Y147" s="13"/>
    </row>
    <row r="148" spans="1:25" ht="16.5" x14ac:dyDescent="0.2">
      <c r="A148" s="13">
        <v>144</v>
      </c>
      <c r="B148" s="14">
        <f>MATCH(A148-1,属性投放!$T$6:$T$114,1)</f>
        <v>52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9"/>
      <c r="I148" s="49"/>
      <c r="J148" s="49"/>
      <c r="K148" s="13"/>
      <c r="L148" s="13"/>
      <c r="M148" s="13"/>
      <c r="N148" s="13"/>
      <c r="O148" s="51"/>
      <c r="P148" s="51"/>
      <c r="Q148" s="50"/>
      <c r="R148" s="49"/>
      <c r="S148" s="13"/>
      <c r="T148" s="13"/>
      <c r="U148" s="13"/>
      <c r="V148" s="13"/>
      <c r="W148" s="13"/>
      <c r="X148" s="13"/>
      <c r="Y148" s="13"/>
    </row>
    <row r="149" spans="1:25" ht="16.5" x14ac:dyDescent="0.2">
      <c r="A149" s="13">
        <v>145</v>
      </c>
      <c r="B149" s="14">
        <f>MATCH(A149-1,属性投放!$T$6:$T$114,1)</f>
        <v>54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50"/>
      <c r="I149" s="50"/>
      <c r="J149" s="49"/>
      <c r="K149" s="13"/>
      <c r="L149" s="13"/>
      <c r="M149" s="13"/>
      <c r="N149" s="13"/>
      <c r="O149" s="51"/>
      <c r="P149" s="51"/>
      <c r="Q149" s="50"/>
      <c r="S149" s="13"/>
      <c r="T149" s="13"/>
      <c r="U149" s="13"/>
      <c r="V149" s="13"/>
      <c r="W149" s="13"/>
      <c r="X149" s="13"/>
      <c r="Y149" s="13"/>
    </row>
    <row r="150" spans="1:25" ht="16.5" x14ac:dyDescent="0.2">
      <c r="A150" s="13">
        <v>146</v>
      </c>
      <c r="B150" s="14">
        <f>MATCH(A150-1,属性投放!$T$6:$T$114,1)</f>
        <v>54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50"/>
      <c r="I150" s="50"/>
      <c r="J150" s="49"/>
      <c r="K150" s="13"/>
      <c r="L150" s="13"/>
      <c r="M150" s="13"/>
      <c r="N150" s="13"/>
      <c r="O150" s="51"/>
      <c r="P150" s="51"/>
      <c r="Q150" s="50"/>
      <c r="R150" s="49"/>
      <c r="S150" s="13"/>
      <c r="T150" s="13"/>
      <c r="U150" s="13"/>
      <c r="V150" s="13"/>
      <c r="W150" s="13"/>
      <c r="X150" s="13"/>
      <c r="Y150" s="13"/>
    </row>
    <row r="151" spans="1:25" ht="16.5" x14ac:dyDescent="0.2">
      <c r="A151" s="13">
        <v>147</v>
      </c>
      <c r="B151" s="14">
        <f>MATCH(A151-1,属性投放!$T$6:$T$114,1)</f>
        <v>55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50"/>
      <c r="I151" s="50"/>
      <c r="J151" s="49"/>
      <c r="K151" s="13"/>
      <c r="L151" s="13"/>
      <c r="M151" s="13"/>
      <c r="N151" s="13"/>
      <c r="O151" s="51"/>
      <c r="P151" s="51"/>
      <c r="Q151" s="50"/>
      <c r="R151" s="49"/>
      <c r="S151" s="13"/>
      <c r="T151" s="13"/>
      <c r="U151" s="13"/>
      <c r="V151" s="13"/>
      <c r="W151" s="13"/>
      <c r="X151" s="13"/>
      <c r="Y151" s="13"/>
    </row>
    <row r="152" spans="1:25" ht="16.5" x14ac:dyDescent="0.2">
      <c r="A152" s="13">
        <v>148</v>
      </c>
      <c r="B152" s="14">
        <f>MATCH(A152-1,属性投放!$T$6:$T$114,1)</f>
        <v>57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50"/>
      <c r="I152" s="50"/>
      <c r="J152" s="49"/>
      <c r="K152" s="13"/>
      <c r="L152" s="13"/>
      <c r="M152" s="13"/>
      <c r="N152" s="13"/>
      <c r="O152" s="51"/>
      <c r="P152" s="51"/>
      <c r="Q152" s="50"/>
      <c r="R152" s="49"/>
      <c r="S152" s="13"/>
      <c r="T152" s="13"/>
      <c r="U152" s="13"/>
      <c r="V152" s="13"/>
      <c r="W152" s="13"/>
      <c r="X152" s="13"/>
      <c r="Y152" s="13"/>
    </row>
    <row r="153" spans="1:25" ht="16.5" x14ac:dyDescent="0.2">
      <c r="A153" s="13">
        <v>149</v>
      </c>
      <c r="B153" s="14">
        <f>MATCH(A153-1,属性投放!$T$6:$T$114,1)</f>
        <v>58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50"/>
      <c r="I153" s="50"/>
      <c r="J153" s="49"/>
      <c r="K153" s="13"/>
      <c r="L153" s="13"/>
      <c r="M153" s="13"/>
      <c r="N153" s="13"/>
      <c r="O153" s="51"/>
      <c r="P153" s="51"/>
      <c r="Q153" s="50"/>
      <c r="R153" s="49"/>
      <c r="S153" s="13"/>
      <c r="T153" s="13"/>
      <c r="U153" s="13"/>
      <c r="V153" s="13"/>
      <c r="W153" s="13"/>
      <c r="X153" s="13"/>
      <c r="Y153" s="13"/>
    </row>
    <row r="154" spans="1:25" ht="16.5" x14ac:dyDescent="0.2">
      <c r="A154" s="13">
        <v>150</v>
      </c>
      <c r="B154" s="14">
        <f>MATCH(A154-1,属性投放!$T$6:$T$114,1)</f>
        <v>60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6">
        <v>11</v>
      </c>
      <c r="I154" s="46"/>
      <c r="J154" s="46">
        <v>8</v>
      </c>
      <c r="K154" s="13"/>
      <c r="L154" s="13"/>
      <c r="M154" s="13"/>
      <c r="N154" s="13"/>
      <c r="O154" s="51"/>
      <c r="P154" s="51"/>
      <c r="Q154" s="46"/>
      <c r="R154" s="46">
        <v>7</v>
      </c>
      <c r="S154" s="13"/>
      <c r="T154" s="13"/>
      <c r="U154" s="13"/>
      <c r="V154" s="13"/>
      <c r="W154" s="13"/>
      <c r="X154" s="13"/>
      <c r="Y154" s="13"/>
    </row>
    <row r="155" spans="1:25" x14ac:dyDescent="0.2">
      <c r="R155" s="16"/>
      <c r="W155" s="16"/>
      <c r="X155" s="16"/>
      <c r="Y155" s="16"/>
    </row>
    <row r="156" spans="1:25" x14ac:dyDescent="0.2">
      <c r="W156" s="16"/>
      <c r="X156" s="16"/>
      <c r="Y156" s="16"/>
    </row>
    <row r="157" spans="1:25" x14ac:dyDescent="0.2">
      <c r="W157" s="16"/>
      <c r="X157" s="16"/>
      <c r="Y157" s="16"/>
    </row>
    <row r="158" spans="1:25" x14ac:dyDescent="0.2">
      <c r="W158" s="16"/>
      <c r="X158" s="16"/>
      <c r="Y158" s="16"/>
    </row>
    <row r="159" spans="1:25" x14ac:dyDescent="0.2">
      <c r="W159" s="16"/>
      <c r="X159" s="16"/>
      <c r="Y159" s="16"/>
    </row>
    <row r="160" spans="1:25" x14ac:dyDescent="0.2">
      <c r="W160" s="16"/>
      <c r="X160" s="16"/>
      <c r="Y160" s="16"/>
    </row>
    <row r="161" spans="23:25" x14ac:dyDescent="0.2">
      <c r="W161" s="16"/>
      <c r="X161" s="16"/>
      <c r="Y161" s="16"/>
    </row>
    <row r="162" spans="23:25" x14ac:dyDescent="0.2">
      <c r="W162" s="16"/>
      <c r="X162" s="16"/>
      <c r="Y162" s="16"/>
    </row>
    <row r="163" spans="23:25" x14ac:dyDescent="0.2">
      <c r="W163" s="16"/>
      <c r="X163" s="16"/>
      <c r="Y163" s="16"/>
    </row>
    <row r="164" spans="23:25" x14ac:dyDescent="0.2">
      <c r="W164" s="16"/>
      <c r="X164" s="16"/>
      <c r="Y164" s="16"/>
    </row>
    <row r="165" spans="23:25" x14ac:dyDescent="0.2">
      <c r="W165" s="16"/>
      <c r="X165" s="16"/>
      <c r="Y165" s="16"/>
    </row>
    <row r="166" spans="23:25" x14ac:dyDescent="0.2">
      <c r="W166" s="16"/>
      <c r="X166" s="16"/>
      <c r="Y166" s="16"/>
    </row>
    <row r="167" spans="23:25" x14ac:dyDescent="0.2">
      <c r="W167" s="16"/>
      <c r="X167" s="16"/>
      <c r="Y167" s="16"/>
    </row>
    <row r="168" spans="23:25" x14ac:dyDescent="0.2">
      <c r="W168" s="16"/>
      <c r="X168" s="16"/>
      <c r="Y168" s="16"/>
    </row>
    <row r="169" spans="23:25" x14ac:dyDescent="0.2">
      <c r="W169" s="16"/>
      <c r="X169" s="16"/>
      <c r="Y169" s="16"/>
    </row>
    <row r="170" spans="23:25" x14ac:dyDescent="0.2">
      <c r="W170" s="16"/>
      <c r="X170" s="16"/>
      <c r="Y170" s="16"/>
    </row>
    <row r="171" spans="23:25" x14ac:dyDescent="0.2">
      <c r="W171" s="16"/>
      <c r="X171" s="16"/>
      <c r="Y171" s="16"/>
    </row>
    <row r="172" spans="23:25" x14ac:dyDescent="0.2">
      <c r="W172" s="16"/>
      <c r="X172" s="16"/>
      <c r="Y172" s="16"/>
    </row>
    <row r="173" spans="23:25" x14ac:dyDescent="0.2">
      <c r="W173" s="16"/>
      <c r="X173" s="16"/>
      <c r="Y173" s="16"/>
    </row>
    <row r="174" spans="23:25" x14ac:dyDescent="0.2">
      <c r="W174" s="16"/>
      <c r="X174" s="16"/>
      <c r="Y174" s="16"/>
    </row>
    <row r="175" spans="23:25" x14ac:dyDescent="0.2">
      <c r="W175" s="16"/>
      <c r="X175" s="16"/>
      <c r="Y175" s="16"/>
    </row>
    <row r="176" spans="23:25" x14ac:dyDescent="0.2">
      <c r="W176" s="16"/>
      <c r="X176" s="16"/>
      <c r="Y176" s="16"/>
    </row>
    <row r="177" spans="23:25" x14ac:dyDescent="0.2">
      <c r="W177" s="16"/>
      <c r="X177" s="16"/>
      <c r="Y177" s="16"/>
    </row>
    <row r="178" spans="23:25" x14ac:dyDescent="0.2">
      <c r="W178" s="16"/>
      <c r="X178" s="16"/>
      <c r="Y178" s="16"/>
    </row>
    <row r="179" spans="23:25" x14ac:dyDescent="0.2">
      <c r="W179" s="16"/>
      <c r="X179" s="16"/>
      <c r="Y179" s="16"/>
    </row>
    <row r="180" spans="23:25" x14ac:dyDescent="0.2">
      <c r="W180" s="16"/>
      <c r="X180" s="16"/>
      <c r="Y180" s="16"/>
    </row>
    <row r="181" spans="23:25" x14ac:dyDescent="0.2">
      <c r="W181" s="16"/>
      <c r="X181" s="16"/>
      <c r="Y181" s="16"/>
    </row>
    <row r="182" spans="23:25" x14ac:dyDescent="0.2">
      <c r="W182" s="16"/>
      <c r="X182" s="16"/>
      <c r="Y182" s="16"/>
    </row>
    <row r="183" spans="23:25" x14ac:dyDescent="0.2">
      <c r="W183" s="16"/>
      <c r="X183" s="16"/>
      <c r="Y183" s="16"/>
    </row>
    <row r="184" spans="23:25" x14ac:dyDescent="0.2">
      <c r="W184" s="16"/>
      <c r="X184" s="16"/>
      <c r="Y184" s="16"/>
    </row>
    <row r="185" spans="23:25" x14ac:dyDescent="0.2">
      <c r="W185" s="16"/>
      <c r="X185" s="16"/>
      <c r="Y185" s="16"/>
    </row>
    <row r="186" spans="23:25" x14ac:dyDescent="0.2">
      <c r="W186" s="16"/>
      <c r="X186" s="16"/>
      <c r="Y186" s="16"/>
    </row>
    <row r="187" spans="23:25" x14ac:dyDescent="0.2">
      <c r="W187" s="16"/>
      <c r="X187" s="16"/>
      <c r="Y187" s="16"/>
    </row>
    <row r="188" spans="23:25" x14ac:dyDescent="0.2">
      <c r="W188" s="16"/>
      <c r="X188" s="16"/>
      <c r="Y188" s="16"/>
    </row>
    <row r="189" spans="23:25" x14ac:dyDescent="0.2">
      <c r="W189" s="16"/>
      <c r="X189" s="16"/>
      <c r="Y189" s="16"/>
    </row>
    <row r="190" spans="23:25" x14ac:dyDescent="0.2">
      <c r="W190" s="16"/>
      <c r="X190" s="16"/>
      <c r="Y190" s="16"/>
    </row>
    <row r="191" spans="23:25" x14ac:dyDescent="0.2">
      <c r="W191" s="16"/>
      <c r="X191" s="16"/>
      <c r="Y191" s="16"/>
    </row>
    <row r="192" spans="23:25" x14ac:dyDescent="0.2">
      <c r="W192" s="16"/>
      <c r="X192" s="16"/>
      <c r="Y192" s="16"/>
    </row>
    <row r="193" spans="23:25" x14ac:dyDescent="0.2">
      <c r="W193" s="16"/>
      <c r="X193" s="16"/>
      <c r="Y193" s="16"/>
    </row>
  </sheetData>
  <mergeCells count="3">
    <mergeCell ref="S40:S53"/>
    <mergeCell ref="S54:S76"/>
    <mergeCell ref="S77:S97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F1445"/>
  <sheetViews>
    <sheetView topLeftCell="A2" workbookViewId="0">
      <selection activeCell="G35" sqref="G34:G35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2" width="13.375" style="32" customWidth="1"/>
    <col min="23" max="23" width="11.875" customWidth="1"/>
    <col min="24" max="24" width="11.375" style="19" customWidth="1"/>
    <col min="25" max="28" width="9.25" style="32" customWidth="1"/>
    <col min="29" max="30" width="9.5" style="32" customWidth="1"/>
    <col min="31" max="31" width="9.125" style="32" customWidth="1"/>
    <col min="35" max="35" width="9" style="32"/>
    <col min="36" max="36" width="9.625" bestFit="1" customWidth="1"/>
    <col min="37" max="37" width="11" customWidth="1"/>
    <col min="39" max="39" width="22.375" style="32" customWidth="1"/>
    <col min="47" max="47" width="11.25" customWidth="1"/>
    <col min="48" max="48" width="10" customWidth="1"/>
    <col min="49" max="49" width="9.5" customWidth="1"/>
    <col min="50" max="51" width="9.5" style="32" customWidth="1"/>
    <col min="52" max="52" width="25.625" customWidth="1"/>
    <col min="53" max="53" width="11.5" style="32" customWidth="1"/>
    <col min="54" max="54" width="10.875" customWidth="1"/>
    <col min="55" max="55" width="11.25" style="32" customWidth="1"/>
    <col min="56" max="56" width="11" customWidth="1"/>
    <col min="57" max="57" width="12.625" style="32" customWidth="1"/>
    <col min="58" max="58" width="11.5" customWidth="1"/>
  </cols>
  <sheetData>
    <row r="2" spans="1:58" ht="16.5" x14ac:dyDescent="0.2">
      <c r="A2" s="15" t="s">
        <v>1269</v>
      </c>
      <c r="B2" s="13">
        <v>4</v>
      </c>
      <c r="C2" s="15" t="s">
        <v>1271</v>
      </c>
      <c r="D2" s="13">
        <v>2</v>
      </c>
      <c r="E2" s="15" t="s">
        <v>1270</v>
      </c>
      <c r="F2" s="13">
        <v>1</v>
      </c>
      <c r="I2" s="32"/>
      <c r="J2" s="32"/>
    </row>
    <row r="3" spans="1:58" ht="17.25" x14ac:dyDescent="0.2">
      <c r="A3" s="12" t="s">
        <v>1272</v>
      </c>
      <c r="B3" s="12" t="s">
        <v>1281</v>
      </c>
      <c r="C3" s="12" t="s">
        <v>558</v>
      </c>
      <c r="D3" s="40" t="s">
        <v>1346</v>
      </c>
      <c r="E3" s="40" t="s">
        <v>1347</v>
      </c>
      <c r="F3" s="40" t="s">
        <v>1348</v>
      </c>
      <c r="G3" s="12" t="s">
        <v>1349</v>
      </c>
      <c r="H3" s="12" t="s">
        <v>1350</v>
      </c>
      <c r="I3" s="12" t="s">
        <v>1351</v>
      </c>
      <c r="J3" s="12" t="s">
        <v>1381</v>
      </c>
      <c r="K3" s="12" t="s">
        <v>1382</v>
      </c>
      <c r="L3" s="12" t="s">
        <v>1383</v>
      </c>
      <c r="N3" s="12" t="s">
        <v>1396</v>
      </c>
      <c r="O3" s="12" t="s">
        <v>1384</v>
      </c>
      <c r="P3" s="12" t="s">
        <v>1385</v>
      </c>
      <c r="Q3" s="12" t="s">
        <v>1397</v>
      </c>
      <c r="R3" s="12" t="s">
        <v>1398</v>
      </c>
      <c r="S3" s="12" t="s">
        <v>1399</v>
      </c>
      <c r="W3" s="12" t="s">
        <v>13</v>
      </c>
      <c r="X3" s="12" t="s">
        <v>111</v>
      </c>
      <c r="Y3" s="12" t="s">
        <v>559</v>
      </c>
      <c r="Z3" s="12" t="s">
        <v>1014</v>
      </c>
      <c r="AA3" s="12" t="s">
        <v>1015</v>
      </c>
      <c r="AB3" s="12" t="s">
        <v>1016</v>
      </c>
      <c r="AC3" s="12" t="s">
        <v>560</v>
      </c>
      <c r="AD3" s="12" t="s">
        <v>1129</v>
      </c>
      <c r="AE3" s="12" t="s">
        <v>561</v>
      </c>
      <c r="AH3" s="12" t="s">
        <v>1371</v>
      </c>
      <c r="AI3" s="12" t="s">
        <v>1378</v>
      </c>
      <c r="AJ3" s="12" t="s">
        <v>1372</v>
      </c>
      <c r="AK3" s="12" t="s">
        <v>1373</v>
      </c>
      <c r="AL3" s="12" t="s">
        <v>1374</v>
      </c>
      <c r="AM3" s="12" t="s">
        <v>1379</v>
      </c>
      <c r="AN3" s="12" t="s">
        <v>1375</v>
      </c>
      <c r="AO3" s="12" t="s">
        <v>1376</v>
      </c>
      <c r="AP3" s="12" t="s">
        <v>1377</v>
      </c>
      <c r="AS3" s="12" t="s">
        <v>1371</v>
      </c>
      <c r="AT3" s="12" t="s">
        <v>1164</v>
      </c>
      <c r="AU3" s="12" t="s">
        <v>1372</v>
      </c>
      <c r="AV3" s="12" t="s">
        <v>1373</v>
      </c>
      <c r="AW3" s="12" t="s">
        <v>1374</v>
      </c>
      <c r="AX3" s="12" t="s">
        <v>1400</v>
      </c>
      <c r="AY3" s="12" t="s">
        <v>1402</v>
      </c>
      <c r="AZ3" s="12" t="s">
        <v>1379</v>
      </c>
      <c r="BA3" s="12" t="s">
        <v>1403</v>
      </c>
      <c r="BB3" s="12" t="s">
        <v>1404</v>
      </c>
      <c r="BC3" s="12" t="s">
        <v>1405</v>
      </c>
      <c r="BD3" s="12" t="s">
        <v>1406</v>
      </c>
      <c r="BE3" s="12" t="s">
        <v>1407</v>
      </c>
      <c r="BF3" s="12" t="s">
        <v>1408</v>
      </c>
    </row>
    <row r="4" spans="1:58" ht="16.5" x14ac:dyDescent="0.2">
      <c r="A4" s="13">
        <v>35</v>
      </c>
      <c r="B4" s="13"/>
      <c r="C4" s="13" t="s">
        <v>1282</v>
      </c>
      <c r="D4" s="13">
        <f>SUMIFS(属性投放!$BX$6:$BX$85,属性投放!$AS$6:$AS$85,"="&amp;专属武器!$B$2,属性投放!$AV$6:$AV$85,"&lt;="&amp;专属武器!A4)*INDEX(属性投放!$DX$6:$DX$10,专属武器!$D$2)*$F$2</f>
        <v>2013.6</v>
      </c>
      <c r="E4" s="13">
        <f>SUMIFS(属性投放!$BY$6:$BY$85,属性投放!$AS$6:$AS$85,"="&amp;专属武器!$B$2,属性投放!$AV$6:$AV$85,"&lt;="&amp;专属武器!A4)*INDEX(属性投放!$DX$6:$DX$10,专属武器!$D$2)*$F$2</f>
        <v>1022.4</v>
      </c>
      <c r="F4" s="13">
        <f>SUMIFS(属性投放!$BZ$6:$BZ$85,属性投放!$AS$6:$AS$85,"="&amp;专属武器!$B$2,属性投放!$AV$6:$AV$85,"&lt;="&amp;专属武器!A4)*INDEX(属性投放!$DX$6:$DX$10,专属武器!$D$2)*$F$2*2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INT((N4-1)/9)+1</f>
        <v>1</v>
      </c>
      <c r="P4" s="13">
        <f>N4-(O4-1)*9</f>
        <v>1</v>
      </c>
      <c r="Q4" s="13">
        <f>D16</f>
        <v>53</v>
      </c>
      <c r="R4" s="13">
        <f t="shared" ref="R4:S4" si="0">E16</f>
        <v>27</v>
      </c>
      <c r="S4" s="13">
        <f t="shared" si="0"/>
        <v>1067</v>
      </c>
      <c r="W4" s="13">
        <v>1102001</v>
      </c>
      <c r="X4" s="13" t="s">
        <v>93</v>
      </c>
      <c r="Y4" s="13">
        <v>5</v>
      </c>
      <c r="Z4" s="13">
        <f>INDEX(卡牌属性!Y$6:Y$27,MATCH(专属武器!$W4,卡牌属性!$N$6:$N$27,0))</f>
        <v>9</v>
      </c>
      <c r="AA4" s="13">
        <f>INDEX(卡牌属性!Z$6:Z$27,MATCH(专属武器!$W4,卡牌属性!$N$6:$N$27,0))</f>
        <v>7</v>
      </c>
      <c r="AB4" s="13">
        <f>INDEX(卡牌属性!AA$6:AA$27,MATCH(专属武器!$W4,卡牌属性!$N$6:$N$27,0))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INT((AH4-1)/7)+1</f>
        <v>1</v>
      </c>
      <c r="AJ4" s="13">
        <f>INDEX($W$4:$W$19,AI4)</f>
        <v>1102001</v>
      </c>
      <c r="AK4" s="13" t="s">
        <v>1380</v>
      </c>
      <c r="AL4" s="13">
        <f>AH4-(AI4-1)*7</f>
        <v>1</v>
      </c>
      <c r="AM4" s="13" t="str">
        <f>INDEX($X$4:$X$19,AI4)&amp;"专属武器魂珠-"&amp;AL4</f>
        <v>关羽专属武器魂珠-1</v>
      </c>
      <c r="AN4" s="13">
        <f t="shared" ref="AN4:AN35" si="1">INDEX(J$4:J$10,$AL4)</f>
        <v>40</v>
      </c>
      <c r="AO4" s="13">
        <f t="shared" ref="AO4:AO35" si="2">INDEX(K$4:K$10,$AL4)</f>
        <v>0</v>
      </c>
      <c r="AP4" s="13">
        <f t="shared" ref="AP4:AP35" si="3">INDEX(L$4:L$10,$AL4)</f>
        <v>0</v>
      </c>
      <c r="AS4" s="13">
        <v>1</v>
      </c>
      <c r="AT4" s="13">
        <f>INT((AS4-1)/63)+1</f>
        <v>1</v>
      </c>
      <c r="AU4" s="13">
        <f>INDEX($W$4:$W$19,AT4)</f>
        <v>1102001</v>
      </c>
      <c r="AV4" s="13" t="s">
        <v>1380</v>
      </c>
      <c r="AW4" s="13">
        <f>INT(((AS4-(AT4-1)*63)-1)/9)+1</f>
        <v>1</v>
      </c>
      <c r="AX4" s="13" t="s">
        <v>1401</v>
      </c>
      <c r="AY4" s="13">
        <f>AS4-(AT4-1)*63-(AW4-1)*9</f>
        <v>1</v>
      </c>
      <c r="AZ4" s="13" t="str">
        <f>INDEX($X$4:$X$19,AT4)&amp;"魂珠-"&amp;AW4&amp;" 等级-"&amp;AY4</f>
        <v>关羽魂珠-1 等级-1</v>
      </c>
      <c r="BA4" s="25" t="s">
        <v>1409</v>
      </c>
      <c r="BB4" s="14">
        <f>ROUND(INDEX(Q$4:Q$66,($AW4-1)*9+$AY4)*INDEX(AC$4:AC$19,$AT4),0)</f>
        <v>80</v>
      </c>
      <c r="BC4" s="25" t="s">
        <v>1410</v>
      </c>
      <c r="BD4" s="14">
        <f t="shared" ref="BD4" si="4">ROUND(INDEX(R$4:R$66,($AW4-1)*9+$AY4)*INDEX(AD$4:AD$19,$AT4),0)</f>
        <v>32</v>
      </c>
      <c r="BE4" s="25" t="s">
        <v>1411</v>
      </c>
      <c r="BF4" s="14">
        <f>ROUND(INDEX(S$4:S$66,($AW4-1)*9+$AY4)*INDEX(AE$4:AE$19,$AT4),0)</f>
        <v>1280</v>
      </c>
    </row>
    <row r="5" spans="1:58" ht="16.5" x14ac:dyDescent="0.2">
      <c r="A5" s="13">
        <v>52</v>
      </c>
      <c r="B5" s="13"/>
      <c r="C5" s="13" t="s">
        <v>1283</v>
      </c>
      <c r="D5" s="13">
        <f>SUMIFS(属性投放!$BX$6:$BX$85,属性投放!$AS$6:$AS$85,"="&amp;专属武器!$B$2,属性投放!$AV$6:$AV$85,"&lt;="&amp;专属武器!A5,属性投放!$AV$6:$AV$85,"&gt;"&amp;A4)*INDEX(属性投放!$DX$6:$DX$10,专属武器!$D$2)*$F$2</f>
        <v>1932</v>
      </c>
      <c r="E5" s="13">
        <f>SUMIFS(属性投放!$BY$6:$BY$85,属性投放!$AS$6:$AS$85,"="&amp;专属武器!$B$2,属性投放!$AV$6:$AV$85,"&lt;="&amp;专属武器!A5,属性投放!$AV$6:$AV$85,"&gt;"&amp;A4)*INDEX(属性投放!$DX$6:$DX$10,专属武器!$D$2)*$F$2</f>
        <v>973.19999999999993</v>
      </c>
      <c r="F5" s="13">
        <f>SUMIFS(属性投放!$BZ$6:$BZ$85,属性投放!$AS$6:$AS$85,"="&amp;专属武器!$B$2,属性投放!$AV$6:$AV$85,"&lt;="&amp;专属武器!A5,属性投放!$AV$6:$AV$85,"&gt;"&amp;A4)*INDEX(属性投放!$DX$6:$DX$10,专属武器!$D$2)*$F$2*2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6" si="5">INT((N5-1)/9)+1</f>
        <v>1</v>
      </c>
      <c r="P5" s="13">
        <f t="shared" ref="P5:P66" si="6">N5-(O5-1)*9</f>
        <v>2</v>
      </c>
      <c r="Q5" s="13">
        <f t="shared" ref="Q5:Q12" si="7">D17</f>
        <v>80</v>
      </c>
      <c r="R5" s="13">
        <f t="shared" ref="R5:R12" si="8">E17</f>
        <v>40</v>
      </c>
      <c r="S5" s="13">
        <f t="shared" ref="S5:S12" si="9">F17</f>
        <v>1600</v>
      </c>
      <c r="W5" s="13">
        <v>1102002</v>
      </c>
      <c r="X5" s="13" t="s">
        <v>94</v>
      </c>
      <c r="Y5" s="13">
        <v>3</v>
      </c>
      <c r="Z5" s="13">
        <f>INDEX(卡牌属性!Y$6:Y$27,MATCH(专属武器!$W5,卡牌属性!$N$6:$N$27,0))</f>
        <v>4</v>
      </c>
      <c r="AA5" s="13">
        <f>INDEX(卡牌属性!Z$6:Z$27,MATCH(专属武器!$W5,卡牌属性!$N$6:$N$27,0))</f>
        <v>5</v>
      </c>
      <c r="AB5" s="13">
        <f>INDEX(卡牌属性!AA$6:AA$27,MATCH(专属武器!$W5,卡牌属性!$N$6:$N$27,0))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10">INT((AH5-1)/7)+1</f>
        <v>1</v>
      </c>
      <c r="AJ5" s="13">
        <f t="shared" ref="AJ5:AJ68" si="11">INDEX($W$4:$W$19,AI5)</f>
        <v>1102001</v>
      </c>
      <c r="AK5" s="13" t="s">
        <v>1380</v>
      </c>
      <c r="AL5" s="13">
        <f t="shared" ref="AL5:AL68" si="12">AH5-(AI5-1)*7</f>
        <v>2</v>
      </c>
      <c r="AM5" s="13" t="str">
        <f t="shared" ref="AM5:AM68" si="13">INDEX($X$4:$X$19,AI5)&amp;"专属武器魂珠-"&amp;AL5</f>
        <v>关羽专属武器魂珠-2</v>
      </c>
      <c r="AN5" s="13">
        <f t="shared" si="1"/>
        <v>55</v>
      </c>
      <c r="AO5" s="13">
        <f t="shared" si="2"/>
        <v>3</v>
      </c>
      <c r="AP5" s="13">
        <f t="shared" si="3"/>
        <v>0</v>
      </c>
      <c r="AS5" s="13">
        <v>2</v>
      </c>
      <c r="AT5" s="13">
        <f t="shared" ref="AT5:AT68" si="14">INT((AS5-1)/63)+1</f>
        <v>1</v>
      </c>
      <c r="AU5" s="13">
        <f t="shared" ref="AU5:AU68" si="15">INDEX($W$4:$W$19,AT5)</f>
        <v>1102001</v>
      </c>
      <c r="AV5" s="13" t="s">
        <v>1380</v>
      </c>
      <c r="AW5" s="13">
        <f t="shared" ref="AW5:AW68" si="16">INT(((AS5-(AT5-1)*63)-1)/9)+1</f>
        <v>1</v>
      </c>
      <c r="AX5" s="13" t="s">
        <v>1401</v>
      </c>
      <c r="AY5" s="13">
        <f t="shared" ref="AY5:AY68" si="17">AS5-(AT5-1)*63-(AW5-1)*9</f>
        <v>2</v>
      </c>
      <c r="AZ5" s="13" t="str">
        <f t="shared" ref="AZ5:AZ68" si="18">INDEX($X$4:$X$19,AT5)&amp;"魂珠-"&amp;AW5&amp;" 等级-"&amp;AY5</f>
        <v>关羽魂珠-1 等级-2</v>
      </c>
      <c r="BA5" s="25" t="s">
        <v>1409</v>
      </c>
      <c r="BB5" s="14">
        <f t="shared" ref="BB5:BB68" si="19">ROUND(INDEX(Q$4:Q$66,($AW5-1)*9+$AY5)*INDEX(AC$4:AC$19,$AT5),0)</f>
        <v>120</v>
      </c>
      <c r="BC5" s="25" t="s">
        <v>1410</v>
      </c>
      <c r="BD5" s="14">
        <f t="shared" ref="BD5:BD68" si="20">ROUND(INDEX(R$4:R$66,($AW5-1)*9+$AY5)*INDEX(AD$4:AD$19,$AT5),0)</f>
        <v>48</v>
      </c>
      <c r="BE5" s="25" t="s">
        <v>1411</v>
      </c>
      <c r="BF5" s="14">
        <f t="shared" ref="BF5:BF68" si="21">ROUND(INDEX(S$4:S$66,($AW5-1)*9+$AY5)*INDEX(AE$4:AE$19,$AT5),0)</f>
        <v>1920</v>
      </c>
    </row>
    <row r="6" spans="1:58" ht="16.5" x14ac:dyDescent="0.2">
      <c r="A6" s="13">
        <v>70</v>
      </c>
      <c r="B6" s="13"/>
      <c r="C6" s="13" t="s">
        <v>1284</v>
      </c>
      <c r="D6" s="13">
        <f>SUMIFS(属性投放!$BX$6:$BX$85,属性投放!$AS$6:$AS$85,"="&amp;专属武器!$B$2,属性投放!$AV$6:$AV$85,"&lt;="&amp;专属武器!A6,属性投放!$AV$6:$AV$85,"&gt;"&amp;A5)*INDEX(属性投放!$DX$6:$DX$10,专属武器!$D$2)*$F$2</f>
        <v>2472</v>
      </c>
      <c r="E6" s="13">
        <f>SUMIFS(属性投放!$BY$6:$BY$85,属性投放!$AS$6:$AS$85,"="&amp;专属武器!$B$2,属性投放!$AV$6:$AV$85,"&lt;="&amp;专属武器!A6,属性投放!$AV$6:$AV$85,"&gt;"&amp;A5)*INDEX(属性投放!$DX$6:$DX$10,专属武器!$D$2)*$F$2</f>
        <v>1240.8</v>
      </c>
      <c r="F6" s="13">
        <f>SUMIFS(属性投放!$BZ$6:$BZ$85,属性投放!$AS$6:$AS$85,"="&amp;专属武器!$B$2,属性投放!$AV$6:$AV$85,"&lt;="&amp;专属武器!A6,属性投放!$AV$6:$AV$85,"&gt;"&amp;A5)*INDEX(属性投放!$DX$6:$DX$10,专属武器!$D$2)*$F$2*2</f>
        <v>49440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3</v>
      </c>
      <c r="Q6" s="13">
        <f t="shared" si="7"/>
        <v>107</v>
      </c>
      <c r="R6" s="13">
        <f t="shared" si="8"/>
        <v>53</v>
      </c>
      <c r="S6" s="13">
        <f t="shared" si="9"/>
        <v>2133</v>
      </c>
      <c r="W6" s="13">
        <v>1102003</v>
      </c>
      <c r="X6" s="13" t="s">
        <v>95</v>
      </c>
      <c r="Y6" s="13">
        <v>4</v>
      </c>
      <c r="Z6" s="13">
        <f>INDEX(卡牌属性!Y$6:Y$27,MATCH(专属武器!$W6,卡牌属性!$N$6:$N$27,0))</f>
        <v>7</v>
      </c>
      <c r="AA6" s="13">
        <f>INDEX(卡牌属性!Z$6:Z$27,MATCH(专属武器!$W6,卡牌属性!$N$6:$N$27,0))</f>
        <v>6</v>
      </c>
      <c r="AB6" s="13">
        <f>INDEX(卡牌属性!AA$6:AA$27,MATCH(专属武器!$W6,卡牌属性!$N$6:$N$27,0))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10"/>
        <v>1</v>
      </c>
      <c r="AJ6" s="13">
        <f t="shared" si="11"/>
        <v>1102001</v>
      </c>
      <c r="AK6" s="13" t="s">
        <v>1380</v>
      </c>
      <c r="AL6" s="13">
        <f t="shared" si="12"/>
        <v>3</v>
      </c>
      <c r="AM6" s="13" t="str">
        <f t="shared" si="13"/>
        <v>关羽专属武器魂珠-3</v>
      </c>
      <c r="AN6" s="13">
        <f t="shared" si="1"/>
        <v>75</v>
      </c>
      <c r="AO6" s="13">
        <f t="shared" si="2"/>
        <v>3</v>
      </c>
      <c r="AP6" s="13">
        <f t="shared" si="3"/>
        <v>0</v>
      </c>
      <c r="AS6" s="13">
        <v>3</v>
      </c>
      <c r="AT6" s="13">
        <f t="shared" si="14"/>
        <v>1</v>
      </c>
      <c r="AU6" s="13">
        <f t="shared" si="15"/>
        <v>1102001</v>
      </c>
      <c r="AV6" s="13" t="s">
        <v>1380</v>
      </c>
      <c r="AW6" s="13">
        <f t="shared" si="16"/>
        <v>1</v>
      </c>
      <c r="AX6" s="13" t="s">
        <v>1401</v>
      </c>
      <c r="AY6" s="13">
        <f t="shared" si="17"/>
        <v>3</v>
      </c>
      <c r="AZ6" s="13" t="str">
        <f t="shared" si="18"/>
        <v>关羽魂珠-1 等级-3</v>
      </c>
      <c r="BA6" s="25" t="s">
        <v>1409</v>
      </c>
      <c r="BB6" s="14">
        <f t="shared" si="19"/>
        <v>161</v>
      </c>
      <c r="BC6" s="25" t="s">
        <v>1410</v>
      </c>
      <c r="BD6" s="14">
        <f t="shared" si="20"/>
        <v>64</v>
      </c>
      <c r="BE6" s="25" t="s">
        <v>1411</v>
      </c>
      <c r="BF6" s="14">
        <f t="shared" si="21"/>
        <v>2560</v>
      </c>
    </row>
    <row r="7" spans="1:58" s="19" customFormat="1" ht="16.5" x14ac:dyDescent="0.2">
      <c r="A7" s="13">
        <v>85</v>
      </c>
      <c r="B7" s="13">
        <v>1</v>
      </c>
      <c r="C7" s="13" t="s">
        <v>1285</v>
      </c>
      <c r="D7" s="13">
        <f>SUMIFS(属性投放!$BX$6:$BX$85,属性投放!$AS$6:$AS$85,"="&amp;专属武器!$B$2,属性投放!$AV$6:$AV$85,"&lt;="&amp;专属武器!A7,属性投放!$AV$6:$AV$85,"&gt;"&amp;A6)*INDEX(属性投放!$DX$6:$DX$10,专属武器!$D$2)*$F$2</f>
        <v>3768</v>
      </c>
      <c r="E7" s="13">
        <f>SUMIFS(属性投放!$BY$6:$BY$85,属性投放!$AS$6:$AS$85,"="&amp;专属武器!$B$2,属性投放!$AV$6:$AV$85,"&lt;="&amp;专属武器!A7,属性投放!$AV$6:$AV$85,"&gt;"&amp;A6)*INDEX(属性投放!$DX$6:$DX$10,专属武器!$D$2)*$F$2</f>
        <v>1884</v>
      </c>
      <c r="F7" s="13">
        <f>SUMIFS(属性投放!$BZ$6:$BZ$85,属性投放!$AS$6:$AS$85,"="&amp;专属武器!$B$2,属性投放!$AV$6:$AV$85,"&lt;="&amp;专属武器!A7,属性投放!$AV$6:$AV$85,"&gt;"&amp;A6)*INDEX(属性投放!$DX$6:$DX$10,专属武器!$D$2)*$F$2*2</f>
        <v>75360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5"/>
        <v>1</v>
      </c>
      <c r="P7" s="13">
        <f t="shared" si="6"/>
        <v>4</v>
      </c>
      <c r="Q7" s="13">
        <f t="shared" si="7"/>
        <v>160</v>
      </c>
      <c r="R7" s="13">
        <f t="shared" si="8"/>
        <v>80</v>
      </c>
      <c r="S7" s="13">
        <f t="shared" si="9"/>
        <v>3200</v>
      </c>
      <c r="T7" s="32"/>
      <c r="U7" s="32"/>
      <c r="V7" s="32"/>
      <c r="W7" s="13">
        <v>1102005</v>
      </c>
      <c r="X7" s="13" t="s">
        <v>96</v>
      </c>
      <c r="Y7" s="13">
        <v>3</v>
      </c>
      <c r="Z7" s="13">
        <f>INDEX(卡牌属性!Y$6:Y$27,MATCH(专属武器!$W7,卡牌属性!$N$6:$N$27,0))</f>
        <v>4</v>
      </c>
      <c r="AA7" s="13">
        <f>INDEX(卡牌属性!Z$6:Z$27,MATCH(专属武器!$W7,卡牌属性!$N$6:$N$27,0))</f>
        <v>5</v>
      </c>
      <c r="AB7" s="13">
        <f>INDEX(卡牌属性!AA$6:AA$27,MATCH(专属武器!$W7,卡牌属性!$N$6:$N$27,0))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10"/>
        <v>1</v>
      </c>
      <c r="AJ7" s="13">
        <f t="shared" si="11"/>
        <v>1102001</v>
      </c>
      <c r="AK7" s="13" t="s">
        <v>1380</v>
      </c>
      <c r="AL7" s="13">
        <f t="shared" si="12"/>
        <v>4</v>
      </c>
      <c r="AM7" s="13" t="str">
        <f t="shared" si="13"/>
        <v>关羽专属武器魂珠-4</v>
      </c>
      <c r="AN7" s="13">
        <f t="shared" si="1"/>
        <v>85</v>
      </c>
      <c r="AO7" s="13">
        <f t="shared" si="2"/>
        <v>3</v>
      </c>
      <c r="AP7" s="13">
        <f t="shared" si="3"/>
        <v>1</v>
      </c>
      <c r="AS7" s="13">
        <v>4</v>
      </c>
      <c r="AT7" s="13">
        <f t="shared" si="14"/>
        <v>1</v>
      </c>
      <c r="AU7" s="13">
        <f t="shared" si="15"/>
        <v>1102001</v>
      </c>
      <c r="AV7" s="13" t="s">
        <v>1380</v>
      </c>
      <c r="AW7" s="13">
        <f t="shared" si="16"/>
        <v>1</v>
      </c>
      <c r="AX7" s="13" t="s">
        <v>1401</v>
      </c>
      <c r="AY7" s="13">
        <f t="shared" si="17"/>
        <v>4</v>
      </c>
      <c r="AZ7" s="13" t="str">
        <f t="shared" si="18"/>
        <v>关羽魂珠-1 等级-4</v>
      </c>
      <c r="BA7" s="25" t="s">
        <v>1409</v>
      </c>
      <c r="BB7" s="14">
        <f t="shared" si="19"/>
        <v>240</v>
      </c>
      <c r="BC7" s="25" t="s">
        <v>1410</v>
      </c>
      <c r="BD7" s="14">
        <f t="shared" si="20"/>
        <v>96</v>
      </c>
      <c r="BE7" s="25" t="s">
        <v>1411</v>
      </c>
      <c r="BF7" s="14">
        <f t="shared" si="21"/>
        <v>3840</v>
      </c>
    </row>
    <row r="8" spans="1:58" s="19" customFormat="1" ht="16.5" x14ac:dyDescent="0.2">
      <c r="A8" s="13">
        <v>105</v>
      </c>
      <c r="B8" s="13">
        <v>2</v>
      </c>
      <c r="C8" s="13" t="s">
        <v>1286</v>
      </c>
      <c r="D8" s="13">
        <f>SUMIFS(属性投放!$BX$6:$BX$85,属性投放!$AS$6:$AS$85,"="&amp;专属武器!$B$2,属性投放!$AV$6:$AV$85,"&lt;="&amp;专属武器!A8,属性投放!$AV$6:$AV$85,"&gt;"&amp;A7)*INDEX(属性投放!$DX$6:$DX$10,专属武器!$D$2)*$F$2</f>
        <v>9576</v>
      </c>
      <c r="E8" s="13">
        <f>SUMIFS(属性投放!$BY$6:$BY$85,属性投放!$AS$6:$AS$85,"="&amp;专属武器!$B$2,属性投放!$AV$6:$AV$85,"&lt;="&amp;专属武器!A8,属性投放!$AV$6:$AV$85,"&gt;"&amp;A7)*INDEX(属性投放!$DX$6:$DX$10,专属武器!$D$2)*$F$2</f>
        <v>4788</v>
      </c>
      <c r="F8" s="13">
        <f>SUMIFS(属性投放!$BZ$6:$BZ$85,属性投放!$AS$6:$AS$85,"="&amp;专属武器!$B$2,属性投放!$AV$6:$AV$85,"&lt;="&amp;专属武器!A8,属性投放!$AV$6:$AV$85,"&gt;"&amp;A7)*INDEX(属性投放!$DX$6:$DX$10,专属武器!$D$2)*$F$2*2</f>
        <v>191520</v>
      </c>
      <c r="G8" s="13">
        <v>10000</v>
      </c>
      <c r="H8" s="13">
        <v>5000</v>
      </c>
      <c r="I8" s="13">
        <v>200000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5"/>
        <v>1</v>
      </c>
      <c r="P8" s="13">
        <f t="shared" si="6"/>
        <v>5</v>
      </c>
      <c r="Q8" s="13">
        <f t="shared" si="7"/>
        <v>213</v>
      </c>
      <c r="R8" s="13">
        <f t="shared" si="8"/>
        <v>107</v>
      </c>
      <c r="S8" s="13">
        <f t="shared" si="9"/>
        <v>4267</v>
      </c>
      <c r="T8" s="32"/>
      <c r="U8" s="32"/>
      <c r="V8" s="32"/>
      <c r="W8" s="13">
        <v>1102006</v>
      </c>
      <c r="X8" s="13" t="s">
        <v>97</v>
      </c>
      <c r="Y8" s="13">
        <v>5</v>
      </c>
      <c r="Z8" s="13">
        <f>INDEX(卡牌属性!Y$6:Y$27,MATCH(专属武器!$W8,卡牌属性!$N$6:$N$27,0))</f>
        <v>8</v>
      </c>
      <c r="AA8" s="13">
        <f>INDEX(卡牌属性!Z$6:Z$27,MATCH(专属武器!$W8,卡牌属性!$N$6:$N$27,0))</f>
        <v>9</v>
      </c>
      <c r="AB8" s="13">
        <f>INDEX(卡牌属性!AA$6:AA$27,MATCH(专属武器!$W8,卡牌属性!$N$6:$N$27,0))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10"/>
        <v>1</v>
      </c>
      <c r="AJ8" s="13">
        <f t="shared" si="11"/>
        <v>1102001</v>
      </c>
      <c r="AK8" s="13" t="s">
        <v>1380</v>
      </c>
      <c r="AL8" s="13">
        <f t="shared" si="12"/>
        <v>5</v>
      </c>
      <c r="AM8" s="13" t="str">
        <f t="shared" si="13"/>
        <v>关羽专属武器魂珠-5</v>
      </c>
      <c r="AN8" s="13">
        <f t="shared" si="1"/>
        <v>110</v>
      </c>
      <c r="AO8" s="13">
        <f t="shared" si="2"/>
        <v>3</v>
      </c>
      <c r="AP8" s="13">
        <f t="shared" si="3"/>
        <v>2</v>
      </c>
      <c r="AS8" s="13">
        <v>5</v>
      </c>
      <c r="AT8" s="13">
        <f t="shared" si="14"/>
        <v>1</v>
      </c>
      <c r="AU8" s="13">
        <f t="shared" si="15"/>
        <v>1102001</v>
      </c>
      <c r="AV8" s="13" t="s">
        <v>1380</v>
      </c>
      <c r="AW8" s="13">
        <f t="shared" si="16"/>
        <v>1</v>
      </c>
      <c r="AX8" s="13" t="s">
        <v>1401</v>
      </c>
      <c r="AY8" s="13">
        <f t="shared" si="17"/>
        <v>5</v>
      </c>
      <c r="AZ8" s="13" t="str">
        <f t="shared" si="18"/>
        <v>关羽魂珠-1 等级-5</v>
      </c>
      <c r="BA8" s="25" t="s">
        <v>1409</v>
      </c>
      <c r="BB8" s="14">
        <f t="shared" si="19"/>
        <v>320</v>
      </c>
      <c r="BC8" s="25" t="s">
        <v>1410</v>
      </c>
      <c r="BD8" s="14">
        <f t="shared" si="20"/>
        <v>128</v>
      </c>
      <c r="BE8" s="25" t="s">
        <v>1411</v>
      </c>
      <c r="BF8" s="14">
        <f t="shared" si="21"/>
        <v>5120</v>
      </c>
    </row>
    <row r="9" spans="1:58" s="19" customFormat="1" ht="16.5" x14ac:dyDescent="0.2">
      <c r="A9" s="13">
        <v>127</v>
      </c>
      <c r="B9" s="13">
        <v>3</v>
      </c>
      <c r="C9" s="13" t="s">
        <v>1287</v>
      </c>
      <c r="D9" s="13">
        <f>SUMIFS(属性投放!$BX$6:$BX$85,属性投放!$AS$6:$AS$85,"="&amp;专属武器!$B$2,属性投放!$AV$6:$AV$85,"&lt;="&amp;专属武器!A9,属性投放!$AV$6:$AV$85,"&gt;"&amp;A8)*INDEX(属性投放!$DX$6:$DX$10,专属武器!$D$2)*$F$2</f>
        <v>17880</v>
      </c>
      <c r="E9" s="13">
        <f>SUMIFS(属性投放!$BY$6:$BY$85,属性投放!$AS$6:$AS$85,"="&amp;专属武器!$B$2,属性投放!$AV$6:$AV$85,"&lt;="&amp;专属武器!A9,属性投放!$AV$6:$AV$85,"&gt;"&amp;A8)*INDEX(属性投放!$DX$6:$DX$10,专属武器!$D$2)*$F$2</f>
        <v>8940</v>
      </c>
      <c r="F9" s="13">
        <f>SUMIFS(属性投放!$BZ$6:$BZ$85,属性投放!$AS$6:$AS$85,"="&amp;专属武器!$B$2,属性投放!$AV$6:$AV$85,"&lt;="&amp;专属武器!A9,属性投放!$AV$6:$AV$85,"&gt;"&amp;A8)*INDEX(属性投放!$DX$6:$DX$10,专属武器!$D$2)*$F$2*2</f>
        <v>357600</v>
      </c>
      <c r="G9" s="13">
        <v>15000</v>
      </c>
      <c r="H9" s="13">
        <v>7500</v>
      </c>
      <c r="I9" s="13">
        <v>300000</v>
      </c>
      <c r="J9" s="13">
        <v>130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6</v>
      </c>
      <c r="Q9" s="13">
        <f t="shared" si="7"/>
        <v>267</v>
      </c>
      <c r="R9" s="13">
        <f t="shared" si="8"/>
        <v>133</v>
      </c>
      <c r="S9" s="13">
        <f t="shared" si="9"/>
        <v>5333</v>
      </c>
      <c r="T9" s="16"/>
      <c r="U9" s="16"/>
      <c r="V9" s="16"/>
      <c r="W9" s="13">
        <v>1102007</v>
      </c>
      <c r="X9" s="13" t="s">
        <v>98</v>
      </c>
      <c r="Y9" s="13">
        <v>4</v>
      </c>
      <c r="Z9" s="13">
        <f>INDEX(卡牌属性!Y$6:Y$27,MATCH(专属武器!$W9,卡牌属性!$N$6:$N$27,0))</f>
        <v>7</v>
      </c>
      <c r="AA9" s="13">
        <f>INDEX(卡牌属性!Z$6:Z$27,MATCH(专属武器!$W9,卡牌属性!$N$6:$N$27,0))</f>
        <v>6</v>
      </c>
      <c r="AB9" s="13">
        <f>INDEX(卡牌属性!AA$6:AA$27,MATCH(专属武器!$W9,卡牌属性!$N$6:$N$27,0))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10"/>
        <v>1</v>
      </c>
      <c r="AJ9" s="13">
        <f t="shared" si="11"/>
        <v>1102001</v>
      </c>
      <c r="AK9" s="13" t="s">
        <v>1380</v>
      </c>
      <c r="AL9" s="13">
        <f t="shared" si="12"/>
        <v>6</v>
      </c>
      <c r="AM9" s="13" t="str">
        <f t="shared" si="13"/>
        <v>关羽专属武器魂珠-6</v>
      </c>
      <c r="AN9" s="13">
        <f t="shared" si="1"/>
        <v>130</v>
      </c>
      <c r="AO9" s="13">
        <f t="shared" si="2"/>
        <v>3</v>
      </c>
      <c r="AP9" s="13">
        <f t="shared" si="3"/>
        <v>3</v>
      </c>
      <c r="AS9" s="13">
        <v>6</v>
      </c>
      <c r="AT9" s="13">
        <f t="shared" si="14"/>
        <v>1</v>
      </c>
      <c r="AU9" s="13">
        <f t="shared" si="15"/>
        <v>1102001</v>
      </c>
      <c r="AV9" s="13" t="s">
        <v>1380</v>
      </c>
      <c r="AW9" s="13">
        <f t="shared" si="16"/>
        <v>1</v>
      </c>
      <c r="AX9" s="13" t="s">
        <v>1401</v>
      </c>
      <c r="AY9" s="13">
        <f t="shared" si="17"/>
        <v>6</v>
      </c>
      <c r="AZ9" s="13" t="str">
        <f t="shared" si="18"/>
        <v>关羽魂珠-1 等级-6</v>
      </c>
      <c r="BA9" s="25" t="s">
        <v>1409</v>
      </c>
      <c r="BB9" s="14">
        <f t="shared" si="19"/>
        <v>401</v>
      </c>
      <c r="BC9" s="25" t="s">
        <v>1410</v>
      </c>
      <c r="BD9" s="14">
        <f t="shared" si="20"/>
        <v>160</v>
      </c>
      <c r="BE9" s="25" t="s">
        <v>1411</v>
      </c>
      <c r="BF9" s="14">
        <f t="shared" si="21"/>
        <v>6400</v>
      </c>
    </row>
    <row r="10" spans="1:58" ht="16.5" x14ac:dyDescent="0.2">
      <c r="A10" s="13">
        <v>145</v>
      </c>
      <c r="B10" s="13">
        <v>4</v>
      </c>
      <c r="C10" s="13" t="s">
        <v>1288</v>
      </c>
      <c r="D10" s="13">
        <f>SUMIFS(属性投放!$BX$6:$BX$85,属性投放!$AS$6:$AS$85,"="&amp;专属武器!$B$2,属性投放!$AV$6:$AV$85,"&lt;="&amp;专属武器!A10,属性投放!$AV$6:$AV$85,"&gt;"&amp;A9)*INDEX(属性投放!$DX$6:$DX$10,专属武器!$D$2)*$F$2</f>
        <v>21240</v>
      </c>
      <c r="E10" s="13">
        <f>SUMIFS(属性投放!$BY$6:$BY$85,属性投放!$AS$6:$AS$85,"="&amp;专属武器!$B$2,属性投放!$AV$6:$AV$85,"&lt;="&amp;专属武器!A10,属性投放!$AV$6:$AV$85,"&gt;"&amp;A9)*INDEX(属性投放!$DX$6:$DX$10,专属武器!$D$2)*$F$2</f>
        <v>10630.8</v>
      </c>
      <c r="F10" s="13">
        <f>SUMIFS(属性投放!$BZ$6:$BZ$85,属性投放!$AS$6:$AS$85,"="&amp;专属武器!$B$2,属性投放!$AV$6:$AV$85,"&lt;="&amp;专属武器!A10,属性投放!$AV$6:$AV$85,"&gt;"&amp;A9)*INDEX(属性投放!$DX$6:$DX$10,专属武器!$D$2)*$F$2*2</f>
        <v>424800</v>
      </c>
      <c r="G10" s="13">
        <v>20000</v>
      </c>
      <c r="H10" s="13">
        <v>10000</v>
      </c>
      <c r="I10" s="13">
        <v>400000</v>
      </c>
      <c r="J10" s="13">
        <v>150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7</v>
      </c>
      <c r="Q10" s="13">
        <f t="shared" si="7"/>
        <v>320</v>
      </c>
      <c r="R10" s="13">
        <f t="shared" si="8"/>
        <v>160</v>
      </c>
      <c r="S10" s="13">
        <f t="shared" si="9"/>
        <v>6400</v>
      </c>
      <c r="T10" s="16"/>
      <c r="U10" s="16"/>
      <c r="V10" s="16"/>
      <c r="W10" s="13">
        <v>1102008</v>
      </c>
      <c r="X10" s="13" t="s">
        <v>99</v>
      </c>
      <c r="Y10" s="13">
        <v>4</v>
      </c>
      <c r="Z10" s="13">
        <f>INDEX(卡牌属性!Y$6:Y$27,MATCH(专属武器!$W10,卡牌属性!$N$6:$N$27,0))</f>
        <v>7</v>
      </c>
      <c r="AA10" s="13">
        <f>INDEX(卡牌属性!Z$6:Z$27,MATCH(专属武器!$W10,卡牌属性!$N$6:$N$27,0))</f>
        <v>5</v>
      </c>
      <c r="AB10" s="13">
        <f>INDEX(卡牌属性!AA$6:AA$27,MATCH(专属武器!$W10,卡牌属性!$N$6:$N$27,0))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10"/>
        <v>1</v>
      </c>
      <c r="AJ10" s="13">
        <f t="shared" si="11"/>
        <v>1102001</v>
      </c>
      <c r="AK10" s="13" t="s">
        <v>1380</v>
      </c>
      <c r="AL10" s="13">
        <f t="shared" si="12"/>
        <v>7</v>
      </c>
      <c r="AM10" s="13" t="str">
        <f t="shared" si="13"/>
        <v>关羽专属武器魂珠-7</v>
      </c>
      <c r="AN10" s="13">
        <f t="shared" si="1"/>
        <v>150</v>
      </c>
      <c r="AO10" s="13">
        <f t="shared" si="2"/>
        <v>3</v>
      </c>
      <c r="AP10" s="13">
        <f t="shared" si="3"/>
        <v>4</v>
      </c>
      <c r="AS10" s="13">
        <v>7</v>
      </c>
      <c r="AT10" s="13">
        <f t="shared" si="14"/>
        <v>1</v>
      </c>
      <c r="AU10" s="13">
        <f t="shared" si="15"/>
        <v>1102001</v>
      </c>
      <c r="AV10" s="13" t="s">
        <v>1380</v>
      </c>
      <c r="AW10" s="13">
        <f t="shared" si="16"/>
        <v>1</v>
      </c>
      <c r="AX10" s="13" t="s">
        <v>1401</v>
      </c>
      <c r="AY10" s="13">
        <f t="shared" si="17"/>
        <v>7</v>
      </c>
      <c r="AZ10" s="13" t="str">
        <f t="shared" si="18"/>
        <v>关羽魂珠-1 等级-7</v>
      </c>
      <c r="BA10" s="25" t="s">
        <v>1409</v>
      </c>
      <c r="BB10" s="14">
        <f t="shared" si="19"/>
        <v>480</v>
      </c>
      <c r="BC10" s="25" t="s">
        <v>1410</v>
      </c>
      <c r="BD10" s="14">
        <f t="shared" si="20"/>
        <v>192</v>
      </c>
      <c r="BE10" s="25" t="s">
        <v>1411</v>
      </c>
      <c r="BF10" s="14">
        <f t="shared" si="21"/>
        <v>7680</v>
      </c>
    </row>
    <row r="11" spans="1:58" ht="16.5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3">
        <v>8</v>
      </c>
      <c r="O11" s="13">
        <f t="shared" si="5"/>
        <v>1</v>
      </c>
      <c r="P11" s="13">
        <f t="shared" si="6"/>
        <v>8</v>
      </c>
      <c r="Q11" s="13">
        <f t="shared" si="7"/>
        <v>373</v>
      </c>
      <c r="R11" s="13">
        <f t="shared" si="8"/>
        <v>187</v>
      </c>
      <c r="S11" s="13">
        <f t="shared" si="9"/>
        <v>7467</v>
      </c>
      <c r="T11" s="16"/>
      <c r="U11" s="16"/>
      <c r="V11" s="16"/>
      <c r="W11" s="13">
        <v>1102009</v>
      </c>
      <c r="X11" s="13" t="s">
        <v>100</v>
      </c>
      <c r="Y11" s="13">
        <v>4</v>
      </c>
      <c r="Z11" s="13">
        <f>INDEX(卡牌属性!Y$6:Y$27,MATCH(专属武器!$W11,卡牌属性!$N$6:$N$27,0))</f>
        <v>4</v>
      </c>
      <c r="AA11" s="13">
        <f>INDEX(卡牌属性!Z$6:Z$27,MATCH(专属武器!$W11,卡牌属性!$N$6:$N$27,0))</f>
        <v>5</v>
      </c>
      <c r="AB11" s="13">
        <f>INDEX(卡牌属性!AA$6:AA$27,MATCH(专属武器!$W11,卡牌属性!$N$6:$N$27,0))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10"/>
        <v>2</v>
      </c>
      <c r="AJ11" s="13">
        <f t="shared" si="11"/>
        <v>1102002</v>
      </c>
      <c r="AK11" s="13" t="s">
        <v>1380</v>
      </c>
      <c r="AL11" s="13">
        <f t="shared" si="12"/>
        <v>1</v>
      </c>
      <c r="AM11" s="13" t="str">
        <f t="shared" si="13"/>
        <v>许褚专属武器魂珠-1</v>
      </c>
      <c r="AN11" s="13">
        <f t="shared" si="1"/>
        <v>40</v>
      </c>
      <c r="AO11" s="13">
        <f t="shared" si="2"/>
        <v>0</v>
      </c>
      <c r="AP11" s="13">
        <f t="shared" si="3"/>
        <v>0</v>
      </c>
      <c r="AS11" s="13">
        <v>8</v>
      </c>
      <c r="AT11" s="13">
        <f t="shared" si="14"/>
        <v>1</v>
      </c>
      <c r="AU11" s="13">
        <f t="shared" si="15"/>
        <v>1102001</v>
      </c>
      <c r="AV11" s="13" t="s">
        <v>1380</v>
      </c>
      <c r="AW11" s="13">
        <f t="shared" si="16"/>
        <v>1</v>
      </c>
      <c r="AX11" s="13" t="s">
        <v>1401</v>
      </c>
      <c r="AY11" s="13">
        <f t="shared" si="17"/>
        <v>8</v>
      </c>
      <c r="AZ11" s="13" t="str">
        <f t="shared" si="18"/>
        <v>关羽魂珠-1 等级-8</v>
      </c>
      <c r="BA11" s="25" t="s">
        <v>1409</v>
      </c>
      <c r="BB11" s="14">
        <f t="shared" si="19"/>
        <v>560</v>
      </c>
      <c r="BC11" s="25" t="s">
        <v>1410</v>
      </c>
      <c r="BD11" s="14">
        <f t="shared" si="20"/>
        <v>224</v>
      </c>
      <c r="BE11" s="25" t="s">
        <v>1411</v>
      </c>
      <c r="BF11" s="14">
        <f t="shared" si="21"/>
        <v>8960</v>
      </c>
    </row>
    <row r="12" spans="1:58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9</v>
      </c>
      <c r="Q12" s="13">
        <f t="shared" si="7"/>
        <v>427</v>
      </c>
      <c r="R12" s="13">
        <f t="shared" si="8"/>
        <v>213</v>
      </c>
      <c r="S12" s="13">
        <f t="shared" si="9"/>
        <v>8533</v>
      </c>
      <c r="T12" s="16"/>
      <c r="U12" s="16"/>
      <c r="V12" s="16"/>
      <c r="W12" s="13">
        <v>1102010</v>
      </c>
      <c r="X12" s="13" t="s">
        <v>101</v>
      </c>
      <c r="Y12" s="13">
        <v>4</v>
      </c>
      <c r="Z12" s="13">
        <f>INDEX(卡牌属性!Y$6:Y$27,MATCH(专属武器!$W12,卡牌属性!$N$6:$N$27,0))</f>
        <v>8</v>
      </c>
      <c r="AA12" s="13">
        <f>INDEX(卡牌属性!Z$6:Z$27,MATCH(专属武器!$W12,卡牌属性!$N$6:$N$27,0))</f>
        <v>6</v>
      </c>
      <c r="AB12" s="13">
        <f>INDEX(卡牌属性!AA$6:AA$27,MATCH(专属武器!$W12,卡牌属性!$N$6:$N$27,0))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10"/>
        <v>2</v>
      </c>
      <c r="AJ12" s="13">
        <f t="shared" si="11"/>
        <v>1102002</v>
      </c>
      <c r="AK12" s="13" t="s">
        <v>1380</v>
      </c>
      <c r="AL12" s="13">
        <f t="shared" si="12"/>
        <v>2</v>
      </c>
      <c r="AM12" s="13" t="str">
        <f t="shared" si="13"/>
        <v>许褚专属武器魂珠-2</v>
      </c>
      <c r="AN12" s="13">
        <f t="shared" si="1"/>
        <v>55</v>
      </c>
      <c r="AO12" s="13">
        <f t="shared" si="2"/>
        <v>3</v>
      </c>
      <c r="AP12" s="13">
        <f t="shared" si="3"/>
        <v>0</v>
      </c>
      <c r="AS12" s="13">
        <v>9</v>
      </c>
      <c r="AT12" s="13">
        <f t="shared" si="14"/>
        <v>1</v>
      </c>
      <c r="AU12" s="13">
        <f t="shared" si="15"/>
        <v>1102001</v>
      </c>
      <c r="AV12" s="13" t="s">
        <v>1380</v>
      </c>
      <c r="AW12" s="13">
        <f t="shared" si="16"/>
        <v>1</v>
      </c>
      <c r="AX12" s="13" t="s">
        <v>1401</v>
      </c>
      <c r="AY12" s="13">
        <f t="shared" si="17"/>
        <v>9</v>
      </c>
      <c r="AZ12" s="13" t="str">
        <f t="shared" si="18"/>
        <v>关羽魂珠-1 等级-9</v>
      </c>
      <c r="BA12" s="25" t="s">
        <v>1409</v>
      </c>
      <c r="BB12" s="14">
        <f t="shared" si="19"/>
        <v>641</v>
      </c>
      <c r="BC12" s="25" t="s">
        <v>1410</v>
      </c>
      <c r="BD12" s="14">
        <f t="shared" si="20"/>
        <v>256</v>
      </c>
      <c r="BE12" s="25" t="s">
        <v>1411</v>
      </c>
      <c r="BF12" s="14">
        <f t="shared" si="21"/>
        <v>10240</v>
      </c>
    </row>
    <row r="13" spans="1:58" ht="20.25" x14ac:dyDescent="0.2">
      <c r="A13" s="73" t="s">
        <v>1352</v>
      </c>
      <c r="B13" s="73"/>
      <c r="C13" s="73"/>
      <c r="D13" s="73"/>
      <c r="E13" s="73"/>
      <c r="F13" s="73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2</v>
      </c>
      <c r="P13" s="13">
        <f t="shared" si="6"/>
        <v>1</v>
      </c>
      <c r="Q13" s="13">
        <f>D30</f>
        <v>80</v>
      </c>
      <c r="R13" s="13">
        <f t="shared" ref="R13:S13" si="22">E30</f>
        <v>40</v>
      </c>
      <c r="S13" s="13">
        <f t="shared" si="22"/>
        <v>1600</v>
      </c>
      <c r="T13" s="16"/>
      <c r="U13" s="16"/>
      <c r="V13" s="16"/>
      <c r="W13" s="13">
        <v>1102011</v>
      </c>
      <c r="X13" s="13" t="s">
        <v>102</v>
      </c>
      <c r="Y13" s="13">
        <v>4</v>
      </c>
      <c r="Z13" s="13">
        <f>INDEX(卡牌属性!Y$6:Y$27,MATCH(专属武器!$W13,卡牌属性!$N$6:$N$27,0))</f>
        <v>5</v>
      </c>
      <c r="AA13" s="13">
        <f>INDEX(卡牌属性!Z$6:Z$27,MATCH(专属武器!$W13,卡牌属性!$N$6:$N$27,0))</f>
        <v>6</v>
      </c>
      <c r="AB13" s="13">
        <f>INDEX(卡牌属性!AA$6:AA$27,MATCH(专属武器!$W13,卡牌属性!$N$6:$N$27,0))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10"/>
        <v>2</v>
      </c>
      <c r="AJ13" s="13">
        <f t="shared" si="11"/>
        <v>1102002</v>
      </c>
      <c r="AK13" s="13" t="s">
        <v>1380</v>
      </c>
      <c r="AL13" s="13">
        <f t="shared" si="12"/>
        <v>3</v>
      </c>
      <c r="AM13" s="13" t="str">
        <f t="shared" si="13"/>
        <v>许褚专属武器魂珠-3</v>
      </c>
      <c r="AN13" s="13">
        <f t="shared" si="1"/>
        <v>75</v>
      </c>
      <c r="AO13" s="13">
        <f t="shared" si="2"/>
        <v>3</v>
      </c>
      <c r="AP13" s="13">
        <f t="shared" si="3"/>
        <v>0</v>
      </c>
      <c r="AS13" s="13">
        <v>10</v>
      </c>
      <c r="AT13" s="13">
        <f t="shared" si="14"/>
        <v>1</v>
      </c>
      <c r="AU13" s="13">
        <f t="shared" si="15"/>
        <v>1102001</v>
      </c>
      <c r="AV13" s="13" t="s">
        <v>1380</v>
      </c>
      <c r="AW13" s="13">
        <f t="shared" si="16"/>
        <v>2</v>
      </c>
      <c r="AX13" s="13" t="s">
        <v>1401</v>
      </c>
      <c r="AY13" s="13">
        <f t="shared" si="17"/>
        <v>1</v>
      </c>
      <c r="AZ13" s="13" t="str">
        <f t="shared" si="18"/>
        <v>关羽魂珠-2 等级-1</v>
      </c>
      <c r="BA13" s="25" t="s">
        <v>1409</v>
      </c>
      <c r="BB13" s="14">
        <f t="shared" si="19"/>
        <v>120</v>
      </c>
      <c r="BC13" s="25" t="s">
        <v>1410</v>
      </c>
      <c r="BD13" s="14">
        <f t="shared" si="20"/>
        <v>48</v>
      </c>
      <c r="BE13" s="25" t="s">
        <v>1411</v>
      </c>
      <c r="BF13" s="14">
        <f t="shared" si="21"/>
        <v>1920</v>
      </c>
    </row>
    <row r="14" spans="1:58" ht="16.5" x14ac:dyDescent="0.2">
      <c r="B14">
        <f>SUM(B16:B24)</f>
        <v>37.5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2</v>
      </c>
      <c r="Q14" s="13">
        <f t="shared" ref="Q14:Q21" si="23">D31</f>
        <v>120</v>
      </c>
      <c r="R14" s="13">
        <f t="shared" ref="R14:R21" si="24">E31</f>
        <v>60</v>
      </c>
      <c r="S14" s="13">
        <f t="shared" ref="S14:S21" si="25">F31</f>
        <v>2400</v>
      </c>
      <c r="T14" s="16"/>
      <c r="U14" s="16"/>
      <c r="V14" s="16"/>
      <c r="W14" s="13">
        <v>1102012</v>
      </c>
      <c r="X14" s="13" t="s">
        <v>103</v>
      </c>
      <c r="Y14" s="13">
        <v>5</v>
      </c>
      <c r="Z14" s="13">
        <f>INDEX(卡牌属性!Y$6:Y$27,MATCH(专属武器!$W14,卡牌属性!$N$6:$N$27,0))</f>
        <v>7</v>
      </c>
      <c r="AA14" s="13">
        <f>INDEX(卡牌属性!Z$6:Z$27,MATCH(专属武器!$W14,卡牌属性!$N$6:$N$27,0))</f>
        <v>7</v>
      </c>
      <c r="AB14" s="13">
        <f>INDEX(卡牌属性!AA$6:AA$27,MATCH(专属武器!$W14,卡牌属性!$N$6:$N$27,0))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10"/>
        <v>2</v>
      </c>
      <c r="AJ14" s="13">
        <f t="shared" si="11"/>
        <v>1102002</v>
      </c>
      <c r="AK14" s="13" t="s">
        <v>1380</v>
      </c>
      <c r="AL14" s="13">
        <f t="shared" si="12"/>
        <v>4</v>
      </c>
      <c r="AM14" s="13" t="str">
        <f t="shared" si="13"/>
        <v>许褚专属武器魂珠-4</v>
      </c>
      <c r="AN14" s="13">
        <f t="shared" si="1"/>
        <v>85</v>
      </c>
      <c r="AO14" s="13">
        <f t="shared" si="2"/>
        <v>3</v>
      </c>
      <c r="AP14" s="13">
        <f t="shared" si="3"/>
        <v>1</v>
      </c>
      <c r="AS14" s="13">
        <v>11</v>
      </c>
      <c r="AT14" s="13">
        <f t="shared" si="14"/>
        <v>1</v>
      </c>
      <c r="AU14" s="13">
        <f t="shared" si="15"/>
        <v>1102001</v>
      </c>
      <c r="AV14" s="13" t="s">
        <v>1380</v>
      </c>
      <c r="AW14" s="13">
        <f t="shared" si="16"/>
        <v>2</v>
      </c>
      <c r="AX14" s="13" t="s">
        <v>1401</v>
      </c>
      <c r="AY14" s="13">
        <f t="shared" si="17"/>
        <v>2</v>
      </c>
      <c r="AZ14" s="13" t="str">
        <f t="shared" si="18"/>
        <v>关羽魂珠-2 等级-2</v>
      </c>
      <c r="BA14" s="25" t="s">
        <v>1409</v>
      </c>
      <c r="BB14" s="14">
        <f t="shared" si="19"/>
        <v>180</v>
      </c>
      <c r="BC14" s="25" t="s">
        <v>1410</v>
      </c>
      <c r="BD14" s="14">
        <f t="shared" si="20"/>
        <v>72</v>
      </c>
      <c r="BE14" s="25" t="s">
        <v>1411</v>
      </c>
      <c r="BF14" s="14">
        <f t="shared" si="21"/>
        <v>2880</v>
      </c>
    </row>
    <row r="15" spans="1:58" ht="17.25" x14ac:dyDescent="0.2">
      <c r="A15" s="12" t="s">
        <v>1353</v>
      </c>
      <c r="B15" s="12" t="s">
        <v>1355</v>
      </c>
      <c r="C15" s="12" t="s">
        <v>1354</v>
      </c>
      <c r="D15" s="12" t="s">
        <v>1365</v>
      </c>
      <c r="E15" s="12" t="s">
        <v>1357</v>
      </c>
      <c r="F15" s="12" t="s">
        <v>1358</v>
      </c>
      <c r="G15" s="12" t="s">
        <v>1369</v>
      </c>
      <c r="H15" s="12" t="s">
        <v>1367</v>
      </c>
      <c r="I15" s="12" t="s">
        <v>1368</v>
      </c>
      <c r="J15" s="12" t="s">
        <v>1386</v>
      </c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3</v>
      </c>
      <c r="Q15" s="13">
        <f t="shared" si="23"/>
        <v>160</v>
      </c>
      <c r="R15" s="13">
        <f t="shared" si="24"/>
        <v>80</v>
      </c>
      <c r="S15" s="13">
        <f t="shared" si="25"/>
        <v>3200</v>
      </c>
      <c r="T15" s="16"/>
      <c r="U15" s="16"/>
      <c r="V15" s="16"/>
      <c r="W15" s="13">
        <v>1102014</v>
      </c>
      <c r="X15" s="13" t="s">
        <v>104</v>
      </c>
      <c r="Y15" s="13">
        <v>3</v>
      </c>
      <c r="Z15" s="13">
        <f>INDEX(卡牌属性!Y$6:Y$27,MATCH(专属武器!$W15,卡牌属性!$N$6:$N$27,0))</f>
        <v>5</v>
      </c>
      <c r="AA15" s="13">
        <f>INDEX(卡牌属性!Z$6:Z$27,MATCH(专属武器!$W15,卡牌属性!$N$6:$N$27,0))</f>
        <v>5</v>
      </c>
      <c r="AB15" s="13">
        <f>INDEX(卡牌属性!AA$6:AA$27,MATCH(专属武器!$W15,卡牌属性!$N$6:$N$27,0))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10"/>
        <v>2</v>
      </c>
      <c r="AJ15" s="13">
        <f t="shared" si="11"/>
        <v>1102002</v>
      </c>
      <c r="AK15" s="13" t="s">
        <v>1380</v>
      </c>
      <c r="AL15" s="13">
        <f t="shared" si="12"/>
        <v>5</v>
      </c>
      <c r="AM15" s="13" t="str">
        <f t="shared" si="13"/>
        <v>许褚专属武器魂珠-5</v>
      </c>
      <c r="AN15" s="13">
        <f t="shared" si="1"/>
        <v>110</v>
      </c>
      <c r="AO15" s="13">
        <f t="shared" si="2"/>
        <v>3</v>
      </c>
      <c r="AP15" s="13">
        <f t="shared" si="3"/>
        <v>2</v>
      </c>
      <c r="AS15" s="13">
        <v>12</v>
      </c>
      <c r="AT15" s="13">
        <f t="shared" si="14"/>
        <v>1</v>
      </c>
      <c r="AU15" s="13">
        <f t="shared" si="15"/>
        <v>1102001</v>
      </c>
      <c r="AV15" s="13" t="s">
        <v>1380</v>
      </c>
      <c r="AW15" s="13">
        <f t="shared" si="16"/>
        <v>2</v>
      </c>
      <c r="AX15" s="13" t="s">
        <v>1401</v>
      </c>
      <c r="AY15" s="13">
        <f t="shared" si="17"/>
        <v>3</v>
      </c>
      <c r="AZ15" s="13" t="str">
        <f t="shared" si="18"/>
        <v>关羽魂珠-2 等级-3</v>
      </c>
      <c r="BA15" s="25" t="s">
        <v>1409</v>
      </c>
      <c r="BB15" s="14">
        <f t="shared" si="19"/>
        <v>240</v>
      </c>
      <c r="BC15" s="25" t="s">
        <v>1410</v>
      </c>
      <c r="BD15" s="14">
        <f t="shared" si="20"/>
        <v>96</v>
      </c>
      <c r="BE15" s="25" t="s">
        <v>1411</v>
      </c>
      <c r="BF15" s="14">
        <f t="shared" si="21"/>
        <v>3840</v>
      </c>
    </row>
    <row r="16" spans="1:58" ht="16.5" x14ac:dyDescent="0.2">
      <c r="A16" s="13">
        <v>1</v>
      </c>
      <c r="B16" s="13">
        <v>1</v>
      </c>
      <c r="C16" s="26">
        <f>B16/$B$14</f>
        <v>2.6666666666666668E-2</v>
      </c>
      <c r="D16" s="14">
        <f>ROUND(G$4*$C16,0)</f>
        <v>53</v>
      </c>
      <c r="E16" s="14">
        <f t="shared" ref="E16:F16" si="26">ROUND(H$4*$C16,0)</f>
        <v>27</v>
      </c>
      <c r="F16" s="14">
        <f t="shared" si="26"/>
        <v>1067</v>
      </c>
      <c r="G16" s="13">
        <v>50</v>
      </c>
      <c r="H16" s="13">
        <v>25</v>
      </c>
      <c r="I16" s="13">
        <v>1000</v>
      </c>
      <c r="J16" s="13" t="s">
        <v>1387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4</v>
      </c>
      <c r="Q16" s="13">
        <f t="shared" si="23"/>
        <v>240</v>
      </c>
      <c r="R16" s="13">
        <f t="shared" si="24"/>
        <v>120</v>
      </c>
      <c r="S16" s="13">
        <f t="shared" si="25"/>
        <v>4800</v>
      </c>
      <c r="T16" s="16"/>
      <c r="U16" s="16"/>
      <c r="V16" s="16"/>
      <c r="W16" s="13">
        <v>1102016</v>
      </c>
      <c r="X16" s="13" t="s">
        <v>105</v>
      </c>
      <c r="Y16" s="13">
        <v>4</v>
      </c>
      <c r="Z16" s="13">
        <f>INDEX(卡牌属性!Y$6:Y$27,MATCH(专属武器!$W16,卡牌属性!$N$6:$N$27,0))</f>
        <v>6</v>
      </c>
      <c r="AA16" s="13">
        <f>INDEX(卡牌属性!Z$6:Z$27,MATCH(专属武器!$W16,卡牌属性!$N$6:$N$27,0))</f>
        <v>7</v>
      </c>
      <c r="AB16" s="13">
        <f>INDEX(卡牌属性!AA$6:AA$27,MATCH(专属武器!$W16,卡牌属性!$N$6:$N$27,0))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10"/>
        <v>2</v>
      </c>
      <c r="AJ16" s="13">
        <f t="shared" si="11"/>
        <v>1102002</v>
      </c>
      <c r="AK16" s="13" t="s">
        <v>1380</v>
      </c>
      <c r="AL16" s="13">
        <f t="shared" si="12"/>
        <v>6</v>
      </c>
      <c r="AM16" s="13" t="str">
        <f t="shared" si="13"/>
        <v>许褚专属武器魂珠-6</v>
      </c>
      <c r="AN16" s="13">
        <f t="shared" si="1"/>
        <v>130</v>
      </c>
      <c r="AO16" s="13">
        <f t="shared" si="2"/>
        <v>3</v>
      </c>
      <c r="AP16" s="13">
        <f t="shared" si="3"/>
        <v>3</v>
      </c>
      <c r="AS16" s="13">
        <v>13</v>
      </c>
      <c r="AT16" s="13">
        <f t="shared" si="14"/>
        <v>1</v>
      </c>
      <c r="AU16" s="13">
        <f t="shared" si="15"/>
        <v>1102001</v>
      </c>
      <c r="AV16" s="13" t="s">
        <v>1380</v>
      </c>
      <c r="AW16" s="13">
        <f t="shared" si="16"/>
        <v>2</v>
      </c>
      <c r="AX16" s="13" t="s">
        <v>1401</v>
      </c>
      <c r="AY16" s="13">
        <f t="shared" si="17"/>
        <v>4</v>
      </c>
      <c r="AZ16" s="13" t="str">
        <f t="shared" si="18"/>
        <v>关羽魂珠-2 等级-4</v>
      </c>
      <c r="BA16" s="25" t="s">
        <v>1409</v>
      </c>
      <c r="BB16" s="14">
        <f t="shared" si="19"/>
        <v>360</v>
      </c>
      <c r="BC16" s="25" t="s">
        <v>1410</v>
      </c>
      <c r="BD16" s="14">
        <f t="shared" si="20"/>
        <v>144</v>
      </c>
      <c r="BE16" s="25" t="s">
        <v>1411</v>
      </c>
      <c r="BF16" s="14">
        <f t="shared" si="21"/>
        <v>5760</v>
      </c>
    </row>
    <row r="17" spans="1:58" ht="16.5" x14ac:dyDescent="0.2">
      <c r="A17" s="13">
        <v>2</v>
      </c>
      <c r="B17" s="13">
        <v>1.5</v>
      </c>
      <c r="C17" s="26">
        <f t="shared" ref="C17:C24" si="27">B17/$B$14</f>
        <v>0.04</v>
      </c>
      <c r="D17" s="14">
        <f t="shared" ref="D17:D24" si="28">ROUND(G$4*$C17,0)</f>
        <v>80</v>
      </c>
      <c r="E17" s="14">
        <f t="shared" ref="E17:E24" si="29">ROUND(H$4*$C17,0)</f>
        <v>40</v>
      </c>
      <c r="F17" s="14">
        <f t="shared" ref="F17:F24" si="30">ROUND(I$4*$C17,0)</f>
        <v>1600</v>
      </c>
      <c r="G17" s="13">
        <v>80</v>
      </c>
      <c r="H17" s="13">
        <v>40</v>
      </c>
      <c r="I17" s="13">
        <v>1600</v>
      </c>
      <c r="J17" s="13" t="s">
        <v>1388</v>
      </c>
      <c r="K17" s="16"/>
      <c r="L17" s="16"/>
      <c r="M17" s="16"/>
      <c r="N17" s="13">
        <v>14</v>
      </c>
      <c r="O17" s="13">
        <f t="shared" si="5"/>
        <v>2</v>
      </c>
      <c r="P17" s="13">
        <f t="shared" si="6"/>
        <v>5</v>
      </c>
      <c r="Q17" s="13">
        <f t="shared" si="23"/>
        <v>320</v>
      </c>
      <c r="R17" s="13">
        <f t="shared" si="24"/>
        <v>160</v>
      </c>
      <c r="S17" s="13">
        <f t="shared" si="25"/>
        <v>6400</v>
      </c>
      <c r="T17" s="16"/>
      <c r="U17" s="16"/>
      <c r="V17" s="16"/>
      <c r="W17" s="13">
        <v>1102017</v>
      </c>
      <c r="X17" s="13" t="s">
        <v>106</v>
      </c>
      <c r="Y17" s="13">
        <v>3</v>
      </c>
      <c r="Z17" s="13">
        <f>INDEX(卡牌属性!Y$6:Y$27,MATCH(专属武器!$W17,卡牌属性!$N$6:$N$27,0))</f>
        <v>6</v>
      </c>
      <c r="AA17" s="13">
        <f>INDEX(卡牌属性!Z$6:Z$27,MATCH(专属武器!$W17,卡牌属性!$N$6:$N$27,0))</f>
        <v>6</v>
      </c>
      <c r="AB17" s="13">
        <f>INDEX(卡牌属性!AA$6:AA$27,MATCH(专属武器!$W17,卡牌属性!$N$6:$N$27,0))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10"/>
        <v>2</v>
      </c>
      <c r="AJ17" s="13">
        <f t="shared" si="11"/>
        <v>1102002</v>
      </c>
      <c r="AK17" s="13" t="s">
        <v>1380</v>
      </c>
      <c r="AL17" s="13">
        <f t="shared" si="12"/>
        <v>7</v>
      </c>
      <c r="AM17" s="13" t="str">
        <f t="shared" si="13"/>
        <v>许褚专属武器魂珠-7</v>
      </c>
      <c r="AN17" s="13">
        <f t="shared" si="1"/>
        <v>150</v>
      </c>
      <c r="AO17" s="13">
        <f t="shared" si="2"/>
        <v>3</v>
      </c>
      <c r="AP17" s="13">
        <f t="shared" si="3"/>
        <v>4</v>
      </c>
      <c r="AS17" s="13">
        <v>14</v>
      </c>
      <c r="AT17" s="13">
        <f t="shared" si="14"/>
        <v>1</v>
      </c>
      <c r="AU17" s="13">
        <f t="shared" si="15"/>
        <v>1102001</v>
      </c>
      <c r="AV17" s="13" t="s">
        <v>1380</v>
      </c>
      <c r="AW17" s="13">
        <f t="shared" si="16"/>
        <v>2</v>
      </c>
      <c r="AX17" s="13" t="s">
        <v>1401</v>
      </c>
      <c r="AY17" s="13">
        <f t="shared" si="17"/>
        <v>5</v>
      </c>
      <c r="AZ17" s="13" t="str">
        <f t="shared" si="18"/>
        <v>关羽魂珠-2 等级-5</v>
      </c>
      <c r="BA17" s="25" t="s">
        <v>1409</v>
      </c>
      <c r="BB17" s="14">
        <f t="shared" si="19"/>
        <v>480</v>
      </c>
      <c r="BC17" s="25" t="s">
        <v>1410</v>
      </c>
      <c r="BD17" s="14">
        <f t="shared" si="20"/>
        <v>192</v>
      </c>
      <c r="BE17" s="25" t="s">
        <v>1411</v>
      </c>
      <c r="BF17" s="14">
        <f t="shared" si="21"/>
        <v>7680</v>
      </c>
    </row>
    <row r="18" spans="1:58" ht="16.5" x14ac:dyDescent="0.2">
      <c r="A18" s="13">
        <v>3</v>
      </c>
      <c r="B18" s="13">
        <v>2</v>
      </c>
      <c r="C18" s="26">
        <f t="shared" si="27"/>
        <v>5.3333333333333337E-2</v>
      </c>
      <c r="D18" s="14">
        <f t="shared" si="28"/>
        <v>107</v>
      </c>
      <c r="E18" s="14">
        <f t="shared" si="29"/>
        <v>53</v>
      </c>
      <c r="F18" s="14">
        <f t="shared" si="30"/>
        <v>2133</v>
      </c>
      <c r="G18" s="13">
        <v>100</v>
      </c>
      <c r="H18" s="13">
        <v>50</v>
      </c>
      <c r="I18" s="13">
        <v>2000</v>
      </c>
      <c r="J18" s="13" t="s">
        <v>1389</v>
      </c>
      <c r="K18" s="16"/>
      <c r="L18" s="16"/>
      <c r="M18" s="16"/>
      <c r="N18" s="13">
        <v>15</v>
      </c>
      <c r="O18" s="13">
        <f t="shared" si="5"/>
        <v>2</v>
      </c>
      <c r="P18" s="13">
        <f t="shared" si="6"/>
        <v>6</v>
      </c>
      <c r="Q18" s="13">
        <f t="shared" si="23"/>
        <v>400</v>
      </c>
      <c r="R18" s="13">
        <f t="shared" si="24"/>
        <v>200</v>
      </c>
      <c r="S18" s="13">
        <f t="shared" si="25"/>
        <v>8000</v>
      </c>
      <c r="T18" s="16"/>
      <c r="U18" s="16"/>
      <c r="V18" s="16"/>
      <c r="W18" s="13">
        <v>1102020</v>
      </c>
      <c r="X18" s="13" t="s">
        <v>109</v>
      </c>
      <c r="Y18" s="13">
        <v>3</v>
      </c>
      <c r="Z18" s="13">
        <f>INDEX(卡牌属性!Y$6:Y$27,MATCH(专属武器!$W18,卡牌属性!$N$6:$N$27,0))</f>
        <v>6</v>
      </c>
      <c r="AA18" s="13">
        <f>INDEX(卡牌属性!Z$6:Z$27,MATCH(专属武器!$W18,卡牌属性!$N$6:$N$27,0))</f>
        <v>5</v>
      </c>
      <c r="AB18" s="13">
        <f>INDEX(卡牌属性!AA$6:AA$27,MATCH(专属武器!$W18,卡牌属性!$N$6:$N$27,0))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10"/>
        <v>3</v>
      </c>
      <c r="AJ18" s="13">
        <f t="shared" si="11"/>
        <v>1102003</v>
      </c>
      <c r="AK18" s="13" t="s">
        <v>1380</v>
      </c>
      <c r="AL18" s="13">
        <f t="shared" si="12"/>
        <v>1</v>
      </c>
      <c r="AM18" s="13" t="str">
        <f t="shared" si="13"/>
        <v>典韦专属武器魂珠-1</v>
      </c>
      <c r="AN18" s="13">
        <f t="shared" si="1"/>
        <v>40</v>
      </c>
      <c r="AO18" s="13">
        <f t="shared" si="2"/>
        <v>0</v>
      </c>
      <c r="AP18" s="13">
        <f t="shared" si="3"/>
        <v>0</v>
      </c>
      <c r="AS18" s="13">
        <v>15</v>
      </c>
      <c r="AT18" s="13">
        <f t="shared" si="14"/>
        <v>1</v>
      </c>
      <c r="AU18" s="13">
        <f t="shared" si="15"/>
        <v>1102001</v>
      </c>
      <c r="AV18" s="13" t="s">
        <v>1380</v>
      </c>
      <c r="AW18" s="13">
        <f t="shared" si="16"/>
        <v>2</v>
      </c>
      <c r="AX18" s="13" t="s">
        <v>1401</v>
      </c>
      <c r="AY18" s="13">
        <f t="shared" si="17"/>
        <v>6</v>
      </c>
      <c r="AZ18" s="13" t="str">
        <f t="shared" si="18"/>
        <v>关羽魂珠-2 等级-6</v>
      </c>
      <c r="BA18" s="25" t="s">
        <v>1409</v>
      </c>
      <c r="BB18" s="14">
        <f t="shared" si="19"/>
        <v>600</v>
      </c>
      <c r="BC18" s="25" t="s">
        <v>1410</v>
      </c>
      <c r="BD18" s="14">
        <f t="shared" si="20"/>
        <v>240</v>
      </c>
      <c r="BE18" s="25" t="s">
        <v>1411</v>
      </c>
      <c r="BF18" s="14">
        <f t="shared" si="21"/>
        <v>9600</v>
      </c>
    </row>
    <row r="19" spans="1:58" ht="16.5" x14ac:dyDescent="0.2">
      <c r="A19" s="13">
        <v>4</v>
      </c>
      <c r="B19" s="13">
        <v>3</v>
      </c>
      <c r="C19" s="26">
        <f t="shared" si="27"/>
        <v>0.08</v>
      </c>
      <c r="D19" s="14">
        <f t="shared" si="28"/>
        <v>160</v>
      </c>
      <c r="E19" s="14">
        <f t="shared" si="29"/>
        <v>80</v>
      </c>
      <c r="F19" s="14">
        <f t="shared" si="30"/>
        <v>3200</v>
      </c>
      <c r="G19" s="13">
        <v>150</v>
      </c>
      <c r="H19" s="13">
        <v>75</v>
      </c>
      <c r="I19" s="13">
        <v>3000</v>
      </c>
      <c r="J19" s="13" t="s">
        <v>1390</v>
      </c>
      <c r="K19" s="16"/>
      <c r="L19" s="16"/>
      <c r="M19" s="16"/>
      <c r="N19" s="13">
        <v>16</v>
      </c>
      <c r="O19" s="13">
        <f t="shared" si="5"/>
        <v>2</v>
      </c>
      <c r="P19" s="13">
        <f t="shared" si="6"/>
        <v>7</v>
      </c>
      <c r="Q19" s="13">
        <f t="shared" si="23"/>
        <v>480</v>
      </c>
      <c r="R19" s="13">
        <f t="shared" si="24"/>
        <v>240</v>
      </c>
      <c r="S19" s="13">
        <f t="shared" si="25"/>
        <v>9600</v>
      </c>
      <c r="T19" s="16"/>
      <c r="U19" s="16"/>
      <c r="V19" s="16"/>
      <c r="W19" s="13">
        <v>1102021</v>
      </c>
      <c r="X19" s="13" t="s">
        <v>110</v>
      </c>
      <c r="Y19" s="13">
        <v>3</v>
      </c>
      <c r="Z19" s="13">
        <f>INDEX(卡牌属性!Y$6:Y$27,MATCH(专属武器!$W19,卡牌属性!$N$6:$N$27,0))</f>
        <v>7</v>
      </c>
      <c r="AA19" s="13">
        <f>INDEX(卡牌属性!Z$6:Z$27,MATCH(专属武器!$W19,卡牌属性!$N$6:$N$27,0))</f>
        <v>5</v>
      </c>
      <c r="AB19" s="13">
        <f>INDEX(卡牌属性!AA$6:AA$27,MATCH(专属武器!$W19,卡牌属性!$N$6:$N$27,0))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10"/>
        <v>3</v>
      </c>
      <c r="AJ19" s="13">
        <f t="shared" si="11"/>
        <v>1102003</v>
      </c>
      <c r="AK19" s="13" t="s">
        <v>1380</v>
      </c>
      <c r="AL19" s="13">
        <f t="shared" si="12"/>
        <v>2</v>
      </c>
      <c r="AM19" s="13" t="str">
        <f t="shared" si="13"/>
        <v>典韦专属武器魂珠-2</v>
      </c>
      <c r="AN19" s="13">
        <f t="shared" si="1"/>
        <v>55</v>
      </c>
      <c r="AO19" s="13">
        <f t="shared" si="2"/>
        <v>3</v>
      </c>
      <c r="AP19" s="13">
        <f t="shared" si="3"/>
        <v>0</v>
      </c>
      <c r="AS19" s="13">
        <v>16</v>
      </c>
      <c r="AT19" s="13">
        <f t="shared" si="14"/>
        <v>1</v>
      </c>
      <c r="AU19" s="13">
        <f t="shared" si="15"/>
        <v>1102001</v>
      </c>
      <c r="AV19" s="13" t="s">
        <v>1380</v>
      </c>
      <c r="AW19" s="13">
        <f t="shared" si="16"/>
        <v>2</v>
      </c>
      <c r="AX19" s="13" t="s">
        <v>1401</v>
      </c>
      <c r="AY19" s="13">
        <f t="shared" si="17"/>
        <v>7</v>
      </c>
      <c r="AZ19" s="13" t="str">
        <f t="shared" si="18"/>
        <v>关羽魂珠-2 等级-7</v>
      </c>
      <c r="BA19" s="25" t="s">
        <v>1409</v>
      </c>
      <c r="BB19" s="14">
        <f t="shared" si="19"/>
        <v>720</v>
      </c>
      <c r="BC19" s="25" t="s">
        <v>1410</v>
      </c>
      <c r="BD19" s="14">
        <f t="shared" si="20"/>
        <v>288</v>
      </c>
      <c r="BE19" s="25" t="s">
        <v>1411</v>
      </c>
      <c r="BF19" s="14">
        <f t="shared" si="21"/>
        <v>11520</v>
      </c>
    </row>
    <row r="20" spans="1:58" ht="16.5" x14ac:dyDescent="0.2">
      <c r="A20" s="13">
        <v>5</v>
      </c>
      <c r="B20" s="13">
        <v>4</v>
      </c>
      <c r="C20" s="26">
        <f t="shared" si="27"/>
        <v>0.10666666666666667</v>
      </c>
      <c r="D20" s="14">
        <f t="shared" si="28"/>
        <v>213</v>
      </c>
      <c r="E20" s="14">
        <f t="shared" si="29"/>
        <v>107</v>
      </c>
      <c r="F20" s="14">
        <f t="shared" si="30"/>
        <v>4267</v>
      </c>
      <c r="G20" s="13">
        <v>200</v>
      </c>
      <c r="H20" s="13">
        <v>100</v>
      </c>
      <c r="I20" s="13">
        <v>4000</v>
      </c>
      <c r="J20" s="13" t="s">
        <v>1391</v>
      </c>
      <c r="K20" s="16"/>
      <c r="L20" s="16"/>
      <c r="M20" s="16"/>
      <c r="N20" s="13">
        <v>17</v>
      </c>
      <c r="O20" s="13">
        <f t="shared" si="5"/>
        <v>2</v>
      </c>
      <c r="P20" s="13">
        <f t="shared" si="6"/>
        <v>8</v>
      </c>
      <c r="Q20" s="13">
        <f t="shared" si="23"/>
        <v>560</v>
      </c>
      <c r="R20" s="13">
        <f t="shared" si="24"/>
        <v>280</v>
      </c>
      <c r="S20" s="13">
        <f t="shared" si="25"/>
        <v>11200</v>
      </c>
      <c r="T20" s="16"/>
      <c r="U20" s="16"/>
      <c r="V20" s="16"/>
      <c r="AH20" s="13">
        <v>17</v>
      </c>
      <c r="AI20" s="13">
        <f t="shared" si="10"/>
        <v>3</v>
      </c>
      <c r="AJ20" s="13">
        <f t="shared" si="11"/>
        <v>1102003</v>
      </c>
      <c r="AK20" s="13" t="s">
        <v>1380</v>
      </c>
      <c r="AL20" s="13">
        <f t="shared" si="12"/>
        <v>3</v>
      </c>
      <c r="AM20" s="13" t="str">
        <f t="shared" si="13"/>
        <v>典韦专属武器魂珠-3</v>
      </c>
      <c r="AN20" s="13">
        <f t="shared" si="1"/>
        <v>75</v>
      </c>
      <c r="AO20" s="13">
        <f t="shared" si="2"/>
        <v>3</v>
      </c>
      <c r="AP20" s="13">
        <f t="shared" si="3"/>
        <v>0</v>
      </c>
      <c r="AS20" s="13">
        <v>17</v>
      </c>
      <c r="AT20" s="13">
        <f t="shared" si="14"/>
        <v>1</v>
      </c>
      <c r="AU20" s="13">
        <f t="shared" si="15"/>
        <v>1102001</v>
      </c>
      <c r="AV20" s="13" t="s">
        <v>1380</v>
      </c>
      <c r="AW20" s="13">
        <f t="shared" si="16"/>
        <v>2</v>
      </c>
      <c r="AX20" s="13" t="s">
        <v>1401</v>
      </c>
      <c r="AY20" s="13">
        <f t="shared" si="17"/>
        <v>8</v>
      </c>
      <c r="AZ20" s="13" t="str">
        <f t="shared" si="18"/>
        <v>关羽魂珠-2 等级-8</v>
      </c>
      <c r="BA20" s="25" t="s">
        <v>1409</v>
      </c>
      <c r="BB20" s="14">
        <f t="shared" si="19"/>
        <v>840</v>
      </c>
      <c r="BC20" s="25" t="s">
        <v>1410</v>
      </c>
      <c r="BD20" s="14">
        <f t="shared" si="20"/>
        <v>336</v>
      </c>
      <c r="BE20" s="25" t="s">
        <v>1411</v>
      </c>
      <c r="BF20" s="14">
        <f t="shared" si="21"/>
        <v>13440</v>
      </c>
    </row>
    <row r="21" spans="1:58" ht="16.5" x14ac:dyDescent="0.2">
      <c r="A21" s="13">
        <v>6</v>
      </c>
      <c r="B21" s="13">
        <v>5</v>
      </c>
      <c r="C21" s="26">
        <f t="shared" si="27"/>
        <v>0.13333333333333333</v>
      </c>
      <c r="D21" s="14">
        <f t="shared" si="28"/>
        <v>267</v>
      </c>
      <c r="E21" s="14">
        <f t="shared" si="29"/>
        <v>133</v>
      </c>
      <c r="F21" s="14">
        <f t="shared" si="30"/>
        <v>5333</v>
      </c>
      <c r="G21" s="13">
        <v>250</v>
      </c>
      <c r="H21" s="13">
        <v>125</v>
      </c>
      <c r="I21" s="13">
        <v>5000</v>
      </c>
      <c r="J21" s="13" t="s">
        <v>1392</v>
      </c>
      <c r="K21" s="16"/>
      <c r="L21" s="16"/>
      <c r="M21" s="16"/>
      <c r="N21" s="13">
        <v>18</v>
      </c>
      <c r="O21" s="13">
        <f t="shared" si="5"/>
        <v>2</v>
      </c>
      <c r="P21" s="13">
        <f t="shared" si="6"/>
        <v>9</v>
      </c>
      <c r="Q21" s="13">
        <f t="shared" si="23"/>
        <v>640</v>
      </c>
      <c r="R21" s="13">
        <f t="shared" si="24"/>
        <v>320</v>
      </c>
      <c r="S21" s="13">
        <f t="shared" si="25"/>
        <v>12800</v>
      </c>
      <c r="T21" s="16"/>
      <c r="U21" s="16"/>
      <c r="V21" s="16"/>
      <c r="AH21" s="13">
        <v>18</v>
      </c>
      <c r="AI21" s="13">
        <f t="shared" si="10"/>
        <v>3</v>
      </c>
      <c r="AJ21" s="13">
        <f t="shared" si="11"/>
        <v>1102003</v>
      </c>
      <c r="AK21" s="13" t="s">
        <v>1380</v>
      </c>
      <c r="AL21" s="13">
        <f t="shared" si="12"/>
        <v>4</v>
      </c>
      <c r="AM21" s="13" t="str">
        <f t="shared" si="13"/>
        <v>典韦专属武器魂珠-4</v>
      </c>
      <c r="AN21" s="13">
        <f t="shared" si="1"/>
        <v>85</v>
      </c>
      <c r="AO21" s="13">
        <f t="shared" si="2"/>
        <v>3</v>
      </c>
      <c r="AP21" s="13">
        <f t="shared" si="3"/>
        <v>1</v>
      </c>
      <c r="AS21" s="13">
        <v>18</v>
      </c>
      <c r="AT21" s="13">
        <f t="shared" si="14"/>
        <v>1</v>
      </c>
      <c r="AU21" s="13">
        <f t="shared" si="15"/>
        <v>1102001</v>
      </c>
      <c r="AV21" s="13" t="s">
        <v>1380</v>
      </c>
      <c r="AW21" s="13">
        <f t="shared" si="16"/>
        <v>2</v>
      </c>
      <c r="AX21" s="13" t="s">
        <v>1401</v>
      </c>
      <c r="AY21" s="13">
        <f t="shared" si="17"/>
        <v>9</v>
      </c>
      <c r="AZ21" s="13" t="str">
        <f t="shared" si="18"/>
        <v>关羽魂珠-2 等级-9</v>
      </c>
      <c r="BA21" s="25" t="s">
        <v>1409</v>
      </c>
      <c r="BB21" s="14">
        <f t="shared" si="19"/>
        <v>960</v>
      </c>
      <c r="BC21" s="25" t="s">
        <v>1410</v>
      </c>
      <c r="BD21" s="14">
        <f t="shared" si="20"/>
        <v>384</v>
      </c>
      <c r="BE21" s="25" t="s">
        <v>1411</v>
      </c>
      <c r="BF21" s="14">
        <f t="shared" si="21"/>
        <v>15360</v>
      </c>
    </row>
    <row r="22" spans="1:58" ht="16.5" x14ac:dyDescent="0.2">
      <c r="A22" s="13">
        <v>7</v>
      </c>
      <c r="B22" s="13">
        <v>6</v>
      </c>
      <c r="C22" s="26">
        <f t="shared" si="27"/>
        <v>0.16</v>
      </c>
      <c r="D22" s="14">
        <f t="shared" si="28"/>
        <v>320</v>
      </c>
      <c r="E22" s="14">
        <f t="shared" si="29"/>
        <v>160</v>
      </c>
      <c r="F22" s="14">
        <f t="shared" si="30"/>
        <v>6400</v>
      </c>
      <c r="G22" s="13">
        <v>300</v>
      </c>
      <c r="H22" s="13">
        <v>150</v>
      </c>
      <c r="I22" s="13">
        <v>6400</v>
      </c>
      <c r="J22" s="13" t="s">
        <v>1393</v>
      </c>
      <c r="K22" s="16"/>
      <c r="L22" s="16"/>
      <c r="M22" s="16"/>
      <c r="N22" s="13">
        <v>19</v>
      </c>
      <c r="O22" s="13">
        <f t="shared" si="5"/>
        <v>3</v>
      </c>
      <c r="P22" s="13">
        <f t="shared" si="6"/>
        <v>1</v>
      </c>
      <c r="Q22" s="13">
        <f>D44</f>
        <v>107</v>
      </c>
      <c r="R22" s="13">
        <f t="shared" ref="R22:S22" si="31">E44</f>
        <v>53</v>
      </c>
      <c r="S22" s="13">
        <f t="shared" si="31"/>
        <v>2133</v>
      </c>
      <c r="T22" s="16"/>
      <c r="U22" s="16"/>
      <c r="V22" s="16"/>
      <c r="AH22" s="13">
        <v>19</v>
      </c>
      <c r="AI22" s="13">
        <f t="shared" si="10"/>
        <v>3</v>
      </c>
      <c r="AJ22" s="13">
        <f t="shared" si="11"/>
        <v>1102003</v>
      </c>
      <c r="AK22" s="13" t="s">
        <v>1380</v>
      </c>
      <c r="AL22" s="13">
        <f t="shared" si="12"/>
        <v>5</v>
      </c>
      <c r="AM22" s="13" t="str">
        <f t="shared" si="13"/>
        <v>典韦专属武器魂珠-5</v>
      </c>
      <c r="AN22" s="13">
        <f t="shared" si="1"/>
        <v>110</v>
      </c>
      <c r="AO22" s="13">
        <f t="shared" si="2"/>
        <v>3</v>
      </c>
      <c r="AP22" s="13">
        <f t="shared" si="3"/>
        <v>2</v>
      </c>
      <c r="AS22" s="13">
        <v>19</v>
      </c>
      <c r="AT22" s="13">
        <f t="shared" si="14"/>
        <v>1</v>
      </c>
      <c r="AU22" s="13">
        <f t="shared" si="15"/>
        <v>1102001</v>
      </c>
      <c r="AV22" s="13" t="s">
        <v>1380</v>
      </c>
      <c r="AW22" s="13">
        <f t="shared" si="16"/>
        <v>3</v>
      </c>
      <c r="AX22" s="13" t="s">
        <v>1401</v>
      </c>
      <c r="AY22" s="13">
        <f t="shared" si="17"/>
        <v>1</v>
      </c>
      <c r="AZ22" s="13" t="str">
        <f t="shared" si="18"/>
        <v>关羽魂珠-3 等级-1</v>
      </c>
      <c r="BA22" s="25" t="s">
        <v>1409</v>
      </c>
      <c r="BB22" s="14">
        <f t="shared" si="19"/>
        <v>161</v>
      </c>
      <c r="BC22" s="25" t="s">
        <v>1410</v>
      </c>
      <c r="BD22" s="14">
        <f t="shared" si="20"/>
        <v>64</v>
      </c>
      <c r="BE22" s="25" t="s">
        <v>1411</v>
      </c>
      <c r="BF22" s="14">
        <f t="shared" si="21"/>
        <v>2560</v>
      </c>
    </row>
    <row r="23" spans="1:58" ht="16.5" x14ac:dyDescent="0.2">
      <c r="A23" s="13">
        <v>8</v>
      </c>
      <c r="B23" s="13">
        <v>7</v>
      </c>
      <c r="C23" s="26">
        <f t="shared" si="27"/>
        <v>0.18666666666666668</v>
      </c>
      <c r="D23" s="14">
        <f t="shared" si="28"/>
        <v>373</v>
      </c>
      <c r="E23" s="14">
        <f t="shared" si="29"/>
        <v>187</v>
      </c>
      <c r="F23" s="14">
        <f t="shared" si="30"/>
        <v>7467</v>
      </c>
      <c r="G23" s="13">
        <v>400</v>
      </c>
      <c r="H23" s="13">
        <v>200</v>
      </c>
      <c r="I23" s="13">
        <v>8000</v>
      </c>
      <c r="J23" s="13" t="s">
        <v>1395</v>
      </c>
      <c r="K23" s="16"/>
      <c r="L23" s="16"/>
      <c r="M23" s="16"/>
      <c r="N23" s="13">
        <v>20</v>
      </c>
      <c r="O23" s="13">
        <f t="shared" si="5"/>
        <v>3</v>
      </c>
      <c r="P23" s="13">
        <f t="shared" si="6"/>
        <v>2</v>
      </c>
      <c r="Q23" s="13">
        <f t="shared" ref="Q23:Q30" si="32">D45</f>
        <v>160</v>
      </c>
      <c r="R23" s="13">
        <f t="shared" ref="R23:R30" si="33">E45</f>
        <v>80</v>
      </c>
      <c r="S23" s="13">
        <f t="shared" ref="S23:S30" si="34">F45</f>
        <v>3200</v>
      </c>
      <c r="T23" s="16"/>
      <c r="U23" s="16"/>
      <c r="V23" s="16"/>
      <c r="AH23" s="13">
        <v>20</v>
      </c>
      <c r="AI23" s="13">
        <f t="shared" si="10"/>
        <v>3</v>
      </c>
      <c r="AJ23" s="13">
        <f t="shared" si="11"/>
        <v>1102003</v>
      </c>
      <c r="AK23" s="13" t="s">
        <v>1380</v>
      </c>
      <c r="AL23" s="13">
        <f t="shared" si="12"/>
        <v>6</v>
      </c>
      <c r="AM23" s="13" t="str">
        <f t="shared" si="13"/>
        <v>典韦专属武器魂珠-6</v>
      </c>
      <c r="AN23" s="13">
        <f t="shared" si="1"/>
        <v>130</v>
      </c>
      <c r="AO23" s="13">
        <f t="shared" si="2"/>
        <v>3</v>
      </c>
      <c r="AP23" s="13">
        <f t="shared" si="3"/>
        <v>3</v>
      </c>
      <c r="AS23" s="13">
        <v>20</v>
      </c>
      <c r="AT23" s="13">
        <f t="shared" si="14"/>
        <v>1</v>
      </c>
      <c r="AU23" s="13">
        <f t="shared" si="15"/>
        <v>1102001</v>
      </c>
      <c r="AV23" s="13" t="s">
        <v>1380</v>
      </c>
      <c r="AW23" s="13">
        <f t="shared" si="16"/>
        <v>3</v>
      </c>
      <c r="AX23" s="13" t="s">
        <v>1401</v>
      </c>
      <c r="AY23" s="13">
        <f t="shared" si="17"/>
        <v>2</v>
      </c>
      <c r="AZ23" s="13" t="str">
        <f t="shared" si="18"/>
        <v>关羽魂珠-3 等级-2</v>
      </c>
      <c r="BA23" s="25" t="s">
        <v>1409</v>
      </c>
      <c r="BB23" s="14">
        <f t="shared" si="19"/>
        <v>240</v>
      </c>
      <c r="BC23" s="25" t="s">
        <v>1410</v>
      </c>
      <c r="BD23" s="14">
        <f t="shared" si="20"/>
        <v>96</v>
      </c>
      <c r="BE23" s="25" t="s">
        <v>1411</v>
      </c>
      <c r="BF23" s="14">
        <f t="shared" si="21"/>
        <v>3840</v>
      </c>
    </row>
    <row r="24" spans="1:58" ht="16.5" x14ac:dyDescent="0.2">
      <c r="A24" s="13">
        <v>9</v>
      </c>
      <c r="B24" s="13">
        <v>8</v>
      </c>
      <c r="C24" s="26">
        <f t="shared" si="27"/>
        <v>0.21333333333333335</v>
      </c>
      <c r="D24" s="14">
        <f t="shared" si="28"/>
        <v>427</v>
      </c>
      <c r="E24" s="14">
        <f t="shared" si="29"/>
        <v>213</v>
      </c>
      <c r="F24" s="14">
        <f t="shared" si="30"/>
        <v>8533</v>
      </c>
      <c r="G24" s="13">
        <v>500</v>
      </c>
      <c r="H24" s="13">
        <v>250</v>
      </c>
      <c r="I24" s="13">
        <v>9000</v>
      </c>
      <c r="J24" s="13" t="s">
        <v>1394</v>
      </c>
      <c r="K24" s="16"/>
      <c r="L24" s="16"/>
      <c r="M24" s="16"/>
      <c r="N24" s="13">
        <v>21</v>
      </c>
      <c r="O24" s="13">
        <f t="shared" si="5"/>
        <v>3</v>
      </c>
      <c r="P24" s="13">
        <f t="shared" si="6"/>
        <v>3</v>
      </c>
      <c r="Q24" s="13">
        <f t="shared" si="32"/>
        <v>213</v>
      </c>
      <c r="R24" s="13">
        <f t="shared" si="33"/>
        <v>107</v>
      </c>
      <c r="S24" s="13">
        <f t="shared" si="34"/>
        <v>4267</v>
      </c>
      <c r="T24" s="16"/>
      <c r="U24" s="16"/>
      <c r="V24" s="16"/>
      <c r="AH24" s="13">
        <v>21</v>
      </c>
      <c r="AI24" s="13">
        <f t="shared" si="10"/>
        <v>3</v>
      </c>
      <c r="AJ24" s="13">
        <f t="shared" si="11"/>
        <v>1102003</v>
      </c>
      <c r="AK24" s="13" t="s">
        <v>1380</v>
      </c>
      <c r="AL24" s="13">
        <f t="shared" si="12"/>
        <v>7</v>
      </c>
      <c r="AM24" s="13" t="str">
        <f t="shared" si="13"/>
        <v>典韦专属武器魂珠-7</v>
      </c>
      <c r="AN24" s="13">
        <f t="shared" si="1"/>
        <v>150</v>
      </c>
      <c r="AO24" s="13">
        <f t="shared" si="2"/>
        <v>3</v>
      </c>
      <c r="AP24" s="13">
        <f t="shared" si="3"/>
        <v>4</v>
      </c>
      <c r="AS24" s="13">
        <v>21</v>
      </c>
      <c r="AT24" s="13">
        <f t="shared" si="14"/>
        <v>1</v>
      </c>
      <c r="AU24" s="13">
        <f t="shared" si="15"/>
        <v>1102001</v>
      </c>
      <c r="AV24" s="13" t="s">
        <v>1380</v>
      </c>
      <c r="AW24" s="13">
        <f t="shared" si="16"/>
        <v>3</v>
      </c>
      <c r="AX24" s="13" t="s">
        <v>1401</v>
      </c>
      <c r="AY24" s="13">
        <f t="shared" si="17"/>
        <v>3</v>
      </c>
      <c r="AZ24" s="13" t="str">
        <f t="shared" si="18"/>
        <v>关羽魂珠-3 等级-3</v>
      </c>
      <c r="BA24" s="25" t="s">
        <v>1409</v>
      </c>
      <c r="BB24" s="14">
        <f t="shared" si="19"/>
        <v>320</v>
      </c>
      <c r="BC24" s="25" t="s">
        <v>1410</v>
      </c>
      <c r="BD24" s="14">
        <f t="shared" si="20"/>
        <v>128</v>
      </c>
      <c r="BE24" s="25" t="s">
        <v>1411</v>
      </c>
      <c r="BF24" s="14">
        <f t="shared" si="21"/>
        <v>5120</v>
      </c>
    </row>
    <row r="25" spans="1:58" ht="16.5" x14ac:dyDescent="0.2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3">
        <v>22</v>
      </c>
      <c r="O25" s="13">
        <f t="shared" si="5"/>
        <v>3</v>
      </c>
      <c r="P25" s="13">
        <f t="shared" si="6"/>
        <v>4</v>
      </c>
      <c r="Q25" s="13">
        <f t="shared" si="32"/>
        <v>320</v>
      </c>
      <c r="R25" s="13">
        <f t="shared" si="33"/>
        <v>160</v>
      </c>
      <c r="S25" s="13">
        <f t="shared" si="34"/>
        <v>6400</v>
      </c>
      <c r="T25" s="16"/>
      <c r="U25" s="16"/>
      <c r="V25" s="16"/>
      <c r="AH25" s="13">
        <v>22</v>
      </c>
      <c r="AI25" s="13">
        <f t="shared" si="10"/>
        <v>4</v>
      </c>
      <c r="AJ25" s="13">
        <f t="shared" si="11"/>
        <v>1102005</v>
      </c>
      <c r="AK25" s="13" t="s">
        <v>1380</v>
      </c>
      <c r="AL25" s="13">
        <f t="shared" si="12"/>
        <v>1</v>
      </c>
      <c r="AM25" s="13" t="str">
        <f t="shared" si="13"/>
        <v>李轩辕专属武器魂珠-1</v>
      </c>
      <c r="AN25" s="13">
        <f t="shared" si="1"/>
        <v>40</v>
      </c>
      <c r="AO25" s="13">
        <f t="shared" si="2"/>
        <v>0</v>
      </c>
      <c r="AP25" s="13">
        <f t="shared" si="3"/>
        <v>0</v>
      </c>
      <c r="AS25" s="13">
        <v>22</v>
      </c>
      <c r="AT25" s="13">
        <f t="shared" si="14"/>
        <v>1</v>
      </c>
      <c r="AU25" s="13">
        <f t="shared" si="15"/>
        <v>1102001</v>
      </c>
      <c r="AV25" s="13" t="s">
        <v>1380</v>
      </c>
      <c r="AW25" s="13">
        <f t="shared" si="16"/>
        <v>3</v>
      </c>
      <c r="AX25" s="13" t="s">
        <v>1401</v>
      </c>
      <c r="AY25" s="13">
        <f t="shared" si="17"/>
        <v>4</v>
      </c>
      <c r="AZ25" s="13" t="str">
        <f t="shared" si="18"/>
        <v>关羽魂珠-3 等级-4</v>
      </c>
      <c r="BA25" s="25" t="s">
        <v>1409</v>
      </c>
      <c r="BB25" s="14">
        <f t="shared" si="19"/>
        <v>480</v>
      </c>
      <c r="BC25" s="25" t="s">
        <v>1410</v>
      </c>
      <c r="BD25" s="14">
        <f t="shared" si="20"/>
        <v>192</v>
      </c>
      <c r="BE25" s="25" t="s">
        <v>1411</v>
      </c>
      <c r="BF25" s="14">
        <f t="shared" si="21"/>
        <v>7680</v>
      </c>
    </row>
    <row r="26" spans="1:58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5</v>
      </c>
      <c r="Q26" s="13">
        <f t="shared" si="32"/>
        <v>427</v>
      </c>
      <c r="R26" s="13">
        <f t="shared" si="33"/>
        <v>213</v>
      </c>
      <c r="S26" s="13">
        <f t="shared" si="34"/>
        <v>8533</v>
      </c>
      <c r="T26" s="16"/>
      <c r="U26" s="16"/>
      <c r="V26" s="16"/>
      <c r="AH26" s="13">
        <v>23</v>
      </c>
      <c r="AI26" s="13">
        <f t="shared" si="10"/>
        <v>4</v>
      </c>
      <c r="AJ26" s="13">
        <f t="shared" si="11"/>
        <v>1102005</v>
      </c>
      <c r="AK26" s="13" t="s">
        <v>1380</v>
      </c>
      <c r="AL26" s="13">
        <f t="shared" si="12"/>
        <v>2</v>
      </c>
      <c r="AM26" s="13" t="str">
        <f t="shared" si="13"/>
        <v>李轩辕专属武器魂珠-2</v>
      </c>
      <c r="AN26" s="13">
        <f t="shared" si="1"/>
        <v>55</v>
      </c>
      <c r="AO26" s="13">
        <f t="shared" si="2"/>
        <v>3</v>
      </c>
      <c r="AP26" s="13">
        <f t="shared" si="3"/>
        <v>0</v>
      </c>
      <c r="AS26" s="13">
        <v>23</v>
      </c>
      <c r="AT26" s="13">
        <f t="shared" si="14"/>
        <v>1</v>
      </c>
      <c r="AU26" s="13">
        <f t="shared" si="15"/>
        <v>1102001</v>
      </c>
      <c r="AV26" s="13" t="s">
        <v>1380</v>
      </c>
      <c r="AW26" s="13">
        <f t="shared" si="16"/>
        <v>3</v>
      </c>
      <c r="AX26" s="13" t="s">
        <v>1401</v>
      </c>
      <c r="AY26" s="13">
        <f t="shared" si="17"/>
        <v>5</v>
      </c>
      <c r="AZ26" s="13" t="str">
        <f t="shared" si="18"/>
        <v>关羽魂珠-3 等级-5</v>
      </c>
      <c r="BA26" s="25" t="s">
        <v>1409</v>
      </c>
      <c r="BB26" s="14">
        <f t="shared" si="19"/>
        <v>641</v>
      </c>
      <c r="BC26" s="25" t="s">
        <v>1410</v>
      </c>
      <c r="BD26" s="14">
        <f t="shared" si="20"/>
        <v>256</v>
      </c>
      <c r="BE26" s="25" t="s">
        <v>1411</v>
      </c>
      <c r="BF26" s="14">
        <f t="shared" si="21"/>
        <v>10240</v>
      </c>
    </row>
    <row r="27" spans="1:58" ht="20.25" x14ac:dyDescent="0.2">
      <c r="A27" s="73" t="s">
        <v>1359</v>
      </c>
      <c r="B27" s="73"/>
      <c r="C27" s="73"/>
      <c r="D27" s="73"/>
      <c r="E27" s="73"/>
      <c r="F27" s="73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6</v>
      </c>
      <c r="Q27" s="13">
        <f t="shared" si="32"/>
        <v>533</v>
      </c>
      <c r="R27" s="13">
        <f t="shared" si="33"/>
        <v>267</v>
      </c>
      <c r="S27" s="13">
        <f t="shared" si="34"/>
        <v>10667</v>
      </c>
      <c r="T27" s="16"/>
      <c r="U27" s="16"/>
      <c r="V27" s="16"/>
      <c r="AH27" s="13">
        <v>24</v>
      </c>
      <c r="AI27" s="13">
        <f t="shared" si="10"/>
        <v>4</v>
      </c>
      <c r="AJ27" s="13">
        <f t="shared" si="11"/>
        <v>1102005</v>
      </c>
      <c r="AK27" s="13" t="s">
        <v>1380</v>
      </c>
      <c r="AL27" s="13">
        <f t="shared" si="12"/>
        <v>3</v>
      </c>
      <c r="AM27" s="13" t="str">
        <f t="shared" si="13"/>
        <v>李轩辕专属武器魂珠-3</v>
      </c>
      <c r="AN27" s="13">
        <f t="shared" si="1"/>
        <v>75</v>
      </c>
      <c r="AO27" s="13">
        <f t="shared" si="2"/>
        <v>3</v>
      </c>
      <c r="AP27" s="13">
        <f t="shared" si="3"/>
        <v>0</v>
      </c>
      <c r="AS27" s="13">
        <v>24</v>
      </c>
      <c r="AT27" s="13">
        <f t="shared" si="14"/>
        <v>1</v>
      </c>
      <c r="AU27" s="13">
        <f t="shared" si="15"/>
        <v>1102001</v>
      </c>
      <c r="AV27" s="13" t="s">
        <v>1380</v>
      </c>
      <c r="AW27" s="13">
        <f t="shared" si="16"/>
        <v>3</v>
      </c>
      <c r="AX27" s="13" t="s">
        <v>1401</v>
      </c>
      <c r="AY27" s="13">
        <f t="shared" si="17"/>
        <v>6</v>
      </c>
      <c r="AZ27" s="13" t="str">
        <f t="shared" si="18"/>
        <v>关羽魂珠-3 等级-6</v>
      </c>
      <c r="BA27" s="25" t="s">
        <v>1409</v>
      </c>
      <c r="BB27" s="14">
        <f t="shared" si="19"/>
        <v>800</v>
      </c>
      <c r="BC27" s="25" t="s">
        <v>1410</v>
      </c>
      <c r="BD27" s="14">
        <f t="shared" si="20"/>
        <v>320</v>
      </c>
      <c r="BE27" s="25" t="s">
        <v>1411</v>
      </c>
      <c r="BF27" s="14">
        <f t="shared" si="21"/>
        <v>12800</v>
      </c>
    </row>
    <row r="28" spans="1:58" ht="16.5" x14ac:dyDescent="0.2">
      <c r="A28" s="32"/>
      <c r="B28" s="32">
        <f>SUM(B30:B38)</f>
        <v>37.5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7</v>
      </c>
      <c r="Q28" s="13">
        <f t="shared" si="32"/>
        <v>640</v>
      </c>
      <c r="R28" s="13">
        <f t="shared" si="33"/>
        <v>320</v>
      </c>
      <c r="S28" s="13">
        <f t="shared" si="34"/>
        <v>12800</v>
      </c>
      <c r="T28" s="16"/>
      <c r="U28" s="16"/>
      <c r="V28" s="16"/>
      <c r="AH28" s="13">
        <v>25</v>
      </c>
      <c r="AI28" s="13">
        <f t="shared" si="10"/>
        <v>4</v>
      </c>
      <c r="AJ28" s="13">
        <f t="shared" si="11"/>
        <v>1102005</v>
      </c>
      <c r="AK28" s="13" t="s">
        <v>1380</v>
      </c>
      <c r="AL28" s="13">
        <f t="shared" si="12"/>
        <v>4</v>
      </c>
      <c r="AM28" s="13" t="str">
        <f t="shared" si="13"/>
        <v>李轩辕专属武器魂珠-4</v>
      </c>
      <c r="AN28" s="13">
        <f t="shared" si="1"/>
        <v>85</v>
      </c>
      <c r="AO28" s="13">
        <f t="shared" si="2"/>
        <v>3</v>
      </c>
      <c r="AP28" s="13">
        <f t="shared" si="3"/>
        <v>1</v>
      </c>
      <c r="AS28" s="13">
        <v>25</v>
      </c>
      <c r="AT28" s="13">
        <f t="shared" si="14"/>
        <v>1</v>
      </c>
      <c r="AU28" s="13">
        <f t="shared" si="15"/>
        <v>1102001</v>
      </c>
      <c r="AV28" s="13" t="s">
        <v>1380</v>
      </c>
      <c r="AW28" s="13">
        <f t="shared" si="16"/>
        <v>3</v>
      </c>
      <c r="AX28" s="13" t="s">
        <v>1401</v>
      </c>
      <c r="AY28" s="13">
        <f t="shared" si="17"/>
        <v>7</v>
      </c>
      <c r="AZ28" s="13" t="str">
        <f t="shared" si="18"/>
        <v>关羽魂珠-3 等级-7</v>
      </c>
      <c r="BA28" s="25" t="s">
        <v>1409</v>
      </c>
      <c r="BB28" s="14">
        <f t="shared" si="19"/>
        <v>960</v>
      </c>
      <c r="BC28" s="25" t="s">
        <v>1410</v>
      </c>
      <c r="BD28" s="14">
        <f t="shared" si="20"/>
        <v>384</v>
      </c>
      <c r="BE28" s="25" t="s">
        <v>1411</v>
      </c>
      <c r="BF28" s="14">
        <f t="shared" si="21"/>
        <v>15360</v>
      </c>
    </row>
    <row r="29" spans="1:58" ht="17.25" x14ac:dyDescent="0.2">
      <c r="A29" s="12" t="s">
        <v>1353</v>
      </c>
      <c r="B29" s="12" t="s">
        <v>1355</v>
      </c>
      <c r="C29" s="12" t="s">
        <v>1354</v>
      </c>
      <c r="D29" s="12" t="s">
        <v>1356</v>
      </c>
      <c r="E29" s="12" t="s">
        <v>1357</v>
      </c>
      <c r="F29" s="12" t="s">
        <v>1358</v>
      </c>
      <c r="G29" s="12" t="s">
        <v>1366</v>
      </c>
      <c r="H29" s="12" t="s">
        <v>1367</v>
      </c>
      <c r="I29" s="12" t="s">
        <v>1370</v>
      </c>
      <c r="J29" s="12" t="s">
        <v>1386</v>
      </c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8</v>
      </c>
      <c r="Q29" s="13">
        <f t="shared" si="32"/>
        <v>747</v>
      </c>
      <c r="R29" s="13">
        <f t="shared" si="33"/>
        <v>373</v>
      </c>
      <c r="S29" s="13">
        <f t="shared" si="34"/>
        <v>14933</v>
      </c>
      <c r="T29" s="16"/>
      <c r="U29" s="16"/>
      <c r="V29" s="16"/>
      <c r="AH29" s="13">
        <v>26</v>
      </c>
      <c r="AI29" s="13">
        <f t="shared" si="10"/>
        <v>4</v>
      </c>
      <c r="AJ29" s="13">
        <f t="shared" si="11"/>
        <v>1102005</v>
      </c>
      <c r="AK29" s="13" t="s">
        <v>1380</v>
      </c>
      <c r="AL29" s="13">
        <f t="shared" si="12"/>
        <v>5</v>
      </c>
      <c r="AM29" s="13" t="str">
        <f t="shared" si="13"/>
        <v>李轩辕专属武器魂珠-5</v>
      </c>
      <c r="AN29" s="13">
        <f t="shared" si="1"/>
        <v>110</v>
      </c>
      <c r="AO29" s="13">
        <f t="shared" si="2"/>
        <v>3</v>
      </c>
      <c r="AP29" s="13">
        <f t="shared" si="3"/>
        <v>2</v>
      </c>
      <c r="AS29" s="13">
        <v>26</v>
      </c>
      <c r="AT29" s="13">
        <f t="shared" si="14"/>
        <v>1</v>
      </c>
      <c r="AU29" s="13">
        <f t="shared" si="15"/>
        <v>1102001</v>
      </c>
      <c r="AV29" s="13" t="s">
        <v>1380</v>
      </c>
      <c r="AW29" s="13">
        <f t="shared" si="16"/>
        <v>3</v>
      </c>
      <c r="AX29" s="13" t="s">
        <v>1401</v>
      </c>
      <c r="AY29" s="13">
        <f t="shared" si="17"/>
        <v>8</v>
      </c>
      <c r="AZ29" s="13" t="str">
        <f t="shared" si="18"/>
        <v>关羽魂珠-3 等级-8</v>
      </c>
      <c r="BA29" s="25" t="s">
        <v>1409</v>
      </c>
      <c r="BB29" s="14">
        <f t="shared" si="19"/>
        <v>1121</v>
      </c>
      <c r="BC29" s="25" t="s">
        <v>1410</v>
      </c>
      <c r="BD29" s="14">
        <f t="shared" si="20"/>
        <v>448</v>
      </c>
      <c r="BE29" s="25" t="s">
        <v>1411</v>
      </c>
      <c r="BF29" s="14">
        <f t="shared" si="21"/>
        <v>17920</v>
      </c>
    </row>
    <row r="30" spans="1:58" ht="16.5" x14ac:dyDescent="0.2">
      <c r="A30" s="13">
        <v>1</v>
      </c>
      <c r="B30" s="13">
        <v>1</v>
      </c>
      <c r="C30" s="26">
        <f>B30/$B$14</f>
        <v>2.6666666666666668E-2</v>
      </c>
      <c r="D30" s="14">
        <f>ROUND(G$5*$C30,0)</f>
        <v>80</v>
      </c>
      <c r="E30" s="14">
        <f t="shared" ref="E30:F30" si="35">ROUND(H$5*$C30,0)</f>
        <v>40</v>
      </c>
      <c r="F30" s="14">
        <f t="shared" si="35"/>
        <v>1600</v>
      </c>
      <c r="G30" s="13">
        <v>80</v>
      </c>
      <c r="H30" s="13">
        <v>40</v>
      </c>
      <c r="I30" s="13">
        <v>1600</v>
      </c>
      <c r="J30" s="13" t="s">
        <v>1387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9</v>
      </c>
      <c r="Q30" s="13">
        <f t="shared" si="32"/>
        <v>853</v>
      </c>
      <c r="R30" s="13">
        <f t="shared" si="33"/>
        <v>427</v>
      </c>
      <c r="S30" s="13">
        <f t="shared" si="34"/>
        <v>17067</v>
      </c>
      <c r="T30" s="16"/>
      <c r="U30" s="16"/>
      <c r="V30" s="16"/>
      <c r="AH30" s="13">
        <v>27</v>
      </c>
      <c r="AI30" s="13">
        <f t="shared" si="10"/>
        <v>4</v>
      </c>
      <c r="AJ30" s="13">
        <f t="shared" si="11"/>
        <v>1102005</v>
      </c>
      <c r="AK30" s="13" t="s">
        <v>1380</v>
      </c>
      <c r="AL30" s="13">
        <f t="shared" si="12"/>
        <v>6</v>
      </c>
      <c r="AM30" s="13" t="str">
        <f t="shared" si="13"/>
        <v>李轩辕专属武器魂珠-6</v>
      </c>
      <c r="AN30" s="13">
        <f t="shared" si="1"/>
        <v>130</v>
      </c>
      <c r="AO30" s="13">
        <f t="shared" si="2"/>
        <v>3</v>
      </c>
      <c r="AP30" s="13">
        <f t="shared" si="3"/>
        <v>3</v>
      </c>
      <c r="AS30" s="13">
        <v>27</v>
      </c>
      <c r="AT30" s="13">
        <f t="shared" si="14"/>
        <v>1</v>
      </c>
      <c r="AU30" s="13">
        <f t="shared" si="15"/>
        <v>1102001</v>
      </c>
      <c r="AV30" s="13" t="s">
        <v>1380</v>
      </c>
      <c r="AW30" s="13">
        <f t="shared" si="16"/>
        <v>3</v>
      </c>
      <c r="AX30" s="13" t="s">
        <v>1401</v>
      </c>
      <c r="AY30" s="13">
        <f t="shared" si="17"/>
        <v>9</v>
      </c>
      <c r="AZ30" s="13" t="str">
        <f t="shared" si="18"/>
        <v>关羽魂珠-3 等级-9</v>
      </c>
      <c r="BA30" s="25" t="s">
        <v>1409</v>
      </c>
      <c r="BB30" s="14">
        <f t="shared" si="19"/>
        <v>1280</v>
      </c>
      <c r="BC30" s="25" t="s">
        <v>1410</v>
      </c>
      <c r="BD30" s="14">
        <f t="shared" si="20"/>
        <v>512</v>
      </c>
      <c r="BE30" s="25" t="s">
        <v>1411</v>
      </c>
      <c r="BF30" s="14">
        <f t="shared" si="21"/>
        <v>20480</v>
      </c>
    </row>
    <row r="31" spans="1:58" ht="16.5" x14ac:dyDescent="0.2">
      <c r="A31" s="13">
        <v>2</v>
      </c>
      <c r="B31" s="13">
        <v>1.5</v>
      </c>
      <c r="C31" s="26">
        <f t="shared" ref="C31:C38" si="36">B31/$B$14</f>
        <v>0.04</v>
      </c>
      <c r="D31" s="14">
        <f t="shared" ref="D31:D38" si="37">ROUND(G$5*$C31,0)</f>
        <v>120</v>
      </c>
      <c r="E31" s="14">
        <f t="shared" ref="E31:E38" si="38">ROUND(H$5*$C31,0)</f>
        <v>60</v>
      </c>
      <c r="F31" s="14">
        <f t="shared" ref="F31:F38" si="39">ROUND(I$5*$C31,0)</f>
        <v>2400</v>
      </c>
      <c r="G31" s="13">
        <v>120</v>
      </c>
      <c r="H31" s="13">
        <v>60</v>
      </c>
      <c r="I31" s="13">
        <v>2400</v>
      </c>
      <c r="J31" s="13" t="s">
        <v>1388</v>
      </c>
      <c r="K31" s="16"/>
      <c r="L31" s="16"/>
      <c r="M31" s="16"/>
      <c r="N31" s="13">
        <v>28</v>
      </c>
      <c r="O31" s="13">
        <f t="shared" si="5"/>
        <v>4</v>
      </c>
      <c r="P31" s="13">
        <f t="shared" si="6"/>
        <v>1</v>
      </c>
      <c r="Q31" s="13">
        <f>D58</f>
        <v>133</v>
      </c>
      <c r="R31" s="13">
        <f t="shared" ref="R31:S31" si="40">E58</f>
        <v>67</v>
      </c>
      <c r="S31" s="13">
        <f t="shared" si="40"/>
        <v>2667</v>
      </c>
      <c r="T31" s="16"/>
      <c r="U31" s="16"/>
      <c r="V31" s="16"/>
      <c r="AH31" s="13">
        <v>28</v>
      </c>
      <c r="AI31" s="13">
        <f t="shared" si="10"/>
        <v>4</v>
      </c>
      <c r="AJ31" s="13">
        <f t="shared" si="11"/>
        <v>1102005</v>
      </c>
      <c r="AK31" s="13" t="s">
        <v>1380</v>
      </c>
      <c r="AL31" s="13">
        <f t="shared" si="12"/>
        <v>7</v>
      </c>
      <c r="AM31" s="13" t="str">
        <f t="shared" si="13"/>
        <v>李轩辕专属武器魂珠-7</v>
      </c>
      <c r="AN31" s="13">
        <f t="shared" si="1"/>
        <v>150</v>
      </c>
      <c r="AO31" s="13">
        <f t="shared" si="2"/>
        <v>3</v>
      </c>
      <c r="AP31" s="13">
        <f t="shared" si="3"/>
        <v>4</v>
      </c>
      <c r="AS31" s="13">
        <v>28</v>
      </c>
      <c r="AT31" s="13">
        <f t="shared" si="14"/>
        <v>1</v>
      </c>
      <c r="AU31" s="13">
        <f t="shared" si="15"/>
        <v>1102001</v>
      </c>
      <c r="AV31" s="13" t="s">
        <v>1380</v>
      </c>
      <c r="AW31" s="13">
        <f t="shared" si="16"/>
        <v>4</v>
      </c>
      <c r="AX31" s="13" t="s">
        <v>1401</v>
      </c>
      <c r="AY31" s="13">
        <f t="shared" si="17"/>
        <v>1</v>
      </c>
      <c r="AZ31" s="13" t="str">
        <f t="shared" si="18"/>
        <v>关羽魂珠-4 等级-1</v>
      </c>
      <c r="BA31" s="25" t="s">
        <v>1409</v>
      </c>
      <c r="BB31" s="14">
        <f t="shared" si="19"/>
        <v>200</v>
      </c>
      <c r="BC31" s="25" t="s">
        <v>1410</v>
      </c>
      <c r="BD31" s="14">
        <f t="shared" si="20"/>
        <v>80</v>
      </c>
      <c r="BE31" s="25" t="s">
        <v>1411</v>
      </c>
      <c r="BF31" s="14">
        <f t="shared" si="21"/>
        <v>3200</v>
      </c>
    </row>
    <row r="32" spans="1:58" ht="16.5" x14ac:dyDescent="0.2">
      <c r="A32" s="13">
        <v>3</v>
      </c>
      <c r="B32" s="13">
        <v>2</v>
      </c>
      <c r="C32" s="26">
        <f t="shared" si="36"/>
        <v>5.3333333333333337E-2</v>
      </c>
      <c r="D32" s="14">
        <f t="shared" si="37"/>
        <v>160</v>
      </c>
      <c r="E32" s="14">
        <f t="shared" si="38"/>
        <v>80</v>
      </c>
      <c r="F32" s="14">
        <f t="shared" si="39"/>
        <v>3200</v>
      </c>
      <c r="G32" s="13">
        <v>160</v>
      </c>
      <c r="H32" s="13">
        <v>80</v>
      </c>
      <c r="I32" s="13">
        <v>3200</v>
      </c>
      <c r="J32" s="13" t="s">
        <v>1389</v>
      </c>
      <c r="K32" s="16"/>
      <c r="L32" s="16"/>
      <c r="M32" s="16"/>
      <c r="N32" s="13">
        <v>29</v>
      </c>
      <c r="O32" s="13">
        <f t="shared" si="5"/>
        <v>4</v>
      </c>
      <c r="P32" s="13">
        <f t="shared" si="6"/>
        <v>2</v>
      </c>
      <c r="Q32" s="13">
        <f t="shared" ref="Q32:Q39" si="41">D59</f>
        <v>200</v>
      </c>
      <c r="R32" s="13">
        <f t="shared" ref="R32:R39" si="42">E59</f>
        <v>100</v>
      </c>
      <c r="S32" s="13">
        <f t="shared" ref="S32:S39" si="43">F59</f>
        <v>4000</v>
      </c>
      <c r="T32" s="16"/>
      <c r="U32" s="16"/>
      <c r="V32" s="16"/>
      <c r="AH32" s="13">
        <v>29</v>
      </c>
      <c r="AI32" s="13">
        <f t="shared" si="10"/>
        <v>5</v>
      </c>
      <c r="AJ32" s="13">
        <f t="shared" si="11"/>
        <v>1102006</v>
      </c>
      <c r="AK32" s="13" t="s">
        <v>1380</v>
      </c>
      <c r="AL32" s="13">
        <f t="shared" si="12"/>
        <v>1</v>
      </c>
      <c r="AM32" s="13" t="str">
        <f t="shared" si="13"/>
        <v>项羽专属武器魂珠-1</v>
      </c>
      <c r="AN32" s="13">
        <f t="shared" si="1"/>
        <v>40</v>
      </c>
      <c r="AO32" s="13">
        <f t="shared" si="2"/>
        <v>0</v>
      </c>
      <c r="AP32" s="13">
        <f t="shared" si="3"/>
        <v>0</v>
      </c>
      <c r="AS32" s="13">
        <v>29</v>
      </c>
      <c r="AT32" s="13">
        <f t="shared" si="14"/>
        <v>1</v>
      </c>
      <c r="AU32" s="13">
        <f t="shared" si="15"/>
        <v>1102001</v>
      </c>
      <c r="AV32" s="13" t="s">
        <v>1380</v>
      </c>
      <c r="AW32" s="13">
        <f t="shared" si="16"/>
        <v>4</v>
      </c>
      <c r="AX32" s="13" t="s">
        <v>1401</v>
      </c>
      <c r="AY32" s="13">
        <f t="shared" si="17"/>
        <v>2</v>
      </c>
      <c r="AZ32" s="13" t="str">
        <f t="shared" si="18"/>
        <v>关羽魂珠-4 等级-2</v>
      </c>
      <c r="BA32" s="25" t="s">
        <v>1409</v>
      </c>
      <c r="BB32" s="14">
        <f t="shared" si="19"/>
        <v>300</v>
      </c>
      <c r="BC32" s="25" t="s">
        <v>1410</v>
      </c>
      <c r="BD32" s="14">
        <f t="shared" si="20"/>
        <v>120</v>
      </c>
      <c r="BE32" s="25" t="s">
        <v>1411</v>
      </c>
      <c r="BF32" s="14">
        <f t="shared" si="21"/>
        <v>4800</v>
      </c>
    </row>
    <row r="33" spans="1:58" ht="16.5" x14ac:dyDescent="0.2">
      <c r="A33" s="13">
        <v>4</v>
      </c>
      <c r="B33" s="13">
        <v>3</v>
      </c>
      <c r="C33" s="26">
        <f t="shared" si="36"/>
        <v>0.08</v>
      </c>
      <c r="D33" s="14">
        <f t="shared" si="37"/>
        <v>240</v>
      </c>
      <c r="E33" s="14">
        <f t="shared" si="38"/>
        <v>120</v>
      </c>
      <c r="F33" s="14">
        <f t="shared" si="39"/>
        <v>4800</v>
      </c>
      <c r="G33" s="13">
        <v>240</v>
      </c>
      <c r="H33" s="13">
        <v>120</v>
      </c>
      <c r="I33" s="13">
        <v>4800</v>
      </c>
      <c r="J33" s="13" t="s">
        <v>1390</v>
      </c>
      <c r="K33" s="16"/>
      <c r="L33" s="16"/>
      <c r="M33" s="16"/>
      <c r="N33" s="13">
        <v>30</v>
      </c>
      <c r="O33" s="13">
        <f t="shared" si="5"/>
        <v>4</v>
      </c>
      <c r="P33" s="13">
        <f t="shared" si="6"/>
        <v>3</v>
      </c>
      <c r="Q33" s="13">
        <f t="shared" si="41"/>
        <v>267</v>
      </c>
      <c r="R33" s="13">
        <f t="shared" si="42"/>
        <v>133</v>
      </c>
      <c r="S33" s="13">
        <f t="shared" si="43"/>
        <v>5333</v>
      </c>
      <c r="T33" s="16"/>
      <c r="U33" s="16"/>
      <c r="V33" s="16"/>
      <c r="AH33" s="13">
        <v>30</v>
      </c>
      <c r="AI33" s="13">
        <f t="shared" si="10"/>
        <v>5</v>
      </c>
      <c r="AJ33" s="13">
        <f t="shared" si="11"/>
        <v>1102006</v>
      </c>
      <c r="AK33" s="13" t="s">
        <v>1380</v>
      </c>
      <c r="AL33" s="13">
        <f t="shared" si="12"/>
        <v>2</v>
      </c>
      <c r="AM33" s="13" t="str">
        <f t="shared" si="13"/>
        <v>项羽专属武器魂珠-2</v>
      </c>
      <c r="AN33" s="13">
        <f t="shared" si="1"/>
        <v>55</v>
      </c>
      <c r="AO33" s="13">
        <f t="shared" si="2"/>
        <v>3</v>
      </c>
      <c r="AP33" s="13">
        <f t="shared" si="3"/>
        <v>0</v>
      </c>
      <c r="AS33" s="13">
        <v>30</v>
      </c>
      <c r="AT33" s="13">
        <f t="shared" si="14"/>
        <v>1</v>
      </c>
      <c r="AU33" s="13">
        <f t="shared" si="15"/>
        <v>1102001</v>
      </c>
      <c r="AV33" s="13" t="s">
        <v>1380</v>
      </c>
      <c r="AW33" s="13">
        <f t="shared" si="16"/>
        <v>4</v>
      </c>
      <c r="AX33" s="13" t="s">
        <v>1401</v>
      </c>
      <c r="AY33" s="13">
        <f t="shared" si="17"/>
        <v>3</v>
      </c>
      <c r="AZ33" s="13" t="str">
        <f t="shared" si="18"/>
        <v>关羽魂珠-4 等级-3</v>
      </c>
      <c r="BA33" s="25" t="s">
        <v>1409</v>
      </c>
      <c r="BB33" s="14">
        <f t="shared" si="19"/>
        <v>401</v>
      </c>
      <c r="BC33" s="25" t="s">
        <v>1410</v>
      </c>
      <c r="BD33" s="14">
        <f t="shared" si="20"/>
        <v>160</v>
      </c>
      <c r="BE33" s="25" t="s">
        <v>1411</v>
      </c>
      <c r="BF33" s="14">
        <f t="shared" si="21"/>
        <v>6400</v>
      </c>
    </row>
    <row r="34" spans="1:58" ht="16.5" x14ac:dyDescent="0.2">
      <c r="A34" s="13">
        <v>5</v>
      </c>
      <c r="B34" s="13">
        <v>4</v>
      </c>
      <c r="C34" s="26">
        <f t="shared" si="36"/>
        <v>0.10666666666666667</v>
      </c>
      <c r="D34" s="14">
        <f t="shared" si="37"/>
        <v>320</v>
      </c>
      <c r="E34" s="14">
        <f t="shared" si="38"/>
        <v>160</v>
      </c>
      <c r="F34" s="14">
        <f t="shared" si="39"/>
        <v>6400</v>
      </c>
      <c r="G34" s="13">
        <v>320</v>
      </c>
      <c r="H34" s="13">
        <v>160</v>
      </c>
      <c r="I34" s="13">
        <v>6400</v>
      </c>
      <c r="J34" s="13" t="s">
        <v>1391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4</v>
      </c>
      <c r="Q34" s="13">
        <f t="shared" si="41"/>
        <v>400</v>
      </c>
      <c r="R34" s="13">
        <f t="shared" si="42"/>
        <v>200</v>
      </c>
      <c r="S34" s="13">
        <f t="shared" si="43"/>
        <v>8000</v>
      </c>
      <c r="T34" s="16"/>
      <c r="U34" s="16"/>
      <c r="V34" s="16"/>
      <c r="AH34" s="13">
        <v>31</v>
      </c>
      <c r="AI34" s="13">
        <f t="shared" si="10"/>
        <v>5</v>
      </c>
      <c r="AJ34" s="13">
        <f t="shared" si="11"/>
        <v>1102006</v>
      </c>
      <c r="AK34" s="13" t="s">
        <v>1380</v>
      </c>
      <c r="AL34" s="13">
        <f t="shared" si="12"/>
        <v>3</v>
      </c>
      <c r="AM34" s="13" t="str">
        <f t="shared" si="13"/>
        <v>项羽专属武器魂珠-3</v>
      </c>
      <c r="AN34" s="13">
        <f t="shared" si="1"/>
        <v>75</v>
      </c>
      <c r="AO34" s="13">
        <f t="shared" si="2"/>
        <v>3</v>
      </c>
      <c r="AP34" s="13">
        <f t="shared" si="3"/>
        <v>0</v>
      </c>
      <c r="AS34" s="13">
        <v>31</v>
      </c>
      <c r="AT34" s="13">
        <f t="shared" si="14"/>
        <v>1</v>
      </c>
      <c r="AU34" s="13">
        <f t="shared" si="15"/>
        <v>1102001</v>
      </c>
      <c r="AV34" s="13" t="s">
        <v>1380</v>
      </c>
      <c r="AW34" s="13">
        <f t="shared" si="16"/>
        <v>4</v>
      </c>
      <c r="AX34" s="13" t="s">
        <v>1401</v>
      </c>
      <c r="AY34" s="13">
        <f t="shared" si="17"/>
        <v>4</v>
      </c>
      <c r="AZ34" s="13" t="str">
        <f t="shared" si="18"/>
        <v>关羽魂珠-4 等级-4</v>
      </c>
      <c r="BA34" s="25" t="s">
        <v>1409</v>
      </c>
      <c r="BB34" s="14">
        <f t="shared" si="19"/>
        <v>600</v>
      </c>
      <c r="BC34" s="25" t="s">
        <v>1410</v>
      </c>
      <c r="BD34" s="14">
        <f t="shared" si="20"/>
        <v>240</v>
      </c>
      <c r="BE34" s="25" t="s">
        <v>1411</v>
      </c>
      <c r="BF34" s="14">
        <f t="shared" si="21"/>
        <v>9600</v>
      </c>
    </row>
    <row r="35" spans="1:58" ht="16.5" x14ac:dyDescent="0.2">
      <c r="A35" s="13">
        <v>6</v>
      </c>
      <c r="B35" s="13">
        <v>5</v>
      </c>
      <c r="C35" s="26">
        <f t="shared" si="36"/>
        <v>0.13333333333333333</v>
      </c>
      <c r="D35" s="14">
        <f t="shared" si="37"/>
        <v>400</v>
      </c>
      <c r="E35" s="14">
        <f t="shared" si="38"/>
        <v>200</v>
      </c>
      <c r="F35" s="14">
        <f t="shared" si="39"/>
        <v>8000</v>
      </c>
      <c r="G35" s="13">
        <v>400</v>
      </c>
      <c r="H35" s="13">
        <v>200</v>
      </c>
      <c r="I35" s="13">
        <v>8000</v>
      </c>
      <c r="J35" s="13" t="s">
        <v>1392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5</v>
      </c>
      <c r="Q35" s="13">
        <f t="shared" si="41"/>
        <v>533</v>
      </c>
      <c r="R35" s="13">
        <f t="shared" si="42"/>
        <v>267</v>
      </c>
      <c r="S35" s="13">
        <f t="shared" si="43"/>
        <v>10667</v>
      </c>
      <c r="T35" s="16"/>
      <c r="U35" s="16"/>
      <c r="V35" s="16"/>
      <c r="AH35" s="13">
        <v>32</v>
      </c>
      <c r="AI35" s="13">
        <f t="shared" si="10"/>
        <v>5</v>
      </c>
      <c r="AJ35" s="13">
        <f t="shared" si="11"/>
        <v>1102006</v>
      </c>
      <c r="AK35" s="13" t="s">
        <v>1380</v>
      </c>
      <c r="AL35" s="13">
        <f t="shared" si="12"/>
        <v>4</v>
      </c>
      <c r="AM35" s="13" t="str">
        <f t="shared" si="13"/>
        <v>项羽专属武器魂珠-4</v>
      </c>
      <c r="AN35" s="13">
        <f t="shared" si="1"/>
        <v>85</v>
      </c>
      <c r="AO35" s="13">
        <f t="shared" si="2"/>
        <v>3</v>
      </c>
      <c r="AP35" s="13">
        <f t="shared" si="3"/>
        <v>1</v>
      </c>
      <c r="AS35" s="13">
        <v>32</v>
      </c>
      <c r="AT35" s="13">
        <f t="shared" si="14"/>
        <v>1</v>
      </c>
      <c r="AU35" s="13">
        <f t="shared" si="15"/>
        <v>1102001</v>
      </c>
      <c r="AV35" s="13" t="s">
        <v>1380</v>
      </c>
      <c r="AW35" s="13">
        <f t="shared" si="16"/>
        <v>4</v>
      </c>
      <c r="AX35" s="13" t="s">
        <v>1401</v>
      </c>
      <c r="AY35" s="13">
        <f t="shared" si="17"/>
        <v>5</v>
      </c>
      <c r="AZ35" s="13" t="str">
        <f t="shared" si="18"/>
        <v>关羽魂珠-4 等级-5</v>
      </c>
      <c r="BA35" s="25" t="s">
        <v>1409</v>
      </c>
      <c r="BB35" s="14">
        <f t="shared" si="19"/>
        <v>800</v>
      </c>
      <c r="BC35" s="25" t="s">
        <v>1410</v>
      </c>
      <c r="BD35" s="14">
        <f t="shared" si="20"/>
        <v>320</v>
      </c>
      <c r="BE35" s="25" t="s">
        <v>1411</v>
      </c>
      <c r="BF35" s="14">
        <f t="shared" si="21"/>
        <v>12800</v>
      </c>
    </row>
    <row r="36" spans="1:58" ht="16.5" x14ac:dyDescent="0.2">
      <c r="A36" s="13">
        <v>7</v>
      </c>
      <c r="B36" s="13">
        <v>6</v>
      </c>
      <c r="C36" s="26">
        <f t="shared" si="36"/>
        <v>0.16</v>
      </c>
      <c r="D36" s="14">
        <f t="shared" si="37"/>
        <v>480</v>
      </c>
      <c r="E36" s="14">
        <f t="shared" si="38"/>
        <v>240</v>
      </c>
      <c r="F36" s="14">
        <f t="shared" si="39"/>
        <v>9600</v>
      </c>
      <c r="G36" s="13">
        <v>480</v>
      </c>
      <c r="H36" s="13">
        <v>240</v>
      </c>
      <c r="I36" s="13">
        <v>9600</v>
      </c>
      <c r="J36" s="13" t="s">
        <v>1393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6</v>
      </c>
      <c r="Q36" s="13">
        <f t="shared" si="41"/>
        <v>667</v>
      </c>
      <c r="R36" s="13">
        <f t="shared" si="42"/>
        <v>333</v>
      </c>
      <c r="S36" s="13">
        <f t="shared" si="43"/>
        <v>13333</v>
      </c>
      <c r="T36" s="16"/>
      <c r="U36" s="16"/>
      <c r="V36" s="16"/>
      <c r="AH36" s="13">
        <v>33</v>
      </c>
      <c r="AI36" s="13">
        <f t="shared" si="10"/>
        <v>5</v>
      </c>
      <c r="AJ36" s="13">
        <f t="shared" si="11"/>
        <v>1102006</v>
      </c>
      <c r="AK36" s="13" t="s">
        <v>1380</v>
      </c>
      <c r="AL36" s="13">
        <f t="shared" si="12"/>
        <v>5</v>
      </c>
      <c r="AM36" s="13" t="str">
        <f t="shared" si="13"/>
        <v>项羽专属武器魂珠-5</v>
      </c>
      <c r="AN36" s="13">
        <f t="shared" ref="AN36:AN67" si="44">INDEX(J$4:J$10,$AL36)</f>
        <v>110</v>
      </c>
      <c r="AO36" s="13">
        <f t="shared" ref="AO36:AO67" si="45">INDEX(K$4:K$10,$AL36)</f>
        <v>3</v>
      </c>
      <c r="AP36" s="13">
        <f t="shared" ref="AP36:AP67" si="46">INDEX(L$4:L$10,$AL36)</f>
        <v>2</v>
      </c>
      <c r="AS36" s="13">
        <v>33</v>
      </c>
      <c r="AT36" s="13">
        <f t="shared" si="14"/>
        <v>1</v>
      </c>
      <c r="AU36" s="13">
        <f t="shared" si="15"/>
        <v>1102001</v>
      </c>
      <c r="AV36" s="13" t="s">
        <v>1380</v>
      </c>
      <c r="AW36" s="13">
        <f t="shared" si="16"/>
        <v>4</v>
      </c>
      <c r="AX36" s="13" t="s">
        <v>1401</v>
      </c>
      <c r="AY36" s="13">
        <f t="shared" si="17"/>
        <v>6</v>
      </c>
      <c r="AZ36" s="13" t="str">
        <f t="shared" si="18"/>
        <v>关羽魂珠-4 等级-6</v>
      </c>
      <c r="BA36" s="25" t="s">
        <v>1409</v>
      </c>
      <c r="BB36" s="14">
        <f t="shared" si="19"/>
        <v>1001</v>
      </c>
      <c r="BC36" s="25" t="s">
        <v>1410</v>
      </c>
      <c r="BD36" s="14">
        <f t="shared" si="20"/>
        <v>400</v>
      </c>
      <c r="BE36" s="25" t="s">
        <v>1411</v>
      </c>
      <c r="BF36" s="14">
        <f t="shared" si="21"/>
        <v>16000</v>
      </c>
    </row>
    <row r="37" spans="1:58" ht="16.5" x14ac:dyDescent="0.2">
      <c r="A37" s="13">
        <v>8</v>
      </c>
      <c r="B37" s="13">
        <v>7</v>
      </c>
      <c r="C37" s="26">
        <f t="shared" si="36"/>
        <v>0.18666666666666668</v>
      </c>
      <c r="D37" s="14">
        <f t="shared" si="37"/>
        <v>560</v>
      </c>
      <c r="E37" s="14">
        <f t="shared" si="38"/>
        <v>280</v>
      </c>
      <c r="F37" s="14">
        <f t="shared" si="39"/>
        <v>11200</v>
      </c>
      <c r="G37" s="13">
        <v>560</v>
      </c>
      <c r="H37" s="13">
        <v>280</v>
      </c>
      <c r="I37" s="13">
        <v>11200</v>
      </c>
      <c r="J37" s="13" t="s">
        <v>1395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7</v>
      </c>
      <c r="Q37" s="13">
        <f t="shared" si="41"/>
        <v>800</v>
      </c>
      <c r="R37" s="13">
        <f t="shared" si="42"/>
        <v>400</v>
      </c>
      <c r="S37" s="13">
        <f t="shared" si="43"/>
        <v>16000</v>
      </c>
      <c r="T37" s="16"/>
      <c r="U37" s="16"/>
      <c r="V37" s="16"/>
      <c r="AH37" s="13">
        <v>34</v>
      </c>
      <c r="AI37" s="13">
        <f t="shared" si="10"/>
        <v>5</v>
      </c>
      <c r="AJ37" s="13">
        <f t="shared" si="11"/>
        <v>1102006</v>
      </c>
      <c r="AK37" s="13" t="s">
        <v>1380</v>
      </c>
      <c r="AL37" s="13">
        <f t="shared" si="12"/>
        <v>6</v>
      </c>
      <c r="AM37" s="13" t="str">
        <f t="shared" si="13"/>
        <v>项羽专属武器魂珠-6</v>
      </c>
      <c r="AN37" s="13">
        <f t="shared" si="44"/>
        <v>130</v>
      </c>
      <c r="AO37" s="13">
        <f t="shared" si="45"/>
        <v>3</v>
      </c>
      <c r="AP37" s="13">
        <f t="shared" si="46"/>
        <v>3</v>
      </c>
      <c r="AS37" s="13">
        <v>34</v>
      </c>
      <c r="AT37" s="13">
        <f t="shared" si="14"/>
        <v>1</v>
      </c>
      <c r="AU37" s="13">
        <f t="shared" si="15"/>
        <v>1102001</v>
      </c>
      <c r="AV37" s="13" t="s">
        <v>1380</v>
      </c>
      <c r="AW37" s="13">
        <f t="shared" si="16"/>
        <v>4</v>
      </c>
      <c r="AX37" s="13" t="s">
        <v>1401</v>
      </c>
      <c r="AY37" s="13">
        <f t="shared" si="17"/>
        <v>7</v>
      </c>
      <c r="AZ37" s="13" t="str">
        <f t="shared" si="18"/>
        <v>关羽魂珠-4 等级-7</v>
      </c>
      <c r="BA37" s="25" t="s">
        <v>1409</v>
      </c>
      <c r="BB37" s="14">
        <f t="shared" si="19"/>
        <v>1200</v>
      </c>
      <c r="BC37" s="25" t="s">
        <v>1410</v>
      </c>
      <c r="BD37" s="14">
        <f t="shared" si="20"/>
        <v>480</v>
      </c>
      <c r="BE37" s="25" t="s">
        <v>1411</v>
      </c>
      <c r="BF37" s="14">
        <f t="shared" si="21"/>
        <v>19200</v>
      </c>
    </row>
    <row r="38" spans="1:58" ht="16.5" x14ac:dyDescent="0.2">
      <c r="A38" s="13">
        <v>9</v>
      </c>
      <c r="B38" s="13">
        <v>8</v>
      </c>
      <c r="C38" s="26">
        <f t="shared" si="36"/>
        <v>0.21333333333333335</v>
      </c>
      <c r="D38" s="14">
        <f t="shared" si="37"/>
        <v>640</v>
      </c>
      <c r="E38" s="14">
        <f t="shared" si="38"/>
        <v>320</v>
      </c>
      <c r="F38" s="14">
        <f t="shared" si="39"/>
        <v>12800</v>
      </c>
      <c r="G38" s="13">
        <v>640</v>
      </c>
      <c r="H38" s="13">
        <v>320</v>
      </c>
      <c r="I38" s="13">
        <v>12800</v>
      </c>
      <c r="J38" s="13" t="s">
        <v>1394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8</v>
      </c>
      <c r="Q38" s="13">
        <f t="shared" si="41"/>
        <v>933</v>
      </c>
      <c r="R38" s="13">
        <f t="shared" si="42"/>
        <v>467</v>
      </c>
      <c r="S38" s="13">
        <f t="shared" si="43"/>
        <v>18667</v>
      </c>
      <c r="T38" s="16"/>
      <c r="U38" s="16"/>
      <c r="V38" s="16"/>
      <c r="AH38" s="13">
        <v>35</v>
      </c>
      <c r="AI38" s="13">
        <f t="shared" si="10"/>
        <v>5</v>
      </c>
      <c r="AJ38" s="13">
        <f t="shared" si="11"/>
        <v>1102006</v>
      </c>
      <c r="AK38" s="13" t="s">
        <v>1380</v>
      </c>
      <c r="AL38" s="13">
        <f t="shared" si="12"/>
        <v>7</v>
      </c>
      <c r="AM38" s="13" t="str">
        <f t="shared" si="13"/>
        <v>项羽专属武器魂珠-7</v>
      </c>
      <c r="AN38" s="13">
        <f t="shared" si="44"/>
        <v>150</v>
      </c>
      <c r="AO38" s="13">
        <f t="shared" si="45"/>
        <v>3</v>
      </c>
      <c r="AP38" s="13">
        <f t="shared" si="46"/>
        <v>4</v>
      </c>
      <c r="AS38" s="13">
        <v>35</v>
      </c>
      <c r="AT38" s="13">
        <f t="shared" si="14"/>
        <v>1</v>
      </c>
      <c r="AU38" s="13">
        <f t="shared" si="15"/>
        <v>1102001</v>
      </c>
      <c r="AV38" s="13" t="s">
        <v>1380</v>
      </c>
      <c r="AW38" s="13">
        <f t="shared" si="16"/>
        <v>4</v>
      </c>
      <c r="AX38" s="13" t="s">
        <v>1401</v>
      </c>
      <c r="AY38" s="13">
        <f t="shared" si="17"/>
        <v>8</v>
      </c>
      <c r="AZ38" s="13" t="str">
        <f t="shared" si="18"/>
        <v>关羽魂珠-4 等级-8</v>
      </c>
      <c r="BA38" s="25" t="s">
        <v>1409</v>
      </c>
      <c r="BB38" s="14">
        <f t="shared" si="19"/>
        <v>1400</v>
      </c>
      <c r="BC38" s="25" t="s">
        <v>1410</v>
      </c>
      <c r="BD38" s="14">
        <f t="shared" si="20"/>
        <v>560</v>
      </c>
      <c r="BE38" s="25" t="s">
        <v>1411</v>
      </c>
      <c r="BF38" s="14">
        <f t="shared" si="21"/>
        <v>22400</v>
      </c>
    </row>
    <row r="39" spans="1:58" ht="16.5" x14ac:dyDescent="0.2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9</v>
      </c>
      <c r="Q39" s="13">
        <f t="shared" si="41"/>
        <v>1067</v>
      </c>
      <c r="R39" s="13">
        <f t="shared" si="42"/>
        <v>533</v>
      </c>
      <c r="S39" s="13">
        <f t="shared" si="43"/>
        <v>21333</v>
      </c>
      <c r="T39" s="16"/>
      <c r="U39" s="16"/>
      <c r="V39" s="16"/>
      <c r="AH39" s="13">
        <v>36</v>
      </c>
      <c r="AI39" s="13">
        <f t="shared" si="10"/>
        <v>6</v>
      </c>
      <c r="AJ39" s="13">
        <f t="shared" si="11"/>
        <v>1102007</v>
      </c>
      <c r="AK39" s="13" t="s">
        <v>1380</v>
      </c>
      <c r="AL39" s="13">
        <f t="shared" si="12"/>
        <v>1</v>
      </c>
      <c r="AM39" s="13" t="str">
        <f t="shared" si="13"/>
        <v>天使缇娜专属武器魂珠-1</v>
      </c>
      <c r="AN39" s="13">
        <f t="shared" si="44"/>
        <v>40</v>
      </c>
      <c r="AO39" s="13">
        <f t="shared" si="45"/>
        <v>0</v>
      </c>
      <c r="AP39" s="13">
        <f t="shared" si="46"/>
        <v>0</v>
      </c>
      <c r="AS39" s="13">
        <v>36</v>
      </c>
      <c r="AT39" s="13">
        <f t="shared" si="14"/>
        <v>1</v>
      </c>
      <c r="AU39" s="13">
        <f t="shared" si="15"/>
        <v>1102001</v>
      </c>
      <c r="AV39" s="13" t="s">
        <v>1380</v>
      </c>
      <c r="AW39" s="13">
        <f t="shared" si="16"/>
        <v>4</v>
      </c>
      <c r="AX39" s="13" t="s">
        <v>1401</v>
      </c>
      <c r="AY39" s="13">
        <f t="shared" si="17"/>
        <v>9</v>
      </c>
      <c r="AZ39" s="13" t="str">
        <f t="shared" si="18"/>
        <v>关羽魂珠-4 等级-9</v>
      </c>
      <c r="BA39" s="25" t="s">
        <v>1409</v>
      </c>
      <c r="BB39" s="14">
        <f t="shared" si="19"/>
        <v>1601</v>
      </c>
      <c r="BC39" s="25" t="s">
        <v>1410</v>
      </c>
      <c r="BD39" s="14">
        <f t="shared" si="20"/>
        <v>640</v>
      </c>
      <c r="BE39" s="25" t="s">
        <v>1411</v>
      </c>
      <c r="BF39" s="14">
        <f t="shared" si="21"/>
        <v>25600</v>
      </c>
    </row>
    <row r="40" spans="1:58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5</v>
      </c>
      <c r="P40" s="13">
        <f t="shared" si="6"/>
        <v>1</v>
      </c>
      <c r="Q40" s="13">
        <f>D72</f>
        <v>267</v>
      </c>
      <c r="R40" s="13">
        <f t="shared" ref="R40:S40" si="47">E72</f>
        <v>133</v>
      </c>
      <c r="S40" s="13">
        <f t="shared" si="47"/>
        <v>5333</v>
      </c>
      <c r="T40" s="16"/>
      <c r="U40" s="16"/>
      <c r="V40" s="16"/>
      <c r="AH40" s="13">
        <v>37</v>
      </c>
      <c r="AI40" s="13">
        <f t="shared" si="10"/>
        <v>6</v>
      </c>
      <c r="AJ40" s="13">
        <f t="shared" si="11"/>
        <v>1102007</v>
      </c>
      <c r="AK40" s="13" t="s">
        <v>1380</v>
      </c>
      <c r="AL40" s="13">
        <f t="shared" si="12"/>
        <v>2</v>
      </c>
      <c r="AM40" s="13" t="str">
        <f t="shared" si="13"/>
        <v>天使缇娜专属武器魂珠-2</v>
      </c>
      <c r="AN40" s="13">
        <f t="shared" si="44"/>
        <v>55</v>
      </c>
      <c r="AO40" s="13">
        <f t="shared" si="45"/>
        <v>3</v>
      </c>
      <c r="AP40" s="13">
        <f t="shared" si="46"/>
        <v>0</v>
      </c>
      <c r="AS40" s="13">
        <v>37</v>
      </c>
      <c r="AT40" s="13">
        <f t="shared" si="14"/>
        <v>1</v>
      </c>
      <c r="AU40" s="13">
        <f t="shared" si="15"/>
        <v>1102001</v>
      </c>
      <c r="AV40" s="13" t="s">
        <v>1380</v>
      </c>
      <c r="AW40" s="13">
        <f t="shared" si="16"/>
        <v>5</v>
      </c>
      <c r="AX40" s="13" t="s">
        <v>1401</v>
      </c>
      <c r="AY40" s="13">
        <f t="shared" si="17"/>
        <v>1</v>
      </c>
      <c r="AZ40" s="13" t="str">
        <f t="shared" si="18"/>
        <v>关羽魂珠-5 等级-1</v>
      </c>
      <c r="BA40" s="25" t="s">
        <v>1409</v>
      </c>
      <c r="BB40" s="14">
        <f t="shared" si="19"/>
        <v>401</v>
      </c>
      <c r="BC40" s="25" t="s">
        <v>1410</v>
      </c>
      <c r="BD40" s="14">
        <f t="shared" si="20"/>
        <v>160</v>
      </c>
      <c r="BE40" s="25" t="s">
        <v>1411</v>
      </c>
      <c r="BF40" s="14">
        <f t="shared" si="21"/>
        <v>6400</v>
      </c>
    </row>
    <row r="41" spans="1:58" ht="20.25" x14ac:dyDescent="0.2">
      <c r="A41" s="73" t="s">
        <v>1360</v>
      </c>
      <c r="B41" s="73"/>
      <c r="C41" s="73"/>
      <c r="D41" s="73"/>
      <c r="E41" s="73"/>
      <c r="F41" s="73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5</v>
      </c>
      <c r="P41" s="13">
        <f t="shared" si="6"/>
        <v>2</v>
      </c>
      <c r="Q41" s="13">
        <f t="shared" ref="Q41:Q48" si="48">D73</f>
        <v>400</v>
      </c>
      <c r="R41" s="13">
        <f t="shared" ref="R41:R48" si="49">E73</f>
        <v>200</v>
      </c>
      <c r="S41" s="13">
        <f t="shared" ref="S41:S48" si="50">F73</f>
        <v>8000</v>
      </c>
      <c r="T41" s="16"/>
      <c r="U41" s="16"/>
      <c r="V41" s="16"/>
      <c r="AH41" s="13">
        <v>38</v>
      </c>
      <c r="AI41" s="13">
        <f t="shared" si="10"/>
        <v>6</v>
      </c>
      <c r="AJ41" s="13">
        <f t="shared" si="11"/>
        <v>1102007</v>
      </c>
      <c r="AK41" s="13" t="s">
        <v>1380</v>
      </c>
      <c r="AL41" s="13">
        <f t="shared" si="12"/>
        <v>3</v>
      </c>
      <c r="AM41" s="13" t="str">
        <f t="shared" si="13"/>
        <v>天使缇娜专属武器魂珠-3</v>
      </c>
      <c r="AN41" s="13">
        <f t="shared" si="44"/>
        <v>75</v>
      </c>
      <c r="AO41" s="13">
        <f t="shared" si="45"/>
        <v>3</v>
      </c>
      <c r="AP41" s="13">
        <f t="shared" si="46"/>
        <v>0</v>
      </c>
      <c r="AS41" s="13">
        <v>38</v>
      </c>
      <c r="AT41" s="13">
        <f t="shared" si="14"/>
        <v>1</v>
      </c>
      <c r="AU41" s="13">
        <f t="shared" si="15"/>
        <v>1102001</v>
      </c>
      <c r="AV41" s="13" t="s">
        <v>1380</v>
      </c>
      <c r="AW41" s="13">
        <f t="shared" si="16"/>
        <v>5</v>
      </c>
      <c r="AX41" s="13" t="s">
        <v>1401</v>
      </c>
      <c r="AY41" s="13">
        <f t="shared" si="17"/>
        <v>2</v>
      </c>
      <c r="AZ41" s="13" t="str">
        <f t="shared" si="18"/>
        <v>关羽魂珠-5 等级-2</v>
      </c>
      <c r="BA41" s="25" t="s">
        <v>1409</v>
      </c>
      <c r="BB41" s="14">
        <f t="shared" si="19"/>
        <v>600</v>
      </c>
      <c r="BC41" s="25" t="s">
        <v>1410</v>
      </c>
      <c r="BD41" s="14">
        <f t="shared" si="20"/>
        <v>240</v>
      </c>
      <c r="BE41" s="25" t="s">
        <v>1411</v>
      </c>
      <c r="BF41" s="14">
        <f t="shared" si="21"/>
        <v>9600</v>
      </c>
    </row>
    <row r="42" spans="1:58" ht="16.5" x14ac:dyDescent="0.2">
      <c r="A42" s="32"/>
      <c r="B42" s="32">
        <f>SUM(B44:B52)</f>
        <v>37.5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5</v>
      </c>
      <c r="P42" s="13">
        <f t="shared" si="6"/>
        <v>3</v>
      </c>
      <c r="Q42" s="13">
        <f t="shared" si="48"/>
        <v>533</v>
      </c>
      <c r="R42" s="13">
        <f t="shared" si="49"/>
        <v>267</v>
      </c>
      <c r="S42" s="13">
        <f t="shared" si="50"/>
        <v>10667</v>
      </c>
      <c r="T42" s="16"/>
      <c r="U42" s="16"/>
      <c r="V42" s="16"/>
      <c r="AH42" s="13">
        <v>39</v>
      </c>
      <c r="AI42" s="13">
        <f t="shared" si="10"/>
        <v>6</v>
      </c>
      <c r="AJ42" s="13">
        <f t="shared" si="11"/>
        <v>1102007</v>
      </c>
      <c r="AK42" s="13" t="s">
        <v>1380</v>
      </c>
      <c r="AL42" s="13">
        <f t="shared" si="12"/>
        <v>4</v>
      </c>
      <c r="AM42" s="13" t="str">
        <f t="shared" si="13"/>
        <v>天使缇娜专属武器魂珠-4</v>
      </c>
      <c r="AN42" s="13">
        <f t="shared" si="44"/>
        <v>85</v>
      </c>
      <c r="AO42" s="13">
        <f t="shared" si="45"/>
        <v>3</v>
      </c>
      <c r="AP42" s="13">
        <f t="shared" si="46"/>
        <v>1</v>
      </c>
      <c r="AS42" s="13">
        <v>39</v>
      </c>
      <c r="AT42" s="13">
        <f t="shared" si="14"/>
        <v>1</v>
      </c>
      <c r="AU42" s="13">
        <f t="shared" si="15"/>
        <v>1102001</v>
      </c>
      <c r="AV42" s="13" t="s">
        <v>1380</v>
      </c>
      <c r="AW42" s="13">
        <f t="shared" si="16"/>
        <v>5</v>
      </c>
      <c r="AX42" s="13" t="s">
        <v>1401</v>
      </c>
      <c r="AY42" s="13">
        <f t="shared" si="17"/>
        <v>3</v>
      </c>
      <c r="AZ42" s="13" t="str">
        <f t="shared" si="18"/>
        <v>关羽魂珠-5 等级-3</v>
      </c>
      <c r="BA42" s="25" t="s">
        <v>1409</v>
      </c>
      <c r="BB42" s="14">
        <f t="shared" si="19"/>
        <v>800</v>
      </c>
      <c r="BC42" s="25" t="s">
        <v>1410</v>
      </c>
      <c r="BD42" s="14">
        <f t="shared" si="20"/>
        <v>320</v>
      </c>
      <c r="BE42" s="25" t="s">
        <v>1411</v>
      </c>
      <c r="BF42" s="14">
        <f t="shared" si="21"/>
        <v>12800</v>
      </c>
    </row>
    <row r="43" spans="1:58" ht="17.25" x14ac:dyDescent="0.2">
      <c r="A43" s="12" t="s">
        <v>1353</v>
      </c>
      <c r="B43" s="12" t="s">
        <v>1355</v>
      </c>
      <c r="C43" s="12" t="s">
        <v>1354</v>
      </c>
      <c r="D43" s="12" t="s">
        <v>1356</v>
      </c>
      <c r="E43" s="12" t="s">
        <v>1357</v>
      </c>
      <c r="F43" s="12" t="s">
        <v>1358</v>
      </c>
      <c r="G43" s="12" t="s">
        <v>1366</v>
      </c>
      <c r="H43" s="12" t="s">
        <v>1367</v>
      </c>
      <c r="I43" s="12" t="s">
        <v>1370</v>
      </c>
      <c r="J43" s="12" t="s">
        <v>1386</v>
      </c>
      <c r="K43" s="16"/>
      <c r="L43" s="16"/>
      <c r="M43" s="16"/>
      <c r="N43" s="13">
        <v>40</v>
      </c>
      <c r="O43" s="13">
        <f t="shared" si="5"/>
        <v>5</v>
      </c>
      <c r="P43" s="13">
        <f t="shared" si="6"/>
        <v>4</v>
      </c>
      <c r="Q43" s="13">
        <f t="shared" si="48"/>
        <v>800</v>
      </c>
      <c r="R43" s="13">
        <f t="shared" si="49"/>
        <v>400</v>
      </c>
      <c r="S43" s="13">
        <f t="shared" si="50"/>
        <v>16000</v>
      </c>
      <c r="T43" s="16"/>
      <c r="U43" s="16"/>
      <c r="V43" s="16"/>
      <c r="AH43" s="13">
        <v>40</v>
      </c>
      <c r="AI43" s="13">
        <f t="shared" si="10"/>
        <v>6</v>
      </c>
      <c r="AJ43" s="13">
        <f t="shared" si="11"/>
        <v>1102007</v>
      </c>
      <c r="AK43" s="13" t="s">
        <v>1380</v>
      </c>
      <c r="AL43" s="13">
        <f t="shared" si="12"/>
        <v>5</v>
      </c>
      <c r="AM43" s="13" t="str">
        <f t="shared" si="13"/>
        <v>天使缇娜专属武器魂珠-5</v>
      </c>
      <c r="AN43" s="13">
        <f t="shared" si="44"/>
        <v>110</v>
      </c>
      <c r="AO43" s="13">
        <f t="shared" si="45"/>
        <v>3</v>
      </c>
      <c r="AP43" s="13">
        <f t="shared" si="46"/>
        <v>2</v>
      </c>
      <c r="AS43" s="13">
        <v>40</v>
      </c>
      <c r="AT43" s="13">
        <f t="shared" si="14"/>
        <v>1</v>
      </c>
      <c r="AU43" s="13">
        <f t="shared" si="15"/>
        <v>1102001</v>
      </c>
      <c r="AV43" s="13" t="s">
        <v>1380</v>
      </c>
      <c r="AW43" s="13">
        <f t="shared" si="16"/>
        <v>5</v>
      </c>
      <c r="AX43" s="13" t="s">
        <v>1401</v>
      </c>
      <c r="AY43" s="13">
        <f t="shared" si="17"/>
        <v>4</v>
      </c>
      <c r="AZ43" s="13" t="str">
        <f t="shared" si="18"/>
        <v>关羽魂珠-5 等级-4</v>
      </c>
      <c r="BA43" s="25" t="s">
        <v>1409</v>
      </c>
      <c r="BB43" s="14">
        <f t="shared" si="19"/>
        <v>1200</v>
      </c>
      <c r="BC43" s="25" t="s">
        <v>1410</v>
      </c>
      <c r="BD43" s="14">
        <f t="shared" si="20"/>
        <v>480</v>
      </c>
      <c r="BE43" s="25" t="s">
        <v>1411</v>
      </c>
      <c r="BF43" s="14">
        <f t="shared" si="21"/>
        <v>19200</v>
      </c>
    </row>
    <row r="44" spans="1:58" ht="16.5" x14ac:dyDescent="0.2">
      <c r="A44" s="13">
        <v>1</v>
      </c>
      <c r="B44" s="13">
        <v>1</v>
      </c>
      <c r="C44" s="26">
        <f>B44/$B$14</f>
        <v>2.6666666666666668E-2</v>
      </c>
      <c r="D44" s="14">
        <f>ROUND(G$6*$C44,0)</f>
        <v>107</v>
      </c>
      <c r="E44" s="14">
        <f t="shared" ref="E44:F44" si="51">ROUND(H$6*$C44,0)</f>
        <v>53</v>
      </c>
      <c r="F44" s="14">
        <f t="shared" si="51"/>
        <v>2133</v>
      </c>
      <c r="G44" s="13">
        <v>100</v>
      </c>
      <c r="H44" s="13">
        <v>50</v>
      </c>
      <c r="I44" s="13">
        <v>2000</v>
      </c>
      <c r="J44" s="13" t="s">
        <v>1387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5</v>
      </c>
      <c r="Q44" s="13">
        <f t="shared" si="48"/>
        <v>1067</v>
      </c>
      <c r="R44" s="13">
        <f t="shared" si="49"/>
        <v>533</v>
      </c>
      <c r="S44" s="13">
        <f t="shared" si="50"/>
        <v>21333</v>
      </c>
      <c r="T44" s="16"/>
      <c r="U44" s="16"/>
      <c r="V44" s="16"/>
      <c r="AH44" s="13">
        <v>41</v>
      </c>
      <c r="AI44" s="13">
        <f t="shared" si="10"/>
        <v>6</v>
      </c>
      <c r="AJ44" s="13">
        <f t="shared" si="11"/>
        <v>1102007</v>
      </c>
      <c r="AK44" s="13" t="s">
        <v>1380</v>
      </c>
      <c r="AL44" s="13">
        <f t="shared" si="12"/>
        <v>6</v>
      </c>
      <c r="AM44" s="13" t="str">
        <f t="shared" si="13"/>
        <v>天使缇娜专属武器魂珠-6</v>
      </c>
      <c r="AN44" s="13">
        <f t="shared" si="44"/>
        <v>130</v>
      </c>
      <c r="AO44" s="13">
        <f t="shared" si="45"/>
        <v>3</v>
      </c>
      <c r="AP44" s="13">
        <f t="shared" si="46"/>
        <v>3</v>
      </c>
      <c r="AS44" s="13">
        <v>41</v>
      </c>
      <c r="AT44" s="13">
        <f t="shared" si="14"/>
        <v>1</v>
      </c>
      <c r="AU44" s="13">
        <f t="shared" si="15"/>
        <v>1102001</v>
      </c>
      <c r="AV44" s="13" t="s">
        <v>1380</v>
      </c>
      <c r="AW44" s="13">
        <f t="shared" si="16"/>
        <v>5</v>
      </c>
      <c r="AX44" s="13" t="s">
        <v>1401</v>
      </c>
      <c r="AY44" s="13">
        <f t="shared" si="17"/>
        <v>5</v>
      </c>
      <c r="AZ44" s="13" t="str">
        <f t="shared" si="18"/>
        <v>关羽魂珠-5 等级-5</v>
      </c>
      <c r="BA44" s="25" t="s">
        <v>1409</v>
      </c>
      <c r="BB44" s="14">
        <f t="shared" si="19"/>
        <v>1601</v>
      </c>
      <c r="BC44" s="25" t="s">
        <v>1410</v>
      </c>
      <c r="BD44" s="14">
        <f t="shared" si="20"/>
        <v>640</v>
      </c>
      <c r="BE44" s="25" t="s">
        <v>1411</v>
      </c>
      <c r="BF44" s="14">
        <f t="shared" si="21"/>
        <v>25600</v>
      </c>
    </row>
    <row r="45" spans="1:58" ht="16.5" x14ac:dyDescent="0.2">
      <c r="A45" s="13">
        <v>2</v>
      </c>
      <c r="B45" s="13">
        <v>1.5</v>
      </c>
      <c r="C45" s="26">
        <f t="shared" ref="C45:C52" si="52">B45/$B$14</f>
        <v>0.04</v>
      </c>
      <c r="D45" s="14">
        <f t="shared" ref="D45:D52" si="53">ROUND(G$6*$C45,0)</f>
        <v>160</v>
      </c>
      <c r="E45" s="14">
        <f t="shared" ref="E45:E52" si="54">ROUND(H$6*$C45,0)</f>
        <v>80</v>
      </c>
      <c r="F45" s="14">
        <f t="shared" ref="F45:F52" si="55">ROUND(I$6*$C45,0)</f>
        <v>3200</v>
      </c>
      <c r="G45" s="13">
        <v>150</v>
      </c>
      <c r="H45" s="13">
        <v>75</v>
      </c>
      <c r="I45" s="13">
        <v>3000</v>
      </c>
      <c r="J45" s="13" t="s">
        <v>1388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6</v>
      </c>
      <c r="Q45" s="13">
        <f t="shared" si="48"/>
        <v>1333</v>
      </c>
      <c r="R45" s="13">
        <f t="shared" si="49"/>
        <v>667</v>
      </c>
      <c r="S45" s="13">
        <f t="shared" si="50"/>
        <v>26667</v>
      </c>
      <c r="T45" s="16"/>
      <c r="U45" s="16"/>
      <c r="V45" s="16"/>
      <c r="AH45" s="13">
        <v>42</v>
      </c>
      <c r="AI45" s="13">
        <f t="shared" si="10"/>
        <v>6</v>
      </c>
      <c r="AJ45" s="13">
        <f t="shared" si="11"/>
        <v>1102007</v>
      </c>
      <c r="AK45" s="13" t="s">
        <v>1380</v>
      </c>
      <c r="AL45" s="13">
        <f t="shared" si="12"/>
        <v>7</v>
      </c>
      <c r="AM45" s="13" t="str">
        <f t="shared" si="13"/>
        <v>天使缇娜专属武器魂珠-7</v>
      </c>
      <c r="AN45" s="13">
        <f t="shared" si="44"/>
        <v>150</v>
      </c>
      <c r="AO45" s="13">
        <f t="shared" si="45"/>
        <v>3</v>
      </c>
      <c r="AP45" s="13">
        <f t="shared" si="46"/>
        <v>4</v>
      </c>
      <c r="AS45" s="13">
        <v>42</v>
      </c>
      <c r="AT45" s="13">
        <f t="shared" si="14"/>
        <v>1</v>
      </c>
      <c r="AU45" s="13">
        <f t="shared" si="15"/>
        <v>1102001</v>
      </c>
      <c r="AV45" s="13" t="s">
        <v>1380</v>
      </c>
      <c r="AW45" s="13">
        <f t="shared" si="16"/>
        <v>5</v>
      </c>
      <c r="AX45" s="13" t="s">
        <v>1401</v>
      </c>
      <c r="AY45" s="13">
        <f t="shared" si="17"/>
        <v>6</v>
      </c>
      <c r="AZ45" s="13" t="str">
        <f t="shared" si="18"/>
        <v>关羽魂珠-5 等级-6</v>
      </c>
      <c r="BA45" s="25" t="s">
        <v>1409</v>
      </c>
      <c r="BB45" s="14">
        <f t="shared" si="19"/>
        <v>2000</v>
      </c>
      <c r="BC45" s="25" t="s">
        <v>1410</v>
      </c>
      <c r="BD45" s="14">
        <f t="shared" si="20"/>
        <v>800</v>
      </c>
      <c r="BE45" s="25" t="s">
        <v>1411</v>
      </c>
      <c r="BF45" s="14">
        <f t="shared" si="21"/>
        <v>32000</v>
      </c>
    </row>
    <row r="46" spans="1:58" ht="16.5" x14ac:dyDescent="0.2">
      <c r="A46" s="13">
        <v>3</v>
      </c>
      <c r="B46" s="13">
        <v>2</v>
      </c>
      <c r="C46" s="26">
        <f t="shared" si="52"/>
        <v>5.3333333333333337E-2</v>
      </c>
      <c r="D46" s="14">
        <f t="shared" si="53"/>
        <v>213</v>
      </c>
      <c r="E46" s="14">
        <f t="shared" si="54"/>
        <v>107</v>
      </c>
      <c r="F46" s="14">
        <f t="shared" si="55"/>
        <v>4267</v>
      </c>
      <c r="G46" s="13">
        <v>200</v>
      </c>
      <c r="H46" s="13">
        <v>100</v>
      </c>
      <c r="I46" s="13">
        <v>4000</v>
      </c>
      <c r="J46" s="13" t="s">
        <v>1389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7</v>
      </c>
      <c r="Q46" s="13">
        <f t="shared" si="48"/>
        <v>1600</v>
      </c>
      <c r="R46" s="13">
        <f t="shared" si="49"/>
        <v>800</v>
      </c>
      <c r="S46" s="13">
        <f t="shared" si="50"/>
        <v>32000</v>
      </c>
      <c r="T46" s="16"/>
      <c r="U46" s="16"/>
      <c r="V46" s="16"/>
      <c r="AH46" s="13">
        <v>43</v>
      </c>
      <c r="AI46" s="13">
        <f t="shared" si="10"/>
        <v>7</v>
      </c>
      <c r="AJ46" s="13">
        <f t="shared" si="11"/>
        <v>1102008</v>
      </c>
      <c r="AK46" s="13" t="s">
        <v>1380</v>
      </c>
      <c r="AL46" s="13">
        <f t="shared" si="12"/>
        <v>1</v>
      </c>
      <c r="AM46" s="13" t="str">
        <f t="shared" si="13"/>
        <v>夏侯渊专属武器魂珠-1</v>
      </c>
      <c r="AN46" s="13">
        <f t="shared" si="44"/>
        <v>40</v>
      </c>
      <c r="AO46" s="13">
        <f t="shared" si="45"/>
        <v>0</v>
      </c>
      <c r="AP46" s="13">
        <f t="shared" si="46"/>
        <v>0</v>
      </c>
      <c r="AS46" s="13">
        <v>43</v>
      </c>
      <c r="AT46" s="13">
        <f t="shared" si="14"/>
        <v>1</v>
      </c>
      <c r="AU46" s="13">
        <f t="shared" si="15"/>
        <v>1102001</v>
      </c>
      <c r="AV46" s="13" t="s">
        <v>1380</v>
      </c>
      <c r="AW46" s="13">
        <f t="shared" si="16"/>
        <v>5</v>
      </c>
      <c r="AX46" s="13" t="s">
        <v>1401</v>
      </c>
      <c r="AY46" s="13">
        <f t="shared" si="17"/>
        <v>7</v>
      </c>
      <c r="AZ46" s="13" t="str">
        <f t="shared" si="18"/>
        <v>关羽魂珠-5 等级-7</v>
      </c>
      <c r="BA46" s="25" t="s">
        <v>1409</v>
      </c>
      <c r="BB46" s="14">
        <f t="shared" si="19"/>
        <v>2400</v>
      </c>
      <c r="BC46" s="25" t="s">
        <v>1410</v>
      </c>
      <c r="BD46" s="14">
        <f t="shared" si="20"/>
        <v>960</v>
      </c>
      <c r="BE46" s="25" t="s">
        <v>1411</v>
      </c>
      <c r="BF46" s="14">
        <f t="shared" si="21"/>
        <v>38400</v>
      </c>
    </row>
    <row r="47" spans="1:58" ht="16.5" x14ac:dyDescent="0.2">
      <c r="A47" s="13">
        <v>4</v>
      </c>
      <c r="B47" s="13">
        <v>3</v>
      </c>
      <c r="C47" s="26">
        <f t="shared" si="52"/>
        <v>0.08</v>
      </c>
      <c r="D47" s="14">
        <f t="shared" si="53"/>
        <v>320</v>
      </c>
      <c r="E47" s="14">
        <f t="shared" si="54"/>
        <v>160</v>
      </c>
      <c r="F47" s="14">
        <f t="shared" si="55"/>
        <v>6400</v>
      </c>
      <c r="G47" s="13">
        <v>300</v>
      </c>
      <c r="H47" s="13">
        <v>150</v>
      </c>
      <c r="I47" s="13">
        <v>6000</v>
      </c>
      <c r="J47" s="13" t="s">
        <v>1390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8</v>
      </c>
      <c r="Q47" s="13">
        <f t="shared" si="48"/>
        <v>1867</v>
      </c>
      <c r="R47" s="13">
        <f t="shared" si="49"/>
        <v>933</v>
      </c>
      <c r="S47" s="13">
        <f t="shared" si="50"/>
        <v>37333</v>
      </c>
      <c r="T47" s="16"/>
      <c r="U47" s="16"/>
      <c r="V47" s="16"/>
      <c r="AH47" s="13">
        <v>44</v>
      </c>
      <c r="AI47" s="13">
        <f t="shared" si="10"/>
        <v>7</v>
      </c>
      <c r="AJ47" s="13">
        <f t="shared" si="11"/>
        <v>1102008</v>
      </c>
      <c r="AK47" s="13" t="s">
        <v>1380</v>
      </c>
      <c r="AL47" s="13">
        <f t="shared" si="12"/>
        <v>2</v>
      </c>
      <c r="AM47" s="13" t="str">
        <f t="shared" si="13"/>
        <v>夏侯渊专属武器魂珠-2</v>
      </c>
      <c r="AN47" s="13">
        <f t="shared" si="44"/>
        <v>55</v>
      </c>
      <c r="AO47" s="13">
        <f t="shared" si="45"/>
        <v>3</v>
      </c>
      <c r="AP47" s="13">
        <f t="shared" si="46"/>
        <v>0</v>
      </c>
      <c r="AS47" s="13">
        <v>44</v>
      </c>
      <c r="AT47" s="13">
        <f t="shared" si="14"/>
        <v>1</v>
      </c>
      <c r="AU47" s="13">
        <f t="shared" si="15"/>
        <v>1102001</v>
      </c>
      <c r="AV47" s="13" t="s">
        <v>1380</v>
      </c>
      <c r="AW47" s="13">
        <f t="shared" si="16"/>
        <v>5</v>
      </c>
      <c r="AX47" s="13" t="s">
        <v>1401</v>
      </c>
      <c r="AY47" s="13">
        <f t="shared" si="17"/>
        <v>8</v>
      </c>
      <c r="AZ47" s="13" t="str">
        <f t="shared" si="18"/>
        <v>关羽魂珠-5 等级-8</v>
      </c>
      <c r="BA47" s="25" t="s">
        <v>1409</v>
      </c>
      <c r="BB47" s="14">
        <f t="shared" si="19"/>
        <v>2801</v>
      </c>
      <c r="BC47" s="25" t="s">
        <v>1410</v>
      </c>
      <c r="BD47" s="14">
        <f t="shared" si="20"/>
        <v>1120</v>
      </c>
      <c r="BE47" s="25" t="s">
        <v>1411</v>
      </c>
      <c r="BF47" s="14">
        <f t="shared" si="21"/>
        <v>44800</v>
      </c>
    </row>
    <row r="48" spans="1:58" ht="16.5" x14ac:dyDescent="0.2">
      <c r="A48" s="13">
        <v>5</v>
      </c>
      <c r="B48" s="13">
        <v>4</v>
      </c>
      <c r="C48" s="26">
        <f t="shared" si="52"/>
        <v>0.10666666666666667</v>
      </c>
      <c r="D48" s="14">
        <f t="shared" si="53"/>
        <v>427</v>
      </c>
      <c r="E48" s="14">
        <f t="shared" si="54"/>
        <v>213</v>
      </c>
      <c r="F48" s="14">
        <f t="shared" si="55"/>
        <v>8533</v>
      </c>
      <c r="G48" s="13">
        <v>450</v>
      </c>
      <c r="H48" s="13">
        <v>225</v>
      </c>
      <c r="I48" s="13">
        <v>9000</v>
      </c>
      <c r="J48" s="13" t="s">
        <v>1391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9</v>
      </c>
      <c r="Q48" s="13">
        <f t="shared" si="48"/>
        <v>2133</v>
      </c>
      <c r="R48" s="13">
        <f t="shared" si="49"/>
        <v>1067</v>
      </c>
      <c r="S48" s="13">
        <f t="shared" si="50"/>
        <v>42667</v>
      </c>
      <c r="T48" s="16"/>
      <c r="U48" s="16"/>
      <c r="V48" s="16"/>
      <c r="AH48" s="13">
        <v>45</v>
      </c>
      <c r="AI48" s="13">
        <f t="shared" si="10"/>
        <v>7</v>
      </c>
      <c r="AJ48" s="13">
        <f t="shared" si="11"/>
        <v>1102008</v>
      </c>
      <c r="AK48" s="13" t="s">
        <v>1380</v>
      </c>
      <c r="AL48" s="13">
        <f t="shared" si="12"/>
        <v>3</v>
      </c>
      <c r="AM48" s="13" t="str">
        <f t="shared" si="13"/>
        <v>夏侯渊专属武器魂珠-3</v>
      </c>
      <c r="AN48" s="13">
        <f t="shared" si="44"/>
        <v>75</v>
      </c>
      <c r="AO48" s="13">
        <f t="shared" si="45"/>
        <v>3</v>
      </c>
      <c r="AP48" s="13">
        <f t="shared" si="46"/>
        <v>0</v>
      </c>
      <c r="AS48" s="13">
        <v>45</v>
      </c>
      <c r="AT48" s="13">
        <f t="shared" si="14"/>
        <v>1</v>
      </c>
      <c r="AU48" s="13">
        <f t="shared" si="15"/>
        <v>1102001</v>
      </c>
      <c r="AV48" s="13" t="s">
        <v>1380</v>
      </c>
      <c r="AW48" s="13">
        <f t="shared" si="16"/>
        <v>5</v>
      </c>
      <c r="AX48" s="13" t="s">
        <v>1401</v>
      </c>
      <c r="AY48" s="13">
        <f t="shared" si="17"/>
        <v>9</v>
      </c>
      <c r="AZ48" s="13" t="str">
        <f t="shared" si="18"/>
        <v>关羽魂珠-5 等级-9</v>
      </c>
      <c r="BA48" s="25" t="s">
        <v>1409</v>
      </c>
      <c r="BB48" s="14">
        <f t="shared" si="19"/>
        <v>3200</v>
      </c>
      <c r="BC48" s="25" t="s">
        <v>1410</v>
      </c>
      <c r="BD48" s="14">
        <f t="shared" si="20"/>
        <v>1280</v>
      </c>
      <c r="BE48" s="25" t="s">
        <v>1411</v>
      </c>
      <c r="BF48" s="14">
        <f t="shared" si="21"/>
        <v>51200</v>
      </c>
    </row>
    <row r="49" spans="1:58" ht="16.5" x14ac:dyDescent="0.2">
      <c r="A49" s="13">
        <v>6</v>
      </c>
      <c r="B49" s="13">
        <v>5</v>
      </c>
      <c r="C49" s="26">
        <f t="shared" si="52"/>
        <v>0.13333333333333333</v>
      </c>
      <c r="D49" s="14">
        <f t="shared" si="53"/>
        <v>533</v>
      </c>
      <c r="E49" s="14">
        <f t="shared" si="54"/>
        <v>267</v>
      </c>
      <c r="F49" s="14">
        <f t="shared" si="55"/>
        <v>10667</v>
      </c>
      <c r="G49" s="13">
        <v>550</v>
      </c>
      <c r="H49" s="13">
        <v>275</v>
      </c>
      <c r="I49" s="13">
        <v>11000</v>
      </c>
      <c r="J49" s="13" t="s">
        <v>1392</v>
      </c>
      <c r="K49" s="16"/>
      <c r="L49" s="16"/>
      <c r="M49" s="16"/>
      <c r="N49" s="13">
        <v>46</v>
      </c>
      <c r="O49" s="13">
        <f t="shared" si="5"/>
        <v>6</v>
      </c>
      <c r="P49" s="13">
        <f t="shared" si="6"/>
        <v>1</v>
      </c>
      <c r="Q49" s="13">
        <f>D86</f>
        <v>400</v>
      </c>
      <c r="R49" s="13">
        <f t="shared" ref="R49:S49" si="56">E86</f>
        <v>200</v>
      </c>
      <c r="S49" s="13">
        <f t="shared" si="56"/>
        <v>8000</v>
      </c>
      <c r="T49" s="16"/>
      <c r="U49" s="16"/>
      <c r="V49" s="16"/>
      <c r="AH49" s="13">
        <v>46</v>
      </c>
      <c r="AI49" s="13">
        <f t="shared" si="10"/>
        <v>7</v>
      </c>
      <c r="AJ49" s="13">
        <f t="shared" si="11"/>
        <v>1102008</v>
      </c>
      <c r="AK49" s="13" t="s">
        <v>1380</v>
      </c>
      <c r="AL49" s="13">
        <f t="shared" si="12"/>
        <v>4</v>
      </c>
      <c r="AM49" s="13" t="str">
        <f t="shared" si="13"/>
        <v>夏侯渊专属武器魂珠-4</v>
      </c>
      <c r="AN49" s="13">
        <f t="shared" si="44"/>
        <v>85</v>
      </c>
      <c r="AO49" s="13">
        <f t="shared" si="45"/>
        <v>3</v>
      </c>
      <c r="AP49" s="13">
        <f t="shared" si="46"/>
        <v>1</v>
      </c>
      <c r="AS49" s="13">
        <v>46</v>
      </c>
      <c r="AT49" s="13">
        <f t="shared" si="14"/>
        <v>1</v>
      </c>
      <c r="AU49" s="13">
        <f t="shared" si="15"/>
        <v>1102001</v>
      </c>
      <c r="AV49" s="13" t="s">
        <v>1380</v>
      </c>
      <c r="AW49" s="13">
        <f t="shared" si="16"/>
        <v>6</v>
      </c>
      <c r="AX49" s="13" t="s">
        <v>1401</v>
      </c>
      <c r="AY49" s="13">
        <f t="shared" si="17"/>
        <v>1</v>
      </c>
      <c r="AZ49" s="13" t="str">
        <f t="shared" si="18"/>
        <v>关羽魂珠-6 等级-1</v>
      </c>
      <c r="BA49" s="25" t="s">
        <v>1409</v>
      </c>
      <c r="BB49" s="14">
        <f t="shared" si="19"/>
        <v>600</v>
      </c>
      <c r="BC49" s="25" t="s">
        <v>1410</v>
      </c>
      <c r="BD49" s="14">
        <f t="shared" si="20"/>
        <v>240</v>
      </c>
      <c r="BE49" s="25" t="s">
        <v>1411</v>
      </c>
      <c r="BF49" s="14">
        <f t="shared" si="21"/>
        <v>9600</v>
      </c>
    </row>
    <row r="50" spans="1:58" ht="16.5" x14ac:dyDescent="0.2">
      <c r="A50" s="13">
        <v>7</v>
      </c>
      <c r="B50" s="13">
        <v>6</v>
      </c>
      <c r="C50" s="26">
        <f t="shared" si="52"/>
        <v>0.16</v>
      </c>
      <c r="D50" s="14">
        <f t="shared" si="53"/>
        <v>640</v>
      </c>
      <c r="E50" s="14">
        <f t="shared" si="54"/>
        <v>320</v>
      </c>
      <c r="F50" s="14">
        <f t="shared" si="55"/>
        <v>12800</v>
      </c>
      <c r="G50" s="13">
        <v>650</v>
      </c>
      <c r="H50" s="13">
        <v>325</v>
      </c>
      <c r="I50" s="13">
        <v>13000</v>
      </c>
      <c r="J50" s="13" t="s">
        <v>1393</v>
      </c>
      <c r="K50" s="16"/>
      <c r="L50" s="16"/>
      <c r="M50" s="16"/>
      <c r="N50" s="13">
        <v>47</v>
      </c>
      <c r="O50" s="13">
        <f t="shared" si="5"/>
        <v>6</v>
      </c>
      <c r="P50" s="13">
        <f t="shared" si="6"/>
        <v>2</v>
      </c>
      <c r="Q50" s="13">
        <f t="shared" ref="Q50:Q55" si="57">D87</f>
        <v>600</v>
      </c>
      <c r="R50" s="13">
        <f t="shared" ref="R50:R55" si="58">E87</f>
        <v>300</v>
      </c>
      <c r="S50" s="13">
        <f t="shared" ref="S50:S55" si="59">F87</f>
        <v>12000</v>
      </c>
      <c r="T50" s="16"/>
      <c r="U50" s="16"/>
      <c r="V50" s="16"/>
      <c r="AH50" s="13">
        <v>47</v>
      </c>
      <c r="AI50" s="13">
        <f t="shared" si="10"/>
        <v>7</v>
      </c>
      <c r="AJ50" s="13">
        <f t="shared" si="11"/>
        <v>1102008</v>
      </c>
      <c r="AK50" s="13" t="s">
        <v>1380</v>
      </c>
      <c r="AL50" s="13">
        <f t="shared" si="12"/>
        <v>5</v>
      </c>
      <c r="AM50" s="13" t="str">
        <f t="shared" si="13"/>
        <v>夏侯渊专属武器魂珠-5</v>
      </c>
      <c r="AN50" s="13">
        <f t="shared" si="44"/>
        <v>110</v>
      </c>
      <c r="AO50" s="13">
        <f t="shared" si="45"/>
        <v>3</v>
      </c>
      <c r="AP50" s="13">
        <f t="shared" si="46"/>
        <v>2</v>
      </c>
      <c r="AS50" s="13">
        <v>47</v>
      </c>
      <c r="AT50" s="13">
        <f t="shared" si="14"/>
        <v>1</v>
      </c>
      <c r="AU50" s="13">
        <f t="shared" si="15"/>
        <v>1102001</v>
      </c>
      <c r="AV50" s="13" t="s">
        <v>1380</v>
      </c>
      <c r="AW50" s="13">
        <f t="shared" si="16"/>
        <v>6</v>
      </c>
      <c r="AX50" s="13" t="s">
        <v>1401</v>
      </c>
      <c r="AY50" s="13">
        <f t="shared" si="17"/>
        <v>2</v>
      </c>
      <c r="AZ50" s="13" t="str">
        <f t="shared" si="18"/>
        <v>关羽魂珠-6 等级-2</v>
      </c>
      <c r="BA50" s="25" t="s">
        <v>1409</v>
      </c>
      <c r="BB50" s="14">
        <f t="shared" si="19"/>
        <v>900</v>
      </c>
      <c r="BC50" s="25" t="s">
        <v>1410</v>
      </c>
      <c r="BD50" s="14">
        <f t="shared" si="20"/>
        <v>360</v>
      </c>
      <c r="BE50" s="25" t="s">
        <v>1411</v>
      </c>
      <c r="BF50" s="14">
        <f t="shared" si="21"/>
        <v>14400</v>
      </c>
    </row>
    <row r="51" spans="1:58" ht="16.5" x14ac:dyDescent="0.2">
      <c r="A51" s="13">
        <v>8</v>
      </c>
      <c r="B51" s="13">
        <v>7</v>
      </c>
      <c r="C51" s="26">
        <f t="shared" si="52"/>
        <v>0.18666666666666668</v>
      </c>
      <c r="D51" s="14">
        <f t="shared" si="53"/>
        <v>747</v>
      </c>
      <c r="E51" s="14">
        <f t="shared" si="54"/>
        <v>373</v>
      </c>
      <c r="F51" s="14">
        <f t="shared" si="55"/>
        <v>14933</v>
      </c>
      <c r="G51" s="13">
        <v>750</v>
      </c>
      <c r="H51" s="13">
        <v>375</v>
      </c>
      <c r="I51" s="13">
        <v>15000</v>
      </c>
      <c r="J51" s="13" t="s">
        <v>1395</v>
      </c>
      <c r="K51" s="16"/>
      <c r="L51" s="16"/>
      <c r="M51" s="16"/>
      <c r="N51" s="13">
        <v>48</v>
      </c>
      <c r="O51" s="13">
        <f t="shared" si="5"/>
        <v>6</v>
      </c>
      <c r="P51" s="13">
        <f t="shared" si="6"/>
        <v>3</v>
      </c>
      <c r="Q51" s="13">
        <f t="shared" si="57"/>
        <v>800</v>
      </c>
      <c r="R51" s="13">
        <f t="shared" si="58"/>
        <v>400</v>
      </c>
      <c r="S51" s="13">
        <f t="shared" si="59"/>
        <v>16000</v>
      </c>
      <c r="T51" s="16"/>
      <c r="U51" s="16"/>
      <c r="V51" s="16"/>
      <c r="AH51" s="13">
        <v>48</v>
      </c>
      <c r="AI51" s="13">
        <f t="shared" si="10"/>
        <v>7</v>
      </c>
      <c r="AJ51" s="13">
        <f t="shared" si="11"/>
        <v>1102008</v>
      </c>
      <c r="AK51" s="13" t="s">
        <v>1380</v>
      </c>
      <c r="AL51" s="13">
        <f t="shared" si="12"/>
        <v>6</v>
      </c>
      <c r="AM51" s="13" t="str">
        <f t="shared" si="13"/>
        <v>夏侯渊专属武器魂珠-6</v>
      </c>
      <c r="AN51" s="13">
        <f t="shared" si="44"/>
        <v>130</v>
      </c>
      <c r="AO51" s="13">
        <f t="shared" si="45"/>
        <v>3</v>
      </c>
      <c r="AP51" s="13">
        <f t="shared" si="46"/>
        <v>3</v>
      </c>
      <c r="AS51" s="13">
        <v>48</v>
      </c>
      <c r="AT51" s="13">
        <f t="shared" si="14"/>
        <v>1</v>
      </c>
      <c r="AU51" s="13">
        <f t="shared" si="15"/>
        <v>1102001</v>
      </c>
      <c r="AV51" s="13" t="s">
        <v>1380</v>
      </c>
      <c r="AW51" s="13">
        <f t="shared" si="16"/>
        <v>6</v>
      </c>
      <c r="AX51" s="13" t="s">
        <v>1401</v>
      </c>
      <c r="AY51" s="13">
        <f t="shared" si="17"/>
        <v>3</v>
      </c>
      <c r="AZ51" s="13" t="str">
        <f t="shared" si="18"/>
        <v>关羽魂珠-6 等级-3</v>
      </c>
      <c r="BA51" s="25" t="s">
        <v>1409</v>
      </c>
      <c r="BB51" s="14">
        <f t="shared" si="19"/>
        <v>1200</v>
      </c>
      <c r="BC51" s="25" t="s">
        <v>1410</v>
      </c>
      <c r="BD51" s="14">
        <f t="shared" si="20"/>
        <v>480</v>
      </c>
      <c r="BE51" s="25" t="s">
        <v>1411</v>
      </c>
      <c r="BF51" s="14">
        <f t="shared" si="21"/>
        <v>19200</v>
      </c>
    </row>
    <row r="52" spans="1:58" ht="16.5" x14ac:dyDescent="0.2">
      <c r="A52" s="13">
        <v>9</v>
      </c>
      <c r="B52" s="13">
        <v>8</v>
      </c>
      <c r="C52" s="26">
        <f t="shared" si="52"/>
        <v>0.21333333333333335</v>
      </c>
      <c r="D52" s="14">
        <f t="shared" si="53"/>
        <v>853</v>
      </c>
      <c r="E52" s="14">
        <f t="shared" si="54"/>
        <v>427</v>
      </c>
      <c r="F52" s="14">
        <f t="shared" si="55"/>
        <v>17067</v>
      </c>
      <c r="G52" s="13">
        <v>850</v>
      </c>
      <c r="H52" s="13">
        <v>425</v>
      </c>
      <c r="I52" s="13">
        <v>17000</v>
      </c>
      <c r="J52" s="13" t="s">
        <v>1394</v>
      </c>
      <c r="K52" s="16"/>
      <c r="L52" s="16"/>
      <c r="M52" s="16"/>
      <c r="N52" s="13">
        <v>49</v>
      </c>
      <c r="O52" s="13">
        <f t="shared" si="5"/>
        <v>6</v>
      </c>
      <c r="P52" s="13">
        <f t="shared" si="6"/>
        <v>4</v>
      </c>
      <c r="Q52" s="13">
        <f t="shared" si="57"/>
        <v>1200</v>
      </c>
      <c r="R52" s="13">
        <f t="shared" si="58"/>
        <v>600</v>
      </c>
      <c r="S52" s="13">
        <f t="shared" si="59"/>
        <v>24000</v>
      </c>
      <c r="T52" s="16"/>
      <c r="U52" s="16"/>
      <c r="V52" s="16"/>
      <c r="AH52" s="13">
        <v>49</v>
      </c>
      <c r="AI52" s="13">
        <f t="shared" si="10"/>
        <v>7</v>
      </c>
      <c r="AJ52" s="13">
        <f t="shared" si="11"/>
        <v>1102008</v>
      </c>
      <c r="AK52" s="13" t="s">
        <v>1380</v>
      </c>
      <c r="AL52" s="13">
        <f t="shared" si="12"/>
        <v>7</v>
      </c>
      <c r="AM52" s="13" t="str">
        <f t="shared" si="13"/>
        <v>夏侯渊专属武器魂珠-7</v>
      </c>
      <c r="AN52" s="13">
        <f t="shared" si="44"/>
        <v>150</v>
      </c>
      <c r="AO52" s="13">
        <f t="shared" si="45"/>
        <v>3</v>
      </c>
      <c r="AP52" s="13">
        <f t="shared" si="46"/>
        <v>4</v>
      </c>
      <c r="AS52" s="13">
        <v>49</v>
      </c>
      <c r="AT52" s="13">
        <f t="shared" si="14"/>
        <v>1</v>
      </c>
      <c r="AU52" s="13">
        <f t="shared" si="15"/>
        <v>1102001</v>
      </c>
      <c r="AV52" s="13" t="s">
        <v>1380</v>
      </c>
      <c r="AW52" s="13">
        <f t="shared" si="16"/>
        <v>6</v>
      </c>
      <c r="AX52" s="13" t="s">
        <v>1401</v>
      </c>
      <c r="AY52" s="13">
        <f t="shared" si="17"/>
        <v>4</v>
      </c>
      <c r="AZ52" s="13" t="str">
        <f t="shared" si="18"/>
        <v>关羽魂珠-6 等级-4</v>
      </c>
      <c r="BA52" s="25" t="s">
        <v>1409</v>
      </c>
      <c r="BB52" s="14">
        <f t="shared" si="19"/>
        <v>1800</v>
      </c>
      <c r="BC52" s="25" t="s">
        <v>1410</v>
      </c>
      <c r="BD52" s="14">
        <f t="shared" si="20"/>
        <v>720</v>
      </c>
      <c r="BE52" s="25" t="s">
        <v>1411</v>
      </c>
      <c r="BF52" s="14">
        <f t="shared" si="21"/>
        <v>28800</v>
      </c>
    </row>
    <row r="53" spans="1:58" ht="16.5" x14ac:dyDescent="0.2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3">
        <v>50</v>
      </c>
      <c r="O53" s="13">
        <f t="shared" si="5"/>
        <v>6</v>
      </c>
      <c r="P53" s="13">
        <f t="shared" si="6"/>
        <v>5</v>
      </c>
      <c r="Q53" s="13">
        <f t="shared" si="57"/>
        <v>1600</v>
      </c>
      <c r="R53" s="13">
        <f t="shared" si="58"/>
        <v>800</v>
      </c>
      <c r="S53" s="13">
        <f t="shared" si="59"/>
        <v>32000</v>
      </c>
      <c r="T53" s="16"/>
      <c r="U53" s="16"/>
      <c r="V53" s="16"/>
      <c r="AH53" s="13">
        <v>50</v>
      </c>
      <c r="AI53" s="13">
        <f t="shared" si="10"/>
        <v>8</v>
      </c>
      <c r="AJ53" s="13">
        <f t="shared" si="11"/>
        <v>1102009</v>
      </c>
      <c r="AK53" s="13" t="s">
        <v>1380</v>
      </c>
      <c r="AL53" s="13">
        <f t="shared" si="12"/>
        <v>1</v>
      </c>
      <c r="AM53" s="13" t="str">
        <f t="shared" si="13"/>
        <v>徐晃专属武器魂珠-1</v>
      </c>
      <c r="AN53" s="13">
        <f t="shared" si="44"/>
        <v>40</v>
      </c>
      <c r="AO53" s="13">
        <f t="shared" si="45"/>
        <v>0</v>
      </c>
      <c r="AP53" s="13">
        <f t="shared" si="46"/>
        <v>0</v>
      </c>
      <c r="AS53" s="13">
        <v>50</v>
      </c>
      <c r="AT53" s="13">
        <f t="shared" si="14"/>
        <v>1</v>
      </c>
      <c r="AU53" s="13">
        <f t="shared" si="15"/>
        <v>1102001</v>
      </c>
      <c r="AV53" s="13" t="s">
        <v>1380</v>
      </c>
      <c r="AW53" s="13">
        <f t="shared" si="16"/>
        <v>6</v>
      </c>
      <c r="AX53" s="13" t="s">
        <v>1401</v>
      </c>
      <c r="AY53" s="13">
        <f t="shared" si="17"/>
        <v>5</v>
      </c>
      <c r="AZ53" s="13" t="str">
        <f t="shared" si="18"/>
        <v>关羽魂珠-6 等级-5</v>
      </c>
      <c r="BA53" s="25" t="s">
        <v>1409</v>
      </c>
      <c r="BB53" s="14">
        <f t="shared" si="19"/>
        <v>2400</v>
      </c>
      <c r="BC53" s="25" t="s">
        <v>1410</v>
      </c>
      <c r="BD53" s="14">
        <f t="shared" si="20"/>
        <v>960</v>
      </c>
      <c r="BE53" s="25" t="s">
        <v>1411</v>
      </c>
      <c r="BF53" s="14">
        <f t="shared" si="21"/>
        <v>38400</v>
      </c>
    </row>
    <row r="54" spans="1:58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6</v>
      </c>
      <c r="Q54" s="13">
        <f t="shared" si="57"/>
        <v>2000</v>
      </c>
      <c r="R54" s="13">
        <f t="shared" si="58"/>
        <v>1000</v>
      </c>
      <c r="S54" s="13">
        <f t="shared" si="59"/>
        <v>40000</v>
      </c>
      <c r="T54" s="16"/>
      <c r="U54" s="16"/>
      <c r="V54" s="16"/>
      <c r="AH54" s="13">
        <v>51</v>
      </c>
      <c r="AI54" s="13">
        <f t="shared" si="10"/>
        <v>8</v>
      </c>
      <c r="AJ54" s="13">
        <f t="shared" si="11"/>
        <v>1102009</v>
      </c>
      <c r="AK54" s="13" t="s">
        <v>1380</v>
      </c>
      <c r="AL54" s="13">
        <f t="shared" si="12"/>
        <v>2</v>
      </c>
      <c r="AM54" s="13" t="str">
        <f t="shared" si="13"/>
        <v>徐晃专属武器魂珠-2</v>
      </c>
      <c r="AN54" s="13">
        <f t="shared" si="44"/>
        <v>55</v>
      </c>
      <c r="AO54" s="13">
        <f t="shared" si="45"/>
        <v>3</v>
      </c>
      <c r="AP54" s="13">
        <f t="shared" si="46"/>
        <v>0</v>
      </c>
      <c r="AS54" s="13">
        <v>51</v>
      </c>
      <c r="AT54" s="13">
        <f t="shared" si="14"/>
        <v>1</v>
      </c>
      <c r="AU54" s="13">
        <f t="shared" si="15"/>
        <v>1102001</v>
      </c>
      <c r="AV54" s="13" t="s">
        <v>1380</v>
      </c>
      <c r="AW54" s="13">
        <f t="shared" si="16"/>
        <v>6</v>
      </c>
      <c r="AX54" s="13" t="s">
        <v>1401</v>
      </c>
      <c r="AY54" s="13">
        <f t="shared" si="17"/>
        <v>6</v>
      </c>
      <c r="AZ54" s="13" t="str">
        <f t="shared" si="18"/>
        <v>关羽魂珠-6 等级-6</v>
      </c>
      <c r="BA54" s="25" t="s">
        <v>1409</v>
      </c>
      <c r="BB54" s="14">
        <f t="shared" si="19"/>
        <v>3000</v>
      </c>
      <c r="BC54" s="25" t="s">
        <v>1410</v>
      </c>
      <c r="BD54" s="14">
        <f t="shared" si="20"/>
        <v>1200</v>
      </c>
      <c r="BE54" s="25" t="s">
        <v>1411</v>
      </c>
      <c r="BF54" s="14">
        <f t="shared" si="21"/>
        <v>48000</v>
      </c>
    </row>
    <row r="55" spans="1:58" ht="20.25" x14ac:dyDescent="0.2">
      <c r="A55" s="73" t="s">
        <v>1361</v>
      </c>
      <c r="B55" s="73"/>
      <c r="C55" s="73"/>
      <c r="D55" s="73"/>
      <c r="E55" s="73"/>
      <c r="F55" s="73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7</v>
      </c>
      <c r="Q55" s="13">
        <f t="shared" si="57"/>
        <v>2400</v>
      </c>
      <c r="R55" s="13">
        <f t="shared" si="58"/>
        <v>1200</v>
      </c>
      <c r="S55" s="13">
        <f t="shared" si="59"/>
        <v>48000</v>
      </c>
      <c r="T55" s="16"/>
      <c r="U55" s="16"/>
      <c r="V55" s="16"/>
      <c r="AH55" s="13">
        <v>52</v>
      </c>
      <c r="AI55" s="13">
        <f t="shared" si="10"/>
        <v>8</v>
      </c>
      <c r="AJ55" s="13">
        <f t="shared" si="11"/>
        <v>1102009</v>
      </c>
      <c r="AK55" s="13" t="s">
        <v>1380</v>
      </c>
      <c r="AL55" s="13">
        <f t="shared" si="12"/>
        <v>3</v>
      </c>
      <c r="AM55" s="13" t="str">
        <f t="shared" si="13"/>
        <v>徐晃专属武器魂珠-3</v>
      </c>
      <c r="AN55" s="13">
        <f t="shared" si="44"/>
        <v>75</v>
      </c>
      <c r="AO55" s="13">
        <f t="shared" si="45"/>
        <v>3</v>
      </c>
      <c r="AP55" s="13">
        <f t="shared" si="46"/>
        <v>0</v>
      </c>
      <c r="AS55" s="13">
        <v>52</v>
      </c>
      <c r="AT55" s="13">
        <f t="shared" si="14"/>
        <v>1</v>
      </c>
      <c r="AU55" s="13">
        <f t="shared" si="15"/>
        <v>1102001</v>
      </c>
      <c r="AV55" s="13" t="s">
        <v>1380</v>
      </c>
      <c r="AW55" s="13">
        <f t="shared" si="16"/>
        <v>6</v>
      </c>
      <c r="AX55" s="13" t="s">
        <v>1401</v>
      </c>
      <c r="AY55" s="13">
        <f t="shared" si="17"/>
        <v>7</v>
      </c>
      <c r="AZ55" s="13" t="str">
        <f t="shared" si="18"/>
        <v>关羽魂珠-6 等级-7</v>
      </c>
      <c r="BA55" s="25" t="s">
        <v>1409</v>
      </c>
      <c r="BB55" s="14">
        <f t="shared" si="19"/>
        <v>3600</v>
      </c>
      <c r="BC55" s="25" t="s">
        <v>1410</v>
      </c>
      <c r="BD55" s="14">
        <f t="shared" si="20"/>
        <v>1440</v>
      </c>
      <c r="BE55" s="25" t="s">
        <v>1411</v>
      </c>
      <c r="BF55" s="14">
        <f t="shared" si="21"/>
        <v>57600</v>
      </c>
    </row>
    <row r="56" spans="1:58" ht="16.5" x14ac:dyDescent="0.2">
      <c r="A56" s="32"/>
      <c r="B56" s="32">
        <f>SUM(B58:B66)</f>
        <v>37.5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8</v>
      </c>
      <c r="Q56" s="13">
        <f t="shared" ref="Q56:Q57" si="60">D93</f>
        <v>2800</v>
      </c>
      <c r="R56" s="13">
        <f t="shared" ref="R56:R57" si="61">E93</f>
        <v>1400</v>
      </c>
      <c r="S56" s="13">
        <f t="shared" ref="S56:S57" si="62">F93</f>
        <v>56000</v>
      </c>
      <c r="T56" s="16"/>
      <c r="U56" s="16"/>
      <c r="V56" s="16"/>
      <c r="AH56" s="13">
        <v>53</v>
      </c>
      <c r="AI56" s="13">
        <f t="shared" si="10"/>
        <v>8</v>
      </c>
      <c r="AJ56" s="13">
        <f t="shared" si="11"/>
        <v>1102009</v>
      </c>
      <c r="AK56" s="13" t="s">
        <v>1380</v>
      </c>
      <c r="AL56" s="13">
        <f t="shared" si="12"/>
        <v>4</v>
      </c>
      <c r="AM56" s="13" t="str">
        <f t="shared" si="13"/>
        <v>徐晃专属武器魂珠-4</v>
      </c>
      <c r="AN56" s="13">
        <f t="shared" si="44"/>
        <v>85</v>
      </c>
      <c r="AO56" s="13">
        <f t="shared" si="45"/>
        <v>3</v>
      </c>
      <c r="AP56" s="13">
        <f t="shared" si="46"/>
        <v>1</v>
      </c>
      <c r="AS56" s="13">
        <v>53</v>
      </c>
      <c r="AT56" s="13">
        <f t="shared" si="14"/>
        <v>1</v>
      </c>
      <c r="AU56" s="13">
        <f t="shared" si="15"/>
        <v>1102001</v>
      </c>
      <c r="AV56" s="13" t="s">
        <v>1380</v>
      </c>
      <c r="AW56" s="13">
        <f t="shared" si="16"/>
        <v>6</v>
      </c>
      <c r="AX56" s="13" t="s">
        <v>1401</v>
      </c>
      <c r="AY56" s="13">
        <f t="shared" si="17"/>
        <v>8</v>
      </c>
      <c r="AZ56" s="13" t="str">
        <f t="shared" si="18"/>
        <v>关羽魂珠-6 等级-8</v>
      </c>
      <c r="BA56" s="25" t="s">
        <v>1409</v>
      </c>
      <c r="BB56" s="14">
        <f t="shared" si="19"/>
        <v>4200</v>
      </c>
      <c r="BC56" s="25" t="s">
        <v>1410</v>
      </c>
      <c r="BD56" s="14">
        <f t="shared" si="20"/>
        <v>1680</v>
      </c>
      <c r="BE56" s="25" t="s">
        <v>1411</v>
      </c>
      <c r="BF56" s="14">
        <f t="shared" si="21"/>
        <v>67200</v>
      </c>
    </row>
    <row r="57" spans="1:58" ht="17.25" x14ac:dyDescent="0.2">
      <c r="A57" s="12" t="s">
        <v>1353</v>
      </c>
      <c r="B57" s="12" t="s">
        <v>1355</v>
      </c>
      <c r="C57" s="12" t="s">
        <v>1354</v>
      </c>
      <c r="D57" s="12" t="s">
        <v>1356</v>
      </c>
      <c r="E57" s="12" t="s">
        <v>1357</v>
      </c>
      <c r="F57" s="12" t="s">
        <v>1358</v>
      </c>
      <c r="G57" s="12" t="s">
        <v>1366</v>
      </c>
      <c r="H57" s="12" t="s">
        <v>1367</v>
      </c>
      <c r="I57" s="12" t="s">
        <v>1370</v>
      </c>
      <c r="J57" s="12" t="s">
        <v>1386</v>
      </c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9</v>
      </c>
      <c r="Q57" s="13">
        <f t="shared" si="60"/>
        <v>3200</v>
      </c>
      <c r="R57" s="13">
        <f t="shared" si="61"/>
        <v>1600</v>
      </c>
      <c r="S57" s="13">
        <f t="shared" si="62"/>
        <v>64000</v>
      </c>
      <c r="T57" s="16"/>
      <c r="U57" s="16"/>
      <c r="V57" s="16"/>
      <c r="AH57" s="13">
        <v>54</v>
      </c>
      <c r="AI57" s="13">
        <f t="shared" si="10"/>
        <v>8</v>
      </c>
      <c r="AJ57" s="13">
        <f t="shared" si="11"/>
        <v>1102009</v>
      </c>
      <c r="AK57" s="13" t="s">
        <v>1380</v>
      </c>
      <c r="AL57" s="13">
        <f t="shared" si="12"/>
        <v>5</v>
      </c>
      <c r="AM57" s="13" t="str">
        <f t="shared" si="13"/>
        <v>徐晃专属武器魂珠-5</v>
      </c>
      <c r="AN57" s="13">
        <f t="shared" si="44"/>
        <v>110</v>
      </c>
      <c r="AO57" s="13">
        <f t="shared" si="45"/>
        <v>3</v>
      </c>
      <c r="AP57" s="13">
        <f t="shared" si="46"/>
        <v>2</v>
      </c>
      <c r="AS57" s="13">
        <v>54</v>
      </c>
      <c r="AT57" s="13">
        <f t="shared" si="14"/>
        <v>1</v>
      </c>
      <c r="AU57" s="13">
        <f t="shared" si="15"/>
        <v>1102001</v>
      </c>
      <c r="AV57" s="13" t="s">
        <v>1380</v>
      </c>
      <c r="AW57" s="13">
        <f t="shared" si="16"/>
        <v>6</v>
      </c>
      <c r="AX57" s="13" t="s">
        <v>1401</v>
      </c>
      <c r="AY57" s="13">
        <f t="shared" si="17"/>
        <v>9</v>
      </c>
      <c r="AZ57" s="13" t="str">
        <f t="shared" si="18"/>
        <v>关羽魂珠-6 等级-9</v>
      </c>
      <c r="BA57" s="25" t="s">
        <v>1409</v>
      </c>
      <c r="BB57" s="14">
        <f t="shared" si="19"/>
        <v>4800</v>
      </c>
      <c r="BC57" s="25" t="s">
        <v>1410</v>
      </c>
      <c r="BD57" s="14">
        <f t="shared" si="20"/>
        <v>1920</v>
      </c>
      <c r="BE57" s="25" t="s">
        <v>1411</v>
      </c>
      <c r="BF57" s="14">
        <f t="shared" si="21"/>
        <v>76800</v>
      </c>
    </row>
    <row r="58" spans="1:58" ht="16.5" x14ac:dyDescent="0.2">
      <c r="A58" s="13">
        <v>1</v>
      </c>
      <c r="B58" s="13">
        <v>1</v>
      </c>
      <c r="C58" s="26">
        <f>B58/$B$14</f>
        <v>2.6666666666666668E-2</v>
      </c>
      <c r="D58" s="14">
        <f>ROUND(G$7*$C58,0)</f>
        <v>133</v>
      </c>
      <c r="E58" s="14">
        <f t="shared" ref="E58:F58" si="63">ROUND(H$7*$C58,0)</f>
        <v>67</v>
      </c>
      <c r="F58" s="14">
        <f t="shared" si="63"/>
        <v>2667</v>
      </c>
      <c r="G58" s="13">
        <v>120</v>
      </c>
      <c r="H58" s="13">
        <v>60</v>
      </c>
      <c r="I58" s="13">
        <v>2400</v>
      </c>
      <c r="J58" s="13" t="s">
        <v>1387</v>
      </c>
      <c r="K58" s="16"/>
      <c r="L58" s="16"/>
      <c r="M58" s="16"/>
      <c r="N58" s="13">
        <v>55</v>
      </c>
      <c r="O58" s="13">
        <f t="shared" si="5"/>
        <v>7</v>
      </c>
      <c r="P58" s="13">
        <f t="shared" si="6"/>
        <v>1</v>
      </c>
      <c r="Q58" s="13">
        <f>D100</f>
        <v>533</v>
      </c>
      <c r="R58" s="13">
        <f t="shared" ref="R58:S58" si="64">E100</f>
        <v>267</v>
      </c>
      <c r="S58" s="13">
        <f t="shared" si="64"/>
        <v>10667</v>
      </c>
      <c r="T58" s="16"/>
      <c r="U58" s="16"/>
      <c r="V58" s="16"/>
      <c r="AH58" s="13">
        <v>55</v>
      </c>
      <c r="AI58" s="13">
        <f t="shared" si="10"/>
        <v>8</v>
      </c>
      <c r="AJ58" s="13">
        <f t="shared" si="11"/>
        <v>1102009</v>
      </c>
      <c r="AK58" s="13" t="s">
        <v>1380</v>
      </c>
      <c r="AL58" s="13">
        <f t="shared" si="12"/>
        <v>6</v>
      </c>
      <c r="AM58" s="13" t="str">
        <f t="shared" si="13"/>
        <v>徐晃专属武器魂珠-6</v>
      </c>
      <c r="AN58" s="13">
        <f t="shared" si="44"/>
        <v>130</v>
      </c>
      <c r="AO58" s="13">
        <f t="shared" si="45"/>
        <v>3</v>
      </c>
      <c r="AP58" s="13">
        <f t="shared" si="46"/>
        <v>3</v>
      </c>
      <c r="AS58" s="13">
        <v>55</v>
      </c>
      <c r="AT58" s="13">
        <f t="shared" si="14"/>
        <v>1</v>
      </c>
      <c r="AU58" s="13">
        <f t="shared" si="15"/>
        <v>1102001</v>
      </c>
      <c r="AV58" s="13" t="s">
        <v>1380</v>
      </c>
      <c r="AW58" s="13">
        <f t="shared" si="16"/>
        <v>7</v>
      </c>
      <c r="AX58" s="13" t="s">
        <v>1401</v>
      </c>
      <c r="AY58" s="13">
        <f t="shared" si="17"/>
        <v>1</v>
      </c>
      <c r="AZ58" s="13" t="str">
        <f t="shared" si="18"/>
        <v>关羽魂珠-7 等级-1</v>
      </c>
      <c r="BA58" s="25" t="s">
        <v>1409</v>
      </c>
      <c r="BB58" s="14">
        <f t="shared" si="19"/>
        <v>800</v>
      </c>
      <c r="BC58" s="25" t="s">
        <v>1410</v>
      </c>
      <c r="BD58" s="14">
        <f t="shared" si="20"/>
        <v>320</v>
      </c>
      <c r="BE58" s="25" t="s">
        <v>1411</v>
      </c>
      <c r="BF58" s="14">
        <f t="shared" si="21"/>
        <v>12800</v>
      </c>
    </row>
    <row r="59" spans="1:58" ht="16.5" x14ac:dyDescent="0.2">
      <c r="A59" s="13">
        <v>2</v>
      </c>
      <c r="B59" s="13">
        <v>1.5</v>
      </c>
      <c r="C59" s="26">
        <f t="shared" ref="C59:C66" si="65">B59/$B$14</f>
        <v>0.04</v>
      </c>
      <c r="D59" s="14">
        <f t="shared" ref="D59:D66" si="66">ROUND(G$7*$C59,0)</f>
        <v>200</v>
      </c>
      <c r="E59" s="14">
        <f t="shared" ref="E59:E66" si="67">ROUND(H$7*$C59,0)</f>
        <v>100</v>
      </c>
      <c r="F59" s="14">
        <f t="shared" ref="F59:F66" si="68">ROUND(I$7*$C59,0)</f>
        <v>4000</v>
      </c>
      <c r="G59" s="13">
        <v>200</v>
      </c>
      <c r="H59" s="13">
        <v>100</v>
      </c>
      <c r="I59" s="13">
        <v>4000</v>
      </c>
      <c r="J59" s="13" t="s">
        <v>1388</v>
      </c>
      <c r="K59" s="16"/>
      <c r="L59" s="16"/>
      <c r="M59" s="16"/>
      <c r="N59" s="13">
        <v>56</v>
      </c>
      <c r="O59" s="13">
        <f t="shared" si="5"/>
        <v>7</v>
      </c>
      <c r="P59" s="13">
        <f t="shared" si="6"/>
        <v>2</v>
      </c>
      <c r="Q59" s="13">
        <f t="shared" ref="Q59:Q66" si="69">D101</f>
        <v>800</v>
      </c>
      <c r="R59" s="13">
        <f t="shared" ref="R59:R66" si="70">E101</f>
        <v>400</v>
      </c>
      <c r="S59" s="13">
        <f t="shared" ref="S59:S66" si="71">F101</f>
        <v>16000</v>
      </c>
      <c r="T59" s="16"/>
      <c r="U59" s="16"/>
      <c r="V59" s="16"/>
      <c r="AH59" s="13">
        <v>56</v>
      </c>
      <c r="AI59" s="13">
        <f t="shared" si="10"/>
        <v>8</v>
      </c>
      <c r="AJ59" s="13">
        <f t="shared" si="11"/>
        <v>1102009</v>
      </c>
      <c r="AK59" s="13" t="s">
        <v>1380</v>
      </c>
      <c r="AL59" s="13">
        <f t="shared" si="12"/>
        <v>7</v>
      </c>
      <c r="AM59" s="13" t="str">
        <f t="shared" si="13"/>
        <v>徐晃专属武器魂珠-7</v>
      </c>
      <c r="AN59" s="13">
        <f t="shared" si="44"/>
        <v>150</v>
      </c>
      <c r="AO59" s="13">
        <f t="shared" si="45"/>
        <v>3</v>
      </c>
      <c r="AP59" s="13">
        <f t="shared" si="46"/>
        <v>4</v>
      </c>
      <c r="AS59" s="13">
        <v>56</v>
      </c>
      <c r="AT59" s="13">
        <f t="shared" si="14"/>
        <v>1</v>
      </c>
      <c r="AU59" s="13">
        <f t="shared" si="15"/>
        <v>1102001</v>
      </c>
      <c r="AV59" s="13" t="s">
        <v>1380</v>
      </c>
      <c r="AW59" s="13">
        <f t="shared" si="16"/>
        <v>7</v>
      </c>
      <c r="AX59" s="13" t="s">
        <v>1401</v>
      </c>
      <c r="AY59" s="13">
        <f t="shared" si="17"/>
        <v>2</v>
      </c>
      <c r="AZ59" s="13" t="str">
        <f t="shared" si="18"/>
        <v>关羽魂珠-7 等级-2</v>
      </c>
      <c r="BA59" s="25" t="s">
        <v>1409</v>
      </c>
      <c r="BB59" s="14">
        <f t="shared" si="19"/>
        <v>1200</v>
      </c>
      <c r="BC59" s="25" t="s">
        <v>1410</v>
      </c>
      <c r="BD59" s="14">
        <f t="shared" si="20"/>
        <v>480</v>
      </c>
      <c r="BE59" s="25" t="s">
        <v>1411</v>
      </c>
      <c r="BF59" s="14">
        <f t="shared" si="21"/>
        <v>19200</v>
      </c>
    </row>
    <row r="60" spans="1:58" ht="16.5" x14ac:dyDescent="0.2">
      <c r="A60" s="13">
        <v>3</v>
      </c>
      <c r="B60" s="13">
        <v>2</v>
      </c>
      <c r="C60" s="26">
        <f t="shared" si="65"/>
        <v>5.3333333333333337E-2</v>
      </c>
      <c r="D60" s="14">
        <f t="shared" si="66"/>
        <v>267</v>
      </c>
      <c r="E60" s="14">
        <f t="shared" si="67"/>
        <v>133</v>
      </c>
      <c r="F60" s="14">
        <f t="shared" si="68"/>
        <v>5333</v>
      </c>
      <c r="G60" s="13">
        <v>250</v>
      </c>
      <c r="H60" s="13">
        <v>125</v>
      </c>
      <c r="I60" s="13">
        <v>5000</v>
      </c>
      <c r="J60" s="13" t="s">
        <v>1389</v>
      </c>
      <c r="K60" s="16"/>
      <c r="L60" s="16"/>
      <c r="M60" s="16"/>
      <c r="N60" s="13">
        <v>57</v>
      </c>
      <c r="O60" s="13">
        <f t="shared" si="5"/>
        <v>7</v>
      </c>
      <c r="P60" s="13">
        <f t="shared" si="6"/>
        <v>3</v>
      </c>
      <c r="Q60" s="13">
        <f t="shared" si="69"/>
        <v>1067</v>
      </c>
      <c r="R60" s="13">
        <f t="shared" si="70"/>
        <v>533</v>
      </c>
      <c r="S60" s="13">
        <f t="shared" si="71"/>
        <v>21333</v>
      </c>
      <c r="T60" s="16"/>
      <c r="U60" s="16"/>
      <c r="V60" s="16"/>
      <c r="AH60" s="13">
        <v>57</v>
      </c>
      <c r="AI60" s="13">
        <f t="shared" si="10"/>
        <v>9</v>
      </c>
      <c r="AJ60" s="13">
        <f t="shared" si="11"/>
        <v>1102010</v>
      </c>
      <c r="AK60" s="13" t="s">
        <v>1380</v>
      </c>
      <c r="AL60" s="13">
        <f t="shared" si="12"/>
        <v>1</v>
      </c>
      <c r="AM60" s="13" t="str">
        <f t="shared" si="13"/>
        <v>张郃专属武器魂珠-1</v>
      </c>
      <c r="AN60" s="13">
        <f t="shared" si="44"/>
        <v>40</v>
      </c>
      <c r="AO60" s="13">
        <f t="shared" si="45"/>
        <v>0</v>
      </c>
      <c r="AP60" s="13">
        <f t="shared" si="46"/>
        <v>0</v>
      </c>
      <c r="AS60" s="13">
        <v>57</v>
      </c>
      <c r="AT60" s="13">
        <f t="shared" si="14"/>
        <v>1</v>
      </c>
      <c r="AU60" s="13">
        <f t="shared" si="15"/>
        <v>1102001</v>
      </c>
      <c r="AV60" s="13" t="s">
        <v>1380</v>
      </c>
      <c r="AW60" s="13">
        <f t="shared" si="16"/>
        <v>7</v>
      </c>
      <c r="AX60" s="13" t="s">
        <v>1401</v>
      </c>
      <c r="AY60" s="13">
        <f t="shared" si="17"/>
        <v>3</v>
      </c>
      <c r="AZ60" s="13" t="str">
        <f t="shared" si="18"/>
        <v>关羽魂珠-7 等级-3</v>
      </c>
      <c r="BA60" s="25" t="s">
        <v>1409</v>
      </c>
      <c r="BB60" s="14">
        <f t="shared" si="19"/>
        <v>1601</v>
      </c>
      <c r="BC60" s="25" t="s">
        <v>1410</v>
      </c>
      <c r="BD60" s="14">
        <f t="shared" si="20"/>
        <v>640</v>
      </c>
      <c r="BE60" s="25" t="s">
        <v>1411</v>
      </c>
      <c r="BF60" s="14">
        <f t="shared" si="21"/>
        <v>25600</v>
      </c>
    </row>
    <row r="61" spans="1:58" ht="16.5" x14ac:dyDescent="0.2">
      <c r="A61" s="13">
        <v>4</v>
      </c>
      <c r="B61" s="13">
        <v>3</v>
      </c>
      <c r="C61" s="26">
        <f t="shared" si="65"/>
        <v>0.08</v>
      </c>
      <c r="D61" s="14">
        <f t="shared" si="66"/>
        <v>400</v>
      </c>
      <c r="E61" s="14">
        <f t="shared" si="67"/>
        <v>200</v>
      </c>
      <c r="F61" s="14">
        <f t="shared" si="68"/>
        <v>8000</v>
      </c>
      <c r="G61" s="13">
        <v>400</v>
      </c>
      <c r="H61" s="13">
        <v>200</v>
      </c>
      <c r="I61" s="13">
        <v>8000</v>
      </c>
      <c r="J61" s="13" t="s">
        <v>1390</v>
      </c>
      <c r="K61" s="16"/>
      <c r="L61" s="16"/>
      <c r="M61" s="16"/>
      <c r="N61" s="13">
        <v>58</v>
      </c>
      <c r="O61" s="13">
        <f t="shared" si="5"/>
        <v>7</v>
      </c>
      <c r="P61" s="13">
        <f t="shared" si="6"/>
        <v>4</v>
      </c>
      <c r="Q61" s="13">
        <f t="shared" si="69"/>
        <v>1600</v>
      </c>
      <c r="R61" s="13">
        <f t="shared" si="70"/>
        <v>800</v>
      </c>
      <c r="S61" s="13">
        <f t="shared" si="71"/>
        <v>32000</v>
      </c>
      <c r="T61" s="16"/>
      <c r="U61" s="16"/>
      <c r="V61" s="16"/>
      <c r="AH61" s="13">
        <v>58</v>
      </c>
      <c r="AI61" s="13">
        <f t="shared" si="10"/>
        <v>9</v>
      </c>
      <c r="AJ61" s="13">
        <f t="shared" si="11"/>
        <v>1102010</v>
      </c>
      <c r="AK61" s="13" t="s">
        <v>1380</v>
      </c>
      <c r="AL61" s="13">
        <f t="shared" si="12"/>
        <v>2</v>
      </c>
      <c r="AM61" s="13" t="str">
        <f t="shared" si="13"/>
        <v>张郃专属武器魂珠-2</v>
      </c>
      <c r="AN61" s="13">
        <f t="shared" si="44"/>
        <v>55</v>
      </c>
      <c r="AO61" s="13">
        <f t="shared" si="45"/>
        <v>3</v>
      </c>
      <c r="AP61" s="13">
        <f t="shared" si="46"/>
        <v>0</v>
      </c>
      <c r="AS61" s="13">
        <v>58</v>
      </c>
      <c r="AT61" s="13">
        <f t="shared" si="14"/>
        <v>1</v>
      </c>
      <c r="AU61" s="13">
        <f t="shared" si="15"/>
        <v>1102001</v>
      </c>
      <c r="AV61" s="13" t="s">
        <v>1380</v>
      </c>
      <c r="AW61" s="13">
        <f t="shared" si="16"/>
        <v>7</v>
      </c>
      <c r="AX61" s="13" t="s">
        <v>1401</v>
      </c>
      <c r="AY61" s="13">
        <f t="shared" si="17"/>
        <v>4</v>
      </c>
      <c r="AZ61" s="13" t="str">
        <f t="shared" si="18"/>
        <v>关羽魂珠-7 等级-4</v>
      </c>
      <c r="BA61" s="25" t="s">
        <v>1409</v>
      </c>
      <c r="BB61" s="14">
        <f t="shared" si="19"/>
        <v>2400</v>
      </c>
      <c r="BC61" s="25" t="s">
        <v>1410</v>
      </c>
      <c r="BD61" s="14">
        <f t="shared" si="20"/>
        <v>960</v>
      </c>
      <c r="BE61" s="25" t="s">
        <v>1411</v>
      </c>
      <c r="BF61" s="14">
        <f t="shared" si="21"/>
        <v>38400</v>
      </c>
    </row>
    <row r="62" spans="1:58" ht="16.5" x14ac:dyDescent="0.2">
      <c r="A62" s="13">
        <v>5</v>
      </c>
      <c r="B62" s="13">
        <v>4</v>
      </c>
      <c r="C62" s="26">
        <f t="shared" si="65"/>
        <v>0.10666666666666667</v>
      </c>
      <c r="D62" s="14">
        <f t="shared" si="66"/>
        <v>533</v>
      </c>
      <c r="E62" s="14">
        <f t="shared" si="67"/>
        <v>267</v>
      </c>
      <c r="F62" s="14">
        <f t="shared" si="68"/>
        <v>10667</v>
      </c>
      <c r="G62" s="13">
        <v>550</v>
      </c>
      <c r="H62" s="13">
        <v>275</v>
      </c>
      <c r="I62" s="13">
        <v>11000</v>
      </c>
      <c r="J62" s="13" t="s">
        <v>1391</v>
      </c>
      <c r="K62" s="16"/>
      <c r="L62" s="16"/>
      <c r="M62" s="16"/>
      <c r="N62" s="13">
        <v>59</v>
      </c>
      <c r="O62" s="13">
        <f t="shared" si="5"/>
        <v>7</v>
      </c>
      <c r="P62" s="13">
        <f t="shared" si="6"/>
        <v>5</v>
      </c>
      <c r="Q62" s="13">
        <f t="shared" si="69"/>
        <v>2133</v>
      </c>
      <c r="R62" s="13">
        <f t="shared" si="70"/>
        <v>1067</v>
      </c>
      <c r="S62" s="13">
        <f t="shared" si="71"/>
        <v>42667</v>
      </c>
      <c r="T62" s="16"/>
      <c r="U62" s="16"/>
      <c r="V62" s="16"/>
      <c r="AH62" s="13">
        <v>59</v>
      </c>
      <c r="AI62" s="13">
        <f t="shared" si="10"/>
        <v>9</v>
      </c>
      <c r="AJ62" s="13">
        <f t="shared" si="11"/>
        <v>1102010</v>
      </c>
      <c r="AK62" s="13" t="s">
        <v>1380</v>
      </c>
      <c r="AL62" s="13">
        <f t="shared" si="12"/>
        <v>3</v>
      </c>
      <c r="AM62" s="13" t="str">
        <f t="shared" si="13"/>
        <v>张郃专属武器魂珠-3</v>
      </c>
      <c r="AN62" s="13">
        <f t="shared" si="44"/>
        <v>75</v>
      </c>
      <c r="AO62" s="13">
        <f t="shared" si="45"/>
        <v>3</v>
      </c>
      <c r="AP62" s="13">
        <f t="shared" si="46"/>
        <v>0</v>
      </c>
      <c r="AS62" s="13">
        <v>59</v>
      </c>
      <c r="AT62" s="13">
        <f t="shared" si="14"/>
        <v>1</v>
      </c>
      <c r="AU62" s="13">
        <f t="shared" si="15"/>
        <v>1102001</v>
      </c>
      <c r="AV62" s="13" t="s">
        <v>1380</v>
      </c>
      <c r="AW62" s="13">
        <f t="shared" si="16"/>
        <v>7</v>
      </c>
      <c r="AX62" s="13" t="s">
        <v>1401</v>
      </c>
      <c r="AY62" s="13">
        <f t="shared" si="17"/>
        <v>5</v>
      </c>
      <c r="AZ62" s="13" t="str">
        <f t="shared" si="18"/>
        <v>关羽魂珠-7 等级-5</v>
      </c>
      <c r="BA62" s="25" t="s">
        <v>1409</v>
      </c>
      <c r="BB62" s="14">
        <f t="shared" si="19"/>
        <v>3200</v>
      </c>
      <c r="BC62" s="25" t="s">
        <v>1410</v>
      </c>
      <c r="BD62" s="14">
        <f t="shared" si="20"/>
        <v>1280</v>
      </c>
      <c r="BE62" s="25" t="s">
        <v>1411</v>
      </c>
      <c r="BF62" s="14">
        <f t="shared" si="21"/>
        <v>51200</v>
      </c>
    </row>
    <row r="63" spans="1:58" ht="16.5" x14ac:dyDescent="0.2">
      <c r="A63" s="13">
        <v>6</v>
      </c>
      <c r="B63" s="13">
        <v>5</v>
      </c>
      <c r="C63" s="26">
        <f t="shared" si="65"/>
        <v>0.13333333333333333</v>
      </c>
      <c r="D63" s="14">
        <f t="shared" si="66"/>
        <v>667</v>
      </c>
      <c r="E63" s="14">
        <f t="shared" si="67"/>
        <v>333</v>
      </c>
      <c r="F63" s="14">
        <f t="shared" si="68"/>
        <v>13333</v>
      </c>
      <c r="G63" s="13">
        <v>650</v>
      </c>
      <c r="H63" s="13">
        <v>375</v>
      </c>
      <c r="I63" s="13">
        <v>13000</v>
      </c>
      <c r="J63" s="13" t="s">
        <v>1392</v>
      </c>
      <c r="K63" s="16"/>
      <c r="L63" s="16"/>
      <c r="M63" s="16"/>
      <c r="N63" s="13">
        <v>60</v>
      </c>
      <c r="O63" s="13">
        <f t="shared" si="5"/>
        <v>7</v>
      </c>
      <c r="P63" s="13">
        <f t="shared" si="6"/>
        <v>6</v>
      </c>
      <c r="Q63" s="13">
        <f t="shared" si="69"/>
        <v>2667</v>
      </c>
      <c r="R63" s="13">
        <f t="shared" si="70"/>
        <v>1333</v>
      </c>
      <c r="S63" s="13">
        <f t="shared" si="71"/>
        <v>53333</v>
      </c>
      <c r="T63" s="16"/>
      <c r="U63" s="16"/>
      <c r="V63" s="16"/>
      <c r="AH63" s="13">
        <v>60</v>
      </c>
      <c r="AI63" s="13">
        <f t="shared" si="10"/>
        <v>9</v>
      </c>
      <c r="AJ63" s="13">
        <f t="shared" si="11"/>
        <v>1102010</v>
      </c>
      <c r="AK63" s="13" t="s">
        <v>1380</v>
      </c>
      <c r="AL63" s="13">
        <f t="shared" si="12"/>
        <v>4</v>
      </c>
      <c r="AM63" s="13" t="str">
        <f t="shared" si="13"/>
        <v>张郃专属武器魂珠-4</v>
      </c>
      <c r="AN63" s="13">
        <f t="shared" si="44"/>
        <v>85</v>
      </c>
      <c r="AO63" s="13">
        <f t="shared" si="45"/>
        <v>3</v>
      </c>
      <c r="AP63" s="13">
        <f t="shared" si="46"/>
        <v>1</v>
      </c>
      <c r="AS63" s="13">
        <v>60</v>
      </c>
      <c r="AT63" s="13">
        <f t="shared" si="14"/>
        <v>1</v>
      </c>
      <c r="AU63" s="13">
        <f t="shared" si="15"/>
        <v>1102001</v>
      </c>
      <c r="AV63" s="13" t="s">
        <v>1380</v>
      </c>
      <c r="AW63" s="13">
        <f t="shared" si="16"/>
        <v>7</v>
      </c>
      <c r="AX63" s="13" t="s">
        <v>1401</v>
      </c>
      <c r="AY63" s="13">
        <f t="shared" si="17"/>
        <v>6</v>
      </c>
      <c r="AZ63" s="13" t="str">
        <f t="shared" si="18"/>
        <v>关羽魂珠-7 等级-6</v>
      </c>
      <c r="BA63" s="25" t="s">
        <v>1409</v>
      </c>
      <c r="BB63" s="14">
        <f t="shared" si="19"/>
        <v>4001</v>
      </c>
      <c r="BC63" s="25" t="s">
        <v>1410</v>
      </c>
      <c r="BD63" s="14">
        <f t="shared" si="20"/>
        <v>1600</v>
      </c>
      <c r="BE63" s="25" t="s">
        <v>1411</v>
      </c>
      <c r="BF63" s="14">
        <f t="shared" si="21"/>
        <v>64000</v>
      </c>
    </row>
    <row r="64" spans="1:58" ht="16.5" x14ac:dyDescent="0.2">
      <c r="A64" s="13">
        <v>7</v>
      </c>
      <c r="B64" s="13">
        <v>6</v>
      </c>
      <c r="C64" s="26">
        <f t="shared" si="65"/>
        <v>0.16</v>
      </c>
      <c r="D64" s="14">
        <f t="shared" si="66"/>
        <v>800</v>
      </c>
      <c r="E64" s="14">
        <f t="shared" si="67"/>
        <v>400</v>
      </c>
      <c r="F64" s="14">
        <f t="shared" si="68"/>
        <v>16000</v>
      </c>
      <c r="G64" s="13">
        <v>800</v>
      </c>
      <c r="H64" s="13">
        <v>400</v>
      </c>
      <c r="I64" s="13">
        <v>16000</v>
      </c>
      <c r="J64" s="13" t="s">
        <v>1393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7</v>
      </c>
      <c r="Q64" s="13">
        <f t="shared" si="69"/>
        <v>3200</v>
      </c>
      <c r="R64" s="13">
        <f t="shared" si="70"/>
        <v>1600</v>
      </c>
      <c r="S64" s="13">
        <f t="shared" si="71"/>
        <v>64000</v>
      </c>
      <c r="T64" s="16"/>
      <c r="U64" s="16"/>
      <c r="V64" s="16"/>
      <c r="AH64" s="13">
        <v>61</v>
      </c>
      <c r="AI64" s="13">
        <f t="shared" si="10"/>
        <v>9</v>
      </c>
      <c r="AJ64" s="13">
        <f t="shared" si="11"/>
        <v>1102010</v>
      </c>
      <c r="AK64" s="13" t="s">
        <v>1380</v>
      </c>
      <c r="AL64" s="13">
        <f t="shared" si="12"/>
        <v>5</v>
      </c>
      <c r="AM64" s="13" t="str">
        <f t="shared" si="13"/>
        <v>张郃专属武器魂珠-5</v>
      </c>
      <c r="AN64" s="13">
        <f t="shared" si="44"/>
        <v>110</v>
      </c>
      <c r="AO64" s="13">
        <f t="shared" si="45"/>
        <v>3</v>
      </c>
      <c r="AP64" s="13">
        <f t="shared" si="46"/>
        <v>2</v>
      </c>
      <c r="AS64" s="13">
        <v>61</v>
      </c>
      <c r="AT64" s="13">
        <f t="shared" si="14"/>
        <v>1</v>
      </c>
      <c r="AU64" s="13">
        <f t="shared" si="15"/>
        <v>1102001</v>
      </c>
      <c r="AV64" s="13" t="s">
        <v>1380</v>
      </c>
      <c r="AW64" s="13">
        <f t="shared" si="16"/>
        <v>7</v>
      </c>
      <c r="AX64" s="13" t="s">
        <v>1401</v>
      </c>
      <c r="AY64" s="13">
        <f t="shared" si="17"/>
        <v>7</v>
      </c>
      <c r="AZ64" s="13" t="str">
        <f t="shared" si="18"/>
        <v>关羽魂珠-7 等级-7</v>
      </c>
      <c r="BA64" s="25" t="s">
        <v>1409</v>
      </c>
      <c r="BB64" s="14">
        <f t="shared" si="19"/>
        <v>4800</v>
      </c>
      <c r="BC64" s="25" t="s">
        <v>1410</v>
      </c>
      <c r="BD64" s="14">
        <f t="shared" si="20"/>
        <v>1920</v>
      </c>
      <c r="BE64" s="25" t="s">
        <v>1411</v>
      </c>
      <c r="BF64" s="14">
        <f t="shared" si="21"/>
        <v>76800</v>
      </c>
    </row>
    <row r="65" spans="1:58" ht="16.5" x14ac:dyDescent="0.2">
      <c r="A65" s="13">
        <v>8</v>
      </c>
      <c r="B65" s="13">
        <v>7</v>
      </c>
      <c r="C65" s="26">
        <f t="shared" si="65"/>
        <v>0.18666666666666668</v>
      </c>
      <c r="D65" s="14">
        <f t="shared" si="66"/>
        <v>933</v>
      </c>
      <c r="E65" s="14">
        <f t="shared" si="67"/>
        <v>467</v>
      </c>
      <c r="F65" s="14">
        <f t="shared" si="68"/>
        <v>18667</v>
      </c>
      <c r="G65" s="13">
        <v>930</v>
      </c>
      <c r="H65" s="13">
        <v>465</v>
      </c>
      <c r="I65" s="13">
        <v>1860</v>
      </c>
      <c r="J65" s="13" t="s">
        <v>1395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8</v>
      </c>
      <c r="Q65" s="13">
        <f t="shared" si="69"/>
        <v>3733</v>
      </c>
      <c r="R65" s="13">
        <f t="shared" si="70"/>
        <v>1867</v>
      </c>
      <c r="S65" s="13">
        <f t="shared" si="71"/>
        <v>74667</v>
      </c>
      <c r="T65" s="16"/>
      <c r="U65" s="16"/>
      <c r="V65" s="16"/>
      <c r="AH65" s="13">
        <v>62</v>
      </c>
      <c r="AI65" s="13">
        <f t="shared" si="10"/>
        <v>9</v>
      </c>
      <c r="AJ65" s="13">
        <f t="shared" si="11"/>
        <v>1102010</v>
      </c>
      <c r="AK65" s="13" t="s">
        <v>1380</v>
      </c>
      <c r="AL65" s="13">
        <f t="shared" si="12"/>
        <v>6</v>
      </c>
      <c r="AM65" s="13" t="str">
        <f t="shared" si="13"/>
        <v>张郃专属武器魂珠-6</v>
      </c>
      <c r="AN65" s="13">
        <f t="shared" si="44"/>
        <v>130</v>
      </c>
      <c r="AO65" s="13">
        <f t="shared" si="45"/>
        <v>3</v>
      </c>
      <c r="AP65" s="13">
        <f t="shared" si="46"/>
        <v>3</v>
      </c>
      <c r="AS65" s="13">
        <v>62</v>
      </c>
      <c r="AT65" s="13">
        <f t="shared" si="14"/>
        <v>1</v>
      </c>
      <c r="AU65" s="13">
        <f t="shared" si="15"/>
        <v>1102001</v>
      </c>
      <c r="AV65" s="13" t="s">
        <v>1380</v>
      </c>
      <c r="AW65" s="13">
        <f t="shared" si="16"/>
        <v>7</v>
      </c>
      <c r="AX65" s="13" t="s">
        <v>1401</v>
      </c>
      <c r="AY65" s="13">
        <f t="shared" si="17"/>
        <v>8</v>
      </c>
      <c r="AZ65" s="13" t="str">
        <f t="shared" si="18"/>
        <v>关羽魂珠-7 等级-8</v>
      </c>
      <c r="BA65" s="25" t="s">
        <v>1409</v>
      </c>
      <c r="BB65" s="14">
        <f t="shared" si="19"/>
        <v>5600</v>
      </c>
      <c r="BC65" s="25" t="s">
        <v>1410</v>
      </c>
      <c r="BD65" s="14">
        <f t="shared" si="20"/>
        <v>2240</v>
      </c>
      <c r="BE65" s="25" t="s">
        <v>1411</v>
      </c>
      <c r="BF65" s="14">
        <f t="shared" si="21"/>
        <v>89600</v>
      </c>
    </row>
    <row r="66" spans="1:58" ht="16.5" x14ac:dyDescent="0.2">
      <c r="A66" s="13">
        <v>9</v>
      </c>
      <c r="B66" s="13">
        <v>8</v>
      </c>
      <c r="C66" s="26">
        <f t="shared" si="65"/>
        <v>0.21333333333333335</v>
      </c>
      <c r="D66" s="14">
        <f t="shared" si="66"/>
        <v>1067</v>
      </c>
      <c r="E66" s="14">
        <f t="shared" si="67"/>
        <v>533</v>
      </c>
      <c r="F66" s="14">
        <f t="shared" si="68"/>
        <v>21333</v>
      </c>
      <c r="G66" s="13">
        <v>1100</v>
      </c>
      <c r="H66" s="13">
        <v>600</v>
      </c>
      <c r="I66" s="13">
        <v>2400</v>
      </c>
      <c r="J66" s="13" t="s">
        <v>1394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9</v>
      </c>
      <c r="Q66" s="13">
        <f t="shared" si="69"/>
        <v>4267</v>
      </c>
      <c r="R66" s="13">
        <f t="shared" si="70"/>
        <v>2133</v>
      </c>
      <c r="S66" s="13">
        <f t="shared" si="71"/>
        <v>85333</v>
      </c>
      <c r="T66" s="16"/>
      <c r="U66" s="16"/>
      <c r="V66" s="16"/>
      <c r="AH66" s="13">
        <v>63</v>
      </c>
      <c r="AI66" s="13">
        <f t="shared" si="10"/>
        <v>9</v>
      </c>
      <c r="AJ66" s="13">
        <f t="shared" si="11"/>
        <v>1102010</v>
      </c>
      <c r="AK66" s="13" t="s">
        <v>1380</v>
      </c>
      <c r="AL66" s="13">
        <f t="shared" si="12"/>
        <v>7</v>
      </c>
      <c r="AM66" s="13" t="str">
        <f t="shared" si="13"/>
        <v>张郃专属武器魂珠-7</v>
      </c>
      <c r="AN66" s="13">
        <f t="shared" si="44"/>
        <v>150</v>
      </c>
      <c r="AO66" s="13">
        <f t="shared" si="45"/>
        <v>3</v>
      </c>
      <c r="AP66" s="13">
        <f t="shared" si="46"/>
        <v>4</v>
      </c>
      <c r="AS66" s="13">
        <v>63</v>
      </c>
      <c r="AT66" s="13">
        <f t="shared" si="14"/>
        <v>1</v>
      </c>
      <c r="AU66" s="13">
        <f t="shared" si="15"/>
        <v>1102001</v>
      </c>
      <c r="AV66" s="13" t="s">
        <v>1380</v>
      </c>
      <c r="AW66" s="13">
        <f t="shared" si="16"/>
        <v>7</v>
      </c>
      <c r="AX66" s="13" t="s">
        <v>1401</v>
      </c>
      <c r="AY66" s="13">
        <f t="shared" si="17"/>
        <v>9</v>
      </c>
      <c r="AZ66" s="13" t="str">
        <f t="shared" si="18"/>
        <v>关羽魂珠-7 等级-9</v>
      </c>
      <c r="BA66" s="25" t="s">
        <v>1409</v>
      </c>
      <c r="BB66" s="14">
        <f t="shared" si="19"/>
        <v>6401</v>
      </c>
      <c r="BC66" s="25" t="s">
        <v>1410</v>
      </c>
      <c r="BD66" s="14">
        <f t="shared" si="20"/>
        <v>2560</v>
      </c>
      <c r="BE66" s="25" t="s">
        <v>1411</v>
      </c>
      <c r="BF66" s="14">
        <f t="shared" si="21"/>
        <v>102400</v>
      </c>
    </row>
    <row r="67" spans="1:58" ht="16.5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AH67" s="13">
        <v>64</v>
      </c>
      <c r="AI67" s="13">
        <f t="shared" si="10"/>
        <v>10</v>
      </c>
      <c r="AJ67" s="13">
        <f t="shared" si="11"/>
        <v>1102011</v>
      </c>
      <c r="AK67" s="13" t="s">
        <v>1380</v>
      </c>
      <c r="AL67" s="13">
        <f t="shared" si="12"/>
        <v>1</v>
      </c>
      <c r="AM67" s="13" t="str">
        <f t="shared" si="13"/>
        <v>张飞专属武器魂珠-1</v>
      </c>
      <c r="AN67" s="13">
        <f t="shared" si="44"/>
        <v>40</v>
      </c>
      <c r="AO67" s="13">
        <f t="shared" si="45"/>
        <v>0</v>
      </c>
      <c r="AP67" s="13">
        <f t="shared" si="46"/>
        <v>0</v>
      </c>
      <c r="AS67" s="13">
        <v>64</v>
      </c>
      <c r="AT67" s="13">
        <f t="shared" si="14"/>
        <v>2</v>
      </c>
      <c r="AU67" s="13">
        <f t="shared" si="15"/>
        <v>1102002</v>
      </c>
      <c r="AV67" s="13" t="s">
        <v>1380</v>
      </c>
      <c r="AW67" s="13">
        <f t="shared" si="16"/>
        <v>1</v>
      </c>
      <c r="AX67" s="13" t="s">
        <v>1401</v>
      </c>
      <c r="AY67" s="13">
        <f t="shared" si="17"/>
        <v>1</v>
      </c>
      <c r="AZ67" s="13" t="str">
        <f t="shared" si="18"/>
        <v>许褚魂珠-1 等级-1</v>
      </c>
      <c r="BA67" s="25" t="s">
        <v>1409</v>
      </c>
      <c r="BB67" s="14">
        <f t="shared" si="19"/>
        <v>48</v>
      </c>
      <c r="BC67" s="25" t="s">
        <v>1410</v>
      </c>
      <c r="BD67" s="14">
        <f t="shared" si="20"/>
        <v>27</v>
      </c>
      <c r="BE67" s="25" t="s">
        <v>1411</v>
      </c>
      <c r="BF67" s="14">
        <f t="shared" si="21"/>
        <v>1174</v>
      </c>
    </row>
    <row r="68" spans="1:58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AH68" s="13">
        <v>65</v>
      </c>
      <c r="AI68" s="13">
        <f t="shared" si="10"/>
        <v>10</v>
      </c>
      <c r="AJ68" s="13">
        <f t="shared" si="11"/>
        <v>1102011</v>
      </c>
      <c r="AK68" s="13" t="s">
        <v>1380</v>
      </c>
      <c r="AL68" s="13">
        <f t="shared" si="12"/>
        <v>2</v>
      </c>
      <c r="AM68" s="13" t="str">
        <f t="shared" si="13"/>
        <v>张飞专属武器魂珠-2</v>
      </c>
      <c r="AN68" s="13">
        <f t="shared" ref="AN68:AN99" si="72">INDEX(J$4:J$10,$AL68)</f>
        <v>55</v>
      </c>
      <c r="AO68" s="13">
        <f t="shared" ref="AO68:AO99" si="73">INDEX(K$4:K$10,$AL68)</f>
        <v>3</v>
      </c>
      <c r="AP68" s="13">
        <f t="shared" ref="AP68:AP99" si="74">INDEX(L$4:L$10,$AL68)</f>
        <v>0</v>
      </c>
      <c r="AS68" s="13">
        <v>65</v>
      </c>
      <c r="AT68" s="13">
        <f t="shared" si="14"/>
        <v>2</v>
      </c>
      <c r="AU68" s="13">
        <f t="shared" si="15"/>
        <v>1102002</v>
      </c>
      <c r="AV68" s="13" t="s">
        <v>1380</v>
      </c>
      <c r="AW68" s="13">
        <f t="shared" si="16"/>
        <v>1</v>
      </c>
      <c r="AX68" s="13" t="s">
        <v>1401</v>
      </c>
      <c r="AY68" s="13">
        <f t="shared" si="17"/>
        <v>2</v>
      </c>
      <c r="AZ68" s="13" t="str">
        <f t="shared" si="18"/>
        <v>许褚魂珠-1 等级-2</v>
      </c>
      <c r="BA68" s="25" t="s">
        <v>1409</v>
      </c>
      <c r="BB68" s="14">
        <f t="shared" si="19"/>
        <v>72</v>
      </c>
      <c r="BC68" s="25" t="s">
        <v>1410</v>
      </c>
      <c r="BD68" s="14">
        <f t="shared" si="20"/>
        <v>40</v>
      </c>
      <c r="BE68" s="25" t="s">
        <v>1411</v>
      </c>
      <c r="BF68" s="14">
        <f t="shared" si="21"/>
        <v>1760</v>
      </c>
    </row>
    <row r="69" spans="1:58" ht="20.25" x14ac:dyDescent="0.2">
      <c r="A69" s="73" t="s">
        <v>1362</v>
      </c>
      <c r="B69" s="73"/>
      <c r="C69" s="73"/>
      <c r="D69" s="73"/>
      <c r="E69" s="73"/>
      <c r="F69" s="73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AH69" s="13">
        <v>66</v>
      </c>
      <c r="AI69" s="13">
        <f t="shared" ref="AI69:AI115" si="75">INT((AH69-1)/7)+1</f>
        <v>10</v>
      </c>
      <c r="AJ69" s="13">
        <f t="shared" ref="AJ69:AJ115" si="76">INDEX($W$4:$W$19,AI69)</f>
        <v>1102011</v>
      </c>
      <c r="AK69" s="13" t="s">
        <v>1380</v>
      </c>
      <c r="AL69" s="13">
        <f t="shared" ref="AL69:AL115" si="77">AH69-(AI69-1)*7</f>
        <v>3</v>
      </c>
      <c r="AM69" s="13" t="str">
        <f t="shared" ref="AM69:AM115" si="78">INDEX($X$4:$X$19,AI69)&amp;"专属武器魂珠-"&amp;AL69</f>
        <v>张飞专属武器魂珠-3</v>
      </c>
      <c r="AN69" s="13">
        <f t="shared" si="72"/>
        <v>75</v>
      </c>
      <c r="AO69" s="13">
        <f t="shared" si="73"/>
        <v>3</v>
      </c>
      <c r="AP69" s="13">
        <f t="shared" si="74"/>
        <v>0</v>
      </c>
      <c r="AS69" s="13">
        <v>66</v>
      </c>
      <c r="AT69" s="13">
        <f t="shared" ref="AT69:AT132" si="79">INT((AS69-1)/63)+1</f>
        <v>2</v>
      </c>
      <c r="AU69" s="13">
        <f t="shared" ref="AU69:AU132" si="80">INDEX($W$4:$W$19,AT69)</f>
        <v>1102002</v>
      </c>
      <c r="AV69" s="13" t="s">
        <v>1380</v>
      </c>
      <c r="AW69" s="13">
        <f t="shared" ref="AW69:AW132" si="81">INT(((AS69-(AT69-1)*63)-1)/9)+1</f>
        <v>1</v>
      </c>
      <c r="AX69" s="13" t="s">
        <v>1401</v>
      </c>
      <c r="AY69" s="13">
        <f t="shared" ref="AY69:AY132" si="82">AS69-(AT69-1)*63-(AW69-1)*9</f>
        <v>3</v>
      </c>
      <c r="AZ69" s="13" t="str">
        <f t="shared" ref="AZ69:AZ132" si="83">INDEX($X$4:$X$19,AT69)&amp;"魂珠-"&amp;AW69&amp;" 等级-"&amp;AY69</f>
        <v>许褚魂珠-1 等级-3</v>
      </c>
      <c r="BA69" s="25" t="s">
        <v>1409</v>
      </c>
      <c r="BB69" s="14">
        <f t="shared" ref="BB69:BB132" si="84">ROUND(INDEX(Q$4:Q$66,($AW69-1)*9+$AY69)*INDEX(AC$4:AC$19,$AT69),0)</f>
        <v>96</v>
      </c>
      <c r="BC69" s="25" t="s">
        <v>1410</v>
      </c>
      <c r="BD69" s="14">
        <f t="shared" ref="BD69:BD132" si="85">ROUND(INDEX(R$4:R$66,($AW69-1)*9+$AY69)*INDEX(AD$4:AD$19,$AT69),0)</f>
        <v>53</v>
      </c>
      <c r="BE69" s="25" t="s">
        <v>1411</v>
      </c>
      <c r="BF69" s="14">
        <f t="shared" ref="BF69:BF132" si="86">ROUND(INDEX(S$4:S$66,($AW69-1)*9+$AY69)*INDEX(AE$4:AE$19,$AT69),0)</f>
        <v>2346</v>
      </c>
    </row>
    <row r="70" spans="1:58" ht="16.5" x14ac:dyDescent="0.2">
      <c r="A70" s="32"/>
      <c r="B70" s="32">
        <f>SUM(B72:B80)</f>
        <v>37.5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AH70" s="13">
        <v>67</v>
      </c>
      <c r="AI70" s="13">
        <f t="shared" si="75"/>
        <v>10</v>
      </c>
      <c r="AJ70" s="13">
        <f t="shared" si="76"/>
        <v>1102011</v>
      </c>
      <c r="AK70" s="13" t="s">
        <v>1380</v>
      </c>
      <c r="AL70" s="13">
        <f t="shared" si="77"/>
        <v>4</v>
      </c>
      <c r="AM70" s="13" t="str">
        <f t="shared" si="78"/>
        <v>张飞专属武器魂珠-4</v>
      </c>
      <c r="AN70" s="13">
        <f t="shared" si="72"/>
        <v>85</v>
      </c>
      <c r="AO70" s="13">
        <f t="shared" si="73"/>
        <v>3</v>
      </c>
      <c r="AP70" s="13">
        <f t="shared" si="74"/>
        <v>1</v>
      </c>
      <c r="AS70" s="13">
        <v>67</v>
      </c>
      <c r="AT70" s="13">
        <f t="shared" si="79"/>
        <v>2</v>
      </c>
      <c r="AU70" s="13">
        <f t="shared" si="80"/>
        <v>1102002</v>
      </c>
      <c r="AV70" s="13" t="s">
        <v>1380</v>
      </c>
      <c r="AW70" s="13">
        <f t="shared" si="81"/>
        <v>1</v>
      </c>
      <c r="AX70" s="13" t="s">
        <v>1401</v>
      </c>
      <c r="AY70" s="13">
        <f t="shared" si="82"/>
        <v>4</v>
      </c>
      <c r="AZ70" s="13" t="str">
        <f t="shared" si="83"/>
        <v>许褚魂珠-1 等级-4</v>
      </c>
      <c r="BA70" s="25" t="s">
        <v>1409</v>
      </c>
      <c r="BB70" s="14">
        <f t="shared" si="84"/>
        <v>144</v>
      </c>
      <c r="BC70" s="25" t="s">
        <v>1410</v>
      </c>
      <c r="BD70" s="14">
        <f t="shared" si="85"/>
        <v>80</v>
      </c>
      <c r="BE70" s="25" t="s">
        <v>1411</v>
      </c>
      <c r="BF70" s="14">
        <f t="shared" si="86"/>
        <v>3520</v>
      </c>
    </row>
    <row r="71" spans="1:58" ht="17.25" x14ac:dyDescent="0.2">
      <c r="A71" s="12" t="s">
        <v>1353</v>
      </c>
      <c r="B71" s="12" t="s">
        <v>1355</v>
      </c>
      <c r="C71" s="12" t="s">
        <v>1354</v>
      </c>
      <c r="D71" s="12" t="s">
        <v>1356</v>
      </c>
      <c r="E71" s="12" t="s">
        <v>1357</v>
      </c>
      <c r="F71" s="12" t="s">
        <v>1358</v>
      </c>
      <c r="G71" s="12" t="s">
        <v>1366</v>
      </c>
      <c r="H71" s="12" t="s">
        <v>1367</v>
      </c>
      <c r="I71" s="12" t="s">
        <v>1370</v>
      </c>
      <c r="J71" s="12" t="s">
        <v>1386</v>
      </c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AH71" s="13">
        <v>68</v>
      </c>
      <c r="AI71" s="13">
        <f t="shared" si="75"/>
        <v>10</v>
      </c>
      <c r="AJ71" s="13">
        <f t="shared" si="76"/>
        <v>1102011</v>
      </c>
      <c r="AK71" s="13" t="s">
        <v>1380</v>
      </c>
      <c r="AL71" s="13">
        <f t="shared" si="77"/>
        <v>5</v>
      </c>
      <c r="AM71" s="13" t="str">
        <f t="shared" si="78"/>
        <v>张飞专属武器魂珠-5</v>
      </c>
      <c r="AN71" s="13">
        <f t="shared" si="72"/>
        <v>110</v>
      </c>
      <c r="AO71" s="13">
        <f t="shared" si="73"/>
        <v>3</v>
      </c>
      <c r="AP71" s="13">
        <f t="shared" si="74"/>
        <v>2</v>
      </c>
      <c r="AS71" s="13">
        <v>68</v>
      </c>
      <c r="AT71" s="13">
        <f t="shared" si="79"/>
        <v>2</v>
      </c>
      <c r="AU71" s="13">
        <f t="shared" si="80"/>
        <v>1102002</v>
      </c>
      <c r="AV71" s="13" t="s">
        <v>1380</v>
      </c>
      <c r="AW71" s="13">
        <f t="shared" si="81"/>
        <v>1</v>
      </c>
      <c r="AX71" s="13" t="s">
        <v>1401</v>
      </c>
      <c r="AY71" s="13">
        <f t="shared" si="82"/>
        <v>5</v>
      </c>
      <c r="AZ71" s="13" t="str">
        <f t="shared" si="83"/>
        <v>许褚魂珠-1 等级-5</v>
      </c>
      <c r="BA71" s="25" t="s">
        <v>1409</v>
      </c>
      <c r="BB71" s="14">
        <f t="shared" si="84"/>
        <v>192</v>
      </c>
      <c r="BC71" s="25" t="s">
        <v>1410</v>
      </c>
      <c r="BD71" s="14">
        <f t="shared" si="85"/>
        <v>107</v>
      </c>
      <c r="BE71" s="25" t="s">
        <v>1411</v>
      </c>
      <c r="BF71" s="14">
        <f t="shared" si="86"/>
        <v>4694</v>
      </c>
    </row>
    <row r="72" spans="1:58" ht="16.5" x14ac:dyDescent="0.2">
      <c r="A72" s="13">
        <v>1</v>
      </c>
      <c r="B72" s="13">
        <v>1</v>
      </c>
      <c r="C72" s="26">
        <f>B72/$B$14</f>
        <v>2.6666666666666668E-2</v>
      </c>
      <c r="D72" s="14">
        <f>ROUND(G$8*$C72,0)</f>
        <v>267</v>
      </c>
      <c r="E72" s="14">
        <f t="shared" ref="E72:F72" si="87">ROUND(H$8*$C72,0)</f>
        <v>133</v>
      </c>
      <c r="F72" s="14">
        <f t="shared" si="87"/>
        <v>5333</v>
      </c>
      <c r="G72" s="13">
        <v>250</v>
      </c>
      <c r="H72" s="13">
        <v>125</v>
      </c>
      <c r="I72" s="13">
        <v>5000</v>
      </c>
      <c r="J72" s="13" t="s">
        <v>1387</v>
      </c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AH72" s="13">
        <v>69</v>
      </c>
      <c r="AI72" s="13">
        <f t="shared" si="75"/>
        <v>10</v>
      </c>
      <c r="AJ72" s="13">
        <f t="shared" si="76"/>
        <v>1102011</v>
      </c>
      <c r="AK72" s="13" t="s">
        <v>1380</v>
      </c>
      <c r="AL72" s="13">
        <f t="shared" si="77"/>
        <v>6</v>
      </c>
      <c r="AM72" s="13" t="str">
        <f t="shared" si="78"/>
        <v>张飞专属武器魂珠-6</v>
      </c>
      <c r="AN72" s="13">
        <f t="shared" si="72"/>
        <v>130</v>
      </c>
      <c r="AO72" s="13">
        <f t="shared" si="73"/>
        <v>3</v>
      </c>
      <c r="AP72" s="13">
        <f t="shared" si="74"/>
        <v>3</v>
      </c>
      <c r="AS72" s="13">
        <v>69</v>
      </c>
      <c r="AT72" s="13">
        <f t="shared" si="79"/>
        <v>2</v>
      </c>
      <c r="AU72" s="13">
        <f t="shared" si="80"/>
        <v>1102002</v>
      </c>
      <c r="AV72" s="13" t="s">
        <v>1380</v>
      </c>
      <c r="AW72" s="13">
        <f t="shared" si="81"/>
        <v>1</v>
      </c>
      <c r="AX72" s="13" t="s">
        <v>1401</v>
      </c>
      <c r="AY72" s="13">
        <f t="shared" si="82"/>
        <v>6</v>
      </c>
      <c r="AZ72" s="13" t="str">
        <f t="shared" si="83"/>
        <v>许褚魂珠-1 等级-6</v>
      </c>
      <c r="BA72" s="25" t="s">
        <v>1409</v>
      </c>
      <c r="BB72" s="14">
        <f t="shared" si="84"/>
        <v>240</v>
      </c>
      <c r="BC72" s="25" t="s">
        <v>1410</v>
      </c>
      <c r="BD72" s="14">
        <f t="shared" si="85"/>
        <v>133</v>
      </c>
      <c r="BE72" s="25" t="s">
        <v>1411</v>
      </c>
      <c r="BF72" s="14">
        <f t="shared" si="86"/>
        <v>5866</v>
      </c>
    </row>
    <row r="73" spans="1:58" ht="16.5" x14ac:dyDescent="0.2">
      <c r="A73" s="13">
        <v>2</v>
      </c>
      <c r="B73" s="13">
        <v>1.5</v>
      </c>
      <c r="C73" s="26">
        <f t="shared" ref="C73:C80" si="88">B73/$B$14</f>
        <v>0.04</v>
      </c>
      <c r="D73" s="14">
        <f t="shared" ref="D73:D80" si="89">ROUND(G$8*$C73,0)</f>
        <v>400</v>
      </c>
      <c r="E73" s="14">
        <f t="shared" ref="E73:E80" si="90">ROUND(H$8*$C73,0)</f>
        <v>200</v>
      </c>
      <c r="F73" s="14">
        <f t="shared" ref="F73:F80" si="91">ROUND(I$8*$C73,0)</f>
        <v>8000</v>
      </c>
      <c r="G73" s="13">
        <v>400</v>
      </c>
      <c r="H73" s="13">
        <v>200</v>
      </c>
      <c r="I73" s="13">
        <v>8000</v>
      </c>
      <c r="J73" s="13" t="s">
        <v>1388</v>
      </c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AH73" s="13">
        <v>70</v>
      </c>
      <c r="AI73" s="13">
        <f t="shared" si="75"/>
        <v>10</v>
      </c>
      <c r="AJ73" s="13">
        <f t="shared" si="76"/>
        <v>1102011</v>
      </c>
      <c r="AK73" s="13" t="s">
        <v>1380</v>
      </c>
      <c r="AL73" s="13">
        <f t="shared" si="77"/>
        <v>7</v>
      </c>
      <c r="AM73" s="13" t="str">
        <f t="shared" si="78"/>
        <v>张飞专属武器魂珠-7</v>
      </c>
      <c r="AN73" s="13">
        <f t="shared" si="72"/>
        <v>150</v>
      </c>
      <c r="AO73" s="13">
        <f t="shared" si="73"/>
        <v>3</v>
      </c>
      <c r="AP73" s="13">
        <f t="shared" si="74"/>
        <v>4</v>
      </c>
      <c r="AS73" s="13">
        <v>70</v>
      </c>
      <c r="AT73" s="13">
        <f t="shared" si="79"/>
        <v>2</v>
      </c>
      <c r="AU73" s="13">
        <f t="shared" si="80"/>
        <v>1102002</v>
      </c>
      <c r="AV73" s="13" t="s">
        <v>1380</v>
      </c>
      <c r="AW73" s="13">
        <f t="shared" si="81"/>
        <v>1</v>
      </c>
      <c r="AX73" s="13" t="s">
        <v>1401</v>
      </c>
      <c r="AY73" s="13">
        <f t="shared" si="82"/>
        <v>7</v>
      </c>
      <c r="AZ73" s="13" t="str">
        <f t="shared" si="83"/>
        <v>许褚魂珠-1 等级-7</v>
      </c>
      <c r="BA73" s="25" t="s">
        <v>1409</v>
      </c>
      <c r="BB73" s="14">
        <f t="shared" si="84"/>
        <v>288</v>
      </c>
      <c r="BC73" s="25" t="s">
        <v>1410</v>
      </c>
      <c r="BD73" s="14">
        <f t="shared" si="85"/>
        <v>160</v>
      </c>
      <c r="BE73" s="25" t="s">
        <v>1411</v>
      </c>
      <c r="BF73" s="14">
        <f t="shared" si="86"/>
        <v>7040</v>
      </c>
    </row>
    <row r="74" spans="1:58" ht="16.5" x14ac:dyDescent="0.2">
      <c r="A74" s="13">
        <v>3</v>
      </c>
      <c r="B74" s="13">
        <v>2</v>
      </c>
      <c r="C74" s="26">
        <f t="shared" si="88"/>
        <v>5.3333333333333337E-2</v>
      </c>
      <c r="D74" s="14">
        <f t="shared" si="89"/>
        <v>533</v>
      </c>
      <c r="E74" s="14">
        <f t="shared" si="90"/>
        <v>267</v>
      </c>
      <c r="F74" s="14">
        <f t="shared" si="91"/>
        <v>10667</v>
      </c>
      <c r="G74" s="13">
        <v>550</v>
      </c>
      <c r="H74" s="13">
        <v>275</v>
      </c>
      <c r="I74" s="13">
        <v>11000</v>
      </c>
      <c r="J74" s="13" t="s">
        <v>1389</v>
      </c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AH74" s="13">
        <v>71</v>
      </c>
      <c r="AI74" s="13">
        <f t="shared" si="75"/>
        <v>11</v>
      </c>
      <c r="AJ74" s="13">
        <f t="shared" si="76"/>
        <v>1102012</v>
      </c>
      <c r="AK74" s="13" t="s">
        <v>1380</v>
      </c>
      <c r="AL74" s="13">
        <f t="shared" si="77"/>
        <v>1</v>
      </c>
      <c r="AM74" s="13" t="str">
        <f t="shared" si="78"/>
        <v>夏侯惇专属武器魂珠-1</v>
      </c>
      <c r="AN74" s="13">
        <f t="shared" si="72"/>
        <v>40</v>
      </c>
      <c r="AO74" s="13">
        <f t="shared" si="73"/>
        <v>0</v>
      </c>
      <c r="AP74" s="13">
        <f t="shared" si="74"/>
        <v>0</v>
      </c>
      <c r="AS74" s="13">
        <v>71</v>
      </c>
      <c r="AT74" s="13">
        <f t="shared" si="79"/>
        <v>2</v>
      </c>
      <c r="AU74" s="13">
        <f t="shared" si="80"/>
        <v>1102002</v>
      </c>
      <c r="AV74" s="13" t="s">
        <v>1380</v>
      </c>
      <c r="AW74" s="13">
        <f t="shared" si="81"/>
        <v>1</v>
      </c>
      <c r="AX74" s="13" t="s">
        <v>1401</v>
      </c>
      <c r="AY74" s="13">
        <f t="shared" si="82"/>
        <v>8</v>
      </c>
      <c r="AZ74" s="13" t="str">
        <f t="shared" si="83"/>
        <v>许褚魂珠-1 等级-8</v>
      </c>
      <c r="BA74" s="25" t="s">
        <v>1409</v>
      </c>
      <c r="BB74" s="14">
        <f t="shared" si="84"/>
        <v>336</v>
      </c>
      <c r="BC74" s="25" t="s">
        <v>1410</v>
      </c>
      <c r="BD74" s="14">
        <f t="shared" si="85"/>
        <v>187</v>
      </c>
      <c r="BE74" s="25" t="s">
        <v>1411</v>
      </c>
      <c r="BF74" s="14">
        <f t="shared" si="86"/>
        <v>8214</v>
      </c>
    </row>
    <row r="75" spans="1:58" ht="16.5" x14ac:dyDescent="0.2">
      <c r="A75" s="13">
        <v>4</v>
      </c>
      <c r="B75" s="13">
        <v>3</v>
      </c>
      <c r="C75" s="26">
        <f t="shared" si="88"/>
        <v>0.08</v>
      </c>
      <c r="D75" s="14">
        <f t="shared" si="89"/>
        <v>800</v>
      </c>
      <c r="E75" s="14">
        <f t="shared" si="90"/>
        <v>400</v>
      </c>
      <c r="F75" s="14">
        <f t="shared" si="91"/>
        <v>16000</v>
      </c>
      <c r="G75" s="13">
        <v>800</v>
      </c>
      <c r="H75" s="13">
        <v>400</v>
      </c>
      <c r="I75" s="13">
        <v>16000</v>
      </c>
      <c r="J75" s="13" t="s">
        <v>1390</v>
      </c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AH75" s="13">
        <v>72</v>
      </c>
      <c r="AI75" s="13">
        <f t="shared" si="75"/>
        <v>11</v>
      </c>
      <c r="AJ75" s="13">
        <f t="shared" si="76"/>
        <v>1102012</v>
      </c>
      <c r="AK75" s="13" t="s">
        <v>1380</v>
      </c>
      <c r="AL75" s="13">
        <f t="shared" si="77"/>
        <v>2</v>
      </c>
      <c r="AM75" s="13" t="str">
        <f t="shared" si="78"/>
        <v>夏侯惇专属武器魂珠-2</v>
      </c>
      <c r="AN75" s="13">
        <f t="shared" si="72"/>
        <v>55</v>
      </c>
      <c r="AO75" s="13">
        <f t="shared" si="73"/>
        <v>3</v>
      </c>
      <c r="AP75" s="13">
        <f t="shared" si="74"/>
        <v>0</v>
      </c>
      <c r="AS75" s="13">
        <v>72</v>
      </c>
      <c r="AT75" s="13">
        <f t="shared" si="79"/>
        <v>2</v>
      </c>
      <c r="AU75" s="13">
        <f t="shared" si="80"/>
        <v>1102002</v>
      </c>
      <c r="AV75" s="13" t="s">
        <v>1380</v>
      </c>
      <c r="AW75" s="13">
        <f t="shared" si="81"/>
        <v>1</v>
      </c>
      <c r="AX75" s="13" t="s">
        <v>1401</v>
      </c>
      <c r="AY75" s="13">
        <f t="shared" si="82"/>
        <v>9</v>
      </c>
      <c r="AZ75" s="13" t="str">
        <f t="shared" si="83"/>
        <v>许褚魂珠-1 等级-9</v>
      </c>
      <c r="BA75" s="25" t="s">
        <v>1409</v>
      </c>
      <c r="BB75" s="14">
        <f t="shared" si="84"/>
        <v>384</v>
      </c>
      <c r="BC75" s="25" t="s">
        <v>1410</v>
      </c>
      <c r="BD75" s="14">
        <f t="shared" si="85"/>
        <v>213</v>
      </c>
      <c r="BE75" s="25" t="s">
        <v>1411</v>
      </c>
      <c r="BF75" s="14">
        <f t="shared" si="86"/>
        <v>9386</v>
      </c>
    </row>
    <row r="76" spans="1:58" ht="16.5" x14ac:dyDescent="0.2">
      <c r="A76" s="13">
        <v>5</v>
      </c>
      <c r="B76" s="13">
        <v>4</v>
      </c>
      <c r="C76" s="26">
        <f t="shared" si="88"/>
        <v>0.10666666666666667</v>
      </c>
      <c r="D76" s="14">
        <f t="shared" si="89"/>
        <v>1067</v>
      </c>
      <c r="E76" s="14">
        <f t="shared" si="90"/>
        <v>533</v>
      </c>
      <c r="F76" s="14">
        <f t="shared" si="91"/>
        <v>21333</v>
      </c>
      <c r="G76" s="13">
        <v>1000</v>
      </c>
      <c r="H76" s="13">
        <v>500</v>
      </c>
      <c r="I76" s="13">
        <v>20000</v>
      </c>
      <c r="J76" s="13" t="s">
        <v>1391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AH76" s="13">
        <v>73</v>
      </c>
      <c r="AI76" s="13">
        <f t="shared" si="75"/>
        <v>11</v>
      </c>
      <c r="AJ76" s="13">
        <f t="shared" si="76"/>
        <v>1102012</v>
      </c>
      <c r="AK76" s="13" t="s">
        <v>1380</v>
      </c>
      <c r="AL76" s="13">
        <f t="shared" si="77"/>
        <v>3</v>
      </c>
      <c r="AM76" s="13" t="str">
        <f t="shared" si="78"/>
        <v>夏侯惇专属武器魂珠-3</v>
      </c>
      <c r="AN76" s="13">
        <f t="shared" si="72"/>
        <v>75</v>
      </c>
      <c r="AO76" s="13">
        <f t="shared" si="73"/>
        <v>3</v>
      </c>
      <c r="AP76" s="13">
        <f t="shared" si="74"/>
        <v>0</v>
      </c>
      <c r="AS76" s="13">
        <v>73</v>
      </c>
      <c r="AT76" s="13">
        <f t="shared" si="79"/>
        <v>2</v>
      </c>
      <c r="AU76" s="13">
        <f t="shared" si="80"/>
        <v>1102002</v>
      </c>
      <c r="AV76" s="13" t="s">
        <v>1380</v>
      </c>
      <c r="AW76" s="13">
        <f t="shared" si="81"/>
        <v>2</v>
      </c>
      <c r="AX76" s="13" t="s">
        <v>1401</v>
      </c>
      <c r="AY76" s="13">
        <f t="shared" si="82"/>
        <v>1</v>
      </c>
      <c r="AZ76" s="13" t="str">
        <f t="shared" si="83"/>
        <v>许褚魂珠-2 等级-1</v>
      </c>
      <c r="BA76" s="25" t="s">
        <v>1409</v>
      </c>
      <c r="BB76" s="14">
        <f t="shared" si="84"/>
        <v>72</v>
      </c>
      <c r="BC76" s="25" t="s">
        <v>1410</v>
      </c>
      <c r="BD76" s="14">
        <f t="shared" si="85"/>
        <v>40</v>
      </c>
      <c r="BE76" s="25" t="s">
        <v>1411</v>
      </c>
      <c r="BF76" s="14">
        <f t="shared" si="86"/>
        <v>1760</v>
      </c>
    </row>
    <row r="77" spans="1:58" ht="16.5" x14ac:dyDescent="0.2">
      <c r="A77" s="13">
        <v>6</v>
      </c>
      <c r="B77" s="13">
        <v>5</v>
      </c>
      <c r="C77" s="26">
        <f t="shared" si="88"/>
        <v>0.13333333333333333</v>
      </c>
      <c r="D77" s="14">
        <f t="shared" si="89"/>
        <v>1333</v>
      </c>
      <c r="E77" s="14">
        <f t="shared" si="90"/>
        <v>667</v>
      </c>
      <c r="F77" s="14">
        <f t="shared" si="91"/>
        <v>26667</v>
      </c>
      <c r="G77" s="13">
        <v>1350</v>
      </c>
      <c r="H77" s="13">
        <v>675</v>
      </c>
      <c r="I77" s="13">
        <v>27000</v>
      </c>
      <c r="J77" s="13" t="s">
        <v>1392</v>
      </c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AH77" s="13">
        <v>74</v>
      </c>
      <c r="AI77" s="13">
        <f t="shared" si="75"/>
        <v>11</v>
      </c>
      <c r="AJ77" s="13">
        <f t="shared" si="76"/>
        <v>1102012</v>
      </c>
      <c r="AK77" s="13" t="s">
        <v>1380</v>
      </c>
      <c r="AL77" s="13">
        <f t="shared" si="77"/>
        <v>4</v>
      </c>
      <c r="AM77" s="13" t="str">
        <f t="shared" si="78"/>
        <v>夏侯惇专属武器魂珠-4</v>
      </c>
      <c r="AN77" s="13">
        <f t="shared" si="72"/>
        <v>85</v>
      </c>
      <c r="AO77" s="13">
        <f t="shared" si="73"/>
        <v>3</v>
      </c>
      <c r="AP77" s="13">
        <f t="shared" si="74"/>
        <v>1</v>
      </c>
      <c r="AS77" s="13">
        <v>74</v>
      </c>
      <c r="AT77" s="13">
        <f t="shared" si="79"/>
        <v>2</v>
      </c>
      <c r="AU77" s="13">
        <f t="shared" si="80"/>
        <v>1102002</v>
      </c>
      <c r="AV77" s="13" t="s">
        <v>1380</v>
      </c>
      <c r="AW77" s="13">
        <f t="shared" si="81"/>
        <v>2</v>
      </c>
      <c r="AX77" s="13" t="s">
        <v>1401</v>
      </c>
      <c r="AY77" s="13">
        <f t="shared" si="82"/>
        <v>2</v>
      </c>
      <c r="AZ77" s="13" t="str">
        <f t="shared" si="83"/>
        <v>许褚魂珠-2 等级-2</v>
      </c>
      <c r="BA77" s="25" t="s">
        <v>1409</v>
      </c>
      <c r="BB77" s="14">
        <f t="shared" si="84"/>
        <v>108</v>
      </c>
      <c r="BC77" s="25" t="s">
        <v>1410</v>
      </c>
      <c r="BD77" s="14">
        <f t="shared" si="85"/>
        <v>60</v>
      </c>
      <c r="BE77" s="25" t="s">
        <v>1411</v>
      </c>
      <c r="BF77" s="14">
        <f t="shared" si="86"/>
        <v>2640</v>
      </c>
    </row>
    <row r="78" spans="1:58" ht="16.5" x14ac:dyDescent="0.2">
      <c r="A78" s="13">
        <v>7</v>
      </c>
      <c r="B78" s="13">
        <v>6</v>
      </c>
      <c r="C78" s="26">
        <f t="shared" si="88"/>
        <v>0.16</v>
      </c>
      <c r="D78" s="14">
        <f t="shared" si="89"/>
        <v>1600</v>
      </c>
      <c r="E78" s="14">
        <f t="shared" si="90"/>
        <v>800</v>
      </c>
      <c r="F78" s="14">
        <f t="shared" si="91"/>
        <v>32000</v>
      </c>
      <c r="G78" s="13">
        <v>1600</v>
      </c>
      <c r="H78" s="13">
        <v>800</v>
      </c>
      <c r="I78" s="13">
        <v>32000</v>
      </c>
      <c r="J78" s="13" t="s">
        <v>1393</v>
      </c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AH78" s="13">
        <v>75</v>
      </c>
      <c r="AI78" s="13">
        <f t="shared" si="75"/>
        <v>11</v>
      </c>
      <c r="AJ78" s="13">
        <f t="shared" si="76"/>
        <v>1102012</v>
      </c>
      <c r="AK78" s="13" t="s">
        <v>1380</v>
      </c>
      <c r="AL78" s="13">
        <f t="shared" si="77"/>
        <v>5</v>
      </c>
      <c r="AM78" s="13" t="str">
        <f t="shared" si="78"/>
        <v>夏侯惇专属武器魂珠-5</v>
      </c>
      <c r="AN78" s="13">
        <f t="shared" si="72"/>
        <v>110</v>
      </c>
      <c r="AO78" s="13">
        <f t="shared" si="73"/>
        <v>3</v>
      </c>
      <c r="AP78" s="13">
        <f t="shared" si="74"/>
        <v>2</v>
      </c>
      <c r="AS78" s="13">
        <v>75</v>
      </c>
      <c r="AT78" s="13">
        <f t="shared" si="79"/>
        <v>2</v>
      </c>
      <c r="AU78" s="13">
        <f t="shared" si="80"/>
        <v>1102002</v>
      </c>
      <c r="AV78" s="13" t="s">
        <v>1380</v>
      </c>
      <c r="AW78" s="13">
        <f t="shared" si="81"/>
        <v>2</v>
      </c>
      <c r="AX78" s="13" t="s">
        <v>1401</v>
      </c>
      <c r="AY78" s="13">
        <f t="shared" si="82"/>
        <v>3</v>
      </c>
      <c r="AZ78" s="13" t="str">
        <f t="shared" si="83"/>
        <v>许褚魂珠-2 等级-3</v>
      </c>
      <c r="BA78" s="25" t="s">
        <v>1409</v>
      </c>
      <c r="BB78" s="14">
        <f t="shared" si="84"/>
        <v>144</v>
      </c>
      <c r="BC78" s="25" t="s">
        <v>1410</v>
      </c>
      <c r="BD78" s="14">
        <f t="shared" si="85"/>
        <v>80</v>
      </c>
      <c r="BE78" s="25" t="s">
        <v>1411</v>
      </c>
      <c r="BF78" s="14">
        <f t="shared" si="86"/>
        <v>3520</v>
      </c>
    </row>
    <row r="79" spans="1:58" ht="16.5" x14ac:dyDescent="0.2">
      <c r="A79" s="13">
        <v>8</v>
      </c>
      <c r="B79" s="13">
        <v>7</v>
      </c>
      <c r="C79" s="26">
        <f t="shared" si="88"/>
        <v>0.18666666666666668</v>
      </c>
      <c r="D79" s="14">
        <f t="shared" si="89"/>
        <v>1867</v>
      </c>
      <c r="E79" s="14">
        <f t="shared" si="90"/>
        <v>933</v>
      </c>
      <c r="F79" s="14">
        <f t="shared" si="91"/>
        <v>37333</v>
      </c>
      <c r="G79" s="13">
        <v>1850</v>
      </c>
      <c r="H79" s="13">
        <v>925</v>
      </c>
      <c r="I79" s="13">
        <v>37000</v>
      </c>
      <c r="J79" s="13" t="s">
        <v>1395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AH79" s="13">
        <v>76</v>
      </c>
      <c r="AI79" s="13">
        <f t="shared" si="75"/>
        <v>11</v>
      </c>
      <c r="AJ79" s="13">
        <f t="shared" si="76"/>
        <v>1102012</v>
      </c>
      <c r="AK79" s="13" t="s">
        <v>1380</v>
      </c>
      <c r="AL79" s="13">
        <f t="shared" si="77"/>
        <v>6</v>
      </c>
      <c r="AM79" s="13" t="str">
        <f t="shared" si="78"/>
        <v>夏侯惇专属武器魂珠-6</v>
      </c>
      <c r="AN79" s="13">
        <f t="shared" si="72"/>
        <v>130</v>
      </c>
      <c r="AO79" s="13">
        <f t="shared" si="73"/>
        <v>3</v>
      </c>
      <c r="AP79" s="13">
        <f t="shared" si="74"/>
        <v>3</v>
      </c>
      <c r="AS79" s="13">
        <v>76</v>
      </c>
      <c r="AT79" s="13">
        <f t="shared" si="79"/>
        <v>2</v>
      </c>
      <c r="AU79" s="13">
        <f t="shared" si="80"/>
        <v>1102002</v>
      </c>
      <c r="AV79" s="13" t="s">
        <v>1380</v>
      </c>
      <c r="AW79" s="13">
        <f t="shared" si="81"/>
        <v>2</v>
      </c>
      <c r="AX79" s="13" t="s">
        <v>1401</v>
      </c>
      <c r="AY79" s="13">
        <f t="shared" si="82"/>
        <v>4</v>
      </c>
      <c r="AZ79" s="13" t="str">
        <f t="shared" si="83"/>
        <v>许褚魂珠-2 等级-4</v>
      </c>
      <c r="BA79" s="25" t="s">
        <v>1409</v>
      </c>
      <c r="BB79" s="14">
        <f t="shared" si="84"/>
        <v>216</v>
      </c>
      <c r="BC79" s="25" t="s">
        <v>1410</v>
      </c>
      <c r="BD79" s="14">
        <f t="shared" si="85"/>
        <v>120</v>
      </c>
      <c r="BE79" s="25" t="s">
        <v>1411</v>
      </c>
      <c r="BF79" s="14">
        <f t="shared" si="86"/>
        <v>5280</v>
      </c>
    </row>
    <row r="80" spans="1:58" ht="16.5" x14ac:dyDescent="0.2">
      <c r="A80" s="13">
        <v>9</v>
      </c>
      <c r="B80" s="13">
        <v>8</v>
      </c>
      <c r="C80" s="26">
        <f t="shared" si="88"/>
        <v>0.21333333333333335</v>
      </c>
      <c r="D80" s="14">
        <f t="shared" si="89"/>
        <v>2133</v>
      </c>
      <c r="E80" s="14">
        <f t="shared" si="90"/>
        <v>1067</v>
      </c>
      <c r="F80" s="14">
        <f t="shared" si="91"/>
        <v>42667</v>
      </c>
      <c r="G80" s="13">
        <v>2200</v>
      </c>
      <c r="H80" s="13">
        <v>1100</v>
      </c>
      <c r="I80" s="13">
        <v>44000</v>
      </c>
      <c r="J80" s="13" t="s">
        <v>1394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AH80" s="13">
        <v>77</v>
      </c>
      <c r="AI80" s="13">
        <f t="shared" si="75"/>
        <v>11</v>
      </c>
      <c r="AJ80" s="13">
        <f t="shared" si="76"/>
        <v>1102012</v>
      </c>
      <c r="AK80" s="13" t="s">
        <v>1380</v>
      </c>
      <c r="AL80" s="13">
        <f t="shared" si="77"/>
        <v>7</v>
      </c>
      <c r="AM80" s="13" t="str">
        <f t="shared" si="78"/>
        <v>夏侯惇专属武器魂珠-7</v>
      </c>
      <c r="AN80" s="13">
        <f t="shared" si="72"/>
        <v>150</v>
      </c>
      <c r="AO80" s="13">
        <f t="shared" si="73"/>
        <v>3</v>
      </c>
      <c r="AP80" s="13">
        <f t="shared" si="74"/>
        <v>4</v>
      </c>
      <c r="AS80" s="13">
        <v>77</v>
      </c>
      <c r="AT80" s="13">
        <f t="shared" si="79"/>
        <v>2</v>
      </c>
      <c r="AU80" s="13">
        <f t="shared" si="80"/>
        <v>1102002</v>
      </c>
      <c r="AV80" s="13" t="s">
        <v>1380</v>
      </c>
      <c r="AW80" s="13">
        <f t="shared" si="81"/>
        <v>2</v>
      </c>
      <c r="AX80" s="13" t="s">
        <v>1401</v>
      </c>
      <c r="AY80" s="13">
        <f t="shared" si="82"/>
        <v>5</v>
      </c>
      <c r="AZ80" s="13" t="str">
        <f t="shared" si="83"/>
        <v>许褚魂珠-2 等级-5</v>
      </c>
      <c r="BA80" s="25" t="s">
        <v>1409</v>
      </c>
      <c r="BB80" s="14">
        <f t="shared" si="84"/>
        <v>288</v>
      </c>
      <c r="BC80" s="25" t="s">
        <v>1410</v>
      </c>
      <c r="BD80" s="14">
        <f t="shared" si="85"/>
        <v>160</v>
      </c>
      <c r="BE80" s="25" t="s">
        <v>1411</v>
      </c>
      <c r="BF80" s="14">
        <f t="shared" si="86"/>
        <v>7040</v>
      </c>
    </row>
    <row r="81" spans="1:58" ht="16.5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AH81" s="13">
        <v>78</v>
      </c>
      <c r="AI81" s="13">
        <f t="shared" si="75"/>
        <v>12</v>
      </c>
      <c r="AJ81" s="13">
        <f t="shared" si="76"/>
        <v>1102014</v>
      </c>
      <c r="AK81" s="13" t="s">
        <v>1380</v>
      </c>
      <c r="AL81" s="13">
        <f t="shared" si="77"/>
        <v>1</v>
      </c>
      <c r="AM81" s="13" t="str">
        <f t="shared" si="78"/>
        <v>石灵明专属武器魂珠-1</v>
      </c>
      <c r="AN81" s="13">
        <f t="shared" si="72"/>
        <v>40</v>
      </c>
      <c r="AO81" s="13">
        <f t="shared" si="73"/>
        <v>0</v>
      </c>
      <c r="AP81" s="13">
        <f t="shared" si="74"/>
        <v>0</v>
      </c>
      <c r="AS81" s="13">
        <v>78</v>
      </c>
      <c r="AT81" s="13">
        <f t="shared" si="79"/>
        <v>2</v>
      </c>
      <c r="AU81" s="13">
        <f t="shared" si="80"/>
        <v>1102002</v>
      </c>
      <c r="AV81" s="13" t="s">
        <v>1380</v>
      </c>
      <c r="AW81" s="13">
        <f t="shared" si="81"/>
        <v>2</v>
      </c>
      <c r="AX81" s="13" t="s">
        <v>1401</v>
      </c>
      <c r="AY81" s="13">
        <f t="shared" si="82"/>
        <v>6</v>
      </c>
      <c r="AZ81" s="13" t="str">
        <f t="shared" si="83"/>
        <v>许褚魂珠-2 等级-6</v>
      </c>
      <c r="BA81" s="25" t="s">
        <v>1409</v>
      </c>
      <c r="BB81" s="14">
        <f t="shared" si="84"/>
        <v>360</v>
      </c>
      <c r="BC81" s="25" t="s">
        <v>1410</v>
      </c>
      <c r="BD81" s="14">
        <f t="shared" si="85"/>
        <v>200</v>
      </c>
      <c r="BE81" s="25" t="s">
        <v>1411</v>
      </c>
      <c r="BF81" s="14">
        <f t="shared" si="86"/>
        <v>8800</v>
      </c>
    </row>
    <row r="82" spans="1:58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AH82" s="13">
        <v>79</v>
      </c>
      <c r="AI82" s="13">
        <f t="shared" si="75"/>
        <v>12</v>
      </c>
      <c r="AJ82" s="13">
        <f t="shared" si="76"/>
        <v>1102014</v>
      </c>
      <c r="AK82" s="13" t="s">
        <v>1380</v>
      </c>
      <c r="AL82" s="13">
        <f t="shared" si="77"/>
        <v>2</v>
      </c>
      <c r="AM82" s="13" t="str">
        <f t="shared" si="78"/>
        <v>石灵明专属武器魂珠-2</v>
      </c>
      <c r="AN82" s="13">
        <f t="shared" si="72"/>
        <v>55</v>
      </c>
      <c r="AO82" s="13">
        <f t="shared" si="73"/>
        <v>3</v>
      </c>
      <c r="AP82" s="13">
        <f t="shared" si="74"/>
        <v>0</v>
      </c>
      <c r="AS82" s="13">
        <v>79</v>
      </c>
      <c r="AT82" s="13">
        <f t="shared" si="79"/>
        <v>2</v>
      </c>
      <c r="AU82" s="13">
        <f t="shared" si="80"/>
        <v>1102002</v>
      </c>
      <c r="AV82" s="13" t="s">
        <v>1380</v>
      </c>
      <c r="AW82" s="13">
        <f t="shared" si="81"/>
        <v>2</v>
      </c>
      <c r="AX82" s="13" t="s">
        <v>1401</v>
      </c>
      <c r="AY82" s="13">
        <f t="shared" si="82"/>
        <v>7</v>
      </c>
      <c r="AZ82" s="13" t="str">
        <f t="shared" si="83"/>
        <v>许褚魂珠-2 等级-7</v>
      </c>
      <c r="BA82" s="25" t="s">
        <v>1409</v>
      </c>
      <c r="BB82" s="14">
        <f t="shared" si="84"/>
        <v>432</v>
      </c>
      <c r="BC82" s="25" t="s">
        <v>1410</v>
      </c>
      <c r="BD82" s="14">
        <f t="shared" si="85"/>
        <v>240</v>
      </c>
      <c r="BE82" s="25" t="s">
        <v>1411</v>
      </c>
      <c r="BF82" s="14">
        <f t="shared" si="86"/>
        <v>10560</v>
      </c>
    </row>
    <row r="83" spans="1:58" ht="20.25" x14ac:dyDescent="0.2">
      <c r="A83" s="73" t="s">
        <v>1363</v>
      </c>
      <c r="B83" s="73"/>
      <c r="C83" s="73"/>
      <c r="D83" s="73"/>
      <c r="E83" s="73"/>
      <c r="F83" s="73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AH83" s="13">
        <v>80</v>
      </c>
      <c r="AI83" s="13">
        <f t="shared" si="75"/>
        <v>12</v>
      </c>
      <c r="AJ83" s="13">
        <f t="shared" si="76"/>
        <v>1102014</v>
      </c>
      <c r="AK83" s="13" t="s">
        <v>1380</v>
      </c>
      <c r="AL83" s="13">
        <f t="shared" si="77"/>
        <v>3</v>
      </c>
      <c r="AM83" s="13" t="str">
        <f t="shared" si="78"/>
        <v>石灵明专属武器魂珠-3</v>
      </c>
      <c r="AN83" s="13">
        <f t="shared" si="72"/>
        <v>75</v>
      </c>
      <c r="AO83" s="13">
        <f t="shared" si="73"/>
        <v>3</v>
      </c>
      <c r="AP83" s="13">
        <f t="shared" si="74"/>
        <v>0</v>
      </c>
      <c r="AS83" s="13">
        <v>80</v>
      </c>
      <c r="AT83" s="13">
        <f t="shared" si="79"/>
        <v>2</v>
      </c>
      <c r="AU83" s="13">
        <f t="shared" si="80"/>
        <v>1102002</v>
      </c>
      <c r="AV83" s="13" t="s">
        <v>1380</v>
      </c>
      <c r="AW83" s="13">
        <f t="shared" si="81"/>
        <v>2</v>
      </c>
      <c r="AX83" s="13" t="s">
        <v>1401</v>
      </c>
      <c r="AY83" s="13">
        <f t="shared" si="82"/>
        <v>8</v>
      </c>
      <c r="AZ83" s="13" t="str">
        <f t="shared" si="83"/>
        <v>许褚魂珠-2 等级-8</v>
      </c>
      <c r="BA83" s="25" t="s">
        <v>1409</v>
      </c>
      <c r="BB83" s="14">
        <f t="shared" si="84"/>
        <v>504</v>
      </c>
      <c r="BC83" s="25" t="s">
        <v>1410</v>
      </c>
      <c r="BD83" s="14">
        <f t="shared" si="85"/>
        <v>280</v>
      </c>
      <c r="BE83" s="25" t="s">
        <v>1411</v>
      </c>
      <c r="BF83" s="14">
        <f t="shared" si="86"/>
        <v>12320</v>
      </c>
    </row>
    <row r="84" spans="1:58" ht="16.5" x14ac:dyDescent="0.2">
      <c r="A84" s="32"/>
      <c r="B84" s="32">
        <f>SUM(B86:B94)</f>
        <v>37.5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AH84" s="13">
        <v>81</v>
      </c>
      <c r="AI84" s="13">
        <f t="shared" si="75"/>
        <v>12</v>
      </c>
      <c r="AJ84" s="13">
        <f t="shared" si="76"/>
        <v>1102014</v>
      </c>
      <c r="AK84" s="13" t="s">
        <v>1380</v>
      </c>
      <c r="AL84" s="13">
        <f t="shared" si="77"/>
        <v>4</v>
      </c>
      <c r="AM84" s="13" t="str">
        <f t="shared" si="78"/>
        <v>石灵明专属武器魂珠-4</v>
      </c>
      <c r="AN84" s="13">
        <f t="shared" si="72"/>
        <v>85</v>
      </c>
      <c r="AO84" s="13">
        <f t="shared" si="73"/>
        <v>3</v>
      </c>
      <c r="AP84" s="13">
        <f t="shared" si="74"/>
        <v>1</v>
      </c>
      <c r="AS84" s="13">
        <v>81</v>
      </c>
      <c r="AT84" s="13">
        <f t="shared" si="79"/>
        <v>2</v>
      </c>
      <c r="AU84" s="13">
        <f t="shared" si="80"/>
        <v>1102002</v>
      </c>
      <c r="AV84" s="13" t="s">
        <v>1380</v>
      </c>
      <c r="AW84" s="13">
        <f t="shared" si="81"/>
        <v>2</v>
      </c>
      <c r="AX84" s="13" t="s">
        <v>1401</v>
      </c>
      <c r="AY84" s="13">
        <f t="shared" si="82"/>
        <v>9</v>
      </c>
      <c r="AZ84" s="13" t="str">
        <f t="shared" si="83"/>
        <v>许褚魂珠-2 等级-9</v>
      </c>
      <c r="BA84" s="25" t="s">
        <v>1409</v>
      </c>
      <c r="BB84" s="14">
        <f t="shared" si="84"/>
        <v>576</v>
      </c>
      <c r="BC84" s="25" t="s">
        <v>1410</v>
      </c>
      <c r="BD84" s="14">
        <f t="shared" si="85"/>
        <v>320</v>
      </c>
      <c r="BE84" s="25" t="s">
        <v>1411</v>
      </c>
      <c r="BF84" s="14">
        <f t="shared" si="86"/>
        <v>14080</v>
      </c>
    </row>
    <row r="85" spans="1:58" ht="17.25" x14ac:dyDescent="0.2">
      <c r="A85" s="12" t="s">
        <v>1353</v>
      </c>
      <c r="B85" s="12" t="s">
        <v>1355</v>
      </c>
      <c r="C85" s="12" t="s">
        <v>1354</v>
      </c>
      <c r="D85" s="12" t="s">
        <v>1356</v>
      </c>
      <c r="E85" s="12" t="s">
        <v>1357</v>
      </c>
      <c r="F85" s="12" t="s">
        <v>1358</v>
      </c>
      <c r="G85" s="12" t="s">
        <v>1366</v>
      </c>
      <c r="H85" s="12" t="s">
        <v>1367</v>
      </c>
      <c r="I85" s="12" t="s">
        <v>1370</v>
      </c>
      <c r="J85" s="12" t="s">
        <v>1386</v>
      </c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AH85" s="13">
        <v>82</v>
      </c>
      <c r="AI85" s="13">
        <f t="shared" si="75"/>
        <v>12</v>
      </c>
      <c r="AJ85" s="13">
        <f t="shared" si="76"/>
        <v>1102014</v>
      </c>
      <c r="AK85" s="13" t="s">
        <v>1380</v>
      </c>
      <c r="AL85" s="13">
        <f t="shared" si="77"/>
        <v>5</v>
      </c>
      <c r="AM85" s="13" t="str">
        <f t="shared" si="78"/>
        <v>石灵明专属武器魂珠-5</v>
      </c>
      <c r="AN85" s="13">
        <f t="shared" si="72"/>
        <v>110</v>
      </c>
      <c r="AO85" s="13">
        <f t="shared" si="73"/>
        <v>3</v>
      </c>
      <c r="AP85" s="13">
        <f t="shared" si="74"/>
        <v>2</v>
      </c>
      <c r="AS85" s="13">
        <v>82</v>
      </c>
      <c r="AT85" s="13">
        <f t="shared" si="79"/>
        <v>2</v>
      </c>
      <c r="AU85" s="13">
        <f t="shared" si="80"/>
        <v>1102002</v>
      </c>
      <c r="AV85" s="13" t="s">
        <v>1380</v>
      </c>
      <c r="AW85" s="13">
        <f t="shared" si="81"/>
        <v>3</v>
      </c>
      <c r="AX85" s="13" t="s">
        <v>1401</v>
      </c>
      <c r="AY85" s="13">
        <f t="shared" si="82"/>
        <v>1</v>
      </c>
      <c r="AZ85" s="13" t="str">
        <f t="shared" si="83"/>
        <v>许褚魂珠-3 等级-1</v>
      </c>
      <c r="BA85" s="25" t="s">
        <v>1409</v>
      </c>
      <c r="BB85" s="14">
        <f t="shared" si="84"/>
        <v>96</v>
      </c>
      <c r="BC85" s="25" t="s">
        <v>1410</v>
      </c>
      <c r="BD85" s="14">
        <f t="shared" si="85"/>
        <v>53</v>
      </c>
      <c r="BE85" s="25" t="s">
        <v>1411</v>
      </c>
      <c r="BF85" s="14">
        <f t="shared" si="86"/>
        <v>2346</v>
      </c>
    </row>
    <row r="86" spans="1:58" ht="16.5" x14ac:dyDescent="0.2">
      <c r="A86" s="13">
        <v>1</v>
      </c>
      <c r="B86" s="13">
        <v>1</v>
      </c>
      <c r="C86" s="26">
        <f>B86/$B$14</f>
        <v>2.6666666666666668E-2</v>
      </c>
      <c r="D86" s="14">
        <f>ROUND(G$9*$C86,0)</f>
        <v>400</v>
      </c>
      <c r="E86" s="14">
        <f t="shared" ref="E86:F86" si="92">ROUND(H$9*$C86,0)</f>
        <v>200</v>
      </c>
      <c r="F86" s="14">
        <f t="shared" si="92"/>
        <v>8000</v>
      </c>
      <c r="G86" s="13">
        <v>400</v>
      </c>
      <c r="H86" s="13">
        <v>200</v>
      </c>
      <c r="I86" s="13">
        <v>8000</v>
      </c>
      <c r="J86" s="13" t="s">
        <v>1387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AH86" s="13">
        <v>83</v>
      </c>
      <c r="AI86" s="13">
        <f t="shared" si="75"/>
        <v>12</v>
      </c>
      <c r="AJ86" s="13">
        <f t="shared" si="76"/>
        <v>1102014</v>
      </c>
      <c r="AK86" s="13" t="s">
        <v>1380</v>
      </c>
      <c r="AL86" s="13">
        <f t="shared" si="77"/>
        <v>6</v>
      </c>
      <c r="AM86" s="13" t="str">
        <f t="shared" si="78"/>
        <v>石灵明专属武器魂珠-6</v>
      </c>
      <c r="AN86" s="13">
        <f t="shared" si="72"/>
        <v>130</v>
      </c>
      <c r="AO86" s="13">
        <f t="shared" si="73"/>
        <v>3</v>
      </c>
      <c r="AP86" s="13">
        <f t="shared" si="74"/>
        <v>3</v>
      </c>
      <c r="AS86" s="13">
        <v>83</v>
      </c>
      <c r="AT86" s="13">
        <f t="shared" si="79"/>
        <v>2</v>
      </c>
      <c r="AU86" s="13">
        <f t="shared" si="80"/>
        <v>1102002</v>
      </c>
      <c r="AV86" s="13" t="s">
        <v>1380</v>
      </c>
      <c r="AW86" s="13">
        <f t="shared" si="81"/>
        <v>3</v>
      </c>
      <c r="AX86" s="13" t="s">
        <v>1401</v>
      </c>
      <c r="AY86" s="13">
        <f t="shared" si="82"/>
        <v>2</v>
      </c>
      <c r="AZ86" s="13" t="str">
        <f t="shared" si="83"/>
        <v>许褚魂珠-3 等级-2</v>
      </c>
      <c r="BA86" s="25" t="s">
        <v>1409</v>
      </c>
      <c r="BB86" s="14">
        <f t="shared" si="84"/>
        <v>144</v>
      </c>
      <c r="BC86" s="25" t="s">
        <v>1410</v>
      </c>
      <c r="BD86" s="14">
        <f t="shared" si="85"/>
        <v>80</v>
      </c>
      <c r="BE86" s="25" t="s">
        <v>1411</v>
      </c>
      <c r="BF86" s="14">
        <f t="shared" si="86"/>
        <v>3520</v>
      </c>
    </row>
    <row r="87" spans="1:58" ht="16.5" x14ac:dyDescent="0.2">
      <c r="A87" s="13">
        <v>2</v>
      </c>
      <c r="B87" s="13">
        <v>1.5</v>
      </c>
      <c r="C87" s="26">
        <f t="shared" ref="C87:C94" si="93">B87/$B$14</f>
        <v>0.04</v>
      </c>
      <c r="D87" s="14">
        <f t="shared" ref="D87:D94" si="94">ROUND(G$9*$C87,0)</f>
        <v>600</v>
      </c>
      <c r="E87" s="14">
        <f t="shared" ref="E87:E94" si="95">ROUND(H$9*$C87,0)</f>
        <v>300</v>
      </c>
      <c r="F87" s="14">
        <f t="shared" ref="F87:F94" si="96">ROUND(I$9*$C87,0)</f>
        <v>12000</v>
      </c>
      <c r="G87" s="13">
        <v>600</v>
      </c>
      <c r="H87" s="13">
        <v>300</v>
      </c>
      <c r="I87" s="13">
        <v>12000</v>
      </c>
      <c r="J87" s="13" t="s">
        <v>1388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AH87" s="13">
        <v>84</v>
      </c>
      <c r="AI87" s="13">
        <f t="shared" si="75"/>
        <v>12</v>
      </c>
      <c r="AJ87" s="13">
        <f t="shared" si="76"/>
        <v>1102014</v>
      </c>
      <c r="AK87" s="13" t="s">
        <v>1380</v>
      </c>
      <c r="AL87" s="13">
        <f t="shared" si="77"/>
        <v>7</v>
      </c>
      <c r="AM87" s="13" t="str">
        <f t="shared" si="78"/>
        <v>石灵明专属武器魂珠-7</v>
      </c>
      <c r="AN87" s="13">
        <f t="shared" si="72"/>
        <v>150</v>
      </c>
      <c r="AO87" s="13">
        <f t="shared" si="73"/>
        <v>3</v>
      </c>
      <c r="AP87" s="13">
        <f t="shared" si="74"/>
        <v>4</v>
      </c>
      <c r="AS87" s="13">
        <v>84</v>
      </c>
      <c r="AT87" s="13">
        <f t="shared" si="79"/>
        <v>2</v>
      </c>
      <c r="AU87" s="13">
        <f t="shared" si="80"/>
        <v>1102002</v>
      </c>
      <c r="AV87" s="13" t="s">
        <v>1380</v>
      </c>
      <c r="AW87" s="13">
        <f t="shared" si="81"/>
        <v>3</v>
      </c>
      <c r="AX87" s="13" t="s">
        <v>1401</v>
      </c>
      <c r="AY87" s="13">
        <f t="shared" si="82"/>
        <v>3</v>
      </c>
      <c r="AZ87" s="13" t="str">
        <f t="shared" si="83"/>
        <v>许褚魂珠-3 等级-3</v>
      </c>
      <c r="BA87" s="25" t="s">
        <v>1409</v>
      </c>
      <c r="BB87" s="14">
        <f t="shared" si="84"/>
        <v>192</v>
      </c>
      <c r="BC87" s="25" t="s">
        <v>1410</v>
      </c>
      <c r="BD87" s="14">
        <f t="shared" si="85"/>
        <v>107</v>
      </c>
      <c r="BE87" s="25" t="s">
        <v>1411</v>
      </c>
      <c r="BF87" s="14">
        <f t="shared" si="86"/>
        <v>4694</v>
      </c>
    </row>
    <row r="88" spans="1:58" ht="16.5" x14ac:dyDescent="0.2">
      <c r="A88" s="13">
        <v>3</v>
      </c>
      <c r="B88" s="13">
        <v>2</v>
      </c>
      <c r="C88" s="26">
        <f t="shared" si="93"/>
        <v>5.3333333333333337E-2</v>
      </c>
      <c r="D88" s="14">
        <f t="shared" si="94"/>
        <v>800</v>
      </c>
      <c r="E88" s="14">
        <f t="shared" si="95"/>
        <v>400</v>
      </c>
      <c r="F88" s="14">
        <f t="shared" si="96"/>
        <v>16000</v>
      </c>
      <c r="G88" s="13">
        <v>800</v>
      </c>
      <c r="H88" s="13">
        <v>400</v>
      </c>
      <c r="I88" s="13">
        <v>16000</v>
      </c>
      <c r="J88" s="13" t="s">
        <v>1389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AH88" s="13">
        <v>85</v>
      </c>
      <c r="AI88" s="13">
        <f t="shared" si="75"/>
        <v>13</v>
      </c>
      <c r="AJ88" s="13">
        <f t="shared" si="76"/>
        <v>1102016</v>
      </c>
      <c r="AK88" s="13" t="s">
        <v>1380</v>
      </c>
      <c r="AL88" s="13">
        <f t="shared" si="77"/>
        <v>1</v>
      </c>
      <c r="AM88" s="13" t="str">
        <f t="shared" si="78"/>
        <v>西方龙专属武器魂珠-1</v>
      </c>
      <c r="AN88" s="13">
        <f t="shared" si="72"/>
        <v>40</v>
      </c>
      <c r="AO88" s="13">
        <f t="shared" si="73"/>
        <v>0</v>
      </c>
      <c r="AP88" s="13">
        <f t="shared" si="74"/>
        <v>0</v>
      </c>
      <c r="AS88" s="13">
        <v>85</v>
      </c>
      <c r="AT88" s="13">
        <f t="shared" si="79"/>
        <v>2</v>
      </c>
      <c r="AU88" s="13">
        <f t="shared" si="80"/>
        <v>1102002</v>
      </c>
      <c r="AV88" s="13" t="s">
        <v>1380</v>
      </c>
      <c r="AW88" s="13">
        <f t="shared" si="81"/>
        <v>3</v>
      </c>
      <c r="AX88" s="13" t="s">
        <v>1401</v>
      </c>
      <c r="AY88" s="13">
        <f t="shared" si="82"/>
        <v>4</v>
      </c>
      <c r="AZ88" s="13" t="str">
        <f t="shared" si="83"/>
        <v>许褚魂珠-3 等级-4</v>
      </c>
      <c r="BA88" s="25" t="s">
        <v>1409</v>
      </c>
      <c r="BB88" s="14">
        <f t="shared" si="84"/>
        <v>288</v>
      </c>
      <c r="BC88" s="25" t="s">
        <v>1410</v>
      </c>
      <c r="BD88" s="14">
        <f t="shared" si="85"/>
        <v>160</v>
      </c>
      <c r="BE88" s="25" t="s">
        <v>1411</v>
      </c>
      <c r="BF88" s="14">
        <f t="shared" si="86"/>
        <v>7040</v>
      </c>
    </row>
    <row r="89" spans="1:58" ht="16.5" x14ac:dyDescent="0.2">
      <c r="A89" s="13">
        <v>4</v>
      </c>
      <c r="B89" s="13">
        <v>3</v>
      </c>
      <c r="C89" s="26">
        <f t="shared" si="93"/>
        <v>0.08</v>
      </c>
      <c r="D89" s="14">
        <f t="shared" si="94"/>
        <v>1200</v>
      </c>
      <c r="E89" s="14">
        <f t="shared" si="95"/>
        <v>600</v>
      </c>
      <c r="F89" s="14">
        <f t="shared" si="96"/>
        <v>24000</v>
      </c>
      <c r="G89" s="13">
        <v>1200</v>
      </c>
      <c r="H89" s="13">
        <v>600</v>
      </c>
      <c r="I89" s="13">
        <v>24000</v>
      </c>
      <c r="J89" s="13" t="s">
        <v>1390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AH89" s="13">
        <v>86</v>
      </c>
      <c r="AI89" s="13">
        <f t="shared" si="75"/>
        <v>13</v>
      </c>
      <c r="AJ89" s="13">
        <f t="shared" si="76"/>
        <v>1102016</v>
      </c>
      <c r="AK89" s="13" t="s">
        <v>1380</v>
      </c>
      <c r="AL89" s="13">
        <f t="shared" si="77"/>
        <v>2</v>
      </c>
      <c r="AM89" s="13" t="str">
        <f t="shared" si="78"/>
        <v>西方龙专属武器魂珠-2</v>
      </c>
      <c r="AN89" s="13">
        <f t="shared" si="72"/>
        <v>55</v>
      </c>
      <c r="AO89" s="13">
        <f t="shared" si="73"/>
        <v>3</v>
      </c>
      <c r="AP89" s="13">
        <f t="shared" si="74"/>
        <v>0</v>
      </c>
      <c r="AS89" s="13">
        <v>86</v>
      </c>
      <c r="AT89" s="13">
        <f t="shared" si="79"/>
        <v>2</v>
      </c>
      <c r="AU89" s="13">
        <f t="shared" si="80"/>
        <v>1102002</v>
      </c>
      <c r="AV89" s="13" t="s">
        <v>1380</v>
      </c>
      <c r="AW89" s="13">
        <f t="shared" si="81"/>
        <v>3</v>
      </c>
      <c r="AX89" s="13" t="s">
        <v>1401</v>
      </c>
      <c r="AY89" s="13">
        <f t="shared" si="82"/>
        <v>5</v>
      </c>
      <c r="AZ89" s="13" t="str">
        <f t="shared" si="83"/>
        <v>许褚魂珠-3 等级-5</v>
      </c>
      <c r="BA89" s="25" t="s">
        <v>1409</v>
      </c>
      <c r="BB89" s="14">
        <f t="shared" si="84"/>
        <v>384</v>
      </c>
      <c r="BC89" s="25" t="s">
        <v>1410</v>
      </c>
      <c r="BD89" s="14">
        <f t="shared" si="85"/>
        <v>213</v>
      </c>
      <c r="BE89" s="25" t="s">
        <v>1411</v>
      </c>
      <c r="BF89" s="14">
        <f t="shared" si="86"/>
        <v>9386</v>
      </c>
    </row>
    <row r="90" spans="1:58" ht="16.5" x14ac:dyDescent="0.2">
      <c r="A90" s="13">
        <v>5</v>
      </c>
      <c r="B90" s="13">
        <v>4</v>
      </c>
      <c r="C90" s="26">
        <f t="shared" si="93"/>
        <v>0.10666666666666667</v>
      </c>
      <c r="D90" s="14">
        <f t="shared" si="94"/>
        <v>1600</v>
      </c>
      <c r="E90" s="14">
        <f t="shared" si="95"/>
        <v>800</v>
      </c>
      <c r="F90" s="14">
        <f t="shared" si="96"/>
        <v>32000</v>
      </c>
      <c r="G90" s="13">
        <v>1600</v>
      </c>
      <c r="H90" s="13">
        <v>800</v>
      </c>
      <c r="I90" s="13">
        <v>32000</v>
      </c>
      <c r="J90" s="13" t="s">
        <v>1391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AH90" s="13">
        <v>87</v>
      </c>
      <c r="AI90" s="13">
        <f t="shared" si="75"/>
        <v>13</v>
      </c>
      <c r="AJ90" s="13">
        <f t="shared" si="76"/>
        <v>1102016</v>
      </c>
      <c r="AK90" s="13" t="s">
        <v>1380</v>
      </c>
      <c r="AL90" s="13">
        <f t="shared" si="77"/>
        <v>3</v>
      </c>
      <c r="AM90" s="13" t="str">
        <f t="shared" si="78"/>
        <v>西方龙专属武器魂珠-3</v>
      </c>
      <c r="AN90" s="13">
        <f t="shared" si="72"/>
        <v>75</v>
      </c>
      <c r="AO90" s="13">
        <f t="shared" si="73"/>
        <v>3</v>
      </c>
      <c r="AP90" s="13">
        <f t="shared" si="74"/>
        <v>0</v>
      </c>
      <c r="AS90" s="13">
        <v>87</v>
      </c>
      <c r="AT90" s="13">
        <f t="shared" si="79"/>
        <v>2</v>
      </c>
      <c r="AU90" s="13">
        <f t="shared" si="80"/>
        <v>1102002</v>
      </c>
      <c r="AV90" s="13" t="s">
        <v>1380</v>
      </c>
      <c r="AW90" s="13">
        <f t="shared" si="81"/>
        <v>3</v>
      </c>
      <c r="AX90" s="13" t="s">
        <v>1401</v>
      </c>
      <c r="AY90" s="13">
        <f t="shared" si="82"/>
        <v>6</v>
      </c>
      <c r="AZ90" s="13" t="str">
        <f t="shared" si="83"/>
        <v>许褚魂珠-3 等级-6</v>
      </c>
      <c r="BA90" s="25" t="s">
        <v>1409</v>
      </c>
      <c r="BB90" s="14">
        <f t="shared" si="84"/>
        <v>480</v>
      </c>
      <c r="BC90" s="25" t="s">
        <v>1410</v>
      </c>
      <c r="BD90" s="14">
        <f t="shared" si="85"/>
        <v>267</v>
      </c>
      <c r="BE90" s="25" t="s">
        <v>1411</v>
      </c>
      <c r="BF90" s="14">
        <f t="shared" si="86"/>
        <v>11734</v>
      </c>
    </row>
    <row r="91" spans="1:58" ht="16.5" x14ac:dyDescent="0.2">
      <c r="A91" s="13">
        <v>6</v>
      </c>
      <c r="B91" s="13">
        <v>5</v>
      </c>
      <c r="C91" s="26">
        <f t="shared" si="93"/>
        <v>0.13333333333333333</v>
      </c>
      <c r="D91" s="14">
        <f t="shared" si="94"/>
        <v>2000</v>
      </c>
      <c r="E91" s="14">
        <f t="shared" si="95"/>
        <v>1000</v>
      </c>
      <c r="F91" s="14">
        <f t="shared" si="96"/>
        <v>40000</v>
      </c>
      <c r="G91" s="13">
        <v>2000</v>
      </c>
      <c r="H91" s="13">
        <v>1000</v>
      </c>
      <c r="I91" s="13">
        <v>40000</v>
      </c>
      <c r="J91" s="13" t="s">
        <v>1392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AH91" s="13">
        <v>88</v>
      </c>
      <c r="AI91" s="13">
        <f t="shared" si="75"/>
        <v>13</v>
      </c>
      <c r="AJ91" s="13">
        <f t="shared" si="76"/>
        <v>1102016</v>
      </c>
      <c r="AK91" s="13" t="s">
        <v>1380</v>
      </c>
      <c r="AL91" s="13">
        <f t="shared" si="77"/>
        <v>4</v>
      </c>
      <c r="AM91" s="13" t="str">
        <f t="shared" si="78"/>
        <v>西方龙专属武器魂珠-4</v>
      </c>
      <c r="AN91" s="13">
        <f t="shared" si="72"/>
        <v>85</v>
      </c>
      <c r="AO91" s="13">
        <f t="shared" si="73"/>
        <v>3</v>
      </c>
      <c r="AP91" s="13">
        <f t="shared" si="74"/>
        <v>1</v>
      </c>
      <c r="AS91" s="13">
        <v>88</v>
      </c>
      <c r="AT91" s="13">
        <f t="shared" si="79"/>
        <v>2</v>
      </c>
      <c r="AU91" s="13">
        <f t="shared" si="80"/>
        <v>1102002</v>
      </c>
      <c r="AV91" s="13" t="s">
        <v>1380</v>
      </c>
      <c r="AW91" s="13">
        <f t="shared" si="81"/>
        <v>3</v>
      </c>
      <c r="AX91" s="13" t="s">
        <v>1401</v>
      </c>
      <c r="AY91" s="13">
        <f t="shared" si="82"/>
        <v>7</v>
      </c>
      <c r="AZ91" s="13" t="str">
        <f t="shared" si="83"/>
        <v>许褚魂珠-3 等级-7</v>
      </c>
      <c r="BA91" s="25" t="s">
        <v>1409</v>
      </c>
      <c r="BB91" s="14">
        <f t="shared" si="84"/>
        <v>576</v>
      </c>
      <c r="BC91" s="25" t="s">
        <v>1410</v>
      </c>
      <c r="BD91" s="14">
        <f t="shared" si="85"/>
        <v>320</v>
      </c>
      <c r="BE91" s="25" t="s">
        <v>1411</v>
      </c>
      <c r="BF91" s="14">
        <f t="shared" si="86"/>
        <v>14080</v>
      </c>
    </row>
    <row r="92" spans="1:58" ht="16.5" x14ac:dyDescent="0.2">
      <c r="A92" s="13">
        <v>7</v>
      </c>
      <c r="B92" s="13">
        <v>6</v>
      </c>
      <c r="C92" s="26">
        <f t="shared" si="93"/>
        <v>0.16</v>
      </c>
      <c r="D92" s="14">
        <f t="shared" si="94"/>
        <v>2400</v>
      </c>
      <c r="E92" s="14">
        <f t="shared" si="95"/>
        <v>1200</v>
      </c>
      <c r="F92" s="14">
        <f t="shared" si="96"/>
        <v>48000</v>
      </c>
      <c r="G92" s="13">
        <v>2400</v>
      </c>
      <c r="H92" s="13">
        <v>1200</v>
      </c>
      <c r="I92" s="13">
        <v>48000</v>
      </c>
      <c r="J92" s="13" t="s">
        <v>1393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AH92" s="13">
        <v>89</v>
      </c>
      <c r="AI92" s="13">
        <f t="shared" si="75"/>
        <v>13</v>
      </c>
      <c r="AJ92" s="13">
        <f t="shared" si="76"/>
        <v>1102016</v>
      </c>
      <c r="AK92" s="13" t="s">
        <v>1380</v>
      </c>
      <c r="AL92" s="13">
        <f t="shared" si="77"/>
        <v>5</v>
      </c>
      <c r="AM92" s="13" t="str">
        <f t="shared" si="78"/>
        <v>西方龙专属武器魂珠-5</v>
      </c>
      <c r="AN92" s="13">
        <f t="shared" si="72"/>
        <v>110</v>
      </c>
      <c r="AO92" s="13">
        <f t="shared" si="73"/>
        <v>3</v>
      </c>
      <c r="AP92" s="13">
        <f t="shared" si="74"/>
        <v>2</v>
      </c>
      <c r="AS92" s="13">
        <v>89</v>
      </c>
      <c r="AT92" s="13">
        <f t="shared" si="79"/>
        <v>2</v>
      </c>
      <c r="AU92" s="13">
        <f t="shared" si="80"/>
        <v>1102002</v>
      </c>
      <c r="AV92" s="13" t="s">
        <v>1380</v>
      </c>
      <c r="AW92" s="13">
        <f t="shared" si="81"/>
        <v>3</v>
      </c>
      <c r="AX92" s="13" t="s">
        <v>1401</v>
      </c>
      <c r="AY92" s="13">
        <f t="shared" si="82"/>
        <v>8</v>
      </c>
      <c r="AZ92" s="13" t="str">
        <f t="shared" si="83"/>
        <v>许褚魂珠-3 等级-8</v>
      </c>
      <c r="BA92" s="25" t="s">
        <v>1409</v>
      </c>
      <c r="BB92" s="14">
        <f t="shared" si="84"/>
        <v>672</v>
      </c>
      <c r="BC92" s="25" t="s">
        <v>1410</v>
      </c>
      <c r="BD92" s="14">
        <f t="shared" si="85"/>
        <v>373</v>
      </c>
      <c r="BE92" s="25" t="s">
        <v>1411</v>
      </c>
      <c r="BF92" s="14">
        <f t="shared" si="86"/>
        <v>16426</v>
      </c>
    </row>
    <row r="93" spans="1:58" ht="16.5" x14ac:dyDescent="0.2">
      <c r="A93" s="13">
        <v>8</v>
      </c>
      <c r="B93" s="13">
        <v>7</v>
      </c>
      <c r="C93" s="26">
        <f t="shared" si="93"/>
        <v>0.18666666666666668</v>
      </c>
      <c r="D93" s="14">
        <f t="shared" si="94"/>
        <v>2800</v>
      </c>
      <c r="E93" s="14">
        <f t="shared" si="95"/>
        <v>1400</v>
      </c>
      <c r="F93" s="14">
        <f t="shared" si="96"/>
        <v>56000</v>
      </c>
      <c r="G93" s="13">
        <v>2800</v>
      </c>
      <c r="H93" s="13">
        <v>1400</v>
      </c>
      <c r="I93" s="13">
        <v>56000</v>
      </c>
      <c r="J93" s="13" t="s">
        <v>1395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AH93" s="13">
        <v>90</v>
      </c>
      <c r="AI93" s="13">
        <f t="shared" si="75"/>
        <v>13</v>
      </c>
      <c r="AJ93" s="13">
        <f t="shared" si="76"/>
        <v>1102016</v>
      </c>
      <c r="AK93" s="13" t="s">
        <v>1380</v>
      </c>
      <c r="AL93" s="13">
        <f t="shared" si="77"/>
        <v>6</v>
      </c>
      <c r="AM93" s="13" t="str">
        <f t="shared" si="78"/>
        <v>西方龙专属武器魂珠-6</v>
      </c>
      <c r="AN93" s="13">
        <f t="shared" si="72"/>
        <v>130</v>
      </c>
      <c r="AO93" s="13">
        <f t="shared" si="73"/>
        <v>3</v>
      </c>
      <c r="AP93" s="13">
        <f t="shared" si="74"/>
        <v>3</v>
      </c>
      <c r="AS93" s="13">
        <v>90</v>
      </c>
      <c r="AT93" s="13">
        <f t="shared" si="79"/>
        <v>2</v>
      </c>
      <c r="AU93" s="13">
        <f t="shared" si="80"/>
        <v>1102002</v>
      </c>
      <c r="AV93" s="13" t="s">
        <v>1380</v>
      </c>
      <c r="AW93" s="13">
        <f t="shared" si="81"/>
        <v>3</v>
      </c>
      <c r="AX93" s="13" t="s">
        <v>1401</v>
      </c>
      <c r="AY93" s="13">
        <f t="shared" si="82"/>
        <v>9</v>
      </c>
      <c r="AZ93" s="13" t="str">
        <f t="shared" si="83"/>
        <v>许褚魂珠-3 等级-9</v>
      </c>
      <c r="BA93" s="25" t="s">
        <v>1409</v>
      </c>
      <c r="BB93" s="14">
        <f t="shared" si="84"/>
        <v>768</v>
      </c>
      <c r="BC93" s="25" t="s">
        <v>1410</v>
      </c>
      <c r="BD93" s="14">
        <f t="shared" si="85"/>
        <v>427</v>
      </c>
      <c r="BE93" s="25" t="s">
        <v>1411</v>
      </c>
      <c r="BF93" s="14">
        <f t="shared" si="86"/>
        <v>18774</v>
      </c>
    </row>
    <row r="94" spans="1:58" ht="16.5" x14ac:dyDescent="0.2">
      <c r="A94" s="13">
        <v>9</v>
      </c>
      <c r="B94" s="13">
        <v>8</v>
      </c>
      <c r="C94" s="26">
        <f t="shared" si="93"/>
        <v>0.21333333333333335</v>
      </c>
      <c r="D94" s="14">
        <f t="shared" si="94"/>
        <v>3200</v>
      </c>
      <c r="E94" s="14">
        <f t="shared" si="95"/>
        <v>1600</v>
      </c>
      <c r="F94" s="14">
        <f t="shared" si="96"/>
        <v>64000</v>
      </c>
      <c r="G94" s="13">
        <v>3200</v>
      </c>
      <c r="H94" s="13">
        <v>1600</v>
      </c>
      <c r="I94" s="13">
        <v>64000</v>
      </c>
      <c r="J94" s="13" t="s">
        <v>1394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AH94" s="13">
        <v>91</v>
      </c>
      <c r="AI94" s="13">
        <f t="shared" si="75"/>
        <v>13</v>
      </c>
      <c r="AJ94" s="13">
        <f t="shared" si="76"/>
        <v>1102016</v>
      </c>
      <c r="AK94" s="13" t="s">
        <v>1380</v>
      </c>
      <c r="AL94" s="13">
        <f t="shared" si="77"/>
        <v>7</v>
      </c>
      <c r="AM94" s="13" t="str">
        <f t="shared" si="78"/>
        <v>西方龙专属武器魂珠-7</v>
      </c>
      <c r="AN94" s="13">
        <f t="shared" si="72"/>
        <v>150</v>
      </c>
      <c r="AO94" s="13">
        <f t="shared" si="73"/>
        <v>3</v>
      </c>
      <c r="AP94" s="13">
        <f t="shared" si="74"/>
        <v>4</v>
      </c>
      <c r="AS94" s="13">
        <v>91</v>
      </c>
      <c r="AT94" s="13">
        <f t="shared" si="79"/>
        <v>2</v>
      </c>
      <c r="AU94" s="13">
        <f t="shared" si="80"/>
        <v>1102002</v>
      </c>
      <c r="AV94" s="13" t="s">
        <v>1380</v>
      </c>
      <c r="AW94" s="13">
        <f t="shared" si="81"/>
        <v>4</v>
      </c>
      <c r="AX94" s="13" t="s">
        <v>1401</v>
      </c>
      <c r="AY94" s="13">
        <f t="shared" si="82"/>
        <v>1</v>
      </c>
      <c r="AZ94" s="13" t="str">
        <f t="shared" si="83"/>
        <v>许褚魂珠-4 等级-1</v>
      </c>
      <c r="BA94" s="25" t="s">
        <v>1409</v>
      </c>
      <c r="BB94" s="14">
        <f t="shared" si="84"/>
        <v>120</v>
      </c>
      <c r="BC94" s="25" t="s">
        <v>1410</v>
      </c>
      <c r="BD94" s="14">
        <f t="shared" si="85"/>
        <v>67</v>
      </c>
      <c r="BE94" s="25" t="s">
        <v>1411</v>
      </c>
      <c r="BF94" s="14">
        <f t="shared" si="86"/>
        <v>2934</v>
      </c>
    </row>
    <row r="95" spans="1:58" ht="16.5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AH95" s="13">
        <v>92</v>
      </c>
      <c r="AI95" s="13">
        <f t="shared" si="75"/>
        <v>14</v>
      </c>
      <c r="AJ95" s="13">
        <f t="shared" si="76"/>
        <v>1102017</v>
      </c>
      <c r="AK95" s="13" t="s">
        <v>1380</v>
      </c>
      <c r="AL95" s="13">
        <f t="shared" si="77"/>
        <v>1</v>
      </c>
      <c r="AM95" s="13" t="str">
        <f t="shared" si="78"/>
        <v>飞廉专属武器魂珠-1</v>
      </c>
      <c r="AN95" s="13">
        <f t="shared" si="72"/>
        <v>40</v>
      </c>
      <c r="AO95" s="13">
        <f t="shared" si="73"/>
        <v>0</v>
      </c>
      <c r="AP95" s="13">
        <f t="shared" si="74"/>
        <v>0</v>
      </c>
      <c r="AS95" s="13">
        <v>92</v>
      </c>
      <c r="AT95" s="13">
        <f t="shared" si="79"/>
        <v>2</v>
      </c>
      <c r="AU95" s="13">
        <f t="shared" si="80"/>
        <v>1102002</v>
      </c>
      <c r="AV95" s="13" t="s">
        <v>1380</v>
      </c>
      <c r="AW95" s="13">
        <f t="shared" si="81"/>
        <v>4</v>
      </c>
      <c r="AX95" s="13" t="s">
        <v>1401</v>
      </c>
      <c r="AY95" s="13">
        <f t="shared" si="82"/>
        <v>2</v>
      </c>
      <c r="AZ95" s="13" t="str">
        <f t="shared" si="83"/>
        <v>许褚魂珠-4 等级-2</v>
      </c>
      <c r="BA95" s="25" t="s">
        <v>1409</v>
      </c>
      <c r="BB95" s="14">
        <f t="shared" si="84"/>
        <v>180</v>
      </c>
      <c r="BC95" s="25" t="s">
        <v>1410</v>
      </c>
      <c r="BD95" s="14">
        <f t="shared" si="85"/>
        <v>100</v>
      </c>
      <c r="BE95" s="25" t="s">
        <v>1411</v>
      </c>
      <c r="BF95" s="14">
        <f t="shared" si="86"/>
        <v>4400</v>
      </c>
    </row>
    <row r="96" spans="1:58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AH96" s="13">
        <v>93</v>
      </c>
      <c r="AI96" s="13">
        <f t="shared" si="75"/>
        <v>14</v>
      </c>
      <c r="AJ96" s="13">
        <f t="shared" si="76"/>
        <v>1102017</v>
      </c>
      <c r="AK96" s="13" t="s">
        <v>1380</v>
      </c>
      <c r="AL96" s="13">
        <f t="shared" si="77"/>
        <v>2</v>
      </c>
      <c r="AM96" s="13" t="str">
        <f t="shared" si="78"/>
        <v>飞廉专属武器魂珠-2</v>
      </c>
      <c r="AN96" s="13">
        <f t="shared" si="72"/>
        <v>55</v>
      </c>
      <c r="AO96" s="13">
        <f t="shared" si="73"/>
        <v>3</v>
      </c>
      <c r="AP96" s="13">
        <f t="shared" si="74"/>
        <v>0</v>
      </c>
      <c r="AS96" s="13">
        <v>93</v>
      </c>
      <c r="AT96" s="13">
        <f t="shared" si="79"/>
        <v>2</v>
      </c>
      <c r="AU96" s="13">
        <f t="shared" si="80"/>
        <v>1102002</v>
      </c>
      <c r="AV96" s="13" t="s">
        <v>1380</v>
      </c>
      <c r="AW96" s="13">
        <f t="shared" si="81"/>
        <v>4</v>
      </c>
      <c r="AX96" s="13" t="s">
        <v>1401</v>
      </c>
      <c r="AY96" s="13">
        <f t="shared" si="82"/>
        <v>3</v>
      </c>
      <c r="AZ96" s="13" t="str">
        <f t="shared" si="83"/>
        <v>许褚魂珠-4 等级-3</v>
      </c>
      <c r="BA96" s="25" t="s">
        <v>1409</v>
      </c>
      <c r="BB96" s="14">
        <f t="shared" si="84"/>
        <v>240</v>
      </c>
      <c r="BC96" s="25" t="s">
        <v>1410</v>
      </c>
      <c r="BD96" s="14">
        <f t="shared" si="85"/>
        <v>133</v>
      </c>
      <c r="BE96" s="25" t="s">
        <v>1411</v>
      </c>
      <c r="BF96" s="14">
        <f t="shared" si="86"/>
        <v>5866</v>
      </c>
    </row>
    <row r="97" spans="1:58" ht="20.25" x14ac:dyDescent="0.2">
      <c r="A97" s="73" t="s">
        <v>1364</v>
      </c>
      <c r="B97" s="73"/>
      <c r="C97" s="73"/>
      <c r="D97" s="73"/>
      <c r="E97" s="73"/>
      <c r="F97" s="73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AH97" s="13">
        <v>94</v>
      </c>
      <c r="AI97" s="13">
        <f t="shared" si="75"/>
        <v>14</v>
      </c>
      <c r="AJ97" s="13">
        <f t="shared" si="76"/>
        <v>1102017</v>
      </c>
      <c r="AK97" s="13" t="s">
        <v>1380</v>
      </c>
      <c r="AL97" s="13">
        <f t="shared" si="77"/>
        <v>3</v>
      </c>
      <c r="AM97" s="13" t="str">
        <f t="shared" si="78"/>
        <v>飞廉专属武器魂珠-3</v>
      </c>
      <c r="AN97" s="13">
        <f t="shared" si="72"/>
        <v>75</v>
      </c>
      <c r="AO97" s="13">
        <f t="shared" si="73"/>
        <v>3</v>
      </c>
      <c r="AP97" s="13">
        <f t="shared" si="74"/>
        <v>0</v>
      </c>
      <c r="AS97" s="13">
        <v>94</v>
      </c>
      <c r="AT97" s="13">
        <f t="shared" si="79"/>
        <v>2</v>
      </c>
      <c r="AU97" s="13">
        <f t="shared" si="80"/>
        <v>1102002</v>
      </c>
      <c r="AV97" s="13" t="s">
        <v>1380</v>
      </c>
      <c r="AW97" s="13">
        <f t="shared" si="81"/>
        <v>4</v>
      </c>
      <c r="AX97" s="13" t="s">
        <v>1401</v>
      </c>
      <c r="AY97" s="13">
        <f t="shared" si="82"/>
        <v>4</v>
      </c>
      <c r="AZ97" s="13" t="str">
        <f t="shared" si="83"/>
        <v>许褚魂珠-4 等级-4</v>
      </c>
      <c r="BA97" s="25" t="s">
        <v>1409</v>
      </c>
      <c r="BB97" s="14">
        <f t="shared" si="84"/>
        <v>360</v>
      </c>
      <c r="BC97" s="25" t="s">
        <v>1410</v>
      </c>
      <c r="BD97" s="14">
        <f t="shared" si="85"/>
        <v>200</v>
      </c>
      <c r="BE97" s="25" t="s">
        <v>1411</v>
      </c>
      <c r="BF97" s="14">
        <f t="shared" si="86"/>
        <v>8800</v>
      </c>
    </row>
    <row r="98" spans="1:58" ht="16.5" x14ac:dyDescent="0.2">
      <c r="A98" s="32"/>
      <c r="B98" s="32">
        <f>SUM(B100:B108)</f>
        <v>37.5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AH98" s="13">
        <v>95</v>
      </c>
      <c r="AI98" s="13">
        <f t="shared" si="75"/>
        <v>14</v>
      </c>
      <c r="AJ98" s="13">
        <f t="shared" si="76"/>
        <v>1102017</v>
      </c>
      <c r="AK98" s="13" t="s">
        <v>1380</v>
      </c>
      <c r="AL98" s="13">
        <f t="shared" si="77"/>
        <v>4</v>
      </c>
      <c r="AM98" s="13" t="str">
        <f t="shared" si="78"/>
        <v>飞廉专属武器魂珠-4</v>
      </c>
      <c r="AN98" s="13">
        <f t="shared" si="72"/>
        <v>85</v>
      </c>
      <c r="AO98" s="13">
        <f t="shared" si="73"/>
        <v>3</v>
      </c>
      <c r="AP98" s="13">
        <f t="shared" si="74"/>
        <v>1</v>
      </c>
      <c r="AS98" s="13">
        <v>95</v>
      </c>
      <c r="AT98" s="13">
        <f t="shared" si="79"/>
        <v>2</v>
      </c>
      <c r="AU98" s="13">
        <f t="shared" si="80"/>
        <v>1102002</v>
      </c>
      <c r="AV98" s="13" t="s">
        <v>1380</v>
      </c>
      <c r="AW98" s="13">
        <f t="shared" si="81"/>
        <v>4</v>
      </c>
      <c r="AX98" s="13" t="s">
        <v>1401</v>
      </c>
      <c r="AY98" s="13">
        <f t="shared" si="82"/>
        <v>5</v>
      </c>
      <c r="AZ98" s="13" t="str">
        <f t="shared" si="83"/>
        <v>许褚魂珠-4 等级-5</v>
      </c>
      <c r="BA98" s="25" t="s">
        <v>1409</v>
      </c>
      <c r="BB98" s="14">
        <f t="shared" si="84"/>
        <v>480</v>
      </c>
      <c r="BC98" s="25" t="s">
        <v>1410</v>
      </c>
      <c r="BD98" s="14">
        <f t="shared" si="85"/>
        <v>267</v>
      </c>
      <c r="BE98" s="25" t="s">
        <v>1411</v>
      </c>
      <c r="BF98" s="14">
        <f t="shared" si="86"/>
        <v>11734</v>
      </c>
    </row>
    <row r="99" spans="1:58" ht="17.25" x14ac:dyDescent="0.2">
      <c r="A99" s="12" t="s">
        <v>1353</v>
      </c>
      <c r="B99" s="12" t="s">
        <v>1355</v>
      </c>
      <c r="C99" s="12" t="s">
        <v>1354</v>
      </c>
      <c r="D99" s="12" t="s">
        <v>1356</v>
      </c>
      <c r="E99" s="12" t="s">
        <v>1357</v>
      </c>
      <c r="F99" s="12" t="s">
        <v>1358</v>
      </c>
      <c r="G99" s="12" t="s">
        <v>1366</v>
      </c>
      <c r="H99" s="12" t="s">
        <v>1367</v>
      </c>
      <c r="I99" s="12" t="s">
        <v>1370</v>
      </c>
      <c r="J99" s="12" t="s">
        <v>1386</v>
      </c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AH99" s="13">
        <v>96</v>
      </c>
      <c r="AI99" s="13">
        <f t="shared" si="75"/>
        <v>14</v>
      </c>
      <c r="AJ99" s="13">
        <f t="shared" si="76"/>
        <v>1102017</v>
      </c>
      <c r="AK99" s="13" t="s">
        <v>1380</v>
      </c>
      <c r="AL99" s="13">
        <f t="shared" si="77"/>
        <v>5</v>
      </c>
      <c r="AM99" s="13" t="str">
        <f t="shared" si="78"/>
        <v>飞廉专属武器魂珠-5</v>
      </c>
      <c r="AN99" s="13">
        <f t="shared" si="72"/>
        <v>110</v>
      </c>
      <c r="AO99" s="13">
        <f t="shared" si="73"/>
        <v>3</v>
      </c>
      <c r="AP99" s="13">
        <f t="shared" si="74"/>
        <v>2</v>
      </c>
      <c r="AS99" s="13">
        <v>96</v>
      </c>
      <c r="AT99" s="13">
        <f t="shared" si="79"/>
        <v>2</v>
      </c>
      <c r="AU99" s="13">
        <f t="shared" si="80"/>
        <v>1102002</v>
      </c>
      <c r="AV99" s="13" t="s">
        <v>1380</v>
      </c>
      <c r="AW99" s="13">
        <f t="shared" si="81"/>
        <v>4</v>
      </c>
      <c r="AX99" s="13" t="s">
        <v>1401</v>
      </c>
      <c r="AY99" s="13">
        <f t="shared" si="82"/>
        <v>6</v>
      </c>
      <c r="AZ99" s="13" t="str">
        <f t="shared" si="83"/>
        <v>许褚魂珠-4 等级-6</v>
      </c>
      <c r="BA99" s="25" t="s">
        <v>1409</v>
      </c>
      <c r="BB99" s="14">
        <f t="shared" si="84"/>
        <v>600</v>
      </c>
      <c r="BC99" s="25" t="s">
        <v>1410</v>
      </c>
      <c r="BD99" s="14">
        <f t="shared" si="85"/>
        <v>333</v>
      </c>
      <c r="BE99" s="25" t="s">
        <v>1411</v>
      </c>
      <c r="BF99" s="14">
        <f t="shared" si="86"/>
        <v>14666</v>
      </c>
    </row>
    <row r="100" spans="1:58" ht="16.5" x14ac:dyDescent="0.2">
      <c r="A100" s="13">
        <v>1</v>
      </c>
      <c r="B100" s="13">
        <v>1</v>
      </c>
      <c r="C100" s="26">
        <f>B100/$B$14</f>
        <v>2.6666666666666668E-2</v>
      </c>
      <c r="D100" s="14">
        <f>ROUND(G$10*$C100,0)</f>
        <v>533</v>
      </c>
      <c r="E100" s="14">
        <f t="shared" ref="E100:F100" si="97">ROUND(H$10*$C100,0)</f>
        <v>267</v>
      </c>
      <c r="F100" s="14">
        <f t="shared" si="97"/>
        <v>10667</v>
      </c>
      <c r="G100" s="13">
        <v>500</v>
      </c>
      <c r="H100" s="13">
        <v>250</v>
      </c>
      <c r="I100" s="13">
        <v>10000</v>
      </c>
      <c r="J100" s="13" t="s">
        <v>1387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AH100" s="13">
        <v>97</v>
      </c>
      <c r="AI100" s="13">
        <f t="shared" si="75"/>
        <v>14</v>
      </c>
      <c r="AJ100" s="13">
        <f t="shared" si="76"/>
        <v>1102017</v>
      </c>
      <c r="AK100" s="13" t="s">
        <v>1380</v>
      </c>
      <c r="AL100" s="13">
        <f t="shared" si="77"/>
        <v>6</v>
      </c>
      <c r="AM100" s="13" t="str">
        <f t="shared" si="78"/>
        <v>飞廉专属武器魂珠-6</v>
      </c>
      <c r="AN100" s="13">
        <f t="shared" ref="AN100:AN115" si="98">INDEX(J$4:J$10,$AL100)</f>
        <v>130</v>
      </c>
      <c r="AO100" s="13">
        <f t="shared" ref="AO100:AO115" si="99">INDEX(K$4:K$10,$AL100)</f>
        <v>3</v>
      </c>
      <c r="AP100" s="13">
        <f t="shared" ref="AP100:AP115" si="100">INDEX(L$4:L$10,$AL100)</f>
        <v>3</v>
      </c>
      <c r="AS100" s="13">
        <v>97</v>
      </c>
      <c r="AT100" s="13">
        <f t="shared" si="79"/>
        <v>2</v>
      </c>
      <c r="AU100" s="13">
        <f t="shared" si="80"/>
        <v>1102002</v>
      </c>
      <c r="AV100" s="13" t="s">
        <v>1380</v>
      </c>
      <c r="AW100" s="13">
        <f t="shared" si="81"/>
        <v>4</v>
      </c>
      <c r="AX100" s="13" t="s">
        <v>1401</v>
      </c>
      <c r="AY100" s="13">
        <f t="shared" si="82"/>
        <v>7</v>
      </c>
      <c r="AZ100" s="13" t="str">
        <f t="shared" si="83"/>
        <v>许褚魂珠-4 等级-7</v>
      </c>
      <c r="BA100" s="25" t="s">
        <v>1409</v>
      </c>
      <c r="BB100" s="14">
        <f t="shared" si="84"/>
        <v>720</v>
      </c>
      <c r="BC100" s="25" t="s">
        <v>1410</v>
      </c>
      <c r="BD100" s="14">
        <f t="shared" si="85"/>
        <v>400</v>
      </c>
      <c r="BE100" s="25" t="s">
        <v>1411</v>
      </c>
      <c r="BF100" s="14">
        <f t="shared" si="86"/>
        <v>17600</v>
      </c>
    </row>
    <row r="101" spans="1:58" ht="16.5" x14ac:dyDescent="0.2">
      <c r="A101" s="13">
        <v>2</v>
      </c>
      <c r="B101" s="13">
        <v>1.5</v>
      </c>
      <c r="C101" s="26">
        <f t="shared" ref="C101:C108" si="101">B101/$B$14</f>
        <v>0.04</v>
      </c>
      <c r="D101" s="14">
        <f t="shared" ref="D101:D108" si="102">ROUND(G$10*$C101,0)</f>
        <v>800</v>
      </c>
      <c r="E101" s="14">
        <f t="shared" ref="E101:E108" si="103">ROUND(H$10*$C101,0)</f>
        <v>400</v>
      </c>
      <c r="F101" s="14">
        <f t="shared" ref="F101:F108" si="104">ROUND(I$10*$C101,0)</f>
        <v>16000</v>
      </c>
      <c r="G101" s="13">
        <v>800</v>
      </c>
      <c r="H101" s="13">
        <v>400</v>
      </c>
      <c r="I101" s="13">
        <v>16000</v>
      </c>
      <c r="J101" s="13" t="s">
        <v>1388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AH101" s="13">
        <v>98</v>
      </c>
      <c r="AI101" s="13">
        <f t="shared" si="75"/>
        <v>14</v>
      </c>
      <c r="AJ101" s="13">
        <f t="shared" si="76"/>
        <v>1102017</v>
      </c>
      <c r="AK101" s="13" t="s">
        <v>1380</v>
      </c>
      <c r="AL101" s="13">
        <f t="shared" si="77"/>
        <v>7</v>
      </c>
      <c r="AM101" s="13" t="str">
        <f t="shared" si="78"/>
        <v>飞廉专属武器魂珠-7</v>
      </c>
      <c r="AN101" s="13">
        <f t="shared" si="98"/>
        <v>150</v>
      </c>
      <c r="AO101" s="13">
        <f t="shared" si="99"/>
        <v>3</v>
      </c>
      <c r="AP101" s="13">
        <f t="shared" si="100"/>
        <v>4</v>
      </c>
      <c r="AS101" s="13">
        <v>98</v>
      </c>
      <c r="AT101" s="13">
        <f t="shared" si="79"/>
        <v>2</v>
      </c>
      <c r="AU101" s="13">
        <f t="shared" si="80"/>
        <v>1102002</v>
      </c>
      <c r="AV101" s="13" t="s">
        <v>1380</v>
      </c>
      <c r="AW101" s="13">
        <f t="shared" si="81"/>
        <v>4</v>
      </c>
      <c r="AX101" s="13" t="s">
        <v>1401</v>
      </c>
      <c r="AY101" s="13">
        <f t="shared" si="82"/>
        <v>8</v>
      </c>
      <c r="AZ101" s="13" t="str">
        <f t="shared" si="83"/>
        <v>许褚魂珠-4 等级-8</v>
      </c>
      <c r="BA101" s="25" t="s">
        <v>1409</v>
      </c>
      <c r="BB101" s="14">
        <f t="shared" si="84"/>
        <v>840</v>
      </c>
      <c r="BC101" s="25" t="s">
        <v>1410</v>
      </c>
      <c r="BD101" s="14">
        <f t="shared" si="85"/>
        <v>467</v>
      </c>
      <c r="BE101" s="25" t="s">
        <v>1411</v>
      </c>
      <c r="BF101" s="14">
        <f t="shared" si="86"/>
        <v>20534</v>
      </c>
    </row>
    <row r="102" spans="1:58" ht="16.5" x14ac:dyDescent="0.2">
      <c r="A102" s="13">
        <v>3</v>
      </c>
      <c r="B102" s="13">
        <v>2</v>
      </c>
      <c r="C102" s="26">
        <f t="shared" si="101"/>
        <v>5.3333333333333337E-2</v>
      </c>
      <c r="D102" s="14">
        <f t="shared" si="102"/>
        <v>1067</v>
      </c>
      <c r="E102" s="14">
        <f t="shared" si="103"/>
        <v>533</v>
      </c>
      <c r="F102" s="14">
        <f t="shared" si="104"/>
        <v>21333</v>
      </c>
      <c r="G102" s="13">
        <v>1000</v>
      </c>
      <c r="H102" s="13">
        <v>500</v>
      </c>
      <c r="I102" s="13">
        <v>20000</v>
      </c>
      <c r="J102" s="13" t="s">
        <v>1389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AH102" s="13">
        <v>99</v>
      </c>
      <c r="AI102" s="13">
        <f t="shared" si="75"/>
        <v>15</v>
      </c>
      <c r="AJ102" s="13">
        <f t="shared" si="76"/>
        <v>1102020</v>
      </c>
      <c r="AK102" s="13" t="s">
        <v>1380</v>
      </c>
      <c r="AL102" s="13">
        <f t="shared" si="77"/>
        <v>1</v>
      </c>
      <c r="AM102" s="13" t="str">
        <f t="shared" si="78"/>
        <v>高顺专属武器魂珠-1</v>
      </c>
      <c r="AN102" s="13">
        <f t="shared" si="98"/>
        <v>40</v>
      </c>
      <c r="AO102" s="13">
        <f t="shared" si="99"/>
        <v>0</v>
      </c>
      <c r="AP102" s="13">
        <f t="shared" si="100"/>
        <v>0</v>
      </c>
      <c r="AS102" s="13">
        <v>99</v>
      </c>
      <c r="AT102" s="13">
        <f t="shared" si="79"/>
        <v>2</v>
      </c>
      <c r="AU102" s="13">
        <f t="shared" si="80"/>
        <v>1102002</v>
      </c>
      <c r="AV102" s="13" t="s">
        <v>1380</v>
      </c>
      <c r="AW102" s="13">
        <f t="shared" si="81"/>
        <v>4</v>
      </c>
      <c r="AX102" s="13" t="s">
        <v>1401</v>
      </c>
      <c r="AY102" s="13">
        <f t="shared" si="82"/>
        <v>9</v>
      </c>
      <c r="AZ102" s="13" t="str">
        <f t="shared" si="83"/>
        <v>许褚魂珠-4 等级-9</v>
      </c>
      <c r="BA102" s="25" t="s">
        <v>1409</v>
      </c>
      <c r="BB102" s="14">
        <f t="shared" si="84"/>
        <v>960</v>
      </c>
      <c r="BC102" s="25" t="s">
        <v>1410</v>
      </c>
      <c r="BD102" s="14">
        <f t="shared" si="85"/>
        <v>533</v>
      </c>
      <c r="BE102" s="25" t="s">
        <v>1411</v>
      </c>
      <c r="BF102" s="14">
        <f t="shared" si="86"/>
        <v>23466</v>
      </c>
    </row>
    <row r="103" spans="1:58" ht="16.5" x14ac:dyDescent="0.2">
      <c r="A103" s="13">
        <v>4</v>
      </c>
      <c r="B103" s="13">
        <v>3</v>
      </c>
      <c r="C103" s="26">
        <f t="shared" si="101"/>
        <v>0.08</v>
      </c>
      <c r="D103" s="14">
        <f t="shared" si="102"/>
        <v>1600</v>
      </c>
      <c r="E103" s="14">
        <f t="shared" si="103"/>
        <v>800</v>
      </c>
      <c r="F103" s="14">
        <f t="shared" si="104"/>
        <v>32000</v>
      </c>
      <c r="G103" s="13">
        <v>1600</v>
      </c>
      <c r="H103" s="13">
        <v>800</v>
      </c>
      <c r="I103" s="13">
        <v>32000</v>
      </c>
      <c r="J103" s="13" t="s">
        <v>1390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AH103" s="13">
        <v>100</v>
      </c>
      <c r="AI103" s="13">
        <f t="shared" si="75"/>
        <v>15</v>
      </c>
      <c r="AJ103" s="13">
        <f t="shared" si="76"/>
        <v>1102020</v>
      </c>
      <c r="AK103" s="13" t="s">
        <v>1380</v>
      </c>
      <c r="AL103" s="13">
        <f t="shared" si="77"/>
        <v>2</v>
      </c>
      <c r="AM103" s="13" t="str">
        <f t="shared" si="78"/>
        <v>高顺专属武器魂珠-2</v>
      </c>
      <c r="AN103" s="13">
        <f t="shared" si="98"/>
        <v>55</v>
      </c>
      <c r="AO103" s="13">
        <f t="shared" si="99"/>
        <v>3</v>
      </c>
      <c r="AP103" s="13">
        <f t="shared" si="100"/>
        <v>0</v>
      </c>
      <c r="AS103" s="13">
        <v>100</v>
      </c>
      <c r="AT103" s="13">
        <f t="shared" si="79"/>
        <v>2</v>
      </c>
      <c r="AU103" s="13">
        <f t="shared" si="80"/>
        <v>1102002</v>
      </c>
      <c r="AV103" s="13" t="s">
        <v>1380</v>
      </c>
      <c r="AW103" s="13">
        <f t="shared" si="81"/>
        <v>5</v>
      </c>
      <c r="AX103" s="13" t="s">
        <v>1401</v>
      </c>
      <c r="AY103" s="13">
        <f t="shared" si="82"/>
        <v>1</v>
      </c>
      <c r="AZ103" s="13" t="str">
        <f t="shared" si="83"/>
        <v>许褚魂珠-5 等级-1</v>
      </c>
      <c r="BA103" s="25" t="s">
        <v>1409</v>
      </c>
      <c r="BB103" s="14">
        <f t="shared" si="84"/>
        <v>240</v>
      </c>
      <c r="BC103" s="25" t="s">
        <v>1410</v>
      </c>
      <c r="BD103" s="14">
        <f t="shared" si="85"/>
        <v>133</v>
      </c>
      <c r="BE103" s="25" t="s">
        <v>1411</v>
      </c>
      <c r="BF103" s="14">
        <f t="shared" si="86"/>
        <v>5866</v>
      </c>
    </row>
    <row r="104" spans="1:58" ht="16.5" x14ac:dyDescent="0.2">
      <c r="A104" s="13">
        <v>5</v>
      </c>
      <c r="B104" s="13">
        <v>4</v>
      </c>
      <c r="C104" s="26">
        <f t="shared" si="101"/>
        <v>0.10666666666666667</v>
      </c>
      <c r="D104" s="14">
        <f t="shared" si="102"/>
        <v>2133</v>
      </c>
      <c r="E104" s="14">
        <f t="shared" si="103"/>
        <v>1067</v>
      </c>
      <c r="F104" s="14">
        <f t="shared" si="104"/>
        <v>42667</v>
      </c>
      <c r="G104" s="13">
        <v>2150</v>
      </c>
      <c r="H104" s="13">
        <v>1075</v>
      </c>
      <c r="I104" s="13">
        <v>43000</v>
      </c>
      <c r="J104" s="13" t="s">
        <v>1391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AH104" s="13">
        <v>101</v>
      </c>
      <c r="AI104" s="13">
        <f t="shared" si="75"/>
        <v>15</v>
      </c>
      <c r="AJ104" s="13">
        <f t="shared" si="76"/>
        <v>1102020</v>
      </c>
      <c r="AK104" s="13" t="s">
        <v>1380</v>
      </c>
      <c r="AL104" s="13">
        <f t="shared" si="77"/>
        <v>3</v>
      </c>
      <c r="AM104" s="13" t="str">
        <f t="shared" si="78"/>
        <v>高顺专属武器魂珠-3</v>
      </c>
      <c r="AN104" s="13">
        <f t="shared" si="98"/>
        <v>75</v>
      </c>
      <c r="AO104" s="13">
        <f t="shared" si="99"/>
        <v>3</v>
      </c>
      <c r="AP104" s="13">
        <f t="shared" si="100"/>
        <v>0</v>
      </c>
      <c r="AS104" s="13">
        <v>101</v>
      </c>
      <c r="AT104" s="13">
        <f t="shared" si="79"/>
        <v>2</v>
      </c>
      <c r="AU104" s="13">
        <f t="shared" si="80"/>
        <v>1102002</v>
      </c>
      <c r="AV104" s="13" t="s">
        <v>1380</v>
      </c>
      <c r="AW104" s="13">
        <f t="shared" si="81"/>
        <v>5</v>
      </c>
      <c r="AX104" s="13" t="s">
        <v>1401</v>
      </c>
      <c r="AY104" s="13">
        <f t="shared" si="82"/>
        <v>2</v>
      </c>
      <c r="AZ104" s="13" t="str">
        <f t="shared" si="83"/>
        <v>许褚魂珠-5 等级-2</v>
      </c>
      <c r="BA104" s="25" t="s">
        <v>1409</v>
      </c>
      <c r="BB104" s="14">
        <f t="shared" si="84"/>
        <v>360</v>
      </c>
      <c r="BC104" s="25" t="s">
        <v>1410</v>
      </c>
      <c r="BD104" s="14">
        <f t="shared" si="85"/>
        <v>200</v>
      </c>
      <c r="BE104" s="25" t="s">
        <v>1411</v>
      </c>
      <c r="BF104" s="14">
        <f t="shared" si="86"/>
        <v>8800</v>
      </c>
    </row>
    <row r="105" spans="1:58" ht="16.5" x14ac:dyDescent="0.2">
      <c r="A105" s="13">
        <v>6</v>
      </c>
      <c r="B105" s="13">
        <v>5</v>
      </c>
      <c r="C105" s="26">
        <f t="shared" si="101"/>
        <v>0.13333333333333333</v>
      </c>
      <c r="D105" s="14">
        <f t="shared" si="102"/>
        <v>2667</v>
      </c>
      <c r="E105" s="14">
        <f t="shared" si="103"/>
        <v>1333</v>
      </c>
      <c r="F105" s="14">
        <f t="shared" si="104"/>
        <v>53333</v>
      </c>
      <c r="G105" s="13">
        <v>2500</v>
      </c>
      <c r="H105" s="13">
        <v>1250</v>
      </c>
      <c r="I105" s="13">
        <v>50000</v>
      </c>
      <c r="J105" s="13" t="s">
        <v>1392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AH105" s="13">
        <v>102</v>
      </c>
      <c r="AI105" s="13">
        <f t="shared" si="75"/>
        <v>15</v>
      </c>
      <c r="AJ105" s="13">
        <f t="shared" si="76"/>
        <v>1102020</v>
      </c>
      <c r="AK105" s="13" t="s">
        <v>1380</v>
      </c>
      <c r="AL105" s="13">
        <f t="shared" si="77"/>
        <v>4</v>
      </c>
      <c r="AM105" s="13" t="str">
        <f t="shared" si="78"/>
        <v>高顺专属武器魂珠-4</v>
      </c>
      <c r="AN105" s="13">
        <f t="shared" si="98"/>
        <v>85</v>
      </c>
      <c r="AO105" s="13">
        <f t="shared" si="99"/>
        <v>3</v>
      </c>
      <c r="AP105" s="13">
        <f t="shared" si="100"/>
        <v>1</v>
      </c>
      <c r="AS105" s="13">
        <v>102</v>
      </c>
      <c r="AT105" s="13">
        <f t="shared" si="79"/>
        <v>2</v>
      </c>
      <c r="AU105" s="13">
        <f t="shared" si="80"/>
        <v>1102002</v>
      </c>
      <c r="AV105" s="13" t="s">
        <v>1380</v>
      </c>
      <c r="AW105" s="13">
        <f t="shared" si="81"/>
        <v>5</v>
      </c>
      <c r="AX105" s="13" t="s">
        <v>1401</v>
      </c>
      <c r="AY105" s="13">
        <f t="shared" si="82"/>
        <v>3</v>
      </c>
      <c r="AZ105" s="13" t="str">
        <f t="shared" si="83"/>
        <v>许褚魂珠-5 等级-3</v>
      </c>
      <c r="BA105" s="25" t="s">
        <v>1409</v>
      </c>
      <c r="BB105" s="14">
        <f t="shared" si="84"/>
        <v>480</v>
      </c>
      <c r="BC105" s="25" t="s">
        <v>1410</v>
      </c>
      <c r="BD105" s="14">
        <f t="shared" si="85"/>
        <v>267</v>
      </c>
      <c r="BE105" s="25" t="s">
        <v>1411</v>
      </c>
      <c r="BF105" s="14">
        <f t="shared" si="86"/>
        <v>11734</v>
      </c>
    </row>
    <row r="106" spans="1:58" ht="16.5" x14ac:dyDescent="0.2">
      <c r="A106" s="13">
        <v>7</v>
      </c>
      <c r="B106" s="13">
        <v>6</v>
      </c>
      <c r="C106" s="26">
        <f t="shared" si="101"/>
        <v>0.16</v>
      </c>
      <c r="D106" s="14">
        <f t="shared" si="102"/>
        <v>3200</v>
      </c>
      <c r="E106" s="14">
        <f t="shared" si="103"/>
        <v>1600</v>
      </c>
      <c r="F106" s="14">
        <f t="shared" si="104"/>
        <v>64000</v>
      </c>
      <c r="G106" s="13">
        <v>3200</v>
      </c>
      <c r="H106" s="13">
        <v>1600</v>
      </c>
      <c r="I106" s="13">
        <v>64000</v>
      </c>
      <c r="J106" s="13" t="s">
        <v>1393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AH106" s="13">
        <v>103</v>
      </c>
      <c r="AI106" s="13">
        <f t="shared" si="75"/>
        <v>15</v>
      </c>
      <c r="AJ106" s="13">
        <f t="shared" si="76"/>
        <v>1102020</v>
      </c>
      <c r="AK106" s="13" t="s">
        <v>1380</v>
      </c>
      <c r="AL106" s="13">
        <f t="shared" si="77"/>
        <v>5</v>
      </c>
      <c r="AM106" s="13" t="str">
        <f t="shared" si="78"/>
        <v>高顺专属武器魂珠-5</v>
      </c>
      <c r="AN106" s="13">
        <f t="shared" si="98"/>
        <v>110</v>
      </c>
      <c r="AO106" s="13">
        <f t="shared" si="99"/>
        <v>3</v>
      </c>
      <c r="AP106" s="13">
        <f t="shared" si="100"/>
        <v>2</v>
      </c>
      <c r="AS106" s="13">
        <v>103</v>
      </c>
      <c r="AT106" s="13">
        <f t="shared" si="79"/>
        <v>2</v>
      </c>
      <c r="AU106" s="13">
        <f t="shared" si="80"/>
        <v>1102002</v>
      </c>
      <c r="AV106" s="13" t="s">
        <v>1380</v>
      </c>
      <c r="AW106" s="13">
        <f t="shared" si="81"/>
        <v>5</v>
      </c>
      <c r="AX106" s="13" t="s">
        <v>1401</v>
      </c>
      <c r="AY106" s="13">
        <f t="shared" si="82"/>
        <v>4</v>
      </c>
      <c r="AZ106" s="13" t="str">
        <f t="shared" si="83"/>
        <v>许褚魂珠-5 等级-4</v>
      </c>
      <c r="BA106" s="25" t="s">
        <v>1409</v>
      </c>
      <c r="BB106" s="14">
        <f t="shared" si="84"/>
        <v>720</v>
      </c>
      <c r="BC106" s="25" t="s">
        <v>1410</v>
      </c>
      <c r="BD106" s="14">
        <f t="shared" si="85"/>
        <v>400</v>
      </c>
      <c r="BE106" s="25" t="s">
        <v>1411</v>
      </c>
      <c r="BF106" s="14">
        <f t="shared" si="86"/>
        <v>17600</v>
      </c>
    </row>
    <row r="107" spans="1:58" ht="16.5" x14ac:dyDescent="0.2">
      <c r="A107" s="13">
        <v>8</v>
      </c>
      <c r="B107" s="13">
        <v>7</v>
      </c>
      <c r="C107" s="26">
        <f t="shared" si="101"/>
        <v>0.18666666666666668</v>
      </c>
      <c r="D107" s="14">
        <f t="shared" si="102"/>
        <v>3733</v>
      </c>
      <c r="E107" s="14">
        <f t="shared" si="103"/>
        <v>1867</v>
      </c>
      <c r="F107" s="14">
        <f t="shared" si="104"/>
        <v>74667</v>
      </c>
      <c r="G107" s="13">
        <v>3750</v>
      </c>
      <c r="H107" s="13">
        <v>1875</v>
      </c>
      <c r="I107" s="13">
        <v>75000</v>
      </c>
      <c r="J107" s="13" t="s">
        <v>1395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AH107" s="13">
        <v>104</v>
      </c>
      <c r="AI107" s="13">
        <f t="shared" si="75"/>
        <v>15</v>
      </c>
      <c r="AJ107" s="13">
        <f t="shared" si="76"/>
        <v>1102020</v>
      </c>
      <c r="AK107" s="13" t="s">
        <v>1380</v>
      </c>
      <c r="AL107" s="13">
        <f t="shared" si="77"/>
        <v>6</v>
      </c>
      <c r="AM107" s="13" t="str">
        <f t="shared" si="78"/>
        <v>高顺专属武器魂珠-6</v>
      </c>
      <c r="AN107" s="13">
        <f t="shared" si="98"/>
        <v>130</v>
      </c>
      <c r="AO107" s="13">
        <f t="shared" si="99"/>
        <v>3</v>
      </c>
      <c r="AP107" s="13">
        <f t="shared" si="100"/>
        <v>3</v>
      </c>
      <c r="AS107" s="13">
        <v>104</v>
      </c>
      <c r="AT107" s="13">
        <f t="shared" si="79"/>
        <v>2</v>
      </c>
      <c r="AU107" s="13">
        <f t="shared" si="80"/>
        <v>1102002</v>
      </c>
      <c r="AV107" s="13" t="s">
        <v>1380</v>
      </c>
      <c r="AW107" s="13">
        <f t="shared" si="81"/>
        <v>5</v>
      </c>
      <c r="AX107" s="13" t="s">
        <v>1401</v>
      </c>
      <c r="AY107" s="13">
        <f t="shared" si="82"/>
        <v>5</v>
      </c>
      <c r="AZ107" s="13" t="str">
        <f t="shared" si="83"/>
        <v>许褚魂珠-5 等级-5</v>
      </c>
      <c r="BA107" s="25" t="s">
        <v>1409</v>
      </c>
      <c r="BB107" s="14">
        <f t="shared" si="84"/>
        <v>960</v>
      </c>
      <c r="BC107" s="25" t="s">
        <v>1410</v>
      </c>
      <c r="BD107" s="14">
        <f t="shared" si="85"/>
        <v>533</v>
      </c>
      <c r="BE107" s="25" t="s">
        <v>1411</v>
      </c>
      <c r="BF107" s="14">
        <f t="shared" si="86"/>
        <v>23466</v>
      </c>
    </row>
    <row r="108" spans="1:58" ht="16.5" x14ac:dyDescent="0.2">
      <c r="A108" s="13">
        <v>9</v>
      </c>
      <c r="B108" s="13">
        <v>8</v>
      </c>
      <c r="C108" s="26">
        <f t="shared" si="101"/>
        <v>0.21333333333333335</v>
      </c>
      <c r="D108" s="14">
        <f t="shared" si="102"/>
        <v>4267</v>
      </c>
      <c r="E108" s="14">
        <f t="shared" si="103"/>
        <v>2133</v>
      </c>
      <c r="F108" s="14">
        <f t="shared" si="104"/>
        <v>85333</v>
      </c>
      <c r="G108" s="13">
        <v>4500</v>
      </c>
      <c r="H108" s="13">
        <v>2250</v>
      </c>
      <c r="I108" s="13">
        <v>90000</v>
      </c>
      <c r="J108" s="13" t="s">
        <v>1394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AH108" s="13">
        <v>105</v>
      </c>
      <c r="AI108" s="13">
        <f t="shared" si="75"/>
        <v>15</v>
      </c>
      <c r="AJ108" s="13">
        <f t="shared" si="76"/>
        <v>1102020</v>
      </c>
      <c r="AK108" s="13" t="s">
        <v>1380</v>
      </c>
      <c r="AL108" s="13">
        <f t="shared" si="77"/>
        <v>7</v>
      </c>
      <c r="AM108" s="13" t="str">
        <f t="shared" si="78"/>
        <v>高顺专属武器魂珠-7</v>
      </c>
      <c r="AN108" s="13">
        <f t="shared" si="98"/>
        <v>150</v>
      </c>
      <c r="AO108" s="13">
        <f t="shared" si="99"/>
        <v>3</v>
      </c>
      <c r="AP108" s="13">
        <f t="shared" si="100"/>
        <v>4</v>
      </c>
      <c r="AS108" s="13">
        <v>105</v>
      </c>
      <c r="AT108" s="13">
        <f t="shared" si="79"/>
        <v>2</v>
      </c>
      <c r="AU108" s="13">
        <f t="shared" si="80"/>
        <v>1102002</v>
      </c>
      <c r="AV108" s="13" t="s">
        <v>1380</v>
      </c>
      <c r="AW108" s="13">
        <f t="shared" si="81"/>
        <v>5</v>
      </c>
      <c r="AX108" s="13" t="s">
        <v>1401</v>
      </c>
      <c r="AY108" s="13">
        <f t="shared" si="82"/>
        <v>6</v>
      </c>
      <c r="AZ108" s="13" t="str">
        <f t="shared" si="83"/>
        <v>许褚魂珠-5 等级-6</v>
      </c>
      <c r="BA108" s="25" t="s">
        <v>1409</v>
      </c>
      <c r="BB108" s="14">
        <f t="shared" si="84"/>
        <v>1200</v>
      </c>
      <c r="BC108" s="25" t="s">
        <v>1410</v>
      </c>
      <c r="BD108" s="14">
        <f t="shared" si="85"/>
        <v>667</v>
      </c>
      <c r="BE108" s="25" t="s">
        <v>1411</v>
      </c>
      <c r="BF108" s="14">
        <f t="shared" si="86"/>
        <v>29334</v>
      </c>
    </row>
    <row r="109" spans="1:58" ht="16.5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AH109" s="13">
        <v>106</v>
      </c>
      <c r="AI109" s="13">
        <f t="shared" si="75"/>
        <v>16</v>
      </c>
      <c r="AJ109" s="13">
        <f t="shared" si="76"/>
        <v>1102021</v>
      </c>
      <c r="AK109" s="13" t="s">
        <v>1380</v>
      </c>
      <c r="AL109" s="13">
        <f t="shared" si="77"/>
        <v>1</v>
      </c>
      <c r="AM109" s="13" t="str">
        <f t="shared" si="78"/>
        <v>烈风螳螂专属武器魂珠-1</v>
      </c>
      <c r="AN109" s="13">
        <f t="shared" si="98"/>
        <v>40</v>
      </c>
      <c r="AO109" s="13">
        <f t="shared" si="99"/>
        <v>0</v>
      </c>
      <c r="AP109" s="13">
        <f t="shared" si="100"/>
        <v>0</v>
      </c>
      <c r="AS109" s="13">
        <v>106</v>
      </c>
      <c r="AT109" s="13">
        <f t="shared" si="79"/>
        <v>2</v>
      </c>
      <c r="AU109" s="13">
        <f t="shared" si="80"/>
        <v>1102002</v>
      </c>
      <c r="AV109" s="13" t="s">
        <v>1380</v>
      </c>
      <c r="AW109" s="13">
        <f t="shared" si="81"/>
        <v>5</v>
      </c>
      <c r="AX109" s="13" t="s">
        <v>1401</v>
      </c>
      <c r="AY109" s="13">
        <f t="shared" si="82"/>
        <v>7</v>
      </c>
      <c r="AZ109" s="13" t="str">
        <f t="shared" si="83"/>
        <v>许褚魂珠-5 等级-7</v>
      </c>
      <c r="BA109" s="25" t="s">
        <v>1409</v>
      </c>
      <c r="BB109" s="14">
        <f t="shared" si="84"/>
        <v>1440</v>
      </c>
      <c r="BC109" s="25" t="s">
        <v>1410</v>
      </c>
      <c r="BD109" s="14">
        <f t="shared" si="85"/>
        <v>800</v>
      </c>
      <c r="BE109" s="25" t="s">
        <v>1411</v>
      </c>
      <c r="BF109" s="14">
        <f t="shared" si="86"/>
        <v>35200</v>
      </c>
    </row>
    <row r="110" spans="1:58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AH110" s="13">
        <v>107</v>
      </c>
      <c r="AI110" s="13">
        <f t="shared" si="75"/>
        <v>16</v>
      </c>
      <c r="AJ110" s="13">
        <f t="shared" si="76"/>
        <v>1102021</v>
      </c>
      <c r="AK110" s="13" t="s">
        <v>1380</v>
      </c>
      <c r="AL110" s="13">
        <f t="shared" si="77"/>
        <v>2</v>
      </c>
      <c r="AM110" s="13" t="str">
        <f t="shared" si="78"/>
        <v>烈风螳螂专属武器魂珠-2</v>
      </c>
      <c r="AN110" s="13">
        <f t="shared" si="98"/>
        <v>55</v>
      </c>
      <c r="AO110" s="13">
        <f t="shared" si="99"/>
        <v>3</v>
      </c>
      <c r="AP110" s="13">
        <f t="shared" si="100"/>
        <v>0</v>
      </c>
      <c r="AS110" s="13">
        <v>107</v>
      </c>
      <c r="AT110" s="13">
        <f t="shared" si="79"/>
        <v>2</v>
      </c>
      <c r="AU110" s="13">
        <f t="shared" si="80"/>
        <v>1102002</v>
      </c>
      <c r="AV110" s="13" t="s">
        <v>1380</v>
      </c>
      <c r="AW110" s="13">
        <f t="shared" si="81"/>
        <v>5</v>
      </c>
      <c r="AX110" s="13" t="s">
        <v>1401</v>
      </c>
      <c r="AY110" s="13">
        <f t="shared" si="82"/>
        <v>8</v>
      </c>
      <c r="AZ110" s="13" t="str">
        <f t="shared" si="83"/>
        <v>许褚魂珠-5 等级-8</v>
      </c>
      <c r="BA110" s="25" t="s">
        <v>1409</v>
      </c>
      <c r="BB110" s="14">
        <f t="shared" si="84"/>
        <v>1680</v>
      </c>
      <c r="BC110" s="25" t="s">
        <v>1410</v>
      </c>
      <c r="BD110" s="14">
        <f t="shared" si="85"/>
        <v>933</v>
      </c>
      <c r="BE110" s="25" t="s">
        <v>1411</v>
      </c>
      <c r="BF110" s="14">
        <f t="shared" si="86"/>
        <v>41066</v>
      </c>
    </row>
    <row r="111" spans="1:58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AH111" s="13">
        <v>108</v>
      </c>
      <c r="AI111" s="13">
        <f t="shared" si="75"/>
        <v>16</v>
      </c>
      <c r="AJ111" s="13">
        <f t="shared" si="76"/>
        <v>1102021</v>
      </c>
      <c r="AK111" s="13" t="s">
        <v>1380</v>
      </c>
      <c r="AL111" s="13">
        <f t="shared" si="77"/>
        <v>3</v>
      </c>
      <c r="AM111" s="13" t="str">
        <f t="shared" si="78"/>
        <v>烈风螳螂专属武器魂珠-3</v>
      </c>
      <c r="AN111" s="13">
        <f t="shared" si="98"/>
        <v>75</v>
      </c>
      <c r="AO111" s="13">
        <f t="shared" si="99"/>
        <v>3</v>
      </c>
      <c r="AP111" s="13">
        <f t="shared" si="100"/>
        <v>0</v>
      </c>
      <c r="AS111" s="13">
        <v>108</v>
      </c>
      <c r="AT111" s="13">
        <f t="shared" si="79"/>
        <v>2</v>
      </c>
      <c r="AU111" s="13">
        <f t="shared" si="80"/>
        <v>1102002</v>
      </c>
      <c r="AV111" s="13" t="s">
        <v>1380</v>
      </c>
      <c r="AW111" s="13">
        <f t="shared" si="81"/>
        <v>5</v>
      </c>
      <c r="AX111" s="13" t="s">
        <v>1401</v>
      </c>
      <c r="AY111" s="13">
        <f t="shared" si="82"/>
        <v>9</v>
      </c>
      <c r="AZ111" s="13" t="str">
        <f t="shared" si="83"/>
        <v>许褚魂珠-5 等级-9</v>
      </c>
      <c r="BA111" s="25" t="s">
        <v>1409</v>
      </c>
      <c r="BB111" s="14">
        <f t="shared" si="84"/>
        <v>1920</v>
      </c>
      <c r="BC111" s="25" t="s">
        <v>1410</v>
      </c>
      <c r="BD111" s="14">
        <f t="shared" si="85"/>
        <v>1067</v>
      </c>
      <c r="BE111" s="25" t="s">
        <v>1411</v>
      </c>
      <c r="BF111" s="14">
        <f t="shared" si="86"/>
        <v>46934</v>
      </c>
    </row>
    <row r="112" spans="1:58" ht="16.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AH112" s="13">
        <v>109</v>
      </c>
      <c r="AI112" s="13">
        <f t="shared" si="75"/>
        <v>16</v>
      </c>
      <c r="AJ112" s="13">
        <f t="shared" si="76"/>
        <v>1102021</v>
      </c>
      <c r="AK112" s="13" t="s">
        <v>1380</v>
      </c>
      <c r="AL112" s="13">
        <f t="shared" si="77"/>
        <v>4</v>
      </c>
      <c r="AM112" s="13" t="str">
        <f t="shared" si="78"/>
        <v>烈风螳螂专属武器魂珠-4</v>
      </c>
      <c r="AN112" s="13">
        <f t="shared" si="98"/>
        <v>85</v>
      </c>
      <c r="AO112" s="13">
        <f t="shared" si="99"/>
        <v>3</v>
      </c>
      <c r="AP112" s="13">
        <f t="shared" si="100"/>
        <v>1</v>
      </c>
      <c r="AS112" s="13">
        <v>109</v>
      </c>
      <c r="AT112" s="13">
        <f t="shared" si="79"/>
        <v>2</v>
      </c>
      <c r="AU112" s="13">
        <f t="shared" si="80"/>
        <v>1102002</v>
      </c>
      <c r="AV112" s="13" t="s">
        <v>1380</v>
      </c>
      <c r="AW112" s="13">
        <f t="shared" si="81"/>
        <v>6</v>
      </c>
      <c r="AX112" s="13" t="s">
        <v>1401</v>
      </c>
      <c r="AY112" s="13">
        <f t="shared" si="82"/>
        <v>1</v>
      </c>
      <c r="AZ112" s="13" t="str">
        <f t="shared" si="83"/>
        <v>许褚魂珠-6 等级-1</v>
      </c>
      <c r="BA112" s="25" t="s">
        <v>1409</v>
      </c>
      <c r="BB112" s="14">
        <f t="shared" si="84"/>
        <v>360</v>
      </c>
      <c r="BC112" s="25" t="s">
        <v>1410</v>
      </c>
      <c r="BD112" s="14">
        <f t="shared" si="85"/>
        <v>200</v>
      </c>
      <c r="BE112" s="25" t="s">
        <v>1411</v>
      </c>
      <c r="BF112" s="14">
        <f t="shared" si="86"/>
        <v>8800</v>
      </c>
    </row>
    <row r="113" spans="1:58" ht="16.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AH113" s="13">
        <v>110</v>
      </c>
      <c r="AI113" s="13">
        <f t="shared" si="75"/>
        <v>16</v>
      </c>
      <c r="AJ113" s="13">
        <f t="shared" si="76"/>
        <v>1102021</v>
      </c>
      <c r="AK113" s="13" t="s">
        <v>1380</v>
      </c>
      <c r="AL113" s="13">
        <f t="shared" si="77"/>
        <v>5</v>
      </c>
      <c r="AM113" s="13" t="str">
        <f t="shared" si="78"/>
        <v>烈风螳螂专属武器魂珠-5</v>
      </c>
      <c r="AN113" s="13">
        <f t="shared" si="98"/>
        <v>110</v>
      </c>
      <c r="AO113" s="13">
        <f t="shared" si="99"/>
        <v>3</v>
      </c>
      <c r="AP113" s="13">
        <f t="shared" si="100"/>
        <v>2</v>
      </c>
      <c r="AS113" s="13">
        <v>110</v>
      </c>
      <c r="AT113" s="13">
        <f t="shared" si="79"/>
        <v>2</v>
      </c>
      <c r="AU113" s="13">
        <f t="shared" si="80"/>
        <v>1102002</v>
      </c>
      <c r="AV113" s="13" t="s">
        <v>1380</v>
      </c>
      <c r="AW113" s="13">
        <f t="shared" si="81"/>
        <v>6</v>
      </c>
      <c r="AX113" s="13" t="s">
        <v>1401</v>
      </c>
      <c r="AY113" s="13">
        <f t="shared" si="82"/>
        <v>2</v>
      </c>
      <c r="AZ113" s="13" t="str">
        <f t="shared" si="83"/>
        <v>许褚魂珠-6 等级-2</v>
      </c>
      <c r="BA113" s="25" t="s">
        <v>1409</v>
      </c>
      <c r="BB113" s="14">
        <f t="shared" si="84"/>
        <v>540</v>
      </c>
      <c r="BC113" s="25" t="s">
        <v>1410</v>
      </c>
      <c r="BD113" s="14">
        <f t="shared" si="85"/>
        <v>300</v>
      </c>
      <c r="BE113" s="25" t="s">
        <v>1411</v>
      </c>
      <c r="BF113" s="14">
        <f t="shared" si="86"/>
        <v>13200</v>
      </c>
    </row>
    <row r="114" spans="1:58" ht="16.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AH114" s="13">
        <v>111</v>
      </c>
      <c r="AI114" s="13">
        <f t="shared" si="75"/>
        <v>16</v>
      </c>
      <c r="AJ114" s="13">
        <f t="shared" si="76"/>
        <v>1102021</v>
      </c>
      <c r="AK114" s="13" t="s">
        <v>1380</v>
      </c>
      <c r="AL114" s="13">
        <f t="shared" si="77"/>
        <v>6</v>
      </c>
      <c r="AM114" s="13" t="str">
        <f t="shared" si="78"/>
        <v>烈风螳螂专属武器魂珠-6</v>
      </c>
      <c r="AN114" s="13">
        <f t="shared" si="98"/>
        <v>130</v>
      </c>
      <c r="AO114" s="13">
        <f t="shared" si="99"/>
        <v>3</v>
      </c>
      <c r="AP114" s="13">
        <f t="shared" si="100"/>
        <v>3</v>
      </c>
      <c r="AS114" s="13">
        <v>111</v>
      </c>
      <c r="AT114" s="13">
        <f t="shared" si="79"/>
        <v>2</v>
      </c>
      <c r="AU114" s="13">
        <f t="shared" si="80"/>
        <v>1102002</v>
      </c>
      <c r="AV114" s="13" t="s">
        <v>1380</v>
      </c>
      <c r="AW114" s="13">
        <f t="shared" si="81"/>
        <v>6</v>
      </c>
      <c r="AX114" s="13" t="s">
        <v>1401</v>
      </c>
      <c r="AY114" s="13">
        <f t="shared" si="82"/>
        <v>3</v>
      </c>
      <c r="AZ114" s="13" t="str">
        <f t="shared" si="83"/>
        <v>许褚魂珠-6 等级-3</v>
      </c>
      <c r="BA114" s="25" t="s">
        <v>1409</v>
      </c>
      <c r="BB114" s="14">
        <f t="shared" si="84"/>
        <v>720</v>
      </c>
      <c r="BC114" s="25" t="s">
        <v>1410</v>
      </c>
      <c r="BD114" s="14">
        <f t="shared" si="85"/>
        <v>400</v>
      </c>
      <c r="BE114" s="25" t="s">
        <v>1411</v>
      </c>
      <c r="BF114" s="14">
        <f t="shared" si="86"/>
        <v>17600</v>
      </c>
    </row>
    <row r="115" spans="1:58" ht="16.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AH115" s="13">
        <v>112</v>
      </c>
      <c r="AI115" s="13">
        <f t="shared" si="75"/>
        <v>16</v>
      </c>
      <c r="AJ115" s="13">
        <f t="shared" si="76"/>
        <v>1102021</v>
      </c>
      <c r="AK115" s="13" t="s">
        <v>1380</v>
      </c>
      <c r="AL115" s="13">
        <f t="shared" si="77"/>
        <v>7</v>
      </c>
      <c r="AM115" s="13" t="str">
        <f t="shared" si="78"/>
        <v>烈风螳螂专属武器魂珠-7</v>
      </c>
      <c r="AN115" s="13">
        <f t="shared" si="98"/>
        <v>150</v>
      </c>
      <c r="AO115" s="13">
        <f t="shared" si="99"/>
        <v>3</v>
      </c>
      <c r="AP115" s="13">
        <f t="shared" si="100"/>
        <v>4</v>
      </c>
      <c r="AS115" s="13">
        <v>112</v>
      </c>
      <c r="AT115" s="13">
        <f t="shared" si="79"/>
        <v>2</v>
      </c>
      <c r="AU115" s="13">
        <f t="shared" si="80"/>
        <v>1102002</v>
      </c>
      <c r="AV115" s="13" t="s">
        <v>1380</v>
      </c>
      <c r="AW115" s="13">
        <f t="shared" si="81"/>
        <v>6</v>
      </c>
      <c r="AX115" s="13" t="s">
        <v>1401</v>
      </c>
      <c r="AY115" s="13">
        <f t="shared" si="82"/>
        <v>4</v>
      </c>
      <c r="AZ115" s="13" t="str">
        <f t="shared" si="83"/>
        <v>许褚魂珠-6 等级-4</v>
      </c>
      <c r="BA115" s="25" t="s">
        <v>1409</v>
      </c>
      <c r="BB115" s="14">
        <f t="shared" si="84"/>
        <v>1080</v>
      </c>
      <c r="BC115" s="25" t="s">
        <v>1410</v>
      </c>
      <c r="BD115" s="14">
        <f t="shared" si="85"/>
        <v>600</v>
      </c>
      <c r="BE115" s="25" t="s">
        <v>1411</v>
      </c>
      <c r="BF115" s="14">
        <f t="shared" si="86"/>
        <v>26400</v>
      </c>
    </row>
    <row r="116" spans="1:58" ht="16.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AH116" s="16"/>
      <c r="AI116" s="16"/>
      <c r="AJ116" s="16"/>
      <c r="AK116" s="16"/>
      <c r="AL116" s="16"/>
      <c r="AM116" s="16"/>
      <c r="AN116" s="16"/>
      <c r="AO116" s="16"/>
      <c r="AP116" s="16"/>
      <c r="AS116" s="13">
        <v>113</v>
      </c>
      <c r="AT116" s="13">
        <f t="shared" si="79"/>
        <v>2</v>
      </c>
      <c r="AU116" s="13">
        <f t="shared" si="80"/>
        <v>1102002</v>
      </c>
      <c r="AV116" s="13" t="s">
        <v>1380</v>
      </c>
      <c r="AW116" s="13">
        <f t="shared" si="81"/>
        <v>6</v>
      </c>
      <c r="AX116" s="13" t="s">
        <v>1401</v>
      </c>
      <c r="AY116" s="13">
        <f t="shared" si="82"/>
        <v>5</v>
      </c>
      <c r="AZ116" s="13" t="str">
        <f t="shared" si="83"/>
        <v>许褚魂珠-6 等级-5</v>
      </c>
      <c r="BA116" s="25" t="s">
        <v>1409</v>
      </c>
      <c r="BB116" s="14">
        <f t="shared" si="84"/>
        <v>1440</v>
      </c>
      <c r="BC116" s="25" t="s">
        <v>1410</v>
      </c>
      <c r="BD116" s="14">
        <f t="shared" si="85"/>
        <v>800</v>
      </c>
      <c r="BE116" s="25" t="s">
        <v>1411</v>
      </c>
      <c r="BF116" s="14">
        <f t="shared" si="86"/>
        <v>35200</v>
      </c>
    </row>
    <row r="117" spans="1:58" ht="16.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AH117" s="16"/>
      <c r="AI117" s="16"/>
      <c r="AJ117" s="16"/>
      <c r="AK117" s="16"/>
      <c r="AL117" s="16"/>
      <c r="AM117" s="16"/>
      <c r="AN117" s="16"/>
      <c r="AO117" s="16"/>
      <c r="AP117" s="16"/>
      <c r="AS117" s="13">
        <v>114</v>
      </c>
      <c r="AT117" s="13">
        <f t="shared" si="79"/>
        <v>2</v>
      </c>
      <c r="AU117" s="13">
        <f t="shared" si="80"/>
        <v>1102002</v>
      </c>
      <c r="AV117" s="13" t="s">
        <v>1380</v>
      </c>
      <c r="AW117" s="13">
        <f t="shared" si="81"/>
        <v>6</v>
      </c>
      <c r="AX117" s="13" t="s">
        <v>1401</v>
      </c>
      <c r="AY117" s="13">
        <f t="shared" si="82"/>
        <v>6</v>
      </c>
      <c r="AZ117" s="13" t="str">
        <f t="shared" si="83"/>
        <v>许褚魂珠-6 等级-6</v>
      </c>
      <c r="BA117" s="25" t="s">
        <v>1409</v>
      </c>
      <c r="BB117" s="14">
        <f t="shared" si="84"/>
        <v>1800</v>
      </c>
      <c r="BC117" s="25" t="s">
        <v>1410</v>
      </c>
      <c r="BD117" s="14">
        <f t="shared" si="85"/>
        <v>1000</v>
      </c>
      <c r="BE117" s="25" t="s">
        <v>1411</v>
      </c>
      <c r="BF117" s="14">
        <f t="shared" si="86"/>
        <v>44000</v>
      </c>
    </row>
    <row r="118" spans="1:58" ht="16.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AH118" s="16"/>
      <c r="AI118" s="16"/>
      <c r="AJ118" s="16"/>
      <c r="AK118" s="16"/>
      <c r="AL118" s="16"/>
      <c r="AM118" s="16"/>
      <c r="AN118" s="16"/>
      <c r="AO118" s="16"/>
      <c r="AP118" s="16"/>
      <c r="AS118" s="13">
        <v>115</v>
      </c>
      <c r="AT118" s="13">
        <f t="shared" si="79"/>
        <v>2</v>
      </c>
      <c r="AU118" s="13">
        <f t="shared" si="80"/>
        <v>1102002</v>
      </c>
      <c r="AV118" s="13" t="s">
        <v>1380</v>
      </c>
      <c r="AW118" s="13">
        <f t="shared" si="81"/>
        <v>6</v>
      </c>
      <c r="AX118" s="13" t="s">
        <v>1401</v>
      </c>
      <c r="AY118" s="13">
        <f t="shared" si="82"/>
        <v>7</v>
      </c>
      <c r="AZ118" s="13" t="str">
        <f t="shared" si="83"/>
        <v>许褚魂珠-6 等级-7</v>
      </c>
      <c r="BA118" s="25" t="s">
        <v>1409</v>
      </c>
      <c r="BB118" s="14">
        <f t="shared" si="84"/>
        <v>2160</v>
      </c>
      <c r="BC118" s="25" t="s">
        <v>1410</v>
      </c>
      <c r="BD118" s="14">
        <f t="shared" si="85"/>
        <v>1200</v>
      </c>
      <c r="BE118" s="25" t="s">
        <v>1411</v>
      </c>
      <c r="BF118" s="14">
        <f t="shared" si="86"/>
        <v>52800</v>
      </c>
    </row>
    <row r="119" spans="1:58" ht="16.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AH119" s="16"/>
      <c r="AI119" s="16"/>
      <c r="AJ119" s="16"/>
      <c r="AK119" s="16"/>
      <c r="AL119" s="16"/>
      <c r="AM119" s="16"/>
      <c r="AN119" s="16"/>
      <c r="AO119" s="16"/>
      <c r="AP119" s="16"/>
      <c r="AS119" s="13">
        <v>116</v>
      </c>
      <c r="AT119" s="13">
        <f t="shared" si="79"/>
        <v>2</v>
      </c>
      <c r="AU119" s="13">
        <f t="shared" si="80"/>
        <v>1102002</v>
      </c>
      <c r="AV119" s="13" t="s">
        <v>1380</v>
      </c>
      <c r="AW119" s="13">
        <f t="shared" si="81"/>
        <v>6</v>
      </c>
      <c r="AX119" s="13" t="s">
        <v>1401</v>
      </c>
      <c r="AY119" s="13">
        <f t="shared" si="82"/>
        <v>8</v>
      </c>
      <c r="AZ119" s="13" t="str">
        <f t="shared" si="83"/>
        <v>许褚魂珠-6 等级-8</v>
      </c>
      <c r="BA119" s="25" t="s">
        <v>1409</v>
      </c>
      <c r="BB119" s="14">
        <f t="shared" si="84"/>
        <v>2520</v>
      </c>
      <c r="BC119" s="25" t="s">
        <v>1410</v>
      </c>
      <c r="BD119" s="14">
        <f t="shared" si="85"/>
        <v>1400</v>
      </c>
      <c r="BE119" s="25" t="s">
        <v>1411</v>
      </c>
      <c r="BF119" s="14">
        <f t="shared" si="86"/>
        <v>61600</v>
      </c>
    </row>
    <row r="120" spans="1:58" ht="16.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AH120" s="16"/>
      <c r="AI120" s="16"/>
      <c r="AJ120" s="16"/>
      <c r="AK120" s="16"/>
      <c r="AL120" s="16"/>
      <c r="AM120" s="16"/>
      <c r="AN120" s="16"/>
      <c r="AO120" s="16"/>
      <c r="AP120" s="16"/>
      <c r="AS120" s="13">
        <v>117</v>
      </c>
      <c r="AT120" s="13">
        <f t="shared" si="79"/>
        <v>2</v>
      </c>
      <c r="AU120" s="13">
        <f t="shared" si="80"/>
        <v>1102002</v>
      </c>
      <c r="AV120" s="13" t="s">
        <v>1380</v>
      </c>
      <c r="AW120" s="13">
        <f t="shared" si="81"/>
        <v>6</v>
      </c>
      <c r="AX120" s="13" t="s">
        <v>1401</v>
      </c>
      <c r="AY120" s="13">
        <f t="shared" si="82"/>
        <v>9</v>
      </c>
      <c r="AZ120" s="13" t="str">
        <f t="shared" si="83"/>
        <v>许褚魂珠-6 等级-9</v>
      </c>
      <c r="BA120" s="25" t="s">
        <v>1409</v>
      </c>
      <c r="BB120" s="14">
        <f t="shared" si="84"/>
        <v>2880</v>
      </c>
      <c r="BC120" s="25" t="s">
        <v>1410</v>
      </c>
      <c r="BD120" s="14">
        <f t="shared" si="85"/>
        <v>1600</v>
      </c>
      <c r="BE120" s="25" t="s">
        <v>1411</v>
      </c>
      <c r="BF120" s="14">
        <f t="shared" si="86"/>
        <v>70400</v>
      </c>
    </row>
    <row r="121" spans="1:58" ht="16.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AH121" s="16"/>
      <c r="AI121" s="16"/>
      <c r="AJ121" s="16"/>
      <c r="AK121" s="16"/>
      <c r="AL121" s="16"/>
      <c r="AM121" s="16"/>
      <c r="AN121" s="16"/>
      <c r="AO121" s="16"/>
      <c r="AP121" s="16"/>
      <c r="AS121" s="13">
        <v>118</v>
      </c>
      <c r="AT121" s="13">
        <f t="shared" si="79"/>
        <v>2</v>
      </c>
      <c r="AU121" s="13">
        <f t="shared" si="80"/>
        <v>1102002</v>
      </c>
      <c r="AV121" s="13" t="s">
        <v>1380</v>
      </c>
      <c r="AW121" s="13">
        <f t="shared" si="81"/>
        <v>7</v>
      </c>
      <c r="AX121" s="13" t="s">
        <v>1401</v>
      </c>
      <c r="AY121" s="13">
        <f t="shared" si="82"/>
        <v>1</v>
      </c>
      <c r="AZ121" s="13" t="str">
        <f t="shared" si="83"/>
        <v>许褚魂珠-7 等级-1</v>
      </c>
      <c r="BA121" s="25" t="s">
        <v>1409</v>
      </c>
      <c r="BB121" s="14">
        <f t="shared" si="84"/>
        <v>480</v>
      </c>
      <c r="BC121" s="25" t="s">
        <v>1410</v>
      </c>
      <c r="BD121" s="14">
        <f t="shared" si="85"/>
        <v>267</v>
      </c>
      <c r="BE121" s="25" t="s">
        <v>1411</v>
      </c>
      <c r="BF121" s="14">
        <f t="shared" si="86"/>
        <v>11734</v>
      </c>
    </row>
    <row r="122" spans="1:58" ht="16.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AH122" s="16"/>
      <c r="AI122" s="16"/>
      <c r="AJ122" s="16"/>
      <c r="AK122" s="16"/>
      <c r="AL122" s="16"/>
      <c r="AM122" s="16"/>
      <c r="AN122" s="16"/>
      <c r="AO122" s="16"/>
      <c r="AP122" s="16"/>
      <c r="AS122" s="13">
        <v>119</v>
      </c>
      <c r="AT122" s="13">
        <f t="shared" si="79"/>
        <v>2</v>
      </c>
      <c r="AU122" s="13">
        <f t="shared" si="80"/>
        <v>1102002</v>
      </c>
      <c r="AV122" s="13" t="s">
        <v>1380</v>
      </c>
      <c r="AW122" s="13">
        <f t="shared" si="81"/>
        <v>7</v>
      </c>
      <c r="AX122" s="13" t="s">
        <v>1401</v>
      </c>
      <c r="AY122" s="13">
        <f t="shared" si="82"/>
        <v>2</v>
      </c>
      <c r="AZ122" s="13" t="str">
        <f t="shared" si="83"/>
        <v>许褚魂珠-7 等级-2</v>
      </c>
      <c r="BA122" s="25" t="s">
        <v>1409</v>
      </c>
      <c r="BB122" s="14">
        <f t="shared" si="84"/>
        <v>720</v>
      </c>
      <c r="BC122" s="25" t="s">
        <v>1410</v>
      </c>
      <c r="BD122" s="14">
        <f t="shared" si="85"/>
        <v>400</v>
      </c>
      <c r="BE122" s="25" t="s">
        <v>1411</v>
      </c>
      <c r="BF122" s="14">
        <f t="shared" si="86"/>
        <v>17600</v>
      </c>
    </row>
    <row r="123" spans="1:58" ht="16.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AH123" s="16"/>
      <c r="AI123" s="16"/>
      <c r="AJ123" s="16"/>
      <c r="AK123" s="16"/>
      <c r="AL123" s="16"/>
      <c r="AM123" s="16"/>
      <c r="AN123" s="16"/>
      <c r="AO123" s="16"/>
      <c r="AP123" s="16"/>
      <c r="AS123" s="13">
        <v>120</v>
      </c>
      <c r="AT123" s="13">
        <f t="shared" si="79"/>
        <v>2</v>
      </c>
      <c r="AU123" s="13">
        <f t="shared" si="80"/>
        <v>1102002</v>
      </c>
      <c r="AV123" s="13" t="s">
        <v>1380</v>
      </c>
      <c r="AW123" s="13">
        <f t="shared" si="81"/>
        <v>7</v>
      </c>
      <c r="AX123" s="13" t="s">
        <v>1401</v>
      </c>
      <c r="AY123" s="13">
        <f t="shared" si="82"/>
        <v>3</v>
      </c>
      <c r="AZ123" s="13" t="str">
        <f t="shared" si="83"/>
        <v>许褚魂珠-7 等级-3</v>
      </c>
      <c r="BA123" s="25" t="s">
        <v>1409</v>
      </c>
      <c r="BB123" s="14">
        <f t="shared" si="84"/>
        <v>960</v>
      </c>
      <c r="BC123" s="25" t="s">
        <v>1410</v>
      </c>
      <c r="BD123" s="14">
        <f t="shared" si="85"/>
        <v>533</v>
      </c>
      <c r="BE123" s="25" t="s">
        <v>1411</v>
      </c>
      <c r="BF123" s="14">
        <f t="shared" si="86"/>
        <v>23466</v>
      </c>
    </row>
    <row r="124" spans="1:58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AH124" s="16"/>
      <c r="AI124" s="16"/>
      <c r="AJ124" s="16"/>
      <c r="AK124" s="16"/>
      <c r="AL124" s="16"/>
      <c r="AM124" s="16"/>
      <c r="AN124" s="16"/>
      <c r="AO124" s="16"/>
      <c r="AP124" s="16"/>
      <c r="AS124" s="13">
        <v>121</v>
      </c>
      <c r="AT124" s="13">
        <f t="shared" si="79"/>
        <v>2</v>
      </c>
      <c r="AU124" s="13">
        <f t="shared" si="80"/>
        <v>1102002</v>
      </c>
      <c r="AV124" s="13" t="s">
        <v>1380</v>
      </c>
      <c r="AW124" s="13">
        <f t="shared" si="81"/>
        <v>7</v>
      </c>
      <c r="AX124" s="13" t="s">
        <v>1401</v>
      </c>
      <c r="AY124" s="13">
        <f t="shared" si="82"/>
        <v>4</v>
      </c>
      <c r="AZ124" s="13" t="str">
        <f t="shared" si="83"/>
        <v>许褚魂珠-7 等级-4</v>
      </c>
      <c r="BA124" s="25" t="s">
        <v>1409</v>
      </c>
      <c r="BB124" s="14">
        <f t="shared" si="84"/>
        <v>1440</v>
      </c>
      <c r="BC124" s="25" t="s">
        <v>1410</v>
      </c>
      <c r="BD124" s="14">
        <f t="shared" si="85"/>
        <v>800</v>
      </c>
      <c r="BE124" s="25" t="s">
        <v>1411</v>
      </c>
      <c r="BF124" s="14">
        <f t="shared" si="86"/>
        <v>35200</v>
      </c>
    </row>
    <row r="125" spans="1:58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AH125" s="16"/>
      <c r="AI125" s="16"/>
      <c r="AJ125" s="16"/>
      <c r="AK125" s="16"/>
      <c r="AL125" s="16"/>
      <c r="AM125" s="16"/>
      <c r="AN125" s="16"/>
      <c r="AO125" s="16"/>
      <c r="AP125" s="16"/>
      <c r="AS125" s="13">
        <v>122</v>
      </c>
      <c r="AT125" s="13">
        <f t="shared" si="79"/>
        <v>2</v>
      </c>
      <c r="AU125" s="13">
        <f t="shared" si="80"/>
        <v>1102002</v>
      </c>
      <c r="AV125" s="13" t="s">
        <v>1380</v>
      </c>
      <c r="AW125" s="13">
        <f t="shared" si="81"/>
        <v>7</v>
      </c>
      <c r="AX125" s="13" t="s">
        <v>1401</v>
      </c>
      <c r="AY125" s="13">
        <f t="shared" si="82"/>
        <v>5</v>
      </c>
      <c r="AZ125" s="13" t="str">
        <f t="shared" si="83"/>
        <v>许褚魂珠-7 等级-5</v>
      </c>
      <c r="BA125" s="25" t="s">
        <v>1409</v>
      </c>
      <c r="BB125" s="14">
        <f t="shared" si="84"/>
        <v>1920</v>
      </c>
      <c r="BC125" s="25" t="s">
        <v>1410</v>
      </c>
      <c r="BD125" s="14">
        <f t="shared" si="85"/>
        <v>1067</v>
      </c>
      <c r="BE125" s="25" t="s">
        <v>1411</v>
      </c>
      <c r="BF125" s="14">
        <f t="shared" si="86"/>
        <v>46934</v>
      </c>
    </row>
    <row r="126" spans="1:58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AH126" s="16"/>
      <c r="AI126" s="16"/>
      <c r="AJ126" s="16"/>
      <c r="AK126" s="16"/>
      <c r="AL126" s="16"/>
      <c r="AM126" s="16"/>
      <c r="AN126" s="16"/>
      <c r="AO126" s="16"/>
      <c r="AP126" s="16"/>
      <c r="AS126" s="13">
        <v>123</v>
      </c>
      <c r="AT126" s="13">
        <f t="shared" si="79"/>
        <v>2</v>
      </c>
      <c r="AU126" s="13">
        <f t="shared" si="80"/>
        <v>1102002</v>
      </c>
      <c r="AV126" s="13" t="s">
        <v>1380</v>
      </c>
      <c r="AW126" s="13">
        <f t="shared" si="81"/>
        <v>7</v>
      </c>
      <c r="AX126" s="13" t="s">
        <v>1401</v>
      </c>
      <c r="AY126" s="13">
        <f t="shared" si="82"/>
        <v>6</v>
      </c>
      <c r="AZ126" s="13" t="str">
        <f t="shared" si="83"/>
        <v>许褚魂珠-7 等级-6</v>
      </c>
      <c r="BA126" s="25" t="s">
        <v>1409</v>
      </c>
      <c r="BB126" s="14">
        <f t="shared" si="84"/>
        <v>2400</v>
      </c>
      <c r="BC126" s="25" t="s">
        <v>1410</v>
      </c>
      <c r="BD126" s="14">
        <f t="shared" si="85"/>
        <v>1333</v>
      </c>
      <c r="BE126" s="25" t="s">
        <v>1411</v>
      </c>
      <c r="BF126" s="14">
        <f t="shared" si="86"/>
        <v>58666</v>
      </c>
    </row>
    <row r="127" spans="1:58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AH127" s="16"/>
      <c r="AI127" s="16"/>
      <c r="AJ127" s="16"/>
      <c r="AK127" s="16"/>
      <c r="AL127" s="16"/>
      <c r="AM127" s="16"/>
      <c r="AN127" s="16"/>
      <c r="AO127" s="16"/>
      <c r="AP127" s="16"/>
      <c r="AS127" s="13">
        <v>124</v>
      </c>
      <c r="AT127" s="13">
        <f t="shared" si="79"/>
        <v>2</v>
      </c>
      <c r="AU127" s="13">
        <f t="shared" si="80"/>
        <v>1102002</v>
      </c>
      <c r="AV127" s="13" t="s">
        <v>1380</v>
      </c>
      <c r="AW127" s="13">
        <f t="shared" si="81"/>
        <v>7</v>
      </c>
      <c r="AX127" s="13" t="s">
        <v>1401</v>
      </c>
      <c r="AY127" s="13">
        <f t="shared" si="82"/>
        <v>7</v>
      </c>
      <c r="AZ127" s="13" t="str">
        <f t="shared" si="83"/>
        <v>许褚魂珠-7 等级-7</v>
      </c>
      <c r="BA127" s="25" t="s">
        <v>1409</v>
      </c>
      <c r="BB127" s="14">
        <f t="shared" si="84"/>
        <v>2880</v>
      </c>
      <c r="BC127" s="25" t="s">
        <v>1410</v>
      </c>
      <c r="BD127" s="14">
        <f t="shared" si="85"/>
        <v>1600</v>
      </c>
      <c r="BE127" s="25" t="s">
        <v>1411</v>
      </c>
      <c r="BF127" s="14">
        <f t="shared" si="86"/>
        <v>70400</v>
      </c>
    </row>
    <row r="128" spans="1:58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AH128" s="16"/>
      <c r="AI128" s="16"/>
      <c r="AJ128" s="16"/>
      <c r="AK128" s="16"/>
      <c r="AL128" s="16"/>
      <c r="AM128" s="16"/>
      <c r="AN128" s="16"/>
      <c r="AO128" s="16"/>
      <c r="AP128" s="16"/>
      <c r="AS128" s="13">
        <v>125</v>
      </c>
      <c r="AT128" s="13">
        <f t="shared" si="79"/>
        <v>2</v>
      </c>
      <c r="AU128" s="13">
        <f t="shared" si="80"/>
        <v>1102002</v>
      </c>
      <c r="AV128" s="13" t="s">
        <v>1380</v>
      </c>
      <c r="AW128" s="13">
        <f t="shared" si="81"/>
        <v>7</v>
      </c>
      <c r="AX128" s="13" t="s">
        <v>1401</v>
      </c>
      <c r="AY128" s="13">
        <f t="shared" si="82"/>
        <v>8</v>
      </c>
      <c r="AZ128" s="13" t="str">
        <f t="shared" si="83"/>
        <v>许褚魂珠-7 等级-8</v>
      </c>
      <c r="BA128" s="25" t="s">
        <v>1409</v>
      </c>
      <c r="BB128" s="14">
        <f t="shared" si="84"/>
        <v>3360</v>
      </c>
      <c r="BC128" s="25" t="s">
        <v>1410</v>
      </c>
      <c r="BD128" s="14">
        <f t="shared" si="85"/>
        <v>1867</v>
      </c>
      <c r="BE128" s="25" t="s">
        <v>1411</v>
      </c>
      <c r="BF128" s="14">
        <f t="shared" si="86"/>
        <v>82134</v>
      </c>
    </row>
    <row r="129" spans="1:58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AH129" s="16"/>
      <c r="AI129" s="16"/>
      <c r="AJ129" s="16"/>
      <c r="AK129" s="16"/>
      <c r="AL129" s="16"/>
      <c r="AM129" s="16"/>
      <c r="AN129" s="16"/>
      <c r="AO129" s="16"/>
      <c r="AP129" s="16"/>
      <c r="AS129" s="13">
        <v>126</v>
      </c>
      <c r="AT129" s="13">
        <f t="shared" si="79"/>
        <v>2</v>
      </c>
      <c r="AU129" s="13">
        <f t="shared" si="80"/>
        <v>1102002</v>
      </c>
      <c r="AV129" s="13" t="s">
        <v>1380</v>
      </c>
      <c r="AW129" s="13">
        <f t="shared" si="81"/>
        <v>7</v>
      </c>
      <c r="AX129" s="13" t="s">
        <v>1401</v>
      </c>
      <c r="AY129" s="13">
        <f t="shared" si="82"/>
        <v>9</v>
      </c>
      <c r="AZ129" s="13" t="str">
        <f t="shared" si="83"/>
        <v>许褚魂珠-7 等级-9</v>
      </c>
      <c r="BA129" s="25" t="s">
        <v>1409</v>
      </c>
      <c r="BB129" s="14">
        <f t="shared" si="84"/>
        <v>3840</v>
      </c>
      <c r="BC129" s="25" t="s">
        <v>1410</v>
      </c>
      <c r="BD129" s="14">
        <f t="shared" si="85"/>
        <v>2133</v>
      </c>
      <c r="BE129" s="25" t="s">
        <v>1411</v>
      </c>
      <c r="BF129" s="14">
        <f t="shared" si="86"/>
        <v>93866</v>
      </c>
    </row>
    <row r="130" spans="1:58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AH130" s="16"/>
      <c r="AI130" s="16"/>
      <c r="AJ130" s="16"/>
      <c r="AK130" s="16"/>
      <c r="AL130" s="16"/>
      <c r="AM130" s="16"/>
      <c r="AN130" s="16"/>
      <c r="AO130" s="16"/>
      <c r="AP130" s="16"/>
      <c r="AS130" s="13">
        <v>127</v>
      </c>
      <c r="AT130" s="13">
        <f t="shared" si="79"/>
        <v>3</v>
      </c>
      <c r="AU130" s="13">
        <f t="shared" si="80"/>
        <v>1102003</v>
      </c>
      <c r="AV130" s="13" t="s">
        <v>1380</v>
      </c>
      <c r="AW130" s="13">
        <f t="shared" si="81"/>
        <v>1</v>
      </c>
      <c r="AX130" s="13" t="s">
        <v>1401</v>
      </c>
      <c r="AY130" s="13">
        <f t="shared" si="82"/>
        <v>1</v>
      </c>
      <c r="AZ130" s="13" t="str">
        <f t="shared" si="83"/>
        <v>典韦魂珠-1 等级-1</v>
      </c>
      <c r="BA130" s="25" t="s">
        <v>1409</v>
      </c>
      <c r="BB130" s="14">
        <f t="shared" si="84"/>
        <v>64</v>
      </c>
      <c r="BC130" s="25" t="s">
        <v>1410</v>
      </c>
      <c r="BD130" s="14">
        <f t="shared" si="85"/>
        <v>30</v>
      </c>
      <c r="BE130" s="25" t="s">
        <v>1411</v>
      </c>
      <c r="BF130" s="14">
        <f t="shared" si="86"/>
        <v>1174</v>
      </c>
    </row>
    <row r="131" spans="1:58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AH131" s="16"/>
      <c r="AI131" s="16"/>
      <c r="AJ131" s="16"/>
      <c r="AK131" s="16"/>
      <c r="AL131" s="16"/>
      <c r="AM131" s="16"/>
      <c r="AN131" s="16"/>
      <c r="AO131" s="16"/>
      <c r="AP131" s="16"/>
      <c r="AS131" s="13">
        <v>128</v>
      </c>
      <c r="AT131" s="13">
        <f t="shared" si="79"/>
        <v>3</v>
      </c>
      <c r="AU131" s="13">
        <f t="shared" si="80"/>
        <v>1102003</v>
      </c>
      <c r="AV131" s="13" t="s">
        <v>1380</v>
      </c>
      <c r="AW131" s="13">
        <f t="shared" si="81"/>
        <v>1</v>
      </c>
      <c r="AX131" s="13" t="s">
        <v>1401</v>
      </c>
      <c r="AY131" s="13">
        <f t="shared" si="82"/>
        <v>2</v>
      </c>
      <c r="AZ131" s="13" t="str">
        <f t="shared" si="83"/>
        <v>典韦魂珠-1 等级-2</v>
      </c>
      <c r="BA131" s="25" t="s">
        <v>1409</v>
      </c>
      <c r="BB131" s="14">
        <f t="shared" si="84"/>
        <v>96</v>
      </c>
      <c r="BC131" s="25" t="s">
        <v>1410</v>
      </c>
      <c r="BD131" s="14">
        <f t="shared" si="85"/>
        <v>44</v>
      </c>
      <c r="BE131" s="25" t="s">
        <v>1411</v>
      </c>
      <c r="BF131" s="14">
        <f t="shared" si="86"/>
        <v>1760</v>
      </c>
    </row>
    <row r="132" spans="1:58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AH132" s="16"/>
      <c r="AI132" s="16"/>
      <c r="AJ132" s="16"/>
      <c r="AK132" s="16"/>
      <c r="AL132" s="16"/>
      <c r="AM132" s="16"/>
      <c r="AN132" s="16"/>
      <c r="AO132" s="16"/>
      <c r="AP132" s="16"/>
      <c r="AS132" s="13">
        <v>129</v>
      </c>
      <c r="AT132" s="13">
        <f t="shared" si="79"/>
        <v>3</v>
      </c>
      <c r="AU132" s="13">
        <f t="shared" si="80"/>
        <v>1102003</v>
      </c>
      <c r="AV132" s="13" t="s">
        <v>1380</v>
      </c>
      <c r="AW132" s="13">
        <f t="shared" si="81"/>
        <v>1</v>
      </c>
      <c r="AX132" s="13" t="s">
        <v>1401</v>
      </c>
      <c r="AY132" s="13">
        <f t="shared" si="82"/>
        <v>3</v>
      </c>
      <c r="AZ132" s="13" t="str">
        <f t="shared" si="83"/>
        <v>典韦魂珠-1 等级-3</v>
      </c>
      <c r="BA132" s="25" t="s">
        <v>1409</v>
      </c>
      <c r="BB132" s="14">
        <f t="shared" si="84"/>
        <v>128</v>
      </c>
      <c r="BC132" s="25" t="s">
        <v>1410</v>
      </c>
      <c r="BD132" s="14">
        <f t="shared" si="85"/>
        <v>58</v>
      </c>
      <c r="BE132" s="25" t="s">
        <v>1411</v>
      </c>
      <c r="BF132" s="14">
        <f t="shared" si="86"/>
        <v>2346</v>
      </c>
    </row>
    <row r="133" spans="1:58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AH133" s="16"/>
      <c r="AI133" s="16"/>
      <c r="AJ133" s="16"/>
      <c r="AK133" s="16"/>
      <c r="AL133" s="16"/>
      <c r="AM133" s="16"/>
      <c r="AN133" s="16"/>
      <c r="AO133" s="16"/>
      <c r="AP133" s="16"/>
      <c r="AS133" s="13">
        <v>130</v>
      </c>
      <c r="AT133" s="13">
        <f t="shared" ref="AT133:AT196" si="105">INT((AS133-1)/63)+1</f>
        <v>3</v>
      </c>
      <c r="AU133" s="13">
        <f t="shared" ref="AU133:AU196" si="106">INDEX($W$4:$W$19,AT133)</f>
        <v>1102003</v>
      </c>
      <c r="AV133" s="13" t="s">
        <v>1380</v>
      </c>
      <c r="AW133" s="13">
        <f t="shared" ref="AW133:AW196" si="107">INT(((AS133-(AT133-1)*63)-1)/9)+1</f>
        <v>1</v>
      </c>
      <c r="AX133" s="13" t="s">
        <v>1401</v>
      </c>
      <c r="AY133" s="13">
        <f t="shared" ref="AY133:AY196" si="108">AS133-(AT133-1)*63-(AW133-1)*9</f>
        <v>4</v>
      </c>
      <c r="AZ133" s="13" t="str">
        <f t="shared" ref="AZ133:AZ196" si="109">INDEX($X$4:$X$19,AT133)&amp;"魂珠-"&amp;AW133&amp;" 等级-"&amp;AY133</f>
        <v>典韦魂珠-1 等级-4</v>
      </c>
      <c r="BA133" s="25" t="s">
        <v>1409</v>
      </c>
      <c r="BB133" s="14">
        <f t="shared" ref="BB133:BB196" si="110">ROUND(INDEX(Q$4:Q$66,($AW133-1)*9+$AY133)*INDEX(AC$4:AC$19,$AT133),0)</f>
        <v>192</v>
      </c>
      <c r="BC133" s="25" t="s">
        <v>1410</v>
      </c>
      <c r="BD133" s="14">
        <f t="shared" ref="BD133:BD196" si="111">ROUND(INDEX(R$4:R$66,($AW133-1)*9+$AY133)*INDEX(AD$4:AD$19,$AT133),0)</f>
        <v>88</v>
      </c>
      <c r="BE133" s="25" t="s">
        <v>1411</v>
      </c>
      <c r="BF133" s="14">
        <f t="shared" ref="BF133:BF196" si="112">ROUND(INDEX(S$4:S$66,($AW133-1)*9+$AY133)*INDEX(AE$4:AE$19,$AT133),0)</f>
        <v>3520</v>
      </c>
    </row>
    <row r="134" spans="1:58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AH134" s="16"/>
      <c r="AI134" s="16"/>
      <c r="AJ134" s="16"/>
      <c r="AK134" s="16"/>
      <c r="AL134" s="16"/>
      <c r="AM134" s="16"/>
      <c r="AN134" s="16"/>
      <c r="AO134" s="16"/>
      <c r="AP134" s="16"/>
      <c r="AS134" s="13">
        <v>131</v>
      </c>
      <c r="AT134" s="13">
        <f t="shared" si="105"/>
        <v>3</v>
      </c>
      <c r="AU134" s="13">
        <f t="shared" si="106"/>
        <v>1102003</v>
      </c>
      <c r="AV134" s="13" t="s">
        <v>1380</v>
      </c>
      <c r="AW134" s="13">
        <f t="shared" si="107"/>
        <v>1</v>
      </c>
      <c r="AX134" s="13" t="s">
        <v>1401</v>
      </c>
      <c r="AY134" s="13">
        <f t="shared" si="108"/>
        <v>5</v>
      </c>
      <c r="AZ134" s="13" t="str">
        <f t="shared" si="109"/>
        <v>典韦魂珠-1 等级-5</v>
      </c>
      <c r="BA134" s="25" t="s">
        <v>1409</v>
      </c>
      <c r="BB134" s="14">
        <f t="shared" si="110"/>
        <v>256</v>
      </c>
      <c r="BC134" s="25" t="s">
        <v>1410</v>
      </c>
      <c r="BD134" s="14">
        <f t="shared" si="111"/>
        <v>118</v>
      </c>
      <c r="BE134" s="25" t="s">
        <v>1411</v>
      </c>
      <c r="BF134" s="14">
        <f t="shared" si="112"/>
        <v>4694</v>
      </c>
    </row>
    <row r="135" spans="1:58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AH135" s="16"/>
      <c r="AI135" s="16"/>
      <c r="AJ135" s="16"/>
      <c r="AK135" s="16"/>
      <c r="AL135" s="16"/>
      <c r="AM135" s="16"/>
      <c r="AN135" s="16"/>
      <c r="AO135" s="16"/>
      <c r="AP135" s="16"/>
      <c r="AS135" s="13">
        <v>132</v>
      </c>
      <c r="AT135" s="13">
        <f t="shared" si="105"/>
        <v>3</v>
      </c>
      <c r="AU135" s="13">
        <f t="shared" si="106"/>
        <v>1102003</v>
      </c>
      <c r="AV135" s="13" t="s">
        <v>1380</v>
      </c>
      <c r="AW135" s="13">
        <f t="shared" si="107"/>
        <v>1</v>
      </c>
      <c r="AX135" s="13" t="s">
        <v>1401</v>
      </c>
      <c r="AY135" s="13">
        <f t="shared" si="108"/>
        <v>6</v>
      </c>
      <c r="AZ135" s="13" t="str">
        <f t="shared" si="109"/>
        <v>典韦魂珠-1 等级-6</v>
      </c>
      <c r="BA135" s="25" t="s">
        <v>1409</v>
      </c>
      <c r="BB135" s="14">
        <f t="shared" si="110"/>
        <v>320</v>
      </c>
      <c r="BC135" s="25" t="s">
        <v>1410</v>
      </c>
      <c r="BD135" s="14">
        <f t="shared" si="111"/>
        <v>146</v>
      </c>
      <c r="BE135" s="25" t="s">
        <v>1411</v>
      </c>
      <c r="BF135" s="14">
        <f t="shared" si="112"/>
        <v>5866</v>
      </c>
    </row>
    <row r="136" spans="1:58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AH136" s="16"/>
      <c r="AI136" s="16"/>
      <c r="AJ136" s="16"/>
      <c r="AK136" s="16"/>
      <c r="AL136" s="16"/>
      <c r="AM136" s="16"/>
      <c r="AN136" s="16"/>
      <c r="AO136" s="16"/>
      <c r="AP136" s="16"/>
      <c r="AS136" s="13">
        <v>133</v>
      </c>
      <c r="AT136" s="13">
        <f t="shared" si="105"/>
        <v>3</v>
      </c>
      <c r="AU136" s="13">
        <f t="shared" si="106"/>
        <v>1102003</v>
      </c>
      <c r="AV136" s="13" t="s">
        <v>1380</v>
      </c>
      <c r="AW136" s="13">
        <f t="shared" si="107"/>
        <v>1</v>
      </c>
      <c r="AX136" s="13" t="s">
        <v>1401</v>
      </c>
      <c r="AY136" s="13">
        <f t="shared" si="108"/>
        <v>7</v>
      </c>
      <c r="AZ136" s="13" t="str">
        <f t="shared" si="109"/>
        <v>典韦魂珠-1 等级-7</v>
      </c>
      <c r="BA136" s="25" t="s">
        <v>1409</v>
      </c>
      <c r="BB136" s="14">
        <f t="shared" si="110"/>
        <v>384</v>
      </c>
      <c r="BC136" s="25" t="s">
        <v>1410</v>
      </c>
      <c r="BD136" s="14">
        <f t="shared" si="111"/>
        <v>176</v>
      </c>
      <c r="BE136" s="25" t="s">
        <v>1411</v>
      </c>
      <c r="BF136" s="14">
        <f t="shared" si="112"/>
        <v>7040</v>
      </c>
    </row>
    <row r="137" spans="1:58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AH137" s="16"/>
      <c r="AI137" s="16"/>
      <c r="AJ137" s="16"/>
      <c r="AK137" s="16"/>
      <c r="AL137" s="16"/>
      <c r="AM137" s="16"/>
      <c r="AN137" s="16"/>
      <c r="AO137" s="16"/>
      <c r="AP137" s="16"/>
      <c r="AS137" s="13">
        <v>134</v>
      </c>
      <c r="AT137" s="13">
        <f t="shared" si="105"/>
        <v>3</v>
      </c>
      <c r="AU137" s="13">
        <f t="shared" si="106"/>
        <v>1102003</v>
      </c>
      <c r="AV137" s="13" t="s">
        <v>1380</v>
      </c>
      <c r="AW137" s="13">
        <f t="shared" si="107"/>
        <v>1</v>
      </c>
      <c r="AX137" s="13" t="s">
        <v>1401</v>
      </c>
      <c r="AY137" s="13">
        <f t="shared" si="108"/>
        <v>8</v>
      </c>
      <c r="AZ137" s="13" t="str">
        <f t="shared" si="109"/>
        <v>典韦魂珠-1 等级-8</v>
      </c>
      <c r="BA137" s="25" t="s">
        <v>1409</v>
      </c>
      <c r="BB137" s="14">
        <f t="shared" si="110"/>
        <v>448</v>
      </c>
      <c r="BC137" s="25" t="s">
        <v>1410</v>
      </c>
      <c r="BD137" s="14">
        <f t="shared" si="111"/>
        <v>206</v>
      </c>
      <c r="BE137" s="25" t="s">
        <v>1411</v>
      </c>
      <c r="BF137" s="14">
        <f t="shared" si="112"/>
        <v>8214</v>
      </c>
    </row>
    <row r="138" spans="1:58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AH138" s="16"/>
      <c r="AI138" s="16"/>
      <c r="AJ138" s="16"/>
      <c r="AK138" s="16"/>
      <c r="AL138" s="16"/>
      <c r="AM138" s="16"/>
      <c r="AN138" s="16"/>
      <c r="AO138" s="16"/>
      <c r="AP138" s="16"/>
      <c r="AS138" s="13">
        <v>135</v>
      </c>
      <c r="AT138" s="13">
        <f t="shared" si="105"/>
        <v>3</v>
      </c>
      <c r="AU138" s="13">
        <f t="shared" si="106"/>
        <v>1102003</v>
      </c>
      <c r="AV138" s="13" t="s">
        <v>1380</v>
      </c>
      <c r="AW138" s="13">
        <f t="shared" si="107"/>
        <v>1</v>
      </c>
      <c r="AX138" s="13" t="s">
        <v>1401</v>
      </c>
      <c r="AY138" s="13">
        <f t="shared" si="108"/>
        <v>9</v>
      </c>
      <c r="AZ138" s="13" t="str">
        <f t="shared" si="109"/>
        <v>典韦魂珠-1 等级-9</v>
      </c>
      <c r="BA138" s="25" t="s">
        <v>1409</v>
      </c>
      <c r="BB138" s="14">
        <f t="shared" si="110"/>
        <v>512</v>
      </c>
      <c r="BC138" s="25" t="s">
        <v>1410</v>
      </c>
      <c r="BD138" s="14">
        <f t="shared" si="111"/>
        <v>234</v>
      </c>
      <c r="BE138" s="25" t="s">
        <v>1411</v>
      </c>
      <c r="BF138" s="14">
        <f t="shared" si="112"/>
        <v>9386</v>
      </c>
    </row>
    <row r="139" spans="1:58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AH139" s="16"/>
      <c r="AI139" s="16"/>
      <c r="AJ139" s="16"/>
      <c r="AK139" s="16"/>
      <c r="AL139" s="16"/>
      <c r="AM139" s="16"/>
      <c r="AN139" s="16"/>
      <c r="AO139" s="16"/>
      <c r="AP139" s="16"/>
      <c r="AS139" s="13">
        <v>136</v>
      </c>
      <c r="AT139" s="13">
        <f t="shared" si="105"/>
        <v>3</v>
      </c>
      <c r="AU139" s="13">
        <f t="shared" si="106"/>
        <v>1102003</v>
      </c>
      <c r="AV139" s="13" t="s">
        <v>1380</v>
      </c>
      <c r="AW139" s="13">
        <f t="shared" si="107"/>
        <v>2</v>
      </c>
      <c r="AX139" s="13" t="s">
        <v>1401</v>
      </c>
      <c r="AY139" s="13">
        <f t="shared" si="108"/>
        <v>1</v>
      </c>
      <c r="AZ139" s="13" t="str">
        <f t="shared" si="109"/>
        <v>典韦魂珠-2 等级-1</v>
      </c>
      <c r="BA139" s="25" t="s">
        <v>1409</v>
      </c>
      <c r="BB139" s="14">
        <f t="shared" si="110"/>
        <v>96</v>
      </c>
      <c r="BC139" s="25" t="s">
        <v>1410</v>
      </c>
      <c r="BD139" s="14">
        <f t="shared" si="111"/>
        <v>44</v>
      </c>
      <c r="BE139" s="25" t="s">
        <v>1411</v>
      </c>
      <c r="BF139" s="14">
        <f t="shared" si="112"/>
        <v>1760</v>
      </c>
    </row>
    <row r="140" spans="1:58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AH140" s="16"/>
      <c r="AI140" s="16"/>
      <c r="AJ140" s="16"/>
      <c r="AK140" s="16"/>
      <c r="AL140" s="16"/>
      <c r="AM140" s="16"/>
      <c r="AN140" s="16"/>
      <c r="AO140" s="16"/>
      <c r="AP140" s="16"/>
      <c r="AS140" s="13">
        <v>137</v>
      </c>
      <c r="AT140" s="13">
        <f t="shared" si="105"/>
        <v>3</v>
      </c>
      <c r="AU140" s="13">
        <f t="shared" si="106"/>
        <v>1102003</v>
      </c>
      <c r="AV140" s="13" t="s">
        <v>1380</v>
      </c>
      <c r="AW140" s="13">
        <f t="shared" si="107"/>
        <v>2</v>
      </c>
      <c r="AX140" s="13" t="s">
        <v>1401</v>
      </c>
      <c r="AY140" s="13">
        <f t="shared" si="108"/>
        <v>2</v>
      </c>
      <c r="AZ140" s="13" t="str">
        <f t="shared" si="109"/>
        <v>典韦魂珠-2 等级-2</v>
      </c>
      <c r="BA140" s="25" t="s">
        <v>1409</v>
      </c>
      <c r="BB140" s="14">
        <f t="shared" si="110"/>
        <v>144</v>
      </c>
      <c r="BC140" s="25" t="s">
        <v>1410</v>
      </c>
      <c r="BD140" s="14">
        <f t="shared" si="111"/>
        <v>66</v>
      </c>
      <c r="BE140" s="25" t="s">
        <v>1411</v>
      </c>
      <c r="BF140" s="14">
        <f t="shared" si="112"/>
        <v>2640</v>
      </c>
    </row>
    <row r="141" spans="1:58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AH141" s="16"/>
      <c r="AI141" s="16"/>
      <c r="AJ141" s="16"/>
      <c r="AK141" s="16"/>
      <c r="AL141" s="16"/>
      <c r="AM141" s="16"/>
      <c r="AN141" s="16"/>
      <c r="AO141" s="16"/>
      <c r="AP141" s="16"/>
      <c r="AS141" s="13">
        <v>138</v>
      </c>
      <c r="AT141" s="13">
        <f t="shared" si="105"/>
        <v>3</v>
      </c>
      <c r="AU141" s="13">
        <f t="shared" si="106"/>
        <v>1102003</v>
      </c>
      <c r="AV141" s="13" t="s">
        <v>1380</v>
      </c>
      <c r="AW141" s="13">
        <f t="shared" si="107"/>
        <v>2</v>
      </c>
      <c r="AX141" s="13" t="s">
        <v>1401</v>
      </c>
      <c r="AY141" s="13">
        <f t="shared" si="108"/>
        <v>3</v>
      </c>
      <c r="AZ141" s="13" t="str">
        <f t="shared" si="109"/>
        <v>典韦魂珠-2 等级-3</v>
      </c>
      <c r="BA141" s="25" t="s">
        <v>1409</v>
      </c>
      <c r="BB141" s="14">
        <f t="shared" si="110"/>
        <v>192</v>
      </c>
      <c r="BC141" s="25" t="s">
        <v>1410</v>
      </c>
      <c r="BD141" s="14">
        <f t="shared" si="111"/>
        <v>88</v>
      </c>
      <c r="BE141" s="25" t="s">
        <v>1411</v>
      </c>
      <c r="BF141" s="14">
        <f t="shared" si="112"/>
        <v>3520</v>
      </c>
    </row>
    <row r="142" spans="1:58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AH142" s="16"/>
      <c r="AI142" s="16"/>
      <c r="AJ142" s="16"/>
      <c r="AK142" s="16"/>
      <c r="AL142" s="16"/>
      <c r="AM142" s="16"/>
      <c r="AN142" s="16"/>
      <c r="AO142" s="16"/>
      <c r="AP142" s="16"/>
      <c r="AS142" s="13">
        <v>139</v>
      </c>
      <c r="AT142" s="13">
        <f t="shared" si="105"/>
        <v>3</v>
      </c>
      <c r="AU142" s="13">
        <f t="shared" si="106"/>
        <v>1102003</v>
      </c>
      <c r="AV142" s="13" t="s">
        <v>1380</v>
      </c>
      <c r="AW142" s="13">
        <f t="shared" si="107"/>
        <v>2</v>
      </c>
      <c r="AX142" s="13" t="s">
        <v>1401</v>
      </c>
      <c r="AY142" s="13">
        <f t="shared" si="108"/>
        <v>4</v>
      </c>
      <c r="AZ142" s="13" t="str">
        <f t="shared" si="109"/>
        <v>典韦魂珠-2 等级-4</v>
      </c>
      <c r="BA142" s="25" t="s">
        <v>1409</v>
      </c>
      <c r="BB142" s="14">
        <f t="shared" si="110"/>
        <v>288</v>
      </c>
      <c r="BC142" s="25" t="s">
        <v>1410</v>
      </c>
      <c r="BD142" s="14">
        <f t="shared" si="111"/>
        <v>132</v>
      </c>
      <c r="BE142" s="25" t="s">
        <v>1411</v>
      </c>
      <c r="BF142" s="14">
        <f t="shared" si="112"/>
        <v>5280</v>
      </c>
    </row>
    <row r="143" spans="1:58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AH143" s="16"/>
      <c r="AI143" s="16"/>
      <c r="AJ143" s="16"/>
      <c r="AK143" s="16"/>
      <c r="AL143" s="16"/>
      <c r="AM143" s="16"/>
      <c r="AN143" s="16"/>
      <c r="AO143" s="16"/>
      <c r="AP143" s="16"/>
      <c r="AS143" s="13">
        <v>140</v>
      </c>
      <c r="AT143" s="13">
        <f t="shared" si="105"/>
        <v>3</v>
      </c>
      <c r="AU143" s="13">
        <f t="shared" si="106"/>
        <v>1102003</v>
      </c>
      <c r="AV143" s="13" t="s">
        <v>1380</v>
      </c>
      <c r="AW143" s="13">
        <f t="shared" si="107"/>
        <v>2</v>
      </c>
      <c r="AX143" s="13" t="s">
        <v>1401</v>
      </c>
      <c r="AY143" s="13">
        <f t="shared" si="108"/>
        <v>5</v>
      </c>
      <c r="AZ143" s="13" t="str">
        <f t="shared" si="109"/>
        <v>典韦魂珠-2 等级-5</v>
      </c>
      <c r="BA143" s="25" t="s">
        <v>1409</v>
      </c>
      <c r="BB143" s="14">
        <f t="shared" si="110"/>
        <v>384</v>
      </c>
      <c r="BC143" s="25" t="s">
        <v>1410</v>
      </c>
      <c r="BD143" s="14">
        <f t="shared" si="111"/>
        <v>176</v>
      </c>
      <c r="BE143" s="25" t="s">
        <v>1411</v>
      </c>
      <c r="BF143" s="14">
        <f t="shared" si="112"/>
        <v>7040</v>
      </c>
    </row>
    <row r="144" spans="1:58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AH144" s="16"/>
      <c r="AI144" s="16"/>
      <c r="AJ144" s="16"/>
      <c r="AK144" s="16"/>
      <c r="AL144" s="16"/>
      <c r="AM144" s="16"/>
      <c r="AN144" s="16"/>
      <c r="AO144" s="16"/>
      <c r="AP144" s="16"/>
      <c r="AS144" s="13">
        <v>141</v>
      </c>
      <c r="AT144" s="13">
        <f t="shared" si="105"/>
        <v>3</v>
      </c>
      <c r="AU144" s="13">
        <f t="shared" si="106"/>
        <v>1102003</v>
      </c>
      <c r="AV144" s="13" t="s">
        <v>1380</v>
      </c>
      <c r="AW144" s="13">
        <f t="shared" si="107"/>
        <v>2</v>
      </c>
      <c r="AX144" s="13" t="s">
        <v>1401</v>
      </c>
      <c r="AY144" s="13">
        <f t="shared" si="108"/>
        <v>6</v>
      </c>
      <c r="AZ144" s="13" t="str">
        <f t="shared" si="109"/>
        <v>典韦魂珠-2 等级-6</v>
      </c>
      <c r="BA144" s="25" t="s">
        <v>1409</v>
      </c>
      <c r="BB144" s="14">
        <f t="shared" si="110"/>
        <v>480</v>
      </c>
      <c r="BC144" s="25" t="s">
        <v>1410</v>
      </c>
      <c r="BD144" s="14">
        <f t="shared" si="111"/>
        <v>220</v>
      </c>
      <c r="BE144" s="25" t="s">
        <v>1411</v>
      </c>
      <c r="BF144" s="14">
        <f t="shared" si="112"/>
        <v>8800</v>
      </c>
    </row>
    <row r="145" spans="1:58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AH145" s="16"/>
      <c r="AI145" s="16"/>
      <c r="AJ145" s="16"/>
      <c r="AK145" s="16"/>
      <c r="AL145" s="16"/>
      <c r="AM145" s="16"/>
      <c r="AN145" s="16"/>
      <c r="AO145" s="16"/>
      <c r="AP145" s="16"/>
      <c r="AS145" s="13">
        <v>142</v>
      </c>
      <c r="AT145" s="13">
        <f t="shared" si="105"/>
        <v>3</v>
      </c>
      <c r="AU145" s="13">
        <f t="shared" si="106"/>
        <v>1102003</v>
      </c>
      <c r="AV145" s="13" t="s">
        <v>1380</v>
      </c>
      <c r="AW145" s="13">
        <f t="shared" si="107"/>
        <v>2</v>
      </c>
      <c r="AX145" s="13" t="s">
        <v>1401</v>
      </c>
      <c r="AY145" s="13">
        <f t="shared" si="108"/>
        <v>7</v>
      </c>
      <c r="AZ145" s="13" t="str">
        <f t="shared" si="109"/>
        <v>典韦魂珠-2 等级-7</v>
      </c>
      <c r="BA145" s="25" t="s">
        <v>1409</v>
      </c>
      <c r="BB145" s="14">
        <f t="shared" si="110"/>
        <v>576</v>
      </c>
      <c r="BC145" s="25" t="s">
        <v>1410</v>
      </c>
      <c r="BD145" s="14">
        <f t="shared" si="111"/>
        <v>264</v>
      </c>
      <c r="BE145" s="25" t="s">
        <v>1411</v>
      </c>
      <c r="BF145" s="14">
        <f t="shared" si="112"/>
        <v>10560</v>
      </c>
    </row>
    <row r="146" spans="1:58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AH146" s="16"/>
      <c r="AI146" s="16"/>
      <c r="AJ146" s="16"/>
      <c r="AK146" s="16"/>
      <c r="AL146" s="16"/>
      <c r="AM146" s="16"/>
      <c r="AN146" s="16"/>
      <c r="AO146" s="16"/>
      <c r="AP146" s="16"/>
      <c r="AS146" s="13">
        <v>143</v>
      </c>
      <c r="AT146" s="13">
        <f t="shared" si="105"/>
        <v>3</v>
      </c>
      <c r="AU146" s="13">
        <f t="shared" si="106"/>
        <v>1102003</v>
      </c>
      <c r="AV146" s="13" t="s">
        <v>1380</v>
      </c>
      <c r="AW146" s="13">
        <f t="shared" si="107"/>
        <v>2</v>
      </c>
      <c r="AX146" s="13" t="s">
        <v>1401</v>
      </c>
      <c r="AY146" s="13">
        <f t="shared" si="108"/>
        <v>8</v>
      </c>
      <c r="AZ146" s="13" t="str">
        <f t="shared" si="109"/>
        <v>典韦魂珠-2 等级-8</v>
      </c>
      <c r="BA146" s="25" t="s">
        <v>1409</v>
      </c>
      <c r="BB146" s="14">
        <f t="shared" si="110"/>
        <v>672</v>
      </c>
      <c r="BC146" s="25" t="s">
        <v>1410</v>
      </c>
      <c r="BD146" s="14">
        <f t="shared" si="111"/>
        <v>308</v>
      </c>
      <c r="BE146" s="25" t="s">
        <v>1411</v>
      </c>
      <c r="BF146" s="14">
        <f t="shared" si="112"/>
        <v>12320</v>
      </c>
    </row>
    <row r="147" spans="1:58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AH147" s="16"/>
      <c r="AI147" s="16"/>
      <c r="AJ147" s="16"/>
      <c r="AK147" s="16"/>
      <c r="AL147" s="16"/>
      <c r="AM147" s="16"/>
      <c r="AN147" s="16"/>
      <c r="AO147" s="16"/>
      <c r="AP147" s="16"/>
      <c r="AS147" s="13">
        <v>144</v>
      </c>
      <c r="AT147" s="13">
        <f t="shared" si="105"/>
        <v>3</v>
      </c>
      <c r="AU147" s="13">
        <f t="shared" si="106"/>
        <v>1102003</v>
      </c>
      <c r="AV147" s="13" t="s">
        <v>1380</v>
      </c>
      <c r="AW147" s="13">
        <f t="shared" si="107"/>
        <v>2</v>
      </c>
      <c r="AX147" s="13" t="s">
        <v>1401</v>
      </c>
      <c r="AY147" s="13">
        <f t="shared" si="108"/>
        <v>9</v>
      </c>
      <c r="AZ147" s="13" t="str">
        <f t="shared" si="109"/>
        <v>典韦魂珠-2 等级-9</v>
      </c>
      <c r="BA147" s="25" t="s">
        <v>1409</v>
      </c>
      <c r="BB147" s="14">
        <f t="shared" si="110"/>
        <v>768</v>
      </c>
      <c r="BC147" s="25" t="s">
        <v>1410</v>
      </c>
      <c r="BD147" s="14">
        <f t="shared" si="111"/>
        <v>352</v>
      </c>
      <c r="BE147" s="25" t="s">
        <v>1411</v>
      </c>
      <c r="BF147" s="14">
        <f t="shared" si="112"/>
        <v>14080</v>
      </c>
    </row>
    <row r="148" spans="1:58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AS148" s="13">
        <v>145</v>
      </c>
      <c r="AT148" s="13">
        <f t="shared" si="105"/>
        <v>3</v>
      </c>
      <c r="AU148" s="13">
        <f t="shared" si="106"/>
        <v>1102003</v>
      </c>
      <c r="AV148" s="13" t="s">
        <v>1380</v>
      </c>
      <c r="AW148" s="13">
        <f t="shared" si="107"/>
        <v>3</v>
      </c>
      <c r="AX148" s="13" t="s">
        <v>1401</v>
      </c>
      <c r="AY148" s="13">
        <f t="shared" si="108"/>
        <v>1</v>
      </c>
      <c r="AZ148" s="13" t="str">
        <f t="shared" si="109"/>
        <v>典韦魂珠-3 等级-1</v>
      </c>
      <c r="BA148" s="25" t="s">
        <v>1409</v>
      </c>
      <c r="BB148" s="14">
        <f t="shared" si="110"/>
        <v>128</v>
      </c>
      <c r="BC148" s="25" t="s">
        <v>1410</v>
      </c>
      <c r="BD148" s="14">
        <f t="shared" si="111"/>
        <v>58</v>
      </c>
      <c r="BE148" s="25" t="s">
        <v>1411</v>
      </c>
      <c r="BF148" s="14">
        <f t="shared" si="112"/>
        <v>2346</v>
      </c>
    </row>
    <row r="149" spans="1:58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AS149" s="13">
        <v>146</v>
      </c>
      <c r="AT149" s="13">
        <f t="shared" si="105"/>
        <v>3</v>
      </c>
      <c r="AU149" s="13">
        <f t="shared" si="106"/>
        <v>1102003</v>
      </c>
      <c r="AV149" s="13" t="s">
        <v>1380</v>
      </c>
      <c r="AW149" s="13">
        <f t="shared" si="107"/>
        <v>3</v>
      </c>
      <c r="AX149" s="13" t="s">
        <v>1401</v>
      </c>
      <c r="AY149" s="13">
        <f t="shared" si="108"/>
        <v>2</v>
      </c>
      <c r="AZ149" s="13" t="str">
        <f t="shared" si="109"/>
        <v>典韦魂珠-3 等级-2</v>
      </c>
      <c r="BA149" s="25" t="s">
        <v>1409</v>
      </c>
      <c r="BB149" s="14">
        <f t="shared" si="110"/>
        <v>192</v>
      </c>
      <c r="BC149" s="25" t="s">
        <v>1410</v>
      </c>
      <c r="BD149" s="14">
        <f t="shared" si="111"/>
        <v>88</v>
      </c>
      <c r="BE149" s="25" t="s">
        <v>1411</v>
      </c>
      <c r="BF149" s="14">
        <f t="shared" si="112"/>
        <v>3520</v>
      </c>
    </row>
    <row r="150" spans="1:58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AS150" s="13">
        <v>147</v>
      </c>
      <c r="AT150" s="13">
        <f t="shared" si="105"/>
        <v>3</v>
      </c>
      <c r="AU150" s="13">
        <f t="shared" si="106"/>
        <v>1102003</v>
      </c>
      <c r="AV150" s="13" t="s">
        <v>1380</v>
      </c>
      <c r="AW150" s="13">
        <f t="shared" si="107"/>
        <v>3</v>
      </c>
      <c r="AX150" s="13" t="s">
        <v>1401</v>
      </c>
      <c r="AY150" s="13">
        <f t="shared" si="108"/>
        <v>3</v>
      </c>
      <c r="AZ150" s="13" t="str">
        <f t="shared" si="109"/>
        <v>典韦魂珠-3 等级-3</v>
      </c>
      <c r="BA150" s="25" t="s">
        <v>1409</v>
      </c>
      <c r="BB150" s="14">
        <f t="shared" si="110"/>
        <v>256</v>
      </c>
      <c r="BC150" s="25" t="s">
        <v>1410</v>
      </c>
      <c r="BD150" s="14">
        <f t="shared" si="111"/>
        <v>118</v>
      </c>
      <c r="BE150" s="25" t="s">
        <v>1411</v>
      </c>
      <c r="BF150" s="14">
        <f t="shared" si="112"/>
        <v>4694</v>
      </c>
    </row>
    <row r="151" spans="1:58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AS151" s="13">
        <v>148</v>
      </c>
      <c r="AT151" s="13">
        <f t="shared" si="105"/>
        <v>3</v>
      </c>
      <c r="AU151" s="13">
        <f t="shared" si="106"/>
        <v>1102003</v>
      </c>
      <c r="AV151" s="13" t="s">
        <v>1380</v>
      </c>
      <c r="AW151" s="13">
        <f t="shared" si="107"/>
        <v>3</v>
      </c>
      <c r="AX151" s="13" t="s">
        <v>1401</v>
      </c>
      <c r="AY151" s="13">
        <f t="shared" si="108"/>
        <v>4</v>
      </c>
      <c r="AZ151" s="13" t="str">
        <f t="shared" si="109"/>
        <v>典韦魂珠-3 等级-4</v>
      </c>
      <c r="BA151" s="25" t="s">
        <v>1409</v>
      </c>
      <c r="BB151" s="14">
        <f t="shared" si="110"/>
        <v>384</v>
      </c>
      <c r="BC151" s="25" t="s">
        <v>1410</v>
      </c>
      <c r="BD151" s="14">
        <f t="shared" si="111"/>
        <v>176</v>
      </c>
      <c r="BE151" s="25" t="s">
        <v>1411</v>
      </c>
      <c r="BF151" s="14">
        <f t="shared" si="112"/>
        <v>7040</v>
      </c>
    </row>
    <row r="152" spans="1:58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AS152" s="13">
        <v>149</v>
      </c>
      <c r="AT152" s="13">
        <f t="shared" si="105"/>
        <v>3</v>
      </c>
      <c r="AU152" s="13">
        <f t="shared" si="106"/>
        <v>1102003</v>
      </c>
      <c r="AV152" s="13" t="s">
        <v>1380</v>
      </c>
      <c r="AW152" s="13">
        <f t="shared" si="107"/>
        <v>3</v>
      </c>
      <c r="AX152" s="13" t="s">
        <v>1401</v>
      </c>
      <c r="AY152" s="13">
        <f t="shared" si="108"/>
        <v>5</v>
      </c>
      <c r="AZ152" s="13" t="str">
        <f t="shared" si="109"/>
        <v>典韦魂珠-3 等级-5</v>
      </c>
      <c r="BA152" s="25" t="s">
        <v>1409</v>
      </c>
      <c r="BB152" s="14">
        <f t="shared" si="110"/>
        <v>512</v>
      </c>
      <c r="BC152" s="25" t="s">
        <v>1410</v>
      </c>
      <c r="BD152" s="14">
        <f t="shared" si="111"/>
        <v>234</v>
      </c>
      <c r="BE152" s="25" t="s">
        <v>1411</v>
      </c>
      <c r="BF152" s="14">
        <f t="shared" si="112"/>
        <v>9386</v>
      </c>
    </row>
    <row r="153" spans="1:58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AS153" s="13">
        <v>150</v>
      </c>
      <c r="AT153" s="13">
        <f t="shared" si="105"/>
        <v>3</v>
      </c>
      <c r="AU153" s="13">
        <f t="shared" si="106"/>
        <v>1102003</v>
      </c>
      <c r="AV153" s="13" t="s">
        <v>1380</v>
      </c>
      <c r="AW153" s="13">
        <f t="shared" si="107"/>
        <v>3</v>
      </c>
      <c r="AX153" s="13" t="s">
        <v>1401</v>
      </c>
      <c r="AY153" s="13">
        <f t="shared" si="108"/>
        <v>6</v>
      </c>
      <c r="AZ153" s="13" t="str">
        <f t="shared" si="109"/>
        <v>典韦魂珠-3 等级-6</v>
      </c>
      <c r="BA153" s="25" t="s">
        <v>1409</v>
      </c>
      <c r="BB153" s="14">
        <f t="shared" si="110"/>
        <v>640</v>
      </c>
      <c r="BC153" s="25" t="s">
        <v>1410</v>
      </c>
      <c r="BD153" s="14">
        <f t="shared" si="111"/>
        <v>294</v>
      </c>
      <c r="BE153" s="25" t="s">
        <v>1411</v>
      </c>
      <c r="BF153" s="14">
        <f t="shared" si="112"/>
        <v>11734</v>
      </c>
    </row>
    <row r="154" spans="1:58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AS154" s="13">
        <v>151</v>
      </c>
      <c r="AT154" s="13">
        <f t="shared" si="105"/>
        <v>3</v>
      </c>
      <c r="AU154" s="13">
        <f t="shared" si="106"/>
        <v>1102003</v>
      </c>
      <c r="AV154" s="13" t="s">
        <v>1380</v>
      </c>
      <c r="AW154" s="13">
        <f t="shared" si="107"/>
        <v>3</v>
      </c>
      <c r="AX154" s="13" t="s">
        <v>1401</v>
      </c>
      <c r="AY154" s="13">
        <f t="shared" si="108"/>
        <v>7</v>
      </c>
      <c r="AZ154" s="13" t="str">
        <f t="shared" si="109"/>
        <v>典韦魂珠-3 等级-7</v>
      </c>
      <c r="BA154" s="25" t="s">
        <v>1409</v>
      </c>
      <c r="BB154" s="14">
        <f t="shared" si="110"/>
        <v>768</v>
      </c>
      <c r="BC154" s="25" t="s">
        <v>1410</v>
      </c>
      <c r="BD154" s="14">
        <f t="shared" si="111"/>
        <v>352</v>
      </c>
      <c r="BE154" s="25" t="s">
        <v>1411</v>
      </c>
      <c r="BF154" s="14">
        <f t="shared" si="112"/>
        <v>14080</v>
      </c>
    </row>
    <row r="155" spans="1:58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AS155" s="13">
        <v>152</v>
      </c>
      <c r="AT155" s="13">
        <f t="shared" si="105"/>
        <v>3</v>
      </c>
      <c r="AU155" s="13">
        <f t="shared" si="106"/>
        <v>1102003</v>
      </c>
      <c r="AV155" s="13" t="s">
        <v>1380</v>
      </c>
      <c r="AW155" s="13">
        <f t="shared" si="107"/>
        <v>3</v>
      </c>
      <c r="AX155" s="13" t="s">
        <v>1401</v>
      </c>
      <c r="AY155" s="13">
        <f t="shared" si="108"/>
        <v>8</v>
      </c>
      <c r="AZ155" s="13" t="str">
        <f t="shared" si="109"/>
        <v>典韦魂珠-3 等级-8</v>
      </c>
      <c r="BA155" s="25" t="s">
        <v>1409</v>
      </c>
      <c r="BB155" s="14">
        <f t="shared" si="110"/>
        <v>896</v>
      </c>
      <c r="BC155" s="25" t="s">
        <v>1410</v>
      </c>
      <c r="BD155" s="14">
        <f t="shared" si="111"/>
        <v>410</v>
      </c>
      <c r="BE155" s="25" t="s">
        <v>1411</v>
      </c>
      <c r="BF155" s="14">
        <f t="shared" si="112"/>
        <v>16426</v>
      </c>
    </row>
    <row r="156" spans="1:58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AS156" s="13">
        <v>153</v>
      </c>
      <c r="AT156" s="13">
        <f t="shared" si="105"/>
        <v>3</v>
      </c>
      <c r="AU156" s="13">
        <f t="shared" si="106"/>
        <v>1102003</v>
      </c>
      <c r="AV156" s="13" t="s">
        <v>1380</v>
      </c>
      <c r="AW156" s="13">
        <f t="shared" si="107"/>
        <v>3</v>
      </c>
      <c r="AX156" s="13" t="s">
        <v>1401</v>
      </c>
      <c r="AY156" s="13">
        <f t="shared" si="108"/>
        <v>9</v>
      </c>
      <c r="AZ156" s="13" t="str">
        <f t="shared" si="109"/>
        <v>典韦魂珠-3 等级-9</v>
      </c>
      <c r="BA156" s="25" t="s">
        <v>1409</v>
      </c>
      <c r="BB156" s="14">
        <f t="shared" si="110"/>
        <v>1024</v>
      </c>
      <c r="BC156" s="25" t="s">
        <v>1410</v>
      </c>
      <c r="BD156" s="14">
        <f t="shared" si="111"/>
        <v>470</v>
      </c>
      <c r="BE156" s="25" t="s">
        <v>1411</v>
      </c>
      <c r="BF156" s="14">
        <f t="shared" si="112"/>
        <v>18774</v>
      </c>
    </row>
    <row r="157" spans="1:58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AS157" s="13">
        <v>154</v>
      </c>
      <c r="AT157" s="13">
        <f t="shared" si="105"/>
        <v>3</v>
      </c>
      <c r="AU157" s="13">
        <f t="shared" si="106"/>
        <v>1102003</v>
      </c>
      <c r="AV157" s="13" t="s">
        <v>1380</v>
      </c>
      <c r="AW157" s="13">
        <f t="shared" si="107"/>
        <v>4</v>
      </c>
      <c r="AX157" s="13" t="s">
        <v>1401</v>
      </c>
      <c r="AY157" s="13">
        <f t="shared" si="108"/>
        <v>1</v>
      </c>
      <c r="AZ157" s="13" t="str">
        <f t="shared" si="109"/>
        <v>典韦魂珠-4 等级-1</v>
      </c>
      <c r="BA157" s="25" t="s">
        <v>1409</v>
      </c>
      <c r="BB157" s="14">
        <f t="shared" si="110"/>
        <v>160</v>
      </c>
      <c r="BC157" s="25" t="s">
        <v>1410</v>
      </c>
      <c r="BD157" s="14">
        <f t="shared" si="111"/>
        <v>74</v>
      </c>
      <c r="BE157" s="25" t="s">
        <v>1411</v>
      </c>
      <c r="BF157" s="14">
        <f t="shared" si="112"/>
        <v>2934</v>
      </c>
    </row>
    <row r="158" spans="1:58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AS158" s="13">
        <v>155</v>
      </c>
      <c r="AT158" s="13">
        <f t="shared" si="105"/>
        <v>3</v>
      </c>
      <c r="AU158" s="13">
        <f t="shared" si="106"/>
        <v>1102003</v>
      </c>
      <c r="AV158" s="13" t="s">
        <v>1380</v>
      </c>
      <c r="AW158" s="13">
        <f t="shared" si="107"/>
        <v>4</v>
      </c>
      <c r="AX158" s="13" t="s">
        <v>1401</v>
      </c>
      <c r="AY158" s="13">
        <f t="shared" si="108"/>
        <v>2</v>
      </c>
      <c r="AZ158" s="13" t="str">
        <f t="shared" si="109"/>
        <v>典韦魂珠-4 等级-2</v>
      </c>
      <c r="BA158" s="25" t="s">
        <v>1409</v>
      </c>
      <c r="BB158" s="14">
        <f t="shared" si="110"/>
        <v>240</v>
      </c>
      <c r="BC158" s="25" t="s">
        <v>1410</v>
      </c>
      <c r="BD158" s="14">
        <f t="shared" si="111"/>
        <v>110</v>
      </c>
      <c r="BE158" s="25" t="s">
        <v>1411</v>
      </c>
      <c r="BF158" s="14">
        <f t="shared" si="112"/>
        <v>4400</v>
      </c>
    </row>
    <row r="159" spans="1:58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AS159" s="13">
        <v>156</v>
      </c>
      <c r="AT159" s="13">
        <f t="shared" si="105"/>
        <v>3</v>
      </c>
      <c r="AU159" s="13">
        <f t="shared" si="106"/>
        <v>1102003</v>
      </c>
      <c r="AV159" s="13" t="s">
        <v>1380</v>
      </c>
      <c r="AW159" s="13">
        <f t="shared" si="107"/>
        <v>4</v>
      </c>
      <c r="AX159" s="13" t="s">
        <v>1401</v>
      </c>
      <c r="AY159" s="13">
        <f t="shared" si="108"/>
        <v>3</v>
      </c>
      <c r="AZ159" s="13" t="str">
        <f t="shared" si="109"/>
        <v>典韦魂珠-4 等级-3</v>
      </c>
      <c r="BA159" s="25" t="s">
        <v>1409</v>
      </c>
      <c r="BB159" s="14">
        <f t="shared" si="110"/>
        <v>320</v>
      </c>
      <c r="BC159" s="25" t="s">
        <v>1410</v>
      </c>
      <c r="BD159" s="14">
        <f t="shared" si="111"/>
        <v>146</v>
      </c>
      <c r="BE159" s="25" t="s">
        <v>1411</v>
      </c>
      <c r="BF159" s="14">
        <f t="shared" si="112"/>
        <v>5866</v>
      </c>
    </row>
    <row r="160" spans="1:58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AS160" s="13">
        <v>157</v>
      </c>
      <c r="AT160" s="13">
        <f t="shared" si="105"/>
        <v>3</v>
      </c>
      <c r="AU160" s="13">
        <f t="shared" si="106"/>
        <v>1102003</v>
      </c>
      <c r="AV160" s="13" t="s">
        <v>1380</v>
      </c>
      <c r="AW160" s="13">
        <f t="shared" si="107"/>
        <v>4</v>
      </c>
      <c r="AX160" s="13" t="s">
        <v>1401</v>
      </c>
      <c r="AY160" s="13">
        <f t="shared" si="108"/>
        <v>4</v>
      </c>
      <c r="AZ160" s="13" t="str">
        <f t="shared" si="109"/>
        <v>典韦魂珠-4 等级-4</v>
      </c>
      <c r="BA160" s="25" t="s">
        <v>1409</v>
      </c>
      <c r="BB160" s="14">
        <f t="shared" si="110"/>
        <v>480</v>
      </c>
      <c r="BC160" s="25" t="s">
        <v>1410</v>
      </c>
      <c r="BD160" s="14">
        <f t="shared" si="111"/>
        <v>220</v>
      </c>
      <c r="BE160" s="25" t="s">
        <v>1411</v>
      </c>
      <c r="BF160" s="14">
        <f t="shared" si="112"/>
        <v>8800</v>
      </c>
    </row>
    <row r="161" spans="1:58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AS161" s="13">
        <v>158</v>
      </c>
      <c r="AT161" s="13">
        <f t="shared" si="105"/>
        <v>3</v>
      </c>
      <c r="AU161" s="13">
        <f t="shared" si="106"/>
        <v>1102003</v>
      </c>
      <c r="AV161" s="13" t="s">
        <v>1380</v>
      </c>
      <c r="AW161" s="13">
        <f t="shared" si="107"/>
        <v>4</v>
      </c>
      <c r="AX161" s="13" t="s">
        <v>1401</v>
      </c>
      <c r="AY161" s="13">
        <f t="shared" si="108"/>
        <v>5</v>
      </c>
      <c r="AZ161" s="13" t="str">
        <f t="shared" si="109"/>
        <v>典韦魂珠-4 等级-5</v>
      </c>
      <c r="BA161" s="25" t="s">
        <v>1409</v>
      </c>
      <c r="BB161" s="14">
        <f t="shared" si="110"/>
        <v>640</v>
      </c>
      <c r="BC161" s="25" t="s">
        <v>1410</v>
      </c>
      <c r="BD161" s="14">
        <f t="shared" si="111"/>
        <v>294</v>
      </c>
      <c r="BE161" s="25" t="s">
        <v>1411</v>
      </c>
      <c r="BF161" s="14">
        <f t="shared" si="112"/>
        <v>11734</v>
      </c>
    </row>
    <row r="162" spans="1:58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AS162" s="13">
        <v>159</v>
      </c>
      <c r="AT162" s="13">
        <f t="shared" si="105"/>
        <v>3</v>
      </c>
      <c r="AU162" s="13">
        <f t="shared" si="106"/>
        <v>1102003</v>
      </c>
      <c r="AV162" s="13" t="s">
        <v>1380</v>
      </c>
      <c r="AW162" s="13">
        <f t="shared" si="107"/>
        <v>4</v>
      </c>
      <c r="AX162" s="13" t="s">
        <v>1401</v>
      </c>
      <c r="AY162" s="13">
        <f t="shared" si="108"/>
        <v>6</v>
      </c>
      <c r="AZ162" s="13" t="str">
        <f t="shared" si="109"/>
        <v>典韦魂珠-4 等级-6</v>
      </c>
      <c r="BA162" s="25" t="s">
        <v>1409</v>
      </c>
      <c r="BB162" s="14">
        <f t="shared" si="110"/>
        <v>800</v>
      </c>
      <c r="BC162" s="25" t="s">
        <v>1410</v>
      </c>
      <c r="BD162" s="14">
        <f t="shared" si="111"/>
        <v>366</v>
      </c>
      <c r="BE162" s="25" t="s">
        <v>1411</v>
      </c>
      <c r="BF162" s="14">
        <f t="shared" si="112"/>
        <v>14666</v>
      </c>
    </row>
    <row r="163" spans="1:58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AS163" s="13">
        <v>160</v>
      </c>
      <c r="AT163" s="13">
        <f t="shared" si="105"/>
        <v>3</v>
      </c>
      <c r="AU163" s="13">
        <f t="shared" si="106"/>
        <v>1102003</v>
      </c>
      <c r="AV163" s="13" t="s">
        <v>1380</v>
      </c>
      <c r="AW163" s="13">
        <f t="shared" si="107"/>
        <v>4</v>
      </c>
      <c r="AX163" s="13" t="s">
        <v>1401</v>
      </c>
      <c r="AY163" s="13">
        <f t="shared" si="108"/>
        <v>7</v>
      </c>
      <c r="AZ163" s="13" t="str">
        <f t="shared" si="109"/>
        <v>典韦魂珠-4 等级-7</v>
      </c>
      <c r="BA163" s="25" t="s">
        <v>1409</v>
      </c>
      <c r="BB163" s="14">
        <f t="shared" si="110"/>
        <v>960</v>
      </c>
      <c r="BC163" s="25" t="s">
        <v>1410</v>
      </c>
      <c r="BD163" s="14">
        <f t="shared" si="111"/>
        <v>440</v>
      </c>
      <c r="BE163" s="25" t="s">
        <v>1411</v>
      </c>
      <c r="BF163" s="14">
        <f t="shared" si="112"/>
        <v>17600</v>
      </c>
    </row>
    <row r="164" spans="1:58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AS164" s="13">
        <v>161</v>
      </c>
      <c r="AT164" s="13">
        <f t="shared" si="105"/>
        <v>3</v>
      </c>
      <c r="AU164" s="13">
        <f t="shared" si="106"/>
        <v>1102003</v>
      </c>
      <c r="AV164" s="13" t="s">
        <v>1380</v>
      </c>
      <c r="AW164" s="13">
        <f t="shared" si="107"/>
        <v>4</v>
      </c>
      <c r="AX164" s="13" t="s">
        <v>1401</v>
      </c>
      <c r="AY164" s="13">
        <f t="shared" si="108"/>
        <v>8</v>
      </c>
      <c r="AZ164" s="13" t="str">
        <f t="shared" si="109"/>
        <v>典韦魂珠-4 等级-8</v>
      </c>
      <c r="BA164" s="25" t="s">
        <v>1409</v>
      </c>
      <c r="BB164" s="14">
        <f t="shared" si="110"/>
        <v>1120</v>
      </c>
      <c r="BC164" s="25" t="s">
        <v>1410</v>
      </c>
      <c r="BD164" s="14">
        <f t="shared" si="111"/>
        <v>514</v>
      </c>
      <c r="BE164" s="25" t="s">
        <v>1411</v>
      </c>
      <c r="BF164" s="14">
        <f t="shared" si="112"/>
        <v>20534</v>
      </c>
    </row>
    <row r="165" spans="1:58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AS165" s="13">
        <v>162</v>
      </c>
      <c r="AT165" s="13">
        <f t="shared" si="105"/>
        <v>3</v>
      </c>
      <c r="AU165" s="13">
        <f t="shared" si="106"/>
        <v>1102003</v>
      </c>
      <c r="AV165" s="13" t="s">
        <v>1380</v>
      </c>
      <c r="AW165" s="13">
        <f t="shared" si="107"/>
        <v>4</v>
      </c>
      <c r="AX165" s="13" t="s">
        <v>1401</v>
      </c>
      <c r="AY165" s="13">
        <f t="shared" si="108"/>
        <v>9</v>
      </c>
      <c r="AZ165" s="13" t="str">
        <f t="shared" si="109"/>
        <v>典韦魂珠-4 等级-9</v>
      </c>
      <c r="BA165" s="25" t="s">
        <v>1409</v>
      </c>
      <c r="BB165" s="14">
        <f t="shared" si="110"/>
        <v>1280</v>
      </c>
      <c r="BC165" s="25" t="s">
        <v>1410</v>
      </c>
      <c r="BD165" s="14">
        <f t="shared" si="111"/>
        <v>586</v>
      </c>
      <c r="BE165" s="25" t="s">
        <v>1411</v>
      </c>
      <c r="BF165" s="14">
        <f t="shared" si="112"/>
        <v>23466</v>
      </c>
    </row>
    <row r="166" spans="1:58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AS166" s="13">
        <v>163</v>
      </c>
      <c r="AT166" s="13">
        <f t="shared" si="105"/>
        <v>3</v>
      </c>
      <c r="AU166" s="13">
        <f t="shared" si="106"/>
        <v>1102003</v>
      </c>
      <c r="AV166" s="13" t="s">
        <v>1380</v>
      </c>
      <c r="AW166" s="13">
        <f t="shared" si="107"/>
        <v>5</v>
      </c>
      <c r="AX166" s="13" t="s">
        <v>1401</v>
      </c>
      <c r="AY166" s="13">
        <f t="shared" si="108"/>
        <v>1</v>
      </c>
      <c r="AZ166" s="13" t="str">
        <f t="shared" si="109"/>
        <v>典韦魂珠-5 等级-1</v>
      </c>
      <c r="BA166" s="25" t="s">
        <v>1409</v>
      </c>
      <c r="BB166" s="14">
        <f t="shared" si="110"/>
        <v>320</v>
      </c>
      <c r="BC166" s="25" t="s">
        <v>1410</v>
      </c>
      <c r="BD166" s="14">
        <f t="shared" si="111"/>
        <v>146</v>
      </c>
      <c r="BE166" s="25" t="s">
        <v>1411</v>
      </c>
      <c r="BF166" s="14">
        <f t="shared" si="112"/>
        <v>5866</v>
      </c>
    </row>
    <row r="167" spans="1:58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AS167" s="13">
        <v>164</v>
      </c>
      <c r="AT167" s="13">
        <f t="shared" si="105"/>
        <v>3</v>
      </c>
      <c r="AU167" s="13">
        <f t="shared" si="106"/>
        <v>1102003</v>
      </c>
      <c r="AV167" s="13" t="s">
        <v>1380</v>
      </c>
      <c r="AW167" s="13">
        <f t="shared" si="107"/>
        <v>5</v>
      </c>
      <c r="AX167" s="13" t="s">
        <v>1401</v>
      </c>
      <c r="AY167" s="13">
        <f t="shared" si="108"/>
        <v>2</v>
      </c>
      <c r="AZ167" s="13" t="str">
        <f t="shared" si="109"/>
        <v>典韦魂珠-5 等级-2</v>
      </c>
      <c r="BA167" s="25" t="s">
        <v>1409</v>
      </c>
      <c r="BB167" s="14">
        <f t="shared" si="110"/>
        <v>480</v>
      </c>
      <c r="BC167" s="25" t="s">
        <v>1410</v>
      </c>
      <c r="BD167" s="14">
        <f t="shared" si="111"/>
        <v>220</v>
      </c>
      <c r="BE167" s="25" t="s">
        <v>1411</v>
      </c>
      <c r="BF167" s="14">
        <f t="shared" si="112"/>
        <v>8800</v>
      </c>
    </row>
    <row r="168" spans="1:58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AS168" s="13">
        <v>165</v>
      </c>
      <c r="AT168" s="13">
        <f t="shared" si="105"/>
        <v>3</v>
      </c>
      <c r="AU168" s="13">
        <f t="shared" si="106"/>
        <v>1102003</v>
      </c>
      <c r="AV168" s="13" t="s">
        <v>1380</v>
      </c>
      <c r="AW168" s="13">
        <f t="shared" si="107"/>
        <v>5</v>
      </c>
      <c r="AX168" s="13" t="s">
        <v>1401</v>
      </c>
      <c r="AY168" s="13">
        <f t="shared" si="108"/>
        <v>3</v>
      </c>
      <c r="AZ168" s="13" t="str">
        <f t="shared" si="109"/>
        <v>典韦魂珠-5 等级-3</v>
      </c>
      <c r="BA168" s="25" t="s">
        <v>1409</v>
      </c>
      <c r="BB168" s="14">
        <f t="shared" si="110"/>
        <v>640</v>
      </c>
      <c r="BC168" s="25" t="s">
        <v>1410</v>
      </c>
      <c r="BD168" s="14">
        <f t="shared" si="111"/>
        <v>294</v>
      </c>
      <c r="BE168" s="25" t="s">
        <v>1411</v>
      </c>
      <c r="BF168" s="14">
        <f t="shared" si="112"/>
        <v>11734</v>
      </c>
    </row>
    <row r="169" spans="1:58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AS169" s="13">
        <v>166</v>
      </c>
      <c r="AT169" s="13">
        <f t="shared" si="105"/>
        <v>3</v>
      </c>
      <c r="AU169" s="13">
        <f t="shared" si="106"/>
        <v>1102003</v>
      </c>
      <c r="AV169" s="13" t="s">
        <v>1380</v>
      </c>
      <c r="AW169" s="13">
        <f t="shared" si="107"/>
        <v>5</v>
      </c>
      <c r="AX169" s="13" t="s">
        <v>1401</v>
      </c>
      <c r="AY169" s="13">
        <f t="shared" si="108"/>
        <v>4</v>
      </c>
      <c r="AZ169" s="13" t="str">
        <f t="shared" si="109"/>
        <v>典韦魂珠-5 等级-4</v>
      </c>
      <c r="BA169" s="25" t="s">
        <v>1409</v>
      </c>
      <c r="BB169" s="14">
        <f t="shared" si="110"/>
        <v>960</v>
      </c>
      <c r="BC169" s="25" t="s">
        <v>1410</v>
      </c>
      <c r="BD169" s="14">
        <f t="shared" si="111"/>
        <v>440</v>
      </c>
      <c r="BE169" s="25" t="s">
        <v>1411</v>
      </c>
      <c r="BF169" s="14">
        <f t="shared" si="112"/>
        <v>17600</v>
      </c>
    </row>
    <row r="170" spans="1:58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AS170" s="13">
        <v>167</v>
      </c>
      <c r="AT170" s="13">
        <f t="shared" si="105"/>
        <v>3</v>
      </c>
      <c r="AU170" s="13">
        <f t="shared" si="106"/>
        <v>1102003</v>
      </c>
      <c r="AV170" s="13" t="s">
        <v>1380</v>
      </c>
      <c r="AW170" s="13">
        <f t="shared" si="107"/>
        <v>5</v>
      </c>
      <c r="AX170" s="13" t="s">
        <v>1401</v>
      </c>
      <c r="AY170" s="13">
        <f t="shared" si="108"/>
        <v>5</v>
      </c>
      <c r="AZ170" s="13" t="str">
        <f t="shared" si="109"/>
        <v>典韦魂珠-5 等级-5</v>
      </c>
      <c r="BA170" s="25" t="s">
        <v>1409</v>
      </c>
      <c r="BB170" s="14">
        <f t="shared" si="110"/>
        <v>1280</v>
      </c>
      <c r="BC170" s="25" t="s">
        <v>1410</v>
      </c>
      <c r="BD170" s="14">
        <f t="shared" si="111"/>
        <v>586</v>
      </c>
      <c r="BE170" s="25" t="s">
        <v>1411</v>
      </c>
      <c r="BF170" s="14">
        <f t="shared" si="112"/>
        <v>23466</v>
      </c>
    </row>
    <row r="171" spans="1:58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AS171" s="13">
        <v>168</v>
      </c>
      <c r="AT171" s="13">
        <f t="shared" si="105"/>
        <v>3</v>
      </c>
      <c r="AU171" s="13">
        <f t="shared" si="106"/>
        <v>1102003</v>
      </c>
      <c r="AV171" s="13" t="s">
        <v>1380</v>
      </c>
      <c r="AW171" s="13">
        <f t="shared" si="107"/>
        <v>5</v>
      </c>
      <c r="AX171" s="13" t="s">
        <v>1401</v>
      </c>
      <c r="AY171" s="13">
        <f t="shared" si="108"/>
        <v>6</v>
      </c>
      <c r="AZ171" s="13" t="str">
        <f t="shared" si="109"/>
        <v>典韦魂珠-5 等级-6</v>
      </c>
      <c r="BA171" s="25" t="s">
        <v>1409</v>
      </c>
      <c r="BB171" s="14">
        <f t="shared" si="110"/>
        <v>1600</v>
      </c>
      <c r="BC171" s="25" t="s">
        <v>1410</v>
      </c>
      <c r="BD171" s="14">
        <f t="shared" si="111"/>
        <v>734</v>
      </c>
      <c r="BE171" s="25" t="s">
        <v>1411</v>
      </c>
      <c r="BF171" s="14">
        <f t="shared" si="112"/>
        <v>29334</v>
      </c>
    </row>
    <row r="172" spans="1:58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AS172" s="13">
        <v>169</v>
      </c>
      <c r="AT172" s="13">
        <f t="shared" si="105"/>
        <v>3</v>
      </c>
      <c r="AU172" s="13">
        <f t="shared" si="106"/>
        <v>1102003</v>
      </c>
      <c r="AV172" s="13" t="s">
        <v>1380</v>
      </c>
      <c r="AW172" s="13">
        <f t="shared" si="107"/>
        <v>5</v>
      </c>
      <c r="AX172" s="13" t="s">
        <v>1401</v>
      </c>
      <c r="AY172" s="13">
        <f t="shared" si="108"/>
        <v>7</v>
      </c>
      <c r="AZ172" s="13" t="str">
        <f t="shared" si="109"/>
        <v>典韦魂珠-5 等级-7</v>
      </c>
      <c r="BA172" s="25" t="s">
        <v>1409</v>
      </c>
      <c r="BB172" s="14">
        <f t="shared" si="110"/>
        <v>1920</v>
      </c>
      <c r="BC172" s="25" t="s">
        <v>1410</v>
      </c>
      <c r="BD172" s="14">
        <f t="shared" si="111"/>
        <v>880</v>
      </c>
      <c r="BE172" s="25" t="s">
        <v>1411</v>
      </c>
      <c r="BF172" s="14">
        <f t="shared" si="112"/>
        <v>35200</v>
      </c>
    </row>
    <row r="173" spans="1:58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AS173" s="13">
        <v>170</v>
      </c>
      <c r="AT173" s="13">
        <f t="shared" si="105"/>
        <v>3</v>
      </c>
      <c r="AU173" s="13">
        <f t="shared" si="106"/>
        <v>1102003</v>
      </c>
      <c r="AV173" s="13" t="s">
        <v>1380</v>
      </c>
      <c r="AW173" s="13">
        <f t="shared" si="107"/>
        <v>5</v>
      </c>
      <c r="AX173" s="13" t="s">
        <v>1401</v>
      </c>
      <c r="AY173" s="13">
        <f t="shared" si="108"/>
        <v>8</v>
      </c>
      <c r="AZ173" s="13" t="str">
        <f t="shared" si="109"/>
        <v>典韦魂珠-5 等级-8</v>
      </c>
      <c r="BA173" s="25" t="s">
        <v>1409</v>
      </c>
      <c r="BB173" s="14">
        <f t="shared" si="110"/>
        <v>2240</v>
      </c>
      <c r="BC173" s="25" t="s">
        <v>1410</v>
      </c>
      <c r="BD173" s="14">
        <f t="shared" si="111"/>
        <v>1026</v>
      </c>
      <c r="BE173" s="25" t="s">
        <v>1411</v>
      </c>
      <c r="BF173" s="14">
        <f t="shared" si="112"/>
        <v>41066</v>
      </c>
    </row>
    <row r="174" spans="1:58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AS174" s="13">
        <v>171</v>
      </c>
      <c r="AT174" s="13">
        <f t="shared" si="105"/>
        <v>3</v>
      </c>
      <c r="AU174" s="13">
        <f t="shared" si="106"/>
        <v>1102003</v>
      </c>
      <c r="AV174" s="13" t="s">
        <v>1380</v>
      </c>
      <c r="AW174" s="13">
        <f t="shared" si="107"/>
        <v>5</v>
      </c>
      <c r="AX174" s="13" t="s">
        <v>1401</v>
      </c>
      <c r="AY174" s="13">
        <f t="shared" si="108"/>
        <v>9</v>
      </c>
      <c r="AZ174" s="13" t="str">
        <f t="shared" si="109"/>
        <v>典韦魂珠-5 等级-9</v>
      </c>
      <c r="BA174" s="25" t="s">
        <v>1409</v>
      </c>
      <c r="BB174" s="14">
        <f t="shared" si="110"/>
        <v>2560</v>
      </c>
      <c r="BC174" s="25" t="s">
        <v>1410</v>
      </c>
      <c r="BD174" s="14">
        <f t="shared" si="111"/>
        <v>1174</v>
      </c>
      <c r="BE174" s="25" t="s">
        <v>1411</v>
      </c>
      <c r="BF174" s="14">
        <f t="shared" si="112"/>
        <v>46934</v>
      </c>
    </row>
    <row r="175" spans="1:58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AS175" s="13">
        <v>172</v>
      </c>
      <c r="AT175" s="13">
        <f t="shared" si="105"/>
        <v>3</v>
      </c>
      <c r="AU175" s="13">
        <f t="shared" si="106"/>
        <v>1102003</v>
      </c>
      <c r="AV175" s="13" t="s">
        <v>1380</v>
      </c>
      <c r="AW175" s="13">
        <f t="shared" si="107"/>
        <v>6</v>
      </c>
      <c r="AX175" s="13" t="s">
        <v>1401</v>
      </c>
      <c r="AY175" s="13">
        <f t="shared" si="108"/>
        <v>1</v>
      </c>
      <c r="AZ175" s="13" t="str">
        <f t="shared" si="109"/>
        <v>典韦魂珠-6 等级-1</v>
      </c>
      <c r="BA175" s="25" t="s">
        <v>1409</v>
      </c>
      <c r="BB175" s="14">
        <f t="shared" si="110"/>
        <v>480</v>
      </c>
      <c r="BC175" s="25" t="s">
        <v>1410</v>
      </c>
      <c r="BD175" s="14">
        <f t="shared" si="111"/>
        <v>220</v>
      </c>
      <c r="BE175" s="25" t="s">
        <v>1411</v>
      </c>
      <c r="BF175" s="14">
        <f t="shared" si="112"/>
        <v>8800</v>
      </c>
    </row>
    <row r="176" spans="1:58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AS176" s="13">
        <v>173</v>
      </c>
      <c r="AT176" s="13">
        <f t="shared" si="105"/>
        <v>3</v>
      </c>
      <c r="AU176" s="13">
        <f t="shared" si="106"/>
        <v>1102003</v>
      </c>
      <c r="AV176" s="13" t="s">
        <v>1380</v>
      </c>
      <c r="AW176" s="13">
        <f t="shared" si="107"/>
        <v>6</v>
      </c>
      <c r="AX176" s="13" t="s">
        <v>1401</v>
      </c>
      <c r="AY176" s="13">
        <f t="shared" si="108"/>
        <v>2</v>
      </c>
      <c r="AZ176" s="13" t="str">
        <f t="shared" si="109"/>
        <v>典韦魂珠-6 等级-2</v>
      </c>
      <c r="BA176" s="25" t="s">
        <v>1409</v>
      </c>
      <c r="BB176" s="14">
        <f t="shared" si="110"/>
        <v>720</v>
      </c>
      <c r="BC176" s="25" t="s">
        <v>1410</v>
      </c>
      <c r="BD176" s="14">
        <f t="shared" si="111"/>
        <v>330</v>
      </c>
      <c r="BE176" s="25" t="s">
        <v>1411</v>
      </c>
      <c r="BF176" s="14">
        <f t="shared" si="112"/>
        <v>13200</v>
      </c>
    </row>
    <row r="177" spans="1:58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AS177" s="13">
        <v>174</v>
      </c>
      <c r="AT177" s="13">
        <f t="shared" si="105"/>
        <v>3</v>
      </c>
      <c r="AU177" s="13">
        <f t="shared" si="106"/>
        <v>1102003</v>
      </c>
      <c r="AV177" s="13" t="s">
        <v>1380</v>
      </c>
      <c r="AW177" s="13">
        <f t="shared" si="107"/>
        <v>6</v>
      </c>
      <c r="AX177" s="13" t="s">
        <v>1401</v>
      </c>
      <c r="AY177" s="13">
        <f t="shared" si="108"/>
        <v>3</v>
      </c>
      <c r="AZ177" s="13" t="str">
        <f t="shared" si="109"/>
        <v>典韦魂珠-6 等级-3</v>
      </c>
      <c r="BA177" s="25" t="s">
        <v>1409</v>
      </c>
      <c r="BB177" s="14">
        <f t="shared" si="110"/>
        <v>960</v>
      </c>
      <c r="BC177" s="25" t="s">
        <v>1410</v>
      </c>
      <c r="BD177" s="14">
        <f t="shared" si="111"/>
        <v>440</v>
      </c>
      <c r="BE177" s="25" t="s">
        <v>1411</v>
      </c>
      <c r="BF177" s="14">
        <f t="shared" si="112"/>
        <v>17600</v>
      </c>
    </row>
    <row r="178" spans="1:58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AS178" s="13">
        <v>175</v>
      </c>
      <c r="AT178" s="13">
        <f t="shared" si="105"/>
        <v>3</v>
      </c>
      <c r="AU178" s="13">
        <f t="shared" si="106"/>
        <v>1102003</v>
      </c>
      <c r="AV178" s="13" t="s">
        <v>1380</v>
      </c>
      <c r="AW178" s="13">
        <f t="shared" si="107"/>
        <v>6</v>
      </c>
      <c r="AX178" s="13" t="s">
        <v>1401</v>
      </c>
      <c r="AY178" s="13">
        <f t="shared" si="108"/>
        <v>4</v>
      </c>
      <c r="AZ178" s="13" t="str">
        <f t="shared" si="109"/>
        <v>典韦魂珠-6 等级-4</v>
      </c>
      <c r="BA178" s="25" t="s">
        <v>1409</v>
      </c>
      <c r="BB178" s="14">
        <f t="shared" si="110"/>
        <v>1440</v>
      </c>
      <c r="BC178" s="25" t="s">
        <v>1410</v>
      </c>
      <c r="BD178" s="14">
        <f t="shared" si="111"/>
        <v>660</v>
      </c>
      <c r="BE178" s="25" t="s">
        <v>1411</v>
      </c>
      <c r="BF178" s="14">
        <f t="shared" si="112"/>
        <v>26400</v>
      </c>
    </row>
    <row r="179" spans="1:58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AS179" s="13">
        <v>176</v>
      </c>
      <c r="AT179" s="13">
        <f t="shared" si="105"/>
        <v>3</v>
      </c>
      <c r="AU179" s="13">
        <f t="shared" si="106"/>
        <v>1102003</v>
      </c>
      <c r="AV179" s="13" t="s">
        <v>1380</v>
      </c>
      <c r="AW179" s="13">
        <f t="shared" si="107"/>
        <v>6</v>
      </c>
      <c r="AX179" s="13" t="s">
        <v>1401</v>
      </c>
      <c r="AY179" s="13">
        <f t="shared" si="108"/>
        <v>5</v>
      </c>
      <c r="AZ179" s="13" t="str">
        <f t="shared" si="109"/>
        <v>典韦魂珠-6 等级-5</v>
      </c>
      <c r="BA179" s="25" t="s">
        <v>1409</v>
      </c>
      <c r="BB179" s="14">
        <f t="shared" si="110"/>
        <v>1920</v>
      </c>
      <c r="BC179" s="25" t="s">
        <v>1410</v>
      </c>
      <c r="BD179" s="14">
        <f t="shared" si="111"/>
        <v>880</v>
      </c>
      <c r="BE179" s="25" t="s">
        <v>1411</v>
      </c>
      <c r="BF179" s="14">
        <f t="shared" si="112"/>
        <v>35200</v>
      </c>
    </row>
    <row r="180" spans="1:58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AS180" s="13">
        <v>177</v>
      </c>
      <c r="AT180" s="13">
        <f t="shared" si="105"/>
        <v>3</v>
      </c>
      <c r="AU180" s="13">
        <f t="shared" si="106"/>
        <v>1102003</v>
      </c>
      <c r="AV180" s="13" t="s">
        <v>1380</v>
      </c>
      <c r="AW180" s="13">
        <f t="shared" si="107"/>
        <v>6</v>
      </c>
      <c r="AX180" s="13" t="s">
        <v>1401</v>
      </c>
      <c r="AY180" s="13">
        <f t="shared" si="108"/>
        <v>6</v>
      </c>
      <c r="AZ180" s="13" t="str">
        <f t="shared" si="109"/>
        <v>典韦魂珠-6 等级-6</v>
      </c>
      <c r="BA180" s="25" t="s">
        <v>1409</v>
      </c>
      <c r="BB180" s="14">
        <f t="shared" si="110"/>
        <v>2400</v>
      </c>
      <c r="BC180" s="25" t="s">
        <v>1410</v>
      </c>
      <c r="BD180" s="14">
        <f t="shared" si="111"/>
        <v>1100</v>
      </c>
      <c r="BE180" s="25" t="s">
        <v>1411</v>
      </c>
      <c r="BF180" s="14">
        <f t="shared" si="112"/>
        <v>44000</v>
      </c>
    </row>
    <row r="181" spans="1:58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AS181" s="13">
        <v>178</v>
      </c>
      <c r="AT181" s="13">
        <f t="shared" si="105"/>
        <v>3</v>
      </c>
      <c r="AU181" s="13">
        <f t="shared" si="106"/>
        <v>1102003</v>
      </c>
      <c r="AV181" s="13" t="s">
        <v>1380</v>
      </c>
      <c r="AW181" s="13">
        <f t="shared" si="107"/>
        <v>6</v>
      </c>
      <c r="AX181" s="13" t="s">
        <v>1401</v>
      </c>
      <c r="AY181" s="13">
        <f t="shared" si="108"/>
        <v>7</v>
      </c>
      <c r="AZ181" s="13" t="str">
        <f t="shared" si="109"/>
        <v>典韦魂珠-6 等级-7</v>
      </c>
      <c r="BA181" s="25" t="s">
        <v>1409</v>
      </c>
      <c r="BB181" s="14">
        <f t="shared" si="110"/>
        <v>2880</v>
      </c>
      <c r="BC181" s="25" t="s">
        <v>1410</v>
      </c>
      <c r="BD181" s="14">
        <f t="shared" si="111"/>
        <v>1320</v>
      </c>
      <c r="BE181" s="25" t="s">
        <v>1411</v>
      </c>
      <c r="BF181" s="14">
        <f t="shared" si="112"/>
        <v>52800</v>
      </c>
    </row>
    <row r="182" spans="1:58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AS182" s="13">
        <v>179</v>
      </c>
      <c r="AT182" s="13">
        <f t="shared" si="105"/>
        <v>3</v>
      </c>
      <c r="AU182" s="13">
        <f t="shared" si="106"/>
        <v>1102003</v>
      </c>
      <c r="AV182" s="13" t="s">
        <v>1380</v>
      </c>
      <c r="AW182" s="13">
        <f t="shared" si="107"/>
        <v>6</v>
      </c>
      <c r="AX182" s="13" t="s">
        <v>1401</v>
      </c>
      <c r="AY182" s="13">
        <f t="shared" si="108"/>
        <v>8</v>
      </c>
      <c r="AZ182" s="13" t="str">
        <f t="shared" si="109"/>
        <v>典韦魂珠-6 等级-8</v>
      </c>
      <c r="BA182" s="25" t="s">
        <v>1409</v>
      </c>
      <c r="BB182" s="14">
        <f t="shared" si="110"/>
        <v>3360</v>
      </c>
      <c r="BC182" s="25" t="s">
        <v>1410</v>
      </c>
      <c r="BD182" s="14">
        <f t="shared" si="111"/>
        <v>1540</v>
      </c>
      <c r="BE182" s="25" t="s">
        <v>1411</v>
      </c>
      <c r="BF182" s="14">
        <f t="shared" si="112"/>
        <v>61600</v>
      </c>
    </row>
    <row r="183" spans="1:58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AS183" s="13">
        <v>180</v>
      </c>
      <c r="AT183" s="13">
        <f t="shared" si="105"/>
        <v>3</v>
      </c>
      <c r="AU183" s="13">
        <f t="shared" si="106"/>
        <v>1102003</v>
      </c>
      <c r="AV183" s="13" t="s">
        <v>1380</v>
      </c>
      <c r="AW183" s="13">
        <f t="shared" si="107"/>
        <v>6</v>
      </c>
      <c r="AX183" s="13" t="s">
        <v>1401</v>
      </c>
      <c r="AY183" s="13">
        <f t="shared" si="108"/>
        <v>9</v>
      </c>
      <c r="AZ183" s="13" t="str">
        <f t="shared" si="109"/>
        <v>典韦魂珠-6 等级-9</v>
      </c>
      <c r="BA183" s="25" t="s">
        <v>1409</v>
      </c>
      <c r="BB183" s="14">
        <f t="shared" si="110"/>
        <v>3840</v>
      </c>
      <c r="BC183" s="25" t="s">
        <v>1410</v>
      </c>
      <c r="BD183" s="14">
        <f t="shared" si="111"/>
        <v>1760</v>
      </c>
      <c r="BE183" s="25" t="s">
        <v>1411</v>
      </c>
      <c r="BF183" s="14">
        <f t="shared" si="112"/>
        <v>70400</v>
      </c>
    </row>
    <row r="184" spans="1:58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AS184" s="13">
        <v>181</v>
      </c>
      <c r="AT184" s="13">
        <f t="shared" si="105"/>
        <v>3</v>
      </c>
      <c r="AU184" s="13">
        <f t="shared" si="106"/>
        <v>1102003</v>
      </c>
      <c r="AV184" s="13" t="s">
        <v>1380</v>
      </c>
      <c r="AW184" s="13">
        <f t="shared" si="107"/>
        <v>7</v>
      </c>
      <c r="AX184" s="13" t="s">
        <v>1401</v>
      </c>
      <c r="AY184" s="13">
        <f t="shared" si="108"/>
        <v>1</v>
      </c>
      <c r="AZ184" s="13" t="str">
        <f t="shared" si="109"/>
        <v>典韦魂珠-7 等级-1</v>
      </c>
      <c r="BA184" s="25" t="s">
        <v>1409</v>
      </c>
      <c r="BB184" s="14">
        <f t="shared" si="110"/>
        <v>640</v>
      </c>
      <c r="BC184" s="25" t="s">
        <v>1410</v>
      </c>
      <c r="BD184" s="14">
        <f t="shared" si="111"/>
        <v>294</v>
      </c>
      <c r="BE184" s="25" t="s">
        <v>1411</v>
      </c>
      <c r="BF184" s="14">
        <f t="shared" si="112"/>
        <v>11734</v>
      </c>
    </row>
    <row r="185" spans="1:58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AS185" s="13">
        <v>182</v>
      </c>
      <c r="AT185" s="13">
        <f t="shared" si="105"/>
        <v>3</v>
      </c>
      <c r="AU185" s="13">
        <f t="shared" si="106"/>
        <v>1102003</v>
      </c>
      <c r="AV185" s="13" t="s">
        <v>1380</v>
      </c>
      <c r="AW185" s="13">
        <f t="shared" si="107"/>
        <v>7</v>
      </c>
      <c r="AX185" s="13" t="s">
        <v>1401</v>
      </c>
      <c r="AY185" s="13">
        <f t="shared" si="108"/>
        <v>2</v>
      </c>
      <c r="AZ185" s="13" t="str">
        <f t="shared" si="109"/>
        <v>典韦魂珠-7 等级-2</v>
      </c>
      <c r="BA185" s="25" t="s">
        <v>1409</v>
      </c>
      <c r="BB185" s="14">
        <f t="shared" si="110"/>
        <v>960</v>
      </c>
      <c r="BC185" s="25" t="s">
        <v>1410</v>
      </c>
      <c r="BD185" s="14">
        <f t="shared" si="111"/>
        <v>440</v>
      </c>
      <c r="BE185" s="25" t="s">
        <v>1411</v>
      </c>
      <c r="BF185" s="14">
        <f t="shared" si="112"/>
        <v>17600</v>
      </c>
    </row>
    <row r="186" spans="1:58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AS186" s="13">
        <v>183</v>
      </c>
      <c r="AT186" s="13">
        <f t="shared" si="105"/>
        <v>3</v>
      </c>
      <c r="AU186" s="13">
        <f t="shared" si="106"/>
        <v>1102003</v>
      </c>
      <c r="AV186" s="13" t="s">
        <v>1380</v>
      </c>
      <c r="AW186" s="13">
        <f t="shared" si="107"/>
        <v>7</v>
      </c>
      <c r="AX186" s="13" t="s">
        <v>1401</v>
      </c>
      <c r="AY186" s="13">
        <f t="shared" si="108"/>
        <v>3</v>
      </c>
      <c r="AZ186" s="13" t="str">
        <f t="shared" si="109"/>
        <v>典韦魂珠-7 等级-3</v>
      </c>
      <c r="BA186" s="25" t="s">
        <v>1409</v>
      </c>
      <c r="BB186" s="14">
        <f t="shared" si="110"/>
        <v>1280</v>
      </c>
      <c r="BC186" s="25" t="s">
        <v>1410</v>
      </c>
      <c r="BD186" s="14">
        <f t="shared" si="111"/>
        <v>586</v>
      </c>
      <c r="BE186" s="25" t="s">
        <v>1411</v>
      </c>
      <c r="BF186" s="14">
        <f t="shared" si="112"/>
        <v>23466</v>
      </c>
    </row>
    <row r="187" spans="1:58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AS187" s="13">
        <v>184</v>
      </c>
      <c r="AT187" s="13">
        <f t="shared" si="105"/>
        <v>3</v>
      </c>
      <c r="AU187" s="13">
        <f t="shared" si="106"/>
        <v>1102003</v>
      </c>
      <c r="AV187" s="13" t="s">
        <v>1380</v>
      </c>
      <c r="AW187" s="13">
        <f t="shared" si="107"/>
        <v>7</v>
      </c>
      <c r="AX187" s="13" t="s">
        <v>1401</v>
      </c>
      <c r="AY187" s="13">
        <f t="shared" si="108"/>
        <v>4</v>
      </c>
      <c r="AZ187" s="13" t="str">
        <f t="shared" si="109"/>
        <v>典韦魂珠-7 等级-4</v>
      </c>
      <c r="BA187" s="25" t="s">
        <v>1409</v>
      </c>
      <c r="BB187" s="14">
        <f t="shared" si="110"/>
        <v>1920</v>
      </c>
      <c r="BC187" s="25" t="s">
        <v>1410</v>
      </c>
      <c r="BD187" s="14">
        <f t="shared" si="111"/>
        <v>880</v>
      </c>
      <c r="BE187" s="25" t="s">
        <v>1411</v>
      </c>
      <c r="BF187" s="14">
        <f t="shared" si="112"/>
        <v>35200</v>
      </c>
    </row>
    <row r="188" spans="1:58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AS188" s="13">
        <v>185</v>
      </c>
      <c r="AT188" s="13">
        <f t="shared" si="105"/>
        <v>3</v>
      </c>
      <c r="AU188" s="13">
        <f t="shared" si="106"/>
        <v>1102003</v>
      </c>
      <c r="AV188" s="13" t="s">
        <v>1380</v>
      </c>
      <c r="AW188" s="13">
        <f t="shared" si="107"/>
        <v>7</v>
      </c>
      <c r="AX188" s="13" t="s">
        <v>1401</v>
      </c>
      <c r="AY188" s="13">
        <f t="shared" si="108"/>
        <v>5</v>
      </c>
      <c r="AZ188" s="13" t="str">
        <f t="shared" si="109"/>
        <v>典韦魂珠-7 等级-5</v>
      </c>
      <c r="BA188" s="25" t="s">
        <v>1409</v>
      </c>
      <c r="BB188" s="14">
        <f t="shared" si="110"/>
        <v>2560</v>
      </c>
      <c r="BC188" s="25" t="s">
        <v>1410</v>
      </c>
      <c r="BD188" s="14">
        <f t="shared" si="111"/>
        <v>1174</v>
      </c>
      <c r="BE188" s="25" t="s">
        <v>1411</v>
      </c>
      <c r="BF188" s="14">
        <f t="shared" si="112"/>
        <v>46934</v>
      </c>
    </row>
    <row r="189" spans="1:58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AS189" s="13">
        <v>186</v>
      </c>
      <c r="AT189" s="13">
        <f t="shared" si="105"/>
        <v>3</v>
      </c>
      <c r="AU189" s="13">
        <f t="shared" si="106"/>
        <v>1102003</v>
      </c>
      <c r="AV189" s="13" t="s">
        <v>1380</v>
      </c>
      <c r="AW189" s="13">
        <f t="shared" si="107"/>
        <v>7</v>
      </c>
      <c r="AX189" s="13" t="s">
        <v>1401</v>
      </c>
      <c r="AY189" s="13">
        <f t="shared" si="108"/>
        <v>6</v>
      </c>
      <c r="AZ189" s="13" t="str">
        <f t="shared" si="109"/>
        <v>典韦魂珠-7 等级-6</v>
      </c>
      <c r="BA189" s="25" t="s">
        <v>1409</v>
      </c>
      <c r="BB189" s="14">
        <f t="shared" si="110"/>
        <v>3200</v>
      </c>
      <c r="BC189" s="25" t="s">
        <v>1410</v>
      </c>
      <c r="BD189" s="14">
        <f t="shared" si="111"/>
        <v>1466</v>
      </c>
      <c r="BE189" s="25" t="s">
        <v>1411</v>
      </c>
      <c r="BF189" s="14">
        <f t="shared" si="112"/>
        <v>58666</v>
      </c>
    </row>
    <row r="190" spans="1:58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AS190" s="13">
        <v>187</v>
      </c>
      <c r="AT190" s="13">
        <f t="shared" si="105"/>
        <v>3</v>
      </c>
      <c r="AU190" s="13">
        <f t="shared" si="106"/>
        <v>1102003</v>
      </c>
      <c r="AV190" s="13" t="s">
        <v>1380</v>
      </c>
      <c r="AW190" s="13">
        <f t="shared" si="107"/>
        <v>7</v>
      </c>
      <c r="AX190" s="13" t="s">
        <v>1401</v>
      </c>
      <c r="AY190" s="13">
        <f t="shared" si="108"/>
        <v>7</v>
      </c>
      <c r="AZ190" s="13" t="str">
        <f t="shared" si="109"/>
        <v>典韦魂珠-7 等级-7</v>
      </c>
      <c r="BA190" s="25" t="s">
        <v>1409</v>
      </c>
      <c r="BB190" s="14">
        <f t="shared" si="110"/>
        <v>3840</v>
      </c>
      <c r="BC190" s="25" t="s">
        <v>1410</v>
      </c>
      <c r="BD190" s="14">
        <f t="shared" si="111"/>
        <v>1760</v>
      </c>
      <c r="BE190" s="25" t="s">
        <v>1411</v>
      </c>
      <c r="BF190" s="14">
        <f t="shared" si="112"/>
        <v>70400</v>
      </c>
    </row>
    <row r="191" spans="1:58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AS191" s="13">
        <v>188</v>
      </c>
      <c r="AT191" s="13">
        <f t="shared" si="105"/>
        <v>3</v>
      </c>
      <c r="AU191" s="13">
        <f t="shared" si="106"/>
        <v>1102003</v>
      </c>
      <c r="AV191" s="13" t="s">
        <v>1380</v>
      </c>
      <c r="AW191" s="13">
        <f t="shared" si="107"/>
        <v>7</v>
      </c>
      <c r="AX191" s="13" t="s">
        <v>1401</v>
      </c>
      <c r="AY191" s="13">
        <f t="shared" si="108"/>
        <v>8</v>
      </c>
      <c r="AZ191" s="13" t="str">
        <f t="shared" si="109"/>
        <v>典韦魂珠-7 等级-8</v>
      </c>
      <c r="BA191" s="25" t="s">
        <v>1409</v>
      </c>
      <c r="BB191" s="14">
        <f t="shared" si="110"/>
        <v>4480</v>
      </c>
      <c r="BC191" s="25" t="s">
        <v>1410</v>
      </c>
      <c r="BD191" s="14">
        <f t="shared" si="111"/>
        <v>2054</v>
      </c>
      <c r="BE191" s="25" t="s">
        <v>1411</v>
      </c>
      <c r="BF191" s="14">
        <f t="shared" si="112"/>
        <v>82134</v>
      </c>
    </row>
    <row r="192" spans="1:58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AS192" s="13">
        <v>189</v>
      </c>
      <c r="AT192" s="13">
        <f t="shared" si="105"/>
        <v>3</v>
      </c>
      <c r="AU192" s="13">
        <f t="shared" si="106"/>
        <v>1102003</v>
      </c>
      <c r="AV192" s="13" t="s">
        <v>1380</v>
      </c>
      <c r="AW192" s="13">
        <f t="shared" si="107"/>
        <v>7</v>
      </c>
      <c r="AX192" s="13" t="s">
        <v>1401</v>
      </c>
      <c r="AY192" s="13">
        <f t="shared" si="108"/>
        <v>9</v>
      </c>
      <c r="AZ192" s="13" t="str">
        <f t="shared" si="109"/>
        <v>典韦魂珠-7 等级-9</v>
      </c>
      <c r="BA192" s="25" t="s">
        <v>1409</v>
      </c>
      <c r="BB192" s="14">
        <f t="shared" si="110"/>
        <v>5120</v>
      </c>
      <c r="BC192" s="25" t="s">
        <v>1410</v>
      </c>
      <c r="BD192" s="14">
        <f t="shared" si="111"/>
        <v>2346</v>
      </c>
      <c r="BE192" s="25" t="s">
        <v>1411</v>
      </c>
      <c r="BF192" s="14">
        <f t="shared" si="112"/>
        <v>93866</v>
      </c>
    </row>
    <row r="193" spans="1:58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AS193" s="13">
        <v>190</v>
      </c>
      <c r="AT193" s="13">
        <f t="shared" si="105"/>
        <v>4</v>
      </c>
      <c r="AU193" s="13">
        <f t="shared" si="106"/>
        <v>1102005</v>
      </c>
      <c r="AV193" s="13" t="s">
        <v>1380</v>
      </c>
      <c r="AW193" s="13">
        <f t="shared" si="107"/>
        <v>1</v>
      </c>
      <c r="AX193" s="13" t="s">
        <v>1401</v>
      </c>
      <c r="AY193" s="13">
        <f t="shared" si="108"/>
        <v>1</v>
      </c>
      <c r="AZ193" s="13" t="str">
        <f t="shared" si="109"/>
        <v>李轩辕魂珠-1 等级-1</v>
      </c>
      <c r="BA193" s="25" t="s">
        <v>1409</v>
      </c>
      <c r="BB193" s="14">
        <f t="shared" si="110"/>
        <v>48</v>
      </c>
      <c r="BC193" s="25" t="s">
        <v>1410</v>
      </c>
      <c r="BD193" s="14">
        <f t="shared" si="111"/>
        <v>27</v>
      </c>
      <c r="BE193" s="25" t="s">
        <v>1411</v>
      </c>
      <c r="BF193" s="14">
        <f t="shared" si="112"/>
        <v>1174</v>
      </c>
    </row>
    <row r="194" spans="1:58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AS194" s="13">
        <v>191</v>
      </c>
      <c r="AT194" s="13">
        <f t="shared" si="105"/>
        <v>4</v>
      </c>
      <c r="AU194" s="13">
        <f t="shared" si="106"/>
        <v>1102005</v>
      </c>
      <c r="AV194" s="13" t="s">
        <v>1380</v>
      </c>
      <c r="AW194" s="13">
        <f t="shared" si="107"/>
        <v>1</v>
      </c>
      <c r="AX194" s="13" t="s">
        <v>1401</v>
      </c>
      <c r="AY194" s="13">
        <f t="shared" si="108"/>
        <v>2</v>
      </c>
      <c r="AZ194" s="13" t="str">
        <f t="shared" si="109"/>
        <v>李轩辕魂珠-1 等级-2</v>
      </c>
      <c r="BA194" s="25" t="s">
        <v>1409</v>
      </c>
      <c r="BB194" s="14">
        <f t="shared" si="110"/>
        <v>72</v>
      </c>
      <c r="BC194" s="25" t="s">
        <v>1410</v>
      </c>
      <c r="BD194" s="14">
        <f t="shared" si="111"/>
        <v>40</v>
      </c>
      <c r="BE194" s="25" t="s">
        <v>1411</v>
      </c>
      <c r="BF194" s="14">
        <f t="shared" si="112"/>
        <v>1760</v>
      </c>
    </row>
    <row r="195" spans="1:58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AS195" s="13">
        <v>192</v>
      </c>
      <c r="AT195" s="13">
        <f t="shared" si="105"/>
        <v>4</v>
      </c>
      <c r="AU195" s="13">
        <f t="shared" si="106"/>
        <v>1102005</v>
      </c>
      <c r="AV195" s="13" t="s">
        <v>1380</v>
      </c>
      <c r="AW195" s="13">
        <f t="shared" si="107"/>
        <v>1</v>
      </c>
      <c r="AX195" s="13" t="s">
        <v>1401</v>
      </c>
      <c r="AY195" s="13">
        <f t="shared" si="108"/>
        <v>3</v>
      </c>
      <c r="AZ195" s="13" t="str">
        <f t="shared" si="109"/>
        <v>李轩辕魂珠-1 等级-3</v>
      </c>
      <c r="BA195" s="25" t="s">
        <v>1409</v>
      </c>
      <c r="BB195" s="14">
        <f t="shared" si="110"/>
        <v>96</v>
      </c>
      <c r="BC195" s="25" t="s">
        <v>1410</v>
      </c>
      <c r="BD195" s="14">
        <f t="shared" si="111"/>
        <v>53</v>
      </c>
      <c r="BE195" s="25" t="s">
        <v>1411</v>
      </c>
      <c r="BF195" s="14">
        <f t="shared" si="112"/>
        <v>2346</v>
      </c>
    </row>
    <row r="196" spans="1:58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AS196" s="13">
        <v>193</v>
      </c>
      <c r="AT196" s="13">
        <f t="shared" si="105"/>
        <v>4</v>
      </c>
      <c r="AU196" s="13">
        <f t="shared" si="106"/>
        <v>1102005</v>
      </c>
      <c r="AV196" s="13" t="s">
        <v>1380</v>
      </c>
      <c r="AW196" s="13">
        <f t="shared" si="107"/>
        <v>1</v>
      </c>
      <c r="AX196" s="13" t="s">
        <v>1401</v>
      </c>
      <c r="AY196" s="13">
        <f t="shared" si="108"/>
        <v>4</v>
      </c>
      <c r="AZ196" s="13" t="str">
        <f t="shared" si="109"/>
        <v>李轩辕魂珠-1 等级-4</v>
      </c>
      <c r="BA196" s="25" t="s">
        <v>1409</v>
      </c>
      <c r="BB196" s="14">
        <f t="shared" si="110"/>
        <v>144</v>
      </c>
      <c r="BC196" s="25" t="s">
        <v>1410</v>
      </c>
      <c r="BD196" s="14">
        <f t="shared" si="111"/>
        <v>80</v>
      </c>
      <c r="BE196" s="25" t="s">
        <v>1411</v>
      </c>
      <c r="BF196" s="14">
        <f t="shared" si="112"/>
        <v>3520</v>
      </c>
    </row>
    <row r="197" spans="1:58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AS197" s="13">
        <v>194</v>
      </c>
      <c r="AT197" s="13">
        <f t="shared" ref="AT197:AT260" si="113">INT((AS197-1)/63)+1</f>
        <v>4</v>
      </c>
      <c r="AU197" s="13">
        <f t="shared" ref="AU197:AU260" si="114">INDEX($W$4:$W$19,AT197)</f>
        <v>1102005</v>
      </c>
      <c r="AV197" s="13" t="s">
        <v>1380</v>
      </c>
      <c r="AW197" s="13">
        <f t="shared" ref="AW197:AW260" si="115">INT(((AS197-(AT197-1)*63)-1)/9)+1</f>
        <v>1</v>
      </c>
      <c r="AX197" s="13" t="s">
        <v>1401</v>
      </c>
      <c r="AY197" s="13">
        <f t="shared" ref="AY197:AY260" si="116">AS197-(AT197-1)*63-(AW197-1)*9</f>
        <v>5</v>
      </c>
      <c r="AZ197" s="13" t="str">
        <f t="shared" ref="AZ197:AZ260" si="117">INDEX($X$4:$X$19,AT197)&amp;"魂珠-"&amp;AW197&amp;" 等级-"&amp;AY197</f>
        <v>李轩辕魂珠-1 等级-5</v>
      </c>
      <c r="BA197" s="25" t="s">
        <v>1409</v>
      </c>
      <c r="BB197" s="14">
        <f t="shared" ref="BB197:BB260" si="118">ROUND(INDEX(Q$4:Q$66,($AW197-1)*9+$AY197)*INDEX(AC$4:AC$19,$AT197),0)</f>
        <v>192</v>
      </c>
      <c r="BC197" s="25" t="s">
        <v>1410</v>
      </c>
      <c r="BD197" s="14">
        <f t="shared" ref="BD197:BD260" si="119">ROUND(INDEX(R$4:R$66,($AW197-1)*9+$AY197)*INDEX(AD$4:AD$19,$AT197),0)</f>
        <v>107</v>
      </c>
      <c r="BE197" s="25" t="s">
        <v>1411</v>
      </c>
      <c r="BF197" s="14">
        <f t="shared" ref="BF197:BF260" si="120">ROUND(INDEX(S$4:S$66,($AW197-1)*9+$AY197)*INDEX(AE$4:AE$19,$AT197),0)</f>
        <v>4694</v>
      </c>
    </row>
    <row r="198" spans="1:58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AS198" s="13">
        <v>195</v>
      </c>
      <c r="AT198" s="13">
        <f t="shared" si="113"/>
        <v>4</v>
      </c>
      <c r="AU198" s="13">
        <f t="shared" si="114"/>
        <v>1102005</v>
      </c>
      <c r="AV198" s="13" t="s">
        <v>1380</v>
      </c>
      <c r="AW198" s="13">
        <f t="shared" si="115"/>
        <v>1</v>
      </c>
      <c r="AX198" s="13" t="s">
        <v>1401</v>
      </c>
      <c r="AY198" s="13">
        <f t="shared" si="116"/>
        <v>6</v>
      </c>
      <c r="AZ198" s="13" t="str">
        <f t="shared" si="117"/>
        <v>李轩辕魂珠-1 等级-6</v>
      </c>
      <c r="BA198" s="25" t="s">
        <v>1409</v>
      </c>
      <c r="BB198" s="14">
        <f t="shared" si="118"/>
        <v>240</v>
      </c>
      <c r="BC198" s="25" t="s">
        <v>1410</v>
      </c>
      <c r="BD198" s="14">
        <f t="shared" si="119"/>
        <v>133</v>
      </c>
      <c r="BE198" s="25" t="s">
        <v>1411</v>
      </c>
      <c r="BF198" s="14">
        <f t="shared" si="120"/>
        <v>5866</v>
      </c>
    </row>
    <row r="199" spans="1:58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AS199" s="13">
        <v>196</v>
      </c>
      <c r="AT199" s="13">
        <f t="shared" si="113"/>
        <v>4</v>
      </c>
      <c r="AU199" s="13">
        <f t="shared" si="114"/>
        <v>1102005</v>
      </c>
      <c r="AV199" s="13" t="s">
        <v>1380</v>
      </c>
      <c r="AW199" s="13">
        <f t="shared" si="115"/>
        <v>1</v>
      </c>
      <c r="AX199" s="13" t="s">
        <v>1401</v>
      </c>
      <c r="AY199" s="13">
        <f t="shared" si="116"/>
        <v>7</v>
      </c>
      <c r="AZ199" s="13" t="str">
        <f t="shared" si="117"/>
        <v>李轩辕魂珠-1 等级-7</v>
      </c>
      <c r="BA199" s="25" t="s">
        <v>1409</v>
      </c>
      <c r="BB199" s="14">
        <f t="shared" si="118"/>
        <v>288</v>
      </c>
      <c r="BC199" s="25" t="s">
        <v>1410</v>
      </c>
      <c r="BD199" s="14">
        <f t="shared" si="119"/>
        <v>160</v>
      </c>
      <c r="BE199" s="25" t="s">
        <v>1411</v>
      </c>
      <c r="BF199" s="14">
        <f t="shared" si="120"/>
        <v>7040</v>
      </c>
    </row>
    <row r="200" spans="1:58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AS200" s="13">
        <v>197</v>
      </c>
      <c r="AT200" s="13">
        <f t="shared" si="113"/>
        <v>4</v>
      </c>
      <c r="AU200" s="13">
        <f t="shared" si="114"/>
        <v>1102005</v>
      </c>
      <c r="AV200" s="13" t="s">
        <v>1380</v>
      </c>
      <c r="AW200" s="13">
        <f t="shared" si="115"/>
        <v>1</v>
      </c>
      <c r="AX200" s="13" t="s">
        <v>1401</v>
      </c>
      <c r="AY200" s="13">
        <f t="shared" si="116"/>
        <v>8</v>
      </c>
      <c r="AZ200" s="13" t="str">
        <f t="shared" si="117"/>
        <v>李轩辕魂珠-1 等级-8</v>
      </c>
      <c r="BA200" s="25" t="s">
        <v>1409</v>
      </c>
      <c r="BB200" s="14">
        <f t="shared" si="118"/>
        <v>336</v>
      </c>
      <c r="BC200" s="25" t="s">
        <v>1410</v>
      </c>
      <c r="BD200" s="14">
        <f t="shared" si="119"/>
        <v>187</v>
      </c>
      <c r="BE200" s="25" t="s">
        <v>1411</v>
      </c>
      <c r="BF200" s="14">
        <f t="shared" si="120"/>
        <v>8214</v>
      </c>
    </row>
    <row r="201" spans="1:58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AS201" s="13">
        <v>198</v>
      </c>
      <c r="AT201" s="13">
        <f t="shared" si="113"/>
        <v>4</v>
      </c>
      <c r="AU201" s="13">
        <f t="shared" si="114"/>
        <v>1102005</v>
      </c>
      <c r="AV201" s="13" t="s">
        <v>1380</v>
      </c>
      <c r="AW201" s="13">
        <f t="shared" si="115"/>
        <v>1</v>
      </c>
      <c r="AX201" s="13" t="s">
        <v>1401</v>
      </c>
      <c r="AY201" s="13">
        <f t="shared" si="116"/>
        <v>9</v>
      </c>
      <c r="AZ201" s="13" t="str">
        <f t="shared" si="117"/>
        <v>李轩辕魂珠-1 等级-9</v>
      </c>
      <c r="BA201" s="25" t="s">
        <v>1409</v>
      </c>
      <c r="BB201" s="14">
        <f t="shared" si="118"/>
        <v>384</v>
      </c>
      <c r="BC201" s="25" t="s">
        <v>1410</v>
      </c>
      <c r="BD201" s="14">
        <f t="shared" si="119"/>
        <v>213</v>
      </c>
      <c r="BE201" s="25" t="s">
        <v>1411</v>
      </c>
      <c r="BF201" s="14">
        <f t="shared" si="120"/>
        <v>9386</v>
      </c>
    </row>
    <row r="202" spans="1:58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AS202" s="13">
        <v>199</v>
      </c>
      <c r="AT202" s="13">
        <f t="shared" si="113"/>
        <v>4</v>
      </c>
      <c r="AU202" s="13">
        <f t="shared" si="114"/>
        <v>1102005</v>
      </c>
      <c r="AV202" s="13" t="s">
        <v>1380</v>
      </c>
      <c r="AW202" s="13">
        <f t="shared" si="115"/>
        <v>2</v>
      </c>
      <c r="AX202" s="13" t="s">
        <v>1401</v>
      </c>
      <c r="AY202" s="13">
        <f t="shared" si="116"/>
        <v>1</v>
      </c>
      <c r="AZ202" s="13" t="str">
        <f t="shared" si="117"/>
        <v>李轩辕魂珠-2 等级-1</v>
      </c>
      <c r="BA202" s="25" t="s">
        <v>1409</v>
      </c>
      <c r="BB202" s="14">
        <f t="shared" si="118"/>
        <v>72</v>
      </c>
      <c r="BC202" s="25" t="s">
        <v>1410</v>
      </c>
      <c r="BD202" s="14">
        <f t="shared" si="119"/>
        <v>40</v>
      </c>
      <c r="BE202" s="25" t="s">
        <v>1411</v>
      </c>
      <c r="BF202" s="14">
        <f t="shared" si="120"/>
        <v>1760</v>
      </c>
    </row>
    <row r="203" spans="1:58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AS203" s="13">
        <v>200</v>
      </c>
      <c r="AT203" s="13">
        <f t="shared" si="113"/>
        <v>4</v>
      </c>
      <c r="AU203" s="13">
        <f t="shared" si="114"/>
        <v>1102005</v>
      </c>
      <c r="AV203" s="13" t="s">
        <v>1380</v>
      </c>
      <c r="AW203" s="13">
        <f t="shared" si="115"/>
        <v>2</v>
      </c>
      <c r="AX203" s="13" t="s">
        <v>1401</v>
      </c>
      <c r="AY203" s="13">
        <f t="shared" si="116"/>
        <v>2</v>
      </c>
      <c r="AZ203" s="13" t="str">
        <f t="shared" si="117"/>
        <v>李轩辕魂珠-2 等级-2</v>
      </c>
      <c r="BA203" s="25" t="s">
        <v>1409</v>
      </c>
      <c r="BB203" s="14">
        <f t="shared" si="118"/>
        <v>108</v>
      </c>
      <c r="BC203" s="25" t="s">
        <v>1410</v>
      </c>
      <c r="BD203" s="14">
        <f t="shared" si="119"/>
        <v>60</v>
      </c>
      <c r="BE203" s="25" t="s">
        <v>1411</v>
      </c>
      <c r="BF203" s="14">
        <f t="shared" si="120"/>
        <v>2640</v>
      </c>
    </row>
    <row r="204" spans="1:58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AS204" s="13">
        <v>201</v>
      </c>
      <c r="AT204" s="13">
        <f t="shared" si="113"/>
        <v>4</v>
      </c>
      <c r="AU204" s="13">
        <f t="shared" si="114"/>
        <v>1102005</v>
      </c>
      <c r="AV204" s="13" t="s">
        <v>1380</v>
      </c>
      <c r="AW204" s="13">
        <f t="shared" si="115"/>
        <v>2</v>
      </c>
      <c r="AX204" s="13" t="s">
        <v>1401</v>
      </c>
      <c r="AY204" s="13">
        <f t="shared" si="116"/>
        <v>3</v>
      </c>
      <c r="AZ204" s="13" t="str">
        <f t="shared" si="117"/>
        <v>李轩辕魂珠-2 等级-3</v>
      </c>
      <c r="BA204" s="25" t="s">
        <v>1409</v>
      </c>
      <c r="BB204" s="14">
        <f t="shared" si="118"/>
        <v>144</v>
      </c>
      <c r="BC204" s="25" t="s">
        <v>1410</v>
      </c>
      <c r="BD204" s="14">
        <f t="shared" si="119"/>
        <v>80</v>
      </c>
      <c r="BE204" s="25" t="s">
        <v>1411</v>
      </c>
      <c r="BF204" s="14">
        <f t="shared" si="120"/>
        <v>3520</v>
      </c>
    </row>
    <row r="205" spans="1:58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AS205" s="13">
        <v>202</v>
      </c>
      <c r="AT205" s="13">
        <f t="shared" si="113"/>
        <v>4</v>
      </c>
      <c r="AU205" s="13">
        <f t="shared" si="114"/>
        <v>1102005</v>
      </c>
      <c r="AV205" s="13" t="s">
        <v>1380</v>
      </c>
      <c r="AW205" s="13">
        <f t="shared" si="115"/>
        <v>2</v>
      </c>
      <c r="AX205" s="13" t="s">
        <v>1401</v>
      </c>
      <c r="AY205" s="13">
        <f t="shared" si="116"/>
        <v>4</v>
      </c>
      <c r="AZ205" s="13" t="str">
        <f t="shared" si="117"/>
        <v>李轩辕魂珠-2 等级-4</v>
      </c>
      <c r="BA205" s="25" t="s">
        <v>1409</v>
      </c>
      <c r="BB205" s="14">
        <f t="shared" si="118"/>
        <v>216</v>
      </c>
      <c r="BC205" s="25" t="s">
        <v>1410</v>
      </c>
      <c r="BD205" s="14">
        <f t="shared" si="119"/>
        <v>120</v>
      </c>
      <c r="BE205" s="25" t="s">
        <v>1411</v>
      </c>
      <c r="BF205" s="14">
        <f t="shared" si="120"/>
        <v>5280</v>
      </c>
    </row>
    <row r="206" spans="1:58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AS206" s="13">
        <v>203</v>
      </c>
      <c r="AT206" s="13">
        <f t="shared" si="113"/>
        <v>4</v>
      </c>
      <c r="AU206" s="13">
        <f t="shared" si="114"/>
        <v>1102005</v>
      </c>
      <c r="AV206" s="13" t="s">
        <v>1380</v>
      </c>
      <c r="AW206" s="13">
        <f t="shared" si="115"/>
        <v>2</v>
      </c>
      <c r="AX206" s="13" t="s">
        <v>1401</v>
      </c>
      <c r="AY206" s="13">
        <f t="shared" si="116"/>
        <v>5</v>
      </c>
      <c r="AZ206" s="13" t="str">
        <f t="shared" si="117"/>
        <v>李轩辕魂珠-2 等级-5</v>
      </c>
      <c r="BA206" s="25" t="s">
        <v>1409</v>
      </c>
      <c r="BB206" s="14">
        <f t="shared" si="118"/>
        <v>288</v>
      </c>
      <c r="BC206" s="25" t="s">
        <v>1410</v>
      </c>
      <c r="BD206" s="14">
        <f t="shared" si="119"/>
        <v>160</v>
      </c>
      <c r="BE206" s="25" t="s">
        <v>1411</v>
      </c>
      <c r="BF206" s="14">
        <f t="shared" si="120"/>
        <v>7040</v>
      </c>
    </row>
    <row r="207" spans="1:58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AS207" s="13">
        <v>204</v>
      </c>
      <c r="AT207" s="13">
        <f t="shared" si="113"/>
        <v>4</v>
      </c>
      <c r="AU207" s="13">
        <f t="shared" si="114"/>
        <v>1102005</v>
      </c>
      <c r="AV207" s="13" t="s">
        <v>1380</v>
      </c>
      <c r="AW207" s="13">
        <f t="shared" si="115"/>
        <v>2</v>
      </c>
      <c r="AX207" s="13" t="s">
        <v>1401</v>
      </c>
      <c r="AY207" s="13">
        <f t="shared" si="116"/>
        <v>6</v>
      </c>
      <c r="AZ207" s="13" t="str">
        <f t="shared" si="117"/>
        <v>李轩辕魂珠-2 等级-6</v>
      </c>
      <c r="BA207" s="25" t="s">
        <v>1409</v>
      </c>
      <c r="BB207" s="14">
        <f t="shared" si="118"/>
        <v>360</v>
      </c>
      <c r="BC207" s="25" t="s">
        <v>1410</v>
      </c>
      <c r="BD207" s="14">
        <f t="shared" si="119"/>
        <v>200</v>
      </c>
      <c r="BE207" s="25" t="s">
        <v>1411</v>
      </c>
      <c r="BF207" s="14">
        <f t="shared" si="120"/>
        <v>8800</v>
      </c>
    </row>
    <row r="208" spans="1:58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AS208" s="13">
        <v>205</v>
      </c>
      <c r="AT208" s="13">
        <f t="shared" si="113"/>
        <v>4</v>
      </c>
      <c r="AU208" s="13">
        <f t="shared" si="114"/>
        <v>1102005</v>
      </c>
      <c r="AV208" s="13" t="s">
        <v>1380</v>
      </c>
      <c r="AW208" s="13">
        <f t="shared" si="115"/>
        <v>2</v>
      </c>
      <c r="AX208" s="13" t="s">
        <v>1401</v>
      </c>
      <c r="AY208" s="13">
        <f t="shared" si="116"/>
        <v>7</v>
      </c>
      <c r="AZ208" s="13" t="str">
        <f t="shared" si="117"/>
        <v>李轩辕魂珠-2 等级-7</v>
      </c>
      <c r="BA208" s="25" t="s">
        <v>1409</v>
      </c>
      <c r="BB208" s="14">
        <f t="shared" si="118"/>
        <v>432</v>
      </c>
      <c r="BC208" s="25" t="s">
        <v>1410</v>
      </c>
      <c r="BD208" s="14">
        <f t="shared" si="119"/>
        <v>240</v>
      </c>
      <c r="BE208" s="25" t="s">
        <v>1411</v>
      </c>
      <c r="BF208" s="14">
        <f t="shared" si="120"/>
        <v>10560</v>
      </c>
    </row>
    <row r="209" spans="1:58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AS209" s="13">
        <v>206</v>
      </c>
      <c r="AT209" s="13">
        <f t="shared" si="113"/>
        <v>4</v>
      </c>
      <c r="AU209" s="13">
        <f t="shared" si="114"/>
        <v>1102005</v>
      </c>
      <c r="AV209" s="13" t="s">
        <v>1380</v>
      </c>
      <c r="AW209" s="13">
        <f t="shared" si="115"/>
        <v>2</v>
      </c>
      <c r="AX209" s="13" t="s">
        <v>1401</v>
      </c>
      <c r="AY209" s="13">
        <f t="shared" si="116"/>
        <v>8</v>
      </c>
      <c r="AZ209" s="13" t="str">
        <f t="shared" si="117"/>
        <v>李轩辕魂珠-2 等级-8</v>
      </c>
      <c r="BA209" s="25" t="s">
        <v>1409</v>
      </c>
      <c r="BB209" s="14">
        <f t="shared" si="118"/>
        <v>504</v>
      </c>
      <c r="BC209" s="25" t="s">
        <v>1410</v>
      </c>
      <c r="BD209" s="14">
        <f t="shared" si="119"/>
        <v>280</v>
      </c>
      <c r="BE209" s="25" t="s">
        <v>1411</v>
      </c>
      <c r="BF209" s="14">
        <f t="shared" si="120"/>
        <v>12320</v>
      </c>
    </row>
    <row r="210" spans="1:58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AS210" s="13">
        <v>207</v>
      </c>
      <c r="AT210" s="13">
        <f t="shared" si="113"/>
        <v>4</v>
      </c>
      <c r="AU210" s="13">
        <f t="shared" si="114"/>
        <v>1102005</v>
      </c>
      <c r="AV210" s="13" t="s">
        <v>1380</v>
      </c>
      <c r="AW210" s="13">
        <f t="shared" si="115"/>
        <v>2</v>
      </c>
      <c r="AX210" s="13" t="s">
        <v>1401</v>
      </c>
      <c r="AY210" s="13">
        <f t="shared" si="116"/>
        <v>9</v>
      </c>
      <c r="AZ210" s="13" t="str">
        <f t="shared" si="117"/>
        <v>李轩辕魂珠-2 等级-9</v>
      </c>
      <c r="BA210" s="25" t="s">
        <v>1409</v>
      </c>
      <c r="BB210" s="14">
        <f t="shared" si="118"/>
        <v>576</v>
      </c>
      <c r="BC210" s="25" t="s">
        <v>1410</v>
      </c>
      <c r="BD210" s="14">
        <f t="shared" si="119"/>
        <v>320</v>
      </c>
      <c r="BE210" s="25" t="s">
        <v>1411</v>
      </c>
      <c r="BF210" s="14">
        <f t="shared" si="120"/>
        <v>14080</v>
      </c>
    </row>
    <row r="211" spans="1:58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AS211" s="13">
        <v>208</v>
      </c>
      <c r="AT211" s="13">
        <f t="shared" si="113"/>
        <v>4</v>
      </c>
      <c r="AU211" s="13">
        <f t="shared" si="114"/>
        <v>1102005</v>
      </c>
      <c r="AV211" s="13" t="s">
        <v>1380</v>
      </c>
      <c r="AW211" s="13">
        <f t="shared" si="115"/>
        <v>3</v>
      </c>
      <c r="AX211" s="13" t="s">
        <v>1401</v>
      </c>
      <c r="AY211" s="13">
        <f t="shared" si="116"/>
        <v>1</v>
      </c>
      <c r="AZ211" s="13" t="str">
        <f t="shared" si="117"/>
        <v>李轩辕魂珠-3 等级-1</v>
      </c>
      <c r="BA211" s="25" t="s">
        <v>1409</v>
      </c>
      <c r="BB211" s="14">
        <f t="shared" si="118"/>
        <v>96</v>
      </c>
      <c r="BC211" s="25" t="s">
        <v>1410</v>
      </c>
      <c r="BD211" s="14">
        <f t="shared" si="119"/>
        <v>53</v>
      </c>
      <c r="BE211" s="25" t="s">
        <v>1411</v>
      </c>
      <c r="BF211" s="14">
        <f t="shared" si="120"/>
        <v>2346</v>
      </c>
    </row>
    <row r="212" spans="1:58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AS212" s="13">
        <v>209</v>
      </c>
      <c r="AT212" s="13">
        <f t="shared" si="113"/>
        <v>4</v>
      </c>
      <c r="AU212" s="13">
        <f t="shared" si="114"/>
        <v>1102005</v>
      </c>
      <c r="AV212" s="13" t="s">
        <v>1380</v>
      </c>
      <c r="AW212" s="13">
        <f t="shared" si="115"/>
        <v>3</v>
      </c>
      <c r="AX212" s="13" t="s">
        <v>1401</v>
      </c>
      <c r="AY212" s="13">
        <f t="shared" si="116"/>
        <v>2</v>
      </c>
      <c r="AZ212" s="13" t="str">
        <f t="shared" si="117"/>
        <v>李轩辕魂珠-3 等级-2</v>
      </c>
      <c r="BA212" s="25" t="s">
        <v>1409</v>
      </c>
      <c r="BB212" s="14">
        <f t="shared" si="118"/>
        <v>144</v>
      </c>
      <c r="BC212" s="25" t="s">
        <v>1410</v>
      </c>
      <c r="BD212" s="14">
        <f t="shared" si="119"/>
        <v>80</v>
      </c>
      <c r="BE212" s="25" t="s">
        <v>1411</v>
      </c>
      <c r="BF212" s="14">
        <f t="shared" si="120"/>
        <v>3520</v>
      </c>
    </row>
    <row r="213" spans="1:58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AS213" s="13">
        <v>210</v>
      </c>
      <c r="AT213" s="13">
        <f t="shared" si="113"/>
        <v>4</v>
      </c>
      <c r="AU213" s="13">
        <f t="shared" si="114"/>
        <v>1102005</v>
      </c>
      <c r="AV213" s="13" t="s">
        <v>1380</v>
      </c>
      <c r="AW213" s="13">
        <f t="shared" si="115"/>
        <v>3</v>
      </c>
      <c r="AX213" s="13" t="s">
        <v>1401</v>
      </c>
      <c r="AY213" s="13">
        <f t="shared" si="116"/>
        <v>3</v>
      </c>
      <c r="AZ213" s="13" t="str">
        <f t="shared" si="117"/>
        <v>李轩辕魂珠-3 等级-3</v>
      </c>
      <c r="BA213" s="25" t="s">
        <v>1409</v>
      </c>
      <c r="BB213" s="14">
        <f t="shared" si="118"/>
        <v>192</v>
      </c>
      <c r="BC213" s="25" t="s">
        <v>1410</v>
      </c>
      <c r="BD213" s="14">
        <f t="shared" si="119"/>
        <v>107</v>
      </c>
      <c r="BE213" s="25" t="s">
        <v>1411</v>
      </c>
      <c r="BF213" s="14">
        <f t="shared" si="120"/>
        <v>4694</v>
      </c>
    </row>
    <row r="214" spans="1:58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AS214" s="13">
        <v>211</v>
      </c>
      <c r="AT214" s="13">
        <f t="shared" si="113"/>
        <v>4</v>
      </c>
      <c r="AU214" s="13">
        <f t="shared" si="114"/>
        <v>1102005</v>
      </c>
      <c r="AV214" s="13" t="s">
        <v>1380</v>
      </c>
      <c r="AW214" s="13">
        <f t="shared" si="115"/>
        <v>3</v>
      </c>
      <c r="AX214" s="13" t="s">
        <v>1401</v>
      </c>
      <c r="AY214" s="13">
        <f t="shared" si="116"/>
        <v>4</v>
      </c>
      <c r="AZ214" s="13" t="str">
        <f t="shared" si="117"/>
        <v>李轩辕魂珠-3 等级-4</v>
      </c>
      <c r="BA214" s="25" t="s">
        <v>1409</v>
      </c>
      <c r="BB214" s="14">
        <f t="shared" si="118"/>
        <v>288</v>
      </c>
      <c r="BC214" s="25" t="s">
        <v>1410</v>
      </c>
      <c r="BD214" s="14">
        <f t="shared" si="119"/>
        <v>160</v>
      </c>
      <c r="BE214" s="25" t="s">
        <v>1411</v>
      </c>
      <c r="BF214" s="14">
        <f t="shared" si="120"/>
        <v>7040</v>
      </c>
    </row>
    <row r="215" spans="1:58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AS215" s="13">
        <v>212</v>
      </c>
      <c r="AT215" s="13">
        <f t="shared" si="113"/>
        <v>4</v>
      </c>
      <c r="AU215" s="13">
        <f t="shared" si="114"/>
        <v>1102005</v>
      </c>
      <c r="AV215" s="13" t="s">
        <v>1380</v>
      </c>
      <c r="AW215" s="13">
        <f t="shared" si="115"/>
        <v>3</v>
      </c>
      <c r="AX215" s="13" t="s">
        <v>1401</v>
      </c>
      <c r="AY215" s="13">
        <f t="shared" si="116"/>
        <v>5</v>
      </c>
      <c r="AZ215" s="13" t="str">
        <f t="shared" si="117"/>
        <v>李轩辕魂珠-3 等级-5</v>
      </c>
      <c r="BA215" s="25" t="s">
        <v>1409</v>
      </c>
      <c r="BB215" s="14">
        <f t="shared" si="118"/>
        <v>384</v>
      </c>
      <c r="BC215" s="25" t="s">
        <v>1410</v>
      </c>
      <c r="BD215" s="14">
        <f t="shared" si="119"/>
        <v>213</v>
      </c>
      <c r="BE215" s="25" t="s">
        <v>1411</v>
      </c>
      <c r="BF215" s="14">
        <f t="shared" si="120"/>
        <v>9386</v>
      </c>
    </row>
    <row r="216" spans="1:58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AS216" s="13">
        <v>213</v>
      </c>
      <c r="AT216" s="13">
        <f t="shared" si="113"/>
        <v>4</v>
      </c>
      <c r="AU216" s="13">
        <f t="shared" si="114"/>
        <v>1102005</v>
      </c>
      <c r="AV216" s="13" t="s">
        <v>1380</v>
      </c>
      <c r="AW216" s="13">
        <f t="shared" si="115"/>
        <v>3</v>
      </c>
      <c r="AX216" s="13" t="s">
        <v>1401</v>
      </c>
      <c r="AY216" s="13">
        <f t="shared" si="116"/>
        <v>6</v>
      </c>
      <c r="AZ216" s="13" t="str">
        <f t="shared" si="117"/>
        <v>李轩辕魂珠-3 等级-6</v>
      </c>
      <c r="BA216" s="25" t="s">
        <v>1409</v>
      </c>
      <c r="BB216" s="14">
        <f t="shared" si="118"/>
        <v>480</v>
      </c>
      <c r="BC216" s="25" t="s">
        <v>1410</v>
      </c>
      <c r="BD216" s="14">
        <f t="shared" si="119"/>
        <v>267</v>
      </c>
      <c r="BE216" s="25" t="s">
        <v>1411</v>
      </c>
      <c r="BF216" s="14">
        <f t="shared" si="120"/>
        <v>11734</v>
      </c>
    </row>
    <row r="217" spans="1:58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AS217" s="13">
        <v>214</v>
      </c>
      <c r="AT217" s="13">
        <f t="shared" si="113"/>
        <v>4</v>
      </c>
      <c r="AU217" s="13">
        <f t="shared" si="114"/>
        <v>1102005</v>
      </c>
      <c r="AV217" s="13" t="s">
        <v>1380</v>
      </c>
      <c r="AW217" s="13">
        <f t="shared" si="115"/>
        <v>3</v>
      </c>
      <c r="AX217" s="13" t="s">
        <v>1401</v>
      </c>
      <c r="AY217" s="13">
        <f t="shared" si="116"/>
        <v>7</v>
      </c>
      <c r="AZ217" s="13" t="str">
        <f t="shared" si="117"/>
        <v>李轩辕魂珠-3 等级-7</v>
      </c>
      <c r="BA217" s="25" t="s">
        <v>1409</v>
      </c>
      <c r="BB217" s="14">
        <f t="shared" si="118"/>
        <v>576</v>
      </c>
      <c r="BC217" s="25" t="s">
        <v>1410</v>
      </c>
      <c r="BD217" s="14">
        <f t="shared" si="119"/>
        <v>320</v>
      </c>
      <c r="BE217" s="25" t="s">
        <v>1411</v>
      </c>
      <c r="BF217" s="14">
        <f t="shared" si="120"/>
        <v>14080</v>
      </c>
    </row>
    <row r="218" spans="1:58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AS218" s="13">
        <v>215</v>
      </c>
      <c r="AT218" s="13">
        <f t="shared" si="113"/>
        <v>4</v>
      </c>
      <c r="AU218" s="13">
        <f t="shared" si="114"/>
        <v>1102005</v>
      </c>
      <c r="AV218" s="13" t="s">
        <v>1380</v>
      </c>
      <c r="AW218" s="13">
        <f t="shared" si="115"/>
        <v>3</v>
      </c>
      <c r="AX218" s="13" t="s">
        <v>1401</v>
      </c>
      <c r="AY218" s="13">
        <f t="shared" si="116"/>
        <v>8</v>
      </c>
      <c r="AZ218" s="13" t="str">
        <f t="shared" si="117"/>
        <v>李轩辕魂珠-3 等级-8</v>
      </c>
      <c r="BA218" s="25" t="s">
        <v>1409</v>
      </c>
      <c r="BB218" s="14">
        <f t="shared" si="118"/>
        <v>672</v>
      </c>
      <c r="BC218" s="25" t="s">
        <v>1410</v>
      </c>
      <c r="BD218" s="14">
        <f t="shared" si="119"/>
        <v>373</v>
      </c>
      <c r="BE218" s="25" t="s">
        <v>1411</v>
      </c>
      <c r="BF218" s="14">
        <f t="shared" si="120"/>
        <v>16426</v>
      </c>
    </row>
    <row r="219" spans="1:58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AS219" s="13">
        <v>216</v>
      </c>
      <c r="AT219" s="13">
        <f t="shared" si="113"/>
        <v>4</v>
      </c>
      <c r="AU219" s="13">
        <f t="shared" si="114"/>
        <v>1102005</v>
      </c>
      <c r="AV219" s="13" t="s">
        <v>1380</v>
      </c>
      <c r="AW219" s="13">
        <f t="shared" si="115"/>
        <v>3</v>
      </c>
      <c r="AX219" s="13" t="s">
        <v>1401</v>
      </c>
      <c r="AY219" s="13">
        <f t="shared" si="116"/>
        <v>9</v>
      </c>
      <c r="AZ219" s="13" t="str">
        <f t="shared" si="117"/>
        <v>李轩辕魂珠-3 等级-9</v>
      </c>
      <c r="BA219" s="25" t="s">
        <v>1409</v>
      </c>
      <c r="BB219" s="14">
        <f t="shared" si="118"/>
        <v>768</v>
      </c>
      <c r="BC219" s="25" t="s">
        <v>1410</v>
      </c>
      <c r="BD219" s="14">
        <f t="shared" si="119"/>
        <v>427</v>
      </c>
      <c r="BE219" s="25" t="s">
        <v>1411</v>
      </c>
      <c r="BF219" s="14">
        <f t="shared" si="120"/>
        <v>18774</v>
      </c>
    </row>
    <row r="220" spans="1:58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AS220" s="13">
        <v>217</v>
      </c>
      <c r="AT220" s="13">
        <f t="shared" si="113"/>
        <v>4</v>
      </c>
      <c r="AU220" s="13">
        <f t="shared" si="114"/>
        <v>1102005</v>
      </c>
      <c r="AV220" s="13" t="s">
        <v>1380</v>
      </c>
      <c r="AW220" s="13">
        <f t="shared" si="115"/>
        <v>4</v>
      </c>
      <c r="AX220" s="13" t="s">
        <v>1401</v>
      </c>
      <c r="AY220" s="13">
        <f t="shared" si="116"/>
        <v>1</v>
      </c>
      <c r="AZ220" s="13" t="str">
        <f t="shared" si="117"/>
        <v>李轩辕魂珠-4 等级-1</v>
      </c>
      <c r="BA220" s="25" t="s">
        <v>1409</v>
      </c>
      <c r="BB220" s="14">
        <f t="shared" si="118"/>
        <v>120</v>
      </c>
      <c r="BC220" s="25" t="s">
        <v>1410</v>
      </c>
      <c r="BD220" s="14">
        <f t="shared" si="119"/>
        <v>67</v>
      </c>
      <c r="BE220" s="25" t="s">
        <v>1411</v>
      </c>
      <c r="BF220" s="14">
        <f t="shared" si="120"/>
        <v>2934</v>
      </c>
    </row>
    <row r="221" spans="1:58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AS221" s="13">
        <v>218</v>
      </c>
      <c r="AT221" s="13">
        <f t="shared" si="113"/>
        <v>4</v>
      </c>
      <c r="AU221" s="13">
        <f t="shared" si="114"/>
        <v>1102005</v>
      </c>
      <c r="AV221" s="13" t="s">
        <v>1380</v>
      </c>
      <c r="AW221" s="13">
        <f t="shared" si="115"/>
        <v>4</v>
      </c>
      <c r="AX221" s="13" t="s">
        <v>1401</v>
      </c>
      <c r="AY221" s="13">
        <f t="shared" si="116"/>
        <v>2</v>
      </c>
      <c r="AZ221" s="13" t="str">
        <f t="shared" si="117"/>
        <v>李轩辕魂珠-4 等级-2</v>
      </c>
      <c r="BA221" s="25" t="s">
        <v>1409</v>
      </c>
      <c r="BB221" s="14">
        <f t="shared" si="118"/>
        <v>180</v>
      </c>
      <c r="BC221" s="25" t="s">
        <v>1410</v>
      </c>
      <c r="BD221" s="14">
        <f t="shared" si="119"/>
        <v>100</v>
      </c>
      <c r="BE221" s="25" t="s">
        <v>1411</v>
      </c>
      <c r="BF221" s="14">
        <f t="shared" si="120"/>
        <v>4400</v>
      </c>
    </row>
    <row r="222" spans="1:58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AS222" s="13">
        <v>219</v>
      </c>
      <c r="AT222" s="13">
        <f t="shared" si="113"/>
        <v>4</v>
      </c>
      <c r="AU222" s="13">
        <f t="shared" si="114"/>
        <v>1102005</v>
      </c>
      <c r="AV222" s="13" t="s">
        <v>1380</v>
      </c>
      <c r="AW222" s="13">
        <f t="shared" si="115"/>
        <v>4</v>
      </c>
      <c r="AX222" s="13" t="s">
        <v>1401</v>
      </c>
      <c r="AY222" s="13">
        <f t="shared" si="116"/>
        <v>3</v>
      </c>
      <c r="AZ222" s="13" t="str">
        <f t="shared" si="117"/>
        <v>李轩辕魂珠-4 等级-3</v>
      </c>
      <c r="BA222" s="25" t="s">
        <v>1409</v>
      </c>
      <c r="BB222" s="14">
        <f t="shared" si="118"/>
        <v>240</v>
      </c>
      <c r="BC222" s="25" t="s">
        <v>1410</v>
      </c>
      <c r="BD222" s="14">
        <f t="shared" si="119"/>
        <v>133</v>
      </c>
      <c r="BE222" s="25" t="s">
        <v>1411</v>
      </c>
      <c r="BF222" s="14">
        <f t="shared" si="120"/>
        <v>5866</v>
      </c>
    </row>
    <row r="223" spans="1:58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AS223" s="13">
        <v>220</v>
      </c>
      <c r="AT223" s="13">
        <f t="shared" si="113"/>
        <v>4</v>
      </c>
      <c r="AU223" s="13">
        <f t="shared" si="114"/>
        <v>1102005</v>
      </c>
      <c r="AV223" s="13" t="s">
        <v>1380</v>
      </c>
      <c r="AW223" s="13">
        <f t="shared" si="115"/>
        <v>4</v>
      </c>
      <c r="AX223" s="13" t="s">
        <v>1401</v>
      </c>
      <c r="AY223" s="13">
        <f t="shared" si="116"/>
        <v>4</v>
      </c>
      <c r="AZ223" s="13" t="str">
        <f t="shared" si="117"/>
        <v>李轩辕魂珠-4 等级-4</v>
      </c>
      <c r="BA223" s="25" t="s">
        <v>1409</v>
      </c>
      <c r="BB223" s="14">
        <f t="shared" si="118"/>
        <v>360</v>
      </c>
      <c r="BC223" s="25" t="s">
        <v>1410</v>
      </c>
      <c r="BD223" s="14">
        <f t="shared" si="119"/>
        <v>200</v>
      </c>
      <c r="BE223" s="25" t="s">
        <v>1411</v>
      </c>
      <c r="BF223" s="14">
        <f t="shared" si="120"/>
        <v>8800</v>
      </c>
    </row>
    <row r="224" spans="1:58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AS224" s="13">
        <v>221</v>
      </c>
      <c r="AT224" s="13">
        <f t="shared" si="113"/>
        <v>4</v>
      </c>
      <c r="AU224" s="13">
        <f t="shared" si="114"/>
        <v>1102005</v>
      </c>
      <c r="AV224" s="13" t="s">
        <v>1380</v>
      </c>
      <c r="AW224" s="13">
        <f t="shared" si="115"/>
        <v>4</v>
      </c>
      <c r="AX224" s="13" t="s">
        <v>1401</v>
      </c>
      <c r="AY224" s="13">
        <f t="shared" si="116"/>
        <v>5</v>
      </c>
      <c r="AZ224" s="13" t="str">
        <f t="shared" si="117"/>
        <v>李轩辕魂珠-4 等级-5</v>
      </c>
      <c r="BA224" s="25" t="s">
        <v>1409</v>
      </c>
      <c r="BB224" s="14">
        <f t="shared" si="118"/>
        <v>480</v>
      </c>
      <c r="BC224" s="25" t="s">
        <v>1410</v>
      </c>
      <c r="BD224" s="14">
        <f t="shared" si="119"/>
        <v>267</v>
      </c>
      <c r="BE224" s="25" t="s">
        <v>1411</v>
      </c>
      <c r="BF224" s="14">
        <f t="shared" si="120"/>
        <v>11734</v>
      </c>
    </row>
    <row r="225" spans="1:58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AS225" s="13">
        <v>222</v>
      </c>
      <c r="AT225" s="13">
        <f t="shared" si="113"/>
        <v>4</v>
      </c>
      <c r="AU225" s="13">
        <f t="shared" si="114"/>
        <v>1102005</v>
      </c>
      <c r="AV225" s="13" t="s">
        <v>1380</v>
      </c>
      <c r="AW225" s="13">
        <f t="shared" si="115"/>
        <v>4</v>
      </c>
      <c r="AX225" s="13" t="s">
        <v>1401</v>
      </c>
      <c r="AY225" s="13">
        <f t="shared" si="116"/>
        <v>6</v>
      </c>
      <c r="AZ225" s="13" t="str">
        <f t="shared" si="117"/>
        <v>李轩辕魂珠-4 等级-6</v>
      </c>
      <c r="BA225" s="25" t="s">
        <v>1409</v>
      </c>
      <c r="BB225" s="14">
        <f t="shared" si="118"/>
        <v>600</v>
      </c>
      <c r="BC225" s="25" t="s">
        <v>1410</v>
      </c>
      <c r="BD225" s="14">
        <f t="shared" si="119"/>
        <v>333</v>
      </c>
      <c r="BE225" s="25" t="s">
        <v>1411</v>
      </c>
      <c r="BF225" s="14">
        <f t="shared" si="120"/>
        <v>14666</v>
      </c>
    </row>
    <row r="226" spans="1:58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AS226" s="13">
        <v>223</v>
      </c>
      <c r="AT226" s="13">
        <f t="shared" si="113"/>
        <v>4</v>
      </c>
      <c r="AU226" s="13">
        <f t="shared" si="114"/>
        <v>1102005</v>
      </c>
      <c r="AV226" s="13" t="s">
        <v>1380</v>
      </c>
      <c r="AW226" s="13">
        <f t="shared" si="115"/>
        <v>4</v>
      </c>
      <c r="AX226" s="13" t="s">
        <v>1401</v>
      </c>
      <c r="AY226" s="13">
        <f t="shared" si="116"/>
        <v>7</v>
      </c>
      <c r="AZ226" s="13" t="str">
        <f t="shared" si="117"/>
        <v>李轩辕魂珠-4 等级-7</v>
      </c>
      <c r="BA226" s="25" t="s">
        <v>1409</v>
      </c>
      <c r="BB226" s="14">
        <f t="shared" si="118"/>
        <v>720</v>
      </c>
      <c r="BC226" s="25" t="s">
        <v>1410</v>
      </c>
      <c r="BD226" s="14">
        <f t="shared" si="119"/>
        <v>400</v>
      </c>
      <c r="BE226" s="25" t="s">
        <v>1411</v>
      </c>
      <c r="BF226" s="14">
        <f t="shared" si="120"/>
        <v>17600</v>
      </c>
    </row>
    <row r="227" spans="1:58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AS227" s="13">
        <v>224</v>
      </c>
      <c r="AT227" s="13">
        <f t="shared" si="113"/>
        <v>4</v>
      </c>
      <c r="AU227" s="13">
        <f t="shared" si="114"/>
        <v>1102005</v>
      </c>
      <c r="AV227" s="13" t="s">
        <v>1380</v>
      </c>
      <c r="AW227" s="13">
        <f t="shared" si="115"/>
        <v>4</v>
      </c>
      <c r="AX227" s="13" t="s">
        <v>1401</v>
      </c>
      <c r="AY227" s="13">
        <f t="shared" si="116"/>
        <v>8</v>
      </c>
      <c r="AZ227" s="13" t="str">
        <f t="shared" si="117"/>
        <v>李轩辕魂珠-4 等级-8</v>
      </c>
      <c r="BA227" s="25" t="s">
        <v>1409</v>
      </c>
      <c r="BB227" s="14">
        <f t="shared" si="118"/>
        <v>840</v>
      </c>
      <c r="BC227" s="25" t="s">
        <v>1410</v>
      </c>
      <c r="BD227" s="14">
        <f t="shared" si="119"/>
        <v>467</v>
      </c>
      <c r="BE227" s="25" t="s">
        <v>1411</v>
      </c>
      <c r="BF227" s="14">
        <f t="shared" si="120"/>
        <v>20534</v>
      </c>
    </row>
    <row r="228" spans="1:58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AS228" s="13">
        <v>225</v>
      </c>
      <c r="AT228" s="13">
        <f t="shared" si="113"/>
        <v>4</v>
      </c>
      <c r="AU228" s="13">
        <f t="shared" si="114"/>
        <v>1102005</v>
      </c>
      <c r="AV228" s="13" t="s">
        <v>1380</v>
      </c>
      <c r="AW228" s="13">
        <f t="shared" si="115"/>
        <v>4</v>
      </c>
      <c r="AX228" s="13" t="s">
        <v>1401</v>
      </c>
      <c r="AY228" s="13">
        <f t="shared" si="116"/>
        <v>9</v>
      </c>
      <c r="AZ228" s="13" t="str">
        <f t="shared" si="117"/>
        <v>李轩辕魂珠-4 等级-9</v>
      </c>
      <c r="BA228" s="25" t="s">
        <v>1409</v>
      </c>
      <c r="BB228" s="14">
        <f t="shared" si="118"/>
        <v>960</v>
      </c>
      <c r="BC228" s="25" t="s">
        <v>1410</v>
      </c>
      <c r="BD228" s="14">
        <f t="shared" si="119"/>
        <v>533</v>
      </c>
      <c r="BE228" s="25" t="s">
        <v>1411</v>
      </c>
      <c r="BF228" s="14">
        <f t="shared" si="120"/>
        <v>23466</v>
      </c>
    </row>
    <row r="229" spans="1:58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AS229" s="13">
        <v>226</v>
      </c>
      <c r="AT229" s="13">
        <f t="shared" si="113"/>
        <v>4</v>
      </c>
      <c r="AU229" s="13">
        <f t="shared" si="114"/>
        <v>1102005</v>
      </c>
      <c r="AV229" s="13" t="s">
        <v>1380</v>
      </c>
      <c r="AW229" s="13">
        <f t="shared" si="115"/>
        <v>5</v>
      </c>
      <c r="AX229" s="13" t="s">
        <v>1401</v>
      </c>
      <c r="AY229" s="13">
        <f t="shared" si="116"/>
        <v>1</v>
      </c>
      <c r="AZ229" s="13" t="str">
        <f t="shared" si="117"/>
        <v>李轩辕魂珠-5 等级-1</v>
      </c>
      <c r="BA229" s="25" t="s">
        <v>1409</v>
      </c>
      <c r="BB229" s="14">
        <f t="shared" si="118"/>
        <v>240</v>
      </c>
      <c r="BC229" s="25" t="s">
        <v>1410</v>
      </c>
      <c r="BD229" s="14">
        <f t="shared" si="119"/>
        <v>133</v>
      </c>
      <c r="BE229" s="25" t="s">
        <v>1411</v>
      </c>
      <c r="BF229" s="14">
        <f t="shared" si="120"/>
        <v>5866</v>
      </c>
    </row>
    <row r="230" spans="1:58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AS230" s="13">
        <v>227</v>
      </c>
      <c r="AT230" s="13">
        <f t="shared" si="113"/>
        <v>4</v>
      </c>
      <c r="AU230" s="13">
        <f t="shared" si="114"/>
        <v>1102005</v>
      </c>
      <c r="AV230" s="13" t="s">
        <v>1380</v>
      </c>
      <c r="AW230" s="13">
        <f t="shared" si="115"/>
        <v>5</v>
      </c>
      <c r="AX230" s="13" t="s">
        <v>1401</v>
      </c>
      <c r="AY230" s="13">
        <f t="shared" si="116"/>
        <v>2</v>
      </c>
      <c r="AZ230" s="13" t="str">
        <f t="shared" si="117"/>
        <v>李轩辕魂珠-5 等级-2</v>
      </c>
      <c r="BA230" s="25" t="s">
        <v>1409</v>
      </c>
      <c r="BB230" s="14">
        <f t="shared" si="118"/>
        <v>360</v>
      </c>
      <c r="BC230" s="25" t="s">
        <v>1410</v>
      </c>
      <c r="BD230" s="14">
        <f t="shared" si="119"/>
        <v>200</v>
      </c>
      <c r="BE230" s="25" t="s">
        <v>1411</v>
      </c>
      <c r="BF230" s="14">
        <f t="shared" si="120"/>
        <v>8800</v>
      </c>
    </row>
    <row r="231" spans="1:58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AS231" s="13">
        <v>228</v>
      </c>
      <c r="AT231" s="13">
        <f t="shared" si="113"/>
        <v>4</v>
      </c>
      <c r="AU231" s="13">
        <f t="shared" si="114"/>
        <v>1102005</v>
      </c>
      <c r="AV231" s="13" t="s">
        <v>1380</v>
      </c>
      <c r="AW231" s="13">
        <f t="shared" si="115"/>
        <v>5</v>
      </c>
      <c r="AX231" s="13" t="s">
        <v>1401</v>
      </c>
      <c r="AY231" s="13">
        <f t="shared" si="116"/>
        <v>3</v>
      </c>
      <c r="AZ231" s="13" t="str">
        <f t="shared" si="117"/>
        <v>李轩辕魂珠-5 等级-3</v>
      </c>
      <c r="BA231" s="25" t="s">
        <v>1409</v>
      </c>
      <c r="BB231" s="14">
        <f t="shared" si="118"/>
        <v>480</v>
      </c>
      <c r="BC231" s="25" t="s">
        <v>1410</v>
      </c>
      <c r="BD231" s="14">
        <f t="shared" si="119"/>
        <v>267</v>
      </c>
      <c r="BE231" s="25" t="s">
        <v>1411</v>
      </c>
      <c r="BF231" s="14">
        <f t="shared" si="120"/>
        <v>11734</v>
      </c>
    </row>
    <row r="232" spans="1:58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AS232" s="13">
        <v>229</v>
      </c>
      <c r="AT232" s="13">
        <f t="shared" si="113"/>
        <v>4</v>
      </c>
      <c r="AU232" s="13">
        <f t="shared" si="114"/>
        <v>1102005</v>
      </c>
      <c r="AV232" s="13" t="s">
        <v>1380</v>
      </c>
      <c r="AW232" s="13">
        <f t="shared" si="115"/>
        <v>5</v>
      </c>
      <c r="AX232" s="13" t="s">
        <v>1401</v>
      </c>
      <c r="AY232" s="13">
        <f t="shared" si="116"/>
        <v>4</v>
      </c>
      <c r="AZ232" s="13" t="str">
        <f t="shared" si="117"/>
        <v>李轩辕魂珠-5 等级-4</v>
      </c>
      <c r="BA232" s="25" t="s">
        <v>1409</v>
      </c>
      <c r="BB232" s="14">
        <f t="shared" si="118"/>
        <v>720</v>
      </c>
      <c r="BC232" s="25" t="s">
        <v>1410</v>
      </c>
      <c r="BD232" s="14">
        <f t="shared" si="119"/>
        <v>400</v>
      </c>
      <c r="BE232" s="25" t="s">
        <v>1411</v>
      </c>
      <c r="BF232" s="14">
        <f t="shared" si="120"/>
        <v>17600</v>
      </c>
    </row>
    <row r="233" spans="1:58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AS233" s="13">
        <v>230</v>
      </c>
      <c r="AT233" s="13">
        <f t="shared" si="113"/>
        <v>4</v>
      </c>
      <c r="AU233" s="13">
        <f t="shared" si="114"/>
        <v>1102005</v>
      </c>
      <c r="AV233" s="13" t="s">
        <v>1380</v>
      </c>
      <c r="AW233" s="13">
        <f t="shared" si="115"/>
        <v>5</v>
      </c>
      <c r="AX233" s="13" t="s">
        <v>1401</v>
      </c>
      <c r="AY233" s="13">
        <f t="shared" si="116"/>
        <v>5</v>
      </c>
      <c r="AZ233" s="13" t="str">
        <f t="shared" si="117"/>
        <v>李轩辕魂珠-5 等级-5</v>
      </c>
      <c r="BA233" s="25" t="s">
        <v>1409</v>
      </c>
      <c r="BB233" s="14">
        <f t="shared" si="118"/>
        <v>960</v>
      </c>
      <c r="BC233" s="25" t="s">
        <v>1410</v>
      </c>
      <c r="BD233" s="14">
        <f t="shared" si="119"/>
        <v>533</v>
      </c>
      <c r="BE233" s="25" t="s">
        <v>1411</v>
      </c>
      <c r="BF233" s="14">
        <f t="shared" si="120"/>
        <v>23466</v>
      </c>
    </row>
    <row r="234" spans="1:58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AS234" s="13">
        <v>231</v>
      </c>
      <c r="AT234" s="13">
        <f t="shared" si="113"/>
        <v>4</v>
      </c>
      <c r="AU234" s="13">
        <f t="shared" si="114"/>
        <v>1102005</v>
      </c>
      <c r="AV234" s="13" t="s">
        <v>1380</v>
      </c>
      <c r="AW234" s="13">
        <f t="shared" si="115"/>
        <v>5</v>
      </c>
      <c r="AX234" s="13" t="s">
        <v>1401</v>
      </c>
      <c r="AY234" s="13">
        <f t="shared" si="116"/>
        <v>6</v>
      </c>
      <c r="AZ234" s="13" t="str">
        <f t="shared" si="117"/>
        <v>李轩辕魂珠-5 等级-6</v>
      </c>
      <c r="BA234" s="25" t="s">
        <v>1409</v>
      </c>
      <c r="BB234" s="14">
        <f t="shared" si="118"/>
        <v>1200</v>
      </c>
      <c r="BC234" s="25" t="s">
        <v>1410</v>
      </c>
      <c r="BD234" s="14">
        <f t="shared" si="119"/>
        <v>667</v>
      </c>
      <c r="BE234" s="25" t="s">
        <v>1411</v>
      </c>
      <c r="BF234" s="14">
        <f t="shared" si="120"/>
        <v>29334</v>
      </c>
    </row>
    <row r="235" spans="1:58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AS235" s="13">
        <v>232</v>
      </c>
      <c r="AT235" s="13">
        <f t="shared" si="113"/>
        <v>4</v>
      </c>
      <c r="AU235" s="13">
        <f t="shared" si="114"/>
        <v>1102005</v>
      </c>
      <c r="AV235" s="13" t="s">
        <v>1380</v>
      </c>
      <c r="AW235" s="13">
        <f t="shared" si="115"/>
        <v>5</v>
      </c>
      <c r="AX235" s="13" t="s">
        <v>1401</v>
      </c>
      <c r="AY235" s="13">
        <f t="shared" si="116"/>
        <v>7</v>
      </c>
      <c r="AZ235" s="13" t="str">
        <f t="shared" si="117"/>
        <v>李轩辕魂珠-5 等级-7</v>
      </c>
      <c r="BA235" s="25" t="s">
        <v>1409</v>
      </c>
      <c r="BB235" s="14">
        <f t="shared" si="118"/>
        <v>1440</v>
      </c>
      <c r="BC235" s="25" t="s">
        <v>1410</v>
      </c>
      <c r="BD235" s="14">
        <f t="shared" si="119"/>
        <v>800</v>
      </c>
      <c r="BE235" s="25" t="s">
        <v>1411</v>
      </c>
      <c r="BF235" s="14">
        <f t="shared" si="120"/>
        <v>35200</v>
      </c>
    </row>
    <row r="236" spans="1:58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AS236" s="13">
        <v>233</v>
      </c>
      <c r="AT236" s="13">
        <f t="shared" si="113"/>
        <v>4</v>
      </c>
      <c r="AU236" s="13">
        <f t="shared" si="114"/>
        <v>1102005</v>
      </c>
      <c r="AV236" s="13" t="s">
        <v>1380</v>
      </c>
      <c r="AW236" s="13">
        <f t="shared" si="115"/>
        <v>5</v>
      </c>
      <c r="AX236" s="13" t="s">
        <v>1401</v>
      </c>
      <c r="AY236" s="13">
        <f t="shared" si="116"/>
        <v>8</v>
      </c>
      <c r="AZ236" s="13" t="str">
        <f t="shared" si="117"/>
        <v>李轩辕魂珠-5 等级-8</v>
      </c>
      <c r="BA236" s="25" t="s">
        <v>1409</v>
      </c>
      <c r="BB236" s="14">
        <f t="shared" si="118"/>
        <v>1680</v>
      </c>
      <c r="BC236" s="25" t="s">
        <v>1410</v>
      </c>
      <c r="BD236" s="14">
        <f t="shared" si="119"/>
        <v>933</v>
      </c>
      <c r="BE236" s="25" t="s">
        <v>1411</v>
      </c>
      <c r="BF236" s="14">
        <f t="shared" si="120"/>
        <v>41066</v>
      </c>
    </row>
    <row r="237" spans="1:58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AS237" s="13">
        <v>234</v>
      </c>
      <c r="AT237" s="13">
        <f t="shared" si="113"/>
        <v>4</v>
      </c>
      <c r="AU237" s="13">
        <f t="shared" si="114"/>
        <v>1102005</v>
      </c>
      <c r="AV237" s="13" t="s">
        <v>1380</v>
      </c>
      <c r="AW237" s="13">
        <f t="shared" si="115"/>
        <v>5</v>
      </c>
      <c r="AX237" s="13" t="s">
        <v>1401</v>
      </c>
      <c r="AY237" s="13">
        <f t="shared" si="116"/>
        <v>9</v>
      </c>
      <c r="AZ237" s="13" t="str">
        <f t="shared" si="117"/>
        <v>李轩辕魂珠-5 等级-9</v>
      </c>
      <c r="BA237" s="25" t="s">
        <v>1409</v>
      </c>
      <c r="BB237" s="14">
        <f t="shared" si="118"/>
        <v>1920</v>
      </c>
      <c r="BC237" s="25" t="s">
        <v>1410</v>
      </c>
      <c r="BD237" s="14">
        <f t="shared" si="119"/>
        <v>1067</v>
      </c>
      <c r="BE237" s="25" t="s">
        <v>1411</v>
      </c>
      <c r="BF237" s="14">
        <f t="shared" si="120"/>
        <v>46934</v>
      </c>
    </row>
    <row r="238" spans="1:58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AS238" s="13">
        <v>235</v>
      </c>
      <c r="AT238" s="13">
        <f t="shared" si="113"/>
        <v>4</v>
      </c>
      <c r="AU238" s="13">
        <f t="shared" si="114"/>
        <v>1102005</v>
      </c>
      <c r="AV238" s="13" t="s">
        <v>1380</v>
      </c>
      <c r="AW238" s="13">
        <f t="shared" si="115"/>
        <v>6</v>
      </c>
      <c r="AX238" s="13" t="s">
        <v>1401</v>
      </c>
      <c r="AY238" s="13">
        <f t="shared" si="116"/>
        <v>1</v>
      </c>
      <c r="AZ238" s="13" t="str">
        <f t="shared" si="117"/>
        <v>李轩辕魂珠-6 等级-1</v>
      </c>
      <c r="BA238" s="25" t="s">
        <v>1409</v>
      </c>
      <c r="BB238" s="14">
        <f t="shared" si="118"/>
        <v>360</v>
      </c>
      <c r="BC238" s="25" t="s">
        <v>1410</v>
      </c>
      <c r="BD238" s="14">
        <f t="shared" si="119"/>
        <v>200</v>
      </c>
      <c r="BE238" s="25" t="s">
        <v>1411</v>
      </c>
      <c r="BF238" s="14">
        <f t="shared" si="120"/>
        <v>8800</v>
      </c>
    </row>
    <row r="239" spans="1:58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AS239" s="13">
        <v>236</v>
      </c>
      <c r="AT239" s="13">
        <f t="shared" si="113"/>
        <v>4</v>
      </c>
      <c r="AU239" s="13">
        <f t="shared" si="114"/>
        <v>1102005</v>
      </c>
      <c r="AV239" s="13" t="s">
        <v>1380</v>
      </c>
      <c r="AW239" s="13">
        <f t="shared" si="115"/>
        <v>6</v>
      </c>
      <c r="AX239" s="13" t="s">
        <v>1401</v>
      </c>
      <c r="AY239" s="13">
        <f t="shared" si="116"/>
        <v>2</v>
      </c>
      <c r="AZ239" s="13" t="str">
        <f t="shared" si="117"/>
        <v>李轩辕魂珠-6 等级-2</v>
      </c>
      <c r="BA239" s="25" t="s">
        <v>1409</v>
      </c>
      <c r="BB239" s="14">
        <f t="shared" si="118"/>
        <v>540</v>
      </c>
      <c r="BC239" s="25" t="s">
        <v>1410</v>
      </c>
      <c r="BD239" s="14">
        <f t="shared" si="119"/>
        <v>300</v>
      </c>
      <c r="BE239" s="25" t="s">
        <v>1411</v>
      </c>
      <c r="BF239" s="14">
        <f t="shared" si="120"/>
        <v>13200</v>
      </c>
    </row>
    <row r="240" spans="1:58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AS240" s="13">
        <v>237</v>
      </c>
      <c r="AT240" s="13">
        <f t="shared" si="113"/>
        <v>4</v>
      </c>
      <c r="AU240" s="13">
        <f t="shared" si="114"/>
        <v>1102005</v>
      </c>
      <c r="AV240" s="13" t="s">
        <v>1380</v>
      </c>
      <c r="AW240" s="13">
        <f t="shared" si="115"/>
        <v>6</v>
      </c>
      <c r="AX240" s="13" t="s">
        <v>1401</v>
      </c>
      <c r="AY240" s="13">
        <f t="shared" si="116"/>
        <v>3</v>
      </c>
      <c r="AZ240" s="13" t="str">
        <f t="shared" si="117"/>
        <v>李轩辕魂珠-6 等级-3</v>
      </c>
      <c r="BA240" s="25" t="s">
        <v>1409</v>
      </c>
      <c r="BB240" s="14">
        <f t="shared" si="118"/>
        <v>720</v>
      </c>
      <c r="BC240" s="25" t="s">
        <v>1410</v>
      </c>
      <c r="BD240" s="14">
        <f t="shared" si="119"/>
        <v>400</v>
      </c>
      <c r="BE240" s="25" t="s">
        <v>1411</v>
      </c>
      <c r="BF240" s="14">
        <f t="shared" si="120"/>
        <v>17600</v>
      </c>
    </row>
    <row r="241" spans="1:58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AS241" s="13">
        <v>238</v>
      </c>
      <c r="AT241" s="13">
        <f t="shared" si="113"/>
        <v>4</v>
      </c>
      <c r="AU241" s="13">
        <f t="shared" si="114"/>
        <v>1102005</v>
      </c>
      <c r="AV241" s="13" t="s">
        <v>1380</v>
      </c>
      <c r="AW241" s="13">
        <f t="shared" si="115"/>
        <v>6</v>
      </c>
      <c r="AX241" s="13" t="s">
        <v>1401</v>
      </c>
      <c r="AY241" s="13">
        <f t="shared" si="116"/>
        <v>4</v>
      </c>
      <c r="AZ241" s="13" t="str">
        <f t="shared" si="117"/>
        <v>李轩辕魂珠-6 等级-4</v>
      </c>
      <c r="BA241" s="25" t="s">
        <v>1409</v>
      </c>
      <c r="BB241" s="14">
        <f t="shared" si="118"/>
        <v>1080</v>
      </c>
      <c r="BC241" s="25" t="s">
        <v>1410</v>
      </c>
      <c r="BD241" s="14">
        <f t="shared" si="119"/>
        <v>600</v>
      </c>
      <c r="BE241" s="25" t="s">
        <v>1411</v>
      </c>
      <c r="BF241" s="14">
        <f t="shared" si="120"/>
        <v>26400</v>
      </c>
    </row>
    <row r="242" spans="1:58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AS242" s="13">
        <v>239</v>
      </c>
      <c r="AT242" s="13">
        <f t="shared" si="113"/>
        <v>4</v>
      </c>
      <c r="AU242" s="13">
        <f t="shared" si="114"/>
        <v>1102005</v>
      </c>
      <c r="AV242" s="13" t="s">
        <v>1380</v>
      </c>
      <c r="AW242" s="13">
        <f t="shared" si="115"/>
        <v>6</v>
      </c>
      <c r="AX242" s="13" t="s">
        <v>1401</v>
      </c>
      <c r="AY242" s="13">
        <f t="shared" si="116"/>
        <v>5</v>
      </c>
      <c r="AZ242" s="13" t="str">
        <f t="shared" si="117"/>
        <v>李轩辕魂珠-6 等级-5</v>
      </c>
      <c r="BA242" s="25" t="s">
        <v>1409</v>
      </c>
      <c r="BB242" s="14">
        <f t="shared" si="118"/>
        <v>1440</v>
      </c>
      <c r="BC242" s="25" t="s">
        <v>1410</v>
      </c>
      <c r="BD242" s="14">
        <f t="shared" si="119"/>
        <v>800</v>
      </c>
      <c r="BE242" s="25" t="s">
        <v>1411</v>
      </c>
      <c r="BF242" s="14">
        <f t="shared" si="120"/>
        <v>35200</v>
      </c>
    </row>
    <row r="243" spans="1:58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AS243" s="13">
        <v>240</v>
      </c>
      <c r="AT243" s="13">
        <f t="shared" si="113"/>
        <v>4</v>
      </c>
      <c r="AU243" s="13">
        <f t="shared" si="114"/>
        <v>1102005</v>
      </c>
      <c r="AV243" s="13" t="s">
        <v>1380</v>
      </c>
      <c r="AW243" s="13">
        <f t="shared" si="115"/>
        <v>6</v>
      </c>
      <c r="AX243" s="13" t="s">
        <v>1401</v>
      </c>
      <c r="AY243" s="13">
        <f t="shared" si="116"/>
        <v>6</v>
      </c>
      <c r="AZ243" s="13" t="str">
        <f t="shared" si="117"/>
        <v>李轩辕魂珠-6 等级-6</v>
      </c>
      <c r="BA243" s="25" t="s">
        <v>1409</v>
      </c>
      <c r="BB243" s="14">
        <f t="shared" si="118"/>
        <v>1800</v>
      </c>
      <c r="BC243" s="25" t="s">
        <v>1410</v>
      </c>
      <c r="BD243" s="14">
        <f t="shared" si="119"/>
        <v>1000</v>
      </c>
      <c r="BE243" s="25" t="s">
        <v>1411</v>
      </c>
      <c r="BF243" s="14">
        <f t="shared" si="120"/>
        <v>44000</v>
      </c>
    </row>
    <row r="244" spans="1:58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AS244" s="13">
        <v>241</v>
      </c>
      <c r="AT244" s="13">
        <f t="shared" si="113"/>
        <v>4</v>
      </c>
      <c r="AU244" s="13">
        <f t="shared" si="114"/>
        <v>1102005</v>
      </c>
      <c r="AV244" s="13" t="s">
        <v>1380</v>
      </c>
      <c r="AW244" s="13">
        <f t="shared" si="115"/>
        <v>6</v>
      </c>
      <c r="AX244" s="13" t="s">
        <v>1401</v>
      </c>
      <c r="AY244" s="13">
        <f t="shared" si="116"/>
        <v>7</v>
      </c>
      <c r="AZ244" s="13" t="str">
        <f t="shared" si="117"/>
        <v>李轩辕魂珠-6 等级-7</v>
      </c>
      <c r="BA244" s="25" t="s">
        <v>1409</v>
      </c>
      <c r="BB244" s="14">
        <f t="shared" si="118"/>
        <v>2160</v>
      </c>
      <c r="BC244" s="25" t="s">
        <v>1410</v>
      </c>
      <c r="BD244" s="14">
        <f t="shared" si="119"/>
        <v>1200</v>
      </c>
      <c r="BE244" s="25" t="s">
        <v>1411</v>
      </c>
      <c r="BF244" s="14">
        <f t="shared" si="120"/>
        <v>52800</v>
      </c>
    </row>
    <row r="245" spans="1:58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AS245" s="13">
        <v>242</v>
      </c>
      <c r="AT245" s="13">
        <f t="shared" si="113"/>
        <v>4</v>
      </c>
      <c r="AU245" s="13">
        <f t="shared" si="114"/>
        <v>1102005</v>
      </c>
      <c r="AV245" s="13" t="s">
        <v>1380</v>
      </c>
      <c r="AW245" s="13">
        <f t="shared" si="115"/>
        <v>6</v>
      </c>
      <c r="AX245" s="13" t="s">
        <v>1401</v>
      </c>
      <c r="AY245" s="13">
        <f t="shared" si="116"/>
        <v>8</v>
      </c>
      <c r="AZ245" s="13" t="str">
        <f t="shared" si="117"/>
        <v>李轩辕魂珠-6 等级-8</v>
      </c>
      <c r="BA245" s="25" t="s">
        <v>1409</v>
      </c>
      <c r="BB245" s="14">
        <f t="shared" si="118"/>
        <v>2520</v>
      </c>
      <c r="BC245" s="25" t="s">
        <v>1410</v>
      </c>
      <c r="BD245" s="14">
        <f t="shared" si="119"/>
        <v>1400</v>
      </c>
      <c r="BE245" s="25" t="s">
        <v>1411</v>
      </c>
      <c r="BF245" s="14">
        <f t="shared" si="120"/>
        <v>61600</v>
      </c>
    </row>
    <row r="246" spans="1:58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AS246" s="13">
        <v>243</v>
      </c>
      <c r="AT246" s="13">
        <f t="shared" si="113"/>
        <v>4</v>
      </c>
      <c r="AU246" s="13">
        <f t="shared" si="114"/>
        <v>1102005</v>
      </c>
      <c r="AV246" s="13" t="s">
        <v>1380</v>
      </c>
      <c r="AW246" s="13">
        <f t="shared" si="115"/>
        <v>6</v>
      </c>
      <c r="AX246" s="13" t="s">
        <v>1401</v>
      </c>
      <c r="AY246" s="13">
        <f t="shared" si="116"/>
        <v>9</v>
      </c>
      <c r="AZ246" s="13" t="str">
        <f t="shared" si="117"/>
        <v>李轩辕魂珠-6 等级-9</v>
      </c>
      <c r="BA246" s="25" t="s">
        <v>1409</v>
      </c>
      <c r="BB246" s="14">
        <f t="shared" si="118"/>
        <v>2880</v>
      </c>
      <c r="BC246" s="25" t="s">
        <v>1410</v>
      </c>
      <c r="BD246" s="14">
        <f t="shared" si="119"/>
        <v>1600</v>
      </c>
      <c r="BE246" s="25" t="s">
        <v>1411</v>
      </c>
      <c r="BF246" s="14">
        <f t="shared" si="120"/>
        <v>70400</v>
      </c>
    </row>
    <row r="247" spans="1:58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AS247" s="13">
        <v>244</v>
      </c>
      <c r="AT247" s="13">
        <f t="shared" si="113"/>
        <v>4</v>
      </c>
      <c r="AU247" s="13">
        <f t="shared" si="114"/>
        <v>1102005</v>
      </c>
      <c r="AV247" s="13" t="s">
        <v>1380</v>
      </c>
      <c r="AW247" s="13">
        <f t="shared" si="115"/>
        <v>7</v>
      </c>
      <c r="AX247" s="13" t="s">
        <v>1401</v>
      </c>
      <c r="AY247" s="13">
        <f t="shared" si="116"/>
        <v>1</v>
      </c>
      <c r="AZ247" s="13" t="str">
        <f t="shared" si="117"/>
        <v>李轩辕魂珠-7 等级-1</v>
      </c>
      <c r="BA247" s="25" t="s">
        <v>1409</v>
      </c>
      <c r="BB247" s="14">
        <f t="shared" si="118"/>
        <v>480</v>
      </c>
      <c r="BC247" s="25" t="s">
        <v>1410</v>
      </c>
      <c r="BD247" s="14">
        <f t="shared" si="119"/>
        <v>267</v>
      </c>
      <c r="BE247" s="25" t="s">
        <v>1411</v>
      </c>
      <c r="BF247" s="14">
        <f t="shared" si="120"/>
        <v>11734</v>
      </c>
    </row>
    <row r="248" spans="1:58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AS248" s="13">
        <v>245</v>
      </c>
      <c r="AT248" s="13">
        <f t="shared" si="113"/>
        <v>4</v>
      </c>
      <c r="AU248" s="13">
        <f t="shared" si="114"/>
        <v>1102005</v>
      </c>
      <c r="AV248" s="13" t="s">
        <v>1380</v>
      </c>
      <c r="AW248" s="13">
        <f t="shared" si="115"/>
        <v>7</v>
      </c>
      <c r="AX248" s="13" t="s">
        <v>1401</v>
      </c>
      <c r="AY248" s="13">
        <f t="shared" si="116"/>
        <v>2</v>
      </c>
      <c r="AZ248" s="13" t="str">
        <f t="shared" si="117"/>
        <v>李轩辕魂珠-7 等级-2</v>
      </c>
      <c r="BA248" s="25" t="s">
        <v>1409</v>
      </c>
      <c r="BB248" s="14">
        <f t="shared" si="118"/>
        <v>720</v>
      </c>
      <c r="BC248" s="25" t="s">
        <v>1410</v>
      </c>
      <c r="BD248" s="14">
        <f t="shared" si="119"/>
        <v>400</v>
      </c>
      <c r="BE248" s="25" t="s">
        <v>1411</v>
      </c>
      <c r="BF248" s="14">
        <f t="shared" si="120"/>
        <v>17600</v>
      </c>
    </row>
    <row r="249" spans="1:58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AS249" s="13">
        <v>246</v>
      </c>
      <c r="AT249" s="13">
        <f t="shared" si="113"/>
        <v>4</v>
      </c>
      <c r="AU249" s="13">
        <f t="shared" si="114"/>
        <v>1102005</v>
      </c>
      <c r="AV249" s="13" t="s">
        <v>1380</v>
      </c>
      <c r="AW249" s="13">
        <f t="shared" si="115"/>
        <v>7</v>
      </c>
      <c r="AX249" s="13" t="s">
        <v>1401</v>
      </c>
      <c r="AY249" s="13">
        <f t="shared" si="116"/>
        <v>3</v>
      </c>
      <c r="AZ249" s="13" t="str">
        <f t="shared" si="117"/>
        <v>李轩辕魂珠-7 等级-3</v>
      </c>
      <c r="BA249" s="25" t="s">
        <v>1409</v>
      </c>
      <c r="BB249" s="14">
        <f t="shared" si="118"/>
        <v>960</v>
      </c>
      <c r="BC249" s="25" t="s">
        <v>1410</v>
      </c>
      <c r="BD249" s="14">
        <f t="shared" si="119"/>
        <v>533</v>
      </c>
      <c r="BE249" s="25" t="s">
        <v>1411</v>
      </c>
      <c r="BF249" s="14">
        <f t="shared" si="120"/>
        <v>23466</v>
      </c>
    </row>
    <row r="250" spans="1:58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AS250" s="13">
        <v>247</v>
      </c>
      <c r="AT250" s="13">
        <f t="shared" si="113"/>
        <v>4</v>
      </c>
      <c r="AU250" s="13">
        <f t="shared" si="114"/>
        <v>1102005</v>
      </c>
      <c r="AV250" s="13" t="s">
        <v>1380</v>
      </c>
      <c r="AW250" s="13">
        <f t="shared" si="115"/>
        <v>7</v>
      </c>
      <c r="AX250" s="13" t="s">
        <v>1401</v>
      </c>
      <c r="AY250" s="13">
        <f t="shared" si="116"/>
        <v>4</v>
      </c>
      <c r="AZ250" s="13" t="str">
        <f t="shared" si="117"/>
        <v>李轩辕魂珠-7 等级-4</v>
      </c>
      <c r="BA250" s="25" t="s">
        <v>1409</v>
      </c>
      <c r="BB250" s="14">
        <f t="shared" si="118"/>
        <v>1440</v>
      </c>
      <c r="BC250" s="25" t="s">
        <v>1410</v>
      </c>
      <c r="BD250" s="14">
        <f t="shared" si="119"/>
        <v>800</v>
      </c>
      <c r="BE250" s="25" t="s">
        <v>1411</v>
      </c>
      <c r="BF250" s="14">
        <f t="shared" si="120"/>
        <v>35200</v>
      </c>
    </row>
    <row r="251" spans="1:58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AS251" s="13">
        <v>248</v>
      </c>
      <c r="AT251" s="13">
        <f t="shared" si="113"/>
        <v>4</v>
      </c>
      <c r="AU251" s="13">
        <f t="shared" si="114"/>
        <v>1102005</v>
      </c>
      <c r="AV251" s="13" t="s">
        <v>1380</v>
      </c>
      <c r="AW251" s="13">
        <f t="shared" si="115"/>
        <v>7</v>
      </c>
      <c r="AX251" s="13" t="s">
        <v>1401</v>
      </c>
      <c r="AY251" s="13">
        <f t="shared" si="116"/>
        <v>5</v>
      </c>
      <c r="AZ251" s="13" t="str">
        <f t="shared" si="117"/>
        <v>李轩辕魂珠-7 等级-5</v>
      </c>
      <c r="BA251" s="25" t="s">
        <v>1409</v>
      </c>
      <c r="BB251" s="14">
        <f t="shared" si="118"/>
        <v>1920</v>
      </c>
      <c r="BC251" s="25" t="s">
        <v>1410</v>
      </c>
      <c r="BD251" s="14">
        <f t="shared" si="119"/>
        <v>1067</v>
      </c>
      <c r="BE251" s="25" t="s">
        <v>1411</v>
      </c>
      <c r="BF251" s="14">
        <f t="shared" si="120"/>
        <v>46934</v>
      </c>
    </row>
    <row r="252" spans="1:58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AS252" s="13">
        <v>249</v>
      </c>
      <c r="AT252" s="13">
        <f t="shared" si="113"/>
        <v>4</v>
      </c>
      <c r="AU252" s="13">
        <f t="shared" si="114"/>
        <v>1102005</v>
      </c>
      <c r="AV252" s="13" t="s">
        <v>1380</v>
      </c>
      <c r="AW252" s="13">
        <f t="shared" si="115"/>
        <v>7</v>
      </c>
      <c r="AX252" s="13" t="s">
        <v>1401</v>
      </c>
      <c r="AY252" s="13">
        <f t="shared" si="116"/>
        <v>6</v>
      </c>
      <c r="AZ252" s="13" t="str">
        <f t="shared" si="117"/>
        <v>李轩辕魂珠-7 等级-6</v>
      </c>
      <c r="BA252" s="25" t="s">
        <v>1409</v>
      </c>
      <c r="BB252" s="14">
        <f t="shared" si="118"/>
        <v>2400</v>
      </c>
      <c r="BC252" s="25" t="s">
        <v>1410</v>
      </c>
      <c r="BD252" s="14">
        <f t="shared" si="119"/>
        <v>1333</v>
      </c>
      <c r="BE252" s="25" t="s">
        <v>1411</v>
      </c>
      <c r="BF252" s="14">
        <f t="shared" si="120"/>
        <v>58666</v>
      </c>
    </row>
    <row r="253" spans="1:58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AS253" s="13">
        <v>250</v>
      </c>
      <c r="AT253" s="13">
        <f t="shared" si="113"/>
        <v>4</v>
      </c>
      <c r="AU253" s="13">
        <f t="shared" si="114"/>
        <v>1102005</v>
      </c>
      <c r="AV253" s="13" t="s">
        <v>1380</v>
      </c>
      <c r="AW253" s="13">
        <f t="shared" si="115"/>
        <v>7</v>
      </c>
      <c r="AX253" s="13" t="s">
        <v>1401</v>
      </c>
      <c r="AY253" s="13">
        <f t="shared" si="116"/>
        <v>7</v>
      </c>
      <c r="AZ253" s="13" t="str">
        <f t="shared" si="117"/>
        <v>李轩辕魂珠-7 等级-7</v>
      </c>
      <c r="BA253" s="25" t="s">
        <v>1409</v>
      </c>
      <c r="BB253" s="14">
        <f t="shared" si="118"/>
        <v>2880</v>
      </c>
      <c r="BC253" s="25" t="s">
        <v>1410</v>
      </c>
      <c r="BD253" s="14">
        <f t="shared" si="119"/>
        <v>1600</v>
      </c>
      <c r="BE253" s="25" t="s">
        <v>1411</v>
      </c>
      <c r="BF253" s="14">
        <f t="shared" si="120"/>
        <v>70400</v>
      </c>
    </row>
    <row r="254" spans="1:58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AS254" s="13">
        <v>251</v>
      </c>
      <c r="AT254" s="13">
        <f t="shared" si="113"/>
        <v>4</v>
      </c>
      <c r="AU254" s="13">
        <f t="shared" si="114"/>
        <v>1102005</v>
      </c>
      <c r="AV254" s="13" t="s">
        <v>1380</v>
      </c>
      <c r="AW254" s="13">
        <f t="shared" si="115"/>
        <v>7</v>
      </c>
      <c r="AX254" s="13" t="s">
        <v>1401</v>
      </c>
      <c r="AY254" s="13">
        <f t="shared" si="116"/>
        <v>8</v>
      </c>
      <c r="AZ254" s="13" t="str">
        <f t="shared" si="117"/>
        <v>李轩辕魂珠-7 等级-8</v>
      </c>
      <c r="BA254" s="25" t="s">
        <v>1409</v>
      </c>
      <c r="BB254" s="14">
        <f t="shared" si="118"/>
        <v>3360</v>
      </c>
      <c r="BC254" s="25" t="s">
        <v>1410</v>
      </c>
      <c r="BD254" s="14">
        <f t="shared" si="119"/>
        <v>1867</v>
      </c>
      <c r="BE254" s="25" t="s">
        <v>1411</v>
      </c>
      <c r="BF254" s="14">
        <f t="shared" si="120"/>
        <v>82134</v>
      </c>
    </row>
    <row r="255" spans="1:58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AS255" s="13">
        <v>252</v>
      </c>
      <c r="AT255" s="13">
        <f t="shared" si="113"/>
        <v>4</v>
      </c>
      <c r="AU255" s="13">
        <f t="shared" si="114"/>
        <v>1102005</v>
      </c>
      <c r="AV255" s="13" t="s">
        <v>1380</v>
      </c>
      <c r="AW255" s="13">
        <f t="shared" si="115"/>
        <v>7</v>
      </c>
      <c r="AX255" s="13" t="s">
        <v>1401</v>
      </c>
      <c r="AY255" s="13">
        <f t="shared" si="116"/>
        <v>9</v>
      </c>
      <c r="AZ255" s="13" t="str">
        <f t="shared" si="117"/>
        <v>李轩辕魂珠-7 等级-9</v>
      </c>
      <c r="BA255" s="25" t="s">
        <v>1409</v>
      </c>
      <c r="BB255" s="14">
        <f t="shared" si="118"/>
        <v>3840</v>
      </c>
      <c r="BC255" s="25" t="s">
        <v>1410</v>
      </c>
      <c r="BD255" s="14">
        <f t="shared" si="119"/>
        <v>2133</v>
      </c>
      <c r="BE255" s="25" t="s">
        <v>1411</v>
      </c>
      <c r="BF255" s="14">
        <f t="shared" si="120"/>
        <v>93866</v>
      </c>
    </row>
    <row r="256" spans="1:58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AS256" s="13">
        <v>253</v>
      </c>
      <c r="AT256" s="13">
        <f t="shared" si="113"/>
        <v>5</v>
      </c>
      <c r="AU256" s="13">
        <f t="shared" si="114"/>
        <v>1102006</v>
      </c>
      <c r="AV256" s="13" t="s">
        <v>1380</v>
      </c>
      <c r="AW256" s="13">
        <f t="shared" si="115"/>
        <v>1</v>
      </c>
      <c r="AX256" s="13" t="s">
        <v>1401</v>
      </c>
      <c r="AY256" s="13">
        <f t="shared" si="116"/>
        <v>1</v>
      </c>
      <c r="AZ256" s="13" t="str">
        <f t="shared" si="117"/>
        <v>项羽魂珠-1 等级-1</v>
      </c>
      <c r="BA256" s="25" t="s">
        <v>1409</v>
      </c>
      <c r="BB256" s="14">
        <f t="shared" si="118"/>
        <v>72</v>
      </c>
      <c r="BC256" s="25" t="s">
        <v>1410</v>
      </c>
      <c r="BD256" s="14">
        <f t="shared" si="119"/>
        <v>41</v>
      </c>
      <c r="BE256" s="25" t="s">
        <v>1411</v>
      </c>
      <c r="BF256" s="14">
        <f t="shared" si="120"/>
        <v>1440</v>
      </c>
    </row>
    <row r="257" spans="1:58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AS257" s="13">
        <v>254</v>
      </c>
      <c r="AT257" s="13">
        <f t="shared" si="113"/>
        <v>5</v>
      </c>
      <c r="AU257" s="13">
        <f t="shared" si="114"/>
        <v>1102006</v>
      </c>
      <c r="AV257" s="13" t="s">
        <v>1380</v>
      </c>
      <c r="AW257" s="13">
        <f t="shared" si="115"/>
        <v>1</v>
      </c>
      <c r="AX257" s="13" t="s">
        <v>1401</v>
      </c>
      <c r="AY257" s="13">
        <f t="shared" si="116"/>
        <v>2</v>
      </c>
      <c r="AZ257" s="13" t="str">
        <f t="shared" si="117"/>
        <v>项羽魂珠-1 等级-2</v>
      </c>
      <c r="BA257" s="25" t="s">
        <v>1409</v>
      </c>
      <c r="BB257" s="14">
        <f t="shared" si="118"/>
        <v>108</v>
      </c>
      <c r="BC257" s="25" t="s">
        <v>1410</v>
      </c>
      <c r="BD257" s="14">
        <f t="shared" si="119"/>
        <v>60</v>
      </c>
      <c r="BE257" s="25" t="s">
        <v>1411</v>
      </c>
      <c r="BF257" s="14">
        <f t="shared" si="120"/>
        <v>2160</v>
      </c>
    </row>
    <row r="258" spans="1:58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AS258" s="13">
        <v>255</v>
      </c>
      <c r="AT258" s="13">
        <f t="shared" si="113"/>
        <v>5</v>
      </c>
      <c r="AU258" s="13">
        <f t="shared" si="114"/>
        <v>1102006</v>
      </c>
      <c r="AV258" s="13" t="s">
        <v>1380</v>
      </c>
      <c r="AW258" s="13">
        <f t="shared" si="115"/>
        <v>1</v>
      </c>
      <c r="AX258" s="13" t="s">
        <v>1401</v>
      </c>
      <c r="AY258" s="13">
        <f t="shared" si="116"/>
        <v>3</v>
      </c>
      <c r="AZ258" s="13" t="str">
        <f t="shared" si="117"/>
        <v>项羽魂珠-1 等级-3</v>
      </c>
      <c r="BA258" s="25" t="s">
        <v>1409</v>
      </c>
      <c r="BB258" s="14">
        <f t="shared" si="118"/>
        <v>144</v>
      </c>
      <c r="BC258" s="25" t="s">
        <v>1410</v>
      </c>
      <c r="BD258" s="14">
        <f t="shared" si="119"/>
        <v>80</v>
      </c>
      <c r="BE258" s="25" t="s">
        <v>1411</v>
      </c>
      <c r="BF258" s="14">
        <f t="shared" si="120"/>
        <v>2880</v>
      </c>
    </row>
    <row r="259" spans="1:58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AS259" s="13">
        <v>256</v>
      </c>
      <c r="AT259" s="13">
        <f t="shared" si="113"/>
        <v>5</v>
      </c>
      <c r="AU259" s="13">
        <f t="shared" si="114"/>
        <v>1102006</v>
      </c>
      <c r="AV259" s="13" t="s">
        <v>1380</v>
      </c>
      <c r="AW259" s="13">
        <f t="shared" si="115"/>
        <v>1</v>
      </c>
      <c r="AX259" s="13" t="s">
        <v>1401</v>
      </c>
      <c r="AY259" s="13">
        <f t="shared" si="116"/>
        <v>4</v>
      </c>
      <c r="AZ259" s="13" t="str">
        <f t="shared" si="117"/>
        <v>项羽魂珠-1 等级-4</v>
      </c>
      <c r="BA259" s="25" t="s">
        <v>1409</v>
      </c>
      <c r="BB259" s="14">
        <f t="shared" si="118"/>
        <v>216</v>
      </c>
      <c r="BC259" s="25" t="s">
        <v>1410</v>
      </c>
      <c r="BD259" s="14">
        <f t="shared" si="119"/>
        <v>120</v>
      </c>
      <c r="BE259" s="25" t="s">
        <v>1411</v>
      </c>
      <c r="BF259" s="14">
        <f t="shared" si="120"/>
        <v>4320</v>
      </c>
    </row>
    <row r="260" spans="1:58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AS260" s="13">
        <v>257</v>
      </c>
      <c r="AT260" s="13">
        <f t="shared" si="113"/>
        <v>5</v>
      </c>
      <c r="AU260" s="13">
        <f t="shared" si="114"/>
        <v>1102006</v>
      </c>
      <c r="AV260" s="13" t="s">
        <v>1380</v>
      </c>
      <c r="AW260" s="13">
        <f t="shared" si="115"/>
        <v>1</v>
      </c>
      <c r="AX260" s="13" t="s">
        <v>1401</v>
      </c>
      <c r="AY260" s="13">
        <f t="shared" si="116"/>
        <v>5</v>
      </c>
      <c r="AZ260" s="13" t="str">
        <f t="shared" si="117"/>
        <v>项羽魂珠-1 等级-5</v>
      </c>
      <c r="BA260" s="25" t="s">
        <v>1409</v>
      </c>
      <c r="BB260" s="14">
        <f t="shared" si="118"/>
        <v>288</v>
      </c>
      <c r="BC260" s="25" t="s">
        <v>1410</v>
      </c>
      <c r="BD260" s="14">
        <f t="shared" si="119"/>
        <v>161</v>
      </c>
      <c r="BE260" s="25" t="s">
        <v>1411</v>
      </c>
      <c r="BF260" s="14">
        <f t="shared" si="120"/>
        <v>5760</v>
      </c>
    </row>
    <row r="261" spans="1:58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AS261" s="13">
        <v>258</v>
      </c>
      <c r="AT261" s="13">
        <f t="shared" ref="AT261:AT324" si="121">INT((AS261-1)/63)+1</f>
        <v>5</v>
      </c>
      <c r="AU261" s="13">
        <f t="shared" ref="AU261:AU324" si="122">INDEX($W$4:$W$19,AT261)</f>
        <v>1102006</v>
      </c>
      <c r="AV261" s="13" t="s">
        <v>1380</v>
      </c>
      <c r="AW261" s="13">
        <f t="shared" ref="AW261:AW324" si="123">INT(((AS261-(AT261-1)*63)-1)/9)+1</f>
        <v>1</v>
      </c>
      <c r="AX261" s="13" t="s">
        <v>1401</v>
      </c>
      <c r="AY261" s="13">
        <f t="shared" ref="AY261:AY324" si="124">AS261-(AT261-1)*63-(AW261-1)*9</f>
        <v>6</v>
      </c>
      <c r="AZ261" s="13" t="str">
        <f t="shared" ref="AZ261:AZ324" si="125">INDEX($X$4:$X$19,AT261)&amp;"魂珠-"&amp;AW261&amp;" 等级-"&amp;AY261</f>
        <v>项羽魂珠-1 等级-6</v>
      </c>
      <c r="BA261" s="25" t="s">
        <v>1409</v>
      </c>
      <c r="BB261" s="14">
        <f t="shared" ref="BB261:BB324" si="126">ROUND(INDEX(Q$4:Q$66,($AW261-1)*9+$AY261)*INDEX(AC$4:AC$19,$AT261),0)</f>
        <v>360</v>
      </c>
      <c r="BC261" s="25" t="s">
        <v>1410</v>
      </c>
      <c r="BD261" s="14">
        <f t="shared" ref="BD261:BD324" si="127">ROUND(INDEX(R$4:R$66,($AW261-1)*9+$AY261)*INDEX(AD$4:AD$19,$AT261),0)</f>
        <v>200</v>
      </c>
      <c r="BE261" s="25" t="s">
        <v>1411</v>
      </c>
      <c r="BF261" s="14">
        <f t="shared" ref="BF261:BF324" si="128">ROUND(INDEX(S$4:S$66,($AW261-1)*9+$AY261)*INDEX(AE$4:AE$19,$AT261),0)</f>
        <v>7200</v>
      </c>
    </row>
    <row r="262" spans="1:58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AS262" s="13">
        <v>259</v>
      </c>
      <c r="AT262" s="13">
        <f t="shared" si="121"/>
        <v>5</v>
      </c>
      <c r="AU262" s="13">
        <f t="shared" si="122"/>
        <v>1102006</v>
      </c>
      <c r="AV262" s="13" t="s">
        <v>1380</v>
      </c>
      <c r="AW262" s="13">
        <f t="shared" si="123"/>
        <v>1</v>
      </c>
      <c r="AX262" s="13" t="s">
        <v>1401</v>
      </c>
      <c r="AY262" s="13">
        <f t="shared" si="124"/>
        <v>7</v>
      </c>
      <c r="AZ262" s="13" t="str">
        <f t="shared" si="125"/>
        <v>项羽魂珠-1 等级-7</v>
      </c>
      <c r="BA262" s="25" t="s">
        <v>1409</v>
      </c>
      <c r="BB262" s="14">
        <f t="shared" si="126"/>
        <v>432</v>
      </c>
      <c r="BC262" s="25" t="s">
        <v>1410</v>
      </c>
      <c r="BD262" s="14">
        <f t="shared" si="127"/>
        <v>240</v>
      </c>
      <c r="BE262" s="25" t="s">
        <v>1411</v>
      </c>
      <c r="BF262" s="14">
        <f t="shared" si="128"/>
        <v>8640</v>
      </c>
    </row>
    <row r="263" spans="1:58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AS263" s="13">
        <v>260</v>
      </c>
      <c r="AT263" s="13">
        <f t="shared" si="121"/>
        <v>5</v>
      </c>
      <c r="AU263" s="13">
        <f t="shared" si="122"/>
        <v>1102006</v>
      </c>
      <c r="AV263" s="13" t="s">
        <v>1380</v>
      </c>
      <c r="AW263" s="13">
        <f t="shared" si="123"/>
        <v>1</v>
      </c>
      <c r="AX263" s="13" t="s">
        <v>1401</v>
      </c>
      <c r="AY263" s="13">
        <f t="shared" si="124"/>
        <v>8</v>
      </c>
      <c r="AZ263" s="13" t="str">
        <f t="shared" si="125"/>
        <v>项羽魂珠-1 等级-8</v>
      </c>
      <c r="BA263" s="25" t="s">
        <v>1409</v>
      </c>
      <c r="BB263" s="14">
        <f t="shared" si="126"/>
        <v>504</v>
      </c>
      <c r="BC263" s="25" t="s">
        <v>1410</v>
      </c>
      <c r="BD263" s="14">
        <f t="shared" si="127"/>
        <v>281</v>
      </c>
      <c r="BE263" s="25" t="s">
        <v>1411</v>
      </c>
      <c r="BF263" s="14">
        <f t="shared" si="128"/>
        <v>10080</v>
      </c>
    </row>
    <row r="264" spans="1:58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AS264" s="13">
        <v>261</v>
      </c>
      <c r="AT264" s="13">
        <f t="shared" si="121"/>
        <v>5</v>
      </c>
      <c r="AU264" s="13">
        <f t="shared" si="122"/>
        <v>1102006</v>
      </c>
      <c r="AV264" s="13" t="s">
        <v>1380</v>
      </c>
      <c r="AW264" s="13">
        <f t="shared" si="123"/>
        <v>1</v>
      </c>
      <c r="AX264" s="13" t="s">
        <v>1401</v>
      </c>
      <c r="AY264" s="13">
        <f t="shared" si="124"/>
        <v>9</v>
      </c>
      <c r="AZ264" s="13" t="str">
        <f t="shared" si="125"/>
        <v>项羽魂珠-1 等级-9</v>
      </c>
      <c r="BA264" s="25" t="s">
        <v>1409</v>
      </c>
      <c r="BB264" s="14">
        <f t="shared" si="126"/>
        <v>576</v>
      </c>
      <c r="BC264" s="25" t="s">
        <v>1410</v>
      </c>
      <c r="BD264" s="14">
        <f t="shared" si="127"/>
        <v>320</v>
      </c>
      <c r="BE264" s="25" t="s">
        <v>1411</v>
      </c>
      <c r="BF264" s="14">
        <f t="shared" si="128"/>
        <v>11520</v>
      </c>
    </row>
    <row r="265" spans="1:58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AS265" s="13">
        <v>262</v>
      </c>
      <c r="AT265" s="13">
        <f t="shared" si="121"/>
        <v>5</v>
      </c>
      <c r="AU265" s="13">
        <f t="shared" si="122"/>
        <v>1102006</v>
      </c>
      <c r="AV265" s="13" t="s">
        <v>1380</v>
      </c>
      <c r="AW265" s="13">
        <f t="shared" si="123"/>
        <v>2</v>
      </c>
      <c r="AX265" s="13" t="s">
        <v>1401</v>
      </c>
      <c r="AY265" s="13">
        <f t="shared" si="124"/>
        <v>1</v>
      </c>
      <c r="AZ265" s="13" t="str">
        <f t="shared" si="125"/>
        <v>项羽魂珠-2 等级-1</v>
      </c>
      <c r="BA265" s="25" t="s">
        <v>1409</v>
      </c>
      <c r="BB265" s="14">
        <f t="shared" si="126"/>
        <v>108</v>
      </c>
      <c r="BC265" s="25" t="s">
        <v>1410</v>
      </c>
      <c r="BD265" s="14">
        <f t="shared" si="127"/>
        <v>60</v>
      </c>
      <c r="BE265" s="25" t="s">
        <v>1411</v>
      </c>
      <c r="BF265" s="14">
        <f t="shared" si="128"/>
        <v>2160</v>
      </c>
    </row>
    <row r="266" spans="1:58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AS266" s="13">
        <v>263</v>
      </c>
      <c r="AT266" s="13">
        <f t="shared" si="121"/>
        <v>5</v>
      </c>
      <c r="AU266" s="13">
        <f t="shared" si="122"/>
        <v>1102006</v>
      </c>
      <c r="AV266" s="13" t="s">
        <v>1380</v>
      </c>
      <c r="AW266" s="13">
        <f t="shared" si="123"/>
        <v>2</v>
      </c>
      <c r="AX266" s="13" t="s">
        <v>1401</v>
      </c>
      <c r="AY266" s="13">
        <f t="shared" si="124"/>
        <v>2</v>
      </c>
      <c r="AZ266" s="13" t="str">
        <f t="shared" si="125"/>
        <v>项羽魂珠-2 等级-2</v>
      </c>
      <c r="BA266" s="25" t="s">
        <v>1409</v>
      </c>
      <c r="BB266" s="14">
        <f t="shared" si="126"/>
        <v>162</v>
      </c>
      <c r="BC266" s="25" t="s">
        <v>1410</v>
      </c>
      <c r="BD266" s="14">
        <f t="shared" si="127"/>
        <v>90</v>
      </c>
      <c r="BE266" s="25" t="s">
        <v>1411</v>
      </c>
      <c r="BF266" s="14">
        <f t="shared" si="128"/>
        <v>3240</v>
      </c>
    </row>
    <row r="267" spans="1:58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AS267" s="13">
        <v>264</v>
      </c>
      <c r="AT267" s="13">
        <f t="shared" si="121"/>
        <v>5</v>
      </c>
      <c r="AU267" s="13">
        <f t="shared" si="122"/>
        <v>1102006</v>
      </c>
      <c r="AV267" s="13" t="s">
        <v>1380</v>
      </c>
      <c r="AW267" s="13">
        <f t="shared" si="123"/>
        <v>2</v>
      </c>
      <c r="AX267" s="13" t="s">
        <v>1401</v>
      </c>
      <c r="AY267" s="13">
        <f t="shared" si="124"/>
        <v>3</v>
      </c>
      <c r="AZ267" s="13" t="str">
        <f t="shared" si="125"/>
        <v>项羽魂珠-2 等级-3</v>
      </c>
      <c r="BA267" s="25" t="s">
        <v>1409</v>
      </c>
      <c r="BB267" s="14">
        <f t="shared" si="126"/>
        <v>216</v>
      </c>
      <c r="BC267" s="25" t="s">
        <v>1410</v>
      </c>
      <c r="BD267" s="14">
        <f t="shared" si="127"/>
        <v>120</v>
      </c>
      <c r="BE267" s="25" t="s">
        <v>1411</v>
      </c>
      <c r="BF267" s="14">
        <f t="shared" si="128"/>
        <v>4320</v>
      </c>
    </row>
    <row r="268" spans="1:58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AS268" s="13">
        <v>265</v>
      </c>
      <c r="AT268" s="13">
        <f t="shared" si="121"/>
        <v>5</v>
      </c>
      <c r="AU268" s="13">
        <f t="shared" si="122"/>
        <v>1102006</v>
      </c>
      <c r="AV268" s="13" t="s">
        <v>1380</v>
      </c>
      <c r="AW268" s="13">
        <f t="shared" si="123"/>
        <v>2</v>
      </c>
      <c r="AX268" s="13" t="s">
        <v>1401</v>
      </c>
      <c r="AY268" s="13">
        <f t="shared" si="124"/>
        <v>4</v>
      </c>
      <c r="AZ268" s="13" t="str">
        <f t="shared" si="125"/>
        <v>项羽魂珠-2 等级-4</v>
      </c>
      <c r="BA268" s="25" t="s">
        <v>1409</v>
      </c>
      <c r="BB268" s="14">
        <f t="shared" si="126"/>
        <v>324</v>
      </c>
      <c r="BC268" s="25" t="s">
        <v>1410</v>
      </c>
      <c r="BD268" s="14">
        <f t="shared" si="127"/>
        <v>180</v>
      </c>
      <c r="BE268" s="25" t="s">
        <v>1411</v>
      </c>
      <c r="BF268" s="14">
        <f t="shared" si="128"/>
        <v>6480</v>
      </c>
    </row>
    <row r="269" spans="1:58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AS269" s="13">
        <v>266</v>
      </c>
      <c r="AT269" s="13">
        <f t="shared" si="121"/>
        <v>5</v>
      </c>
      <c r="AU269" s="13">
        <f t="shared" si="122"/>
        <v>1102006</v>
      </c>
      <c r="AV269" s="13" t="s">
        <v>1380</v>
      </c>
      <c r="AW269" s="13">
        <f t="shared" si="123"/>
        <v>2</v>
      </c>
      <c r="AX269" s="13" t="s">
        <v>1401</v>
      </c>
      <c r="AY269" s="13">
        <f t="shared" si="124"/>
        <v>5</v>
      </c>
      <c r="AZ269" s="13" t="str">
        <f t="shared" si="125"/>
        <v>项羽魂珠-2 等级-5</v>
      </c>
      <c r="BA269" s="25" t="s">
        <v>1409</v>
      </c>
      <c r="BB269" s="14">
        <f t="shared" si="126"/>
        <v>432</v>
      </c>
      <c r="BC269" s="25" t="s">
        <v>1410</v>
      </c>
      <c r="BD269" s="14">
        <f t="shared" si="127"/>
        <v>240</v>
      </c>
      <c r="BE269" s="25" t="s">
        <v>1411</v>
      </c>
      <c r="BF269" s="14">
        <f t="shared" si="128"/>
        <v>8640</v>
      </c>
    </row>
    <row r="270" spans="1:58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AS270" s="13">
        <v>267</v>
      </c>
      <c r="AT270" s="13">
        <f t="shared" si="121"/>
        <v>5</v>
      </c>
      <c r="AU270" s="13">
        <f t="shared" si="122"/>
        <v>1102006</v>
      </c>
      <c r="AV270" s="13" t="s">
        <v>1380</v>
      </c>
      <c r="AW270" s="13">
        <f t="shared" si="123"/>
        <v>2</v>
      </c>
      <c r="AX270" s="13" t="s">
        <v>1401</v>
      </c>
      <c r="AY270" s="13">
        <f t="shared" si="124"/>
        <v>6</v>
      </c>
      <c r="AZ270" s="13" t="str">
        <f t="shared" si="125"/>
        <v>项羽魂珠-2 等级-6</v>
      </c>
      <c r="BA270" s="25" t="s">
        <v>1409</v>
      </c>
      <c r="BB270" s="14">
        <f t="shared" si="126"/>
        <v>540</v>
      </c>
      <c r="BC270" s="25" t="s">
        <v>1410</v>
      </c>
      <c r="BD270" s="14">
        <f t="shared" si="127"/>
        <v>300</v>
      </c>
      <c r="BE270" s="25" t="s">
        <v>1411</v>
      </c>
      <c r="BF270" s="14">
        <f t="shared" si="128"/>
        <v>10800</v>
      </c>
    </row>
    <row r="271" spans="1:58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AS271" s="13">
        <v>268</v>
      </c>
      <c r="AT271" s="13">
        <f t="shared" si="121"/>
        <v>5</v>
      </c>
      <c r="AU271" s="13">
        <f t="shared" si="122"/>
        <v>1102006</v>
      </c>
      <c r="AV271" s="13" t="s">
        <v>1380</v>
      </c>
      <c r="AW271" s="13">
        <f t="shared" si="123"/>
        <v>2</v>
      </c>
      <c r="AX271" s="13" t="s">
        <v>1401</v>
      </c>
      <c r="AY271" s="13">
        <f t="shared" si="124"/>
        <v>7</v>
      </c>
      <c r="AZ271" s="13" t="str">
        <f t="shared" si="125"/>
        <v>项羽魂珠-2 等级-7</v>
      </c>
      <c r="BA271" s="25" t="s">
        <v>1409</v>
      </c>
      <c r="BB271" s="14">
        <f t="shared" si="126"/>
        <v>648</v>
      </c>
      <c r="BC271" s="25" t="s">
        <v>1410</v>
      </c>
      <c r="BD271" s="14">
        <f t="shared" si="127"/>
        <v>360</v>
      </c>
      <c r="BE271" s="25" t="s">
        <v>1411</v>
      </c>
      <c r="BF271" s="14">
        <f t="shared" si="128"/>
        <v>12960</v>
      </c>
    </row>
    <row r="272" spans="1:58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AS272" s="13">
        <v>269</v>
      </c>
      <c r="AT272" s="13">
        <f t="shared" si="121"/>
        <v>5</v>
      </c>
      <c r="AU272" s="13">
        <f t="shared" si="122"/>
        <v>1102006</v>
      </c>
      <c r="AV272" s="13" t="s">
        <v>1380</v>
      </c>
      <c r="AW272" s="13">
        <f t="shared" si="123"/>
        <v>2</v>
      </c>
      <c r="AX272" s="13" t="s">
        <v>1401</v>
      </c>
      <c r="AY272" s="13">
        <f t="shared" si="124"/>
        <v>8</v>
      </c>
      <c r="AZ272" s="13" t="str">
        <f t="shared" si="125"/>
        <v>项羽魂珠-2 等级-8</v>
      </c>
      <c r="BA272" s="25" t="s">
        <v>1409</v>
      </c>
      <c r="BB272" s="14">
        <f t="shared" si="126"/>
        <v>756</v>
      </c>
      <c r="BC272" s="25" t="s">
        <v>1410</v>
      </c>
      <c r="BD272" s="14">
        <f t="shared" si="127"/>
        <v>420</v>
      </c>
      <c r="BE272" s="25" t="s">
        <v>1411</v>
      </c>
      <c r="BF272" s="14">
        <f t="shared" si="128"/>
        <v>15120</v>
      </c>
    </row>
    <row r="273" spans="1:58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AS273" s="13">
        <v>270</v>
      </c>
      <c r="AT273" s="13">
        <f t="shared" si="121"/>
        <v>5</v>
      </c>
      <c r="AU273" s="13">
        <f t="shared" si="122"/>
        <v>1102006</v>
      </c>
      <c r="AV273" s="13" t="s">
        <v>1380</v>
      </c>
      <c r="AW273" s="13">
        <f t="shared" si="123"/>
        <v>2</v>
      </c>
      <c r="AX273" s="13" t="s">
        <v>1401</v>
      </c>
      <c r="AY273" s="13">
        <f t="shared" si="124"/>
        <v>9</v>
      </c>
      <c r="AZ273" s="13" t="str">
        <f t="shared" si="125"/>
        <v>项羽魂珠-2 等级-9</v>
      </c>
      <c r="BA273" s="25" t="s">
        <v>1409</v>
      </c>
      <c r="BB273" s="14">
        <f t="shared" si="126"/>
        <v>864</v>
      </c>
      <c r="BC273" s="25" t="s">
        <v>1410</v>
      </c>
      <c r="BD273" s="14">
        <f t="shared" si="127"/>
        <v>480</v>
      </c>
      <c r="BE273" s="25" t="s">
        <v>1411</v>
      </c>
      <c r="BF273" s="14">
        <f t="shared" si="128"/>
        <v>17280</v>
      </c>
    </row>
    <row r="274" spans="1:58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AS274" s="13">
        <v>271</v>
      </c>
      <c r="AT274" s="13">
        <f t="shared" si="121"/>
        <v>5</v>
      </c>
      <c r="AU274" s="13">
        <f t="shared" si="122"/>
        <v>1102006</v>
      </c>
      <c r="AV274" s="13" t="s">
        <v>1380</v>
      </c>
      <c r="AW274" s="13">
        <f t="shared" si="123"/>
        <v>3</v>
      </c>
      <c r="AX274" s="13" t="s">
        <v>1401</v>
      </c>
      <c r="AY274" s="13">
        <f t="shared" si="124"/>
        <v>1</v>
      </c>
      <c r="AZ274" s="13" t="str">
        <f t="shared" si="125"/>
        <v>项羽魂珠-3 等级-1</v>
      </c>
      <c r="BA274" s="25" t="s">
        <v>1409</v>
      </c>
      <c r="BB274" s="14">
        <f t="shared" si="126"/>
        <v>144</v>
      </c>
      <c r="BC274" s="25" t="s">
        <v>1410</v>
      </c>
      <c r="BD274" s="14">
        <f t="shared" si="127"/>
        <v>80</v>
      </c>
      <c r="BE274" s="25" t="s">
        <v>1411</v>
      </c>
      <c r="BF274" s="14">
        <f t="shared" si="128"/>
        <v>2880</v>
      </c>
    </row>
    <row r="275" spans="1:58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AS275" s="13">
        <v>272</v>
      </c>
      <c r="AT275" s="13">
        <f t="shared" si="121"/>
        <v>5</v>
      </c>
      <c r="AU275" s="13">
        <f t="shared" si="122"/>
        <v>1102006</v>
      </c>
      <c r="AV275" s="13" t="s">
        <v>1380</v>
      </c>
      <c r="AW275" s="13">
        <f t="shared" si="123"/>
        <v>3</v>
      </c>
      <c r="AX275" s="13" t="s">
        <v>1401</v>
      </c>
      <c r="AY275" s="13">
        <f t="shared" si="124"/>
        <v>2</v>
      </c>
      <c r="AZ275" s="13" t="str">
        <f t="shared" si="125"/>
        <v>项羽魂珠-3 等级-2</v>
      </c>
      <c r="BA275" s="25" t="s">
        <v>1409</v>
      </c>
      <c r="BB275" s="14">
        <f t="shared" si="126"/>
        <v>216</v>
      </c>
      <c r="BC275" s="25" t="s">
        <v>1410</v>
      </c>
      <c r="BD275" s="14">
        <f t="shared" si="127"/>
        <v>120</v>
      </c>
      <c r="BE275" s="25" t="s">
        <v>1411</v>
      </c>
      <c r="BF275" s="14">
        <f t="shared" si="128"/>
        <v>4320</v>
      </c>
    </row>
    <row r="276" spans="1:58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AS276" s="13">
        <v>273</v>
      </c>
      <c r="AT276" s="13">
        <f t="shared" si="121"/>
        <v>5</v>
      </c>
      <c r="AU276" s="13">
        <f t="shared" si="122"/>
        <v>1102006</v>
      </c>
      <c r="AV276" s="13" t="s">
        <v>1380</v>
      </c>
      <c r="AW276" s="13">
        <f t="shared" si="123"/>
        <v>3</v>
      </c>
      <c r="AX276" s="13" t="s">
        <v>1401</v>
      </c>
      <c r="AY276" s="13">
        <f t="shared" si="124"/>
        <v>3</v>
      </c>
      <c r="AZ276" s="13" t="str">
        <f t="shared" si="125"/>
        <v>项羽魂珠-3 等级-3</v>
      </c>
      <c r="BA276" s="25" t="s">
        <v>1409</v>
      </c>
      <c r="BB276" s="14">
        <f t="shared" si="126"/>
        <v>288</v>
      </c>
      <c r="BC276" s="25" t="s">
        <v>1410</v>
      </c>
      <c r="BD276" s="14">
        <f t="shared" si="127"/>
        <v>161</v>
      </c>
      <c r="BE276" s="25" t="s">
        <v>1411</v>
      </c>
      <c r="BF276" s="14">
        <f t="shared" si="128"/>
        <v>5760</v>
      </c>
    </row>
    <row r="277" spans="1:58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AS277" s="13">
        <v>274</v>
      </c>
      <c r="AT277" s="13">
        <f t="shared" si="121"/>
        <v>5</v>
      </c>
      <c r="AU277" s="13">
        <f t="shared" si="122"/>
        <v>1102006</v>
      </c>
      <c r="AV277" s="13" t="s">
        <v>1380</v>
      </c>
      <c r="AW277" s="13">
        <f t="shared" si="123"/>
        <v>3</v>
      </c>
      <c r="AX277" s="13" t="s">
        <v>1401</v>
      </c>
      <c r="AY277" s="13">
        <f t="shared" si="124"/>
        <v>4</v>
      </c>
      <c r="AZ277" s="13" t="str">
        <f t="shared" si="125"/>
        <v>项羽魂珠-3 等级-4</v>
      </c>
      <c r="BA277" s="25" t="s">
        <v>1409</v>
      </c>
      <c r="BB277" s="14">
        <f t="shared" si="126"/>
        <v>432</v>
      </c>
      <c r="BC277" s="25" t="s">
        <v>1410</v>
      </c>
      <c r="BD277" s="14">
        <f t="shared" si="127"/>
        <v>240</v>
      </c>
      <c r="BE277" s="25" t="s">
        <v>1411</v>
      </c>
      <c r="BF277" s="14">
        <f t="shared" si="128"/>
        <v>8640</v>
      </c>
    </row>
    <row r="278" spans="1:58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AS278" s="13">
        <v>275</v>
      </c>
      <c r="AT278" s="13">
        <f t="shared" si="121"/>
        <v>5</v>
      </c>
      <c r="AU278" s="13">
        <f t="shared" si="122"/>
        <v>1102006</v>
      </c>
      <c r="AV278" s="13" t="s">
        <v>1380</v>
      </c>
      <c r="AW278" s="13">
        <f t="shared" si="123"/>
        <v>3</v>
      </c>
      <c r="AX278" s="13" t="s">
        <v>1401</v>
      </c>
      <c r="AY278" s="13">
        <f t="shared" si="124"/>
        <v>5</v>
      </c>
      <c r="AZ278" s="13" t="str">
        <f t="shared" si="125"/>
        <v>项羽魂珠-3 等级-5</v>
      </c>
      <c r="BA278" s="25" t="s">
        <v>1409</v>
      </c>
      <c r="BB278" s="14">
        <f t="shared" si="126"/>
        <v>576</v>
      </c>
      <c r="BC278" s="25" t="s">
        <v>1410</v>
      </c>
      <c r="BD278" s="14">
        <f t="shared" si="127"/>
        <v>320</v>
      </c>
      <c r="BE278" s="25" t="s">
        <v>1411</v>
      </c>
      <c r="BF278" s="14">
        <f t="shared" si="128"/>
        <v>11520</v>
      </c>
    </row>
    <row r="279" spans="1:58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AS279" s="13">
        <v>276</v>
      </c>
      <c r="AT279" s="13">
        <f t="shared" si="121"/>
        <v>5</v>
      </c>
      <c r="AU279" s="13">
        <f t="shared" si="122"/>
        <v>1102006</v>
      </c>
      <c r="AV279" s="13" t="s">
        <v>1380</v>
      </c>
      <c r="AW279" s="13">
        <f t="shared" si="123"/>
        <v>3</v>
      </c>
      <c r="AX279" s="13" t="s">
        <v>1401</v>
      </c>
      <c r="AY279" s="13">
        <f t="shared" si="124"/>
        <v>6</v>
      </c>
      <c r="AZ279" s="13" t="str">
        <f t="shared" si="125"/>
        <v>项羽魂珠-3 等级-6</v>
      </c>
      <c r="BA279" s="25" t="s">
        <v>1409</v>
      </c>
      <c r="BB279" s="14">
        <f t="shared" si="126"/>
        <v>720</v>
      </c>
      <c r="BC279" s="25" t="s">
        <v>1410</v>
      </c>
      <c r="BD279" s="14">
        <f t="shared" si="127"/>
        <v>401</v>
      </c>
      <c r="BE279" s="25" t="s">
        <v>1411</v>
      </c>
      <c r="BF279" s="14">
        <f t="shared" si="128"/>
        <v>14400</v>
      </c>
    </row>
    <row r="280" spans="1:58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AS280" s="13">
        <v>277</v>
      </c>
      <c r="AT280" s="13">
        <f t="shared" si="121"/>
        <v>5</v>
      </c>
      <c r="AU280" s="13">
        <f t="shared" si="122"/>
        <v>1102006</v>
      </c>
      <c r="AV280" s="13" t="s">
        <v>1380</v>
      </c>
      <c r="AW280" s="13">
        <f t="shared" si="123"/>
        <v>3</v>
      </c>
      <c r="AX280" s="13" t="s">
        <v>1401</v>
      </c>
      <c r="AY280" s="13">
        <f t="shared" si="124"/>
        <v>7</v>
      </c>
      <c r="AZ280" s="13" t="str">
        <f t="shared" si="125"/>
        <v>项羽魂珠-3 等级-7</v>
      </c>
      <c r="BA280" s="25" t="s">
        <v>1409</v>
      </c>
      <c r="BB280" s="14">
        <f t="shared" si="126"/>
        <v>864</v>
      </c>
      <c r="BC280" s="25" t="s">
        <v>1410</v>
      </c>
      <c r="BD280" s="14">
        <f t="shared" si="127"/>
        <v>480</v>
      </c>
      <c r="BE280" s="25" t="s">
        <v>1411</v>
      </c>
      <c r="BF280" s="14">
        <f t="shared" si="128"/>
        <v>17280</v>
      </c>
    </row>
    <row r="281" spans="1:58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AS281" s="13">
        <v>278</v>
      </c>
      <c r="AT281" s="13">
        <f t="shared" si="121"/>
        <v>5</v>
      </c>
      <c r="AU281" s="13">
        <f t="shared" si="122"/>
        <v>1102006</v>
      </c>
      <c r="AV281" s="13" t="s">
        <v>1380</v>
      </c>
      <c r="AW281" s="13">
        <f t="shared" si="123"/>
        <v>3</v>
      </c>
      <c r="AX281" s="13" t="s">
        <v>1401</v>
      </c>
      <c r="AY281" s="13">
        <f t="shared" si="124"/>
        <v>8</v>
      </c>
      <c r="AZ281" s="13" t="str">
        <f t="shared" si="125"/>
        <v>项羽魂珠-3 等级-8</v>
      </c>
      <c r="BA281" s="25" t="s">
        <v>1409</v>
      </c>
      <c r="BB281" s="14">
        <f t="shared" si="126"/>
        <v>1008</v>
      </c>
      <c r="BC281" s="25" t="s">
        <v>1410</v>
      </c>
      <c r="BD281" s="14">
        <f t="shared" si="127"/>
        <v>560</v>
      </c>
      <c r="BE281" s="25" t="s">
        <v>1411</v>
      </c>
      <c r="BF281" s="14">
        <f t="shared" si="128"/>
        <v>20160</v>
      </c>
    </row>
    <row r="282" spans="1:58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AS282" s="13">
        <v>279</v>
      </c>
      <c r="AT282" s="13">
        <f t="shared" si="121"/>
        <v>5</v>
      </c>
      <c r="AU282" s="13">
        <f t="shared" si="122"/>
        <v>1102006</v>
      </c>
      <c r="AV282" s="13" t="s">
        <v>1380</v>
      </c>
      <c r="AW282" s="13">
        <f t="shared" si="123"/>
        <v>3</v>
      </c>
      <c r="AX282" s="13" t="s">
        <v>1401</v>
      </c>
      <c r="AY282" s="13">
        <f t="shared" si="124"/>
        <v>9</v>
      </c>
      <c r="AZ282" s="13" t="str">
        <f t="shared" si="125"/>
        <v>项羽魂珠-3 等级-9</v>
      </c>
      <c r="BA282" s="25" t="s">
        <v>1409</v>
      </c>
      <c r="BB282" s="14">
        <f t="shared" si="126"/>
        <v>1152</v>
      </c>
      <c r="BC282" s="25" t="s">
        <v>1410</v>
      </c>
      <c r="BD282" s="14">
        <f t="shared" si="127"/>
        <v>641</v>
      </c>
      <c r="BE282" s="25" t="s">
        <v>1411</v>
      </c>
      <c r="BF282" s="14">
        <f t="shared" si="128"/>
        <v>23040</v>
      </c>
    </row>
    <row r="283" spans="1:58" ht="16.5" x14ac:dyDescent="0.2">
      <c r="AS283" s="13">
        <v>280</v>
      </c>
      <c r="AT283" s="13">
        <f t="shared" si="121"/>
        <v>5</v>
      </c>
      <c r="AU283" s="13">
        <f t="shared" si="122"/>
        <v>1102006</v>
      </c>
      <c r="AV283" s="13" t="s">
        <v>1380</v>
      </c>
      <c r="AW283" s="13">
        <f t="shared" si="123"/>
        <v>4</v>
      </c>
      <c r="AX283" s="13" t="s">
        <v>1401</v>
      </c>
      <c r="AY283" s="13">
        <f t="shared" si="124"/>
        <v>1</v>
      </c>
      <c r="AZ283" s="13" t="str">
        <f t="shared" si="125"/>
        <v>项羽魂珠-4 等级-1</v>
      </c>
      <c r="BA283" s="25" t="s">
        <v>1409</v>
      </c>
      <c r="BB283" s="14">
        <f t="shared" si="126"/>
        <v>180</v>
      </c>
      <c r="BC283" s="25" t="s">
        <v>1410</v>
      </c>
      <c r="BD283" s="14">
        <f t="shared" si="127"/>
        <v>101</v>
      </c>
      <c r="BE283" s="25" t="s">
        <v>1411</v>
      </c>
      <c r="BF283" s="14">
        <f t="shared" si="128"/>
        <v>3600</v>
      </c>
    </row>
    <row r="284" spans="1:58" ht="16.5" x14ac:dyDescent="0.2">
      <c r="AS284" s="13">
        <v>281</v>
      </c>
      <c r="AT284" s="13">
        <f t="shared" si="121"/>
        <v>5</v>
      </c>
      <c r="AU284" s="13">
        <f t="shared" si="122"/>
        <v>1102006</v>
      </c>
      <c r="AV284" s="13" t="s">
        <v>1380</v>
      </c>
      <c r="AW284" s="13">
        <f t="shared" si="123"/>
        <v>4</v>
      </c>
      <c r="AX284" s="13" t="s">
        <v>1401</v>
      </c>
      <c r="AY284" s="13">
        <f t="shared" si="124"/>
        <v>2</v>
      </c>
      <c r="AZ284" s="13" t="str">
        <f t="shared" si="125"/>
        <v>项羽魂珠-4 等级-2</v>
      </c>
      <c r="BA284" s="25" t="s">
        <v>1409</v>
      </c>
      <c r="BB284" s="14">
        <f t="shared" si="126"/>
        <v>270</v>
      </c>
      <c r="BC284" s="25" t="s">
        <v>1410</v>
      </c>
      <c r="BD284" s="14">
        <f t="shared" si="127"/>
        <v>150</v>
      </c>
      <c r="BE284" s="25" t="s">
        <v>1411</v>
      </c>
      <c r="BF284" s="14">
        <f t="shared" si="128"/>
        <v>5400</v>
      </c>
    </row>
    <row r="285" spans="1:58" ht="16.5" x14ac:dyDescent="0.2">
      <c r="AS285" s="13">
        <v>282</v>
      </c>
      <c r="AT285" s="13">
        <f t="shared" si="121"/>
        <v>5</v>
      </c>
      <c r="AU285" s="13">
        <f t="shared" si="122"/>
        <v>1102006</v>
      </c>
      <c r="AV285" s="13" t="s">
        <v>1380</v>
      </c>
      <c r="AW285" s="13">
        <f t="shared" si="123"/>
        <v>4</v>
      </c>
      <c r="AX285" s="13" t="s">
        <v>1401</v>
      </c>
      <c r="AY285" s="13">
        <f t="shared" si="124"/>
        <v>3</v>
      </c>
      <c r="AZ285" s="13" t="str">
        <f t="shared" si="125"/>
        <v>项羽魂珠-4 等级-3</v>
      </c>
      <c r="BA285" s="25" t="s">
        <v>1409</v>
      </c>
      <c r="BB285" s="14">
        <f t="shared" si="126"/>
        <v>360</v>
      </c>
      <c r="BC285" s="25" t="s">
        <v>1410</v>
      </c>
      <c r="BD285" s="14">
        <f t="shared" si="127"/>
        <v>200</v>
      </c>
      <c r="BE285" s="25" t="s">
        <v>1411</v>
      </c>
      <c r="BF285" s="14">
        <f t="shared" si="128"/>
        <v>7200</v>
      </c>
    </row>
    <row r="286" spans="1:58" ht="16.5" x14ac:dyDescent="0.2">
      <c r="AS286" s="13">
        <v>283</v>
      </c>
      <c r="AT286" s="13">
        <f t="shared" si="121"/>
        <v>5</v>
      </c>
      <c r="AU286" s="13">
        <f t="shared" si="122"/>
        <v>1102006</v>
      </c>
      <c r="AV286" s="13" t="s">
        <v>1380</v>
      </c>
      <c r="AW286" s="13">
        <f t="shared" si="123"/>
        <v>4</v>
      </c>
      <c r="AX286" s="13" t="s">
        <v>1401</v>
      </c>
      <c r="AY286" s="13">
        <f t="shared" si="124"/>
        <v>4</v>
      </c>
      <c r="AZ286" s="13" t="str">
        <f t="shared" si="125"/>
        <v>项羽魂珠-4 等级-4</v>
      </c>
      <c r="BA286" s="25" t="s">
        <v>1409</v>
      </c>
      <c r="BB286" s="14">
        <f t="shared" si="126"/>
        <v>540</v>
      </c>
      <c r="BC286" s="25" t="s">
        <v>1410</v>
      </c>
      <c r="BD286" s="14">
        <f t="shared" si="127"/>
        <v>300</v>
      </c>
      <c r="BE286" s="25" t="s">
        <v>1411</v>
      </c>
      <c r="BF286" s="14">
        <f t="shared" si="128"/>
        <v>10800</v>
      </c>
    </row>
    <row r="287" spans="1:58" ht="16.5" x14ac:dyDescent="0.2">
      <c r="AS287" s="13">
        <v>284</v>
      </c>
      <c r="AT287" s="13">
        <f t="shared" si="121"/>
        <v>5</v>
      </c>
      <c r="AU287" s="13">
        <f t="shared" si="122"/>
        <v>1102006</v>
      </c>
      <c r="AV287" s="13" t="s">
        <v>1380</v>
      </c>
      <c r="AW287" s="13">
        <f t="shared" si="123"/>
        <v>4</v>
      </c>
      <c r="AX287" s="13" t="s">
        <v>1401</v>
      </c>
      <c r="AY287" s="13">
        <f t="shared" si="124"/>
        <v>5</v>
      </c>
      <c r="AZ287" s="13" t="str">
        <f t="shared" si="125"/>
        <v>项羽魂珠-4 等级-5</v>
      </c>
      <c r="BA287" s="25" t="s">
        <v>1409</v>
      </c>
      <c r="BB287" s="14">
        <f t="shared" si="126"/>
        <v>720</v>
      </c>
      <c r="BC287" s="25" t="s">
        <v>1410</v>
      </c>
      <c r="BD287" s="14">
        <f t="shared" si="127"/>
        <v>401</v>
      </c>
      <c r="BE287" s="25" t="s">
        <v>1411</v>
      </c>
      <c r="BF287" s="14">
        <f t="shared" si="128"/>
        <v>14400</v>
      </c>
    </row>
    <row r="288" spans="1:58" ht="16.5" x14ac:dyDescent="0.2">
      <c r="AS288" s="13">
        <v>285</v>
      </c>
      <c r="AT288" s="13">
        <f t="shared" si="121"/>
        <v>5</v>
      </c>
      <c r="AU288" s="13">
        <f t="shared" si="122"/>
        <v>1102006</v>
      </c>
      <c r="AV288" s="13" t="s">
        <v>1380</v>
      </c>
      <c r="AW288" s="13">
        <f t="shared" si="123"/>
        <v>4</v>
      </c>
      <c r="AX288" s="13" t="s">
        <v>1401</v>
      </c>
      <c r="AY288" s="13">
        <f t="shared" si="124"/>
        <v>6</v>
      </c>
      <c r="AZ288" s="13" t="str">
        <f t="shared" si="125"/>
        <v>项羽魂珠-4 等级-6</v>
      </c>
      <c r="BA288" s="25" t="s">
        <v>1409</v>
      </c>
      <c r="BB288" s="14">
        <f t="shared" si="126"/>
        <v>900</v>
      </c>
      <c r="BC288" s="25" t="s">
        <v>1410</v>
      </c>
      <c r="BD288" s="14">
        <f t="shared" si="127"/>
        <v>500</v>
      </c>
      <c r="BE288" s="25" t="s">
        <v>1411</v>
      </c>
      <c r="BF288" s="14">
        <f t="shared" si="128"/>
        <v>18000</v>
      </c>
    </row>
    <row r="289" spans="45:58" ht="16.5" x14ac:dyDescent="0.2">
      <c r="AS289" s="13">
        <v>286</v>
      </c>
      <c r="AT289" s="13">
        <f t="shared" si="121"/>
        <v>5</v>
      </c>
      <c r="AU289" s="13">
        <f t="shared" si="122"/>
        <v>1102006</v>
      </c>
      <c r="AV289" s="13" t="s">
        <v>1380</v>
      </c>
      <c r="AW289" s="13">
        <f t="shared" si="123"/>
        <v>4</v>
      </c>
      <c r="AX289" s="13" t="s">
        <v>1401</v>
      </c>
      <c r="AY289" s="13">
        <f t="shared" si="124"/>
        <v>7</v>
      </c>
      <c r="AZ289" s="13" t="str">
        <f t="shared" si="125"/>
        <v>项羽魂珠-4 等级-7</v>
      </c>
      <c r="BA289" s="25" t="s">
        <v>1409</v>
      </c>
      <c r="BB289" s="14">
        <f t="shared" si="126"/>
        <v>1080</v>
      </c>
      <c r="BC289" s="25" t="s">
        <v>1410</v>
      </c>
      <c r="BD289" s="14">
        <f t="shared" si="127"/>
        <v>600</v>
      </c>
      <c r="BE289" s="25" t="s">
        <v>1411</v>
      </c>
      <c r="BF289" s="14">
        <f t="shared" si="128"/>
        <v>21600</v>
      </c>
    </row>
    <row r="290" spans="45:58" ht="16.5" x14ac:dyDescent="0.2">
      <c r="AS290" s="13">
        <v>287</v>
      </c>
      <c r="AT290" s="13">
        <f t="shared" si="121"/>
        <v>5</v>
      </c>
      <c r="AU290" s="13">
        <f t="shared" si="122"/>
        <v>1102006</v>
      </c>
      <c r="AV290" s="13" t="s">
        <v>1380</v>
      </c>
      <c r="AW290" s="13">
        <f t="shared" si="123"/>
        <v>4</v>
      </c>
      <c r="AX290" s="13" t="s">
        <v>1401</v>
      </c>
      <c r="AY290" s="13">
        <f t="shared" si="124"/>
        <v>8</v>
      </c>
      <c r="AZ290" s="13" t="str">
        <f t="shared" si="125"/>
        <v>项羽魂珠-4 等级-8</v>
      </c>
      <c r="BA290" s="25" t="s">
        <v>1409</v>
      </c>
      <c r="BB290" s="14">
        <f t="shared" si="126"/>
        <v>1260</v>
      </c>
      <c r="BC290" s="25" t="s">
        <v>1410</v>
      </c>
      <c r="BD290" s="14">
        <f t="shared" si="127"/>
        <v>701</v>
      </c>
      <c r="BE290" s="25" t="s">
        <v>1411</v>
      </c>
      <c r="BF290" s="14">
        <f t="shared" si="128"/>
        <v>25200</v>
      </c>
    </row>
    <row r="291" spans="45:58" ht="16.5" x14ac:dyDescent="0.2">
      <c r="AS291" s="13">
        <v>288</v>
      </c>
      <c r="AT291" s="13">
        <f t="shared" si="121"/>
        <v>5</v>
      </c>
      <c r="AU291" s="13">
        <f t="shared" si="122"/>
        <v>1102006</v>
      </c>
      <c r="AV291" s="13" t="s">
        <v>1380</v>
      </c>
      <c r="AW291" s="13">
        <f t="shared" si="123"/>
        <v>4</v>
      </c>
      <c r="AX291" s="13" t="s">
        <v>1401</v>
      </c>
      <c r="AY291" s="13">
        <f t="shared" si="124"/>
        <v>9</v>
      </c>
      <c r="AZ291" s="13" t="str">
        <f t="shared" si="125"/>
        <v>项羽魂珠-4 等级-9</v>
      </c>
      <c r="BA291" s="25" t="s">
        <v>1409</v>
      </c>
      <c r="BB291" s="14">
        <f t="shared" si="126"/>
        <v>1440</v>
      </c>
      <c r="BC291" s="25" t="s">
        <v>1410</v>
      </c>
      <c r="BD291" s="14">
        <f t="shared" si="127"/>
        <v>800</v>
      </c>
      <c r="BE291" s="25" t="s">
        <v>1411</v>
      </c>
      <c r="BF291" s="14">
        <f t="shared" si="128"/>
        <v>28800</v>
      </c>
    </row>
    <row r="292" spans="45:58" ht="16.5" x14ac:dyDescent="0.2">
      <c r="AS292" s="13">
        <v>289</v>
      </c>
      <c r="AT292" s="13">
        <f t="shared" si="121"/>
        <v>5</v>
      </c>
      <c r="AU292" s="13">
        <f t="shared" si="122"/>
        <v>1102006</v>
      </c>
      <c r="AV292" s="13" t="s">
        <v>1380</v>
      </c>
      <c r="AW292" s="13">
        <f t="shared" si="123"/>
        <v>5</v>
      </c>
      <c r="AX292" s="13" t="s">
        <v>1401</v>
      </c>
      <c r="AY292" s="13">
        <f t="shared" si="124"/>
        <v>1</v>
      </c>
      <c r="AZ292" s="13" t="str">
        <f t="shared" si="125"/>
        <v>项羽魂珠-5 等级-1</v>
      </c>
      <c r="BA292" s="25" t="s">
        <v>1409</v>
      </c>
      <c r="BB292" s="14">
        <f t="shared" si="126"/>
        <v>360</v>
      </c>
      <c r="BC292" s="25" t="s">
        <v>1410</v>
      </c>
      <c r="BD292" s="14">
        <f t="shared" si="127"/>
        <v>200</v>
      </c>
      <c r="BE292" s="25" t="s">
        <v>1411</v>
      </c>
      <c r="BF292" s="14">
        <f t="shared" si="128"/>
        <v>7200</v>
      </c>
    </row>
    <row r="293" spans="45:58" ht="16.5" x14ac:dyDescent="0.2">
      <c r="AS293" s="13">
        <v>290</v>
      </c>
      <c r="AT293" s="13">
        <f t="shared" si="121"/>
        <v>5</v>
      </c>
      <c r="AU293" s="13">
        <f t="shared" si="122"/>
        <v>1102006</v>
      </c>
      <c r="AV293" s="13" t="s">
        <v>1380</v>
      </c>
      <c r="AW293" s="13">
        <f t="shared" si="123"/>
        <v>5</v>
      </c>
      <c r="AX293" s="13" t="s">
        <v>1401</v>
      </c>
      <c r="AY293" s="13">
        <f t="shared" si="124"/>
        <v>2</v>
      </c>
      <c r="AZ293" s="13" t="str">
        <f t="shared" si="125"/>
        <v>项羽魂珠-5 等级-2</v>
      </c>
      <c r="BA293" s="25" t="s">
        <v>1409</v>
      </c>
      <c r="BB293" s="14">
        <f t="shared" si="126"/>
        <v>540</v>
      </c>
      <c r="BC293" s="25" t="s">
        <v>1410</v>
      </c>
      <c r="BD293" s="14">
        <f t="shared" si="127"/>
        <v>300</v>
      </c>
      <c r="BE293" s="25" t="s">
        <v>1411</v>
      </c>
      <c r="BF293" s="14">
        <f t="shared" si="128"/>
        <v>10800</v>
      </c>
    </row>
    <row r="294" spans="45:58" ht="16.5" x14ac:dyDescent="0.2">
      <c r="AS294" s="13">
        <v>291</v>
      </c>
      <c r="AT294" s="13">
        <f t="shared" si="121"/>
        <v>5</v>
      </c>
      <c r="AU294" s="13">
        <f t="shared" si="122"/>
        <v>1102006</v>
      </c>
      <c r="AV294" s="13" t="s">
        <v>1380</v>
      </c>
      <c r="AW294" s="13">
        <f t="shared" si="123"/>
        <v>5</v>
      </c>
      <c r="AX294" s="13" t="s">
        <v>1401</v>
      </c>
      <c r="AY294" s="13">
        <f t="shared" si="124"/>
        <v>3</v>
      </c>
      <c r="AZ294" s="13" t="str">
        <f t="shared" si="125"/>
        <v>项羽魂珠-5 等级-3</v>
      </c>
      <c r="BA294" s="25" t="s">
        <v>1409</v>
      </c>
      <c r="BB294" s="14">
        <f t="shared" si="126"/>
        <v>720</v>
      </c>
      <c r="BC294" s="25" t="s">
        <v>1410</v>
      </c>
      <c r="BD294" s="14">
        <f t="shared" si="127"/>
        <v>401</v>
      </c>
      <c r="BE294" s="25" t="s">
        <v>1411</v>
      </c>
      <c r="BF294" s="14">
        <f t="shared" si="128"/>
        <v>14400</v>
      </c>
    </row>
    <row r="295" spans="45:58" ht="16.5" x14ac:dyDescent="0.2">
      <c r="AS295" s="13">
        <v>292</v>
      </c>
      <c r="AT295" s="13">
        <f t="shared" si="121"/>
        <v>5</v>
      </c>
      <c r="AU295" s="13">
        <f t="shared" si="122"/>
        <v>1102006</v>
      </c>
      <c r="AV295" s="13" t="s">
        <v>1380</v>
      </c>
      <c r="AW295" s="13">
        <f t="shared" si="123"/>
        <v>5</v>
      </c>
      <c r="AX295" s="13" t="s">
        <v>1401</v>
      </c>
      <c r="AY295" s="13">
        <f t="shared" si="124"/>
        <v>4</v>
      </c>
      <c r="AZ295" s="13" t="str">
        <f t="shared" si="125"/>
        <v>项羽魂珠-5 等级-4</v>
      </c>
      <c r="BA295" s="25" t="s">
        <v>1409</v>
      </c>
      <c r="BB295" s="14">
        <f t="shared" si="126"/>
        <v>1080</v>
      </c>
      <c r="BC295" s="25" t="s">
        <v>1410</v>
      </c>
      <c r="BD295" s="14">
        <f t="shared" si="127"/>
        <v>600</v>
      </c>
      <c r="BE295" s="25" t="s">
        <v>1411</v>
      </c>
      <c r="BF295" s="14">
        <f t="shared" si="128"/>
        <v>21600</v>
      </c>
    </row>
    <row r="296" spans="45:58" ht="16.5" x14ac:dyDescent="0.2">
      <c r="AS296" s="13">
        <v>293</v>
      </c>
      <c r="AT296" s="13">
        <f t="shared" si="121"/>
        <v>5</v>
      </c>
      <c r="AU296" s="13">
        <f t="shared" si="122"/>
        <v>1102006</v>
      </c>
      <c r="AV296" s="13" t="s">
        <v>1380</v>
      </c>
      <c r="AW296" s="13">
        <f t="shared" si="123"/>
        <v>5</v>
      </c>
      <c r="AX296" s="13" t="s">
        <v>1401</v>
      </c>
      <c r="AY296" s="13">
        <f t="shared" si="124"/>
        <v>5</v>
      </c>
      <c r="AZ296" s="13" t="str">
        <f t="shared" si="125"/>
        <v>项羽魂珠-5 等级-5</v>
      </c>
      <c r="BA296" s="25" t="s">
        <v>1409</v>
      </c>
      <c r="BB296" s="14">
        <f t="shared" si="126"/>
        <v>1440</v>
      </c>
      <c r="BC296" s="25" t="s">
        <v>1410</v>
      </c>
      <c r="BD296" s="14">
        <f t="shared" si="127"/>
        <v>800</v>
      </c>
      <c r="BE296" s="25" t="s">
        <v>1411</v>
      </c>
      <c r="BF296" s="14">
        <f t="shared" si="128"/>
        <v>28800</v>
      </c>
    </row>
    <row r="297" spans="45:58" ht="16.5" x14ac:dyDescent="0.2">
      <c r="AS297" s="13">
        <v>294</v>
      </c>
      <c r="AT297" s="13">
        <f t="shared" si="121"/>
        <v>5</v>
      </c>
      <c r="AU297" s="13">
        <f t="shared" si="122"/>
        <v>1102006</v>
      </c>
      <c r="AV297" s="13" t="s">
        <v>1380</v>
      </c>
      <c r="AW297" s="13">
        <f t="shared" si="123"/>
        <v>5</v>
      </c>
      <c r="AX297" s="13" t="s">
        <v>1401</v>
      </c>
      <c r="AY297" s="13">
        <f t="shared" si="124"/>
        <v>6</v>
      </c>
      <c r="AZ297" s="13" t="str">
        <f t="shared" si="125"/>
        <v>项羽魂珠-5 等级-6</v>
      </c>
      <c r="BA297" s="25" t="s">
        <v>1409</v>
      </c>
      <c r="BB297" s="14">
        <f t="shared" si="126"/>
        <v>1800</v>
      </c>
      <c r="BC297" s="25" t="s">
        <v>1410</v>
      </c>
      <c r="BD297" s="14">
        <f t="shared" si="127"/>
        <v>1001</v>
      </c>
      <c r="BE297" s="25" t="s">
        <v>1411</v>
      </c>
      <c r="BF297" s="14">
        <f t="shared" si="128"/>
        <v>36000</v>
      </c>
    </row>
    <row r="298" spans="45:58" ht="16.5" x14ac:dyDescent="0.2">
      <c r="AS298" s="13">
        <v>295</v>
      </c>
      <c r="AT298" s="13">
        <f t="shared" si="121"/>
        <v>5</v>
      </c>
      <c r="AU298" s="13">
        <f t="shared" si="122"/>
        <v>1102006</v>
      </c>
      <c r="AV298" s="13" t="s">
        <v>1380</v>
      </c>
      <c r="AW298" s="13">
        <f t="shared" si="123"/>
        <v>5</v>
      </c>
      <c r="AX298" s="13" t="s">
        <v>1401</v>
      </c>
      <c r="AY298" s="13">
        <f t="shared" si="124"/>
        <v>7</v>
      </c>
      <c r="AZ298" s="13" t="str">
        <f t="shared" si="125"/>
        <v>项羽魂珠-5 等级-7</v>
      </c>
      <c r="BA298" s="25" t="s">
        <v>1409</v>
      </c>
      <c r="BB298" s="14">
        <f t="shared" si="126"/>
        <v>2160</v>
      </c>
      <c r="BC298" s="25" t="s">
        <v>1410</v>
      </c>
      <c r="BD298" s="14">
        <f t="shared" si="127"/>
        <v>1200</v>
      </c>
      <c r="BE298" s="25" t="s">
        <v>1411</v>
      </c>
      <c r="BF298" s="14">
        <f t="shared" si="128"/>
        <v>43200</v>
      </c>
    </row>
    <row r="299" spans="45:58" ht="16.5" x14ac:dyDescent="0.2">
      <c r="AS299" s="13">
        <v>296</v>
      </c>
      <c r="AT299" s="13">
        <f t="shared" si="121"/>
        <v>5</v>
      </c>
      <c r="AU299" s="13">
        <f t="shared" si="122"/>
        <v>1102006</v>
      </c>
      <c r="AV299" s="13" t="s">
        <v>1380</v>
      </c>
      <c r="AW299" s="13">
        <f t="shared" si="123"/>
        <v>5</v>
      </c>
      <c r="AX299" s="13" t="s">
        <v>1401</v>
      </c>
      <c r="AY299" s="13">
        <f t="shared" si="124"/>
        <v>8</v>
      </c>
      <c r="AZ299" s="13" t="str">
        <f t="shared" si="125"/>
        <v>项羽魂珠-5 等级-8</v>
      </c>
      <c r="BA299" s="25" t="s">
        <v>1409</v>
      </c>
      <c r="BB299" s="14">
        <f t="shared" si="126"/>
        <v>2520</v>
      </c>
      <c r="BC299" s="25" t="s">
        <v>1410</v>
      </c>
      <c r="BD299" s="14">
        <f t="shared" si="127"/>
        <v>1400</v>
      </c>
      <c r="BE299" s="25" t="s">
        <v>1411</v>
      </c>
      <c r="BF299" s="14">
        <f t="shared" si="128"/>
        <v>50400</v>
      </c>
    </row>
    <row r="300" spans="45:58" ht="16.5" x14ac:dyDescent="0.2">
      <c r="AS300" s="13">
        <v>297</v>
      </c>
      <c r="AT300" s="13">
        <f t="shared" si="121"/>
        <v>5</v>
      </c>
      <c r="AU300" s="13">
        <f t="shared" si="122"/>
        <v>1102006</v>
      </c>
      <c r="AV300" s="13" t="s">
        <v>1380</v>
      </c>
      <c r="AW300" s="13">
        <f t="shared" si="123"/>
        <v>5</v>
      </c>
      <c r="AX300" s="13" t="s">
        <v>1401</v>
      </c>
      <c r="AY300" s="13">
        <f t="shared" si="124"/>
        <v>9</v>
      </c>
      <c r="AZ300" s="13" t="str">
        <f t="shared" si="125"/>
        <v>项羽魂珠-5 等级-9</v>
      </c>
      <c r="BA300" s="25" t="s">
        <v>1409</v>
      </c>
      <c r="BB300" s="14">
        <f t="shared" si="126"/>
        <v>2880</v>
      </c>
      <c r="BC300" s="25" t="s">
        <v>1410</v>
      </c>
      <c r="BD300" s="14">
        <f t="shared" si="127"/>
        <v>1601</v>
      </c>
      <c r="BE300" s="25" t="s">
        <v>1411</v>
      </c>
      <c r="BF300" s="14">
        <f t="shared" si="128"/>
        <v>57600</v>
      </c>
    </row>
    <row r="301" spans="45:58" ht="16.5" x14ac:dyDescent="0.2">
      <c r="AS301" s="13">
        <v>298</v>
      </c>
      <c r="AT301" s="13">
        <f t="shared" si="121"/>
        <v>5</v>
      </c>
      <c r="AU301" s="13">
        <f t="shared" si="122"/>
        <v>1102006</v>
      </c>
      <c r="AV301" s="13" t="s">
        <v>1380</v>
      </c>
      <c r="AW301" s="13">
        <f t="shared" si="123"/>
        <v>6</v>
      </c>
      <c r="AX301" s="13" t="s">
        <v>1401</v>
      </c>
      <c r="AY301" s="13">
        <f t="shared" si="124"/>
        <v>1</v>
      </c>
      <c r="AZ301" s="13" t="str">
        <f t="shared" si="125"/>
        <v>项羽魂珠-6 等级-1</v>
      </c>
      <c r="BA301" s="25" t="s">
        <v>1409</v>
      </c>
      <c r="BB301" s="14">
        <f t="shared" si="126"/>
        <v>540</v>
      </c>
      <c r="BC301" s="25" t="s">
        <v>1410</v>
      </c>
      <c r="BD301" s="14">
        <f t="shared" si="127"/>
        <v>300</v>
      </c>
      <c r="BE301" s="25" t="s">
        <v>1411</v>
      </c>
      <c r="BF301" s="14">
        <f t="shared" si="128"/>
        <v>10800</v>
      </c>
    </row>
    <row r="302" spans="45:58" ht="16.5" x14ac:dyDescent="0.2">
      <c r="AS302" s="13">
        <v>299</v>
      </c>
      <c r="AT302" s="13">
        <f t="shared" si="121"/>
        <v>5</v>
      </c>
      <c r="AU302" s="13">
        <f t="shared" si="122"/>
        <v>1102006</v>
      </c>
      <c r="AV302" s="13" t="s">
        <v>1380</v>
      </c>
      <c r="AW302" s="13">
        <f t="shared" si="123"/>
        <v>6</v>
      </c>
      <c r="AX302" s="13" t="s">
        <v>1401</v>
      </c>
      <c r="AY302" s="13">
        <f t="shared" si="124"/>
        <v>2</v>
      </c>
      <c r="AZ302" s="13" t="str">
        <f t="shared" si="125"/>
        <v>项羽魂珠-6 等级-2</v>
      </c>
      <c r="BA302" s="25" t="s">
        <v>1409</v>
      </c>
      <c r="BB302" s="14">
        <f t="shared" si="126"/>
        <v>810</v>
      </c>
      <c r="BC302" s="25" t="s">
        <v>1410</v>
      </c>
      <c r="BD302" s="14">
        <f t="shared" si="127"/>
        <v>450</v>
      </c>
      <c r="BE302" s="25" t="s">
        <v>1411</v>
      </c>
      <c r="BF302" s="14">
        <f t="shared" si="128"/>
        <v>16200</v>
      </c>
    </row>
    <row r="303" spans="45:58" ht="16.5" x14ac:dyDescent="0.2">
      <c r="AS303" s="13">
        <v>300</v>
      </c>
      <c r="AT303" s="13">
        <f t="shared" si="121"/>
        <v>5</v>
      </c>
      <c r="AU303" s="13">
        <f t="shared" si="122"/>
        <v>1102006</v>
      </c>
      <c r="AV303" s="13" t="s">
        <v>1380</v>
      </c>
      <c r="AW303" s="13">
        <f t="shared" si="123"/>
        <v>6</v>
      </c>
      <c r="AX303" s="13" t="s">
        <v>1401</v>
      </c>
      <c r="AY303" s="13">
        <f t="shared" si="124"/>
        <v>3</v>
      </c>
      <c r="AZ303" s="13" t="str">
        <f t="shared" si="125"/>
        <v>项羽魂珠-6 等级-3</v>
      </c>
      <c r="BA303" s="25" t="s">
        <v>1409</v>
      </c>
      <c r="BB303" s="14">
        <f t="shared" si="126"/>
        <v>1080</v>
      </c>
      <c r="BC303" s="25" t="s">
        <v>1410</v>
      </c>
      <c r="BD303" s="14">
        <f t="shared" si="127"/>
        <v>600</v>
      </c>
      <c r="BE303" s="25" t="s">
        <v>1411</v>
      </c>
      <c r="BF303" s="14">
        <f t="shared" si="128"/>
        <v>21600</v>
      </c>
    </row>
    <row r="304" spans="45:58" ht="16.5" x14ac:dyDescent="0.2">
      <c r="AS304" s="13">
        <v>301</v>
      </c>
      <c r="AT304" s="13">
        <f t="shared" si="121"/>
        <v>5</v>
      </c>
      <c r="AU304" s="13">
        <f t="shared" si="122"/>
        <v>1102006</v>
      </c>
      <c r="AV304" s="13" t="s">
        <v>1380</v>
      </c>
      <c r="AW304" s="13">
        <f t="shared" si="123"/>
        <v>6</v>
      </c>
      <c r="AX304" s="13" t="s">
        <v>1401</v>
      </c>
      <c r="AY304" s="13">
        <f t="shared" si="124"/>
        <v>4</v>
      </c>
      <c r="AZ304" s="13" t="str">
        <f t="shared" si="125"/>
        <v>项羽魂珠-6 等级-4</v>
      </c>
      <c r="BA304" s="25" t="s">
        <v>1409</v>
      </c>
      <c r="BB304" s="14">
        <f t="shared" si="126"/>
        <v>1620</v>
      </c>
      <c r="BC304" s="25" t="s">
        <v>1410</v>
      </c>
      <c r="BD304" s="14">
        <f t="shared" si="127"/>
        <v>900</v>
      </c>
      <c r="BE304" s="25" t="s">
        <v>1411</v>
      </c>
      <c r="BF304" s="14">
        <f t="shared" si="128"/>
        <v>32400</v>
      </c>
    </row>
    <row r="305" spans="45:58" ht="16.5" x14ac:dyDescent="0.2">
      <c r="AS305" s="13">
        <v>302</v>
      </c>
      <c r="AT305" s="13">
        <f t="shared" si="121"/>
        <v>5</v>
      </c>
      <c r="AU305" s="13">
        <f t="shared" si="122"/>
        <v>1102006</v>
      </c>
      <c r="AV305" s="13" t="s">
        <v>1380</v>
      </c>
      <c r="AW305" s="13">
        <f t="shared" si="123"/>
        <v>6</v>
      </c>
      <c r="AX305" s="13" t="s">
        <v>1401</v>
      </c>
      <c r="AY305" s="13">
        <f t="shared" si="124"/>
        <v>5</v>
      </c>
      <c r="AZ305" s="13" t="str">
        <f t="shared" si="125"/>
        <v>项羽魂珠-6 等级-5</v>
      </c>
      <c r="BA305" s="25" t="s">
        <v>1409</v>
      </c>
      <c r="BB305" s="14">
        <f t="shared" si="126"/>
        <v>2160</v>
      </c>
      <c r="BC305" s="25" t="s">
        <v>1410</v>
      </c>
      <c r="BD305" s="14">
        <f t="shared" si="127"/>
        <v>1200</v>
      </c>
      <c r="BE305" s="25" t="s">
        <v>1411</v>
      </c>
      <c r="BF305" s="14">
        <f t="shared" si="128"/>
        <v>43200</v>
      </c>
    </row>
    <row r="306" spans="45:58" ht="16.5" x14ac:dyDescent="0.2">
      <c r="AS306" s="13">
        <v>303</v>
      </c>
      <c r="AT306" s="13">
        <f t="shared" si="121"/>
        <v>5</v>
      </c>
      <c r="AU306" s="13">
        <f t="shared" si="122"/>
        <v>1102006</v>
      </c>
      <c r="AV306" s="13" t="s">
        <v>1380</v>
      </c>
      <c r="AW306" s="13">
        <f t="shared" si="123"/>
        <v>6</v>
      </c>
      <c r="AX306" s="13" t="s">
        <v>1401</v>
      </c>
      <c r="AY306" s="13">
        <f t="shared" si="124"/>
        <v>6</v>
      </c>
      <c r="AZ306" s="13" t="str">
        <f t="shared" si="125"/>
        <v>项羽魂珠-6 等级-6</v>
      </c>
      <c r="BA306" s="25" t="s">
        <v>1409</v>
      </c>
      <c r="BB306" s="14">
        <f t="shared" si="126"/>
        <v>2700</v>
      </c>
      <c r="BC306" s="25" t="s">
        <v>1410</v>
      </c>
      <c r="BD306" s="14">
        <f t="shared" si="127"/>
        <v>1500</v>
      </c>
      <c r="BE306" s="25" t="s">
        <v>1411</v>
      </c>
      <c r="BF306" s="14">
        <f t="shared" si="128"/>
        <v>54000</v>
      </c>
    </row>
    <row r="307" spans="45:58" ht="16.5" x14ac:dyDescent="0.2">
      <c r="AS307" s="13">
        <v>304</v>
      </c>
      <c r="AT307" s="13">
        <f t="shared" si="121"/>
        <v>5</v>
      </c>
      <c r="AU307" s="13">
        <f t="shared" si="122"/>
        <v>1102006</v>
      </c>
      <c r="AV307" s="13" t="s">
        <v>1380</v>
      </c>
      <c r="AW307" s="13">
        <f t="shared" si="123"/>
        <v>6</v>
      </c>
      <c r="AX307" s="13" t="s">
        <v>1401</v>
      </c>
      <c r="AY307" s="13">
        <f t="shared" si="124"/>
        <v>7</v>
      </c>
      <c r="AZ307" s="13" t="str">
        <f t="shared" si="125"/>
        <v>项羽魂珠-6 等级-7</v>
      </c>
      <c r="BA307" s="25" t="s">
        <v>1409</v>
      </c>
      <c r="BB307" s="14">
        <f t="shared" si="126"/>
        <v>3240</v>
      </c>
      <c r="BC307" s="25" t="s">
        <v>1410</v>
      </c>
      <c r="BD307" s="14">
        <f t="shared" si="127"/>
        <v>1800</v>
      </c>
      <c r="BE307" s="25" t="s">
        <v>1411</v>
      </c>
      <c r="BF307" s="14">
        <f t="shared" si="128"/>
        <v>64800</v>
      </c>
    </row>
    <row r="308" spans="45:58" ht="16.5" x14ac:dyDescent="0.2">
      <c r="AS308" s="13">
        <v>305</v>
      </c>
      <c r="AT308" s="13">
        <f t="shared" si="121"/>
        <v>5</v>
      </c>
      <c r="AU308" s="13">
        <f t="shared" si="122"/>
        <v>1102006</v>
      </c>
      <c r="AV308" s="13" t="s">
        <v>1380</v>
      </c>
      <c r="AW308" s="13">
        <f t="shared" si="123"/>
        <v>6</v>
      </c>
      <c r="AX308" s="13" t="s">
        <v>1401</v>
      </c>
      <c r="AY308" s="13">
        <f t="shared" si="124"/>
        <v>8</v>
      </c>
      <c r="AZ308" s="13" t="str">
        <f t="shared" si="125"/>
        <v>项羽魂珠-6 等级-8</v>
      </c>
      <c r="BA308" s="25" t="s">
        <v>1409</v>
      </c>
      <c r="BB308" s="14">
        <f t="shared" si="126"/>
        <v>3780</v>
      </c>
      <c r="BC308" s="25" t="s">
        <v>1410</v>
      </c>
      <c r="BD308" s="14">
        <f t="shared" si="127"/>
        <v>2100</v>
      </c>
      <c r="BE308" s="25" t="s">
        <v>1411</v>
      </c>
      <c r="BF308" s="14">
        <f t="shared" si="128"/>
        <v>75600</v>
      </c>
    </row>
    <row r="309" spans="45:58" ht="16.5" x14ac:dyDescent="0.2">
      <c r="AS309" s="13">
        <v>306</v>
      </c>
      <c r="AT309" s="13">
        <f t="shared" si="121"/>
        <v>5</v>
      </c>
      <c r="AU309" s="13">
        <f t="shared" si="122"/>
        <v>1102006</v>
      </c>
      <c r="AV309" s="13" t="s">
        <v>1380</v>
      </c>
      <c r="AW309" s="13">
        <f t="shared" si="123"/>
        <v>6</v>
      </c>
      <c r="AX309" s="13" t="s">
        <v>1401</v>
      </c>
      <c r="AY309" s="13">
        <f t="shared" si="124"/>
        <v>9</v>
      </c>
      <c r="AZ309" s="13" t="str">
        <f t="shared" si="125"/>
        <v>项羽魂珠-6 等级-9</v>
      </c>
      <c r="BA309" s="25" t="s">
        <v>1409</v>
      </c>
      <c r="BB309" s="14">
        <f t="shared" si="126"/>
        <v>4320</v>
      </c>
      <c r="BC309" s="25" t="s">
        <v>1410</v>
      </c>
      <c r="BD309" s="14">
        <f t="shared" si="127"/>
        <v>2400</v>
      </c>
      <c r="BE309" s="25" t="s">
        <v>1411</v>
      </c>
      <c r="BF309" s="14">
        <f t="shared" si="128"/>
        <v>86400</v>
      </c>
    </row>
    <row r="310" spans="45:58" ht="16.5" x14ac:dyDescent="0.2">
      <c r="AS310" s="13">
        <v>307</v>
      </c>
      <c r="AT310" s="13">
        <f t="shared" si="121"/>
        <v>5</v>
      </c>
      <c r="AU310" s="13">
        <f t="shared" si="122"/>
        <v>1102006</v>
      </c>
      <c r="AV310" s="13" t="s">
        <v>1380</v>
      </c>
      <c r="AW310" s="13">
        <f t="shared" si="123"/>
        <v>7</v>
      </c>
      <c r="AX310" s="13" t="s">
        <v>1401</v>
      </c>
      <c r="AY310" s="13">
        <f t="shared" si="124"/>
        <v>1</v>
      </c>
      <c r="AZ310" s="13" t="str">
        <f t="shared" si="125"/>
        <v>项羽魂珠-7 等级-1</v>
      </c>
      <c r="BA310" s="25" t="s">
        <v>1409</v>
      </c>
      <c r="BB310" s="14">
        <f t="shared" si="126"/>
        <v>720</v>
      </c>
      <c r="BC310" s="25" t="s">
        <v>1410</v>
      </c>
      <c r="BD310" s="14">
        <f t="shared" si="127"/>
        <v>401</v>
      </c>
      <c r="BE310" s="25" t="s">
        <v>1411</v>
      </c>
      <c r="BF310" s="14">
        <f t="shared" si="128"/>
        <v>14400</v>
      </c>
    </row>
    <row r="311" spans="45:58" ht="16.5" x14ac:dyDescent="0.2">
      <c r="AS311" s="13">
        <v>308</v>
      </c>
      <c r="AT311" s="13">
        <f t="shared" si="121"/>
        <v>5</v>
      </c>
      <c r="AU311" s="13">
        <f t="shared" si="122"/>
        <v>1102006</v>
      </c>
      <c r="AV311" s="13" t="s">
        <v>1380</v>
      </c>
      <c r="AW311" s="13">
        <f t="shared" si="123"/>
        <v>7</v>
      </c>
      <c r="AX311" s="13" t="s">
        <v>1401</v>
      </c>
      <c r="AY311" s="13">
        <f t="shared" si="124"/>
        <v>2</v>
      </c>
      <c r="AZ311" s="13" t="str">
        <f t="shared" si="125"/>
        <v>项羽魂珠-7 等级-2</v>
      </c>
      <c r="BA311" s="25" t="s">
        <v>1409</v>
      </c>
      <c r="BB311" s="14">
        <f t="shared" si="126"/>
        <v>1080</v>
      </c>
      <c r="BC311" s="25" t="s">
        <v>1410</v>
      </c>
      <c r="BD311" s="14">
        <f t="shared" si="127"/>
        <v>600</v>
      </c>
      <c r="BE311" s="25" t="s">
        <v>1411</v>
      </c>
      <c r="BF311" s="14">
        <f t="shared" si="128"/>
        <v>21600</v>
      </c>
    </row>
    <row r="312" spans="45:58" ht="16.5" x14ac:dyDescent="0.2">
      <c r="AS312" s="13">
        <v>309</v>
      </c>
      <c r="AT312" s="13">
        <f t="shared" si="121"/>
        <v>5</v>
      </c>
      <c r="AU312" s="13">
        <f t="shared" si="122"/>
        <v>1102006</v>
      </c>
      <c r="AV312" s="13" t="s">
        <v>1380</v>
      </c>
      <c r="AW312" s="13">
        <f t="shared" si="123"/>
        <v>7</v>
      </c>
      <c r="AX312" s="13" t="s">
        <v>1401</v>
      </c>
      <c r="AY312" s="13">
        <f t="shared" si="124"/>
        <v>3</v>
      </c>
      <c r="AZ312" s="13" t="str">
        <f t="shared" si="125"/>
        <v>项羽魂珠-7 等级-3</v>
      </c>
      <c r="BA312" s="25" t="s">
        <v>1409</v>
      </c>
      <c r="BB312" s="14">
        <f t="shared" si="126"/>
        <v>1440</v>
      </c>
      <c r="BC312" s="25" t="s">
        <v>1410</v>
      </c>
      <c r="BD312" s="14">
        <f t="shared" si="127"/>
        <v>800</v>
      </c>
      <c r="BE312" s="25" t="s">
        <v>1411</v>
      </c>
      <c r="BF312" s="14">
        <f t="shared" si="128"/>
        <v>28800</v>
      </c>
    </row>
    <row r="313" spans="45:58" ht="16.5" x14ac:dyDescent="0.2">
      <c r="AS313" s="13">
        <v>310</v>
      </c>
      <c r="AT313" s="13">
        <f t="shared" si="121"/>
        <v>5</v>
      </c>
      <c r="AU313" s="13">
        <f t="shared" si="122"/>
        <v>1102006</v>
      </c>
      <c r="AV313" s="13" t="s">
        <v>1380</v>
      </c>
      <c r="AW313" s="13">
        <f t="shared" si="123"/>
        <v>7</v>
      </c>
      <c r="AX313" s="13" t="s">
        <v>1401</v>
      </c>
      <c r="AY313" s="13">
        <f t="shared" si="124"/>
        <v>4</v>
      </c>
      <c r="AZ313" s="13" t="str">
        <f t="shared" si="125"/>
        <v>项羽魂珠-7 等级-4</v>
      </c>
      <c r="BA313" s="25" t="s">
        <v>1409</v>
      </c>
      <c r="BB313" s="14">
        <f t="shared" si="126"/>
        <v>2160</v>
      </c>
      <c r="BC313" s="25" t="s">
        <v>1410</v>
      </c>
      <c r="BD313" s="14">
        <f t="shared" si="127"/>
        <v>1200</v>
      </c>
      <c r="BE313" s="25" t="s">
        <v>1411</v>
      </c>
      <c r="BF313" s="14">
        <f t="shared" si="128"/>
        <v>43200</v>
      </c>
    </row>
    <row r="314" spans="45:58" ht="16.5" x14ac:dyDescent="0.2">
      <c r="AS314" s="13">
        <v>311</v>
      </c>
      <c r="AT314" s="13">
        <f t="shared" si="121"/>
        <v>5</v>
      </c>
      <c r="AU314" s="13">
        <f t="shared" si="122"/>
        <v>1102006</v>
      </c>
      <c r="AV314" s="13" t="s">
        <v>1380</v>
      </c>
      <c r="AW314" s="13">
        <f t="shared" si="123"/>
        <v>7</v>
      </c>
      <c r="AX314" s="13" t="s">
        <v>1401</v>
      </c>
      <c r="AY314" s="13">
        <f t="shared" si="124"/>
        <v>5</v>
      </c>
      <c r="AZ314" s="13" t="str">
        <f t="shared" si="125"/>
        <v>项羽魂珠-7 等级-5</v>
      </c>
      <c r="BA314" s="25" t="s">
        <v>1409</v>
      </c>
      <c r="BB314" s="14">
        <f t="shared" si="126"/>
        <v>2880</v>
      </c>
      <c r="BC314" s="25" t="s">
        <v>1410</v>
      </c>
      <c r="BD314" s="14">
        <f t="shared" si="127"/>
        <v>1601</v>
      </c>
      <c r="BE314" s="25" t="s">
        <v>1411</v>
      </c>
      <c r="BF314" s="14">
        <f t="shared" si="128"/>
        <v>57600</v>
      </c>
    </row>
    <row r="315" spans="45:58" ht="16.5" x14ac:dyDescent="0.2">
      <c r="AS315" s="13">
        <v>312</v>
      </c>
      <c r="AT315" s="13">
        <f t="shared" si="121"/>
        <v>5</v>
      </c>
      <c r="AU315" s="13">
        <f t="shared" si="122"/>
        <v>1102006</v>
      </c>
      <c r="AV315" s="13" t="s">
        <v>1380</v>
      </c>
      <c r="AW315" s="13">
        <f t="shared" si="123"/>
        <v>7</v>
      </c>
      <c r="AX315" s="13" t="s">
        <v>1401</v>
      </c>
      <c r="AY315" s="13">
        <f t="shared" si="124"/>
        <v>6</v>
      </c>
      <c r="AZ315" s="13" t="str">
        <f t="shared" si="125"/>
        <v>项羽魂珠-7 等级-6</v>
      </c>
      <c r="BA315" s="25" t="s">
        <v>1409</v>
      </c>
      <c r="BB315" s="14">
        <f t="shared" si="126"/>
        <v>3600</v>
      </c>
      <c r="BC315" s="25" t="s">
        <v>1410</v>
      </c>
      <c r="BD315" s="14">
        <f t="shared" si="127"/>
        <v>2000</v>
      </c>
      <c r="BE315" s="25" t="s">
        <v>1411</v>
      </c>
      <c r="BF315" s="14">
        <f t="shared" si="128"/>
        <v>72000</v>
      </c>
    </row>
    <row r="316" spans="45:58" ht="16.5" x14ac:dyDescent="0.2">
      <c r="AS316" s="13">
        <v>313</v>
      </c>
      <c r="AT316" s="13">
        <f t="shared" si="121"/>
        <v>5</v>
      </c>
      <c r="AU316" s="13">
        <f t="shared" si="122"/>
        <v>1102006</v>
      </c>
      <c r="AV316" s="13" t="s">
        <v>1380</v>
      </c>
      <c r="AW316" s="13">
        <f t="shared" si="123"/>
        <v>7</v>
      </c>
      <c r="AX316" s="13" t="s">
        <v>1401</v>
      </c>
      <c r="AY316" s="13">
        <f t="shared" si="124"/>
        <v>7</v>
      </c>
      <c r="AZ316" s="13" t="str">
        <f t="shared" si="125"/>
        <v>项羽魂珠-7 等级-7</v>
      </c>
      <c r="BA316" s="25" t="s">
        <v>1409</v>
      </c>
      <c r="BB316" s="14">
        <f t="shared" si="126"/>
        <v>4320</v>
      </c>
      <c r="BC316" s="25" t="s">
        <v>1410</v>
      </c>
      <c r="BD316" s="14">
        <f t="shared" si="127"/>
        <v>2400</v>
      </c>
      <c r="BE316" s="25" t="s">
        <v>1411</v>
      </c>
      <c r="BF316" s="14">
        <f t="shared" si="128"/>
        <v>86400</v>
      </c>
    </row>
    <row r="317" spans="45:58" ht="16.5" x14ac:dyDescent="0.2">
      <c r="AS317" s="13">
        <v>314</v>
      </c>
      <c r="AT317" s="13">
        <f t="shared" si="121"/>
        <v>5</v>
      </c>
      <c r="AU317" s="13">
        <f t="shared" si="122"/>
        <v>1102006</v>
      </c>
      <c r="AV317" s="13" t="s">
        <v>1380</v>
      </c>
      <c r="AW317" s="13">
        <f t="shared" si="123"/>
        <v>7</v>
      </c>
      <c r="AX317" s="13" t="s">
        <v>1401</v>
      </c>
      <c r="AY317" s="13">
        <f t="shared" si="124"/>
        <v>8</v>
      </c>
      <c r="AZ317" s="13" t="str">
        <f t="shared" si="125"/>
        <v>项羽魂珠-7 等级-8</v>
      </c>
      <c r="BA317" s="25" t="s">
        <v>1409</v>
      </c>
      <c r="BB317" s="14">
        <f t="shared" si="126"/>
        <v>5040</v>
      </c>
      <c r="BC317" s="25" t="s">
        <v>1410</v>
      </c>
      <c r="BD317" s="14">
        <f t="shared" si="127"/>
        <v>2801</v>
      </c>
      <c r="BE317" s="25" t="s">
        <v>1411</v>
      </c>
      <c r="BF317" s="14">
        <f t="shared" si="128"/>
        <v>100800</v>
      </c>
    </row>
    <row r="318" spans="45:58" ht="16.5" x14ac:dyDescent="0.2">
      <c r="AS318" s="13">
        <v>315</v>
      </c>
      <c r="AT318" s="13">
        <f t="shared" si="121"/>
        <v>5</v>
      </c>
      <c r="AU318" s="13">
        <f t="shared" si="122"/>
        <v>1102006</v>
      </c>
      <c r="AV318" s="13" t="s">
        <v>1380</v>
      </c>
      <c r="AW318" s="13">
        <f t="shared" si="123"/>
        <v>7</v>
      </c>
      <c r="AX318" s="13" t="s">
        <v>1401</v>
      </c>
      <c r="AY318" s="13">
        <f t="shared" si="124"/>
        <v>9</v>
      </c>
      <c r="AZ318" s="13" t="str">
        <f t="shared" si="125"/>
        <v>项羽魂珠-7 等级-9</v>
      </c>
      <c r="BA318" s="25" t="s">
        <v>1409</v>
      </c>
      <c r="BB318" s="14">
        <f t="shared" si="126"/>
        <v>5760</v>
      </c>
      <c r="BC318" s="25" t="s">
        <v>1410</v>
      </c>
      <c r="BD318" s="14">
        <f t="shared" si="127"/>
        <v>3200</v>
      </c>
      <c r="BE318" s="25" t="s">
        <v>1411</v>
      </c>
      <c r="BF318" s="14">
        <f t="shared" si="128"/>
        <v>115200</v>
      </c>
    </row>
    <row r="319" spans="45:58" ht="16.5" x14ac:dyDescent="0.2">
      <c r="AS319" s="13">
        <v>316</v>
      </c>
      <c r="AT319" s="13">
        <f t="shared" si="121"/>
        <v>6</v>
      </c>
      <c r="AU319" s="13">
        <f t="shared" si="122"/>
        <v>1102007</v>
      </c>
      <c r="AV319" s="13" t="s">
        <v>1380</v>
      </c>
      <c r="AW319" s="13">
        <f t="shared" si="123"/>
        <v>1</v>
      </c>
      <c r="AX319" s="13" t="s">
        <v>1401</v>
      </c>
      <c r="AY319" s="13">
        <f t="shared" si="124"/>
        <v>1</v>
      </c>
      <c r="AZ319" s="13" t="str">
        <f t="shared" si="125"/>
        <v>天使缇娜魂珠-1 等级-1</v>
      </c>
      <c r="BA319" s="25" t="s">
        <v>1409</v>
      </c>
      <c r="BB319" s="14">
        <f t="shared" si="126"/>
        <v>64</v>
      </c>
      <c r="BC319" s="25" t="s">
        <v>1410</v>
      </c>
      <c r="BD319" s="14">
        <f t="shared" si="127"/>
        <v>30</v>
      </c>
      <c r="BE319" s="25" t="s">
        <v>1411</v>
      </c>
      <c r="BF319" s="14">
        <f t="shared" si="128"/>
        <v>1174</v>
      </c>
    </row>
    <row r="320" spans="45:58" ht="16.5" x14ac:dyDescent="0.2">
      <c r="AS320" s="13">
        <v>317</v>
      </c>
      <c r="AT320" s="13">
        <f t="shared" si="121"/>
        <v>6</v>
      </c>
      <c r="AU320" s="13">
        <f t="shared" si="122"/>
        <v>1102007</v>
      </c>
      <c r="AV320" s="13" t="s">
        <v>1380</v>
      </c>
      <c r="AW320" s="13">
        <f t="shared" si="123"/>
        <v>1</v>
      </c>
      <c r="AX320" s="13" t="s">
        <v>1401</v>
      </c>
      <c r="AY320" s="13">
        <f t="shared" si="124"/>
        <v>2</v>
      </c>
      <c r="AZ320" s="13" t="str">
        <f t="shared" si="125"/>
        <v>天使缇娜魂珠-1 等级-2</v>
      </c>
      <c r="BA320" s="25" t="s">
        <v>1409</v>
      </c>
      <c r="BB320" s="14">
        <f t="shared" si="126"/>
        <v>96</v>
      </c>
      <c r="BC320" s="25" t="s">
        <v>1410</v>
      </c>
      <c r="BD320" s="14">
        <f t="shared" si="127"/>
        <v>44</v>
      </c>
      <c r="BE320" s="25" t="s">
        <v>1411</v>
      </c>
      <c r="BF320" s="14">
        <f t="shared" si="128"/>
        <v>1760</v>
      </c>
    </row>
    <row r="321" spans="45:58" ht="16.5" x14ac:dyDescent="0.2">
      <c r="AS321" s="13">
        <v>318</v>
      </c>
      <c r="AT321" s="13">
        <f t="shared" si="121"/>
        <v>6</v>
      </c>
      <c r="AU321" s="13">
        <f t="shared" si="122"/>
        <v>1102007</v>
      </c>
      <c r="AV321" s="13" t="s">
        <v>1380</v>
      </c>
      <c r="AW321" s="13">
        <f t="shared" si="123"/>
        <v>1</v>
      </c>
      <c r="AX321" s="13" t="s">
        <v>1401</v>
      </c>
      <c r="AY321" s="13">
        <f t="shared" si="124"/>
        <v>3</v>
      </c>
      <c r="AZ321" s="13" t="str">
        <f t="shared" si="125"/>
        <v>天使缇娜魂珠-1 等级-3</v>
      </c>
      <c r="BA321" s="25" t="s">
        <v>1409</v>
      </c>
      <c r="BB321" s="14">
        <f t="shared" si="126"/>
        <v>128</v>
      </c>
      <c r="BC321" s="25" t="s">
        <v>1410</v>
      </c>
      <c r="BD321" s="14">
        <f t="shared" si="127"/>
        <v>58</v>
      </c>
      <c r="BE321" s="25" t="s">
        <v>1411</v>
      </c>
      <c r="BF321" s="14">
        <f t="shared" si="128"/>
        <v>2346</v>
      </c>
    </row>
    <row r="322" spans="45:58" ht="16.5" x14ac:dyDescent="0.2">
      <c r="AS322" s="13">
        <v>319</v>
      </c>
      <c r="AT322" s="13">
        <f t="shared" si="121"/>
        <v>6</v>
      </c>
      <c r="AU322" s="13">
        <f t="shared" si="122"/>
        <v>1102007</v>
      </c>
      <c r="AV322" s="13" t="s">
        <v>1380</v>
      </c>
      <c r="AW322" s="13">
        <f t="shared" si="123"/>
        <v>1</v>
      </c>
      <c r="AX322" s="13" t="s">
        <v>1401</v>
      </c>
      <c r="AY322" s="13">
        <f t="shared" si="124"/>
        <v>4</v>
      </c>
      <c r="AZ322" s="13" t="str">
        <f t="shared" si="125"/>
        <v>天使缇娜魂珠-1 等级-4</v>
      </c>
      <c r="BA322" s="25" t="s">
        <v>1409</v>
      </c>
      <c r="BB322" s="14">
        <f t="shared" si="126"/>
        <v>192</v>
      </c>
      <c r="BC322" s="25" t="s">
        <v>1410</v>
      </c>
      <c r="BD322" s="14">
        <f t="shared" si="127"/>
        <v>88</v>
      </c>
      <c r="BE322" s="25" t="s">
        <v>1411</v>
      </c>
      <c r="BF322" s="14">
        <f t="shared" si="128"/>
        <v>3520</v>
      </c>
    </row>
    <row r="323" spans="45:58" ht="16.5" x14ac:dyDescent="0.2">
      <c r="AS323" s="13">
        <v>320</v>
      </c>
      <c r="AT323" s="13">
        <f t="shared" si="121"/>
        <v>6</v>
      </c>
      <c r="AU323" s="13">
        <f t="shared" si="122"/>
        <v>1102007</v>
      </c>
      <c r="AV323" s="13" t="s">
        <v>1380</v>
      </c>
      <c r="AW323" s="13">
        <f t="shared" si="123"/>
        <v>1</v>
      </c>
      <c r="AX323" s="13" t="s">
        <v>1401</v>
      </c>
      <c r="AY323" s="13">
        <f t="shared" si="124"/>
        <v>5</v>
      </c>
      <c r="AZ323" s="13" t="str">
        <f t="shared" si="125"/>
        <v>天使缇娜魂珠-1 等级-5</v>
      </c>
      <c r="BA323" s="25" t="s">
        <v>1409</v>
      </c>
      <c r="BB323" s="14">
        <f t="shared" si="126"/>
        <v>256</v>
      </c>
      <c r="BC323" s="25" t="s">
        <v>1410</v>
      </c>
      <c r="BD323" s="14">
        <f t="shared" si="127"/>
        <v>118</v>
      </c>
      <c r="BE323" s="25" t="s">
        <v>1411</v>
      </c>
      <c r="BF323" s="14">
        <f t="shared" si="128"/>
        <v>4694</v>
      </c>
    </row>
    <row r="324" spans="45:58" ht="16.5" x14ac:dyDescent="0.2">
      <c r="AS324" s="13">
        <v>321</v>
      </c>
      <c r="AT324" s="13">
        <f t="shared" si="121"/>
        <v>6</v>
      </c>
      <c r="AU324" s="13">
        <f t="shared" si="122"/>
        <v>1102007</v>
      </c>
      <c r="AV324" s="13" t="s">
        <v>1380</v>
      </c>
      <c r="AW324" s="13">
        <f t="shared" si="123"/>
        <v>1</v>
      </c>
      <c r="AX324" s="13" t="s">
        <v>1401</v>
      </c>
      <c r="AY324" s="13">
        <f t="shared" si="124"/>
        <v>6</v>
      </c>
      <c r="AZ324" s="13" t="str">
        <f t="shared" si="125"/>
        <v>天使缇娜魂珠-1 等级-6</v>
      </c>
      <c r="BA324" s="25" t="s">
        <v>1409</v>
      </c>
      <c r="BB324" s="14">
        <f t="shared" si="126"/>
        <v>320</v>
      </c>
      <c r="BC324" s="25" t="s">
        <v>1410</v>
      </c>
      <c r="BD324" s="14">
        <f t="shared" si="127"/>
        <v>146</v>
      </c>
      <c r="BE324" s="25" t="s">
        <v>1411</v>
      </c>
      <c r="BF324" s="14">
        <f t="shared" si="128"/>
        <v>5866</v>
      </c>
    </row>
    <row r="325" spans="45:58" ht="16.5" x14ac:dyDescent="0.2">
      <c r="AS325" s="13">
        <v>322</v>
      </c>
      <c r="AT325" s="13">
        <f t="shared" ref="AT325:AT388" si="129">INT((AS325-1)/63)+1</f>
        <v>6</v>
      </c>
      <c r="AU325" s="13">
        <f t="shared" ref="AU325:AU388" si="130">INDEX($W$4:$W$19,AT325)</f>
        <v>1102007</v>
      </c>
      <c r="AV325" s="13" t="s">
        <v>1380</v>
      </c>
      <c r="AW325" s="13">
        <f t="shared" ref="AW325:AW388" si="131">INT(((AS325-(AT325-1)*63)-1)/9)+1</f>
        <v>1</v>
      </c>
      <c r="AX325" s="13" t="s">
        <v>1401</v>
      </c>
      <c r="AY325" s="13">
        <f t="shared" ref="AY325:AY388" si="132">AS325-(AT325-1)*63-(AW325-1)*9</f>
        <v>7</v>
      </c>
      <c r="AZ325" s="13" t="str">
        <f t="shared" ref="AZ325:AZ388" si="133">INDEX($X$4:$X$19,AT325)&amp;"魂珠-"&amp;AW325&amp;" 等级-"&amp;AY325</f>
        <v>天使缇娜魂珠-1 等级-7</v>
      </c>
      <c r="BA325" s="25" t="s">
        <v>1409</v>
      </c>
      <c r="BB325" s="14">
        <f t="shared" ref="BB325:BB388" si="134">ROUND(INDEX(Q$4:Q$66,($AW325-1)*9+$AY325)*INDEX(AC$4:AC$19,$AT325),0)</f>
        <v>384</v>
      </c>
      <c r="BC325" s="25" t="s">
        <v>1410</v>
      </c>
      <c r="BD325" s="14">
        <f t="shared" ref="BD325:BD388" si="135">ROUND(INDEX(R$4:R$66,($AW325-1)*9+$AY325)*INDEX(AD$4:AD$19,$AT325),0)</f>
        <v>176</v>
      </c>
      <c r="BE325" s="25" t="s">
        <v>1411</v>
      </c>
      <c r="BF325" s="14">
        <f t="shared" ref="BF325:BF388" si="136">ROUND(INDEX(S$4:S$66,($AW325-1)*9+$AY325)*INDEX(AE$4:AE$19,$AT325),0)</f>
        <v>7040</v>
      </c>
    </row>
    <row r="326" spans="45:58" ht="16.5" x14ac:dyDescent="0.2">
      <c r="AS326" s="13">
        <v>323</v>
      </c>
      <c r="AT326" s="13">
        <f t="shared" si="129"/>
        <v>6</v>
      </c>
      <c r="AU326" s="13">
        <f t="shared" si="130"/>
        <v>1102007</v>
      </c>
      <c r="AV326" s="13" t="s">
        <v>1380</v>
      </c>
      <c r="AW326" s="13">
        <f t="shared" si="131"/>
        <v>1</v>
      </c>
      <c r="AX326" s="13" t="s">
        <v>1401</v>
      </c>
      <c r="AY326" s="13">
        <f t="shared" si="132"/>
        <v>8</v>
      </c>
      <c r="AZ326" s="13" t="str">
        <f t="shared" si="133"/>
        <v>天使缇娜魂珠-1 等级-8</v>
      </c>
      <c r="BA326" s="25" t="s">
        <v>1409</v>
      </c>
      <c r="BB326" s="14">
        <f t="shared" si="134"/>
        <v>448</v>
      </c>
      <c r="BC326" s="25" t="s">
        <v>1410</v>
      </c>
      <c r="BD326" s="14">
        <f t="shared" si="135"/>
        <v>206</v>
      </c>
      <c r="BE326" s="25" t="s">
        <v>1411</v>
      </c>
      <c r="BF326" s="14">
        <f t="shared" si="136"/>
        <v>8214</v>
      </c>
    </row>
    <row r="327" spans="45:58" ht="16.5" x14ac:dyDescent="0.2">
      <c r="AS327" s="13">
        <v>324</v>
      </c>
      <c r="AT327" s="13">
        <f t="shared" si="129"/>
        <v>6</v>
      </c>
      <c r="AU327" s="13">
        <f t="shared" si="130"/>
        <v>1102007</v>
      </c>
      <c r="AV327" s="13" t="s">
        <v>1380</v>
      </c>
      <c r="AW327" s="13">
        <f t="shared" si="131"/>
        <v>1</v>
      </c>
      <c r="AX327" s="13" t="s">
        <v>1401</v>
      </c>
      <c r="AY327" s="13">
        <f t="shared" si="132"/>
        <v>9</v>
      </c>
      <c r="AZ327" s="13" t="str">
        <f t="shared" si="133"/>
        <v>天使缇娜魂珠-1 等级-9</v>
      </c>
      <c r="BA327" s="25" t="s">
        <v>1409</v>
      </c>
      <c r="BB327" s="14">
        <f t="shared" si="134"/>
        <v>512</v>
      </c>
      <c r="BC327" s="25" t="s">
        <v>1410</v>
      </c>
      <c r="BD327" s="14">
        <f t="shared" si="135"/>
        <v>234</v>
      </c>
      <c r="BE327" s="25" t="s">
        <v>1411</v>
      </c>
      <c r="BF327" s="14">
        <f t="shared" si="136"/>
        <v>9386</v>
      </c>
    </row>
    <row r="328" spans="45:58" ht="16.5" x14ac:dyDescent="0.2">
      <c r="AS328" s="13">
        <v>325</v>
      </c>
      <c r="AT328" s="13">
        <f t="shared" si="129"/>
        <v>6</v>
      </c>
      <c r="AU328" s="13">
        <f t="shared" si="130"/>
        <v>1102007</v>
      </c>
      <c r="AV328" s="13" t="s">
        <v>1380</v>
      </c>
      <c r="AW328" s="13">
        <f t="shared" si="131"/>
        <v>2</v>
      </c>
      <c r="AX328" s="13" t="s">
        <v>1401</v>
      </c>
      <c r="AY328" s="13">
        <f t="shared" si="132"/>
        <v>1</v>
      </c>
      <c r="AZ328" s="13" t="str">
        <f t="shared" si="133"/>
        <v>天使缇娜魂珠-2 等级-1</v>
      </c>
      <c r="BA328" s="25" t="s">
        <v>1409</v>
      </c>
      <c r="BB328" s="14">
        <f t="shared" si="134"/>
        <v>96</v>
      </c>
      <c r="BC328" s="25" t="s">
        <v>1410</v>
      </c>
      <c r="BD328" s="14">
        <f t="shared" si="135"/>
        <v>44</v>
      </c>
      <c r="BE328" s="25" t="s">
        <v>1411</v>
      </c>
      <c r="BF328" s="14">
        <f t="shared" si="136"/>
        <v>1760</v>
      </c>
    </row>
    <row r="329" spans="45:58" ht="16.5" x14ac:dyDescent="0.2">
      <c r="AS329" s="13">
        <v>326</v>
      </c>
      <c r="AT329" s="13">
        <f t="shared" si="129"/>
        <v>6</v>
      </c>
      <c r="AU329" s="13">
        <f t="shared" si="130"/>
        <v>1102007</v>
      </c>
      <c r="AV329" s="13" t="s">
        <v>1380</v>
      </c>
      <c r="AW329" s="13">
        <f t="shared" si="131"/>
        <v>2</v>
      </c>
      <c r="AX329" s="13" t="s">
        <v>1401</v>
      </c>
      <c r="AY329" s="13">
        <f t="shared" si="132"/>
        <v>2</v>
      </c>
      <c r="AZ329" s="13" t="str">
        <f t="shared" si="133"/>
        <v>天使缇娜魂珠-2 等级-2</v>
      </c>
      <c r="BA329" s="25" t="s">
        <v>1409</v>
      </c>
      <c r="BB329" s="14">
        <f t="shared" si="134"/>
        <v>144</v>
      </c>
      <c r="BC329" s="25" t="s">
        <v>1410</v>
      </c>
      <c r="BD329" s="14">
        <f t="shared" si="135"/>
        <v>66</v>
      </c>
      <c r="BE329" s="25" t="s">
        <v>1411</v>
      </c>
      <c r="BF329" s="14">
        <f t="shared" si="136"/>
        <v>2640</v>
      </c>
    </row>
    <row r="330" spans="45:58" ht="16.5" x14ac:dyDescent="0.2">
      <c r="AS330" s="13">
        <v>327</v>
      </c>
      <c r="AT330" s="13">
        <f t="shared" si="129"/>
        <v>6</v>
      </c>
      <c r="AU330" s="13">
        <f t="shared" si="130"/>
        <v>1102007</v>
      </c>
      <c r="AV330" s="13" t="s">
        <v>1380</v>
      </c>
      <c r="AW330" s="13">
        <f t="shared" si="131"/>
        <v>2</v>
      </c>
      <c r="AX330" s="13" t="s">
        <v>1401</v>
      </c>
      <c r="AY330" s="13">
        <f t="shared" si="132"/>
        <v>3</v>
      </c>
      <c r="AZ330" s="13" t="str">
        <f t="shared" si="133"/>
        <v>天使缇娜魂珠-2 等级-3</v>
      </c>
      <c r="BA330" s="25" t="s">
        <v>1409</v>
      </c>
      <c r="BB330" s="14">
        <f t="shared" si="134"/>
        <v>192</v>
      </c>
      <c r="BC330" s="25" t="s">
        <v>1410</v>
      </c>
      <c r="BD330" s="14">
        <f t="shared" si="135"/>
        <v>88</v>
      </c>
      <c r="BE330" s="25" t="s">
        <v>1411</v>
      </c>
      <c r="BF330" s="14">
        <f t="shared" si="136"/>
        <v>3520</v>
      </c>
    </row>
    <row r="331" spans="45:58" ht="16.5" x14ac:dyDescent="0.2">
      <c r="AS331" s="13">
        <v>328</v>
      </c>
      <c r="AT331" s="13">
        <f t="shared" si="129"/>
        <v>6</v>
      </c>
      <c r="AU331" s="13">
        <f t="shared" si="130"/>
        <v>1102007</v>
      </c>
      <c r="AV331" s="13" t="s">
        <v>1380</v>
      </c>
      <c r="AW331" s="13">
        <f t="shared" si="131"/>
        <v>2</v>
      </c>
      <c r="AX331" s="13" t="s">
        <v>1401</v>
      </c>
      <c r="AY331" s="13">
        <f t="shared" si="132"/>
        <v>4</v>
      </c>
      <c r="AZ331" s="13" t="str">
        <f t="shared" si="133"/>
        <v>天使缇娜魂珠-2 等级-4</v>
      </c>
      <c r="BA331" s="25" t="s">
        <v>1409</v>
      </c>
      <c r="BB331" s="14">
        <f t="shared" si="134"/>
        <v>288</v>
      </c>
      <c r="BC331" s="25" t="s">
        <v>1410</v>
      </c>
      <c r="BD331" s="14">
        <f t="shared" si="135"/>
        <v>132</v>
      </c>
      <c r="BE331" s="25" t="s">
        <v>1411</v>
      </c>
      <c r="BF331" s="14">
        <f t="shared" si="136"/>
        <v>5280</v>
      </c>
    </row>
    <row r="332" spans="45:58" ht="16.5" x14ac:dyDescent="0.2">
      <c r="AS332" s="13">
        <v>329</v>
      </c>
      <c r="AT332" s="13">
        <f t="shared" si="129"/>
        <v>6</v>
      </c>
      <c r="AU332" s="13">
        <f t="shared" si="130"/>
        <v>1102007</v>
      </c>
      <c r="AV332" s="13" t="s">
        <v>1380</v>
      </c>
      <c r="AW332" s="13">
        <f t="shared" si="131"/>
        <v>2</v>
      </c>
      <c r="AX332" s="13" t="s">
        <v>1401</v>
      </c>
      <c r="AY332" s="13">
        <f t="shared" si="132"/>
        <v>5</v>
      </c>
      <c r="AZ332" s="13" t="str">
        <f t="shared" si="133"/>
        <v>天使缇娜魂珠-2 等级-5</v>
      </c>
      <c r="BA332" s="25" t="s">
        <v>1409</v>
      </c>
      <c r="BB332" s="14">
        <f t="shared" si="134"/>
        <v>384</v>
      </c>
      <c r="BC332" s="25" t="s">
        <v>1410</v>
      </c>
      <c r="BD332" s="14">
        <f t="shared" si="135"/>
        <v>176</v>
      </c>
      <c r="BE332" s="25" t="s">
        <v>1411</v>
      </c>
      <c r="BF332" s="14">
        <f t="shared" si="136"/>
        <v>7040</v>
      </c>
    </row>
    <row r="333" spans="45:58" ht="16.5" x14ac:dyDescent="0.2">
      <c r="AS333" s="13">
        <v>330</v>
      </c>
      <c r="AT333" s="13">
        <f t="shared" si="129"/>
        <v>6</v>
      </c>
      <c r="AU333" s="13">
        <f t="shared" si="130"/>
        <v>1102007</v>
      </c>
      <c r="AV333" s="13" t="s">
        <v>1380</v>
      </c>
      <c r="AW333" s="13">
        <f t="shared" si="131"/>
        <v>2</v>
      </c>
      <c r="AX333" s="13" t="s">
        <v>1401</v>
      </c>
      <c r="AY333" s="13">
        <f t="shared" si="132"/>
        <v>6</v>
      </c>
      <c r="AZ333" s="13" t="str">
        <f t="shared" si="133"/>
        <v>天使缇娜魂珠-2 等级-6</v>
      </c>
      <c r="BA333" s="25" t="s">
        <v>1409</v>
      </c>
      <c r="BB333" s="14">
        <f t="shared" si="134"/>
        <v>480</v>
      </c>
      <c r="BC333" s="25" t="s">
        <v>1410</v>
      </c>
      <c r="BD333" s="14">
        <f t="shared" si="135"/>
        <v>220</v>
      </c>
      <c r="BE333" s="25" t="s">
        <v>1411</v>
      </c>
      <c r="BF333" s="14">
        <f t="shared" si="136"/>
        <v>8800</v>
      </c>
    </row>
    <row r="334" spans="45:58" ht="16.5" x14ac:dyDescent="0.2">
      <c r="AS334" s="13">
        <v>331</v>
      </c>
      <c r="AT334" s="13">
        <f t="shared" si="129"/>
        <v>6</v>
      </c>
      <c r="AU334" s="13">
        <f t="shared" si="130"/>
        <v>1102007</v>
      </c>
      <c r="AV334" s="13" t="s">
        <v>1380</v>
      </c>
      <c r="AW334" s="13">
        <f t="shared" si="131"/>
        <v>2</v>
      </c>
      <c r="AX334" s="13" t="s">
        <v>1401</v>
      </c>
      <c r="AY334" s="13">
        <f t="shared" si="132"/>
        <v>7</v>
      </c>
      <c r="AZ334" s="13" t="str">
        <f t="shared" si="133"/>
        <v>天使缇娜魂珠-2 等级-7</v>
      </c>
      <c r="BA334" s="25" t="s">
        <v>1409</v>
      </c>
      <c r="BB334" s="14">
        <f t="shared" si="134"/>
        <v>576</v>
      </c>
      <c r="BC334" s="25" t="s">
        <v>1410</v>
      </c>
      <c r="BD334" s="14">
        <f t="shared" si="135"/>
        <v>264</v>
      </c>
      <c r="BE334" s="25" t="s">
        <v>1411</v>
      </c>
      <c r="BF334" s="14">
        <f t="shared" si="136"/>
        <v>10560</v>
      </c>
    </row>
    <row r="335" spans="45:58" ht="16.5" x14ac:dyDescent="0.2">
      <c r="AS335" s="13">
        <v>332</v>
      </c>
      <c r="AT335" s="13">
        <f t="shared" si="129"/>
        <v>6</v>
      </c>
      <c r="AU335" s="13">
        <f t="shared" si="130"/>
        <v>1102007</v>
      </c>
      <c r="AV335" s="13" t="s">
        <v>1380</v>
      </c>
      <c r="AW335" s="13">
        <f t="shared" si="131"/>
        <v>2</v>
      </c>
      <c r="AX335" s="13" t="s">
        <v>1401</v>
      </c>
      <c r="AY335" s="13">
        <f t="shared" si="132"/>
        <v>8</v>
      </c>
      <c r="AZ335" s="13" t="str">
        <f t="shared" si="133"/>
        <v>天使缇娜魂珠-2 等级-8</v>
      </c>
      <c r="BA335" s="25" t="s">
        <v>1409</v>
      </c>
      <c r="BB335" s="14">
        <f t="shared" si="134"/>
        <v>672</v>
      </c>
      <c r="BC335" s="25" t="s">
        <v>1410</v>
      </c>
      <c r="BD335" s="14">
        <f t="shared" si="135"/>
        <v>308</v>
      </c>
      <c r="BE335" s="25" t="s">
        <v>1411</v>
      </c>
      <c r="BF335" s="14">
        <f t="shared" si="136"/>
        <v>12320</v>
      </c>
    </row>
    <row r="336" spans="45:58" ht="16.5" x14ac:dyDescent="0.2">
      <c r="AS336" s="13">
        <v>333</v>
      </c>
      <c r="AT336" s="13">
        <f t="shared" si="129"/>
        <v>6</v>
      </c>
      <c r="AU336" s="13">
        <f t="shared" si="130"/>
        <v>1102007</v>
      </c>
      <c r="AV336" s="13" t="s">
        <v>1380</v>
      </c>
      <c r="AW336" s="13">
        <f t="shared" si="131"/>
        <v>2</v>
      </c>
      <c r="AX336" s="13" t="s">
        <v>1401</v>
      </c>
      <c r="AY336" s="13">
        <f t="shared" si="132"/>
        <v>9</v>
      </c>
      <c r="AZ336" s="13" t="str">
        <f t="shared" si="133"/>
        <v>天使缇娜魂珠-2 等级-9</v>
      </c>
      <c r="BA336" s="25" t="s">
        <v>1409</v>
      </c>
      <c r="BB336" s="14">
        <f t="shared" si="134"/>
        <v>768</v>
      </c>
      <c r="BC336" s="25" t="s">
        <v>1410</v>
      </c>
      <c r="BD336" s="14">
        <f t="shared" si="135"/>
        <v>352</v>
      </c>
      <c r="BE336" s="25" t="s">
        <v>1411</v>
      </c>
      <c r="BF336" s="14">
        <f t="shared" si="136"/>
        <v>14080</v>
      </c>
    </row>
    <row r="337" spans="45:58" ht="16.5" x14ac:dyDescent="0.2">
      <c r="AS337" s="13">
        <v>334</v>
      </c>
      <c r="AT337" s="13">
        <f t="shared" si="129"/>
        <v>6</v>
      </c>
      <c r="AU337" s="13">
        <f t="shared" si="130"/>
        <v>1102007</v>
      </c>
      <c r="AV337" s="13" t="s">
        <v>1380</v>
      </c>
      <c r="AW337" s="13">
        <f t="shared" si="131"/>
        <v>3</v>
      </c>
      <c r="AX337" s="13" t="s">
        <v>1401</v>
      </c>
      <c r="AY337" s="13">
        <f t="shared" si="132"/>
        <v>1</v>
      </c>
      <c r="AZ337" s="13" t="str">
        <f t="shared" si="133"/>
        <v>天使缇娜魂珠-3 等级-1</v>
      </c>
      <c r="BA337" s="25" t="s">
        <v>1409</v>
      </c>
      <c r="BB337" s="14">
        <f t="shared" si="134"/>
        <v>128</v>
      </c>
      <c r="BC337" s="25" t="s">
        <v>1410</v>
      </c>
      <c r="BD337" s="14">
        <f t="shared" si="135"/>
        <v>58</v>
      </c>
      <c r="BE337" s="25" t="s">
        <v>1411</v>
      </c>
      <c r="BF337" s="14">
        <f t="shared" si="136"/>
        <v>2346</v>
      </c>
    </row>
    <row r="338" spans="45:58" ht="16.5" x14ac:dyDescent="0.2">
      <c r="AS338" s="13">
        <v>335</v>
      </c>
      <c r="AT338" s="13">
        <f t="shared" si="129"/>
        <v>6</v>
      </c>
      <c r="AU338" s="13">
        <f t="shared" si="130"/>
        <v>1102007</v>
      </c>
      <c r="AV338" s="13" t="s">
        <v>1380</v>
      </c>
      <c r="AW338" s="13">
        <f t="shared" si="131"/>
        <v>3</v>
      </c>
      <c r="AX338" s="13" t="s">
        <v>1401</v>
      </c>
      <c r="AY338" s="13">
        <f t="shared" si="132"/>
        <v>2</v>
      </c>
      <c r="AZ338" s="13" t="str">
        <f t="shared" si="133"/>
        <v>天使缇娜魂珠-3 等级-2</v>
      </c>
      <c r="BA338" s="25" t="s">
        <v>1409</v>
      </c>
      <c r="BB338" s="14">
        <f t="shared" si="134"/>
        <v>192</v>
      </c>
      <c r="BC338" s="25" t="s">
        <v>1410</v>
      </c>
      <c r="BD338" s="14">
        <f t="shared" si="135"/>
        <v>88</v>
      </c>
      <c r="BE338" s="25" t="s">
        <v>1411</v>
      </c>
      <c r="BF338" s="14">
        <f t="shared" si="136"/>
        <v>3520</v>
      </c>
    </row>
    <row r="339" spans="45:58" ht="16.5" x14ac:dyDescent="0.2">
      <c r="AS339" s="13">
        <v>336</v>
      </c>
      <c r="AT339" s="13">
        <f t="shared" si="129"/>
        <v>6</v>
      </c>
      <c r="AU339" s="13">
        <f t="shared" si="130"/>
        <v>1102007</v>
      </c>
      <c r="AV339" s="13" t="s">
        <v>1380</v>
      </c>
      <c r="AW339" s="13">
        <f t="shared" si="131"/>
        <v>3</v>
      </c>
      <c r="AX339" s="13" t="s">
        <v>1401</v>
      </c>
      <c r="AY339" s="13">
        <f t="shared" si="132"/>
        <v>3</v>
      </c>
      <c r="AZ339" s="13" t="str">
        <f t="shared" si="133"/>
        <v>天使缇娜魂珠-3 等级-3</v>
      </c>
      <c r="BA339" s="25" t="s">
        <v>1409</v>
      </c>
      <c r="BB339" s="14">
        <f t="shared" si="134"/>
        <v>256</v>
      </c>
      <c r="BC339" s="25" t="s">
        <v>1410</v>
      </c>
      <c r="BD339" s="14">
        <f t="shared" si="135"/>
        <v>118</v>
      </c>
      <c r="BE339" s="25" t="s">
        <v>1411</v>
      </c>
      <c r="BF339" s="14">
        <f t="shared" si="136"/>
        <v>4694</v>
      </c>
    </row>
    <row r="340" spans="45:58" ht="16.5" x14ac:dyDescent="0.2">
      <c r="AS340" s="13">
        <v>337</v>
      </c>
      <c r="AT340" s="13">
        <f t="shared" si="129"/>
        <v>6</v>
      </c>
      <c r="AU340" s="13">
        <f t="shared" si="130"/>
        <v>1102007</v>
      </c>
      <c r="AV340" s="13" t="s">
        <v>1380</v>
      </c>
      <c r="AW340" s="13">
        <f t="shared" si="131"/>
        <v>3</v>
      </c>
      <c r="AX340" s="13" t="s">
        <v>1401</v>
      </c>
      <c r="AY340" s="13">
        <f t="shared" si="132"/>
        <v>4</v>
      </c>
      <c r="AZ340" s="13" t="str">
        <f t="shared" si="133"/>
        <v>天使缇娜魂珠-3 等级-4</v>
      </c>
      <c r="BA340" s="25" t="s">
        <v>1409</v>
      </c>
      <c r="BB340" s="14">
        <f t="shared" si="134"/>
        <v>384</v>
      </c>
      <c r="BC340" s="25" t="s">
        <v>1410</v>
      </c>
      <c r="BD340" s="14">
        <f t="shared" si="135"/>
        <v>176</v>
      </c>
      <c r="BE340" s="25" t="s">
        <v>1411</v>
      </c>
      <c r="BF340" s="14">
        <f t="shared" si="136"/>
        <v>7040</v>
      </c>
    </row>
    <row r="341" spans="45:58" ht="16.5" x14ac:dyDescent="0.2">
      <c r="AS341" s="13">
        <v>338</v>
      </c>
      <c r="AT341" s="13">
        <f t="shared" si="129"/>
        <v>6</v>
      </c>
      <c r="AU341" s="13">
        <f t="shared" si="130"/>
        <v>1102007</v>
      </c>
      <c r="AV341" s="13" t="s">
        <v>1380</v>
      </c>
      <c r="AW341" s="13">
        <f t="shared" si="131"/>
        <v>3</v>
      </c>
      <c r="AX341" s="13" t="s">
        <v>1401</v>
      </c>
      <c r="AY341" s="13">
        <f t="shared" si="132"/>
        <v>5</v>
      </c>
      <c r="AZ341" s="13" t="str">
        <f t="shared" si="133"/>
        <v>天使缇娜魂珠-3 等级-5</v>
      </c>
      <c r="BA341" s="25" t="s">
        <v>1409</v>
      </c>
      <c r="BB341" s="14">
        <f t="shared" si="134"/>
        <v>512</v>
      </c>
      <c r="BC341" s="25" t="s">
        <v>1410</v>
      </c>
      <c r="BD341" s="14">
        <f t="shared" si="135"/>
        <v>234</v>
      </c>
      <c r="BE341" s="25" t="s">
        <v>1411</v>
      </c>
      <c r="BF341" s="14">
        <f t="shared" si="136"/>
        <v>9386</v>
      </c>
    </row>
    <row r="342" spans="45:58" ht="16.5" x14ac:dyDescent="0.2">
      <c r="AS342" s="13">
        <v>339</v>
      </c>
      <c r="AT342" s="13">
        <f t="shared" si="129"/>
        <v>6</v>
      </c>
      <c r="AU342" s="13">
        <f t="shared" si="130"/>
        <v>1102007</v>
      </c>
      <c r="AV342" s="13" t="s">
        <v>1380</v>
      </c>
      <c r="AW342" s="13">
        <f t="shared" si="131"/>
        <v>3</v>
      </c>
      <c r="AX342" s="13" t="s">
        <v>1401</v>
      </c>
      <c r="AY342" s="13">
        <f t="shared" si="132"/>
        <v>6</v>
      </c>
      <c r="AZ342" s="13" t="str">
        <f t="shared" si="133"/>
        <v>天使缇娜魂珠-3 等级-6</v>
      </c>
      <c r="BA342" s="25" t="s">
        <v>1409</v>
      </c>
      <c r="BB342" s="14">
        <f t="shared" si="134"/>
        <v>640</v>
      </c>
      <c r="BC342" s="25" t="s">
        <v>1410</v>
      </c>
      <c r="BD342" s="14">
        <f t="shared" si="135"/>
        <v>294</v>
      </c>
      <c r="BE342" s="25" t="s">
        <v>1411</v>
      </c>
      <c r="BF342" s="14">
        <f t="shared" si="136"/>
        <v>11734</v>
      </c>
    </row>
    <row r="343" spans="45:58" ht="16.5" x14ac:dyDescent="0.2">
      <c r="AS343" s="13">
        <v>340</v>
      </c>
      <c r="AT343" s="13">
        <f t="shared" si="129"/>
        <v>6</v>
      </c>
      <c r="AU343" s="13">
        <f t="shared" si="130"/>
        <v>1102007</v>
      </c>
      <c r="AV343" s="13" t="s">
        <v>1380</v>
      </c>
      <c r="AW343" s="13">
        <f t="shared" si="131"/>
        <v>3</v>
      </c>
      <c r="AX343" s="13" t="s">
        <v>1401</v>
      </c>
      <c r="AY343" s="13">
        <f t="shared" si="132"/>
        <v>7</v>
      </c>
      <c r="AZ343" s="13" t="str">
        <f t="shared" si="133"/>
        <v>天使缇娜魂珠-3 等级-7</v>
      </c>
      <c r="BA343" s="25" t="s">
        <v>1409</v>
      </c>
      <c r="BB343" s="14">
        <f t="shared" si="134"/>
        <v>768</v>
      </c>
      <c r="BC343" s="25" t="s">
        <v>1410</v>
      </c>
      <c r="BD343" s="14">
        <f t="shared" si="135"/>
        <v>352</v>
      </c>
      <c r="BE343" s="25" t="s">
        <v>1411</v>
      </c>
      <c r="BF343" s="14">
        <f t="shared" si="136"/>
        <v>14080</v>
      </c>
    </row>
    <row r="344" spans="45:58" ht="16.5" x14ac:dyDescent="0.2">
      <c r="AS344" s="13">
        <v>341</v>
      </c>
      <c r="AT344" s="13">
        <f t="shared" si="129"/>
        <v>6</v>
      </c>
      <c r="AU344" s="13">
        <f t="shared" si="130"/>
        <v>1102007</v>
      </c>
      <c r="AV344" s="13" t="s">
        <v>1380</v>
      </c>
      <c r="AW344" s="13">
        <f t="shared" si="131"/>
        <v>3</v>
      </c>
      <c r="AX344" s="13" t="s">
        <v>1401</v>
      </c>
      <c r="AY344" s="13">
        <f t="shared" si="132"/>
        <v>8</v>
      </c>
      <c r="AZ344" s="13" t="str">
        <f t="shared" si="133"/>
        <v>天使缇娜魂珠-3 等级-8</v>
      </c>
      <c r="BA344" s="25" t="s">
        <v>1409</v>
      </c>
      <c r="BB344" s="14">
        <f t="shared" si="134"/>
        <v>896</v>
      </c>
      <c r="BC344" s="25" t="s">
        <v>1410</v>
      </c>
      <c r="BD344" s="14">
        <f t="shared" si="135"/>
        <v>410</v>
      </c>
      <c r="BE344" s="25" t="s">
        <v>1411</v>
      </c>
      <c r="BF344" s="14">
        <f t="shared" si="136"/>
        <v>16426</v>
      </c>
    </row>
    <row r="345" spans="45:58" ht="16.5" x14ac:dyDescent="0.2">
      <c r="AS345" s="13">
        <v>342</v>
      </c>
      <c r="AT345" s="13">
        <f t="shared" si="129"/>
        <v>6</v>
      </c>
      <c r="AU345" s="13">
        <f t="shared" si="130"/>
        <v>1102007</v>
      </c>
      <c r="AV345" s="13" t="s">
        <v>1380</v>
      </c>
      <c r="AW345" s="13">
        <f t="shared" si="131"/>
        <v>3</v>
      </c>
      <c r="AX345" s="13" t="s">
        <v>1401</v>
      </c>
      <c r="AY345" s="13">
        <f t="shared" si="132"/>
        <v>9</v>
      </c>
      <c r="AZ345" s="13" t="str">
        <f t="shared" si="133"/>
        <v>天使缇娜魂珠-3 等级-9</v>
      </c>
      <c r="BA345" s="25" t="s">
        <v>1409</v>
      </c>
      <c r="BB345" s="14">
        <f t="shared" si="134"/>
        <v>1024</v>
      </c>
      <c r="BC345" s="25" t="s">
        <v>1410</v>
      </c>
      <c r="BD345" s="14">
        <f t="shared" si="135"/>
        <v>470</v>
      </c>
      <c r="BE345" s="25" t="s">
        <v>1411</v>
      </c>
      <c r="BF345" s="14">
        <f t="shared" si="136"/>
        <v>18774</v>
      </c>
    </row>
    <row r="346" spans="45:58" ht="16.5" x14ac:dyDescent="0.2">
      <c r="AS346" s="13">
        <v>343</v>
      </c>
      <c r="AT346" s="13">
        <f t="shared" si="129"/>
        <v>6</v>
      </c>
      <c r="AU346" s="13">
        <f t="shared" si="130"/>
        <v>1102007</v>
      </c>
      <c r="AV346" s="13" t="s">
        <v>1380</v>
      </c>
      <c r="AW346" s="13">
        <f t="shared" si="131"/>
        <v>4</v>
      </c>
      <c r="AX346" s="13" t="s">
        <v>1401</v>
      </c>
      <c r="AY346" s="13">
        <f t="shared" si="132"/>
        <v>1</v>
      </c>
      <c r="AZ346" s="13" t="str">
        <f t="shared" si="133"/>
        <v>天使缇娜魂珠-4 等级-1</v>
      </c>
      <c r="BA346" s="25" t="s">
        <v>1409</v>
      </c>
      <c r="BB346" s="14">
        <f t="shared" si="134"/>
        <v>160</v>
      </c>
      <c r="BC346" s="25" t="s">
        <v>1410</v>
      </c>
      <c r="BD346" s="14">
        <f t="shared" si="135"/>
        <v>74</v>
      </c>
      <c r="BE346" s="25" t="s">
        <v>1411</v>
      </c>
      <c r="BF346" s="14">
        <f t="shared" si="136"/>
        <v>2934</v>
      </c>
    </row>
    <row r="347" spans="45:58" ht="16.5" x14ac:dyDescent="0.2">
      <c r="AS347" s="13">
        <v>344</v>
      </c>
      <c r="AT347" s="13">
        <f t="shared" si="129"/>
        <v>6</v>
      </c>
      <c r="AU347" s="13">
        <f t="shared" si="130"/>
        <v>1102007</v>
      </c>
      <c r="AV347" s="13" t="s">
        <v>1380</v>
      </c>
      <c r="AW347" s="13">
        <f t="shared" si="131"/>
        <v>4</v>
      </c>
      <c r="AX347" s="13" t="s">
        <v>1401</v>
      </c>
      <c r="AY347" s="13">
        <f t="shared" si="132"/>
        <v>2</v>
      </c>
      <c r="AZ347" s="13" t="str">
        <f t="shared" si="133"/>
        <v>天使缇娜魂珠-4 等级-2</v>
      </c>
      <c r="BA347" s="25" t="s">
        <v>1409</v>
      </c>
      <c r="BB347" s="14">
        <f t="shared" si="134"/>
        <v>240</v>
      </c>
      <c r="BC347" s="25" t="s">
        <v>1410</v>
      </c>
      <c r="BD347" s="14">
        <f t="shared" si="135"/>
        <v>110</v>
      </c>
      <c r="BE347" s="25" t="s">
        <v>1411</v>
      </c>
      <c r="BF347" s="14">
        <f t="shared" si="136"/>
        <v>4400</v>
      </c>
    </row>
    <row r="348" spans="45:58" ht="16.5" x14ac:dyDescent="0.2">
      <c r="AS348" s="13">
        <v>345</v>
      </c>
      <c r="AT348" s="13">
        <f t="shared" si="129"/>
        <v>6</v>
      </c>
      <c r="AU348" s="13">
        <f t="shared" si="130"/>
        <v>1102007</v>
      </c>
      <c r="AV348" s="13" t="s">
        <v>1380</v>
      </c>
      <c r="AW348" s="13">
        <f t="shared" si="131"/>
        <v>4</v>
      </c>
      <c r="AX348" s="13" t="s">
        <v>1401</v>
      </c>
      <c r="AY348" s="13">
        <f t="shared" si="132"/>
        <v>3</v>
      </c>
      <c r="AZ348" s="13" t="str">
        <f t="shared" si="133"/>
        <v>天使缇娜魂珠-4 等级-3</v>
      </c>
      <c r="BA348" s="25" t="s">
        <v>1409</v>
      </c>
      <c r="BB348" s="14">
        <f t="shared" si="134"/>
        <v>320</v>
      </c>
      <c r="BC348" s="25" t="s">
        <v>1410</v>
      </c>
      <c r="BD348" s="14">
        <f t="shared" si="135"/>
        <v>146</v>
      </c>
      <c r="BE348" s="25" t="s">
        <v>1411</v>
      </c>
      <c r="BF348" s="14">
        <f t="shared" si="136"/>
        <v>5866</v>
      </c>
    </row>
    <row r="349" spans="45:58" ht="16.5" x14ac:dyDescent="0.2">
      <c r="AS349" s="13">
        <v>346</v>
      </c>
      <c r="AT349" s="13">
        <f t="shared" si="129"/>
        <v>6</v>
      </c>
      <c r="AU349" s="13">
        <f t="shared" si="130"/>
        <v>1102007</v>
      </c>
      <c r="AV349" s="13" t="s">
        <v>1380</v>
      </c>
      <c r="AW349" s="13">
        <f t="shared" si="131"/>
        <v>4</v>
      </c>
      <c r="AX349" s="13" t="s">
        <v>1401</v>
      </c>
      <c r="AY349" s="13">
        <f t="shared" si="132"/>
        <v>4</v>
      </c>
      <c r="AZ349" s="13" t="str">
        <f t="shared" si="133"/>
        <v>天使缇娜魂珠-4 等级-4</v>
      </c>
      <c r="BA349" s="25" t="s">
        <v>1409</v>
      </c>
      <c r="BB349" s="14">
        <f t="shared" si="134"/>
        <v>480</v>
      </c>
      <c r="BC349" s="25" t="s">
        <v>1410</v>
      </c>
      <c r="BD349" s="14">
        <f t="shared" si="135"/>
        <v>220</v>
      </c>
      <c r="BE349" s="25" t="s">
        <v>1411</v>
      </c>
      <c r="BF349" s="14">
        <f t="shared" si="136"/>
        <v>8800</v>
      </c>
    </row>
    <row r="350" spans="45:58" ht="16.5" x14ac:dyDescent="0.2">
      <c r="AS350" s="13">
        <v>347</v>
      </c>
      <c r="AT350" s="13">
        <f t="shared" si="129"/>
        <v>6</v>
      </c>
      <c r="AU350" s="13">
        <f t="shared" si="130"/>
        <v>1102007</v>
      </c>
      <c r="AV350" s="13" t="s">
        <v>1380</v>
      </c>
      <c r="AW350" s="13">
        <f t="shared" si="131"/>
        <v>4</v>
      </c>
      <c r="AX350" s="13" t="s">
        <v>1401</v>
      </c>
      <c r="AY350" s="13">
        <f t="shared" si="132"/>
        <v>5</v>
      </c>
      <c r="AZ350" s="13" t="str">
        <f t="shared" si="133"/>
        <v>天使缇娜魂珠-4 等级-5</v>
      </c>
      <c r="BA350" s="25" t="s">
        <v>1409</v>
      </c>
      <c r="BB350" s="14">
        <f t="shared" si="134"/>
        <v>640</v>
      </c>
      <c r="BC350" s="25" t="s">
        <v>1410</v>
      </c>
      <c r="BD350" s="14">
        <f t="shared" si="135"/>
        <v>294</v>
      </c>
      <c r="BE350" s="25" t="s">
        <v>1411</v>
      </c>
      <c r="BF350" s="14">
        <f t="shared" si="136"/>
        <v>11734</v>
      </c>
    </row>
    <row r="351" spans="45:58" ht="16.5" x14ac:dyDescent="0.2">
      <c r="AS351" s="13">
        <v>348</v>
      </c>
      <c r="AT351" s="13">
        <f t="shared" si="129"/>
        <v>6</v>
      </c>
      <c r="AU351" s="13">
        <f t="shared" si="130"/>
        <v>1102007</v>
      </c>
      <c r="AV351" s="13" t="s">
        <v>1380</v>
      </c>
      <c r="AW351" s="13">
        <f t="shared" si="131"/>
        <v>4</v>
      </c>
      <c r="AX351" s="13" t="s">
        <v>1401</v>
      </c>
      <c r="AY351" s="13">
        <f t="shared" si="132"/>
        <v>6</v>
      </c>
      <c r="AZ351" s="13" t="str">
        <f t="shared" si="133"/>
        <v>天使缇娜魂珠-4 等级-6</v>
      </c>
      <c r="BA351" s="25" t="s">
        <v>1409</v>
      </c>
      <c r="BB351" s="14">
        <f t="shared" si="134"/>
        <v>800</v>
      </c>
      <c r="BC351" s="25" t="s">
        <v>1410</v>
      </c>
      <c r="BD351" s="14">
        <f t="shared" si="135"/>
        <v>366</v>
      </c>
      <c r="BE351" s="25" t="s">
        <v>1411</v>
      </c>
      <c r="BF351" s="14">
        <f t="shared" si="136"/>
        <v>14666</v>
      </c>
    </row>
    <row r="352" spans="45:58" ht="16.5" x14ac:dyDescent="0.2">
      <c r="AS352" s="13">
        <v>349</v>
      </c>
      <c r="AT352" s="13">
        <f t="shared" si="129"/>
        <v>6</v>
      </c>
      <c r="AU352" s="13">
        <f t="shared" si="130"/>
        <v>1102007</v>
      </c>
      <c r="AV352" s="13" t="s">
        <v>1380</v>
      </c>
      <c r="AW352" s="13">
        <f t="shared" si="131"/>
        <v>4</v>
      </c>
      <c r="AX352" s="13" t="s">
        <v>1401</v>
      </c>
      <c r="AY352" s="13">
        <f t="shared" si="132"/>
        <v>7</v>
      </c>
      <c r="AZ352" s="13" t="str">
        <f t="shared" si="133"/>
        <v>天使缇娜魂珠-4 等级-7</v>
      </c>
      <c r="BA352" s="25" t="s">
        <v>1409</v>
      </c>
      <c r="BB352" s="14">
        <f t="shared" si="134"/>
        <v>960</v>
      </c>
      <c r="BC352" s="25" t="s">
        <v>1410</v>
      </c>
      <c r="BD352" s="14">
        <f t="shared" si="135"/>
        <v>440</v>
      </c>
      <c r="BE352" s="25" t="s">
        <v>1411</v>
      </c>
      <c r="BF352" s="14">
        <f t="shared" si="136"/>
        <v>17600</v>
      </c>
    </row>
    <row r="353" spans="45:58" ht="16.5" x14ac:dyDescent="0.2">
      <c r="AS353" s="13">
        <v>350</v>
      </c>
      <c r="AT353" s="13">
        <f t="shared" si="129"/>
        <v>6</v>
      </c>
      <c r="AU353" s="13">
        <f t="shared" si="130"/>
        <v>1102007</v>
      </c>
      <c r="AV353" s="13" t="s">
        <v>1380</v>
      </c>
      <c r="AW353" s="13">
        <f t="shared" si="131"/>
        <v>4</v>
      </c>
      <c r="AX353" s="13" t="s">
        <v>1401</v>
      </c>
      <c r="AY353" s="13">
        <f t="shared" si="132"/>
        <v>8</v>
      </c>
      <c r="AZ353" s="13" t="str">
        <f t="shared" si="133"/>
        <v>天使缇娜魂珠-4 等级-8</v>
      </c>
      <c r="BA353" s="25" t="s">
        <v>1409</v>
      </c>
      <c r="BB353" s="14">
        <f t="shared" si="134"/>
        <v>1120</v>
      </c>
      <c r="BC353" s="25" t="s">
        <v>1410</v>
      </c>
      <c r="BD353" s="14">
        <f t="shared" si="135"/>
        <v>514</v>
      </c>
      <c r="BE353" s="25" t="s">
        <v>1411</v>
      </c>
      <c r="BF353" s="14">
        <f t="shared" si="136"/>
        <v>20534</v>
      </c>
    </row>
    <row r="354" spans="45:58" ht="16.5" x14ac:dyDescent="0.2">
      <c r="AS354" s="13">
        <v>351</v>
      </c>
      <c r="AT354" s="13">
        <f t="shared" si="129"/>
        <v>6</v>
      </c>
      <c r="AU354" s="13">
        <f t="shared" si="130"/>
        <v>1102007</v>
      </c>
      <c r="AV354" s="13" t="s">
        <v>1380</v>
      </c>
      <c r="AW354" s="13">
        <f t="shared" si="131"/>
        <v>4</v>
      </c>
      <c r="AX354" s="13" t="s">
        <v>1401</v>
      </c>
      <c r="AY354" s="13">
        <f t="shared" si="132"/>
        <v>9</v>
      </c>
      <c r="AZ354" s="13" t="str">
        <f t="shared" si="133"/>
        <v>天使缇娜魂珠-4 等级-9</v>
      </c>
      <c r="BA354" s="25" t="s">
        <v>1409</v>
      </c>
      <c r="BB354" s="14">
        <f t="shared" si="134"/>
        <v>1280</v>
      </c>
      <c r="BC354" s="25" t="s">
        <v>1410</v>
      </c>
      <c r="BD354" s="14">
        <f t="shared" si="135"/>
        <v>586</v>
      </c>
      <c r="BE354" s="25" t="s">
        <v>1411</v>
      </c>
      <c r="BF354" s="14">
        <f t="shared" si="136"/>
        <v>23466</v>
      </c>
    </row>
    <row r="355" spans="45:58" ht="16.5" x14ac:dyDescent="0.2">
      <c r="AS355" s="13">
        <v>352</v>
      </c>
      <c r="AT355" s="13">
        <f t="shared" si="129"/>
        <v>6</v>
      </c>
      <c r="AU355" s="13">
        <f t="shared" si="130"/>
        <v>1102007</v>
      </c>
      <c r="AV355" s="13" t="s">
        <v>1380</v>
      </c>
      <c r="AW355" s="13">
        <f t="shared" si="131"/>
        <v>5</v>
      </c>
      <c r="AX355" s="13" t="s">
        <v>1401</v>
      </c>
      <c r="AY355" s="13">
        <f t="shared" si="132"/>
        <v>1</v>
      </c>
      <c r="AZ355" s="13" t="str">
        <f t="shared" si="133"/>
        <v>天使缇娜魂珠-5 等级-1</v>
      </c>
      <c r="BA355" s="25" t="s">
        <v>1409</v>
      </c>
      <c r="BB355" s="14">
        <f t="shared" si="134"/>
        <v>320</v>
      </c>
      <c r="BC355" s="25" t="s">
        <v>1410</v>
      </c>
      <c r="BD355" s="14">
        <f t="shared" si="135"/>
        <v>146</v>
      </c>
      <c r="BE355" s="25" t="s">
        <v>1411</v>
      </c>
      <c r="BF355" s="14">
        <f t="shared" si="136"/>
        <v>5866</v>
      </c>
    </row>
    <row r="356" spans="45:58" ht="16.5" x14ac:dyDescent="0.2">
      <c r="AS356" s="13">
        <v>353</v>
      </c>
      <c r="AT356" s="13">
        <f t="shared" si="129"/>
        <v>6</v>
      </c>
      <c r="AU356" s="13">
        <f t="shared" si="130"/>
        <v>1102007</v>
      </c>
      <c r="AV356" s="13" t="s">
        <v>1380</v>
      </c>
      <c r="AW356" s="13">
        <f t="shared" si="131"/>
        <v>5</v>
      </c>
      <c r="AX356" s="13" t="s">
        <v>1401</v>
      </c>
      <c r="AY356" s="13">
        <f t="shared" si="132"/>
        <v>2</v>
      </c>
      <c r="AZ356" s="13" t="str">
        <f t="shared" si="133"/>
        <v>天使缇娜魂珠-5 等级-2</v>
      </c>
      <c r="BA356" s="25" t="s">
        <v>1409</v>
      </c>
      <c r="BB356" s="14">
        <f t="shared" si="134"/>
        <v>480</v>
      </c>
      <c r="BC356" s="25" t="s">
        <v>1410</v>
      </c>
      <c r="BD356" s="14">
        <f t="shared" si="135"/>
        <v>220</v>
      </c>
      <c r="BE356" s="25" t="s">
        <v>1411</v>
      </c>
      <c r="BF356" s="14">
        <f t="shared" si="136"/>
        <v>8800</v>
      </c>
    </row>
    <row r="357" spans="45:58" ht="16.5" x14ac:dyDescent="0.2">
      <c r="AS357" s="13">
        <v>354</v>
      </c>
      <c r="AT357" s="13">
        <f t="shared" si="129"/>
        <v>6</v>
      </c>
      <c r="AU357" s="13">
        <f t="shared" si="130"/>
        <v>1102007</v>
      </c>
      <c r="AV357" s="13" t="s">
        <v>1380</v>
      </c>
      <c r="AW357" s="13">
        <f t="shared" si="131"/>
        <v>5</v>
      </c>
      <c r="AX357" s="13" t="s">
        <v>1401</v>
      </c>
      <c r="AY357" s="13">
        <f t="shared" si="132"/>
        <v>3</v>
      </c>
      <c r="AZ357" s="13" t="str">
        <f t="shared" si="133"/>
        <v>天使缇娜魂珠-5 等级-3</v>
      </c>
      <c r="BA357" s="25" t="s">
        <v>1409</v>
      </c>
      <c r="BB357" s="14">
        <f t="shared" si="134"/>
        <v>640</v>
      </c>
      <c r="BC357" s="25" t="s">
        <v>1410</v>
      </c>
      <c r="BD357" s="14">
        <f t="shared" si="135"/>
        <v>294</v>
      </c>
      <c r="BE357" s="25" t="s">
        <v>1411</v>
      </c>
      <c r="BF357" s="14">
        <f t="shared" si="136"/>
        <v>11734</v>
      </c>
    </row>
    <row r="358" spans="45:58" ht="16.5" x14ac:dyDescent="0.2">
      <c r="AS358" s="13">
        <v>355</v>
      </c>
      <c r="AT358" s="13">
        <f t="shared" si="129"/>
        <v>6</v>
      </c>
      <c r="AU358" s="13">
        <f t="shared" si="130"/>
        <v>1102007</v>
      </c>
      <c r="AV358" s="13" t="s">
        <v>1380</v>
      </c>
      <c r="AW358" s="13">
        <f t="shared" si="131"/>
        <v>5</v>
      </c>
      <c r="AX358" s="13" t="s">
        <v>1401</v>
      </c>
      <c r="AY358" s="13">
        <f t="shared" si="132"/>
        <v>4</v>
      </c>
      <c r="AZ358" s="13" t="str">
        <f t="shared" si="133"/>
        <v>天使缇娜魂珠-5 等级-4</v>
      </c>
      <c r="BA358" s="25" t="s">
        <v>1409</v>
      </c>
      <c r="BB358" s="14">
        <f t="shared" si="134"/>
        <v>960</v>
      </c>
      <c r="BC358" s="25" t="s">
        <v>1410</v>
      </c>
      <c r="BD358" s="14">
        <f t="shared" si="135"/>
        <v>440</v>
      </c>
      <c r="BE358" s="25" t="s">
        <v>1411</v>
      </c>
      <c r="BF358" s="14">
        <f t="shared" si="136"/>
        <v>17600</v>
      </c>
    </row>
    <row r="359" spans="45:58" ht="16.5" x14ac:dyDescent="0.2">
      <c r="AS359" s="13">
        <v>356</v>
      </c>
      <c r="AT359" s="13">
        <f t="shared" si="129"/>
        <v>6</v>
      </c>
      <c r="AU359" s="13">
        <f t="shared" si="130"/>
        <v>1102007</v>
      </c>
      <c r="AV359" s="13" t="s">
        <v>1380</v>
      </c>
      <c r="AW359" s="13">
        <f t="shared" si="131"/>
        <v>5</v>
      </c>
      <c r="AX359" s="13" t="s">
        <v>1401</v>
      </c>
      <c r="AY359" s="13">
        <f t="shared" si="132"/>
        <v>5</v>
      </c>
      <c r="AZ359" s="13" t="str">
        <f t="shared" si="133"/>
        <v>天使缇娜魂珠-5 等级-5</v>
      </c>
      <c r="BA359" s="25" t="s">
        <v>1409</v>
      </c>
      <c r="BB359" s="14">
        <f t="shared" si="134"/>
        <v>1280</v>
      </c>
      <c r="BC359" s="25" t="s">
        <v>1410</v>
      </c>
      <c r="BD359" s="14">
        <f t="shared" si="135"/>
        <v>586</v>
      </c>
      <c r="BE359" s="25" t="s">
        <v>1411</v>
      </c>
      <c r="BF359" s="14">
        <f t="shared" si="136"/>
        <v>23466</v>
      </c>
    </row>
    <row r="360" spans="45:58" ht="16.5" x14ac:dyDescent="0.2">
      <c r="AS360" s="13">
        <v>357</v>
      </c>
      <c r="AT360" s="13">
        <f t="shared" si="129"/>
        <v>6</v>
      </c>
      <c r="AU360" s="13">
        <f t="shared" si="130"/>
        <v>1102007</v>
      </c>
      <c r="AV360" s="13" t="s">
        <v>1380</v>
      </c>
      <c r="AW360" s="13">
        <f t="shared" si="131"/>
        <v>5</v>
      </c>
      <c r="AX360" s="13" t="s">
        <v>1401</v>
      </c>
      <c r="AY360" s="13">
        <f t="shared" si="132"/>
        <v>6</v>
      </c>
      <c r="AZ360" s="13" t="str">
        <f t="shared" si="133"/>
        <v>天使缇娜魂珠-5 等级-6</v>
      </c>
      <c r="BA360" s="25" t="s">
        <v>1409</v>
      </c>
      <c r="BB360" s="14">
        <f t="shared" si="134"/>
        <v>1600</v>
      </c>
      <c r="BC360" s="25" t="s">
        <v>1410</v>
      </c>
      <c r="BD360" s="14">
        <f t="shared" si="135"/>
        <v>734</v>
      </c>
      <c r="BE360" s="25" t="s">
        <v>1411</v>
      </c>
      <c r="BF360" s="14">
        <f t="shared" si="136"/>
        <v>29334</v>
      </c>
    </row>
    <row r="361" spans="45:58" ht="16.5" x14ac:dyDescent="0.2">
      <c r="AS361" s="13">
        <v>358</v>
      </c>
      <c r="AT361" s="13">
        <f t="shared" si="129"/>
        <v>6</v>
      </c>
      <c r="AU361" s="13">
        <f t="shared" si="130"/>
        <v>1102007</v>
      </c>
      <c r="AV361" s="13" t="s">
        <v>1380</v>
      </c>
      <c r="AW361" s="13">
        <f t="shared" si="131"/>
        <v>5</v>
      </c>
      <c r="AX361" s="13" t="s">
        <v>1401</v>
      </c>
      <c r="AY361" s="13">
        <f t="shared" si="132"/>
        <v>7</v>
      </c>
      <c r="AZ361" s="13" t="str">
        <f t="shared" si="133"/>
        <v>天使缇娜魂珠-5 等级-7</v>
      </c>
      <c r="BA361" s="25" t="s">
        <v>1409</v>
      </c>
      <c r="BB361" s="14">
        <f t="shared" si="134"/>
        <v>1920</v>
      </c>
      <c r="BC361" s="25" t="s">
        <v>1410</v>
      </c>
      <c r="BD361" s="14">
        <f t="shared" si="135"/>
        <v>880</v>
      </c>
      <c r="BE361" s="25" t="s">
        <v>1411</v>
      </c>
      <c r="BF361" s="14">
        <f t="shared" si="136"/>
        <v>35200</v>
      </c>
    </row>
    <row r="362" spans="45:58" ht="16.5" x14ac:dyDescent="0.2">
      <c r="AS362" s="13">
        <v>359</v>
      </c>
      <c r="AT362" s="13">
        <f t="shared" si="129"/>
        <v>6</v>
      </c>
      <c r="AU362" s="13">
        <f t="shared" si="130"/>
        <v>1102007</v>
      </c>
      <c r="AV362" s="13" t="s">
        <v>1380</v>
      </c>
      <c r="AW362" s="13">
        <f t="shared" si="131"/>
        <v>5</v>
      </c>
      <c r="AX362" s="13" t="s">
        <v>1401</v>
      </c>
      <c r="AY362" s="13">
        <f t="shared" si="132"/>
        <v>8</v>
      </c>
      <c r="AZ362" s="13" t="str">
        <f t="shared" si="133"/>
        <v>天使缇娜魂珠-5 等级-8</v>
      </c>
      <c r="BA362" s="25" t="s">
        <v>1409</v>
      </c>
      <c r="BB362" s="14">
        <f t="shared" si="134"/>
        <v>2240</v>
      </c>
      <c r="BC362" s="25" t="s">
        <v>1410</v>
      </c>
      <c r="BD362" s="14">
        <f t="shared" si="135"/>
        <v>1026</v>
      </c>
      <c r="BE362" s="25" t="s">
        <v>1411</v>
      </c>
      <c r="BF362" s="14">
        <f t="shared" si="136"/>
        <v>41066</v>
      </c>
    </row>
    <row r="363" spans="45:58" ht="16.5" x14ac:dyDescent="0.2">
      <c r="AS363" s="13">
        <v>360</v>
      </c>
      <c r="AT363" s="13">
        <f t="shared" si="129"/>
        <v>6</v>
      </c>
      <c r="AU363" s="13">
        <f t="shared" si="130"/>
        <v>1102007</v>
      </c>
      <c r="AV363" s="13" t="s">
        <v>1380</v>
      </c>
      <c r="AW363" s="13">
        <f t="shared" si="131"/>
        <v>5</v>
      </c>
      <c r="AX363" s="13" t="s">
        <v>1401</v>
      </c>
      <c r="AY363" s="13">
        <f t="shared" si="132"/>
        <v>9</v>
      </c>
      <c r="AZ363" s="13" t="str">
        <f t="shared" si="133"/>
        <v>天使缇娜魂珠-5 等级-9</v>
      </c>
      <c r="BA363" s="25" t="s">
        <v>1409</v>
      </c>
      <c r="BB363" s="14">
        <f t="shared" si="134"/>
        <v>2560</v>
      </c>
      <c r="BC363" s="25" t="s">
        <v>1410</v>
      </c>
      <c r="BD363" s="14">
        <f t="shared" si="135"/>
        <v>1174</v>
      </c>
      <c r="BE363" s="25" t="s">
        <v>1411</v>
      </c>
      <c r="BF363" s="14">
        <f t="shared" si="136"/>
        <v>46934</v>
      </c>
    </row>
    <row r="364" spans="45:58" ht="16.5" x14ac:dyDescent="0.2">
      <c r="AS364" s="13">
        <v>361</v>
      </c>
      <c r="AT364" s="13">
        <f t="shared" si="129"/>
        <v>6</v>
      </c>
      <c r="AU364" s="13">
        <f t="shared" si="130"/>
        <v>1102007</v>
      </c>
      <c r="AV364" s="13" t="s">
        <v>1380</v>
      </c>
      <c r="AW364" s="13">
        <f t="shared" si="131"/>
        <v>6</v>
      </c>
      <c r="AX364" s="13" t="s">
        <v>1401</v>
      </c>
      <c r="AY364" s="13">
        <f t="shared" si="132"/>
        <v>1</v>
      </c>
      <c r="AZ364" s="13" t="str">
        <f t="shared" si="133"/>
        <v>天使缇娜魂珠-6 等级-1</v>
      </c>
      <c r="BA364" s="25" t="s">
        <v>1409</v>
      </c>
      <c r="BB364" s="14">
        <f t="shared" si="134"/>
        <v>480</v>
      </c>
      <c r="BC364" s="25" t="s">
        <v>1410</v>
      </c>
      <c r="BD364" s="14">
        <f t="shared" si="135"/>
        <v>220</v>
      </c>
      <c r="BE364" s="25" t="s">
        <v>1411</v>
      </c>
      <c r="BF364" s="14">
        <f t="shared" si="136"/>
        <v>8800</v>
      </c>
    </row>
    <row r="365" spans="45:58" ht="16.5" x14ac:dyDescent="0.2">
      <c r="AS365" s="13">
        <v>362</v>
      </c>
      <c r="AT365" s="13">
        <f t="shared" si="129"/>
        <v>6</v>
      </c>
      <c r="AU365" s="13">
        <f t="shared" si="130"/>
        <v>1102007</v>
      </c>
      <c r="AV365" s="13" t="s">
        <v>1380</v>
      </c>
      <c r="AW365" s="13">
        <f t="shared" si="131"/>
        <v>6</v>
      </c>
      <c r="AX365" s="13" t="s">
        <v>1401</v>
      </c>
      <c r="AY365" s="13">
        <f t="shared" si="132"/>
        <v>2</v>
      </c>
      <c r="AZ365" s="13" t="str">
        <f t="shared" si="133"/>
        <v>天使缇娜魂珠-6 等级-2</v>
      </c>
      <c r="BA365" s="25" t="s">
        <v>1409</v>
      </c>
      <c r="BB365" s="14">
        <f t="shared" si="134"/>
        <v>720</v>
      </c>
      <c r="BC365" s="25" t="s">
        <v>1410</v>
      </c>
      <c r="BD365" s="14">
        <f t="shared" si="135"/>
        <v>330</v>
      </c>
      <c r="BE365" s="25" t="s">
        <v>1411</v>
      </c>
      <c r="BF365" s="14">
        <f t="shared" si="136"/>
        <v>13200</v>
      </c>
    </row>
    <row r="366" spans="45:58" ht="16.5" x14ac:dyDescent="0.2">
      <c r="AS366" s="13">
        <v>363</v>
      </c>
      <c r="AT366" s="13">
        <f t="shared" si="129"/>
        <v>6</v>
      </c>
      <c r="AU366" s="13">
        <f t="shared" si="130"/>
        <v>1102007</v>
      </c>
      <c r="AV366" s="13" t="s">
        <v>1380</v>
      </c>
      <c r="AW366" s="13">
        <f t="shared" si="131"/>
        <v>6</v>
      </c>
      <c r="AX366" s="13" t="s">
        <v>1401</v>
      </c>
      <c r="AY366" s="13">
        <f t="shared" si="132"/>
        <v>3</v>
      </c>
      <c r="AZ366" s="13" t="str">
        <f t="shared" si="133"/>
        <v>天使缇娜魂珠-6 等级-3</v>
      </c>
      <c r="BA366" s="25" t="s">
        <v>1409</v>
      </c>
      <c r="BB366" s="14">
        <f t="shared" si="134"/>
        <v>960</v>
      </c>
      <c r="BC366" s="25" t="s">
        <v>1410</v>
      </c>
      <c r="BD366" s="14">
        <f t="shared" si="135"/>
        <v>440</v>
      </c>
      <c r="BE366" s="25" t="s">
        <v>1411</v>
      </c>
      <c r="BF366" s="14">
        <f t="shared" si="136"/>
        <v>17600</v>
      </c>
    </row>
    <row r="367" spans="45:58" ht="16.5" x14ac:dyDescent="0.2">
      <c r="AS367" s="13">
        <v>364</v>
      </c>
      <c r="AT367" s="13">
        <f t="shared" si="129"/>
        <v>6</v>
      </c>
      <c r="AU367" s="13">
        <f t="shared" si="130"/>
        <v>1102007</v>
      </c>
      <c r="AV367" s="13" t="s">
        <v>1380</v>
      </c>
      <c r="AW367" s="13">
        <f t="shared" si="131"/>
        <v>6</v>
      </c>
      <c r="AX367" s="13" t="s">
        <v>1401</v>
      </c>
      <c r="AY367" s="13">
        <f t="shared" si="132"/>
        <v>4</v>
      </c>
      <c r="AZ367" s="13" t="str">
        <f t="shared" si="133"/>
        <v>天使缇娜魂珠-6 等级-4</v>
      </c>
      <c r="BA367" s="25" t="s">
        <v>1409</v>
      </c>
      <c r="BB367" s="14">
        <f t="shared" si="134"/>
        <v>1440</v>
      </c>
      <c r="BC367" s="25" t="s">
        <v>1410</v>
      </c>
      <c r="BD367" s="14">
        <f t="shared" si="135"/>
        <v>660</v>
      </c>
      <c r="BE367" s="25" t="s">
        <v>1411</v>
      </c>
      <c r="BF367" s="14">
        <f t="shared" si="136"/>
        <v>26400</v>
      </c>
    </row>
    <row r="368" spans="45:58" ht="16.5" x14ac:dyDescent="0.2">
      <c r="AS368" s="13">
        <v>365</v>
      </c>
      <c r="AT368" s="13">
        <f t="shared" si="129"/>
        <v>6</v>
      </c>
      <c r="AU368" s="13">
        <f t="shared" si="130"/>
        <v>1102007</v>
      </c>
      <c r="AV368" s="13" t="s">
        <v>1380</v>
      </c>
      <c r="AW368" s="13">
        <f t="shared" si="131"/>
        <v>6</v>
      </c>
      <c r="AX368" s="13" t="s">
        <v>1401</v>
      </c>
      <c r="AY368" s="13">
        <f t="shared" si="132"/>
        <v>5</v>
      </c>
      <c r="AZ368" s="13" t="str">
        <f t="shared" si="133"/>
        <v>天使缇娜魂珠-6 等级-5</v>
      </c>
      <c r="BA368" s="25" t="s">
        <v>1409</v>
      </c>
      <c r="BB368" s="14">
        <f t="shared" si="134"/>
        <v>1920</v>
      </c>
      <c r="BC368" s="25" t="s">
        <v>1410</v>
      </c>
      <c r="BD368" s="14">
        <f t="shared" si="135"/>
        <v>880</v>
      </c>
      <c r="BE368" s="25" t="s">
        <v>1411</v>
      </c>
      <c r="BF368" s="14">
        <f t="shared" si="136"/>
        <v>35200</v>
      </c>
    </row>
    <row r="369" spans="45:58" ht="16.5" x14ac:dyDescent="0.2">
      <c r="AS369" s="13">
        <v>366</v>
      </c>
      <c r="AT369" s="13">
        <f t="shared" si="129"/>
        <v>6</v>
      </c>
      <c r="AU369" s="13">
        <f t="shared" si="130"/>
        <v>1102007</v>
      </c>
      <c r="AV369" s="13" t="s">
        <v>1380</v>
      </c>
      <c r="AW369" s="13">
        <f t="shared" si="131"/>
        <v>6</v>
      </c>
      <c r="AX369" s="13" t="s">
        <v>1401</v>
      </c>
      <c r="AY369" s="13">
        <f t="shared" si="132"/>
        <v>6</v>
      </c>
      <c r="AZ369" s="13" t="str">
        <f t="shared" si="133"/>
        <v>天使缇娜魂珠-6 等级-6</v>
      </c>
      <c r="BA369" s="25" t="s">
        <v>1409</v>
      </c>
      <c r="BB369" s="14">
        <f t="shared" si="134"/>
        <v>2400</v>
      </c>
      <c r="BC369" s="25" t="s">
        <v>1410</v>
      </c>
      <c r="BD369" s="14">
        <f t="shared" si="135"/>
        <v>1100</v>
      </c>
      <c r="BE369" s="25" t="s">
        <v>1411</v>
      </c>
      <c r="BF369" s="14">
        <f t="shared" si="136"/>
        <v>44000</v>
      </c>
    </row>
    <row r="370" spans="45:58" ht="16.5" x14ac:dyDescent="0.2">
      <c r="AS370" s="13">
        <v>367</v>
      </c>
      <c r="AT370" s="13">
        <f t="shared" si="129"/>
        <v>6</v>
      </c>
      <c r="AU370" s="13">
        <f t="shared" si="130"/>
        <v>1102007</v>
      </c>
      <c r="AV370" s="13" t="s">
        <v>1380</v>
      </c>
      <c r="AW370" s="13">
        <f t="shared" si="131"/>
        <v>6</v>
      </c>
      <c r="AX370" s="13" t="s">
        <v>1401</v>
      </c>
      <c r="AY370" s="13">
        <f t="shared" si="132"/>
        <v>7</v>
      </c>
      <c r="AZ370" s="13" t="str">
        <f t="shared" si="133"/>
        <v>天使缇娜魂珠-6 等级-7</v>
      </c>
      <c r="BA370" s="25" t="s">
        <v>1409</v>
      </c>
      <c r="BB370" s="14">
        <f t="shared" si="134"/>
        <v>2880</v>
      </c>
      <c r="BC370" s="25" t="s">
        <v>1410</v>
      </c>
      <c r="BD370" s="14">
        <f t="shared" si="135"/>
        <v>1320</v>
      </c>
      <c r="BE370" s="25" t="s">
        <v>1411</v>
      </c>
      <c r="BF370" s="14">
        <f t="shared" si="136"/>
        <v>52800</v>
      </c>
    </row>
    <row r="371" spans="45:58" ht="16.5" x14ac:dyDescent="0.2">
      <c r="AS371" s="13">
        <v>368</v>
      </c>
      <c r="AT371" s="13">
        <f t="shared" si="129"/>
        <v>6</v>
      </c>
      <c r="AU371" s="13">
        <f t="shared" si="130"/>
        <v>1102007</v>
      </c>
      <c r="AV371" s="13" t="s">
        <v>1380</v>
      </c>
      <c r="AW371" s="13">
        <f t="shared" si="131"/>
        <v>6</v>
      </c>
      <c r="AX371" s="13" t="s">
        <v>1401</v>
      </c>
      <c r="AY371" s="13">
        <f t="shared" si="132"/>
        <v>8</v>
      </c>
      <c r="AZ371" s="13" t="str">
        <f t="shared" si="133"/>
        <v>天使缇娜魂珠-6 等级-8</v>
      </c>
      <c r="BA371" s="25" t="s">
        <v>1409</v>
      </c>
      <c r="BB371" s="14">
        <f t="shared" si="134"/>
        <v>3360</v>
      </c>
      <c r="BC371" s="25" t="s">
        <v>1410</v>
      </c>
      <c r="BD371" s="14">
        <f t="shared" si="135"/>
        <v>1540</v>
      </c>
      <c r="BE371" s="25" t="s">
        <v>1411</v>
      </c>
      <c r="BF371" s="14">
        <f t="shared" si="136"/>
        <v>61600</v>
      </c>
    </row>
    <row r="372" spans="45:58" ht="16.5" x14ac:dyDescent="0.2">
      <c r="AS372" s="13">
        <v>369</v>
      </c>
      <c r="AT372" s="13">
        <f t="shared" si="129"/>
        <v>6</v>
      </c>
      <c r="AU372" s="13">
        <f t="shared" si="130"/>
        <v>1102007</v>
      </c>
      <c r="AV372" s="13" t="s">
        <v>1380</v>
      </c>
      <c r="AW372" s="13">
        <f t="shared" si="131"/>
        <v>6</v>
      </c>
      <c r="AX372" s="13" t="s">
        <v>1401</v>
      </c>
      <c r="AY372" s="13">
        <f t="shared" si="132"/>
        <v>9</v>
      </c>
      <c r="AZ372" s="13" t="str">
        <f t="shared" si="133"/>
        <v>天使缇娜魂珠-6 等级-9</v>
      </c>
      <c r="BA372" s="25" t="s">
        <v>1409</v>
      </c>
      <c r="BB372" s="14">
        <f t="shared" si="134"/>
        <v>3840</v>
      </c>
      <c r="BC372" s="25" t="s">
        <v>1410</v>
      </c>
      <c r="BD372" s="14">
        <f t="shared" si="135"/>
        <v>1760</v>
      </c>
      <c r="BE372" s="25" t="s">
        <v>1411</v>
      </c>
      <c r="BF372" s="14">
        <f t="shared" si="136"/>
        <v>70400</v>
      </c>
    </row>
    <row r="373" spans="45:58" ht="16.5" x14ac:dyDescent="0.2">
      <c r="AS373" s="13">
        <v>370</v>
      </c>
      <c r="AT373" s="13">
        <f t="shared" si="129"/>
        <v>6</v>
      </c>
      <c r="AU373" s="13">
        <f t="shared" si="130"/>
        <v>1102007</v>
      </c>
      <c r="AV373" s="13" t="s">
        <v>1380</v>
      </c>
      <c r="AW373" s="13">
        <f t="shared" si="131"/>
        <v>7</v>
      </c>
      <c r="AX373" s="13" t="s">
        <v>1401</v>
      </c>
      <c r="AY373" s="13">
        <f t="shared" si="132"/>
        <v>1</v>
      </c>
      <c r="AZ373" s="13" t="str">
        <f t="shared" si="133"/>
        <v>天使缇娜魂珠-7 等级-1</v>
      </c>
      <c r="BA373" s="25" t="s">
        <v>1409</v>
      </c>
      <c r="BB373" s="14">
        <f t="shared" si="134"/>
        <v>640</v>
      </c>
      <c r="BC373" s="25" t="s">
        <v>1410</v>
      </c>
      <c r="BD373" s="14">
        <f t="shared" si="135"/>
        <v>294</v>
      </c>
      <c r="BE373" s="25" t="s">
        <v>1411</v>
      </c>
      <c r="BF373" s="14">
        <f t="shared" si="136"/>
        <v>11734</v>
      </c>
    </row>
    <row r="374" spans="45:58" ht="16.5" x14ac:dyDescent="0.2">
      <c r="AS374" s="13">
        <v>371</v>
      </c>
      <c r="AT374" s="13">
        <f t="shared" si="129"/>
        <v>6</v>
      </c>
      <c r="AU374" s="13">
        <f t="shared" si="130"/>
        <v>1102007</v>
      </c>
      <c r="AV374" s="13" t="s">
        <v>1380</v>
      </c>
      <c r="AW374" s="13">
        <f t="shared" si="131"/>
        <v>7</v>
      </c>
      <c r="AX374" s="13" t="s">
        <v>1401</v>
      </c>
      <c r="AY374" s="13">
        <f t="shared" si="132"/>
        <v>2</v>
      </c>
      <c r="AZ374" s="13" t="str">
        <f t="shared" si="133"/>
        <v>天使缇娜魂珠-7 等级-2</v>
      </c>
      <c r="BA374" s="25" t="s">
        <v>1409</v>
      </c>
      <c r="BB374" s="14">
        <f t="shared" si="134"/>
        <v>960</v>
      </c>
      <c r="BC374" s="25" t="s">
        <v>1410</v>
      </c>
      <c r="BD374" s="14">
        <f t="shared" si="135"/>
        <v>440</v>
      </c>
      <c r="BE374" s="25" t="s">
        <v>1411</v>
      </c>
      <c r="BF374" s="14">
        <f t="shared" si="136"/>
        <v>17600</v>
      </c>
    </row>
    <row r="375" spans="45:58" ht="16.5" x14ac:dyDescent="0.2">
      <c r="AS375" s="13">
        <v>372</v>
      </c>
      <c r="AT375" s="13">
        <f t="shared" si="129"/>
        <v>6</v>
      </c>
      <c r="AU375" s="13">
        <f t="shared" si="130"/>
        <v>1102007</v>
      </c>
      <c r="AV375" s="13" t="s">
        <v>1380</v>
      </c>
      <c r="AW375" s="13">
        <f t="shared" si="131"/>
        <v>7</v>
      </c>
      <c r="AX375" s="13" t="s">
        <v>1401</v>
      </c>
      <c r="AY375" s="13">
        <f t="shared" si="132"/>
        <v>3</v>
      </c>
      <c r="AZ375" s="13" t="str">
        <f t="shared" si="133"/>
        <v>天使缇娜魂珠-7 等级-3</v>
      </c>
      <c r="BA375" s="25" t="s">
        <v>1409</v>
      </c>
      <c r="BB375" s="14">
        <f t="shared" si="134"/>
        <v>1280</v>
      </c>
      <c r="BC375" s="25" t="s">
        <v>1410</v>
      </c>
      <c r="BD375" s="14">
        <f t="shared" si="135"/>
        <v>586</v>
      </c>
      <c r="BE375" s="25" t="s">
        <v>1411</v>
      </c>
      <c r="BF375" s="14">
        <f t="shared" si="136"/>
        <v>23466</v>
      </c>
    </row>
    <row r="376" spans="45:58" ht="16.5" x14ac:dyDescent="0.2">
      <c r="AS376" s="13">
        <v>373</v>
      </c>
      <c r="AT376" s="13">
        <f t="shared" si="129"/>
        <v>6</v>
      </c>
      <c r="AU376" s="13">
        <f t="shared" si="130"/>
        <v>1102007</v>
      </c>
      <c r="AV376" s="13" t="s">
        <v>1380</v>
      </c>
      <c r="AW376" s="13">
        <f t="shared" si="131"/>
        <v>7</v>
      </c>
      <c r="AX376" s="13" t="s">
        <v>1401</v>
      </c>
      <c r="AY376" s="13">
        <f t="shared" si="132"/>
        <v>4</v>
      </c>
      <c r="AZ376" s="13" t="str">
        <f t="shared" si="133"/>
        <v>天使缇娜魂珠-7 等级-4</v>
      </c>
      <c r="BA376" s="25" t="s">
        <v>1409</v>
      </c>
      <c r="BB376" s="14">
        <f t="shared" si="134"/>
        <v>1920</v>
      </c>
      <c r="BC376" s="25" t="s">
        <v>1410</v>
      </c>
      <c r="BD376" s="14">
        <f t="shared" si="135"/>
        <v>880</v>
      </c>
      <c r="BE376" s="25" t="s">
        <v>1411</v>
      </c>
      <c r="BF376" s="14">
        <f t="shared" si="136"/>
        <v>35200</v>
      </c>
    </row>
    <row r="377" spans="45:58" ht="16.5" x14ac:dyDescent="0.2">
      <c r="AS377" s="13">
        <v>374</v>
      </c>
      <c r="AT377" s="13">
        <f t="shared" si="129"/>
        <v>6</v>
      </c>
      <c r="AU377" s="13">
        <f t="shared" si="130"/>
        <v>1102007</v>
      </c>
      <c r="AV377" s="13" t="s">
        <v>1380</v>
      </c>
      <c r="AW377" s="13">
        <f t="shared" si="131"/>
        <v>7</v>
      </c>
      <c r="AX377" s="13" t="s">
        <v>1401</v>
      </c>
      <c r="AY377" s="13">
        <f t="shared" si="132"/>
        <v>5</v>
      </c>
      <c r="AZ377" s="13" t="str">
        <f t="shared" si="133"/>
        <v>天使缇娜魂珠-7 等级-5</v>
      </c>
      <c r="BA377" s="25" t="s">
        <v>1409</v>
      </c>
      <c r="BB377" s="14">
        <f t="shared" si="134"/>
        <v>2560</v>
      </c>
      <c r="BC377" s="25" t="s">
        <v>1410</v>
      </c>
      <c r="BD377" s="14">
        <f t="shared" si="135"/>
        <v>1174</v>
      </c>
      <c r="BE377" s="25" t="s">
        <v>1411</v>
      </c>
      <c r="BF377" s="14">
        <f t="shared" si="136"/>
        <v>46934</v>
      </c>
    </row>
    <row r="378" spans="45:58" ht="16.5" x14ac:dyDescent="0.2">
      <c r="AS378" s="13">
        <v>375</v>
      </c>
      <c r="AT378" s="13">
        <f t="shared" si="129"/>
        <v>6</v>
      </c>
      <c r="AU378" s="13">
        <f t="shared" si="130"/>
        <v>1102007</v>
      </c>
      <c r="AV378" s="13" t="s">
        <v>1380</v>
      </c>
      <c r="AW378" s="13">
        <f t="shared" si="131"/>
        <v>7</v>
      </c>
      <c r="AX378" s="13" t="s">
        <v>1401</v>
      </c>
      <c r="AY378" s="13">
        <f t="shared" si="132"/>
        <v>6</v>
      </c>
      <c r="AZ378" s="13" t="str">
        <f t="shared" si="133"/>
        <v>天使缇娜魂珠-7 等级-6</v>
      </c>
      <c r="BA378" s="25" t="s">
        <v>1409</v>
      </c>
      <c r="BB378" s="14">
        <f t="shared" si="134"/>
        <v>3200</v>
      </c>
      <c r="BC378" s="25" t="s">
        <v>1410</v>
      </c>
      <c r="BD378" s="14">
        <f t="shared" si="135"/>
        <v>1466</v>
      </c>
      <c r="BE378" s="25" t="s">
        <v>1411</v>
      </c>
      <c r="BF378" s="14">
        <f t="shared" si="136"/>
        <v>58666</v>
      </c>
    </row>
    <row r="379" spans="45:58" ht="16.5" x14ac:dyDescent="0.2">
      <c r="AS379" s="13">
        <v>376</v>
      </c>
      <c r="AT379" s="13">
        <f t="shared" si="129"/>
        <v>6</v>
      </c>
      <c r="AU379" s="13">
        <f t="shared" si="130"/>
        <v>1102007</v>
      </c>
      <c r="AV379" s="13" t="s">
        <v>1380</v>
      </c>
      <c r="AW379" s="13">
        <f t="shared" si="131"/>
        <v>7</v>
      </c>
      <c r="AX379" s="13" t="s">
        <v>1401</v>
      </c>
      <c r="AY379" s="13">
        <f t="shared" si="132"/>
        <v>7</v>
      </c>
      <c r="AZ379" s="13" t="str">
        <f t="shared" si="133"/>
        <v>天使缇娜魂珠-7 等级-7</v>
      </c>
      <c r="BA379" s="25" t="s">
        <v>1409</v>
      </c>
      <c r="BB379" s="14">
        <f t="shared" si="134"/>
        <v>3840</v>
      </c>
      <c r="BC379" s="25" t="s">
        <v>1410</v>
      </c>
      <c r="BD379" s="14">
        <f t="shared" si="135"/>
        <v>1760</v>
      </c>
      <c r="BE379" s="25" t="s">
        <v>1411</v>
      </c>
      <c r="BF379" s="14">
        <f t="shared" si="136"/>
        <v>70400</v>
      </c>
    </row>
    <row r="380" spans="45:58" ht="16.5" x14ac:dyDescent="0.2">
      <c r="AS380" s="13">
        <v>377</v>
      </c>
      <c r="AT380" s="13">
        <f t="shared" si="129"/>
        <v>6</v>
      </c>
      <c r="AU380" s="13">
        <f t="shared" si="130"/>
        <v>1102007</v>
      </c>
      <c r="AV380" s="13" t="s">
        <v>1380</v>
      </c>
      <c r="AW380" s="13">
        <f t="shared" si="131"/>
        <v>7</v>
      </c>
      <c r="AX380" s="13" t="s">
        <v>1401</v>
      </c>
      <c r="AY380" s="13">
        <f t="shared" si="132"/>
        <v>8</v>
      </c>
      <c r="AZ380" s="13" t="str">
        <f t="shared" si="133"/>
        <v>天使缇娜魂珠-7 等级-8</v>
      </c>
      <c r="BA380" s="25" t="s">
        <v>1409</v>
      </c>
      <c r="BB380" s="14">
        <f t="shared" si="134"/>
        <v>4480</v>
      </c>
      <c r="BC380" s="25" t="s">
        <v>1410</v>
      </c>
      <c r="BD380" s="14">
        <f t="shared" si="135"/>
        <v>2054</v>
      </c>
      <c r="BE380" s="25" t="s">
        <v>1411</v>
      </c>
      <c r="BF380" s="14">
        <f t="shared" si="136"/>
        <v>82134</v>
      </c>
    </row>
    <row r="381" spans="45:58" ht="16.5" x14ac:dyDescent="0.2">
      <c r="AS381" s="13">
        <v>378</v>
      </c>
      <c r="AT381" s="13">
        <f t="shared" si="129"/>
        <v>6</v>
      </c>
      <c r="AU381" s="13">
        <f t="shared" si="130"/>
        <v>1102007</v>
      </c>
      <c r="AV381" s="13" t="s">
        <v>1380</v>
      </c>
      <c r="AW381" s="13">
        <f t="shared" si="131"/>
        <v>7</v>
      </c>
      <c r="AX381" s="13" t="s">
        <v>1401</v>
      </c>
      <c r="AY381" s="13">
        <f t="shared" si="132"/>
        <v>9</v>
      </c>
      <c r="AZ381" s="13" t="str">
        <f t="shared" si="133"/>
        <v>天使缇娜魂珠-7 等级-9</v>
      </c>
      <c r="BA381" s="25" t="s">
        <v>1409</v>
      </c>
      <c r="BB381" s="14">
        <f t="shared" si="134"/>
        <v>5120</v>
      </c>
      <c r="BC381" s="25" t="s">
        <v>1410</v>
      </c>
      <c r="BD381" s="14">
        <f t="shared" si="135"/>
        <v>2346</v>
      </c>
      <c r="BE381" s="25" t="s">
        <v>1411</v>
      </c>
      <c r="BF381" s="14">
        <f t="shared" si="136"/>
        <v>93866</v>
      </c>
    </row>
    <row r="382" spans="45:58" ht="16.5" x14ac:dyDescent="0.2">
      <c r="AS382" s="13">
        <v>379</v>
      </c>
      <c r="AT382" s="13">
        <f t="shared" si="129"/>
        <v>7</v>
      </c>
      <c r="AU382" s="13">
        <f t="shared" si="130"/>
        <v>1102008</v>
      </c>
      <c r="AV382" s="13" t="s">
        <v>1380</v>
      </c>
      <c r="AW382" s="13">
        <f t="shared" si="131"/>
        <v>1</v>
      </c>
      <c r="AX382" s="13" t="s">
        <v>1401</v>
      </c>
      <c r="AY382" s="13">
        <f t="shared" si="132"/>
        <v>1</v>
      </c>
      <c r="AZ382" s="13" t="str">
        <f t="shared" si="133"/>
        <v>夏侯渊魂珠-1 等级-1</v>
      </c>
      <c r="BA382" s="25" t="s">
        <v>1409</v>
      </c>
      <c r="BB382" s="14">
        <f t="shared" si="134"/>
        <v>64</v>
      </c>
      <c r="BC382" s="25" t="s">
        <v>1410</v>
      </c>
      <c r="BD382" s="14">
        <f t="shared" si="135"/>
        <v>27</v>
      </c>
      <c r="BE382" s="25" t="s">
        <v>1411</v>
      </c>
      <c r="BF382" s="14">
        <f t="shared" si="136"/>
        <v>1601</v>
      </c>
    </row>
    <row r="383" spans="45:58" ht="16.5" x14ac:dyDescent="0.2">
      <c r="AS383" s="13">
        <v>380</v>
      </c>
      <c r="AT383" s="13">
        <f t="shared" si="129"/>
        <v>7</v>
      </c>
      <c r="AU383" s="13">
        <f t="shared" si="130"/>
        <v>1102008</v>
      </c>
      <c r="AV383" s="13" t="s">
        <v>1380</v>
      </c>
      <c r="AW383" s="13">
        <f t="shared" si="131"/>
        <v>1</v>
      </c>
      <c r="AX383" s="13" t="s">
        <v>1401</v>
      </c>
      <c r="AY383" s="13">
        <f t="shared" si="132"/>
        <v>2</v>
      </c>
      <c r="AZ383" s="13" t="str">
        <f t="shared" si="133"/>
        <v>夏侯渊魂珠-1 等级-2</v>
      </c>
      <c r="BA383" s="25" t="s">
        <v>1409</v>
      </c>
      <c r="BB383" s="14">
        <f t="shared" si="134"/>
        <v>96</v>
      </c>
      <c r="BC383" s="25" t="s">
        <v>1410</v>
      </c>
      <c r="BD383" s="14">
        <f t="shared" si="135"/>
        <v>40</v>
      </c>
      <c r="BE383" s="25" t="s">
        <v>1411</v>
      </c>
      <c r="BF383" s="14">
        <f t="shared" si="136"/>
        <v>2400</v>
      </c>
    </row>
    <row r="384" spans="45:58" ht="16.5" x14ac:dyDescent="0.2">
      <c r="AS384" s="13">
        <v>381</v>
      </c>
      <c r="AT384" s="13">
        <f t="shared" si="129"/>
        <v>7</v>
      </c>
      <c r="AU384" s="13">
        <f t="shared" si="130"/>
        <v>1102008</v>
      </c>
      <c r="AV384" s="13" t="s">
        <v>1380</v>
      </c>
      <c r="AW384" s="13">
        <f t="shared" si="131"/>
        <v>1</v>
      </c>
      <c r="AX384" s="13" t="s">
        <v>1401</v>
      </c>
      <c r="AY384" s="13">
        <f t="shared" si="132"/>
        <v>3</v>
      </c>
      <c r="AZ384" s="13" t="str">
        <f t="shared" si="133"/>
        <v>夏侯渊魂珠-1 等级-3</v>
      </c>
      <c r="BA384" s="25" t="s">
        <v>1409</v>
      </c>
      <c r="BB384" s="14">
        <f t="shared" si="134"/>
        <v>128</v>
      </c>
      <c r="BC384" s="25" t="s">
        <v>1410</v>
      </c>
      <c r="BD384" s="14">
        <f t="shared" si="135"/>
        <v>53</v>
      </c>
      <c r="BE384" s="25" t="s">
        <v>1411</v>
      </c>
      <c r="BF384" s="14">
        <f t="shared" si="136"/>
        <v>3200</v>
      </c>
    </row>
    <row r="385" spans="45:58" ht="16.5" x14ac:dyDescent="0.2">
      <c r="AS385" s="13">
        <v>382</v>
      </c>
      <c r="AT385" s="13">
        <f t="shared" si="129"/>
        <v>7</v>
      </c>
      <c r="AU385" s="13">
        <f t="shared" si="130"/>
        <v>1102008</v>
      </c>
      <c r="AV385" s="13" t="s">
        <v>1380</v>
      </c>
      <c r="AW385" s="13">
        <f t="shared" si="131"/>
        <v>1</v>
      </c>
      <c r="AX385" s="13" t="s">
        <v>1401</v>
      </c>
      <c r="AY385" s="13">
        <f t="shared" si="132"/>
        <v>4</v>
      </c>
      <c r="AZ385" s="13" t="str">
        <f t="shared" si="133"/>
        <v>夏侯渊魂珠-1 等级-4</v>
      </c>
      <c r="BA385" s="25" t="s">
        <v>1409</v>
      </c>
      <c r="BB385" s="14">
        <f t="shared" si="134"/>
        <v>192</v>
      </c>
      <c r="BC385" s="25" t="s">
        <v>1410</v>
      </c>
      <c r="BD385" s="14">
        <f t="shared" si="135"/>
        <v>80</v>
      </c>
      <c r="BE385" s="25" t="s">
        <v>1411</v>
      </c>
      <c r="BF385" s="14">
        <f t="shared" si="136"/>
        <v>4800</v>
      </c>
    </row>
    <row r="386" spans="45:58" ht="16.5" x14ac:dyDescent="0.2">
      <c r="AS386" s="13">
        <v>383</v>
      </c>
      <c r="AT386" s="13">
        <f t="shared" si="129"/>
        <v>7</v>
      </c>
      <c r="AU386" s="13">
        <f t="shared" si="130"/>
        <v>1102008</v>
      </c>
      <c r="AV386" s="13" t="s">
        <v>1380</v>
      </c>
      <c r="AW386" s="13">
        <f t="shared" si="131"/>
        <v>1</v>
      </c>
      <c r="AX386" s="13" t="s">
        <v>1401</v>
      </c>
      <c r="AY386" s="13">
        <f t="shared" si="132"/>
        <v>5</v>
      </c>
      <c r="AZ386" s="13" t="str">
        <f t="shared" si="133"/>
        <v>夏侯渊魂珠-1 等级-5</v>
      </c>
      <c r="BA386" s="25" t="s">
        <v>1409</v>
      </c>
      <c r="BB386" s="14">
        <f t="shared" si="134"/>
        <v>256</v>
      </c>
      <c r="BC386" s="25" t="s">
        <v>1410</v>
      </c>
      <c r="BD386" s="14">
        <f t="shared" si="135"/>
        <v>107</v>
      </c>
      <c r="BE386" s="25" t="s">
        <v>1411</v>
      </c>
      <c r="BF386" s="14">
        <f t="shared" si="136"/>
        <v>6401</v>
      </c>
    </row>
    <row r="387" spans="45:58" ht="16.5" x14ac:dyDescent="0.2">
      <c r="AS387" s="13">
        <v>384</v>
      </c>
      <c r="AT387" s="13">
        <f t="shared" si="129"/>
        <v>7</v>
      </c>
      <c r="AU387" s="13">
        <f t="shared" si="130"/>
        <v>1102008</v>
      </c>
      <c r="AV387" s="13" t="s">
        <v>1380</v>
      </c>
      <c r="AW387" s="13">
        <f t="shared" si="131"/>
        <v>1</v>
      </c>
      <c r="AX387" s="13" t="s">
        <v>1401</v>
      </c>
      <c r="AY387" s="13">
        <f t="shared" si="132"/>
        <v>6</v>
      </c>
      <c r="AZ387" s="13" t="str">
        <f t="shared" si="133"/>
        <v>夏侯渊魂珠-1 等级-6</v>
      </c>
      <c r="BA387" s="25" t="s">
        <v>1409</v>
      </c>
      <c r="BB387" s="14">
        <f t="shared" si="134"/>
        <v>320</v>
      </c>
      <c r="BC387" s="25" t="s">
        <v>1410</v>
      </c>
      <c r="BD387" s="14">
        <f t="shared" si="135"/>
        <v>133</v>
      </c>
      <c r="BE387" s="25" t="s">
        <v>1411</v>
      </c>
      <c r="BF387" s="14">
        <f t="shared" si="136"/>
        <v>8000</v>
      </c>
    </row>
    <row r="388" spans="45:58" ht="16.5" x14ac:dyDescent="0.2">
      <c r="AS388" s="13">
        <v>385</v>
      </c>
      <c r="AT388" s="13">
        <f t="shared" si="129"/>
        <v>7</v>
      </c>
      <c r="AU388" s="13">
        <f t="shared" si="130"/>
        <v>1102008</v>
      </c>
      <c r="AV388" s="13" t="s">
        <v>1380</v>
      </c>
      <c r="AW388" s="13">
        <f t="shared" si="131"/>
        <v>1</v>
      </c>
      <c r="AX388" s="13" t="s">
        <v>1401</v>
      </c>
      <c r="AY388" s="13">
        <f t="shared" si="132"/>
        <v>7</v>
      </c>
      <c r="AZ388" s="13" t="str">
        <f t="shared" si="133"/>
        <v>夏侯渊魂珠-1 等级-7</v>
      </c>
      <c r="BA388" s="25" t="s">
        <v>1409</v>
      </c>
      <c r="BB388" s="14">
        <f t="shared" si="134"/>
        <v>384</v>
      </c>
      <c r="BC388" s="25" t="s">
        <v>1410</v>
      </c>
      <c r="BD388" s="14">
        <f t="shared" si="135"/>
        <v>160</v>
      </c>
      <c r="BE388" s="25" t="s">
        <v>1411</v>
      </c>
      <c r="BF388" s="14">
        <f t="shared" si="136"/>
        <v>9600</v>
      </c>
    </row>
    <row r="389" spans="45:58" ht="16.5" x14ac:dyDescent="0.2">
      <c r="AS389" s="13">
        <v>386</v>
      </c>
      <c r="AT389" s="13">
        <f t="shared" ref="AT389:AT452" si="137">INT((AS389-1)/63)+1</f>
        <v>7</v>
      </c>
      <c r="AU389" s="13">
        <f t="shared" ref="AU389:AU452" si="138">INDEX($W$4:$W$19,AT389)</f>
        <v>1102008</v>
      </c>
      <c r="AV389" s="13" t="s">
        <v>1380</v>
      </c>
      <c r="AW389" s="13">
        <f t="shared" ref="AW389:AW452" si="139">INT(((AS389-(AT389-1)*63)-1)/9)+1</f>
        <v>1</v>
      </c>
      <c r="AX389" s="13" t="s">
        <v>1401</v>
      </c>
      <c r="AY389" s="13">
        <f t="shared" ref="AY389:AY452" si="140">AS389-(AT389-1)*63-(AW389-1)*9</f>
        <v>8</v>
      </c>
      <c r="AZ389" s="13" t="str">
        <f t="shared" ref="AZ389:AZ452" si="141">INDEX($X$4:$X$19,AT389)&amp;"魂珠-"&amp;AW389&amp;" 等级-"&amp;AY389</f>
        <v>夏侯渊魂珠-1 等级-8</v>
      </c>
      <c r="BA389" s="25" t="s">
        <v>1409</v>
      </c>
      <c r="BB389" s="14">
        <f t="shared" ref="BB389:BB452" si="142">ROUND(INDEX(Q$4:Q$66,($AW389-1)*9+$AY389)*INDEX(AC$4:AC$19,$AT389),0)</f>
        <v>448</v>
      </c>
      <c r="BC389" s="25" t="s">
        <v>1410</v>
      </c>
      <c r="BD389" s="14">
        <f t="shared" ref="BD389:BD452" si="143">ROUND(INDEX(R$4:R$66,($AW389-1)*9+$AY389)*INDEX(AD$4:AD$19,$AT389),0)</f>
        <v>187</v>
      </c>
      <c r="BE389" s="25" t="s">
        <v>1411</v>
      </c>
      <c r="BF389" s="14">
        <f t="shared" ref="BF389:BF452" si="144">ROUND(INDEX(S$4:S$66,($AW389-1)*9+$AY389)*INDEX(AE$4:AE$19,$AT389),0)</f>
        <v>11201</v>
      </c>
    </row>
    <row r="390" spans="45:58" ht="16.5" x14ac:dyDescent="0.2">
      <c r="AS390" s="13">
        <v>387</v>
      </c>
      <c r="AT390" s="13">
        <f t="shared" si="137"/>
        <v>7</v>
      </c>
      <c r="AU390" s="13">
        <f t="shared" si="138"/>
        <v>1102008</v>
      </c>
      <c r="AV390" s="13" t="s">
        <v>1380</v>
      </c>
      <c r="AW390" s="13">
        <f t="shared" si="139"/>
        <v>1</v>
      </c>
      <c r="AX390" s="13" t="s">
        <v>1401</v>
      </c>
      <c r="AY390" s="13">
        <f t="shared" si="140"/>
        <v>9</v>
      </c>
      <c r="AZ390" s="13" t="str">
        <f t="shared" si="141"/>
        <v>夏侯渊魂珠-1 等级-9</v>
      </c>
      <c r="BA390" s="25" t="s">
        <v>1409</v>
      </c>
      <c r="BB390" s="14">
        <f t="shared" si="142"/>
        <v>512</v>
      </c>
      <c r="BC390" s="25" t="s">
        <v>1410</v>
      </c>
      <c r="BD390" s="14">
        <f t="shared" si="143"/>
        <v>213</v>
      </c>
      <c r="BE390" s="25" t="s">
        <v>1411</v>
      </c>
      <c r="BF390" s="14">
        <f t="shared" si="144"/>
        <v>12800</v>
      </c>
    </row>
    <row r="391" spans="45:58" ht="16.5" x14ac:dyDescent="0.2">
      <c r="AS391" s="13">
        <v>388</v>
      </c>
      <c r="AT391" s="13">
        <f t="shared" si="137"/>
        <v>7</v>
      </c>
      <c r="AU391" s="13">
        <f t="shared" si="138"/>
        <v>1102008</v>
      </c>
      <c r="AV391" s="13" t="s">
        <v>1380</v>
      </c>
      <c r="AW391" s="13">
        <f t="shared" si="139"/>
        <v>2</v>
      </c>
      <c r="AX391" s="13" t="s">
        <v>1401</v>
      </c>
      <c r="AY391" s="13">
        <f t="shared" si="140"/>
        <v>1</v>
      </c>
      <c r="AZ391" s="13" t="str">
        <f t="shared" si="141"/>
        <v>夏侯渊魂珠-2 等级-1</v>
      </c>
      <c r="BA391" s="25" t="s">
        <v>1409</v>
      </c>
      <c r="BB391" s="14">
        <f t="shared" si="142"/>
        <v>96</v>
      </c>
      <c r="BC391" s="25" t="s">
        <v>1410</v>
      </c>
      <c r="BD391" s="14">
        <f t="shared" si="143"/>
        <v>40</v>
      </c>
      <c r="BE391" s="25" t="s">
        <v>1411</v>
      </c>
      <c r="BF391" s="14">
        <f t="shared" si="144"/>
        <v>2400</v>
      </c>
    </row>
    <row r="392" spans="45:58" ht="16.5" x14ac:dyDescent="0.2">
      <c r="AS392" s="13">
        <v>389</v>
      </c>
      <c r="AT392" s="13">
        <f t="shared" si="137"/>
        <v>7</v>
      </c>
      <c r="AU392" s="13">
        <f t="shared" si="138"/>
        <v>1102008</v>
      </c>
      <c r="AV392" s="13" t="s">
        <v>1380</v>
      </c>
      <c r="AW392" s="13">
        <f t="shared" si="139"/>
        <v>2</v>
      </c>
      <c r="AX392" s="13" t="s">
        <v>1401</v>
      </c>
      <c r="AY392" s="13">
        <f t="shared" si="140"/>
        <v>2</v>
      </c>
      <c r="AZ392" s="13" t="str">
        <f t="shared" si="141"/>
        <v>夏侯渊魂珠-2 等级-2</v>
      </c>
      <c r="BA392" s="25" t="s">
        <v>1409</v>
      </c>
      <c r="BB392" s="14">
        <f t="shared" si="142"/>
        <v>144</v>
      </c>
      <c r="BC392" s="25" t="s">
        <v>1410</v>
      </c>
      <c r="BD392" s="14">
        <f t="shared" si="143"/>
        <v>60</v>
      </c>
      <c r="BE392" s="25" t="s">
        <v>1411</v>
      </c>
      <c r="BF392" s="14">
        <f t="shared" si="144"/>
        <v>3600</v>
      </c>
    </row>
    <row r="393" spans="45:58" ht="16.5" x14ac:dyDescent="0.2">
      <c r="AS393" s="13">
        <v>390</v>
      </c>
      <c r="AT393" s="13">
        <f t="shared" si="137"/>
        <v>7</v>
      </c>
      <c r="AU393" s="13">
        <f t="shared" si="138"/>
        <v>1102008</v>
      </c>
      <c r="AV393" s="13" t="s">
        <v>1380</v>
      </c>
      <c r="AW393" s="13">
        <f t="shared" si="139"/>
        <v>2</v>
      </c>
      <c r="AX393" s="13" t="s">
        <v>1401</v>
      </c>
      <c r="AY393" s="13">
        <f t="shared" si="140"/>
        <v>3</v>
      </c>
      <c r="AZ393" s="13" t="str">
        <f t="shared" si="141"/>
        <v>夏侯渊魂珠-2 等级-3</v>
      </c>
      <c r="BA393" s="25" t="s">
        <v>1409</v>
      </c>
      <c r="BB393" s="14">
        <f t="shared" si="142"/>
        <v>192</v>
      </c>
      <c r="BC393" s="25" t="s">
        <v>1410</v>
      </c>
      <c r="BD393" s="14">
        <f t="shared" si="143"/>
        <v>80</v>
      </c>
      <c r="BE393" s="25" t="s">
        <v>1411</v>
      </c>
      <c r="BF393" s="14">
        <f t="shared" si="144"/>
        <v>4800</v>
      </c>
    </row>
    <row r="394" spans="45:58" ht="16.5" x14ac:dyDescent="0.2">
      <c r="AS394" s="13">
        <v>391</v>
      </c>
      <c r="AT394" s="13">
        <f t="shared" si="137"/>
        <v>7</v>
      </c>
      <c r="AU394" s="13">
        <f t="shared" si="138"/>
        <v>1102008</v>
      </c>
      <c r="AV394" s="13" t="s">
        <v>1380</v>
      </c>
      <c r="AW394" s="13">
        <f t="shared" si="139"/>
        <v>2</v>
      </c>
      <c r="AX394" s="13" t="s">
        <v>1401</v>
      </c>
      <c r="AY394" s="13">
        <f t="shared" si="140"/>
        <v>4</v>
      </c>
      <c r="AZ394" s="13" t="str">
        <f t="shared" si="141"/>
        <v>夏侯渊魂珠-2 等级-4</v>
      </c>
      <c r="BA394" s="25" t="s">
        <v>1409</v>
      </c>
      <c r="BB394" s="14">
        <f t="shared" si="142"/>
        <v>288</v>
      </c>
      <c r="BC394" s="25" t="s">
        <v>1410</v>
      </c>
      <c r="BD394" s="14">
        <f t="shared" si="143"/>
        <v>120</v>
      </c>
      <c r="BE394" s="25" t="s">
        <v>1411</v>
      </c>
      <c r="BF394" s="14">
        <f t="shared" si="144"/>
        <v>7200</v>
      </c>
    </row>
    <row r="395" spans="45:58" ht="16.5" x14ac:dyDescent="0.2">
      <c r="AS395" s="13">
        <v>392</v>
      </c>
      <c r="AT395" s="13">
        <f t="shared" si="137"/>
        <v>7</v>
      </c>
      <c r="AU395" s="13">
        <f t="shared" si="138"/>
        <v>1102008</v>
      </c>
      <c r="AV395" s="13" t="s">
        <v>1380</v>
      </c>
      <c r="AW395" s="13">
        <f t="shared" si="139"/>
        <v>2</v>
      </c>
      <c r="AX395" s="13" t="s">
        <v>1401</v>
      </c>
      <c r="AY395" s="13">
        <f t="shared" si="140"/>
        <v>5</v>
      </c>
      <c r="AZ395" s="13" t="str">
        <f t="shared" si="141"/>
        <v>夏侯渊魂珠-2 等级-5</v>
      </c>
      <c r="BA395" s="25" t="s">
        <v>1409</v>
      </c>
      <c r="BB395" s="14">
        <f t="shared" si="142"/>
        <v>384</v>
      </c>
      <c r="BC395" s="25" t="s">
        <v>1410</v>
      </c>
      <c r="BD395" s="14">
        <f t="shared" si="143"/>
        <v>160</v>
      </c>
      <c r="BE395" s="25" t="s">
        <v>1411</v>
      </c>
      <c r="BF395" s="14">
        <f t="shared" si="144"/>
        <v>9600</v>
      </c>
    </row>
    <row r="396" spans="45:58" ht="16.5" x14ac:dyDescent="0.2">
      <c r="AS396" s="13">
        <v>393</v>
      </c>
      <c r="AT396" s="13">
        <f t="shared" si="137"/>
        <v>7</v>
      </c>
      <c r="AU396" s="13">
        <f t="shared" si="138"/>
        <v>1102008</v>
      </c>
      <c r="AV396" s="13" t="s">
        <v>1380</v>
      </c>
      <c r="AW396" s="13">
        <f t="shared" si="139"/>
        <v>2</v>
      </c>
      <c r="AX396" s="13" t="s">
        <v>1401</v>
      </c>
      <c r="AY396" s="13">
        <f t="shared" si="140"/>
        <v>6</v>
      </c>
      <c r="AZ396" s="13" t="str">
        <f t="shared" si="141"/>
        <v>夏侯渊魂珠-2 等级-6</v>
      </c>
      <c r="BA396" s="25" t="s">
        <v>1409</v>
      </c>
      <c r="BB396" s="14">
        <f t="shared" si="142"/>
        <v>480</v>
      </c>
      <c r="BC396" s="25" t="s">
        <v>1410</v>
      </c>
      <c r="BD396" s="14">
        <f t="shared" si="143"/>
        <v>200</v>
      </c>
      <c r="BE396" s="25" t="s">
        <v>1411</v>
      </c>
      <c r="BF396" s="14">
        <f t="shared" si="144"/>
        <v>12000</v>
      </c>
    </row>
    <row r="397" spans="45:58" ht="16.5" x14ac:dyDescent="0.2">
      <c r="AS397" s="13">
        <v>394</v>
      </c>
      <c r="AT397" s="13">
        <f t="shared" si="137"/>
        <v>7</v>
      </c>
      <c r="AU397" s="13">
        <f t="shared" si="138"/>
        <v>1102008</v>
      </c>
      <c r="AV397" s="13" t="s">
        <v>1380</v>
      </c>
      <c r="AW397" s="13">
        <f t="shared" si="139"/>
        <v>2</v>
      </c>
      <c r="AX397" s="13" t="s">
        <v>1401</v>
      </c>
      <c r="AY397" s="13">
        <f t="shared" si="140"/>
        <v>7</v>
      </c>
      <c r="AZ397" s="13" t="str">
        <f t="shared" si="141"/>
        <v>夏侯渊魂珠-2 等级-7</v>
      </c>
      <c r="BA397" s="25" t="s">
        <v>1409</v>
      </c>
      <c r="BB397" s="14">
        <f t="shared" si="142"/>
        <v>576</v>
      </c>
      <c r="BC397" s="25" t="s">
        <v>1410</v>
      </c>
      <c r="BD397" s="14">
        <f t="shared" si="143"/>
        <v>240</v>
      </c>
      <c r="BE397" s="25" t="s">
        <v>1411</v>
      </c>
      <c r="BF397" s="14">
        <f t="shared" si="144"/>
        <v>14400</v>
      </c>
    </row>
    <row r="398" spans="45:58" ht="16.5" x14ac:dyDescent="0.2">
      <c r="AS398" s="13">
        <v>395</v>
      </c>
      <c r="AT398" s="13">
        <f t="shared" si="137"/>
        <v>7</v>
      </c>
      <c r="AU398" s="13">
        <f t="shared" si="138"/>
        <v>1102008</v>
      </c>
      <c r="AV398" s="13" t="s">
        <v>1380</v>
      </c>
      <c r="AW398" s="13">
        <f t="shared" si="139"/>
        <v>2</v>
      </c>
      <c r="AX398" s="13" t="s">
        <v>1401</v>
      </c>
      <c r="AY398" s="13">
        <f t="shared" si="140"/>
        <v>8</v>
      </c>
      <c r="AZ398" s="13" t="str">
        <f t="shared" si="141"/>
        <v>夏侯渊魂珠-2 等级-8</v>
      </c>
      <c r="BA398" s="25" t="s">
        <v>1409</v>
      </c>
      <c r="BB398" s="14">
        <f t="shared" si="142"/>
        <v>672</v>
      </c>
      <c r="BC398" s="25" t="s">
        <v>1410</v>
      </c>
      <c r="BD398" s="14">
        <f t="shared" si="143"/>
        <v>280</v>
      </c>
      <c r="BE398" s="25" t="s">
        <v>1411</v>
      </c>
      <c r="BF398" s="14">
        <f t="shared" si="144"/>
        <v>16800</v>
      </c>
    </row>
    <row r="399" spans="45:58" ht="16.5" x14ac:dyDescent="0.2">
      <c r="AS399" s="13">
        <v>396</v>
      </c>
      <c r="AT399" s="13">
        <f t="shared" si="137"/>
        <v>7</v>
      </c>
      <c r="AU399" s="13">
        <f t="shared" si="138"/>
        <v>1102008</v>
      </c>
      <c r="AV399" s="13" t="s">
        <v>1380</v>
      </c>
      <c r="AW399" s="13">
        <f t="shared" si="139"/>
        <v>2</v>
      </c>
      <c r="AX399" s="13" t="s">
        <v>1401</v>
      </c>
      <c r="AY399" s="13">
        <f t="shared" si="140"/>
        <v>9</v>
      </c>
      <c r="AZ399" s="13" t="str">
        <f t="shared" si="141"/>
        <v>夏侯渊魂珠-2 等级-9</v>
      </c>
      <c r="BA399" s="25" t="s">
        <v>1409</v>
      </c>
      <c r="BB399" s="14">
        <f t="shared" si="142"/>
        <v>768</v>
      </c>
      <c r="BC399" s="25" t="s">
        <v>1410</v>
      </c>
      <c r="BD399" s="14">
        <f t="shared" si="143"/>
        <v>320</v>
      </c>
      <c r="BE399" s="25" t="s">
        <v>1411</v>
      </c>
      <c r="BF399" s="14">
        <f t="shared" si="144"/>
        <v>19200</v>
      </c>
    </row>
    <row r="400" spans="45:58" ht="16.5" x14ac:dyDescent="0.2">
      <c r="AS400" s="13">
        <v>397</v>
      </c>
      <c r="AT400" s="13">
        <f t="shared" si="137"/>
        <v>7</v>
      </c>
      <c r="AU400" s="13">
        <f t="shared" si="138"/>
        <v>1102008</v>
      </c>
      <c r="AV400" s="13" t="s">
        <v>1380</v>
      </c>
      <c r="AW400" s="13">
        <f t="shared" si="139"/>
        <v>3</v>
      </c>
      <c r="AX400" s="13" t="s">
        <v>1401</v>
      </c>
      <c r="AY400" s="13">
        <f t="shared" si="140"/>
        <v>1</v>
      </c>
      <c r="AZ400" s="13" t="str">
        <f t="shared" si="141"/>
        <v>夏侯渊魂珠-3 等级-1</v>
      </c>
      <c r="BA400" s="25" t="s">
        <v>1409</v>
      </c>
      <c r="BB400" s="14">
        <f t="shared" si="142"/>
        <v>128</v>
      </c>
      <c r="BC400" s="25" t="s">
        <v>1410</v>
      </c>
      <c r="BD400" s="14">
        <f t="shared" si="143"/>
        <v>53</v>
      </c>
      <c r="BE400" s="25" t="s">
        <v>1411</v>
      </c>
      <c r="BF400" s="14">
        <f t="shared" si="144"/>
        <v>3200</v>
      </c>
    </row>
    <row r="401" spans="45:58" ht="16.5" x14ac:dyDescent="0.2">
      <c r="AS401" s="13">
        <v>398</v>
      </c>
      <c r="AT401" s="13">
        <f t="shared" si="137"/>
        <v>7</v>
      </c>
      <c r="AU401" s="13">
        <f t="shared" si="138"/>
        <v>1102008</v>
      </c>
      <c r="AV401" s="13" t="s">
        <v>1380</v>
      </c>
      <c r="AW401" s="13">
        <f t="shared" si="139"/>
        <v>3</v>
      </c>
      <c r="AX401" s="13" t="s">
        <v>1401</v>
      </c>
      <c r="AY401" s="13">
        <f t="shared" si="140"/>
        <v>2</v>
      </c>
      <c r="AZ401" s="13" t="str">
        <f t="shared" si="141"/>
        <v>夏侯渊魂珠-3 等级-2</v>
      </c>
      <c r="BA401" s="25" t="s">
        <v>1409</v>
      </c>
      <c r="BB401" s="14">
        <f t="shared" si="142"/>
        <v>192</v>
      </c>
      <c r="BC401" s="25" t="s">
        <v>1410</v>
      </c>
      <c r="BD401" s="14">
        <f t="shared" si="143"/>
        <v>80</v>
      </c>
      <c r="BE401" s="25" t="s">
        <v>1411</v>
      </c>
      <c r="BF401" s="14">
        <f t="shared" si="144"/>
        <v>4800</v>
      </c>
    </row>
    <row r="402" spans="45:58" ht="16.5" x14ac:dyDescent="0.2">
      <c r="AS402" s="13">
        <v>399</v>
      </c>
      <c r="AT402" s="13">
        <f t="shared" si="137"/>
        <v>7</v>
      </c>
      <c r="AU402" s="13">
        <f t="shared" si="138"/>
        <v>1102008</v>
      </c>
      <c r="AV402" s="13" t="s">
        <v>1380</v>
      </c>
      <c r="AW402" s="13">
        <f t="shared" si="139"/>
        <v>3</v>
      </c>
      <c r="AX402" s="13" t="s">
        <v>1401</v>
      </c>
      <c r="AY402" s="13">
        <f t="shared" si="140"/>
        <v>3</v>
      </c>
      <c r="AZ402" s="13" t="str">
        <f t="shared" si="141"/>
        <v>夏侯渊魂珠-3 等级-3</v>
      </c>
      <c r="BA402" s="25" t="s">
        <v>1409</v>
      </c>
      <c r="BB402" s="14">
        <f t="shared" si="142"/>
        <v>256</v>
      </c>
      <c r="BC402" s="25" t="s">
        <v>1410</v>
      </c>
      <c r="BD402" s="14">
        <f t="shared" si="143"/>
        <v>107</v>
      </c>
      <c r="BE402" s="25" t="s">
        <v>1411</v>
      </c>
      <c r="BF402" s="14">
        <f t="shared" si="144"/>
        <v>6401</v>
      </c>
    </row>
    <row r="403" spans="45:58" ht="16.5" x14ac:dyDescent="0.2">
      <c r="AS403" s="13">
        <v>400</v>
      </c>
      <c r="AT403" s="13">
        <f t="shared" si="137"/>
        <v>7</v>
      </c>
      <c r="AU403" s="13">
        <f t="shared" si="138"/>
        <v>1102008</v>
      </c>
      <c r="AV403" s="13" t="s">
        <v>1380</v>
      </c>
      <c r="AW403" s="13">
        <f t="shared" si="139"/>
        <v>3</v>
      </c>
      <c r="AX403" s="13" t="s">
        <v>1401</v>
      </c>
      <c r="AY403" s="13">
        <f t="shared" si="140"/>
        <v>4</v>
      </c>
      <c r="AZ403" s="13" t="str">
        <f t="shared" si="141"/>
        <v>夏侯渊魂珠-3 等级-4</v>
      </c>
      <c r="BA403" s="25" t="s">
        <v>1409</v>
      </c>
      <c r="BB403" s="14">
        <f t="shared" si="142"/>
        <v>384</v>
      </c>
      <c r="BC403" s="25" t="s">
        <v>1410</v>
      </c>
      <c r="BD403" s="14">
        <f t="shared" si="143"/>
        <v>160</v>
      </c>
      <c r="BE403" s="25" t="s">
        <v>1411</v>
      </c>
      <c r="BF403" s="14">
        <f t="shared" si="144"/>
        <v>9600</v>
      </c>
    </row>
    <row r="404" spans="45:58" ht="16.5" x14ac:dyDescent="0.2">
      <c r="AS404" s="13">
        <v>401</v>
      </c>
      <c r="AT404" s="13">
        <f t="shared" si="137"/>
        <v>7</v>
      </c>
      <c r="AU404" s="13">
        <f t="shared" si="138"/>
        <v>1102008</v>
      </c>
      <c r="AV404" s="13" t="s">
        <v>1380</v>
      </c>
      <c r="AW404" s="13">
        <f t="shared" si="139"/>
        <v>3</v>
      </c>
      <c r="AX404" s="13" t="s">
        <v>1401</v>
      </c>
      <c r="AY404" s="13">
        <f t="shared" si="140"/>
        <v>5</v>
      </c>
      <c r="AZ404" s="13" t="str">
        <f t="shared" si="141"/>
        <v>夏侯渊魂珠-3 等级-5</v>
      </c>
      <c r="BA404" s="25" t="s">
        <v>1409</v>
      </c>
      <c r="BB404" s="14">
        <f t="shared" si="142"/>
        <v>512</v>
      </c>
      <c r="BC404" s="25" t="s">
        <v>1410</v>
      </c>
      <c r="BD404" s="14">
        <f t="shared" si="143"/>
        <v>213</v>
      </c>
      <c r="BE404" s="25" t="s">
        <v>1411</v>
      </c>
      <c r="BF404" s="14">
        <f t="shared" si="144"/>
        <v>12800</v>
      </c>
    </row>
    <row r="405" spans="45:58" ht="16.5" x14ac:dyDescent="0.2">
      <c r="AS405" s="13">
        <v>402</v>
      </c>
      <c r="AT405" s="13">
        <f t="shared" si="137"/>
        <v>7</v>
      </c>
      <c r="AU405" s="13">
        <f t="shared" si="138"/>
        <v>1102008</v>
      </c>
      <c r="AV405" s="13" t="s">
        <v>1380</v>
      </c>
      <c r="AW405" s="13">
        <f t="shared" si="139"/>
        <v>3</v>
      </c>
      <c r="AX405" s="13" t="s">
        <v>1401</v>
      </c>
      <c r="AY405" s="13">
        <f t="shared" si="140"/>
        <v>6</v>
      </c>
      <c r="AZ405" s="13" t="str">
        <f t="shared" si="141"/>
        <v>夏侯渊魂珠-3 等级-6</v>
      </c>
      <c r="BA405" s="25" t="s">
        <v>1409</v>
      </c>
      <c r="BB405" s="14">
        <f t="shared" si="142"/>
        <v>640</v>
      </c>
      <c r="BC405" s="25" t="s">
        <v>1410</v>
      </c>
      <c r="BD405" s="14">
        <f t="shared" si="143"/>
        <v>267</v>
      </c>
      <c r="BE405" s="25" t="s">
        <v>1411</v>
      </c>
      <c r="BF405" s="14">
        <f t="shared" si="144"/>
        <v>16001</v>
      </c>
    </row>
    <row r="406" spans="45:58" ht="16.5" x14ac:dyDescent="0.2">
      <c r="AS406" s="13">
        <v>403</v>
      </c>
      <c r="AT406" s="13">
        <f t="shared" si="137"/>
        <v>7</v>
      </c>
      <c r="AU406" s="13">
        <f t="shared" si="138"/>
        <v>1102008</v>
      </c>
      <c r="AV406" s="13" t="s">
        <v>1380</v>
      </c>
      <c r="AW406" s="13">
        <f t="shared" si="139"/>
        <v>3</v>
      </c>
      <c r="AX406" s="13" t="s">
        <v>1401</v>
      </c>
      <c r="AY406" s="13">
        <f t="shared" si="140"/>
        <v>7</v>
      </c>
      <c r="AZ406" s="13" t="str">
        <f t="shared" si="141"/>
        <v>夏侯渊魂珠-3 等级-7</v>
      </c>
      <c r="BA406" s="25" t="s">
        <v>1409</v>
      </c>
      <c r="BB406" s="14">
        <f t="shared" si="142"/>
        <v>768</v>
      </c>
      <c r="BC406" s="25" t="s">
        <v>1410</v>
      </c>
      <c r="BD406" s="14">
        <f t="shared" si="143"/>
        <v>320</v>
      </c>
      <c r="BE406" s="25" t="s">
        <v>1411</v>
      </c>
      <c r="BF406" s="14">
        <f t="shared" si="144"/>
        <v>19200</v>
      </c>
    </row>
    <row r="407" spans="45:58" ht="16.5" x14ac:dyDescent="0.2">
      <c r="AS407" s="13">
        <v>404</v>
      </c>
      <c r="AT407" s="13">
        <f t="shared" si="137"/>
        <v>7</v>
      </c>
      <c r="AU407" s="13">
        <f t="shared" si="138"/>
        <v>1102008</v>
      </c>
      <c r="AV407" s="13" t="s">
        <v>1380</v>
      </c>
      <c r="AW407" s="13">
        <f t="shared" si="139"/>
        <v>3</v>
      </c>
      <c r="AX407" s="13" t="s">
        <v>1401</v>
      </c>
      <c r="AY407" s="13">
        <f t="shared" si="140"/>
        <v>8</v>
      </c>
      <c r="AZ407" s="13" t="str">
        <f t="shared" si="141"/>
        <v>夏侯渊魂珠-3 等级-8</v>
      </c>
      <c r="BA407" s="25" t="s">
        <v>1409</v>
      </c>
      <c r="BB407" s="14">
        <f t="shared" si="142"/>
        <v>896</v>
      </c>
      <c r="BC407" s="25" t="s">
        <v>1410</v>
      </c>
      <c r="BD407" s="14">
        <f t="shared" si="143"/>
        <v>373</v>
      </c>
      <c r="BE407" s="25" t="s">
        <v>1411</v>
      </c>
      <c r="BF407" s="14">
        <f t="shared" si="144"/>
        <v>22400</v>
      </c>
    </row>
    <row r="408" spans="45:58" ht="16.5" x14ac:dyDescent="0.2">
      <c r="AS408" s="13">
        <v>405</v>
      </c>
      <c r="AT408" s="13">
        <f t="shared" si="137"/>
        <v>7</v>
      </c>
      <c r="AU408" s="13">
        <f t="shared" si="138"/>
        <v>1102008</v>
      </c>
      <c r="AV408" s="13" t="s">
        <v>1380</v>
      </c>
      <c r="AW408" s="13">
        <f t="shared" si="139"/>
        <v>3</v>
      </c>
      <c r="AX408" s="13" t="s">
        <v>1401</v>
      </c>
      <c r="AY408" s="13">
        <f t="shared" si="140"/>
        <v>9</v>
      </c>
      <c r="AZ408" s="13" t="str">
        <f t="shared" si="141"/>
        <v>夏侯渊魂珠-3 等级-9</v>
      </c>
      <c r="BA408" s="25" t="s">
        <v>1409</v>
      </c>
      <c r="BB408" s="14">
        <f t="shared" si="142"/>
        <v>1024</v>
      </c>
      <c r="BC408" s="25" t="s">
        <v>1410</v>
      </c>
      <c r="BD408" s="14">
        <f t="shared" si="143"/>
        <v>427</v>
      </c>
      <c r="BE408" s="25" t="s">
        <v>1411</v>
      </c>
      <c r="BF408" s="14">
        <f t="shared" si="144"/>
        <v>25601</v>
      </c>
    </row>
    <row r="409" spans="45:58" ht="16.5" x14ac:dyDescent="0.2">
      <c r="AS409" s="13">
        <v>406</v>
      </c>
      <c r="AT409" s="13">
        <f t="shared" si="137"/>
        <v>7</v>
      </c>
      <c r="AU409" s="13">
        <f t="shared" si="138"/>
        <v>1102008</v>
      </c>
      <c r="AV409" s="13" t="s">
        <v>1380</v>
      </c>
      <c r="AW409" s="13">
        <f t="shared" si="139"/>
        <v>4</v>
      </c>
      <c r="AX409" s="13" t="s">
        <v>1401</v>
      </c>
      <c r="AY409" s="13">
        <f t="shared" si="140"/>
        <v>1</v>
      </c>
      <c r="AZ409" s="13" t="str">
        <f t="shared" si="141"/>
        <v>夏侯渊魂珠-4 等级-1</v>
      </c>
      <c r="BA409" s="25" t="s">
        <v>1409</v>
      </c>
      <c r="BB409" s="14">
        <f t="shared" si="142"/>
        <v>160</v>
      </c>
      <c r="BC409" s="25" t="s">
        <v>1410</v>
      </c>
      <c r="BD409" s="14">
        <f t="shared" si="143"/>
        <v>67</v>
      </c>
      <c r="BE409" s="25" t="s">
        <v>1411</v>
      </c>
      <c r="BF409" s="14">
        <f t="shared" si="144"/>
        <v>4001</v>
      </c>
    </row>
    <row r="410" spans="45:58" ht="16.5" x14ac:dyDescent="0.2">
      <c r="AS410" s="13">
        <v>407</v>
      </c>
      <c r="AT410" s="13">
        <f t="shared" si="137"/>
        <v>7</v>
      </c>
      <c r="AU410" s="13">
        <f t="shared" si="138"/>
        <v>1102008</v>
      </c>
      <c r="AV410" s="13" t="s">
        <v>1380</v>
      </c>
      <c r="AW410" s="13">
        <f t="shared" si="139"/>
        <v>4</v>
      </c>
      <c r="AX410" s="13" t="s">
        <v>1401</v>
      </c>
      <c r="AY410" s="13">
        <f t="shared" si="140"/>
        <v>2</v>
      </c>
      <c r="AZ410" s="13" t="str">
        <f t="shared" si="141"/>
        <v>夏侯渊魂珠-4 等级-2</v>
      </c>
      <c r="BA410" s="25" t="s">
        <v>1409</v>
      </c>
      <c r="BB410" s="14">
        <f t="shared" si="142"/>
        <v>240</v>
      </c>
      <c r="BC410" s="25" t="s">
        <v>1410</v>
      </c>
      <c r="BD410" s="14">
        <f t="shared" si="143"/>
        <v>100</v>
      </c>
      <c r="BE410" s="25" t="s">
        <v>1411</v>
      </c>
      <c r="BF410" s="14">
        <f t="shared" si="144"/>
        <v>6000</v>
      </c>
    </row>
    <row r="411" spans="45:58" ht="16.5" x14ac:dyDescent="0.2">
      <c r="AS411" s="13">
        <v>408</v>
      </c>
      <c r="AT411" s="13">
        <f t="shared" si="137"/>
        <v>7</v>
      </c>
      <c r="AU411" s="13">
        <f t="shared" si="138"/>
        <v>1102008</v>
      </c>
      <c r="AV411" s="13" t="s">
        <v>1380</v>
      </c>
      <c r="AW411" s="13">
        <f t="shared" si="139"/>
        <v>4</v>
      </c>
      <c r="AX411" s="13" t="s">
        <v>1401</v>
      </c>
      <c r="AY411" s="13">
        <f t="shared" si="140"/>
        <v>3</v>
      </c>
      <c r="AZ411" s="13" t="str">
        <f t="shared" si="141"/>
        <v>夏侯渊魂珠-4 等级-3</v>
      </c>
      <c r="BA411" s="25" t="s">
        <v>1409</v>
      </c>
      <c r="BB411" s="14">
        <f t="shared" si="142"/>
        <v>320</v>
      </c>
      <c r="BC411" s="25" t="s">
        <v>1410</v>
      </c>
      <c r="BD411" s="14">
        <f t="shared" si="143"/>
        <v>133</v>
      </c>
      <c r="BE411" s="25" t="s">
        <v>1411</v>
      </c>
      <c r="BF411" s="14">
        <f t="shared" si="144"/>
        <v>8000</v>
      </c>
    </row>
    <row r="412" spans="45:58" ht="16.5" x14ac:dyDescent="0.2">
      <c r="AS412" s="13">
        <v>409</v>
      </c>
      <c r="AT412" s="13">
        <f t="shared" si="137"/>
        <v>7</v>
      </c>
      <c r="AU412" s="13">
        <f t="shared" si="138"/>
        <v>1102008</v>
      </c>
      <c r="AV412" s="13" t="s">
        <v>1380</v>
      </c>
      <c r="AW412" s="13">
        <f t="shared" si="139"/>
        <v>4</v>
      </c>
      <c r="AX412" s="13" t="s">
        <v>1401</v>
      </c>
      <c r="AY412" s="13">
        <f t="shared" si="140"/>
        <v>4</v>
      </c>
      <c r="AZ412" s="13" t="str">
        <f t="shared" si="141"/>
        <v>夏侯渊魂珠-4 等级-4</v>
      </c>
      <c r="BA412" s="25" t="s">
        <v>1409</v>
      </c>
      <c r="BB412" s="14">
        <f t="shared" si="142"/>
        <v>480</v>
      </c>
      <c r="BC412" s="25" t="s">
        <v>1410</v>
      </c>
      <c r="BD412" s="14">
        <f t="shared" si="143"/>
        <v>200</v>
      </c>
      <c r="BE412" s="25" t="s">
        <v>1411</v>
      </c>
      <c r="BF412" s="14">
        <f t="shared" si="144"/>
        <v>12000</v>
      </c>
    </row>
    <row r="413" spans="45:58" ht="16.5" x14ac:dyDescent="0.2">
      <c r="AS413" s="13">
        <v>410</v>
      </c>
      <c r="AT413" s="13">
        <f t="shared" si="137"/>
        <v>7</v>
      </c>
      <c r="AU413" s="13">
        <f t="shared" si="138"/>
        <v>1102008</v>
      </c>
      <c r="AV413" s="13" t="s">
        <v>1380</v>
      </c>
      <c r="AW413" s="13">
        <f t="shared" si="139"/>
        <v>4</v>
      </c>
      <c r="AX413" s="13" t="s">
        <v>1401</v>
      </c>
      <c r="AY413" s="13">
        <f t="shared" si="140"/>
        <v>5</v>
      </c>
      <c r="AZ413" s="13" t="str">
        <f t="shared" si="141"/>
        <v>夏侯渊魂珠-4 等级-5</v>
      </c>
      <c r="BA413" s="25" t="s">
        <v>1409</v>
      </c>
      <c r="BB413" s="14">
        <f t="shared" si="142"/>
        <v>640</v>
      </c>
      <c r="BC413" s="25" t="s">
        <v>1410</v>
      </c>
      <c r="BD413" s="14">
        <f t="shared" si="143"/>
        <v>267</v>
      </c>
      <c r="BE413" s="25" t="s">
        <v>1411</v>
      </c>
      <c r="BF413" s="14">
        <f t="shared" si="144"/>
        <v>16001</v>
      </c>
    </row>
    <row r="414" spans="45:58" ht="16.5" x14ac:dyDescent="0.2">
      <c r="AS414" s="13">
        <v>411</v>
      </c>
      <c r="AT414" s="13">
        <f t="shared" si="137"/>
        <v>7</v>
      </c>
      <c r="AU414" s="13">
        <f t="shared" si="138"/>
        <v>1102008</v>
      </c>
      <c r="AV414" s="13" t="s">
        <v>1380</v>
      </c>
      <c r="AW414" s="13">
        <f t="shared" si="139"/>
        <v>4</v>
      </c>
      <c r="AX414" s="13" t="s">
        <v>1401</v>
      </c>
      <c r="AY414" s="13">
        <f t="shared" si="140"/>
        <v>6</v>
      </c>
      <c r="AZ414" s="13" t="str">
        <f t="shared" si="141"/>
        <v>夏侯渊魂珠-4 等级-6</v>
      </c>
      <c r="BA414" s="25" t="s">
        <v>1409</v>
      </c>
      <c r="BB414" s="14">
        <f t="shared" si="142"/>
        <v>800</v>
      </c>
      <c r="BC414" s="25" t="s">
        <v>1410</v>
      </c>
      <c r="BD414" s="14">
        <f t="shared" si="143"/>
        <v>333</v>
      </c>
      <c r="BE414" s="25" t="s">
        <v>1411</v>
      </c>
      <c r="BF414" s="14">
        <f t="shared" si="144"/>
        <v>20000</v>
      </c>
    </row>
    <row r="415" spans="45:58" ht="16.5" x14ac:dyDescent="0.2">
      <c r="AS415" s="13">
        <v>412</v>
      </c>
      <c r="AT415" s="13">
        <f t="shared" si="137"/>
        <v>7</v>
      </c>
      <c r="AU415" s="13">
        <f t="shared" si="138"/>
        <v>1102008</v>
      </c>
      <c r="AV415" s="13" t="s">
        <v>1380</v>
      </c>
      <c r="AW415" s="13">
        <f t="shared" si="139"/>
        <v>4</v>
      </c>
      <c r="AX415" s="13" t="s">
        <v>1401</v>
      </c>
      <c r="AY415" s="13">
        <f t="shared" si="140"/>
        <v>7</v>
      </c>
      <c r="AZ415" s="13" t="str">
        <f t="shared" si="141"/>
        <v>夏侯渊魂珠-4 等级-7</v>
      </c>
      <c r="BA415" s="25" t="s">
        <v>1409</v>
      </c>
      <c r="BB415" s="14">
        <f t="shared" si="142"/>
        <v>960</v>
      </c>
      <c r="BC415" s="25" t="s">
        <v>1410</v>
      </c>
      <c r="BD415" s="14">
        <f t="shared" si="143"/>
        <v>400</v>
      </c>
      <c r="BE415" s="25" t="s">
        <v>1411</v>
      </c>
      <c r="BF415" s="14">
        <f t="shared" si="144"/>
        <v>24000</v>
      </c>
    </row>
    <row r="416" spans="45:58" ht="16.5" x14ac:dyDescent="0.2">
      <c r="AS416" s="13">
        <v>413</v>
      </c>
      <c r="AT416" s="13">
        <f t="shared" si="137"/>
        <v>7</v>
      </c>
      <c r="AU416" s="13">
        <f t="shared" si="138"/>
        <v>1102008</v>
      </c>
      <c r="AV416" s="13" t="s">
        <v>1380</v>
      </c>
      <c r="AW416" s="13">
        <f t="shared" si="139"/>
        <v>4</v>
      </c>
      <c r="AX416" s="13" t="s">
        <v>1401</v>
      </c>
      <c r="AY416" s="13">
        <f t="shared" si="140"/>
        <v>8</v>
      </c>
      <c r="AZ416" s="13" t="str">
        <f t="shared" si="141"/>
        <v>夏侯渊魂珠-4 等级-8</v>
      </c>
      <c r="BA416" s="25" t="s">
        <v>1409</v>
      </c>
      <c r="BB416" s="14">
        <f t="shared" si="142"/>
        <v>1120</v>
      </c>
      <c r="BC416" s="25" t="s">
        <v>1410</v>
      </c>
      <c r="BD416" s="14">
        <f t="shared" si="143"/>
        <v>467</v>
      </c>
      <c r="BE416" s="25" t="s">
        <v>1411</v>
      </c>
      <c r="BF416" s="14">
        <f t="shared" si="144"/>
        <v>28001</v>
      </c>
    </row>
    <row r="417" spans="45:58" ht="16.5" x14ac:dyDescent="0.2">
      <c r="AS417" s="13">
        <v>414</v>
      </c>
      <c r="AT417" s="13">
        <f t="shared" si="137"/>
        <v>7</v>
      </c>
      <c r="AU417" s="13">
        <f t="shared" si="138"/>
        <v>1102008</v>
      </c>
      <c r="AV417" s="13" t="s">
        <v>1380</v>
      </c>
      <c r="AW417" s="13">
        <f t="shared" si="139"/>
        <v>4</v>
      </c>
      <c r="AX417" s="13" t="s">
        <v>1401</v>
      </c>
      <c r="AY417" s="13">
        <f t="shared" si="140"/>
        <v>9</v>
      </c>
      <c r="AZ417" s="13" t="str">
        <f t="shared" si="141"/>
        <v>夏侯渊魂珠-4 等级-9</v>
      </c>
      <c r="BA417" s="25" t="s">
        <v>1409</v>
      </c>
      <c r="BB417" s="14">
        <f t="shared" si="142"/>
        <v>1280</v>
      </c>
      <c r="BC417" s="25" t="s">
        <v>1410</v>
      </c>
      <c r="BD417" s="14">
        <f t="shared" si="143"/>
        <v>533</v>
      </c>
      <c r="BE417" s="25" t="s">
        <v>1411</v>
      </c>
      <c r="BF417" s="14">
        <f t="shared" si="144"/>
        <v>32000</v>
      </c>
    </row>
    <row r="418" spans="45:58" ht="16.5" x14ac:dyDescent="0.2">
      <c r="AS418" s="13">
        <v>415</v>
      </c>
      <c r="AT418" s="13">
        <f t="shared" si="137"/>
        <v>7</v>
      </c>
      <c r="AU418" s="13">
        <f t="shared" si="138"/>
        <v>1102008</v>
      </c>
      <c r="AV418" s="13" t="s">
        <v>1380</v>
      </c>
      <c r="AW418" s="13">
        <f t="shared" si="139"/>
        <v>5</v>
      </c>
      <c r="AX418" s="13" t="s">
        <v>1401</v>
      </c>
      <c r="AY418" s="13">
        <f t="shared" si="140"/>
        <v>1</v>
      </c>
      <c r="AZ418" s="13" t="str">
        <f t="shared" si="141"/>
        <v>夏侯渊魂珠-5 等级-1</v>
      </c>
      <c r="BA418" s="25" t="s">
        <v>1409</v>
      </c>
      <c r="BB418" s="14">
        <f t="shared" si="142"/>
        <v>320</v>
      </c>
      <c r="BC418" s="25" t="s">
        <v>1410</v>
      </c>
      <c r="BD418" s="14">
        <f t="shared" si="143"/>
        <v>133</v>
      </c>
      <c r="BE418" s="25" t="s">
        <v>1411</v>
      </c>
      <c r="BF418" s="14">
        <f t="shared" si="144"/>
        <v>8000</v>
      </c>
    </row>
    <row r="419" spans="45:58" ht="16.5" x14ac:dyDescent="0.2">
      <c r="AS419" s="13">
        <v>416</v>
      </c>
      <c r="AT419" s="13">
        <f t="shared" si="137"/>
        <v>7</v>
      </c>
      <c r="AU419" s="13">
        <f t="shared" si="138"/>
        <v>1102008</v>
      </c>
      <c r="AV419" s="13" t="s">
        <v>1380</v>
      </c>
      <c r="AW419" s="13">
        <f t="shared" si="139"/>
        <v>5</v>
      </c>
      <c r="AX419" s="13" t="s">
        <v>1401</v>
      </c>
      <c r="AY419" s="13">
        <f t="shared" si="140"/>
        <v>2</v>
      </c>
      <c r="AZ419" s="13" t="str">
        <f t="shared" si="141"/>
        <v>夏侯渊魂珠-5 等级-2</v>
      </c>
      <c r="BA419" s="25" t="s">
        <v>1409</v>
      </c>
      <c r="BB419" s="14">
        <f t="shared" si="142"/>
        <v>480</v>
      </c>
      <c r="BC419" s="25" t="s">
        <v>1410</v>
      </c>
      <c r="BD419" s="14">
        <f t="shared" si="143"/>
        <v>200</v>
      </c>
      <c r="BE419" s="25" t="s">
        <v>1411</v>
      </c>
      <c r="BF419" s="14">
        <f t="shared" si="144"/>
        <v>12000</v>
      </c>
    </row>
    <row r="420" spans="45:58" ht="16.5" x14ac:dyDescent="0.2">
      <c r="AS420" s="13">
        <v>417</v>
      </c>
      <c r="AT420" s="13">
        <f t="shared" si="137"/>
        <v>7</v>
      </c>
      <c r="AU420" s="13">
        <f t="shared" si="138"/>
        <v>1102008</v>
      </c>
      <c r="AV420" s="13" t="s">
        <v>1380</v>
      </c>
      <c r="AW420" s="13">
        <f t="shared" si="139"/>
        <v>5</v>
      </c>
      <c r="AX420" s="13" t="s">
        <v>1401</v>
      </c>
      <c r="AY420" s="13">
        <f t="shared" si="140"/>
        <v>3</v>
      </c>
      <c r="AZ420" s="13" t="str">
        <f t="shared" si="141"/>
        <v>夏侯渊魂珠-5 等级-3</v>
      </c>
      <c r="BA420" s="25" t="s">
        <v>1409</v>
      </c>
      <c r="BB420" s="14">
        <f t="shared" si="142"/>
        <v>640</v>
      </c>
      <c r="BC420" s="25" t="s">
        <v>1410</v>
      </c>
      <c r="BD420" s="14">
        <f t="shared" si="143"/>
        <v>267</v>
      </c>
      <c r="BE420" s="25" t="s">
        <v>1411</v>
      </c>
      <c r="BF420" s="14">
        <f t="shared" si="144"/>
        <v>16001</v>
      </c>
    </row>
    <row r="421" spans="45:58" ht="16.5" x14ac:dyDescent="0.2">
      <c r="AS421" s="13">
        <v>418</v>
      </c>
      <c r="AT421" s="13">
        <f t="shared" si="137"/>
        <v>7</v>
      </c>
      <c r="AU421" s="13">
        <f t="shared" si="138"/>
        <v>1102008</v>
      </c>
      <c r="AV421" s="13" t="s">
        <v>1380</v>
      </c>
      <c r="AW421" s="13">
        <f t="shared" si="139"/>
        <v>5</v>
      </c>
      <c r="AX421" s="13" t="s">
        <v>1401</v>
      </c>
      <c r="AY421" s="13">
        <f t="shared" si="140"/>
        <v>4</v>
      </c>
      <c r="AZ421" s="13" t="str">
        <f t="shared" si="141"/>
        <v>夏侯渊魂珠-5 等级-4</v>
      </c>
      <c r="BA421" s="25" t="s">
        <v>1409</v>
      </c>
      <c r="BB421" s="14">
        <f t="shared" si="142"/>
        <v>960</v>
      </c>
      <c r="BC421" s="25" t="s">
        <v>1410</v>
      </c>
      <c r="BD421" s="14">
        <f t="shared" si="143"/>
        <v>400</v>
      </c>
      <c r="BE421" s="25" t="s">
        <v>1411</v>
      </c>
      <c r="BF421" s="14">
        <f t="shared" si="144"/>
        <v>24000</v>
      </c>
    </row>
    <row r="422" spans="45:58" ht="16.5" x14ac:dyDescent="0.2">
      <c r="AS422" s="13">
        <v>419</v>
      </c>
      <c r="AT422" s="13">
        <f t="shared" si="137"/>
        <v>7</v>
      </c>
      <c r="AU422" s="13">
        <f t="shared" si="138"/>
        <v>1102008</v>
      </c>
      <c r="AV422" s="13" t="s">
        <v>1380</v>
      </c>
      <c r="AW422" s="13">
        <f t="shared" si="139"/>
        <v>5</v>
      </c>
      <c r="AX422" s="13" t="s">
        <v>1401</v>
      </c>
      <c r="AY422" s="13">
        <f t="shared" si="140"/>
        <v>5</v>
      </c>
      <c r="AZ422" s="13" t="str">
        <f t="shared" si="141"/>
        <v>夏侯渊魂珠-5 等级-5</v>
      </c>
      <c r="BA422" s="25" t="s">
        <v>1409</v>
      </c>
      <c r="BB422" s="14">
        <f t="shared" si="142"/>
        <v>1280</v>
      </c>
      <c r="BC422" s="25" t="s">
        <v>1410</v>
      </c>
      <c r="BD422" s="14">
        <f t="shared" si="143"/>
        <v>533</v>
      </c>
      <c r="BE422" s="25" t="s">
        <v>1411</v>
      </c>
      <c r="BF422" s="14">
        <f t="shared" si="144"/>
        <v>32000</v>
      </c>
    </row>
    <row r="423" spans="45:58" ht="16.5" x14ac:dyDescent="0.2">
      <c r="AS423" s="13">
        <v>420</v>
      </c>
      <c r="AT423" s="13">
        <f t="shared" si="137"/>
        <v>7</v>
      </c>
      <c r="AU423" s="13">
        <f t="shared" si="138"/>
        <v>1102008</v>
      </c>
      <c r="AV423" s="13" t="s">
        <v>1380</v>
      </c>
      <c r="AW423" s="13">
        <f t="shared" si="139"/>
        <v>5</v>
      </c>
      <c r="AX423" s="13" t="s">
        <v>1401</v>
      </c>
      <c r="AY423" s="13">
        <f t="shared" si="140"/>
        <v>6</v>
      </c>
      <c r="AZ423" s="13" t="str">
        <f t="shared" si="141"/>
        <v>夏侯渊魂珠-5 等级-6</v>
      </c>
      <c r="BA423" s="25" t="s">
        <v>1409</v>
      </c>
      <c r="BB423" s="14">
        <f t="shared" si="142"/>
        <v>1600</v>
      </c>
      <c r="BC423" s="25" t="s">
        <v>1410</v>
      </c>
      <c r="BD423" s="14">
        <f t="shared" si="143"/>
        <v>667</v>
      </c>
      <c r="BE423" s="25" t="s">
        <v>1411</v>
      </c>
      <c r="BF423" s="14">
        <f t="shared" si="144"/>
        <v>40001</v>
      </c>
    </row>
    <row r="424" spans="45:58" ht="16.5" x14ac:dyDescent="0.2">
      <c r="AS424" s="13">
        <v>421</v>
      </c>
      <c r="AT424" s="13">
        <f t="shared" si="137"/>
        <v>7</v>
      </c>
      <c r="AU424" s="13">
        <f t="shared" si="138"/>
        <v>1102008</v>
      </c>
      <c r="AV424" s="13" t="s">
        <v>1380</v>
      </c>
      <c r="AW424" s="13">
        <f t="shared" si="139"/>
        <v>5</v>
      </c>
      <c r="AX424" s="13" t="s">
        <v>1401</v>
      </c>
      <c r="AY424" s="13">
        <f t="shared" si="140"/>
        <v>7</v>
      </c>
      <c r="AZ424" s="13" t="str">
        <f t="shared" si="141"/>
        <v>夏侯渊魂珠-5 等级-7</v>
      </c>
      <c r="BA424" s="25" t="s">
        <v>1409</v>
      </c>
      <c r="BB424" s="14">
        <f t="shared" si="142"/>
        <v>1920</v>
      </c>
      <c r="BC424" s="25" t="s">
        <v>1410</v>
      </c>
      <c r="BD424" s="14">
        <f t="shared" si="143"/>
        <v>800</v>
      </c>
      <c r="BE424" s="25" t="s">
        <v>1411</v>
      </c>
      <c r="BF424" s="14">
        <f t="shared" si="144"/>
        <v>48000</v>
      </c>
    </row>
    <row r="425" spans="45:58" ht="16.5" x14ac:dyDescent="0.2">
      <c r="AS425" s="13">
        <v>422</v>
      </c>
      <c r="AT425" s="13">
        <f t="shared" si="137"/>
        <v>7</v>
      </c>
      <c r="AU425" s="13">
        <f t="shared" si="138"/>
        <v>1102008</v>
      </c>
      <c r="AV425" s="13" t="s">
        <v>1380</v>
      </c>
      <c r="AW425" s="13">
        <f t="shared" si="139"/>
        <v>5</v>
      </c>
      <c r="AX425" s="13" t="s">
        <v>1401</v>
      </c>
      <c r="AY425" s="13">
        <f t="shared" si="140"/>
        <v>8</v>
      </c>
      <c r="AZ425" s="13" t="str">
        <f t="shared" si="141"/>
        <v>夏侯渊魂珠-5 等级-8</v>
      </c>
      <c r="BA425" s="25" t="s">
        <v>1409</v>
      </c>
      <c r="BB425" s="14">
        <f t="shared" si="142"/>
        <v>2240</v>
      </c>
      <c r="BC425" s="25" t="s">
        <v>1410</v>
      </c>
      <c r="BD425" s="14">
        <f t="shared" si="143"/>
        <v>933</v>
      </c>
      <c r="BE425" s="25" t="s">
        <v>1411</v>
      </c>
      <c r="BF425" s="14">
        <f t="shared" si="144"/>
        <v>56000</v>
      </c>
    </row>
    <row r="426" spans="45:58" ht="16.5" x14ac:dyDescent="0.2">
      <c r="AS426" s="13">
        <v>423</v>
      </c>
      <c r="AT426" s="13">
        <f t="shared" si="137"/>
        <v>7</v>
      </c>
      <c r="AU426" s="13">
        <f t="shared" si="138"/>
        <v>1102008</v>
      </c>
      <c r="AV426" s="13" t="s">
        <v>1380</v>
      </c>
      <c r="AW426" s="13">
        <f t="shared" si="139"/>
        <v>5</v>
      </c>
      <c r="AX426" s="13" t="s">
        <v>1401</v>
      </c>
      <c r="AY426" s="13">
        <f t="shared" si="140"/>
        <v>9</v>
      </c>
      <c r="AZ426" s="13" t="str">
        <f t="shared" si="141"/>
        <v>夏侯渊魂珠-5 等级-9</v>
      </c>
      <c r="BA426" s="25" t="s">
        <v>1409</v>
      </c>
      <c r="BB426" s="14">
        <f t="shared" si="142"/>
        <v>2560</v>
      </c>
      <c r="BC426" s="25" t="s">
        <v>1410</v>
      </c>
      <c r="BD426" s="14">
        <f t="shared" si="143"/>
        <v>1067</v>
      </c>
      <c r="BE426" s="25" t="s">
        <v>1411</v>
      </c>
      <c r="BF426" s="14">
        <f t="shared" si="144"/>
        <v>64001</v>
      </c>
    </row>
    <row r="427" spans="45:58" ht="16.5" x14ac:dyDescent="0.2">
      <c r="AS427" s="13">
        <v>424</v>
      </c>
      <c r="AT427" s="13">
        <f t="shared" si="137"/>
        <v>7</v>
      </c>
      <c r="AU427" s="13">
        <f t="shared" si="138"/>
        <v>1102008</v>
      </c>
      <c r="AV427" s="13" t="s">
        <v>1380</v>
      </c>
      <c r="AW427" s="13">
        <f t="shared" si="139"/>
        <v>6</v>
      </c>
      <c r="AX427" s="13" t="s">
        <v>1401</v>
      </c>
      <c r="AY427" s="13">
        <f t="shared" si="140"/>
        <v>1</v>
      </c>
      <c r="AZ427" s="13" t="str">
        <f t="shared" si="141"/>
        <v>夏侯渊魂珠-6 等级-1</v>
      </c>
      <c r="BA427" s="25" t="s">
        <v>1409</v>
      </c>
      <c r="BB427" s="14">
        <f t="shared" si="142"/>
        <v>480</v>
      </c>
      <c r="BC427" s="25" t="s">
        <v>1410</v>
      </c>
      <c r="BD427" s="14">
        <f t="shared" si="143"/>
        <v>200</v>
      </c>
      <c r="BE427" s="25" t="s">
        <v>1411</v>
      </c>
      <c r="BF427" s="14">
        <f t="shared" si="144"/>
        <v>12000</v>
      </c>
    </row>
    <row r="428" spans="45:58" ht="16.5" x14ac:dyDescent="0.2">
      <c r="AS428" s="13">
        <v>425</v>
      </c>
      <c r="AT428" s="13">
        <f t="shared" si="137"/>
        <v>7</v>
      </c>
      <c r="AU428" s="13">
        <f t="shared" si="138"/>
        <v>1102008</v>
      </c>
      <c r="AV428" s="13" t="s">
        <v>1380</v>
      </c>
      <c r="AW428" s="13">
        <f t="shared" si="139"/>
        <v>6</v>
      </c>
      <c r="AX428" s="13" t="s">
        <v>1401</v>
      </c>
      <c r="AY428" s="13">
        <f t="shared" si="140"/>
        <v>2</v>
      </c>
      <c r="AZ428" s="13" t="str">
        <f t="shared" si="141"/>
        <v>夏侯渊魂珠-6 等级-2</v>
      </c>
      <c r="BA428" s="25" t="s">
        <v>1409</v>
      </c>
      <c r="BB428" s="14">
        <f t="shared" si="142"/>
        <v>720</v>
      </c>
      <c r="BC428" s="25" t="s">
        <v>1410</v>
      </c>
      <c r="BD428" s="14">
        <f t="shared" si="143"/>
        <v>300</v>
      </c>
      <c r="BE428" s="25" t="s">
        <v>1411</v>
      </c>
      <c r="BF428" s="14">
        <f t="shared" si="144"/>
        <v>18000</v>
      </c>
    </row>
    <row r="429" spans="45:58" ht="16.5" x14ac:dyDescent="0.2">
      <c r="AS429" s="13">
        <v>426</v>
      </c>
      <c r="AT429" s="13">
        <f t="shared" si="137"/>
        <v>7</v>
      </c>
      <c r="AU429" s="13">
        <f t="shared" si="138"/>
        <v>1102008</v>
      </c>
      <c r="AV429" s="13" t="s">
        <v>1380</v>
      </c>
      <c r="AW429" s="13">
        <f t="shared" si="139"/>
        <v>6</v>
      </c>
      <c r="AX429" s="13" t="s">
        <v>1401</v>
      </c>
      <c r="AY429" s="13">
        <f t="shared" si="140"/>
        <v>3</v>
      </c>
      <c r="AZ429" s="13" t="str">
        <f t="shared" si="141"/>
        <v>夏侯渊魂珠-6 等级-3</v>
      </c>
      <c r="BA429" s="25" t="s">
        <v>1409</v>
      </c>
      <c r="BB429" s="14">
        <f t="shared" si="142"/>
        <v>960</v>
      </c>
      <c r="BC429" s="25" t="s">
        <v>1410</v>
      </c>
      <c r="BD429" s="14">
        <f t="shared" si="143"/>
        <v>400</v>
      </c>
      <c r="BE429" s="25" t="s">
        <v>1411</v>
      </c>
      <c r="BF429" s="14">
        <f t="shared" si="144"/>
        <v>24000</v>
      </c>
    </row>
    <row r="430" spans="45:58" ht="16.5" x14ac:dyDescent="0.2">
      <c r="AS430" s="13">
        <v>427</v>
      </c>
      <c r="AT430" s="13">
        <f t="shared" si="137"/>
        <v>7</v>
      </c>
      <c r="AU430" s="13">
        <f t="shared" si="138"/>
        <v>1102008</v>
      </c>
      <c r="AV430" s="13" t="s">
        <v>1380</v>
      </c>
      <c r="AW430" s="13">
        <f t="shared" si="139"/>
        <v>6</v>
      </c>
      <c r="AX430" s="13" t="s">
        <v>1401</v>
      </c>
      <c r="AY430" s="13">
        <f t="shared" si="140"/>
        <v>4</v>
      </c>
      <c r="AZ430" s="13" t="str">
        <f t="shared" si="141"/>
        <v>夏侯渊魂珠-6 等级-4</v>
      </c>
      <c r="BA430" s="25" t="s">
        <v>1409</v>
      </c>
      <c r="BB430" s="14">
        <f t="shared" si="142"/>
        <v>1440</v>
      </c>
      <c r="BC430" s="25" t="s">
        <v>1410</v>
      </c>
      <c r="BD430" s="14">
        <f t="shared" si="143"/>
        <v>600</v>
      </c>
      <c r="BE430" s="25" t="s">
        <v>1411</v>
      </c>
      <c r="BF430" s="14">
        <f t="shared" si="144"/>
        <v>36000</v>
      </c>
    </row>
    <row r="431" spans="45:58" ht="16.5" x14ac:dyDescent="0.2">
      <c r="AS431" s="13">
        <v>428</v>
      </c>
      <c r="AT431" s="13">
        <f t="shared" si="137"/>
        <v>7</v>
      </c>
      <c r="AU431" s="13">
        <f t="shared" si="138"/>
        <v>1102008</v>
      </c>
      <c r="AV431" s="13" t="s">
        <v>1380</v>
      </c>
      <c r="AW431" s="13">
        <f t="shared" si="139"/>
        <v>6</v>
      </c>
      <c r="AX431" s="13" t="s">
        <v>1401</v>
      </c>
      <c r="AY431" s="13">
        <f t="shared" si="140"/>
        <v>5</v>
      </c>
      <c r="AZ431" s="13" t="str">
        <f t="shared" si="141"/>
        <v>夏侯渊魂珠-6 等级-5</v>
      </c>
      <c r="BA431" s="25" t="s">
        <v>1409</v>
      </c>
      <c r="BB431" s="14">
        <f t="shared" si="142"/>
        <v>1920</v>
      </c>
      <c r="BC431" s="25" t="s">
        <v>1410</v>
      </c>
      <c r="BD431" s="14">
        <f t="shared" si="143"/>
        <v>800</v>
      </c>
      <c r="BE431" s="25" t="s">
        <v>1411</v>
      </c>
      <c r="BF431" s="14">
        <f t="shared" si="144"/>
        <v>48000</v>
      </c>
    </row>
    <row r="432" spans="45:58" ht="16.5" x14ac:dyDescent="0.2">
      <c r="AS432" s="13">
        <v>429</v>
      </c>
      <c r="AT432" s="13">
        <f t="shared" si="137"/>
        <v>7</v>
      </c>
      <c r="AU432" s="13">
        <f t="shared" si="138"/>
        <v>1102008</v>
      </c>
      <c r="AV432" s="13" t="s">
        <v>1380</v>
      </c>
      <c r="AW432" s="13">
        <f t="shared" si="139"/>
        <v>6</v>
      </c>
      <c r="AX432" s="13" t="s">
        <v>1401</v>
      </c>
      <c r="AY432" s="13">
        <f t="shared" si="140"/>
        <v>6</v>
      </c>
      <c r="AZ432" s="13" t="str">
        <f t="shared" si="141"/>
        <v>夏侯渊魂珠-6 等级-6</v>
      </c>
      <c r="BA432" s="25" t="s">
        <v>1409</v>
      </c>
      <c r="BB432" s="14">
        <f t="shared" si="142"/>
        <v>2400</v>
      </c>
      <c r="BC432" s="25" t="s">
        <v>1410</v>
      </c>
      <c r="BD432" s="14">
        <f t="shared" si="143"/>
        <v>1000</v>
      </c>
      <c r="BE432" s="25" t="s">
        <v>1411</v>
      </c>
      <c r="BF432" s="14">
        <f t="shared" si="144"/>
        <v>60000</v>
      </c>
    </row>
    <row r="433" spans="45:58" ht="16.5" x14ac:dyDescent="0.2">
      <c r="AS433" s="13">
        <v>430</v>
      </c>
      <c r="AT433" s="13">
        <f t="shared" si="137"/>
        <v>7</v>
      </c>
      <c r="AU433" s="13">
        <f t="shared" si="138"/>
        <v>1102008</v>
      </c>
      <c r="AV433" s="13" t="s">
        <v>1380</v>
      </c>
      <c r="AW433" s="13">
        <f t="shared" si="139"/>
        <v>6</v>
      </c>
      <c r="AX433" s="13" t="s">
        <v>1401</v>
      </c>
      <c r="AY433" s="13">
        <f t="shared" si="140"/>
        <v>7</v>
      </c>
      <c r="AZ433" s="13" t="str">
        <f t="shared" si="141"/>
        <v>夏侯渊魂珠-6 等级-7</v>
      </c>
      <c r="BA433" s="25" t="s">
        <v>1409</v>
      </c>
      <c r="BB433" s="14">
        <f t="shared" si="142"/>
        <v>2880</v>
      </c>
      <c r="BC433" s="25" t="s">
        <v>1410</v>
      </c>
      <c r="BD433" s="14">
        <f t="shared" si="143"/>
        <v>1200</v>
      </c>
      <c r="BE433" s="25" t="s">
        <v>1411</v>
      </c>
      <c r="BF433" s="14">
        <f t="shared" si="144"/>
        <v>72000</v>
      </c>
    </row>
    <row r="434" spans="45:58" ht="16.5" x14ac:dyDescent="0.2">
      <c r="AS434" s="13">
        <v>431</v>
      </c>
      <c r="AT434" s="13">
        <f t="shared" si="137"/>
        <v>7</v>
      </c>
      <c r="AU434" s="13">
        <f t="shared" si="138"/>
        <v>1102008</v>
      </c>
      <c r="AV434" s="13" t="s">
        <v>1380</v>
      </c>
      <c r="AW434" s="13">
        <f t="shared" si="139"/>
        <v>6</v>
      </c>
      <c r="AX434" s="13" t="s">
        <v>1401</v>
      </c>
      <c r="AY434" s="13">
        <f t="shared" si="140"/>
        <v>8</v>
      </c>
      <c r="AZ434" s="13" t="str">
        <f t="shared" si="141"/>
        <v>夏侯渊魂珠-6 等级-8</v>
      </c>
      <c r="BA434" s="25" t="s">
        <v>1409</v>
      </c>
      <c r="BB434" s="14">
        <f t="shared" si="142"/>
        <v>3360</v>
      </c>
      <c r="BC434" s="25" t="s">
        <v>1410</v>
      </c>
      <c r="BD434" s="14">
        <f t="shared" si="143"/>
        <v>1400</v>
      </c>
      <c r="BE434" s="25" t="s">
        <v>1411</v>
      </c>
      <c r="BF434" s="14">
        <f t="shared" si="144"/>
        <v>84000</v>
      </c>
    </row>
    <row r="435" spans="45:58" ht="16.5" x14ac:dyDescent="0.2">
      <c r="AS435" s="13">
        <v>432</v>
      </c>
      <c r="AT435" s="13">
        <f t="shared" si="137"/>
        <v>7</v>
      </c>
      <c r="AU435" s="13">
        <f t="shared" si="138"/>
        <v>1102008</v>
      </c>
      <c r="AV435" s="13" t="s">
        <v>1380</v>
      </c>
      <c r="AW435" s="13">
        <f t="shared" si="139"/>
        <v>6</v>
      </c>
      <c r="AX435" s="13" t="s">
        <v>1401</v>
      </c>
      <c r="AY435" s="13">
        <f t="shared" si="140"/>
        <v>9</v>
      </c>
      <c r="AZ435" s="13" t="str">
        <f t="shared" si="141"/>
        <v>夏侯渊魂珠-6 等级-9</v>
      </c>
      <c r="BA435" s="25" t="s">
        <v>1409</v>
      </c>
      <c r="BB435" s="14">
        <f t="shared" si="142"/>
        <v>3840</v>
      </c>
      <c r="BC435" s="25" t="s">
        <v>1410</v>
      </c>
      <c r="BD435" s="14">
        <f t="shared" si="143"/>
        <v>1600</v>
      </c>
      <c r="BE435" s="25" t="s">
        <v>1411</v>
      </c>
      <c r="BF435" s="14">
        <f t="shared" si="144"/>
        <v>96000</v>
      </c>
    </row>
    <row r="436" spans="45:58" ht="16.5" x14ac:dyDescent="0.2">
      <c r="AS436" s="13">
        <v>433</v>
      </c>
      <c r="AT436" s="13">
        <f t="shared" si="137"/>
        <v>7</v>
      </c>
      <c r="AU436" s="13">
        <f t="shared" si="138"/>
        <v>1102008</v>
      </c>
      <c r="AV436" s="13" t="s">
        <v>1380</v>
      </c>
      <c r="AW436" s="13">
        <f t="shared" si="139"/>
        <v>7</v>
      </c>
      <c r="AX436" s="13" t="s">
        <v>1401</v>
      </c>
      <c r="AY436" s="13">
        <f t="shared" si="140"/>
        <v>1</v>
      </c>
      <c r="AZ436" s="13" t="str">
        <f t="shared" si="141"/>
        <v>夏侯渊魂珠-7 等级-1</v>
      </c>
      <c r="BA436" s="25" t="s">
        <v>1409</v>
      </c>
      <c r="BB436" s="14">
        <f t="shared" si="142"/>
        <v>640</v>
      </c>
      <c r="BC436" s="25" t="s">
        <v>1410</v>
      </c>
      <c r="BD436" s="14">
        <f t="shared" si="143"/>
        <v>267</v>
      </c>
      <c r="BE436" s="25" t="s">
        <v>1411</v>
      </c>
      <c r="BF436" s="14">
        <f t="shared" si="144"/>
        <v>16001</v>
      </c>
    </row>
    <row r="437" spans="45:58" ht="16.5" x14ac:dyDescent="0.2">
      <c r="AS437" s="13">
        <v>434</v>
      </c>
      <c r="AT437" s="13">
        <f t="shared" si="137"/>
        <v>7</v>
      </c>
      <c r="AU437" s="13">
        <f t="shared" si="138"/>
        <v>1102008</v>
      </c>
      <c r="AV437" s="13" t="s">
        <v>1380</v>
      </c>
      <c r="AW437" s="13">
        <f t="shared" si="139"/>
        <v>7</v>
      </c>
      <c r="AX437" s="13" t="s">
        <v>1401</v>
      </c>
      <c r="AY437" s="13">
        <f t="shared" si="140"/>
        <v>2</v>
      </c>
      <c r="AZ437" s="13" t="str">
        <f t="shared" si="141"/>
        <v>夏侯渊魂珠-7 等级-2</v>
      </c>
      <c r="BA437" s="25" t="s">
        <v>1409</v>
      </c>
      <c r="BB437" s="14">
        <f t="shared" si="142"/>
        <v>960</v>
      </c>
      <c r="BC437" s="25" t="s">
        <v>1410</v>
      </c>
      <c r="BD437" s="14">
        <f t="shared" si="143"/>
        <v>400</v>
      </c>
      <c r="BE437" s="25" t="s">
        <v>1411</v>
      </c>
      <c r="BF437" s="14">
        <f t="shared" si="144"/>
        <v>24000</v>
      </c>
    </row>
    <row r="438" spans="45:58" ht="16.5" x14ac:dyDescent="0.2">
      <c r="AS438" s="13">
        <v>435</v>
      </c>
      <c r="AT438" s="13">
        <f t="shared" si="137"/>
        <v>7</v>
      </c>
      <c r="AU438" s="13">
        <f t="shared" si="138"/>
        <v>1102008</v>
      </c>
      <c r="AV438" s="13" t="s">
        <v>1380</v>
      </c>
      <c r="AW438" s="13">
        <f t="shared" si="139"/>
        <v>7</v>
      </c>
      <c r="AX438" s="13" t="s">
        <v>1401</v>
      </c>
      <c r="AY438" s="13">
        <f t="shared" si="140"/>
        <v>3</v>
      </c>
      <c r="AZ438" s="13" t="str">
        <f t="shared" si="141"/>
        <v>夏侯渊魂珠-7 等级-3</v>
      </c>
      <c r="BA438" s="25" t="s">
        <v>1409</v>
      </c>
      <c r="BB438" s="14">
        <f t="shared" si="142"/>
        <v>1280</v>
      </c>
      <c r="BC438" s="25" t="s">
        <v>1410</v>
      </c>
      <c r="BD438" s="14">
        <f t="shared" si="143"/>
        <v>533</v>
      </c>
      <c r="BE438" s="25" t="s">
        <v>1411</v>
      </c>
      <c r="BF438" s="14">
        <f t="shared" si="144"/>
        <v>32000</v>
      </c>
    </row>
    <row r="439" spans="45:58" ht="16.5" x14ac:dyDescent="0.2">
      <c r="AS439" s="13">
        <v>436</v>
      </c>
      <c r="AT439" s="13">
        <f t="shared" si="137"/>
        <v>7</v>
      </c>
      <c r="AU439" s="13">
        <f t="shared" si="138"/>
        <v>1102008</v>
      </c>
      <c r="AV439" s="13" t="s">
        <v>1380</v>
      </c>
      <c r="AW439" s="13">
        <f t="shared" si="139"/>
        <v>7</v>
      </c>
      <c r="AX439" s="13" t="s">
        <v>1401</v>
      </c>
      <c r="AY439" s="13">
        <f t="shared" si="140"/>
        <v>4</v>
      </c>
      <c r="AZ439" s="13" t="str">
        <f t="shared" si="141"/>
        <v>夏侯渊魂珠-7 等级-4</v>
      </c>
      <c r="BA439" s="25" t="s">
        <v>1409</v>
      </c>
      <c r="BB439" s="14">
        <f t="shared" si="142"/>
        <v>1920</v>
      </c>
      <c r="BC439" s="25" t="s">
        <v>1410</v>
      </c>
      <c r="BD439" s="14">
        <f t="shared" si="143"/>
        <v>800</v>
      </c>
      <c r="BE439" s="25" t="s">
        <v>1411</v>
      </c>
      <c r="BF439" s="14">
        <f t="shared" si="144"/>
        <v>48000</v>
      </c>
    </row>
    <row r="440" spans="45:58" ht="16.5" x14ac:dyDescent="0.2">
      <c r="AS440" s="13">
        <v>437</v>
      </c>
      <c r="AT440" s="13">
        <f t="shared" si="137"/>
        <v>7</v>
      </c>
      <c r="AU440" s="13">
        <f t="shared" si="138"/>
        <v>1102008</v>
      </c>
      <c r="AV440" s="13" t="s">
        <v>1380</v>
      </c>
      <c r="AW440" s="13">
        <f t="shared" si="139"/>
        <v>7</v>
      </c>
      <c r="AX440" s="13" t="s">
        <v>1401</v>
      </c>
      <c r="AY440" s="13">
        <f t="shared" si="140"/>
        <v>5</v>
      </c>
      <c r="AZ440" s="13" t="str">
        <f t="shared" si="141"/>
        <v>夏侯渊魂珠-7 等级-5</v>
      </c>
      <c r="BA440" s="25" t="s">
        <v>1409</v>
      </c>
      <c r="BB440" s="14">
        <f t="shared" si="142"/>
        <v>2560</v>
      </c>
      <c r="BC440" s="25" t="s">
        <v>1410</v>
      </c>
      <c r="BD440" s="14">
        <f t="shared" si="143"/>
        <v>1067</v>
      </c>
      <c r="BE440" s="25" t="s">
        <v>1411</v>
      </c>
      <c r="BF440" s="14">
        <f t="shared" si="144"/>
        <v>64001</v>
      </c>
    </row>
    <row r="441" spans="45:58" ht="16.5" x14ac:dyDescent="0.2">
      <c r="AS441" s="13">
        <v>438</v>
      </c>
      <c r="AT441" s="13">
        <f t="shared" si="137"/>
        <v>7</v>
      </c>
      <c r="AU441" s="13">
        <f t="shared" si="138"/>
        <v>1102008</v>
      </c>
      <c r="AV441" s="13" t="s">
        <v>1380</v>
      </c>
      <c r="AW441" s="13">
        <f t="shared" si="139"/>
        <v>7</v>
      </c>
      <c r="AX441" s="13" t="s">
        <v>1401</v>
      </c>
      <c r="AY441" s="13">
        <f t="shared" si="140"/>
        <v>6</v>
      </c>
      <c r="AZ441" s="13" t="str">
        <f t="shared" si="141"/>
        <v>夏侯渊魂珠-7 等级-6</v>
      </c>
      <c r="BA441" s="25" t="s">
        <v>1409</v>
      </c>
      <c r="BB441" s="14">
        <f t="shared" si="142"/>
        <v>3200</v>
      </c>
      <c r="BC441" s="25" t="s">
        <v>1410</v>
      </c>
      <c r="BD441" s="14">
        <f t="shared" si="143"/>
        <v>1333</v>
      </c>
      <c r="BE441" s="25" t="s">
        <v>1411</v>
      </c>
      <c r="BF441" s="14">
        <f t="shared" si="144"/>
        <v>80000</v>
      </c>
    </row>
    <row r="442" spans="45:58" ht="16.5" x14ac:dyDescent="0.2">
      <c r="AS442" s="13">
        <v>439</v>
      </c>
      <c r="AT442" s="13">
        <f t="shared" si="137"/>
        <v>7</v>
      </c>
      <c r="AU442" s="13">
        <f t="shared" si="138"/>
        <v>1102008</v>
      </c>
      <c r="AV442" s="13" t="s">
        <v>1380</v>
      </c>
      <c r="AW442" s="13">
        <f t="shared" si="139"/>
        <v>7</v>
      </c>
      <c r="AX442" s="13" t="s">
        <v>1401</v>
      </c>
      <c r="AY442" s="13">
        <f t="shared" si="140"/>
        <v>7</v>
      </c>
      <c r="AZ442" s="13" t="str">
        <f t="shared" si="141"/>
        <v>夏侯渊魂珠-7 等级-7</v>
      </c>
      <c r="BA442" s="25" t="s">
        <v>1409</v>
      </c>
      <c r="BB442" s="14">
        <f t="shared" si="142"/>
        <v>3840</v>
      </c>
      <c r="BC442" s="25" t="s">
        <v>1410</v>
      </c>
      <c r="BD442" s="14">
        <f t="shared" si="143"/>
        <v>1600</v>
      </c>
      <c r="BE442" s="25" t="s">
        <v>1411</v>
      </c>
      <c r="BF442" s="14">
        <f t="shared" si="144"/>
        <v>96000</v>
      </c>
    </row>
    <row r="443" spans="45:58" ht="16.5" x14ac:dyDescent="0.2">
      <c r="AS443" s="13">
        <v>440</v>
      </c>
      <c r="AT443" s="13">
        <f t="shared" si="137"/>
        <v>7</v>
      </c>
      <c r="AU443" s="13">
        <f t="shared" si="138"/>
        <v>1102008</v>
      </c>
      <c r="AV443" s="13" t="s">
        <v>1380</v>
      </c>
      <c r="AW443" s="13">
        <f t="shared" si="139"/>
        <v>7</v>
      </c>
      <c r="AX443" s="13" t="s">
        <v>1401</v>
      </c>
      <c r="AY443" s="13">
        <f t="shared" si="140"/>
        <v>8</v>
      </c>
      <c r="AZ443" s="13" t="str">
        <f t="shared" si="141"/>
        <v>夏侯渊魂珠-7 等级-8</v>
      </c>
      <c r="BA443" s="25" t="s">
        <v>1409</v>
      </c>
      <c r="BB443" s="14">
        <f t="shared" si="142"/>
        <v>4480</v>
      </c>
      <c r="BC443" s="25" t="s">
        <v>1410</v>
      </c>
      <c r="BD443" s="14">
        <f t="shared" si="143"/>
        <v>1867</v>
      </c>
      <c r="BE443" s="25" t="s">
        <v>1411</v>
      </c>
      <c r="BF443" s="14">
        <f t="shared" si="144"/>
        <v>112001</v>
      </c>
    </row>
    <row r="444" spans="45:58" ht="16.5" x14ac:dyDescent="0.2">
      <c r="AS444" s="13">
        <v>441</v>
      </c>
      <c r="AT444" s="13">
        <f t="shared" si="137"/>
        <v>7</v>
      </c>
      <c r="AU444" s="13">
        <f t="shared" si="138"/>
        <v>1102008</v>
      </c>
      <c r="AV444" s="13" t="s">
        <v>1380</v>
      </c>
      <c r="AW444" s="13">
        <f t="shared" si="139"/>
        <v>7</v>
      </c>
      <c r="AX444" s="13" t="s">
        <v>1401</v>
      </c>
      <c r="AY444" s="13">
        <f t="shared" si="140"/>
        <v>9</v>
      </c>
      <c r="AZ444" s="13" t="str">
        <f t="shared" si="141"/>
        <v>夏侯渊魂珠-7 等级-9</v>
      </c>
      <c r="BA444" s="25" t="s">
        <v>1409</v>
      </c>
      <c r="BB444" s="14">
        <f t="shared" si="142"/>
        <v>5120</v>
      </c>
      <c r="BC444" s="25" t="s">
        <v>1410</v>
      </c>
      <c r="BD444" s="14">
        <f t="shared" si="143"/>
        <v>2133</v>
      </c>
      <c r="BE444" s="25" t="s">
        <v>1411</v>
      </c>
      <c r="BF444" s="14">
        <f t="shared" si="144"/>
        <v>128000</v>
      </c>
    </row>
    <row r="445" spans="45:58" ht="16.5" x14ac:dyDescent="0.2">
      <c r="AS445" s="13">
        <v>442</v>
      </c>
      <c r="AT445" s="13">
        <f t="shared" si="137"/>
        <v>8</v>
      </c>
      <c r="AU445" s="13">
        <f t="shared" si="138"/>
        <v>1102009</v>
      </c>
      <c r="AV445" s="13" t="s">
        <v>1380</v>
      </c>
      <c r="AW445" s="13">
        <f t="shared" si="139"/>
        <v>1</v>
      </c>
      <c r="AX445" s="13" t="s">
        <v>1401</v>
      </c>
      <c r="AY445" s="13">
        <f t="shared" si="140"/>
        <v>1</v>
      </c>
      <c r="AZ445" s="13" t="str">
        <f t="shared" si="141"/>
        <v>徐晃魂珠-1 等级-1</v>
      </c>
      <c r="BA445" s="25" t="s">
        <v>1409</v>
      </c>
      <c r="BB445" s="14">
        <f t="shared" si="142"/>
        <v>48</v>
      </c>
      <c r="BC445" s="25" t="s">
        <v>1410</v>
      </c>
      <c r="BD445" s="14">
        <f t="shared" si="143"/>
        <v>27</v>
      </c>
      <c r="BE445" s="25" t="s">
        <v>1411</v>
      </c>
      <c r="BF445" s="14">
        <f t="shared" si="144"/>
        <v>1280</v>
      </c>
    </row>
    <row r="446" spans="45:58" ht="16.5" x14ac:dyDescent="0.2">
      <c r="AS446" s="13">
        <v>443</v>
      </c>
      <c r="AT446" s="13">
        <f t="shared" si="137"/>
        <v>8</v>
      </c>
      <c r="AU446" s="13">
        <f t="shared" si="138"/>
        <v>1102009</v>
      </c>
      <c r="AV446" s="13" t="s">
        <v>1380</v>
      </c>
      <c r="AW446" s="13">
        <f t="shared" si="139"/>
        <v>1</v>
      </c>
      <c r="AX446" s="13" t="s">
        <v>1401</v>
      </c>
      <c r="AY446" s="13">
        <f t="shared" si="140"/>
        <v>2</v>
      </c>
      <c r="AZ446" s="13" t="str">
        <f t="shared" si="141"/>
        <v>徐晃魂珠-1 等级-2</v>
      </c>
      <c r="BA446" s="25" t="s">
        <v>1409</v>
      </c>
      <c r="BB446" s="14">
        <f t="shared" si="142"/>
        <v>72</v>
      </c>
      <c r="BC446" s="25" t="s">
        <v>1410</v>
      </c>
      <c r="BD446" s="14">
        <f t="shared" si="143"/>
        <v>40</v>
      </c>
      <c r="BE446" s="25" t="s">
        <v>1411</v>
      </c>
      <c r="BF446" s="14">
        <f t="shared" si="144"/>
        <v>1920</v>
      </c>
    </row>
    <row r="447" spans="45:58" ht="16.5" x14ac:dyDescent="0.2">
      <c r="AS447" s="13">
        <v>444</v>
      </c>
      <c r="AT447" s="13">
        <f t="shared" si="137"/>
        <v>8</v>
      </c>
      <c r="AU447" s="13">
        <f t="shared" si="138"/>
        <v>1102009</v>
      </c>
      <c r="AV447" s="13" t="s">
        <v>1380</v>
      </c>
      <c r="AW447" s="13">
        <f t="shared" si="139"/>
        <v>1</v>
      </c>
      <c r="AX447" s="13" t="s">
        <v>1401</v>
      </c>
      <c r="AY447" s="13">
        <f t="shared" si="140"/>
        <v>3</v>
      </c>
      <c r="AZ447" s="13" t="str">
        <f t="shared" si="141"/>
        <v>徐晃魂珠-1 等级-3</v>
      </c>
      <c r="BA447" s="25" t="s">
        <v>1409</v>
      </c>
      <c r="BB447" s="14">
        <f t="shared" si="142"/>
        <v>96</v>
      </c>
      <c r="BC447" s="25" t="s">
        <v>1410</v>
      </c>
      <c r="BD447" s="14">
        <f t="shared" si="143"/>
        <v>53</v>
      </c>
      <c r="BE447" s="25" t="s">
        <v>1411</v>
      </c>
      <c r="BF447" s="14">
        <f t="shared" si="144"/>
        <v>2560</v>
      </c>
    </row>
    <row r="448" spans="45:58" ht="16.5" x14ac:dyDescent="0.2">
      <c r="AS448" s="13">
        <v>445</v>
      </c>
      <c r="AT448" s="13">
        <f t="shared" si="137"/>
        <v>8</v>
      </c>
      <c r="AU448" s="13">
        <f t="shared" si="138"/>
        <v>1102009</v>
      </c>
      <c r="AV448" s="13" t="s">
        <v>1380</v>
      </c>
      <c r="AW448" s="13">
        <f t="shared" si="139"/>
        <v>1</v>
      </c>
      <c r="AX448" s="13" t="s">
        <v>1401</v>
      </c>
      <c r="AY448" s="13">
        <f t="shared" si="140"/>
        <v>4</v>
      </c>
      <c r="AZ448" s="13" t="str">
        <f t="shared" si="141"/>
        <v>徐晃魂珠-1 等级-4</v>
      </c>
      <c r="BA448" s="25" t="s">
        <v>1409</v>
      </c>
      <c r="BB448" s="14">
        <f t="shared" si="142"/>
        <v>144</v>
      </c>
      <c r="BC448" s="25" t="s">
        <v>1410</v>
      </c>
      <c r="BD448" s="14">
        <f t="shared" si="143"/>
        <v>80</v>
      </c>
      <c r="BE448" s="25" t="s">
        <v>1411</v>
      </c>
      <c r="BF448" s="14">
        <f t="shared" si="144"/>
        <v>3840</v>
      </c>
    </row>
    <row r="449" spans="45:58" ht="16.5" x14ac:dyDescent="0.2">
      <c r="AS449" s="13">
        <v>446</v>
      </c>
      <c r="AT449" s="13">
        <f t="shared" si="137"/>
        <v>8</v>
      </c>
      <c r="AU449" s="13">
        <f t="shared" si="138"/>
        <v>1102009</v>
      </c>
      <c r="AV449" s="13" t="s">
        <v>1380</v>
      </c>
      <c r="AW449" s="13">
        <f t="shared" si="139"/>
        <v>1</v>
      </c>
      <c r="AX449" s="13" t="s">
        <v>1401</v>
      </c>
      <c r="AY449" s="13">
        <f t="shared" si="140"/>
        <v>5</v>
      </c>
      <c r="AZ449" s="13" t="str">
        <f t="shared" si="141"/>
        <v>徐晃魂珠-1 等级-5</v>
      </c>
      <c r="BA449" s="25" t="s">
        <v>1409</v>
      </c>
      <c r="BB449" s="14">
        <f t="shared" si="142"/>
        <v>192</v>
      </c>
      <c r="BC449" s="25" t="s">
        <v>1410</v>
      </c>
      <c r="BD449" s="14">
        <f t="shared" si="143"/>
        <v>107</v>
      </c>
      <c r="BE449" s="25" t="s">
        <v>1411</v>
      </c>
      <c r="BF449" s="14">
        <f t="shared" si="144"/>
        <v>5120</v>
      </c>
    </row>
    <row r="450" spans="45:58" ht="16.5" x14ac:dyDescent="0.2">
      <c r="AS450" s="13">
        <v>447</v>
      </c>
      <c r="AT450" s="13">
        <f t="shared" si="137"/>
        <v>8</v>
      </c>
      <c r="AU450" s="13">
        <f t="shared" si="138"/>
        <v>1102009</v>
      </c>
      <c r="AV450" s="13" t="s">
        <v>1380</v>
      </c>
      <c r="AW450" s="13">
        <f t="shared" si="139"/>
        <v>1</v>
      </c>
      <c r="AX450" s="13" t="s">
        <v>1401</v>
      </c>
      <c r="AY450" s="13">
        <f t="shared" si="140"/>
        <v>6</v>
      </c>
      <c r="AZ450" s="13" t="str">
        <f t="shared" si="141"/>
        <v>徐晃魂珠-1 等级-6</v>
      </c>
      <c r="BA450" s="25" t="s">
        <v>1409</v>
      </c>
      <c r="BB450" s="14">
        <f t="shared" si="142"/>
        <v>240</v>
      </c>
      <c r="BC450" s="25" t="s">
        <v>1410</v>
      </c>
      <c r="BD450" s="14">
        <f t="shared" si="143"/>
        <v>133</v>
      </c>
      <c r="BE450" s="25" t="s">
        <v>1411</v>
      </c>
      <c r="BF450" s="14">
        <f t="shared" si="144"/>
        <v>6400</v>
      </c>
    </row>
    <row r="451" spans="45:58" ht="16.5" x14ac:dyDescent="0.2">
      <c r="AS451" s="13">
        <v>448</v>
      </c>
      <c r="AT451" s="13">
        <f t="shared" si="137"/>
        <v>8</v>
      </c>
      <c r="AU451" s="13">
        <f t="shared" si="138"/>
        <v>1102009</v>
      </c>
      <c r="AV451" s="13" t="s">
        <v>1380</v>
      </c>
      <c r="AW451" s="13">
        <f t="shared" si="139"/>
        <v>1</v>
      </c>
      <c r="AX451" s="13" t="s">
        <v>1401</v>
      </c>
      <c r="AY451" s="13">
        <f t="shared" si="140"/>
        <v>7</v>
      </c>
      <c r="AZ451" s="13" t="str">
        <f t="shared" si="141"/>
        <v>徐晃魂珠-1 等级-7</v>
      </c>
      <c r="BA451" s="25" t="s">
        <v>1409</v>
      </c>
      <c r="BB451" s="14">
        <f t="shared" si="142"/>
        <v>288</v>
      </c>
      <c r="BC451" s="25" t="s">
        <v>1410</v>
      </c>
      <c r="BD451" s="14">
        <f t="shared" si="143"/>
        <v>160</v>
      </c>
      <c r="BE451" s="25" t="s">
        <v>1411</v>
      </c>
      <c r="BF451" s="14">
        <f t="shared" si="144"/>
        <v>7680</v>
      </c>
    </row>
    <row r="452" spans="45:58" ht="16.5" x14ac:dyDescent="0.2">
      <c r="AS452" s="13">
        <v>449</v>
      </c>
      <c r="AT452" s="13">
        <f t="shared" si="137"/>
        <v>8</v>
      </c>
      <c r="AU452" s="13">
        <f t="shared" si="138"/>
        <v>1102009</v>
      </c>
      <c r="AV452" s="13" t="s">
        <v>1380</v>
      </c>
      <c r="AW452" s="13">
        <f t="shared" si="139"/>
        <v>1</v>
      </c>
      <c r="AX452" s="13" t="s">
        <v>1401</v>
      </c>
      <c r="AY452" s="13">
        <f t="shared" si="140"/>
        <v>8</v>
      </c>
      <c r="AZ452" s="13" t="str">
        <f t="shared" si="141"/>
        <v>徐晃魂珠-1 等级-8</v>
      </c>
      <c r="BA452" s="25" t="s">
        <v>1409</v>
      </c>
      <c r="BB452" s="14">
        <f t="shared" si="142"/>
        <v>336</v>
      </c>
      <c r="BC452" s="25" t="s">
        <v>1410</v>
      </c>
      <c r="BD452" s="14">
        <f t="shared" si="143"/>
        <v>187</v>
      </c>
      <c r="BE452" s="25" t="s">
        <v>1411</v>
      </c>
      <c r="BF452" s="14">
        <f t="shared" si="144"/>
        <v>8960</v>
      </c>
    </row>
    <row r="453" spans="45:58" ht="16.5" x14ac:dyDescent="0.2">
      <c r="AS453" s="13">
        <v>450</v>
      </c>
      <c r="AT453" s="13">
        <f t="shared" ref="AT453:AT516" si="145">INT((AS453-1)/63)+1</f>
        <v>8</v>
      </c>
      <c r="AU453" s="13">
        <f t="shared" ref="AU453:AU516" si="146">INDEX($W$4:$W$19,AT453)</f>
        <v>1102009</v>
      </c>
      <c r="AV453" s="13" t="s">
        <v>1380</v>
      </c>
      <c r="AW453" s="13">
        <f t="shared" ref="AW453:AW516" si="147">INT(((AS453-(AT453-1)*63)-1)/9)+1</f>
        <v>1</v>
      </c>
      <c r="AX453" s="13" t="s">
        <v>1401</v>
      </c>
      <c r="AY453" s="13">
        <f t="shared" ref="AY453:AY516" si="148">AS453-(AT453-1)*63-(AW453-1)*9</f>
        <v>9</v>
      </c>
      <c r="AZ453" s="13" t="str">
        <f t="shared" ref="AZ453:AZ516" si="149">INDEX($X$4:$X$19,AT453)&amp;"魂珠-"&amp;AW453&amp;" 等级-"&amp;AY453</f>
        <v>徐晃魂珠-1 等级-9</v>
      </c>
      <c r="BA453" s="25" t="s">
        <v>1409</v>
      </c>
      <c r="BB453" s="14">
        <f t="shared" ref="BB453:BB516" si="150">ROUND(INDEX(Q$4:Q$66,($AW453-1)*9+$AY453)*INDEX(AC$4:AC$19,$AT453),0)</f>
        <v>384</v>
      </c>
      <c r="BC453" s="25" t="s">
        <v>1410</v>
      </c>
      <c r="BD453" s="14">
        <f t="shared" ref="BD453:BD516" si="151">ROUND(INDEX(R$4:R$66,($AW453-1)*9+$AY453)*INDEX(AD$4:AD$19,$AT453),0)</f>
        <v>213</v>
      </c>
      <c r="BE453" s="25" t="s">
        <v>1411</v>
      </c>
      <c r="BF453" s="14">
        <f t="shared" ref="BF453:BF516" si="152">ROUND(INDEX(S$4:S$66,($AW453-1)*9+$AY453)*INDEX(AE$4:AE$19,$AT453),0)</f>
        <v>10240</v>
      </c>
    </row>
    <row r="454" spans="45:58" ht="16.5" x14ac:dyDescent="0.2">
      <c r="AS454" s="13">
        <v>451</v>
      </c>
      <c r="AT454" s="13">
        <f t="shared" si="145"/>
        <v>8</v>
      </c>
      <c r="AU454" s="13">
        <f t="shared" si="146"/>
        <v>1102009</v>
      </c>
      <c r="AV454" s="13" t="s">
        <v>1380</v>
      </c>
      <c r="AW454" s="13">
        <f t="shared" si="147"/>
        <v>2</v>
      </c>
      <c r="AX454" s="13" t="s">
        <v>1401</v>
      </c>
      <c r="AY454" s="13">
        <f t="shared" si="148"/>
        <v>1</v>
      </c>
      <c r="AZ454" s="13" t="str">
        <f t="shared" si="149"/>
        <v>徐晃魂珠-2 等级-1</v>
      </c>
      <c r="BA454" s="25" t="s">
        <v>1409</v>
      </c>
      <c r="BB454" s="14">
        <f t="shared" si="150"/>
        <v>72</v>
      </c>
      <c r="BC454" s="25" t="s">
        <v>1410</v>
      </c>
      <c r="BD454" s="14">
        <f t="shared" si="151"/>
        <v>40</v>
      </c>
      <c r="BE454" s="25" t="s">
        <v>1411</v>
      </c>
      <c r="BF454" s="14">
        <f t="shared" si="152"/>
        <v>1920</v>
      </c>
    </row>
    <row r="455" spans="45:58" ht="16.5" x14ac:dyDescent="0.2">
      <c r="AS455" s="13">
        <v>452</v>
      </c>
      <c r="AT455" s="13">
        <f t="shared" si="145"/>
        <v>8</v>
      </c>
      <c r="AU455" s="13">
        <f t="shared" si="146"/>
        <v>1102009</v>
      </c>
      <c r="AV455" s="13" t="s">
        <v>1380</v>
      </c>
      <c r="AW455" s="13">
        <f t="shared" si="147"/>
        <v>2</v>
      </c>
      <c r="AX455" s="13" t="s">
        <v>1401</v>
      </c>
      <c r="AY455" s="13">
        <f t="shared" si="148"/>
        <v>2</v>
      </c>
      <c r="AZ455" s="13" t="str">
        <f t="shared" si="149"/>
        <v>徐晃魂珠-2 等级-2</v>
      </c>
      <c r="BA455" s="25" t="s">
        <v>1409</v>
      </c>
      <c r="BB455" s="14">
        <f t="shared" si="150"/>
        <v>108</v>
      </c>
      <c r="BC455" s="25" t="s">
        <v>1410</v>
      </c>
      <c r="BD455" s="14">
        <f t="shared" si="151"/>
        <v>60</v>
      </c>
      <c r="BE455" s="25" t="s">
        <v>1411</v>
      </c>
      <c r="BF455" s="14">
        <f t="shared" si="152"/>
        <v>2880</v>
      </c>
    </row>
    <row r="456" spans="45:58" ht="16.5" x14ac:dyDescent="0.2">
      <c r="AS456" s="13">
        <v>453</v>
      </c>
      <c r="AT456" s="13">
        <f t="shared" si="145"/>
        <v>8</v>
      </c>
      <c r="AU456" s="13">
        <f t="shared" si="146"/>
        <v>1102009</v>
      </c>
      <c r="AV456" s="13" t="s">
        <v>1380</v>
      </c>
      <c r="AW456" s="13">
        <f t="shared" si="147"/>
        <v>2</v>
      </c>
      <c r="AX456" s="13" t="s">
        <v>1401</v>
      </c>
      <c r="AY456" s="13">
        <f t="shared" si="148"/>
        <v>3</v>
      </c>
      <c r="AZ456" s="13" t="str">
        <f t="shared" si="149"/>
        <v>徐晃魂珠-2 等级-3</v>
      </c>
      <c r="BA456" s="25" t="s">
        <v>1409</v>
      </c>
      <c r="BB456" s="14">
        <f t="shared" si="150"/>
        <v>144</v>
      </c>
      <c r="BC456" s="25" t="s">
        <v>1410</v>
      </c>
      <c r="BD456" s="14">
        <f t="shared" si="151"/>
        <v>80</v>
      </c>
      <c r="BE456" s="25" t="s">
        <v>1411</v>
      </c>
      <c r="BF456" s="14">
        <f t="shared" si="152"/>
        <v>3840</v>
      </c>
    </row>
    <row r="457" spans="45:58" ht="16.5" x14ac:dyDescent="0.2">
      <c r="AS457" s="13">
        <v>454</v>
      </c>
      <c r="AT457" s="13">
        <f t="shared" si="145"/>
        <v>8</v>
      </c>
      <c r="AU457" s="13">
        <f t="shared" si="146"/>
        <v>1102009</v>
      </c>
      <c r="AV457" s="13" t="s">
        <v>1380</v>
      </c>
      <c r="AW457" s="13">
        <f t="shared" si="147"/>
        <v>2</v>
      </c>
      <c r="AX457" s="13" t="s">
        <v>1401</v>
      </c>
      <c r="AY457" s="13">
        <f t="shared" si="148"/>
        <v>4</v>
      </c>
      <c r="AZ457" s="13" t="str">
        <f t="shared" si="149"/>
        <v>徐晃魂珠-2 等级-4</v>
      </c>
      <c r="BA457" s="25" t="s">
        <v>1409</v>
      </c>
      <c r="BB457" s="14">
        <f t="shared" si="150"/>
        <v>216</v>
      </c>
      <c r="BC457" s="25" t="s">
        <v>1410</v>
      </c>
      <c r="BD457" s="14">
        <f t="shared" si="151"/>
        <v>120</v>
      </c>
      <c r="BE457" s="25" t="s">
        <v>1411</v>
      </c>
      <c r="BF457" s="14">
        <f t="shared" si="152"/>
        <v>5760</v>
      </c>
    </row>
    <row r="458" spans="45:58" ht="16.5" x14ac:dyDescent="0.2">
      <c r="AS458" s="13">
        <v>455</v>
      </c>
      <c r="AT458" s="13">
        <f t="shared" si="145"/>
        <v>8</v>
      </c>
      <c r="AU458" s="13">
        <f t="shared" si="146"/>
        <v>1102009</v>
      </c>
      <c r="AV458" s="13" t="s">
        <v>1380</v>
      </c>
      <c r="AW458" s="13">
        <f t="shared" si="147"/>
        <v>2</v>
      </c>
      <c r="AX458" s="13" t="s">
        <v>1401</v>
      </c>
      <c r="AY458" s="13">
        <f t="shared" si="148"/>
        <v>5</v>
      </c>
      <c r="AZ458" s="13" t="str">
        <f t="shared" si="149"/>
        <v>徐晃魂珠-2 等级-5</v>
      </c>
      <c r="BA458" s="25" t="s">
        <v>1409</v>
      </c>
      <c r="BB458" s="14">
        <f t="shared" si="150"/>
        <v>288</v>
      </c>
      <c r="BC458" s="25" t="s">
        <v>1410</v>
      </c>
      <c r="BD458" s="14">
        <f t="shared" si="151"/>
        <v>160</v>
      </c>
      <c r="BE458" s="25" t="s">
        <v>1411</v>
      </c>
      <c r="BF458" s="14">
        <f t="shared" si="152"/>
        <v>7680</v>
      </c>
    </row>
    <row r="459" spans="45:58" ht="16.5" x14ac:dyDescent="0.2">
      <c r="AS459" s="13">
        <v>456</v>
      </c>
      <c r="AT459" s="13">
        <f t="shared" si="145"/>
        <v>8</v>
      </c>
      <c r="AU459" s="13">
        <f t="shared" si="146"/>
        <v>1102009</v>
      </c>
      <c r="AV459" s="13" t="s">
        <v>1380</v>
      </c>
      <c r="AW459" s="13">
        <f t="shared" si="147"/>
        <v>2</v>
      </c>
      <c r="AX459" s="13" t="s">
        <v>1401</v>
      </c>
      <c r="AY459" s="13">
        <f t="shared" si="148"/>
        <v>6</v>
      </c>
      <c r="AZ459" s="13" t="str">
        <f t="shared" si="149"/>
        <v>徐晃魂珠-2 等级-6</v>
      </c>
      <c r="BA459" s="25" t="s">
        <v>1409</v>
      </c>
      <c r="BB459" s="14">
        <f t="shared" si="150"/>
        <v>360</v>
      </c>
      <c r="BC459" s="25" t="s">
        <v>1410</v>
      </c>
      <c r="BD459" s="14">
        <f t="shared" si="151"/>
        <v>200</v>
      </c>
      <c r="BE459" s="25" t="s">
        <v>1411</v>
      </c>
      <c r="BF459" s="14">
        <f t="shared" si="152"/>
        <v>9600</v>
      </c>
    </row>
    <row r="460" spans="45:58" ht="16.5" x14ac:dyDescent="0.2">
      <c r="AS460" s="13">
        <v>457</v>
      </c>
      <c r="AT460" s="13">
        <f t="shared" si="145"/>
        <v>8</v>
      </c>
      <c r="AU460" s="13">
        <f t="shared" si="146"/>
        <v>1102009</v>
      </c>
      <c r="AV460" s="13" t="s">
        <v>1380</v>
      </c>
      <c r="AW460" s="13">
        <f t="shared" si="147"/>
        <v>2</v>
      </c>
      <c r="AX460" s="13" t="s">
        <v>1401</v>
      </c>
      <c r="AY460" s="13">
        <f t="shared" si="148"/>
        <v>7</v>
      </c>
      <c r="AZ460" s="13" t="str">
        <f t="shared" si="149"/>
        <v>徐晃魂珠-2 等级-7</v>
      </c>
      <c r="BA460" s="25" t="s">
        <v>1409</v>
      </c>
      <c r="BB460" s="14">
        <f t="shared" si="150"/>
        <v>432</v>
      </c>
      <c r="BC460" s="25" t="s">
        <v>1410</v>
      </c>
      <c r="BD460" s="14">
        <f t="shared" si="151"/>
        <v>240</v>
      </c>
      <c r="BE460" s="25" t="s">
        <v>1411</v>
      </c>
      <c r="BF460" s="14">
        <f t="shared" si="152"/>
        <v>11520</v>
      </c>
    </row>
    <row r="461" spans="45:58" ht="16.5" x14ac:dyDescent="0.2">
      <c r="AS461" s="13">
        <v>458</v>
      </c>
      <c r="AT461" s="13">
        <f t="shared" si="145"/>
        <v>8</v>
      </c>
      <c r="AU461" s="13">
        <f t="shared" si="146"/>
        <v>1102009</v>
      </c>
      <c r="AV461" s="13" t="s">
        <v>1380</v>
      </c>
      <c r="AW461" s="13">
        <f t="shared" si="147"/>
        <v>2</v>
      </c>
      <c r="AX461" s="13" t="s">
        <v>1401</v>
      </c>
      <c r="AY461" s="13">
        <f t="shared" si="148"/>
        <v>8</v>
      </c>
      <c r="AZ461" s="13" t="str">
        <f t="shared" si="149"/>
        <v>徐晃魂珠-2 等级-8</v>
      </c>
      <c r="BA461" s="25" t="s">
        <v>1409</v>
      </c>
      <c r="BB461" s="14">
        <f t="shared" si="150"/>
        <v>504</v>
      </c>
      <c r="BC461" s="25" t="s">
        <v>1410</v>
      </c>
      <c r="BD461" s="14">
        <f t="shared" si="151"/>
        <v>280</v>
      </c>
      <c r="BE461" s="25" t="s">
        <v>1411</v>
      </c>
      <c r="BF461" s="14">
        <f t="shared" si="152"/>
        <v>13440</v>
      </c>
    </row>
    <row r="462" spans="45:58" ht="16.5" x14ac:dyDescent="0.2">
      <c r="AS462" s="13">
        <v>459</v>
      </c>
      <c r="AT462" s="13">
        <f t="shared" si="145"/>
        <v>8</v>
      </c>
      <c r="AU462" s="13">
        <f t="shared" si="146"/>
        <v>1102009</v>
      </c>
      <c r="AV462" s="13" t="s">
        <v>1380</v>
      </c>
      <c r="AW462" s="13">
        <f t="shared" si="147"/>
        <v>2</v>
      </c>
      <c r="AX462" s="13" t="s">
        <v>1401</v>
      </c>
      <c r="AY462" s="13">
        <f t="shared" si="148"/>
        <v>9</v>
      </c>
      <c r="AZ462" s="13" t="str">
        <f t="shared" si="149"/>
        <v>徐晃魂珠-2 等级-9</v>
      </c>
      <c r="BA462" s="25" t="s">
        <v>1409</v>
      </c>
      <c r="BB462" s="14">
        <f t="shared" si="150"/>
        <v>576</v>
      </c>
      <c r="BC462" s="25" t="s">
        <v>1410</v>
      </c>
      <c r="BD462" s="14">
        <f t="shared" si="151"/>
        <v>320</v>
      </c>
      <c r="BE462" s="25" t="s">
        <v>1411</v>
      </c>
      <c r="BF462" s="14">
        <f t="shared" si="152"/>
        <v>15360</v>
      </c>
    </row>
    <row r="463" spans="45:58" ht="16.5" x14ac:dyDescent="0.2">
      <c r="AS463" s="13">
        <v>460</v>
      </c>
      <c r="AT463" s="13">
        <f t="shared" si="145"/>
        <v>8</v>
      </c>
      <c r="AU463" s="13">
        <f t="shared" si="146"/>
        <v>1102009</v>
      </c>
      <c r="AV463" s="13" t="s">
        <v>1380</v>
      </c>
      <c r="AW463" s="13">
        <f t="shared" si="147"/>
        <v>3</v>
      </c>
      <c r="AX463" s="13" t="s">
        <v>1401</v>
      </c>
      <c r="AY463" s="13">
        <f t="shared" si="148"/>
        <v>1</v>
      </c>
      <c r="AZ463" s="13" t="str">
        <f t="shared" si="149"/>
        <v>徐晃魂珠-3 等级-1</v>
      </c>
      <c r="BA463" s="25" t="s">
        <v>1409</v>
      </c>
      <c r="BB463" s="14">
        <f t="shared" si="150"/>
        <v>96</v>
      </c>
      <c r="BC463" s="25" t="s">
        <v>1410</v>
      </c>
      <c r="BD463" s="14">
        <f t="shared" si="151"/>
        <v>53</v>
      </c>
      <c r="BE463" s="25" t="s">
        <v>1411</v>
      </c>
      <c r="BF463" s="14">
        <f t="shared" si="152"/>
        <v>2560</v>
      </c>
    </row>
    <row r="464" spans="45:58" ht="16.5" x14ac:dyDescent="0.2">
      <c r="AS464" s="13">
        <v>461</v>
      </c>
      <c r="AT464" s="13">
        <f t="shared" si="145"/>
        <v>8</v>
      </c>
      <c r="AU464" s="13">
        <f t="shared" si="146"/>
        <v>1102009</v>
      </c>
      <c r="AV464" s="13" t="s">
        <v>1380</v>
      </c>
      <c r="AW464" s="13">
        <f t="shared" si="147"/>
        <v>3</v>
      </c>
      <c r="AX464" s="13" t="s">
        <v>1401</v>
      </c>
      <c r="AY464" s="13">
        <f t="shared" si="148"/>
        <v>2</v>
      </c>
      <c r="AZ464" s="13" t="str">
        <f t="shared" si="149"/>
        <v>徐晃魂珠-3 等级-2</v>
      </c>
      <c r="BA464" s="25" t="s">
        <v>1409</v>
      </c>
      <c r="BB464" s="14">
        <f t="shared" si="150"/>
        <v>144</v>
      </c>
      <c r="BC464" s="25" t="s">
        <v>1410</v>
      </c>
      <c r="BD464" s="14">
        <f t="shared" si="151"/>
        <v>80</v>
      </c>
      <c r="BE464" s="25" t="s">
        <v>1411</v>
      </c>
      <c r="BF464" s="14">
        <f t="shared" si="152"/>
        <v>3840</v>
      </c>
    </row>
    <row r="465" spans="45:58" ht="16.5" x14ac:dyDescent="0.2">
      <c r="AS465" s="13">
        <v>462</v>
      </c>
      <c r="AT465" s="13">
        <f t="shared" si="145"/>
        <v>8</v>
      </c>
      <c r="AU465" s="13">
        <f t="shared" si="146"/>
        <v>1102009</v>
      </c>
      <c r="AV465" s="13" t="s">
        <v>1380</v>
      </c>
      <c r="AW465" s="13">
        <f t="shared" si="147"/>
        <v>3</v>
      </c>
      <c r="AX465" s="13" t="s">
        <v>1401</v>
      </c>
      <c r="AY465" s="13">
        <f t="shared" si="148"/>
        <v>3</v>
      </c>
      <c r="AZ465" s="13" t="str">
        <f t="shared" si="149"/>
        <v>徐晃魂珠-3 等级-3</v>
      </c>
      <c r="BA465" s="25" t="s">
        <v>1409</v>
      </c>
      <c r="BB465" s="14">
        <f t="shared" si="150"/>
        <v>192</v>
      </c>
      <c r="BC465" s="25" t="s">
        <v>1410</v>
      </c>
      <c r="BD465" s="14">
        <f t="shared" si="151"/>
        <v>107</v>
      </c>
      <c r="BE465" s="25" t="s">
        <v>1411</v>
      </c>
      <c r="BF465" s="14">
        <f t="shared" si="152"/>
        <v>5120</v>
      </c>
    </row>
    <row r="466" spans="45:58" ht="16.5" x14ac:dyDescent="0.2">
      <c r="AS466" s="13">
        <v>463</v>
      </c>
      <c r="AT466" s="13">
        <f t="shared" si="145"/>
        <v>8</v>
      </c>
      <c r="AU466" s="13">
        <f t="shared" si="146"/>
        <v>1102009</v>
      </c>
      <c r="AV466" s="13" t="s">
        <v>1380</v>
      </c>
      <c r="AW466" s="13">
        <f t="shared" si="147"/>
        <v>3</v>
      </c>
      <c r="AX466" s="13" t="s">
        <v>1401</v>
      </c>
      <c r="AY466" s="13">
        <f t="shared" si="148"/>
        <v>4</v>
      </c>
      <c r="AZ466" s="13" t="str">
        <f t="shared" si="149"/>
        <v>徐晃魂珠-3 等级-4</v>
      </c>
      <c r="BA466" s="25" t="s">
        <v>1409</v>
      </c>
      <c r="BB466" s="14">
        <f t="shared" si="150"/>
        <v>288</v>
      </c>
      <c r="BC466" s="25" t="s">
        <v>1410</v>
      </c>
      <c r="BD466" s="14">
        <f t="shared" si="151"/>
        <v>160</v>
      </c>
      <c r="BE466" s="25" t="s">
        <v>1411</v>
      </c>
      <c r="BF466" s="14">
        <f t="shared" si="152"/>
        <v>7680</v>
      </c>
    </row>
    <row r="467" spans="45:58" ht="16.5" x14ac:dyDescent="0.2">
      <c r="AS467" s="13">
        <v>464</v>
      </c>
      <c r="AT467" s="13">
        <f t="shared" si="145"/>
        <v>8</v>
      </c>
      <c r="AU467" s="13">
        <f t="shared" si="146"/>
        <v>1102009</v>
      </c>
      <c r="AV467" s="13" t="s">
        <v>1380</v>
      </c>
      <c r="AW467" s="13">
        <f t="shared" si="147"/>
        <v>3</v>
      </c>
      <c r="AX467" s="13" t="s">
        <v>1401</v>
      </c>
      <c r="AY467" s="13">
        <f t="shared" si="148"/>
        <v>5</v>
      </c>
      <c r="AZ467" s="13" t="str">
        <f t="shared" si="149"/>
        <v>徐晃魂珠-3 等级-5</v>
      </c>
      <c r="BA467" s="25" t="s">
        <v>1409</v>
      </c>
      <c r="BB467" s="14">
        <f t="shared" si="150"/>
        <v>384</v>
      </c>
      <c r="BC467" s="25" t="s">
        <v>1410</v>
      </c>
      <c r="BD467" s="14">
        <f t="shared" si="151"/>
        <v>213</v>
      </c>
      <c r="BE467" s="25" t="s">
        <v>1411</v>
      </c>
      <c r="BF467" s="14">
        <f t="shared" si="152"/>
        <v>10240</v>
      </c>
    </row>
    <row r="468" spans="45:58" ht="16.5" x14ac:dyDescent="0.2">
      <c r="AS468" s="13">
        <v>465</v>
      </c>
      <c r="AT468" s="13">
        <f t="shared" si="145"/>
        <v>8</v>
      </c>
      <c r="AU468" s="13">
        <f t="shared" si="146"/>
        <v>1102009</v>
      </c>
      <c r="AV468" s="13" t="s">
        <v>1380</v>
      </c>
      <c r="AW468" s="13">
        <f t="shared" si="147"/>
        <v>3</v>
      </c>
      <c r="AX468" s="13" t="s">
        <v>1401</v>
      </c>
      <c r="AY468" s="13">
        <f t="shared" si="148"/>
        <v>6</v>
      </c>
      <c r="AZ468" s="13" t="str">
        <f t="shared" si="149"/>
        <v>徐晃魂珠-3 等级-6</v>
      </c>
      <c r="BA468" s="25" t="s">
        <v>1409</v>
      </c>
      <c r="BB468" s="14">
        <f t="shared" si="150"/>
        <v>480</v>
      </c>
      <c r="BC468" s="25" t="s">
        <v>1410</v>
      </c>
      <c r="BD468" s="14">
        <f t="shared" si="151"/>
        <v>267</v>
      </c>
      <c r="BE468" s="25" t="s">
        <v>1411</v>
      </c>
      <c r="BF468" s="14">
        <f t="shared" si="152"/>
        <v>12800</v>
      </c>
    </row>
    <row r="469" spans="45:58" ht="16.5" x14ac:dyDescent="0.2">
      <c r="AS469" s="13">
        <v>466</v>
      </c>
      <c r="AT469" s="13">
        <f t="shared" si="145"/>
        <v>8</v>
      </c>
      <c r="AU469" s="13">
        <f t="shared" si="146"/>
        <v>1102009</v>
      </c>
      <c r="AV469" s="13" t="s">
        <v>1380</v>
      </c>
      <c r="AW469" s="13">
        <f t="shared" si="147"/>
        <v>3</v>
      </c>
      <c r="AX469" s="13" t="s">
        <v>1401</v>
      </c>
      <c r="AY469" s="13">
        <f t="shared" si="148"/>
        <v>7</v>
      </c>
      <c r="AZ469" s="13" t="str">
        <f t="shared" si="149"/>
        <v>徐晃魂珠-3 等级-7</v>
      </c>
      <c r="BA469" s="25" t="s">
        <v>1409</v>
      </c>
      <c r="BB469" s="14">
        <f t="shared" si="150"/>
        <v>576</v>
      </c>
      <c r="BC469" s="25" t="s">
        <v>1410</v>
      </c>
      <c r="BD469" s="14">
        <f t="shared" si="151"/>
        <v>320</v>
      </c>
      <c r="BE469" s="25" t="s">
        <v>1411</v>
      </c>
      <c r="BF469" s="14">
        <f t="shared" si="152"/>
        <v>15360</v>
      </c>
    </row>
    <row r="470" spans="45:58" ht="16.5" x14ac:dyDescent="0.2">
      <c r="AS470" s="13">
        <v>467</v>
      </c>
      <c r="AT470" s="13">
        <f t="shared" si="145"/>
        <v>8</v>
      </c>
      <c r="AU470" s="13">
        <f t="shared" si="146"/>
        <v>1102009</v>
      </c>
      <c r="AV470" s="13" t="s">
        <v>1380</v>
      </c>
      <c r="AW470" s="13">
        <f t="shared" si="147"/>
        <v>3</v>
      </c>
      <c r="AX470" s="13" t="s">
        <v>1401</v>
      </c>
      <c r="AY470" s="13">
        <f t="shared" si="148"/>
        <v>8</v>
      </c>
      <c r="AZ470" s="13" t="str">
        <f t="shared" si="149"/>
        <v>徐晃魂珠-3 等级-8</v>
      </c>
      <c r="BA470" s="25" t="s">
        <v>1409</v>
      </c>
      <c r="BB470" s="14">
        <f t="shared" si="150"/>
        <v>672</v>
      </c>
      <c r="BC470" s="25" t="s">
        <v>1410</v>
      </c>
      <c r="BD470" s="14">
        <f t="shared" si="151"/>
        <v>373</v>
      </c>
      <c r="BE470" s="25" t="s">
        <v>1411</v>
      </c>
      <c r="BF470" s="14">
        <f t="shared" si="152"/>
        <v>17920</v>
      </c>
    </row>
    <row r="471" spans="45:58" ht="16.5" x14ac:dyDescent="0.2">
      <c r="AS471" s="13">
        <v>468</v>
      </c>
      <c r="AT471" s="13">
        <f t="shared" si="145"/>
        <v>8</v>
      </c>
      <c r="AU471" s="13">
        <f t="shared" si="146"/>
        <v>1102009</v>
      </c>
      <c r="AV471" s="13" t="s">
        <v>1380</v>
      </c>
      <c r="AW471" s="13">
        <f t="shared" si="147"/>
        <v>3</v>
      </c>
      <c r="AX471" s="13" t="s">
        <v>1401</v>
      </c>
      <c r="AY471" s="13">
        <f t="shared" si="148"/>
        <v>9</v>
      </c>
      <c r="AZ471" s="13" t="str">
        <f t="shared" si="149"/>
        <v>徐晃魂珠-3 等级-9</v>
      </c>
      <c r="BA471" s="25" t="s">
        <v>1409</v>
      </c>
      <c r="BB471" s="14">
        <f t="shared" si="150"/>
        <v>768</v>
      </c>
      <c r="BC471" s="25" t="s">
        <v>1410</v>
      </c>
      <c r="BD471" s="14">
        <f t="shared" si="151"/>
        <v>427</v>
      </c>
      <c r="BE471" s="25" t="s">
        <v>1411</v>
      </c>
      <c r="BF471" s="14">
        <f t="shared" si="152"/>
        <v>20480</v>
      </c>
    </row>
    <row r="472" spans="45:58" ht="16.5" x14ac:dyDescent="0.2">
      <c r="AS472" s="13">
        <v>469</v>
      </c>
      <c r="AT472" s="13">
        <f t="shared" si="145"/>
        <v>8</v>
      </c>
      <c r="AU472" s="13">
        <f t="shared" si="146"/>
        <v>1102009</v>
      </c>
      <c r="AV472" s="13" t="s">
        <v>1380</v>
      </c>
      <c r="AW472" s="13">
        <f t="shared" si="147"/>
        <v>4</v>
      </c>
      <c r="AX472" s="13" t="s">
        <v>1401</v>
      </c>
      <c r="AY472" s="13">
        <f t="shared" si="148"/>
        <v>1</v>
      </c>
      <c r="AZ472" s="13" t="str">
        <f t="shared" si="149"/>
        <v>徐晃魂珠-4 等级-1</v>
      </c>
      <c r="BA472" s="25" t="s">
        <v>1409</v>
      </c>
      <c r="BB472" s="14">
        <f t="shared" si="150"/>
        <v>120</v>
      </c>
      <c r="BC472" s="25" t="s">
        <v>1410</v>
      </c>
      <c r="BD472" s="14">
        <f t="shared" si="151"/>
        <v>67</v>
      </c>
      <c r="BE472" s="25" t="s">
        <v>1411</v>
      </c>
      <c r="BF472" s="14">
        <f t="shared" si="152"/>
        <v>3200</v>
      </c>
    </row>
    <row r="473" spans="45:58" ht="16.5" x14ac:dyDescent="0.2">
      <c r="AS473" s="13">
        <v>470</v>
      </c>
      <c r="AT473" s="13">
        <f t="shared" si="145"/>
        <v>8</v>
      </c>
      <c r="AU473" s="13">
        <f t="shared" si="146"/>
        <v>1102009</v>
      </c>
      <c r="AV473" s="13" t="s">
        <v>1380</v>
      </c>
      <c r="AW473" s="13">
        <f t="shared" si="147"/>
        <v>4</v>
      </c>
      <c r="AX473" s="13" t="s">
        <v>1401</v>
      </c>
      <c r="AY473" s="13">
        <f t="shared" si="148"/>
        <v>2</v>
      </c>
      <c r="AZ473" s="13" t="str">
        <f t="shared" si="149"/>
        <v>徐晃魂珠-4 等级-2</v>
      </c>
      <c r="BA473" s="25" t="s">
        <v>1409</v>
      </c>
      <c r="BB473" s="14">
        <f t="shared" si="150"/>
        <v>180</v>
      </c>
      <c r="BC473" s="25" t="s">
        <v>1410</v>
      </c>
      <c r="BD473" s="14">
        <f t="shared" si="151"/>
        <v>100</v>
      </c>
      <c r="BE473" s="25" t="s">
        <v>1411</v>
      </c>
      <c r="BF473" s="14">
        <f t="shared" si="152"/>
        <v>4800</v>
      </c>
    </row>
    <row r="474" spans="45:58" ht="16.5" x14ac:dyDescent="0.2">
      <c r="AS474" s="13">
        <v>471</v>
      </c>
      <c r="AT474" s="13">
        <f t="shared" si="145"/>
        <v>8</v>
      </c>
      <c r="AU474" s="13">
        <f t="shared" si="146"/>
        <v>1102009</v>
      </c>
      <c r="AV474" s="13" t="s">
        <v>1380</v>
      </c>
      <c r="AW474" s="13">
        <f t="shared" si="147"/>
        <v>4</v>
      </c>
      <c r="AX474" s="13" t="s">
        <v>1401</v>
      </c>
      <c r="AY474" s="13">
        <f t="shared" si="148"/>
        <v>3</v>
      </c>
      <c r="AZ474" s="13" t="str">
        <f t="shared" si="149"/>
        <v>徐晃魂珠-4 等级-3</v>
      </c>
      <c r="BA474" s="25" t="s">
        <v>1409</v>
      </c>
      <c r="BB474" s="14">
        <f t="shared" si="150"/>
        <v>240</v>
      </c>
      <c r="BC474" s="25" t="s">
        <v>1410</v>
      </c>
      <c r="BD474" s="14">
        <f t="shared" si="151"/>
        <v>133</v>
      </c>
      <c r="BE474" s="25" t="s">
        <v>1411</v>
      </c>
      <c r="BF474" s="14">
        <f t="shared" si="152"/>
        <v>6400</v>
      </c>
    </row>
    <row r="475" spans="45:58" ht="16.5" x14ac:dyDescent="0.2">
      <c r="AS475" s="13">
        <v>472</v>
      </c>
      <c r="AT475" s="13">
        <f t="shared" si="145"/>
        <v>8</v>
      </c>
      <c r="AU475" s="13">
        <f t="shared" si="146"/>
        <v>1102009</v>
      </c>
      <c r="AV475" s="13" t="s">
        <v>1380</v>
      </c>
      <c r="AW475" s="13">
        <f t="shared" si="147"/>
        <v>4</v>
      </c>
      <c r="AX475" s="13" t="s">
        <v>1401</v>
      </c>
      <c r="AY475" s="13">
        <f t="shared" si="148"/>
        <v>4</v>
      </c>
      <c r="AZ475" s="13" t="str">
        <f t="shared" si="149"/>
        <v>徐晃魂珠-4 等级-4</v>
      </c>
      <c r="BA475" s="25" t="s">
        <v>1409</v>
      </c>
      <c r="BB475" s="14">
        <f t="shared" si="150"/>
        <v>360</v>
      </c>
      <c r="BC475" s="25" t="s">
        <v>1410</v>
      </c>
      <c r="BD475" s="14">
        <f t="shared" si="151"/>
        <v>200</v>
      </c>
      <c r="BE475" s="25" t="s">
        <v>1411</v>
      </c>
      <c r="BF475" s="14">
        <f t="shared" si="152"/>
        <v>9600</v>
      </c>
    </row>
    <row r="476" spans="45:58" ht="16.5" x14ac:dyDescent="0.2">
      <c r="AS476" s="13">
        <v>473</v>
      </c>
      <c r="AT476" s="13">
        <f t="shared" si="145"/>
        <v>8</v>
      </c>
      <c r="AU476" s="13">
        <f t="shared" si="146"/>
        <v>1102009</v>
      </c>
      <c r="AV476" s="13" t="s">
        <v>1380</v>
      </c>
      <c r="AW476" s="13">
        <f t="shared" si="147"/>
        <v>4</v>
      </c>
      <c r="AX476" s="13" t="s">
        <v>1401</v>
      </c>
      <c r="AY476" s="13">
        <f t="shared" si="148"/>
        <v>5</v>
      </c>
      <c r="AZ476" s="13" t="str">
        <f t="shared" si="149"/>
        <v>徐晃魂珠-4 等级-5</v>
      </c>
      <c r="BA476" s="25" t="s">
        <v>1409</v>
      </c>
      <c r="BB476" s="14">
        <f t="shared" si="150"/>
        <v>480</v>
      </c>
      <c r="BC476" s="25" t="s">
        <v>1410</v>
      </c>
      <c r="BD476" s="14">
        <f t="shared" si="151"/>
        <v>267</v>
      </c>
      <c r="BE476" s="25" t="s">
        <v>1411</v>
      </c>
      <c r="BF476" s="14">
        <f t="shared" si="152"/>
        <v>12800</v>
      </c>
    </row>
    <row r="477" spans="45:58" ht="16.5" x14ac:dyDescent="0.2">
      <c r="AS477" s="13">
        <v>474</v>
      </c>
      <c r="AT477" s="13">
        <f t="shared" si="145"/>
        <v>8</v>
      </c>
      <c r="AU477" s="13">
        <f t="shared" si="146"/>
        <v>1102009</v>
      </c>
      <c r="AV477" s="13" t="s">
        <v>1380</v>
      </c>
      <c r="AW477" s="13">
        <f t="shared" si="147"/>
        <v>4</v>
      </c>
      <c r="AX477" s="13" t="s">
        <v>1401</v>
      </c>
      <c r="AY477" s="13">
        <f t="shared" si="148"/>
        <v>6</v>
      </c>
      <c r="AZ477" s="13" t="str">
        <f t="shared" si="149"/>
        <v>徐晃魂珠-4 等级-6</v>
      </c>
      <c r="BA477" s="25" t="s">
        <v>1409</v>
      </c>
      <c r="BB477" s="14">
        <f t="shared" si="150"/>
        <v>600</v>
      </c>
      <c r="BC477" s="25" t="s">
        <v>1410</v>
      </c>
      <c r="BD477" s="14">
        <f t="shared" si="151"/>
        <v>333</v>
      </c>
      <c r="BE477" s="25" t="s">
        <v>1411</v>
      </c>
      <c r="BF477" s="14">
        <f t="shared" si="152"/>
        <v>16000</v>
      </c>
    </row>
    <row r="478" spans="45:58" ht="16.5" x14ac:dyDescent="0.2">
      <c r="AS478" s="13">
        <v>475</v>
      </c>
      <c r="AT478" s="13">
        <f t="shared" si="145"/>
        <v>8</v>
      </c>
      <c r="AU478" s="13">
        <f t="shared" si="146"/>
        <v>1102009</v>
      </c>
      <c r="AV478" s="13" t="s">
        <v>1380</v>
      </c>
      <c r="AW478" s="13">
        <f t="shared" si="147"/>
        <v>4</v>
      </c>
      <c r="AX478" s="13" t="s">
        <v>1401</v>
      </c>
      <c r="AY478" s="13">
        <f t="shared" si="148"/>
        <v>7</v>
      </c>
      <c r="AZ478" s="13" t="str">
        <f t="shared" si="149"/>
        <v>徐晃魂珠-4 等级-7</v>
      </c>
      <c r="BA478" s="25" t="s">
        <v>1409</v>
      </c>
      <c r="BB478" s="14">
        <f t="shared" si="150"/>
        <v>720</v>
      </c>
      <c r="BC478" s="25" t="s">
        <v>1410</v>
      </c>
      <c r="BD478" s="14">
        <f t="shared" si="151"/>
        <v>400</v>
      </c>
      <c r="BE478" s="25" t="s">
        <v>1411</v>
      </c>
      <c r="BF478" s="14">
        <f t="shared" si="152"/>
        <v>19200</v>
      </c>
    </row>
    <row r="479" spans="45:58" ht="16.5" x14ac:dyDescent="0.2">
      <c r="AS479" s="13">
        <v>476</v>
      </c>
      <c r="AT479" s="13">
        <f t="shared" si="145"/>
        <v>8</v>
      </c>
      <c r="AU479" s="13">
        <f t="shared" si="146"/>
        <v>1102009</v>
      </c>
      <c r="AV479" s="13" t="s">
        <v>1380</v>
      </c>
      <c r="AW479" s="13">
        <f t="shared" si="147"/>
        <v>4</v>
      </c>
      <c r="AX479" s="13" t="s">
        <v>1401</v>
      </c>
      <c r="AY479" s="13">
        <f t="shared" si="148"/>
        <v>8</v>
      </c>
      <c r="AZ479" s="13" t="str">
        <f t="shared" si="149"/>
        <v>徐晃魂珠-4 等级-8</v>
      </c>
      <c r="BA479" s="25" t="s">
        <v>1409</v>
      </c>
      <c r="BB479" s="14">
        <f t="shared" si="150"/>
        <v>840</v>
      </c>
      <c r="BC479" s="25" t="s">
        <v>1410</v>
      </c>
      <c r="BD479" s="14">
        <f t="shared" si="151"/>
        <v>467</v>
      </c>
      <c r="BE479" s="25" t="s">
        <v>1411</v>
      </c>
      <c r="BF479" s="14">
        <f t="shared" si="152"/>
        <v>22400</v>
      </c>
    </row>
    <row r="480" spans="45:58" ht="16.5" x14ac:dyDescent="0.2">
      <c r="AS480" s="13">
        <v>477</v>
      </c>
      <c r="AT480" s="13">
        <f t="shared" si="145"/>
        <v>8</v>
      </c>
      <c r="AU480" s="13">
        <f t="shared" si="146"/>
        <v>1102009</v>
      </c>
      <c r="AV480" s="13" t="s">
        <v>1380</v>
      </c>
      <c r="AW480" s="13">
        <f t="shared" si="147"/>
        <v>4</v>
      </c>
      <c r="AX480" s="13" t="s">
        <v>1401</v>
      </c>
      <c r="AY480" s="13">
        <f t="shared" si="148"/>
        <v>9</v>
      </c>
      <c r="AZ480" s="13" t="str">
        <f t="shared" si="149"/>
        <v>徐晃魂珠-4 等级-9</v>
      </c>
      <c r="BA480" s="25" t="s">
        <v>1409</v>
      </c>
      <c r="BB480" s="14">
        <f t="shared" si="150"/>
        <v>960</v>
      </c>
      <c r="BC480" s="25" t="s">
        <v>1410</v>
      </c>
      <c r="BD480" s="14">
        <f t="shared" si="151"/>
        <v>533</v>
      </c>
      <c r="BE480" s="25" t="s">
        <v>1411</v>
      </c>
      <c r="BF480" s="14">
        <f t="shared" si="152"/>
        <v>25600</v>
      </c>
    </row>
    <row r="481" spans="45:58" ht="16.5" x14ac:dyDescent="0.2">
      <c r="AS481" s="13">
        <v>478</v>
      </c>
      <c r="AT481" s="13">
        <f t="shared" si="145"/>
        <v>8</v>
      </c>
      <c r="AU481" s="13">
        <f t="shared" si="146"/>
        <v>1102009</v>
      </c>
      <c r="AV481" s="13" t="s">
        <v>1380</v>
      </c>
      <c r="AW481" s="13">
        <f t="shared" si="147"/>
        <v>5</v>
      </c>
      <c r="AX481" s="13" t="s">
        <v>1401</v>
      </c>
      <c r="AY481" s="13">
        <f t="shared" si="148"/>
        <v>1</v>
      </c>
      <c r="AZ481" s="13" t="str">
        <f t="shared" si="149"/>
        <v>徐晃魂珠-5 等级-1</v>
      </c>
      <c r="BA481" s="25" t="s">
        <v>1409</v>
      </c>
      <c r="BB481" s="14">
        <f t="shared" si="150"/>
        <v>240</v>
      </c>
      <c r="BC481" s="25" t="s">
        <v>1410</v>
      </c>
      <c r="BD481" s="14">
        <f t="shared" si="151"/>
        <v>133</v>
      </c>
      <c r="BE481" s="25" t="s">
        <v>1411</v>
      </c>
      <c r="BF481" s="14">
        <f t="shared" si="152"/>
        <v>6400</v>
      </c>
    </row>
    <row r="482" spans="45:58" ht="16.5" x14ac:dyDescent="0.2">
      <c r="AS482" s="13">
        <v>479</v>
      </c>
      <c r="AT482" s="13">
        <f t="shared" si="145"/>
        <v>8</v>
      </c>
      <c r="AU482" s="13">
        <f t="shared" si="146"/>
        <v>1102009</v>
      </c>
      <c r="AV482" s="13" t="s">
        <v>1380</v>
      </c>
      <c r="AW482" s="13">
        <f t="shared" si="147"/>
        <v>5</v>
      </c>
      <c r="AX482" s="13" t="s">
        <v>1401</v>
      </c>
      <c r="AY482" s="13">
        <f t="shared" si="148"/>
        <v>2</v>
      </c>
      <c r="AZ482" s="13" t="str">
        <f t="shared" si="149"/>
        <v>徐晃魂珠-5 等级-2</v>
      </c>
      <c r="BA482" s="25" t="s">
        <v>1409</v>
      </c>
      <c r="BB482" s="14">
        <f t="shared" si="150"/>
        <v>360</v>
      </c>
      <c r="BC482" s="25" t="s">
        <v>1410</v>
      </c>
      <c r="BD482" s="14">
        <f t="shared" si="151"/>
        <v>200</v>
      </c>
      <c r="BE482" s="25" t="s">
        <v>1411</v>
      </c>
      <c r="BF482" s="14">
        <f t="shared" si="152"/>
        <v>9600</v>
      </c>
    </row>
    <row r="483" spans="45:58" ht="16.5" x14ac:dyDescent="0.2">
      <c r="AS483" s="13">
        <v>480</v>
      </c>
      <c r="AT483" s="13">
        <f t="shared" si="145"/>
        <v>8</v>
      </c>
      <c r="AU483" s="13">
        <f t="shared" si="146"/>
        <v>1102009</v>
      </c>
      <c r="AV483" s="13" t="s">
        <v>1380</v>
      </c>
      <c r="AW483" s="13">
        <f t="shared" si="147"/>
        <v>5</v>
      </c>
      <c r="AX483" s="13" t="s">
        <v>1401</v>
      </c>
      <c r="AY483" s="13">
        <f t="shared" si="148"/>
        <v>3</v>
      </c>
      <c r="AZ483" s="13" t="str">
        <f t="shared" si="149"/>
        <v>徐晃魂珠-5 等级-3</v>
      </c>
      <c r="BA483" s="25" t="s">
        <v>1409</v>
      </c>
      <c r="BB483" s="14">
        <f t="shared" si="150"/>
        <v>480</v>
      </c>
      <c r="BC483" s="25" t="s">
        <v>1410</v>
      </c>
      <c r="BD483" s="14">
        <f t="shared" si="151"/>
        <v>267</v>
      </c>
      <c r="BE483" s="25" t="s">
        <v>1411</v>
      </c>
      <c r="BF483" s="14">
        <f t="shared" si="152"/>
        <v>12800</v>
      </c>
    </row>
    <row r="484" spans="45:58" ht="16.5" x14ac:dyDescent="0.2">
      <c r="AS484" s="13">
        <v>481</v>
      </c>
      <c r="AT484" s="13">
        <f t="shared" si="145"/>
        <v>8</v>
      </c>
      <c r="AU484" s="13">
        <f t="shared" si="146"/>
        <v>1102009</v>
      </c>
      <c r="AV484" s="13" t="s">
        <v>1380</v>
      </c>
      <c r="AW484" s="13">
        <f t="shared" si="147"/>
        <v>5</v>
      </c>
      <c r="AX484" s="13" t="s">
        <v>1401</v>
      </c>
      <c r="AY484" s="13">
        <f t="shared" si="148"/>
        <v>4</v>
      </c>
      <c r="AZ484" s="13" t="str">
        <f t="shared" si="149"/>
        <v>徐晃魂珠-5 等级-4</v>
      </c>
      <c r="BA484" s="25" t="s">
        <v>1409</v>
      </c>
      <c r="BB484" s="14">
        <f t="shared" si="150"/>
        <v>720</v>
      </c>
      <c r="BC484" s="25" t="s">
        <v>1410</v>
      </c>
      <c r="BD484" s="14">
        <f t="shared" si="151"/>
        <v>400</v>
      </c>
      <c r="BE484" s="25" t="s">
        <v>1411</v>
      </c>
      <c r="BF484" s="14">
        <f t="shared" si="152"/>
        <v>19200</v>
      </c>
    </row>
    <row r="485" spans="45:58" ht="16.5" x14ac:dyDescent="0.2">
      <c r="AS485" s="13">
        <v>482</v>
      </c>
      <c r="AT485" s="13">
        <f t="shared" si="145"/>
        <v>8</v>
      </c>
      <c r="AU485" s="13">
        <f t="shared" si="146"/>
        <v>1102009</v>
      </c>
      <c r="AV485" s="13" t="s">
        <v>1380</v>
      </c>
      <c r="AW485" s="13">
        <f t="shared" si="147"/>
        <v>5</v>
      </c>
      <c r="AX485" s="13" t="s">
        <v>1401</v>
      </c>
      <c r="AY485" s="13">
        <f t="shared" si="148"/>
        <v>5</v>
      </c>
      <c r="AZ485" s="13" t="str">
        <f t="shared" si="149"/>
        <v>徐晃魂珠-5 等级-5</v>
      </c>
      <c r="BA485" s="25" t="s">
        <v>1409</v>
      </c>
      <c r="BB485" s="14">
        <f t="shared" si="150"/>
        <v>960</v>
      </c>
      <c r="BC485" s="25" t="s">
        <v>1410</v>
      </c>
      <c r="BD485" s="14">
        <f t="shared" si="151"/>
        <v>533</v>
      </c>
      <c r="BE485" s="25" t="s">
        <v>1411</v>
      </c>
      <c r="BF485" s="14">
        <f t="shared" si="152"/>
        <v>25600</v>
      </c>
    </row>
    <row r="486" spans="45:58" ht="16.5" x14ac:dyDescent="0.2">
      <c r="AS486" s="13">
        <v>483</v>
      </c>
      <c r="AT486" s="13">
        <f t="shared" si="145"/>
        <v>8</v>
      </c>
      <c r="AU486" s="13">
        <f t="shared" si="146"/>
        <v>1102009</v>
      </c>
      <c r="AV486" s="13" t="s">
        <v>1380</v>
      </c>
      <c r="AW486" s="13">
        <f t="shared" si="147"/>
        <v>5</v>
      </c>
      <c r="AX486" s="13" t="s">
        <v>1401</v>
      </c>
      <c r="AY486" s="13">
        <f t="shared" si="148"/>
        <v>6</v>
      </c>
      <c r="AZ486" s="13" t="str">
        <f t="shared" si="149"/>
        <v>徐晃魂珠-5 等级-6</v>
      </c>
      <c r="BA486" s="25" t="s">
        <v>1409</v>
      </c>
      <c r="BB486" s="14">
        <f t="shared" si="150"/>
        <v>1200</v>
      </c>
      <c r="BC486" s="25" t="s">
        <v>1410</v>
      </c>
      <c r="BD486" s="14">
        <f t="shared" si="151"/>
        <v>667</v>
      </c>
      <c r="BE486" s="25" t="s">
        <v>1411</v>
      </c>
      <c r="BF486" s="14">
        <f t="shared" si="152"/>
        <v>32000</v>
      </c>
    </row>
    <row r="487" spans="45:58" ht="16.5" x14ac:dyDescent="0.2">
      <c r="AS487" s="13">
        <v>484</v>
      </c>
      <c r="AT487" s="13">
        <f t="shared" si="145"/>
        <v>8</v>
      </c>
      <c r="AU487" s="13">
        <f t="shared" si="146"/>
        <v>1102009</v>
      </c>
      <c r="AV487" s="13" t="s">
        <v>1380</v>
      </c>
      <c r="AW487" s="13">
        <f t="shared" si="147"/>
        <v>5</v>
      </c>
      <c r="AX487" s="13" t="s">
        <v>1401</v>
      </c>
      <c r="AY487" s="13">
        <f t="shared" si="148"/>
        <v>7</v>
      </c>
      <c r="AZ487" s="13" t="str">
        <f t="shared" si="149"/>
        <v>徐晃魂珠-5 等级-7</v>
      </c>
      <c r="BA487" s="25" t="s">
        <v>1409</v>
      </c>
      <c r="BB487" s="14">
        <f t="shared" si="150"/>
        <v>1440</v>
      </c>
      <c r="BC487" s="25" t="s">
        <v>1410</v>
      </c>
      <c r="BD487" s="14">
        <f t="shared" si="151"/>
        <v>800</v>
      </c>
      <c r="BE487" s="25" t="s">
        <v>1411</v>
      </c>
      <c r="BF487" s="14">
        <f t="shared" si="152"/>
        <v>38400</v>
      </c>
    </row>
    <row r="488" spans="45:58" ht="16.5" x14ac:dyDescent="0.2">
      <c r="AS488" s="13">
        <v>485</v>
      </c>
      <c r="AT488" s="13">
        <f t="shared" si="145"/>
        <v>8</v>
      </c>
      <c r="AU488" s="13">
        <f t="shared" si="146"/>
        <v>1102009</v>
      </c>
      <c r="AV488" s="13" t="s">
        <v>1380</v>
      </c>
      <c r="AW488" s="13">
        <f t="shared" si="147"/>
        <v>5</v>
      </c>
      <c r="AX488" s="13" t="s">
        <v>1401</v>
      </c>
      <c r="AY488" s="13">
        <f t="shared" si="148"/>
        <v>8</v>
      </c>
      <c r="AZ488" s="13" t="str">
        <f t="shared" si="149"/>
        <v>徐晃魂珠-5 等级-8</v>
      </c>
      <c r="BA488" s="25" t="s">
        <v>1409</v>
      </c>
      <c r="BB488" s="14">
        <f t="shared" si="150"/>
        <v>1680</v>
      </c>
      <c r="BC488" s="25" t="s">
        <v>1410</v>
      </c>
      <c r="BD488" s="14">
        <f t="shared" si="151"/>
        <v>933</v>
      </c>
      <c r="BE488" s="25" t="s">
        <v>1411</v>
      </c>
      <c r="BF488" s="14">
        <f t="shared" si="152"/>
        <v>44800</v>
      </c>
    </row>
    <row r="489" spans="45:58" ht="16.5" x14ac:dyDescent="0.2">
      <c r="AS489" s="13">
        <v>486</v>
      </c>
      <c r="AT489" s="13">
        <f t="shared" si="145"/>
        <v>8</v>
      </c>
      <c r="AU489" s="13">
        <f t="shared" si="146"/>
        <v>1102009</v>
      </c>
      <c r="AV489" s="13" t="s">
        <v>1380</v>
      </c>
      <c r="AW489" s="13">
        <f t="shared" si="147"/>
        <v>5</v>
      </c>
      <c r="AX489" s="13" t="s">
        <v>1401</v>
      </c>
      <c r="AY489" s="13">
        <f t="shared" si="148"/>
        <v>9</v>
      </c>
      <c r="AZ489" s="13" t="str">
        <f t="shared" si="149"/>
        <v>徐晃魂珠-5 等级-9</v>
      </c>
      <c r="BA489" s="25" t="s">
        <v>1409</v>
      </c>
      <c r="BB489" s="14">
        <f t="shared" si="150"/>
        <v>1920</v>
      </c>
      <c r="BC489" s="25" t="s">
        <v>1410</v>
      </c>
      <c r="BD489" s="14">
        <f t="shared" si="151"/>
        <v>1067</v>
      </c>
      <c r="BE489" s="25" t="s">
        <v>1411</v>
      </c>
      <c r="BF489" s="14">
        <f t="shared" si="152"/>
        <v>51200</v>
      </c>
    </row>
    <row r="490" spans="45:58" ht="16.5" x14ac:dyDescent="0.2">
      <c r="AS490" s="13">
        <v>487</v>
      </c>
      <c r="AT490" s="13">
        <f t="shared" si="145"/>
        <v>8</v>
      </c>
      <c r="AU490" s="13">
        <f t="shared" si="146"/>
        <v>1102009</v>
      </c>
      <c r="AV490" s="13" t="s">
        <v>1380</v>
      </c>
      <c r="AW490" s="13">
        <f t="shared" si="147"/>
        <v>6</v>
      </c>
      <c r="AX490" s="13" t="s">
        <v>1401</v>
      </c>
      <c r="AY490" s="13">
        <f t="shared" si="148"/>
        <v>1</v>
      </c>
      <c r="AZ490" s="13" t="str">
        <f t="shared" si="149"/>
        <v>徐晃魂珠-6 等级-1</v>
      </c>
      <c r="BA490" s="25" t="s">
        <v>1409</v>
      </c>
      <c r="BB490" s="14">
        <f t="shared" si="150"/>
        <v>360</v>
      </c>
      <c r="BC490" s="25" t="s">
        <v>1410</v>
      </c>
      <c r="BD490" s="14">
        <f t="shared" si="151"/>
        <v>200</v>
      </c>
      <c r="BE490" s="25" t="s">
        <v>1411</v>
      </c>
      <c r="BF490" s="14">
        <f t="shared" si="152"/>
        <v>9600</v>
      </c>
    </row>
    <row r="491" spans="45:58" ht="16.5" x14ac:dyDescent="0.2">
      <c r="AS491" s="13">
        <v>488</v>
      </c>
      <c r="AT491" s="13">
        <f t="shared" si="145"/>
        <v>8</v>
      </c>
      <c r="AU491" s="13">
        <f t="shared" si="146"/>
        <v>1102009</v>
      </c>
      <c r="AV491" s="13" t="s">
        <v>1380</v>
      </c>
      <c r="AW491" s="13">
        <f t="shared" si="147"/>
        <v>6</v>
      </c>
      <c r="AX491" s="13" t="s">
        <v>1401</v>
      </c>
      <c r="AY491" s="13">
        <f t="shared" si="148"/>
        <v>2</v>
      </c>
      <c r="AZ491" s="13" t="str">
        <f t="shared" si="149"/>
        <v>徐晃魂珠-6 等级-2</v>
      </c>
      <c r="BA491" s="25" t="s">
        <v>1409</v>
      </c>
      <c r="BB491" s="14">
        <f t="shared" si="150"/>
        <v>540</v>
      </c>
      <c r="BC491" s="25" t="s">
        <v>1410</v>
      </c>
      <c r="BD491" s="14">
        <f t="shared" si="151"/>
        <v>300</v>
      </c>
      <c r="BE491" s="25" t="s">
        <v>1411</v>
      </c>
      <c r="BF491" s="14">
        <f t="shared" si="152"/>
        <v>14400</v>
      </c>
    </row>
    <row r="492" spans="45:58" ht="16.5" x14ac:dyDescent="0.2">
      <c r="AS492" s="13">
        <v>489</v>
      </c>
      <c r="AT492" s="13">
        <f t="shared" si="145"/>
        <v>8</v>
      </c>
      <c r="AU492" s="13">
        <f t="shared" si="146"/>
        <v>1102009</v>
      </c>
      <c r="AV492" s="13" t="s">
        <v>1380</v>
      </c>
      <c r="AW492" s="13">
        <f t="shared" si="147"/>
        <v>6</v>
      </c>
      <c r="AX492" s="13" t="s">
        <v>1401</v>
      </c>
      <c r="AY492" s="13">
        <f t="shared" si="148"/>
        <v>3</v>
      </c>
      <c r="AZ492" s="13" t="str">
        <f t="shared" si="149"/>
        <v>徐晃魂珠-6 等级-3</v>
      </c>
      <c r="BA492" s="25" t="s">
        <v>1409</v>
      </c>
      <c r="BB492" s="14">
        <f t="shared" si="150"/>
        <v>720</v>
      </c>
      <c r="BC492" s="25" t="s">
        <v>1410</v>
      </c>
      <c r="BD492" s="14">
        <f t="shared" si="151"/>
        <v>400</v>
      </c>
      <c r="BE492" s="25" t="s">
        <v>1411</v>
      </c>
      <c r="BF492" s="14">
        <f t="shared" si="152"/>
        <v>19200</v>
      </c>
    </row>
    <row r="493" spans="45:58" ht="16.5" x14ac:dyDescent="0.2">
      <c r="AS493" s="13">
        <v>490</v>
      </c>
      <c r="AT493" s="13">
        <f t="shared" si="145"/>
        <v>8</v>
      </c>
      <c r="AU493" s="13">
        <f t="shared" si="146"/>
        <v>1102009</v>
      </c>
      <c r="AV493" s="13" t="s">
        <v>1380</v>
      </c>
      <c r="AW493" s="13">
        <f t="shared" si="147"/>
        <v>6</v>
      </c>
      <c r="AX493" s="13" t="s">
        <v>1401</v>
      </c>
      <c r="AY493" s="13">
        <f t="shared" si="148"/>
        <v>4</v>
      </c>
      <c r="AZ493" s="13" t="str">
        <f t="shared" si="149"/>
        <v>徐晃魂珠-6 等级-4</v>
      </c>
      <c r="BA493" s="25" t="s">
        <v>1409</v>
      </c>
      <c r="BB493" s="14">
        <f t="shared" si="150"/>
        <v>1080</v>
      </c>
      <c r="BC493" s="25" t="s">
        <v>1410</v>
      </c>
      <c r="BD493" s="14">
        <f t="shared" si="151"/>
        <v>600</v>
      </c>
      <c r="BE493" s="25" t="s">
        <v>1411</v>
      </c>
      <c r="BF493" s="14">
        <f t="shared" si="152"/>
        <v>28800</v>
      </c>
    </row>
    <row r="494" spans="45:58" ht="16.5" x14ac:dyDescent="0.2">
      <c r="AS494" s="13">
        <v>491</v>
      </c>
      <c r="AT494" s="13">
        <f t="shared" si="145"/>
        <v>8</v>
      </c>
      <c r="AU494" s="13">
        <f t="shared" si="146"/>
        <v>1102009</v>
      </c>
      <c r="AV494" s="13" t="s">
        <v>1380</v>
      </c>
      <c r="AW494" s="13">
        <f t="shared" si="147"/>
        <v>6</v>
      </c>
      <c r="AX494" s="13" t="s">
        <v>1401</v>
      </c>
      <c r="AY494" s="13">
        <f t="shared" si="148"/>
        <v>5</v>
      </c>
      <c r="AZ494" s="13" t="str">
        <f t="shared" si="149"/>
        <v>徐晃魂珠-6 等级-5</v>
      </c>
      <c r="BA494" s="25" t="s">
        <v>1409</v>
      </c>
      <c r="BB494" s="14">
        <f t="shared" si="150"/>
        <v>1440</v>
      </c>
      <c r="BC494" s="25" t="s">
        <v>1410</v>
      </c>
      <c r="BD494" s="14">
        <f t="shared" si="151"/>
        <v>800</v>
      </c>
      <c r="BE494" s="25" t="s">
        <v>1411</v>
      </c>
      <c r="BF494" s="14">
        <f t="shared" si="152"/>
        <v>38400</v>
      </c>
    </row>
    <row r="495" spans="45:58" ht="16.5" x14ac:dyDescent="0.2">
      <c r="AS495" s="13">
        <v>492</v>
      </c>
      <c r="AT495" s="13">
        <f t="shared" si="145"/>
        <v>8</v>
      </c>
      <c r="AU495" s="13">
        <f t="shared" si="146"/>
        <v>1102009</v>
      </c>
      <c r="AV495" s="13" t="s">
        <v>1380</v>
      </c>
      <c r="AW495" s="13">
        <f t="shared" si="147"/>
        <v>6</v>
      </c>
      <c r="AX495" s="13" t="s">
        <v>1401</v>
      </c>
      <c r="AY495" s="13">
        <f t="shared" si="148"/>
        <v>6</v>
      </c>
      <c r="AZ495" s="13" t="str">
        <f t="shared" si="149"/>
        <v>徐晃魂珠-6 等级-6</v>
      </c>
      <c r="BA495" s="25" t="s">
        <v>1409</v>
      </c>
      <c r="BB495" s="14">
        <f t="shared" si="150"/>
        <v>1800</v>
      </c>
      <c r="BC495" s="25" t="s">
        <v>1410</v>
      </c>
      <c r="BD495" s="14">
        <f t="shared" si="151"/>
        <v>1000</v>
      </c>
      <c r="BE495" s="25" t="s">
        <v>1411</v>
      </c>
      <c r="BF495" s="14">
        <f t="shared" si="152"/>
        <v>48000</v>
      </c>
    </row>
    <row r="496" spans="45:58" ht="16.5" x14ac:dyDescent="0.2">
      <c r="AS496" s="13">
        <v>493</v>
      </c>
      <c r="AT496" s="13">
        <f t="shared" si="145"/>
        <v>8</v>
      </c>
      <c r="AU496" s="13">
        <f t="shared" si="146"/>
        <v>1102009</v>
      </c>
      <c r="AV496" s="13" t="s">
        <v>1380</v>
      </c>
      <c r="AW496" s="13">
        <f t="shared" si="147"/>
        <v>6</v>
      </c>
      <c r="AX496" s="13" t="s">
        <v>1401</v>
      </c>
      <c r="AY496" s="13">
        <f t="shared" si="148"/>
        <v>7</v>
      </c>
      <c r="AZ496" s="13" t="str">
        <f t="shared" si="149"/>
        <v>徐晃魂珠-6 等级-7</v>
      </c>
      <c r="BA496" s="25" t="s">
        <v>1409</v>
      </c>
      <c r="BB496" s="14">
        <f t="shared" si="150"/>
        <v>2160</v>
      </c>
      <c r="BC496" s="25" t="s">
        <v>1410</v>
      </c>
      <c r="BD496" s="14">
        <f t="shared" si="151"/>
        <v>1200</v>
      </c>
      <c r="BE496" s="25" t="s">
        <v>1411</v>
      </c>
      <c r="BF496" s="14">
        <f t="shared" si="152"/>
        <v>57600</v>
      </c>
    </row>
    <row r="497" spans="45:58" ht="16.5" x14ac:dyDescent="0.2">
      <c r="AS497" s="13">
        <v>494</v>
      </c>
      <c r="AT497" s="13">
        <f t="shared" si="145"/>
        <v>8</v>
      </c>
      <c r="AU497" s="13">
        <f t="shared" si="146"/>
        <v>1102009</v>
      </c>
      <c r="AV497" s="13" t="s">
        <v>1380</v>
      </c>
      <c r="AW497" s="13">
        <f t="shared" si="147"/>
        <v>6</v>
      </c>
      <c r="AX497" s="13" t="s">
        <v>1401</v>
      </c>
      <c r="AY497" s="13">
        <f t="shared" si="148"/>
        <v>8</v>
      </c>
      <c r="AZ497" s="13" t="str">
        <f t="shared" si="149"/>
        <v>徐晃魂珠-6 等级-8</v>
      </c>
      <c r="BA497" s="25" t="s">
        <v>1409</v>
      </c>
      <c r="BB497" s="14">
        <f t="shared" si="150"/>
        <v>2520</v>
      </c>
      <c r="BC497" s="25" t="s">
        <v>1410</v>
      </c>
      <c r="BD497" s="14">
        <f t="shared" si="151"/>
        <v>1400</v>
      </c>
      <c r="BE497" s="25" t="s">
        <v>1411</v>
      </c>
      <c r="BF497" s="14">
        <f t="shared" si="152"/>
        <v>67200</v>
      </c>
    </row>
    <row r="498" spans="45:58" ht="16.5" x14ac:dyDescent="0.2">
      <c r="AS498" s="13">
        <v>495</v>
      </c>
      <c r="AT498" s="13">
        <f t="shared" si="145"/>
        <v>8</v>
      </c>
      <c r="AU498" s="13">
        <f t="shared" si="146"/>
        <v>1102009</v>
      </c>
      <c r="AV498" s="13" t="s">
        <v>1380</v>
      </c>
      <c r="AW498" s="13">
        <f t="shared" si="147"/>
        <v>6</v>
      </c>
      <c r="AX498" s="13" t="s">
        <v>1401</v>
      </c>
      <c r="AY498" s="13">
        <f t="shared" si="148"/>
        <v>9</v>
      </c>
      <c r="AZ498" s="13" t="str">
        <f t="shared" si="149"/>
        <v>徐晃魂珠-6 等级-9</v>
      </c>
      <c r="BA498" s="25" t="s">
        <v>1409</v>
      </c>
      <c r="BB498" s="14">
        <f t="shared" si="150"/>
        <v>2880</v>
      </c>
      <c r="BC498" s="25" t="s">
        <v>1410</v>
      </c>
      <c r="BD498" s="14">
        <f t="shared" si="151"/>
        <v>1600</v>
      </c>
      <c r="BE498" s="25" t="s">
        <v>1411</v>
      </c>
      <c r="BF498" s="14">
        <f t="shared" si="152"/>
        <v>76800</v>
      </c>
    </row>
    <row r="499" spans="45:58" ht="16.5" x14ac:dyDescent="0.2">
      <c r="AS499" s="13">
        <v>496</v>
      </c>
      <c r="AT499" s="13">
        <f t="shared" si="145"/>
        <v>8</v>
      </c>
      <c r="AU499" s="13">
        <f t="shared" si="146"/>
        <v>1102009</v>
      </c>
      <c r="AV499" s="13" t="s">
        <v>1380</v>
      </c>
      <c r="AW499" s="13">
        <f t="shared" si="147"/>
        <v>7</v>
      </c>
      <c r="AX499" s="13" t="s">
        <v>1401</v>
      </c>
      <c r="AY499" s="13">
        <f t="shared" si="148"/>
        <v>1</v>
      </c>
      <c r="AZ499" s="13" t="str">
        <f t="shared" si="149"/>
        <v>徐晃魂珠-7 等级-1</v>
      </c>
      <c r="BA499" s="25" t="s">
        <v>1409</v>
      </c>
      <c r="BB499" s="14">
        <f t="shared" si="150"/>
        <v>480</v>
      </c>
      <c r="BC499" s="25" t="s">
        <v>1410</v>
      </c>
      <c r="BD499" s="14">
        <f t="shared" si="151"/>
        <v>267</v>
      </c>
      <c r="BE499" s="25" t="s">
        <v>1411</v>
      </c>
      <c r="BF499" s="14">
        <f t="shared" si="152"/>
        <v>12800</v>
      </c>
    </row>
    <row r="500" spans="45:58" ht="16.5" x14ac:dyDescent="0.2">
      <c r="AS500" s="13">
        <v>497</v>
      </c>
      <c r="AT500" s="13">
        <f t="shared" si="145"/>
        <v>8</v>
      </c>
      <c r="AU500" s="13">
        <f t="shared" si="146"/>
        <v>1102009</v>
      </c>
      <c r="AV500" s="13" t="s">
        <v>1380</v>
      </c>
      <c r="AW500" s="13">
        <f t="shared" si="147"/>
        <v>7</v>
      </c>
      <c r="AX500" s="13" t="s">
        <v>1401</v>
      </c>
      <c r="AY500" s="13">
        <f t="shared" si="148"/>
        <v>2</v>
      </c>
      <c r="AZ500" s="13" t="str">
        <f t="shared" si="149"/>
        <v>徐晃魂珠-7 等级-2</v>
      </c>
      <c r="BA500" s="25" t="s">
        <v>1409</v>
      </c>
      <c r="BB500" s="14">
        <f t="shared" si="150"/>
        <v>720</v>
      </c>
      <c r="BC500" s="25" t="s">
        <v>1410</v>
      </c>
      <c r="BD500" s="14">
        <f t="shared" si="151"/>
        <v>400</v>
      </c>
      <c r="BE500" s="25" t="s">
        <v>1411</v>
      </c>
      <c r="BF500" s="14">
        <f t="shared" si="152"/>
        <v>19200</v>
      </c>
    </row>
    <row r="501" spans="45:58" ht="16.5" x14ac:dyDescent="0.2">
      <c r="AS501" s="13">
        <v>498</v>
      </c>
      <c r="AT501" s="13">
        <f t="shared" si="145"/>
        <v>8</v>
      </c>
      <c r="AU501" s="13">
        <f t="shared" si="146"/>
        <v>1102009</v>
      </c>
      <c r="AV501" s="13" t="s">
        <v>1380</v>
      </c>
      <c r="AW501" s="13">
        <f t="shared" si="147"/>
        <v>7</v>
      </c>
      <c r="AX501" s="13" t="s">
        <v>1401</v>
      </c>
      <c r="AY501" s="13">
        <f t="shared" si="148"/>
        <v>3</v>
      </c>
      <c r="AZ501" s="13" t="str">
        <f t="shared" si="149"/>
        <v>徐晃魂珠-7 等级-3</v>
      </c>
      <c r="BA501" s="25" t="s">
        <v>1409</v>
      </c>
      <c r="BB501" s="14">
        <f t="shared" si="150"/>
        <v>960</v>
      </c>
      <c r="BC501" s="25" t="s">
        <v>1410</v>
      </c>
      <c r="BD501" s="14">
        <f t="shared" si="151"/>
        <v>533</v>
      </c>
      <c r="BE501" s="25" t="s">
        <v>1411</v>
      </c>
      <c r="BF501" s="14">
        <f t="shared" si="152"/>
        <v>25600</v>
      </c>
    </row>
    <row r="502" spans="45:58" ht="16.5" x14ac:dyDescent="0.2">
      <c r="AS502" s="13">
        <v>499</v>
      </c>
      <c r="AT502" s="13">
        <f t="shared" si="145"/>
        <v>8</v>
      </c>
      <c r="AU502" s="13">
        <f t="shared" si="146"/>
        <v>1102009</v>
      </c>
      <c r="AV502" s="13" t="s">
        <v>1380</v>
      </c>
      <c r="AW502" s="13">
        <f t="shared" si="147"/>
        <v>7</v>
      </c>
      <c r="AX502" s="13" t="s">
        <v>1401</v>
      </c>
      <c r="AY502" s="13">
        <f t="shared" si="148"/>
        <v>4</v>
      </c>
      <c r="AZ502" s="13" t="str">
        <f t="shared" si="149"/>
        <v>徐晃魂珠-7 等级-4</v>
      </c>
      <c r="BA502" s="25" t="s">
        <v>1409</v>
      </c>
      <c r="BB502" s="14">
        <f t="shared" si="150"/>
        <v>1440</v>
      </c>
      <c r="BC502" s="25" t="s">
        <v>1410</v>
      </c>
      <c r="BD502" s="14">
        <f t="shared" si="151"/>
        <v>800</v>
      </c>
      <c r="BE502" s="25" t="s">
        <v>1411</v>
      </c>
      <c r="BF502" s="14">
        <f t="shared" si="152"/>
        <v>38400</v>
      </c>
    </row>
    <row r="503" spans="45:58" ht="16.5" x14ac:dyDescent="0.2">
      <c r="AS503" s="13">
        <v>500</v>
      </c>
      <c r="AT503" s="13">
        <f t="shared" si="145"/>
        <v>8</v>
      </c>
      <c r="AU503" s="13">
        <f t="shared" si="146"/>
        <v>1102009</v>
      </c>
      <c r="AV503" s="13" t="s">
        <v>1380</v>
      </c>
      <c r="AW503" s="13">
        <f t="shared" si="147"/>
        <v>7</v>
      </c>
      <c r="AX503" s="13" t="s">
        <v>1401</v>
      </c>
      <c r="AY503" s="13">
        <f t="shared" si="148"/>
        <v>5</v>
      </c>
      <c r="AZ503" s="13" t="str">
        <f t="shared" si="149"/>
        <v>徐晃魂珠-7 等级-5</v>
      </c>
      <c r="BA503" s="25" t="s">
        <v>1409</v>
      </c>
      <c r="BB503" s="14">
        <f t="shared" si="150"/>
        <v>1920</v>
      </c>
      <c r="BC503" s="25" t="s">
        <v>1410</v>
      </c>
      <c r="BD503" s="14">
        <f t="shared" si="151"/>
        <v>1067</v>
      </c>
      <c r="BE503" s="25" t="s">
        <v>1411</v>
      </c>
      <c r="BF503" s="14">
        <f t="shared" si="152"/>
        <v>51200</v>
      </c>
    </row>
    <row r="504" spans="45:58" ht="16.5" x14ac:dyDescent="0.2">
      <c r="AS504" s="13">
        <v>501</v>
      </c>
      <c r="AT504" s="13">
        <f t="shared" si="145"/>
        <v>8</v>
      </c>
      <c r="AU504" s="13">
        <f t="shared" si="146"/>
        <v>1102009</v>
      </c>
      <c r="AV504" s="13" t="s">
        <v>1380</v>
      </c>
      <c r="AW504" s="13">
        <f t="shared" si="147"/>
        <v>7</v>
      </c>
      <c r="AX504" s="13" t="s">
        <v>1401</v>
      </c>
      <c r="AY504" s="13">
        <f t="shared" si="148"/>
        <v>6</v>
      </c>
      <c r="AZ504" s="13" t="str">
        <f t="shared" si="149"/>
        <v>徐晃魂珠-7 等级-6</v>
      </c>
      <c r="BA504" s="25" t="s">
        <v>1409</v>
      </c>
      <c r="BB504" s="14">
        <f t="shared" si="150"/>
        <v>2400</v>
      </c>
      <c r="BC504" s="25" t="s">
        <v>1410</v>
      </c>
      <c r="BD504" s="14">
        <f t="shared" si="151"/>
        <v>1333</v>
      </c>
      <c r="BE504" s="25" t="s">
        <v>1411</v>
      </c>
      <c r="BF504" s="14">
        <f t="shared" si="152"/>
        <v>64000</v>
      </c>
    </row>
    <row r="505" spans="45:58" ht="16.5" x14ac:dyDescent="0.2">
      <c r="AS505" s="13">
        <v>502</v>
      </c>
      <c r="AT505" s="13">
        <f t="shared" si="145"/>
        <v>8</v>
      </c>
      <c r="AU505" s="13">
        <f t="shared" si="146"/>
        <v>1102009</v>
      </c>
      <c r="AV505" s="13" t="s">
        <v>1380</v>
      </c>
      <c r="AW505" s="13">
        <f t="shared" si="147"/>
        <v>7</v>
      </c>
      <c r="AX505" s="13" t="s">
        <v>1401</v>
      </c>
      <c r="AY505" s="13">
        <f t="shared" si="148"/>
        <v>7</v>
      </c>
      <c r="AZ505" s="13" t="str">
        <f t="shared" si="149"/>
        <v>徐晃魂珠-7 等级-7</v>
      </c>
      <c r="BA505" s="25" t="s">
        <v>1409</v>
      </c>
      <c r="BB505" s="14">
        <f t="shared" si="150"/>
        <v>2880</v>
      </c>
      <c r="BC505" s="25" t="s">
        <v>1410</v>
      </c>
      <c r="BD505" s="14">
        <f t="shared" si="151"/>
        <v>1600</v>
      </c>
      <c r="BE505" s="25" t="s">
        <v>1411</v>
      </c>
      <c r="BF505" s="14">
        <f t="shared" si="152"/>
        <v>76800</v>
      </c>
    </row>
    <row r="506" spans="45:58" ht="16.5" x14ac:dyDescent="0.2">
      <c r="AS506" s="13">
        <v>503</v>
      </c>
      <c r="AT506" s="13">
        <f t="shared" si="145"/>
        <v>8</v>
      </c>
      <c r="AU506" s="13">
        <f t="shared" si="146"/>
        <v>1102009</v>
      </c>
      <c r="AV506" s="13" t="s">
        <v>1380</v>
      </c>
      <c r="AW506" s="13">
        <f t="shared" si="147"/>
        <v>7</v>
      </c>
      <c r="AX506" s="13" t="s">
        <v>1401</v>
      </c>
      <c r="AY506" s="13">
        <f t="shared" si="148"/>
        <v>8</v>
      </c>
      <c r="AZ506" s="13" t="str">
        <f t="shared" si="149"/>
        <v>徐晃魂珠-7 等级-8</v>
      </c>
      <c r="BA506" s="25" t="s">
        <v>1409</v>
      </c>
      <c r="BB506" s="14">
        <f t="shared" si="150"/>
        <v>3360</v>
      </c>
      <c r="BC506" s="25" t="s">
        <v>1410</v>
      </c>
      <c r="BD506" s="14">
        <f t="shared" si="151"/>
        <v>1867</v>
      </c>
      <c r="BE506" s="25" t="s">
        <v>1411</v>
      </c>
      <c r="BF506" s="14">
        <f t="shared" si="152"/>
        <v>89600</v>
      </c>
    </row>
    <row r="507" spans="45:58" ht="16.5" x14ac:dyDescent="0.2">
      <c r="AS507" s="13">
        <v>504</v>
      </c>
      <c r="AT507" s="13">
        <f t="shared" si="145"/>
        <v>8</v>
      </c>
      <c r="AU507" s="13">
        <f t="shared" si="146"/>
        <v>1102009</v>
      </c>
      <c r="AV507" s="13" t="s">
        <v>1380</v>
      </c>
      <c r="AW507" s="13">
        <f t="shared" si="147"/>
        <v>7</v>
      </c>
      <c r="AX507" s="13" t="s">
        <v>1401</v>
      </c>
      <c r="AY507" s="13">
        <f t="shared" si="148"/>
        <v>9</v>
      </c>
      <c r="AZ507" s="13" t="str">
        <f t="shared" si="149"/>
        <v>徐晃魂珠-7 等级-9</v>
      </c>
      <c r="BA507" s="25" t="s">
        <v>1409</v>
      </c>
      <c r="BB507" s="14">
        <f t="shared" si="150"/>
        <v>3840</v>
      </c>
      <c r="BC507" s="25" t="s">
        <v>1410</v>
      </c>
      <c r="BD507" s="14">
        <f t="shared" si="151"/>
        <v>2133</v>
      </c>
      <c r="BE507" s="25" t="s">
        <v>1411</v>
      </c>
      <c r="BF507" s="14">
        <f t="shared" si="152"/>
        <v>102400</v>
      </c>
    </row>
    <row r="508" spans="45:58" ht="16.5" x14ac:dyDescent="0.2">
      <c r="AS508" s="13">
        <v>505</v>
      </c>
      <c r="AT508" s="13">
        <f t="shared" si="145"/>
        <v>9</v>
      </c>
      <c r="AU508" s="13">
        <f t="shared" si="146"/>
        <v>1102010</v>
      </c>
      <c r="AV508" s="13" t="s">
        <v>1380</v>
      </c>
      <c r="AW508" s="13">
        <f t="shared" si="147"/>
        <v>1</v>
      </c>
      <c r="AX508" s="13" t="s">
        <v>1401</v>
      </c>
      <c r="AY508" s="13">
        <f t="shared" si="148"/>
        <v>1</v>
      </c>
      <c r="AZ508" s="13" t="str">
        <f t="shared" si="149"/>
        <v>张郃魂珠-1 等级-1</v>
      </c>
      <c r="BA508" s="25" t="s">
        <v>1409</v>
      </c>
      <c r="BB508" s="14">
        <f t="shared" si="150"/>
        <v>72</v>
      </c>
      <c r="BC508" s="25" t="s">
        <v>1410</v>
      </c>
      <c r="BD508" s="14">
        <f t="shared" si="151"/>
        <v>30</v>
      </c>
      <c r="BE508" s="25" t="s">
        <v>1411</v>
      </c>
      <c r="BF508" s="14">
        <f t="shared" si="152"/>
        <v>1067</v>
      </c>
    </row>
    <row r="509" spans="45:58" ht="16.5" x14ac:dyDescent="0.2">
      <c r="AS509" s="13">
        <v>506</v>
      </c>
      <c r="AT509" s="13">
        <f t="shared" si="145"/>
        <v>9</v>
      </c>
      <c r="AU509" s="13">
        <f t="shared" si="146"/>
        <v>1102010</v>
      </c>
      <c r="AV509" s="13" t="s">
        <v>1380</v>
      </c>
      <c r="AW509" s="13">
        <f t="shared" si="147"/>
        <v>1</v>
      </c>
      <c r="AX509" s="13" t="s">
        <v>1401</v>
      </c>
      <c r="AY509" s="13">
        <f t="shared" si="148"/>
        <v>2</v>
      </c>
      <c r="AZ509" s="13" t="str">
        <f t="shared" si="149"/>
        <v>张郃魂珠-1 等级-2</v>
      </c>
      <c r="BA509" s="25" t="s">
        <v>1409</v>
      </c>
      <c r="BB509" s="14">
        <f t="shared" si="150"/>
        <v>108</v>
      </c>
      <c r="BC509" s="25" t="s">
        <v>1410</v>
      </c>
      <c r="BD509" s="14">
        <f t="shared" si="151"/>
        <v>44</v>
      </c>
      <c r="BE509" s="25" t="s">
        <v>1411</v>
      </c>
      <c r="BF509" s="14">
        <f t="shared" si="152"/>
        <v>1600</v>
      </c>
    </row>
    <row r="510" spans="45:58" ht="16.5" x14ac:dyDescent="0.2">
      <c r="AS510" s="13">
        <v>507</v>
      </c>
      <c r="AT510" s="13">
        <f t="shared" si="145"/>
        <v>9</v>
      </c>
      <c r="AU510" s="13">
        <f t="shared" si="146"/>
        <v>1102010</v>
      </c>
      <c r="AV510" s="13" t="s">
        <v>1380</v>
      </c>
      <c r="AW510" s="13">
        <f t="shared" si="147"/>
        <v>1</v>
      </c>
      <c r="AX510" s="13" t="s">
        <v>1401</v>
      </c>
      <c r="AY510" s="13">
        <f t="shared" si="148"/>
        <v>3</v>
      </c>
      <c r="AZ510" s="13" t="str">
        <f t="shared" si="149"/>
        <v>张郃魂珠-1 等级-3</v>
      </c>
      <c r="BA510" s="25" t="s">
        <v>1409</v>
      </c>
      <c r="BB510" s="14">
        <f t="shared" si="150"/>
        <v>144</v>
      </c>
      <c r="BC510" s="25" t="s">
        <v>1410</v>
      </c>
      <c r="BD510" s="14">
        <f t="shared" si="151"/>
        <v>58</v>
      </c>
      <c r="BE510" s="25" t="s">
        <v>1411</v>
      </c>
      <c r="BF510" s="14">
        <f t="shared" si="152"/>
        <v>2133</v>
      </c>
    </row>
    <row r="511" spans="45:58" ht="16.5" x14ac:dyDescent="0.2">
      <c r="AS511" s="13">
        <v>508</v>
      </c>
      <c r="AT511" s="13">
        <f t="shared" si="145"/>
        <v>9</v>
      </c>
      <c r="AU511" s="13">
        <f t="shared" si="146"/>
        <v>1102010</v>
      </c>
      <c r="AV511" s="13" t="s">
        <v>1380</v>
      </c>
      <c r="AW511" s="13">
        <f t="shared" si="147"/>
        <v>1</v>
      </c>
      <c r="AX511" s="13" t="s">
        <v>1401</v>
      </c>
      <c r="AY511" s="13">
        <f t="shared" si="148"/>
        <v>4</v>
      </c>
      <c r="AZ511" s="13" t="str">
        <f t="shared" si="149"/>
        <v>张郃魂珠-1 等级-4</v>
      </c>
      <c r="BA511" s="25" t="s">
        <v>1409</v>
      </c>
      <c r="BB511" s="14">
        <f t="shared" si="150"/>
        <v>216</v>
      </c>
      <c r="BC511" s="25" t="s">
        <v>1410</v>
      </c>
      <c r="BD511" s="14">
        <f t="shared" si="151"/>
        <v>88</v>
      </c>
      <c r="BE511" s="25" t="s">
        <v>1411</v>
      </c>
      <c r="BF511" s="14">
        <f t="shared" si="152"/>
        <v>3200</v>
      </c>
    </row>
    <row r="512" spans="45:58" ht="16.5" x14ac:dyDescent="0.2">
      <c r="AS512" s="13">
        <v>509</v>
      </c>
      <c r="AT512" s="13">
        <f t="shared" si="145"/>
        <v>9</v>
      </c>
      <c r="AU512" s="13">
        <f t="shared" si="146"/>
        <v>1102010</v>
      </c>
      <c r="AV512" s="13" t="s">
        <v>1380</v>
      </c>
      <c r="AW512" s="13">
        <f t="shared" si="147"/>
        <v>1</v>
      </c>
      <c r="AX512" s="13" t="s">
        <v>1401</v>
      </c>
      <c r="AY512" s="13">
        <f t="shared" si="148"/>
        <v>5</v>
      </c>
      <c r="AZ512" s="13" t="str">
        <f t="shared" si="149"/>
        <v>张郃魂珠-1 等级-5</v>
      </c>
      <c r="BA512" s="25" t="s">
        <v>1409</v>
      </c>
      <c r="BB512" s="14">
        <f t="shared" si="150"/>
        <v>288</v>
      </c>
      <c r="BC512" s="25" t="s">
        <v>1410</v>
      </c>
      <c r="BD512" s="14">
        <f t="shared" si="151"/>
        <v>118</v>
      </c>
      <c r="BE512" s="25" t="s">
        <v>1411</v>
      </c>
      <c r="BF512" s="14">
        <f t="shared" si="152"/>
        <v>4267</v>
      </c>
    </row>
    <row r="513" spans="45:58" ht="16.5" x14ac:dyDescent="0.2">
      <c r="AS513" s="13">
        <v>510</v>
      </c>
      <c r="AT513" s="13">
        <f t="shared" si="145"/>
        <v>9</v>
      </c>
      <c r="AU513" s="13">
        <f t="shared" si="146"/>
        <v>1102010</v>
      </c>
      <c r="AV513" s="13" t="s">
        <v>1380</v>
      </c>
      <c r="AW513" s="13">
        <f t="shared" si="147"/>
        <v>1</v>
      </c>
      <c r="AX513" s="13" t="s">
        <v>1401</v>
      </c>
      <c r="AY513" s="13">
        <f t="shared" si="148"/>
        <v>6</v>
      </c>
      <c r="AZ513" s="13" t="str">
        <f t="shared" si="149"/>
        <v>张郃魂珠-1 等级-6</v>
      </c>
      <c r="BA513" s="25" t="s">
        <v>1409</v>
      </c>
      <c r="BB513" s="14">
        <f t="shared" si="150"/>
        <v>360</v>
      </c>
      <c r="BC513" s="25" t="s">
        <v>1410</v>
      </c>
      <c r="BD513" s="14">
        <f t="shared" si="151"/>
        <v>146</v>
      </c>
      <c r="BE513" s="25" t="s">
        <v>1411</v>
      </c>
      <c r="BF513" s="14">
        <f t="shared" si="152"/>
        <v>5333</v>
      </c>
    </row>
    <row r="514" spans="45:58" ht="16.5" x14ac:dyDescent="0.2">
      <c r="AS514" s="13">
        <v>511</v>
      </c>
      <c r="AT514" s="13">
        <f t="shared" si="145"/>
        <v>9</v>
      </c>
      <c r="AU514" s="13">
        <f t="shared" si="146"/>
        <v>1102010</v>
      </c>
      <c r="AV514" s="13" t="s">
        <v>1380</v>
      </c>
      <c r="AW514" s="13">
        <f t="shared" si="147"/>
        <v>1</v>
      </c>
      <c r="AX514" s="13" t="s">
        <v>1401</v>
      </c>
      <c r="AY514" s="13">
        <f t="shared" si="148"/>
        <v>7</v>
      </c>
      <c r="AZ514" s="13" t="str">
        <f t="shared" si="149"/>
        <v>张郃魂珠-1 等级-7</v>
      </c>
      <c r="BA514" s="25" t="s">
        <v>1409</v>
      </c>
      <c r="BB514" s="14">
        <f t="shared" si="150"/>
        <v>432</v>
      </c>
      <c r="BC514" s="25" t="s">
        <v>1410</v>
      </c>
      <c r="BD514" s="14">
        <f t="shared" si="151"/>
        <v>176</v>
      </c>
      <c r="BE514" s="25" t="s">
        <v>1411</v>
      </c>
      <c r="BF514" s="14">
        <f t="shared" si="152"/>
        <v>6400</v>
      </c>
    </row>
    <row r="515" spans="45:58" ht="16.5" x14ac:dyDescent="0.2">
      <c r="AS515" s="13">
        <v>512</v>
      </c>
      <c r="AT515" s="13">
        <f t="shared" si="145"/>
        <v>9</v>
      </c>
      <c r="AU515" s="13">
        <f t="shared" si="146"/>
        <v>1102010</v>
      </c>
      <c r="AV515" s="13" t="s">
        <v>1380</v>
      </c>
      <c r="AW515" s="13">
        <f t="shared" si="147"/>
        <v>1</v>
      </c>
      <c r="AX515" s="13" t="s">
        <v>1401</v>
      </c>
      <c r="AY515" s="13">
        <f t="shared" si="148"/>
        <v>8</v>
      </c>
      <c r="AZ515" s="13" t="str">
        <f t="shared" si="149"/>
        <v>张郃魂珠-1 等级-8</v>
      </c>
      <c r="BA515" s="25" t="s">
        <v>1409</v>
      </c>
      <c r="BB515" s="14">
        <f t="shared" si="150"/>
        <v>504</v>
      </c>
      <c r="BC515" s="25" t="s">
        <v>1410</v>
      </c>
      <c r="BD515" s="14">
        <f t="shared" si="151"/>
        <v>206</v>
      </c>
      <c r="BE515" s="25" t="s">
        <v>1411</v>
      </c>
      <c r="BF515" s="14">
        <f t="shared" si="152"/>
        <v>7467</v>
      </c>
    </row>
    <row r="516" spans="45:58" ht="16.5" x14ac:dyDescent="0.2">
      <c r="AS516" s="13">
        <v>513</v>
      </c>
      <c r="AT516" s="13">
        <f t="shared" si="145"/>
        <v>9</v>
      </c>
      <c r="AU516" s="13">
        <f t="shared" si="146"/>
        <v>1102010</v>
      </c>
      <c r="AV516" s="13" t="s">
        <v>1380</v>
      </c>
      <c r="AW516" s="13">
        <f t="shared" si="147"/>
        <v>1</v>
      </c>
      <c r="AX516" s="13" t="s">
        <v>1401</v>
      </c>
      <c r="AY516" s="13">
        <f t="shared" si="148"/>
        <v>9</v>
      </c>
      <c r="AZ516" s="13" t="str">
        <f t="shared" si="149"/>
        <v>张郃魂珠-1 等级-9</v>
      </c>
      <c r="BA516" s="25" t="s">
        <v>1409</v>
      </c>
      <c r="BB516" s="14">
        <f t="shared" si="150"/>
        <v>576</v>
      </c>
      <c r="BC516" s="25" t="s">
        <v>1410</v>
      </c>
      <c r="BD516" s="14">
        <f t="shared" si="151"/>
        <v>234</v>
      </c>
      <c r="BE516" s="25" t="s">
        <v>1411</v>
      </c>
      <c r="BF516" s="14">
        <f t="shared" si="152"/>
        <v>8533</v>
      </c>
    </row>
    <row r="517" spans="45:58" ht="16.5" x14ac:dyDescent="0.2">
      <c r="AS517" s="13">
        <v>514</v>
      </c>
      <c r="AT517" s="13">
        <f t="shared" ref="AT517:AT580" si="153">INT((AS517-1)/63)+1</f>
        <v>9</v>
      </c>
      <c r="AU517" s="13">
        <f t="shared" ref="AU517:AU580" si="154">INDEX($W$4:$W$19,AT517)</f>
        <v>1102010</v>
      </c>
      <c r="AV517" s="13" t="s">
        <v>1380</v>
      </c>
      <c r="AW517" s="13">
        <f t="shared" ref="AW517:AW580" si="155">INT(((AS517-(AT517-1)*63)-1)/9)+1</f>
        <v>2</v>
      </c>
      <c r="AX517" s="13" t="s">
        <v>1401</v>
      </c>
      <c r="AY517" s="13">
        <f t="shared" ref="AY517:AY580" si="156">AS517-(AT517-1)*63-(AW517-1)*9</f>
        <v>1</v>
      </c>
      <c r="AZ517" s="13" t="str">
        <f t="shared" ref="AZ517:AZ580" si="157">INDEX($X$4:$X$19,AT517)&amp;"魂珠-"&amp;AW517&amp;" 等级-"&amp;AY517</f>
        <v>张郃魂珠-2 等级-1</v>
      </c>
      <c r="BA517" s="25" t="s">
        <v>1409</v>
      </c>
      <c r="BB517" s="14">
        <f t="shared" ref="BB517:BB580" si="158">ROUND(INDEX(Q$4:Q$66,($AW517-1)*9+$AY517)*INDEX(AC$4:AC$19,$AT517),0)</f>
        <v>108</v>
      </c>
      <c r="BC517" s="25" t="s">
        <v>1410</v>
      </c>
      <c r="BD517" s="14">
        <f t="shared" ref="BD517:BD580" si="159">ROUND(INDEX(R$4:R$66,($AW517-1)*9+$AY517)*INDEX(AD$4:AD$19,$AT517),0)</f>
        <v>44</v>
      </c>
      <c r="BE517" s="25" t="s">
        <v>1411</v>
      </c>
      <c r="BF517" s="14">
        <f t="shared" ref="BF517:BF580" si="160">ROUND(INDEX(S$4:S$66,($AW517-1)*9+$AY517)*INDEX(AE$4:AE$19,$AT517),0)</f>
        <v>1600</v>
      </c>
    </row>
    <row r="518" spans="45:58" ht="16.5" x14ac:dyDescent="0.2">
      <c r="AS518" s="13">
        <v>515</v>
      </c>
      <c r="AT518" s="13">
        <f t="shared" si="153"/>
        <v>9</v>
      </c>
      <c r="AU518" s="13">
        <f t="shared" si="154"/>
        <v>1102010</v>
      </c>
      <c r="AV518" s="13" t="s">
        <v>1380</v>
      </c>
      <c r="AW518" s="13">
        <f t="shared" si="155"/>
        <v>2</v>
      </c>
      <c r="AX518" s="13" t="s">
        <v>1401</v>
      </c>
      <c r="AY518" s="13">
        <f t="shared" si="156"/>
        <v>2</v>
      </c>
      <c r="AZ518" s="13" t="str">
        <f t="shared" si="157"/>
        <v>张郃魂珠-2 等级-2</v>
      </c>
      <c r="BA518" s="25" t="s">
        <v>1409</v>
      </c>
      <c r="BB518" s="14">
        <f t="shared" si="158"/>
        <v>162</v>
      </c>
      <c r="BC518" s="25" t="s">
        <v>1410</v>
      </c>
      <c r="BD518" s="14">
        <f t="shared" si="159"/>
        <v>66</v>
      </c>
      <c r="BE518" s="25" t="s">
        <v>1411</v>
      </c>
      <c r="BF518" s="14">
        <f t="shared" si="160"/>
        <v>2400</v>
      </c>
    </row>
    <row r="519" spans="45:58" ht="16.5" x14ac:dyDescent="0.2">
      <c r="AS519" s="13">
        <v>516</v>
      </c>
      <c r="AT519" s="13">
        <f t="shared" si="153"/>
        <v>9</v>
      </c>
      <c r="AU519" s="13">
        <f t="shared" si="154"/>
        <v>1102010</v>
      </c>
      <c r="AV519" s="13" t="s">
        <v>1380</v>
      </c>
      <c r="AW519" s="13">
        <f t="shared" si="155"/>
        <v>2</v>
      </c>
      <c r="AX519" s="13" t="s">
        <v>1401</v>
      </c>
      <c r="AY519" s="13">
        <f t="shared" si="156"/>
        <v>3</v>
      </c>
      <c r="AZ519" s="13" t="str">
        <f t="shared" si="157"/>
        <v>张郃魂珠-2 等级-3</v>
      </c>
      <c r="BA519" s="25" t="s">
        <v>1409</v>
      </c>
      <c r="BB519" s="14">
        <f t="shared" si="158"/>
        <v>216</v>
      </c>
      <c r="BC519" s="25" t="s">
        <v>1410</v>
      </c>
      <c r="BD519" s="14">
        <f t="shared" si="159"/>
        <v>88</v>
      </c>
      <c r="BE519" s="25" t="s">
        <v>1411</v>
      </c>
      <c r="BF519" s="14">
        <f t="shared" si="160"/>
        <v>3200</v>
      </c>
    </row>
    <row r="520" spans="45:58" ht="16.5" x14ac:dyDescent="0.2">
      <c r="AS520" s="13">
        <v>517</v>
      </c>
      <c r="AT520" s="13">
        <f t="shared" si="153"/>
        <v>9</v>
      </c>
      <c r="AU520" s="13">
        <f t="shared" si="154"/>
        <v>1102010</v>
      </c>
      <c r="AV520" s="13" t="s">
        <v>1380</v>
      </c>
      <c r="AW520" s="13">
        <f t="shared" si="155"/>
        <v>2</v>
      </c>
      <c r="AX520" s="13" t="s">
        <v>1401</v>
      </c>
      <c r="AY520" s="13">
        <f t="shared" si="156"/>
        <v>4</v>
      </c>
      <c r="AZ520" s="13" t="str">
        <f t="shared" si="157"/>
        <v>张郃魂珠-2 等级-4</v>
      </c>
      <c r="BA520" s="25" t="s">
        <v>1409</v>
      </c>
      <c r="BB520" s="14">
        <f t="shared" si="158"/>
        <v>324</v>
      </c>
      <c r="BC520" s="25" t="s">
        <v>1410</v>
      </c>
      <c r="BD520" s="14">
        <f t="shared" si="159"/>
        <v>132</v>
      </c>
      <c r="BE520" s="25" t="s">
        <v>1411</v>
      </c>
      <c r="BF520" s="14">
        <f t="shared" si="160"/>
        <v>4800</v>
      </c>
    </row>
    <row r="521" spans="45:58" ht="16.5" x14ac:dyDescent="0.2">
      <c r="AS521" s="13">
        <v>518</v>
      </c>
      <c r="AT521" s="13">
        <f t="shared" si="153"/>
        <v>9</v>
      </c>
      <c r="AU521" s="13">
        <f t="shared" si="154"/>
        <v>1102010</v>
      </c>
      <c r="AV521" s="13" t="s">
        <v>1380</v>
      </c>
      <c r="AW521" s="13">
        <f t="shared" si="155"/>
        <v>2</v>
      </c>
      <c r="AX521" s="13" t="s">
        <v>1401</v>
      </c>
      <c r="AY521" s="13">
        <f t="shared" si="156"/>
        <v>5</v>
      </c>
      <c r="AZ521" s="13" t="str">
        <f t="shared" si="157"/>
        <v>张郃魂珠-2 等级-5</v>
      </c>
      <c r="BA521" s="25" t="s">
        <v>1409</v>
      </c>
      <c r="BB521" s="14">
        <f t="shared" si="158"/>
        <v>432</v>
      </c>
      <c r="BC521" s="25" t="s">
        <v>1410</v>
      </c>
      <c r="BD521" s="14">
        <f t="shared" si="159"/>
        <v>176</v>
      </c>
      <c r="BE521" s="25" t="s">
        <v>1411</v>
      </c>
      <c r="BF521" s="14">
        <f t="shared" si="160"/>
        <v>6400</v>
      </c>
    </row>
    <row r="522" spans="45:58" ht="16.5" x14ac:dyDescent="0.2">
      <c r="AS522" s="13">
        <v>519</v>
      </c>
      <c r="AT522" s="13">
        <f t="shared" si="153"/>
        <v>9</v>
      </c>
      <c r="AU522" s="13">
        <f t="shared" si="154"/>
        <v>1102010</v>
      </c>
      <c r="AV522" s="13" t="s">
        <v>1380</v>
      </c>
      <c r="AW522" s="13">
        <f t="shared" si="155"/>
        <v>2</v>
      </c>
      <c r="AX522" s="13" t="s">
        <v>1401</v>
      </c>
      <c r="AY522" s="13">
        <f t="shared" si="156"/>
        <v>6</v>
      </c>
      <c r="AZ522" s="13" t="str">
        <f t="shared" si="157"/>
        <v>张郃魂珠-2 等级-6</v>
      </c>
      <c r="BA522" s="25" t="s">
        <v>1409</v>
      </c>
      <c r="BB522" s="14">
        <f t="shared" si="158"/>
        <v>540</v>
      </c>
      <c r="BC522" s="25" t="s">
        <v>1410</v>
      </c>
      <c r="BD522" s="14">
        <f t="shared" si="159"/>
        <v>220</v>
      </c>
      <c r="BE522" s="25" t="s">
        <v>1411</v>
      </c>
      <c r="BF522" s="14">
        <f t="shared" si="160"/>
        <v>8000</v>
      </c>
    </row>
    <row r="523" spans="45:58" ht="16.5" x14ac:dyDescent="0.2">
      <c r="AS523" s="13">
        <v>520</v>
      </c>
      <c r="AT523" s="13">
        <f t="shared" si="153"/>
        <v>9</v>
      </c>
      <c r="AU523" s="13">
        <f t="shared" si="154"/>
        <v>1102010</v>
      </c>
      <c r="AV523" s="13" t="s">
        <v>1380</v>
      </c>
      <c r="AW523" s="13">
        <f t="shared" si="155"/>
        <v>2</v>
      </c>
      <c r="AX523" s="13" t="s">
        <v>1401</v>
      </c>
      <c r="AY523" s="13">
        <f t="shared" si="156"/>
        <v>7</v>
      </c>
      <c r="AZ523" s="13" t="str">
        <f t="shared" si="157"/>
        <v>张郃魂珠-2 等级-7</v>
      </c>
      <c r="BA523" s="25" t="s">
        <v>1409</v>
      </c>
      <c r="BB523" s="14">
        <f t="shared" si="158"/>
        <v>648</v>
      </c>
      <c r="BC523" s="25" t="s">
        <v>1410</v>
      </c>
      <c r="BD523" s="14">
        <f t="shared" si="159"/>
        <v>264</v>
      </c>
      <c r="BE523" s="25" t="s">
        <v>1411</v>
      </c>
      <c r="BF523" s="14">
        <f t="shared" si="160"/>
        <v>9600</v>
      </c>
    </row>
    <row r="524" spans="45:58" ht="16.5" x14ac:dyDescent="0.2">
      <c r="AS524" s="13">
        <v>521</v>
      </c>
      <c r="AT524" s="13">
        <f t="shared" si="153"/>
        <v>9</v>
      </c>
      <c r="AU524" s="13">
        <f t="shared" si="154"/>
        <v>1102010</v>
      </c>
      <c r="AV524" s="13" t="s">
        <v>1380</v>
      </c>
      <c r="AW524" s="13">
        <f t="shared" si="155"/>
        <v>2</v>
      </c>
      <c r="AX524" s="13" t="s">
        <v>1401</v>
      </c>
      <c r="AY524" s="13">
        <f t="shared" si="156"/>
        <v>8</v>
      </c>
      <c r="AZ524" s="13" t="str">
        <f t="shared" si="157"/>
        <v>张郃魂珠-2 等级-8</v>
      </c>
      <c r="BA524" s="25" t="s">
        <v>1409</v>
      </c>
      <c r="BB524" s="14">
        <f t="shared" si="158"/>
        <v>756</v>
      </c>
      <c r="BC524" s="25" t="s">
        <v>1410</v>
      </c>
      <c r="BD524" s="14">
        <f t="shared" si="159"/>
        <v>308</v>
      </c>
      <c r="BE524" s="25" t="s">
        <v>1411</v>
      </c>
      <c r="BF524" s="14">
        <f t="shared" si="160"/>
        <v>11200</v>
      </c>
    </row>
    <row r="525" spans="45:58" ht="16.5" x14ac:dyDescent="0.2">
      <c r="AS525" s="13">
        <v>522</v>
      </c>
      <c r="AT525" s="13">
        <f t="shared" si="153"/>
        <v>9</v>
      </c>
      <c r="AU525" s="13">
        <f t="shared" si="154"/>
        <v>1102010</v>
      </c>
      <c r="AV525" s="13" t="s">
        <v>1380</v>
      </c>
      <c r="AW525" s="13">
        <f t="shared" si="155"/>
        <v>2</v>
      </c>
      <c r="AX525" s="13" t="s">
        <v>1401</v>
      </c>
      <c r="AY525" s="13">
        <f t="shared" si="156"/>
        <v>9</v>
      </c>
      <c r="AZ525" s="13" t="str">
        <f t="shared" si="157"/>
        <v>张郃魂珠-2 等级-9</v>
      </c>
      <c r="BA525" s="25" t="s">
        <v>1409</v>
      </c>
      <c r="BB525" s="14">
        <f t="shared" si="158"/>
        <v>864</v>
      </c>
      <c r="BC525" s="25" t="s">
        <v>1410</v>
      </c>
      <c r="BD525" s="14">
        <f t="shared" si="159"/>
        <v>352</v>
      </c>
      <c r="BE525" s="25" t="s">
        <v>1411</v>
      </c>
      <c r="BF525" s="14">
        <f t="shared" si="160"/>
        <v>12800</v>
      </c>
    </row>
    <row r="526" spans="45:58" ht="16.5" x14ac:dyDescent="0.2">
      <c r="AS526" s="13">
        <v>523</v>
      </c>
      <c r="AT526" s="13">
        <f t="shared" si="153"/>
        <v>9</v>
      </c>
      <c r="AU526" s="13">
        <f t="shared" si="154"/>
        <v>1102010</v>
      </c>
      <c r="AV526" s="13" t="s">
        <v>1380</v>
      </c>
      <c r="AW526" s="13">
        <f t="shared" si="155"/>
        <v>3</v>
      </c>
      <c r="AX526" s="13" t="s">
        <v>1401</v>
      </c>
      <c r="AY526" s="13">
        <f t="shared" si="156"/>
        <v>1</v>
      </c>
      <c r="AZ526" s="13" t="str">
        <f t="shared" si="157"/>
        <v>张郃魂珠-3 等级-1</v>
      </c>
      <c r="BA526" s="25" t="s">
        <v>1409</v>
      </c>
      <c r="BB526" s="14">
        <f t="shared" si="158"/>
        <v>144</v>
      </c>
      <c r="BC526" s="25" t="s">
        <v>1410</v>
      </c>
      <c r="BD526" s="14">
        <f t="shared" si="159"/>
        <v>58</v>
      </c>
      <c r="BE526" s="25" t="s">
        <v>1411</v>
      </c>
      <c r="BF526" s="14">
        <f t="shared" si="160"/>
        <v>2133</v>
      </c>
    </row>
    <row r="527" spans="45:58" ht="16.5" x14ac:dyDescent="0.2">
      <c r="AS527" s="13">
        <v>524</v>
      </c>
      <c r="AT527" s="13">
        <f t="shared" si="153"/>
        <v>9</v>
      </c>
      <c r="AU527" s="13">
        <f t="shared" si="154"/>
        <v>1102010</v>
      </c>
      <c r="AV527" s="13" t="s">
        <v>1380</v>
      </c>
      <c r="AW527" s="13">
        <f t="shared" si="155"/>
        <v>3</v>
      </c>
      <c r="AX527" s="13" t="s">
        <v>1401</v>
      </c>
      <c r="AY527" s="13">
        <f t="shared" si="156"/>
        <v>2</v>
      </c>
      <c r="AZ527" s="13" t="str">
        <f t="shared" si="157"/>
        <v>张郃魂珠-3 等级-2</v>
      </c>
      <c r="BA527" s="25" t="s">
        <v>1409</v>
      </c>
      <c r="BB527" s="14">
        <f t="shared" si="158"/>
        <v>216</v>
      </c>
      <c r="BC527" s="25" t="s">
        <v>1410</v>
      </c>
      <c r="BD527" s="14">
        <f t="shared" si="159"/>
        <v>88</v>
      </c>
      <c r="BE527" s="25" t="s">
        <v>1411</v>
      </c>
      <c r="BF527" s="14">
        <f t="shared" si="160"/>
        <v>3200</v>
      </c>
    </row>
    <row r="528" spans="45:58" ht="16.5" x14ac:dyDescent="0.2">
      <c r="AS528" s="13">
        <v>525</v>
      </c>
      <c r="AT528" s="13">
        <f t="shared" si="153"/>
        <v>9</v>
      </c>
      <c r="AU528" s="13">
        <f t="shared" si="154"/>
        <v>1102010</v>
      </c>
      <c r="AV528" s="13" t="s">
        <v>1380</v>
      </c>
      <c r="AW528" s="13">
        <f t="shared" si="155"/>
        <v>3</v>
      </c>
      <c r="AX528" s="13" t="s">
        <v>1401</v>
      </c>
      <c r="AY528" s="13">
        <f t="shared" si="156"/>
        <v>3</v>
      </c>
      <c r="AZ528" s="13" t="str">
        <f t="shared" si="157"/>
        <v>张郃魂珠-3 等级-3</v>
      </c>
      <c r="BA528" s="25" t="s">
        <v>1409</v>
      </c>
      <c r="BB528" s="14">
        <f t="shared" si="158"/>
        <v>288</v>
      </c>
      <c r="BC528" s="25" t="s">
        <v>1410</v>
      </c>
      <c r="BD528" s="14">
        <f t="shared" si="159"/>
        <v>118</v>
      </c>
      <c r="BE528" s="25" t="s">
        <v>1411</v>
      </c>
      <c r="BF528" s="14">
        <f t="shared" si="160"/>
        <v>4267</v>
      </c>
    </row>
    <row r="529" spans="45:58" ht="16.5" x14ac:dyDescent="0.2">
      <c r="AS529" s="13">
        <v>526</v>
      </c>
      <c r="AT529" s="13">
        <f t="shared" si="153"/>
        <v>9</v>
      </c>
      <c r="AU529" s="13">
        <f t="shared" si="154"/>
        <v>1102010</v>
      </c>
      <c r="AV529" s="13" t="s">
        <v>1380</v>
      </c>
      <c r="AW529" s="13">
        <f t="shared" si="155"/>
        <v>3</v>
      </c>
      <c r="AX529" s="13" t="s">
        <v>1401</v>
      </c>
      <c r="AY529" s="13">
        <f t="shared" si="156"/>
        <v>4</v>
      </c>
      <c r="AZ529" s="13" t="str">
        <f t="shared" si="157"/>
        <v>张郃魂珠-3 等级-4</v>
      </c>
      <c r="BA529" s="25" t="s">
        <v>1409</v>
      </c>
      <c r="BB529" s="14">
        <f t="shared" si="158"/>
        <v>432</v>
      </c>
      <c r="BC529" s="25" t="s">
        <v>1410</v>
      </c>
      <c r="BD529" s="14">
        <f t="shared" si="159"/>
        <v>176</v>
      </c>
      <c r="BE529" s="25" t="s">
        <v>1411</v>
      </c>
      <c r="BF529" s="14">
        <f t="shared" si="160"/>
        <v>6400</v>
      </c>
    </row>
    <row r="530" spans="45:58" ht="16.5" x14ac:dyDescent="0.2">
      <c r="AS530" s="13">
        <v>527</v>
      </c>
      <c r="AT530" s="13">
        <f t="shared" si="153"/>
        <v>9</v>
      </c>
      <c r="AU530" s="13">
        <f t="shared" si="154"/>
        <v>1102010</v>
      </c>
      <c r="AV530" s="13" t="s">
        <v>1380</v>
      </c>
      <c r="AW530" s="13">
        <f t="shared" si="155"/>
        <v>3</v>
      </c>
      <c r="AX530" s="13" t="s">
        <v>1401</v>
      </c>
      <c r="AY530" s="13">
        <f t="shared" si="156"/>
        <v>5</v>
      </c>
      <c r="AZ530" s="13" t="str">
        <f t="shared" si="157"/>
        <v>张郃魂珠-3 等级-5</v>
      </c>
      <c r="BA530" s="25" t="s">
        <v>1409</v>
      </c>
      <c r="BB530" s="14">
        <f t="shared" si="158"/>
        <v>576</v>
      </c>
      <c r="BC530" s="25" t="s">
        <v>1410</v>
      </c>
      <c r="BD530" s="14">
        <f t="shared" si="159"/>
        <v>234</v>
      </c>
      <c r="BE530" s="25" t="s">
        <v>1411</v>
      </c>
      <c r="BF530" s="14">
        <f t="shared" si="160"/>
        <v>8533</v>
      </c>
    </row>
    <row r="531" spans="45:58" ht="16.5" x14ac:dyDescent="0.2">
      <c r="AS531" s="13">
        <v>528</v>
      </c>
      <c r="AT531" s="13">
        <f t="shared" si="153"/>
        <v>9</v>
      </c>
      <c r="AU531" s="13">
        <f t="shared" si="154"/>
        <v>1102010</v>
      </c>
      <c r="AV531" s="13" t="s">
        <v>1380</v>
      </c>
      <c r="AW531" s="13">
        <f t="shared" si="155"/>
        <v>3</v>
      </c>
      <c r="AX531" s="13" t="s">
        <v>1401</v>
      </c>
      <c r="AY531" s="13">
        <f t="shared" si="156"/>
        <v>6</v>
      </c>
      <c r="AZ531" s="13" t="str">
        <f t="shared" si="157"/>
        <v>张郃魂珠-3 等级-6</v>
      </c>
      <c r="BA531" s="25" t="s">
        <v>1409</v>
      </c>
      <c r="BB531" s="14">
        <f t="shared" si="158"/>
        <v>720</v>
      </c>
      <c r="BC531" s="25" t="s">
        <v>1410</v>
      </c>
      <c r="BD531" s="14">
        <f t="shared" si="159"/>
        <v>294</v>
      </c>
      <c r="BE531" s="25" t="s">
        <v>1411</v>
      </c>
      <c r="BF531" s="14">
        <f t="shared" si="160"/>
        <v>10667</v>
      </c>
    </row>
    <row r="532" spans="45:58" ht="16.5" x14ac:dyDescent="0.2">
      <c r="AS532" s="13">
        <v>529</v>
      </c>
      <c r="AT532" s="13">
        <f t="shared" si="153"/>
        <v>9</v>
      </c>
      <c r="AU532" s="13">
        <f t="shared" si="154"/>
        <v>1102010</v>
      </c>
      <c r="AV532" s="13" t="s">
        <v>1380</v>
      </c>
      <c r="AW532" s="13">
        <f t="shared" si="155"/>
        <v>3</v>
      </c>
      <c r="AX532" s="13" t="s">
        <v>1401</v>
      </c>
      <c r="AY532" s="13">
        <f t="shared" si="156"/>
        <v>7</v>
      </c>
      <c r="AZ532" s="13" t="str">
        <f t="shared" si="157"/>
        <v>张郃魂珠-3 等级-7</v>
      </c>
      <c r="BA532" s="25" t="s">
        <v>1409</v>
      </c>
      <c r="BB532" s="14">
        <f t="shared" si="158"/>
        <v>864</v>
      </c>
      <c r="BC532" s="25" t="s">
        <v>1410</v>
      </c>
      <c r="BD532" s="14">
        <f t="shared" si="159"/>
        <v>352</v>
      </c>
      <c r="BE532" s="25" t="s">
        <v>1411</v>
      </c>
      <c r="BF532" s="14">
        <f t="shared" si="160"/>
        <v>12800</v>
      </c>
    </row>
    <row r="533" spans="45:58" ht="16.5" x14ac:dyDescent="0.2">
      <c r="AS533" s="13">
        <v>530</v>
      </c>
      <c r="AT533" s="13">
        <f t="shared" si="153"/>
        <v>9</v>
      </c>
      <c r="AU533" s="13">
        <f t="shared" si="154"/>
        <v>1102010</v>
      </c>
      <c r="AV533" s="13" t="s">
        <v>1380</v>
      </c>
      <c r="AW533" s="13">
        <f t="shared" si="155"/>
        <v>3</v>
      </c>
      <c r="AX533" s="13" t="s">
        <v>1401</v>
      </c>
      <c r="AY533" s="13">
        <f t="shared" si="156"/>
        <v>8</v>
      </c>
      <c r="AZ533" s="13" t="str">
        <f t="shared" si="157"/>
        <v>张郃魂珠-3 等级-8</v>
      </c>
      <c r="BA533" s="25" t="s">
        <v>1409</v>
      </c>
      <c r="BB533" s="14">
        <f t="shared" si="158"/>
        <v>1008</v>
      </c>
      <c r="BC533" s="25" t="s">
        <v>1410</v>
      </c>
      <c r="BD533" s="14">
        <f t="shared" si="159"/>
        <v>410</v>
      </c>
      <c r="BE533" s="25" t="s">
        <v>1411</v>
      </c>
      <c r="BF533" s="14">
        <f t="shared" si="160"/>
        <v>14933</v>
      </c>
    </row>
    <row r="534" spans="45:58" ht="16.5" x14ac:dyDescent="0.2">
      <c r="AS534" s="13">
        <v>531</v>
      </c>
      <c r="AT534" s="13">
        <f t="shared" si="153"/>
        <v>9</v>
      </c>
      <c r="AU534" s="13">
        <f t="shared" si="154"/>
        <v>1102010</v>
      </c>
      <c r="AV534" s="13" t="s">
        <v>1380</v>
      </c>
      <c r="AW534" s="13">
        <f t="shared" si="155"/>
        <v>3</v>
      </c>
      <c r="AX534" s="13" t="s">
        <v>1401</v>
      </c>
      <c r="AY534" s="13">
        <f t="shared" si="156"/>
        <v>9</v>
      </c>
      <c r="AZ534" s="13" t="str">
        <f t="shared" si="157"/>
        <v>张郃魂珠-3 等级-9</v>
      </c>
      <c r="BA534" s="25" t="s">
        <v>1409</v>
      </c>
      <c r="BB534" s="14">
        <f t="shared" si="158"/>
        <v>1152</v>
      </c>
      <c r="BC534" s="25" t="s">
        <v>1410</v>
      </c>
      <c r="BD534" s="14">
        <f t="shared" si="159"/>
        <v>470</v>
      </c>
      <c r="BE534" s="25" t="s">
        <v>1411</v>
      </c>
      <c r="BF534" s="14">
        <f t="shared" si="160"/>
        <v>17067</v>
      </c>
    </row>
    <row r="535" spans="45:58" ht="16.5" x14ac:dyDescent="0.2">
      <c r="AS535" s="13">
        <v>532</v>
      </c>
      <c r="AT535" s="13">
        <f t="shared" si="153"/>
        <v>9</v>
      </c>
      <c r="AU535" s="13">
        <f t="shared" si="154"/>
        <v>1102010</v>
      </c>
      <c r="AV535" s="13" t="s">
        <v>1380</v>
      </c>
      <c r="AW535" s="13">
        <f t="shared" si="155"/>
        <v>4</v>
      </c>
      <c r="AX535" s="13" t="s">
        <v>1401</v>
      </c>
      <c r="AY535" s="13">
        <f t="shared" si="156"/>
        <v>1</v>
      </c>
      <c r="AZ535" s="13" t="str">
        <f t="shared" si="157"/>
        <v>张郃魂珠-4 等级-1</v>
      </c>
      <c r="BA535" s="25" t="s">
        <v>1409</v>
      </c>
      <c r="BB535" s="14">
        <f t="shared" si="158"/>
        <v>180</v>
      </c>
      <c r="BC535" s="25" t="s">
        <v>1410</v>
      </c>
      <c r="BD535" s="14">
        <f t="shared" si="159"/>
        <v>74</v>
      </c>
      <c r="BE535" s="25" t="s">
        <v>1411</v>
      </c>
      <c r="BF535" s="14">
        <f t="shared" si="160"/>
        <v>2667</v>
      </c>
    </row>
    <row r="536" spans="45:58" ht="16.5" x14ac:dyDescent="0.2">
      <c r="AS536" s="13">
        <v>533</v>
      </c>
      <c r="AT536" s="13">
        <f t="shared" si="153"/>
        <v>9</v>
      </c>
      <c r="AU536" s="13">
        <f t="shared" si="154"/>
        <v>1102010</v>
      </c>
      <c r="AV536" s="13" t="s">
        <v>1380</v>
      </c>
      <c r="AW536" s="13">
        <f t="shared" si="155"/>
        <v>4</v>
      </c>
      <c r="AX536" s="13" t="s">
        <v>1401</v>
      </c>
      <c r="AY536" s="13">
        <f t="shared" si="156"/>
        <v>2</v>
      </c>
      <c r="AZ536" s="13" t="str">
        <f t="shared" si="157"/>
        <v>张郃魂珠-4 等级-2</v>
      </c>
      <c r="BA536" s="25" t="s">
        <v>1409</v>
      </c>
      <c r="BB536" s="14">
        <f t="shared" si="158"/>
        <v>270</v>
      </c>
      <c r="BC536" s="25" t="s">
        <v>1410</v>
      </c>
      <c r="BD536" s="14">
        <f t="shared" si="159"/>
        <v>110</v>
      </c>
      <c r="BE536" s="25" t="s">
        <v>1411</v>
      </c>
      <c r="BF536" s="14">
        <f t="shared" si="160"/>
        <v>4000</v>
      </c>
    </row>
    <row r="537" spans="45:58" ht="16.5" x14ac:dyDescent="0.2">
      <c r="AS537" s="13">
        <v>534</v>
      </c>
      <c r="AT537" s="13">
        <f t="shared" si="153"/>
        <v>9</v>
      </c>
      <c r="AU537" s="13">
        <f t="shared" si="154"/>
        <v>1102010</v>
      </c>
      <c r="AV537" s="13" t="s">
        <v>1380</v>
      </c>
      <c r="AW537" s="13">
        <f t="shared" si="155"/>
        <v>4</v>
      </c>
      <c r="AX537" s="13" t="s">
        <v>1401</v>
      </c>
      <c r="AY537" s="13">
        <f t="shared" si="156"/>
        <v>3</v>
      </c>
      <c r="AZ537" s="13" t="str">
        <f t="shared" si="157"/>
        <v>张郃魂珠-4 等级-3</v>
      </c>
      <c r="BA537" s="25" t="s">
        <v>1409</v>
      </c>
      <c r="BB537" s="14">
        <f t="shared" si="158"/>
        <v>360</v>
      </c>
      <c r="BC537" s="25" t="s">
        <v>1410</v>
      </c>
      <c r="BD537" s="14">
        <f t="shared" si="159"/>
        <v>146</v>
      </c>
      <c r="BE537" s="25" t="s">
        <v>1411</v>
      </c>
      <c r="BF537" s="14">
        <f t="shared" si="160"/>
        <v>5333</v>
      </c>
    </row>
    <row r="538" spans="45:58" ht="16.5" x14ac:dyDescent="0.2">
      <c r="AS538" s="13">
        <v>535</v>
      </c>
      <c r="AT538" s="13">
        <f t="shared" si="153"/>
        <v>9</v>
      </c>
      <c r="AU538" s="13">
        <f t="shared" si="154"/>
        <v>1102010</v>
      </c>
      <c r="AV538" s="13" t="s">
        <v>1380</v>
      </c>
      <c r="AW538" s="13">
        <f t="shared" si="155"/>
        <v>4</v>
      </c>
      <c r="AX538" s="13" t="s">
        <v>1401</v>
      </c>
      <c r="AY538" s="13">
        <f t="shared" si="156"/>
        <v>4</v>
      </c>
      <c r="AZ538" s="13" t="str">
        <f t="shared" si="157"/>
        <v>张郃魂珠-4 等级-4</v>
      </c>
      <c r="BA538" s="25" t="s">
        <v>1409</v>
      </c>
      <c r="BB538" s="14">
        <f t="shared" si="158"/>
        <v>540</v>
      </c>
      <c r="BC538" s="25" t="s">
        <v>1410</v>
      </c>
      <c r="BD538" s="14">
        <f t="shared" si="159"/>
        <v>220</v>
      </c>
      <c r="BE538" s="25" t="s">
        <v>1411</v>
      </c>
      <c r="BF538" s="14">
        <f t="shared" si="160"/>
        <v>8000</v>
      </c>
    </row>
    <row r="539" spans="45:58" ht="16.5" x14ac:dyDescent="0.2">
      <c r="AS539" s="13">
        <v>536</v>
      </c>
      <c r="AT539" s="13">
        <f t="shared" si="153"/>
        <v>9</v>
      </c>
      <c r="AU539" s="13">
        <f t="shared" si="154"/>
        <v>1102010</v>
      </c>
      <c r="AV539" s="13" t="s">
        <v>1380</v>
      </c>
      <c r="AW539" s="13">
        <f t="shared" si="155"/>
        <v>4</v>
      </c>
      <c r="AX539" s="13" t="s">
        <v>1401</v>
      </c>
      <c r="AY539" s="13">
        <f t="shared" si="156"/>
        <v>5</v>
      </c>
      <c r="AZ539" s="13" t="str">
        <f t="shared" si="157"/>
        <v>张郃魂珠-4 等级-5</v>
      </c>
      <c r="BA539" s="25" t="s">
        <v>1409</v>
      </c>
      <c r="BB539" s="14">
        <f t="shared" si="158"/>
        <v>720</v>
      </c>
      <c r="BC539" s="25" t="s">
        <v>1410</v>
      </c>
      <c r="BD539" s="14">
        <f t="shared" si="159"/>
        <v>294</v>
      </c>
      <c r="BE539" s="25" t="s">
        <v>1411</v>
      </c>
      <c r="BF539" s="14">
        <f t="shared" si="160"/>
        <v>10667</v>
      </c>
    </row>
    <row r="540" spans="45:58" ht="16.5" x14ac:dyDescent="0.2">
      <c r="AS540" s="13">
        <v>537</v>
      </c>
      <c r="AT540" s="13">
        <f t="shared" si="153"/>
        <v>9</v>
      </c>
      <c r="AU540" s="13">
        <f t="shared" si="154"/>
        <v>1102010</v>
      </c>
      <c r="AV540" s="13" t="s">
        <v>1380</v>
      </c>
      <c r="AW540" s="13">
        <f t="shared" si="155"/>
        <v>4</v>
      </c>
      <c r="AX540" s="13" t="s">
        <v>1401</v>
      </c>
      <c r="AY540" s="13">
        <f t="shared" si="156"/>
        <v>6</v>
      </c>
      <c r="AZ540" s="13" t="str">
        <f t="shared" si="157"/>
        <v>张郃魂珠-4 等级-6</v>
      </c>
      <c r="BA540" s="25" t="s">
        <v>1409</v>
      </c>
      <c r="BB540" s="14">
        <f t="shared" si="158"/>
        <v>900</v>
      </c>
      <c r="BC540" s="25" t="s">
        <v>1410</v>
      </c>
      <c r="BD540" s="14">
        <f t="shared" si="159"/>
        <v>366</v>
      </c>
      <c r="BE540" s="25" t="s">
        <v>1411</v>
      </c>
      <c r="BF540" s="14">
        <f t="shared" si="160"/>
        <v>13333</v>
      </c>
    </row>
    <row r="541" spans="45:58" ht="16.5" x14ac:dyDescent="0.2">
      <c r="AS541" s="13">
        <v>538</v>
      </c>
      <c r="AT541" s="13">
        <f t="shared" si="153"/>
        <v>9</v>
      </c>
      <c r="AU541" s="13">
        <f t="shared" si="154"/>
        <v>1102010</v>
      </c>
      <c r="AV541" s="13" t="s">
        <v>1380</v>
      </c>
      <c r="AW541" s="13">
        <f t="shared" si="155"/>
        <v>4</v>
      </c>
      <c r="AX541" s="13" t="s">
        <v>1401</v>
      </c>
      <c r="AY541" s="13">
        <f t="shared" si="156"/>
        <v>7</v>
      </c>
      <c r="AZ541" s="13" t="str">
        <f t="shared" si="157"/>
        <v>张郃魂珠-4 等级-7</v>
      </c>
      <c r="BA541" s="25" t="s">
        <v>1409</v>
      </c>
      <c r="BB541" s="14">
        <f t="shared" si="158"/>
        <v>1080</v>
      </c>
      <c r="BC541" s="25" t="s">
        <v>1410</v>
      </c>
      <c r="BD541" s="14">
        <f t="shared" si="159"/>
        <v>440</v>
      </c>
      <c r="BE541" s="25" t="s">
        <v>1411</v>
      </c>
      <c r="BF541" s="14">
        <f t="shared" si="160"/>
        <v>16000</v>
      </c>
    </row>
    <row r="542" spans="45:58" ht="16.5" x14ac:dyDescent="0.2">
      <c r="AS542" s="13">
        <v>539</v>
      </c>
      <c r="AT542" s="13">
        <f t="shared" si="153"/>
        <v>9</v>
      </c>
      <c r="AU542" s="13">
        <f t="shared" si="154"/>
        <v>1102010</v>
      </c>
      <c r="AV542" s="13" t="s">
        <v>1380</v>
      </c>
      <c r="AW542" s="13">
        <f t="shared" si="155"/>
        <v>4</v>
      </c>
      <c r="AX542" s="13" t="s">
        <v>1401</v>
      </c>
      <c r="AY542" s="13">
        <f t="shared" si="156"/>
        <v>8</v>
      </c>
      <c r="AZ542" s="13" t="str">
        <f t="shared" si="157"/>
        <v>张郃魂珠-4 等级-8</v>
      </c>
      <c r="BA542" s="25" t="s">
        <v>1409</v>
      </c>
      <c r="BB542" s="14">
        <f t="shared" si="158"/>
        <v>1260</v>
      </c>
      <c r="BC542" s="25" t="s">
        <v>1410</v>
      </c>
      <c r="BD542" s="14">
        <f t="shared" si="159"/>
        <v>514</v>
      </c>
      <c r="BE542" s="25" t="s">
        <v>1411</v>
      </c>
      <c r="BF542" s="14">
        <f t="shared" si="160"/>
        <v>18667</v>
      </c>
    </row>
    <row r="543" spans="45:58" ht="16.5" x14ac:dyDescent="0.2">
      <c r="AS543" s="13">
        <v>540</v>
      </c>
      <c r="AT543" s="13">
        <f t="shared" si="153"/>
        <v>9</v>
      </c>
      <c r="AU543" s="13">
        <f t="shared" si="154"/>
        <v>1102010</v>
      </c>
      <c r="AV543" s="13" t="s">
        <v>1380</v>
      </c>
      <c r="AW543" s="13">
        <f t="shared" si="155"/>
        <v>4</v>
      </c>
      <c r="AX543" s="13" t="s">
        <v>1401</v>
      </c>
      <c r="AY543" s="13">
        <f t="shared" si="156"/>
        <v>9</v>
      </c>
      <c r="AZ543" s="13" t="str">
        <f t="shared" si="157"/>
        <v>张郃魂珠-4 等级-9</v>
      </c>
      <c r="BA543" s="25" t="s">
        <v>1409</v>
      </c>
      <c r="BB543" s="14">
        <f t="shared" si="158"/>
        <v>1440</v>
      </c>
      <c r="BC543" s="25" t="s">
        <v>1410</v>
      </c>
      <c r="BD543" s="14">
        <f t="shared" si="159"/>
        <v>586</v>
      </c>
      <c r="BE543" s="25" t="s">
        <v>1411</v>
      </c>
      <c r="BF543" s="14">
        <f t="shared" si="160"/>
        <v>21333</v>
      </c>
    </row>
    <row r="544" spans="45:58" ht="16.5" x14ac:dyDescent="0.2">
      <c r="AS544" s="13">
        <v>541</v>
      </c>
      <c r="AT544" s="13">
        <f t="shared" si="153"/>
        <v>9</v>
      </c>
      <c r="AU544" s="13">
        <f t="shared" si="154"/>
        <v>1102010</v>
      </c>
      <c r="AV544" s="13" t="s">
        <v>1380</v>
      </c>
      <c r="AW544" s="13">
        <f t="shared" si="155"/>
        <v>5</v>
      </c>
      <c r="AX544" s="13" t="s">
        <v>1401</v>
      </c>
      <c r="AY544" s="13">
        <f t="shared" si="156"/>
        <v>1</v>
      </c>
      <c r="AZ544" s="13" t="str">
        <f t="shared" si="157"/>
        <v>张郃魂珠-5 等级-1</v>
      </c>
      <c r="BA544" s="25" t="s">
        <v>1409</v>
      </c>
      <c r="BB544" s="14">
        <f t="shared" si="158"/>
        <v>360</v>
      </c>
      <c r="BC544" s="25" t="s">
        <v>1410</v>
      </c>
      <c r="BD544" s="14">
        <f t="shared" si="159"/>
        <v>146</v>
      </c>
      <c r="BE544" s="25" t="s">
        <v>1411</v>
      </c>
      <c r="BF544" s="14">
        <f t="shared" si="160"/>
        <v>5333</v>
      </c>
    </row>
    <row r="545" spans="45:58" ht="16.5" x14ac:dyDescent="0.2">
      <c r="AS545" s="13">
        <v>542</v>
      </c>
      <c r="AT545" s="13">
        <f t="shared" si="153"/>
        <v>9</v>
      </c>
      <c r="AU545" s="13">
        <f t="shared" si="154"/>
        <v>1102010</v>
      </c>
      <c r="AV545" s="13" t="s">
        <v>1380</v>
      </c>
      <c r="AW545" s="13">
        <f t="shared" si="155"/>
        <v>5</v>
      </c>
      <c r="AX545" s="13" t="s">
        <v>1401</v>
      </c>
      <c r="AY545" s="13">
        <f t="shared" si="156"/>
        <v>2</v>
      </c>
      <c r="AZ545" s="13" t="str">
        <f t="shared" si="157"/>
        <v>张郃魂珠-5 等级-2</v>
      </c>
      <c r="BA545" s="25" t="s">
        <v>1409</v>
      </c>
      <c r="BB545" s="14">
        <f t="shared" si="158"/>
        <v>540</v>
      </c>
      <c r="BC545" s="25" t="s">
        <v>1410</v>
      </c>
      <c r="BD545" s="14">
        <f t="shared" si="159"/>
        <v>220</v>
      </c>
      <c r="BE545" s="25" t="s">
        <v>1411</v>
      </c>
      <c r="BF545" s="14">
        <f t="shared" si="160"/>
        <v>8000</v>
      </c>
    </row>
    <row r="546" spans="45:58" ht="16.5" x14ac:dyDescent="0.2">
      <c r="AS546" s="13">
        <v>543</v>
      </c>
      <c r="AT546" s="13">
        <f t="shared" si="153"/>
        <v>9</v>
      </c>
      <c r="AU546" s="13">
        <f t="shared" si="154"/>
        <v>1102010</v>
      </c>
      <c r="AV546" s="13" t="s">
        <v>1380</v>
      </c>
      <c r="AW546" s="13">
        <f t="shared" si="155"/>
        <v>5</v>
      </c>
      <c r="AX546" s="13" t="s">
        <v>1401</v>
      </c>
      <c r="AY546" s="13">
        <f t="shared" si="156"/>
        <v>3</v>
      </c>
      <c r="AZ546" s="13" t="str">
        <f t="shared" si="157"/>
        <v>张郃魂珠-5 等级-3</v>
      </c>
      <c r="BA546" s="25" t="s">
        <v>1409</v>
      </c>
      <c r="BB546" s="14">
        <f t="shared" si="158"/>
        <v>720</v>
      </c>
      <c r="BC546" s="25" t="s">
        <v>1410</v>
      </c>
      <c r="BD546" s="14">
        <f t="shared" si="159"/>
        <v>294</v>
      </c>
      <c r="BE546" s="25" t="s">
        <v>1411</v>
      </c>
      <c r="BF546" s="14">
        <f t="shared" si="160"/>
        <v>10667</v>
      </c>
    </row>
    <row r="547" spans="45:58" ht="16.5" x14ac:dyDescent="0.2">
      <c r="AS547" s="13">
        <v>544</v>
      </c>
      <c r="AT547" s="13">
        <f t="shared" si="153"/>
        <v>9</v>
      </c>
      <c r="AU547" s="13">
        <f t="shared" si="154"/>
        <v>1102010</v>
      </c>
      <c r="AV547" s="13" t="s">
        <v>1380</v>
      </c>
      <c r="AW547" s="13">
        <f t="shared" si="155"/>
        <v>5</v>
      </c>
      <c r="AX547" s="13" t="s">
        <v>1401</v>
      </c>
      <c r="AY547" s="13">
        <f t="shared" si="156"/>
        <v>4</v>
      </c>
      <c r="AZ547" s="13" t="str">
        <f t="shared" si="157"/>
        <v>张郃魂珠-5 等级-4</v>
      </c>
      <c r="BA547" s="25" t="s">
        <v>1409</v>
      </c>
      <c r="BB547" s="14">
        <f t="shared" si="158"/>
        <v>1080</v>
      </c>
      <c r="BC547" s="25" t="s">
        <v>1410</v>
      </c>
      <c r="BD547" s="14">
        <f t="shared" si="159"/>
        <v>440</v>
      </c>
      <c r="BE547" s="25" t="s">
        <v>1411</v>
      </c>
      <c r="BF547" s="14">
        <f t="shared" si="160"/>
        <v>16000</v>
      </c>
    </row>
    <row r="548" spans="45:58" ht="16.5" x14ac:dyDescent="0.2">
      <c r="AS548" s="13">
        <v>545</v>
      </c>
      <c r="AT548" s="13">
        <f t="shared" si="153"/>
        <v>9</v>
      </c>
      <c r="AU548" s="13">
        <f t="shared" si="154"/>
        <v>1102010</v>
      </c>
      <c r="AV548" s="13" t="s">
        <v>1380</v>
      </c>
      <c r="AW548" s="13">
        <f t="shared" si="155"/>
        <v>5</v>
      </c>
      <c r="AX548" s="13" t="s">
        <v>1401</v>
      </c>
      <c r="AY548" s="13">
        <f t="shared" si="156"/>
        <v>5</v>
      </c>
      <c r="AZ548" s="13" t="str">
        <f t="shared" si="157"/>
        <v>张郃魂珠-5 等级-5</v>
      </c>
      <c r="BA548" s="25" t="s">
        <v>1409</v>
      </c>
      <c r="BB548" s="14">
        <f t="shared" si="158"/>
        <v>1440</v>
      </c>
      <c r="BC548" s="25" t="s">
        <v>1410</v>
      </c>
      <c r="BD548" s="14">
        <f t="shared" si="159"/>
        <v>586</v>
      </c>
      <c r="BE548" s="25" t="s">
        <v>1411</v>
      </c>
      <c r="BF548" s="14">
        <f t="shared" si="160"/>
        <v>21333</v>
      </c>
    </row>
    <row r="549" spans="45:58" ht="16.5" x14ac:dyDescent="0.2">
      <c r="AS549" s="13">
        <v>546</v>
      </c>
      <c r="AT549" s="13">
        <f t="shared" si="153"/>
        <v>9</v>
      </c>
      <c r="AU549" s="13">
        <f t="shared" si="154"/>
        <v>1102010</v>
      </c>
      <c r="AV549" s="13" t="s">
        <v>1380</v>
      </c>
      <c r="AW549" s="13">
        <f t="shared" si="155"/>
        <v>5</v>
      </c>
      <c r="AX549" s="13" t="s">
        <v>1401</v>
      </c>
      <c r="AY549" s="13">
        <f t="shared" si="156"/>
        <v>6</v>
      </c>
      <c r="AZ549" s="13" t="str">
        <f t="shared" si="157"/>
        <v>张郃魂珠-5 等级-6</v>
      </c>
      <c r="BA549" s="25" t="s">
        <v>1409</v>
      </c>
      <c r="BB549" s="14">
        <f t="shared" si="158"/>
        <v>1800</v>
      </c>
      <c r="BC549" s="25" t="s">
        <v>1410</v>
      </c>
      <c r="BD549" s="14">
        <f t="shared" si="159"/>
        <v>734</v>
      </c>
      <c r="BE549" s="25" t="s">
        <v>1411</v>
      </c>
      <c r="BF549" s="14">
        <f t="shared" si="160"/>
        <v>26667</v>
      </c>
    </row>
    <row r="550" spans="45:58" ht="16.5" x14ac:dyDescent="0.2">
      <c r="AS550" s="13">
        <v>547</v>
      </c>
      <c r="AT550" s="13">
        <f t="shared" si="153"/>
        <v>9</v>
      </c>
      <c r="AU550" s="13">
        <f t="shared" si="154"/>
        <v>1102010</v>
      </c>
      <c r="AV550" s="13" t="s">
        <v>1380</v>
      </c>
      <c r="AW550" s="13">
        <f t="shared" si="155"/>
        <v>5</v>
      </c>
      <c r="AX550" s="13" t="s">
        <v>1401</v>
      </c>
      <c r="AY550" s="13">
        <f t="shared" si="156"/>
        <v>7</v>
      </c>
      <c r="AZ550" s="13" t="str">
        <f t="shared" si="157"/>
        <v>张郃魂珠-5 等级-7</v>
      </c>
      <c r="BA550" s="25" t="s">
        <v>1409</v>
      </c>
      <c r="BB550" s="14">
        <f t="shared" si="158"/>
        <v>2160</v>
      </c>
      <c r="BC550" s="25" t="s">
        <v>1410</v>
      </c>
      <c r="BD550" s="14">
        <f t="shared" si="159"/>
        <v>880</v>
      </c>
      <c r="BE550" s="25" t="s">
        <v>1411</v>
      </c>
      <c r="BF550" s="14">
        <f t="shared" si="160"/>
        <v>32000</v>
      </c>
    </row>
    <row r="551" spans="45:58" ht="16.5" x14ac:dyDescent="0.2">
      <c r="AS551" s="13">
        <v>548</v>
      </c>
      <c r="AT551" s="13">
        <f t="shared" si="153"/>
        <v>9</v>
      </c>
      <c r="AU551" s="13">
        <f t="shared" si="154"/>
        <v>1102010</v>
      </c>
      <c r="AV551" s="13" t="s">
        <v>1380</v>
      </c>
      <c r="AW551" s="13">
        <f t="shared" si="155"/>
        <v>5</v>
      </c>
      <c r="AX551" s="13" t="s">
        <v>1401</v>
      </c>
      <c r="AY551" s="13">
        <f t="shared" si="156"/>
        <v>8</v>
      </c>
      <c r="AZ551" s="13" t="str">
        <f t="shared" si="157"/>
        <v>张郃魂珠-5 等级-8</v>
      </c>
      <c r="BA551" s="25" t="s">
        <v>1409</v>
      </c>
      <c r="BB551" s="14">
        <f t="shared" si="158"/>
        <v>2520</v>
      </c>
      <c r="BC551" s="25" t="s">
        <v>1410</v>
      </c>
      <c r="BD551" s="14">
        <f t="shared" si="159"/>
        <v>1026</v>
      </c>
      <c r="BE551" s="25" t="s">
        <v>1411</v>
      </c>
      <c r="BF551" s="14">
        <f t="shared" si="160"/>
        <v>37333</v>
      </c>
    </row>
    <row r="552" spans="45:58" ht="16.5" x14ac:dyDescent="0.2">
      <c r="AS552" s="13">
        <v>549</v>
      </c>
      <c r="AT552" s="13">
        <f t="shared" si="153"/>
        <v>9</v>
      </c>
      <c r="AU552" s="13">
        <f t="shared" si="154"/>
        <v>1102010</v>
      </c>
      <c r="AV552" s="13" t="s">
        <v>1380</v>
      </c>
      <c r="AW552" s="13">
        <f t="shared" si="155"/>
        <v>5</v>
      </c>
      <c r="AX552" s="13" t="s">
        <v>1401</v>
      </c>
      <c r="AY552" s="13">
        <f t="shared" si="156"/>
        <v>9</v>
      </c>
      <c r="AZ552" s="13" t="str">
        <f t="shared" si="157"/>
        <v>张郃魂珠-5 等级-9</v>
      </c>
      <c r="BA552" s="25" t="s">
        <v>1409</v>
      </c>
      <c r="BB552" s="14">
        <f t="shared" si="158"/>
        <v>2880</v>
      </c>
      <c r="BC552" s="25" t="s">
        <v>1410</v>
      </c>
      <c r="BD552" s="14">
        <f t="shared" si="159"/>
        <v>1174</v>
      </c>
      <c r="BE552" s="25" t="s">
        <v>1411</v>
      </c>
      <c r="BF552" s="14">
        <f t="shared" si="160"/>
        <v>42667</v>
      </c>
    </row>
    <row r="553" spans="45:58" ht="16.5" x14ac:dyDescent="0.2">
      <c r="AS553" s="13">
        <v>550</v>
      </c>
      <c r="AT553" s="13">
        <f t="shared" si="153"/>
        <v>9</v>
      </c>
      <c r="AU553" s="13">
        <f t="shared" si="154"/>
        <v>1102010</v>
      </c>
      <c r="AV553" s="13" t="s">
        <v>1380</v>
      </c>
      <c r="AW553" s="13">
        <f t="shared" si="155"/>
        <v>6</v>
      </c>
      <c r="AX553" s="13" t="s">
        <v>1401</v>
      </c>
      <c r="AY553" s="13">
        <f t="shared" si="156"/>
        <v>1</v>
      </c>
      <c r="AZ553" s="13" t="str">
        <f t="shared" si="157"/>
        <v>张郃魂珠-6 等级-1</v>
      </c>
      <c r="BA553" s="25" t="s">
        <v>1409</v>
      </c>
      <c r="BB553" s="14">
        <f t="shared" si="158"/>
        <v>540</v>
      </c>
      <c r="BC553" s="25" t="s">
        <v>1410</v>
      </c>
      <c r="BD553" s="14">
        <f t="shared" si="159"/>
        <v>220</v>
      </c>
      <c r="BE553" s="25" t="s">
        <v>1411</v>
      </c>
      <c r="BF553" s="14">
        <f t="shared" si="160"/>
        <v>8000</v>
      </c>
    </row>
    <row r="554" spans="45:58" ht="16.5" x14ac:dyDescent="0.2">
      <c r="AS554" s="13">
        <v>551</v>
      </c>
      <c r="AT554" s="13">
        <f t="shared" si="153"/>
        <v>9</v>
      </c>
      <c r="AU554" s="13">
        <f t="shared" si="154"/>
        <v>1102010</v>
      </c>
      <c r="AV554" s="13" t="s">
        <v>1380</v>
      </c>
      <c r="AW554" s="13">
        <f t="shared" si="155"/>
        <v>6</v>
      </c>
      <c r="AX554" s="13" t="s">
        <v>1401</v>
      </c>
      <c r="AY554" s="13">
        <f t="shared" si="156"/>
        <v>2</v>
      </c>
      <c r="AZ554" s="13" t="str">
        <f t="shared" si="157"/>
        <v>张郃魂珠-6 等级-2</v>
      </c>
      <c r="BA554" s="25" t="s">
        <v>1409</v>
      </c>
      <c r="BB554" s="14">
        <f t="shared" si="158"/>
        <v>810</v>
      </c>
      <c r="BC554" s="25" t="s">
        <v>1410</v>
      </c>
      <c r="BD554" s="14">
        <f t="shared" si="159"/>
        <v>330</v>
      </c>
      <c r="BE554" s="25" t="s">
        <v>1411</v>
      </c>
      <c r="BF554" s="14">
        <f t="shared" si="160"/>
        <v>12000</v>
      </c>
    </row>
    <row r="555" spans="45:58" ht="16.5" x14ac:dyDescent="0.2">
      <c r="AS555" s="13">
        <v>552</v>
      </c>
      <c r="AT555" s="13">
        <f t="shared" si="153"/>
        <v>9</v>
      </c>
      <c r="AU555" s="13">
        <f t="shared" si="154"/>
        <v>1102010</v>
      </c>
      <c r="AV555" s="13" t="s">
        <v>1380</v>
      </c>
      <c r="AW555" s="13">
        <f t="shared" si="155"/>
        <v>6</v>
      </c>
      <c r="AX555" s="13" t="s">
        <v>1401</v>
      </c>
      <c r="AY555" s="13">
        <f t="shared" si="156"/>
        <v>3</v>
      </c>
      <c r="AZ555" s="13" t="str">
        <f t="shared" si="157"/>
        <v>张郃魂珠-6 等级-3</v>
      </c>
      <c r="BA555" s="25" t="s">
        <v>1409</v>
      </c>
      <c r="BB555" s="14">
        <f t="shared" si="158"/>
        <v>1080</v>
      </c>
      <c r="BC555" s="25" t="s">
        <v>1410</v>
      </c>
      <c r="BD555" s="14">
        <f t="shared" si="159"/>
        <v>440</v>
      </c>
      <c r="BE555" s="25" t="s">
        <v>1411</v>
      </c>
      <c r="BF555" s="14">
        <f t="shared" si="160"/>
        <v>16000</v>
      </c>
    </row>
    <row r="556" spans="45:58" ht="16.5" x14ac:dyDescent="0.2">
      <c r="AS556" s="13">
        <v>553</v>
      </c>
      <c r="AT556" s="13">
        <f t="shared" si="153"/>
        <v>9</v>
      </c>
      <c r="AU556" s="13">
        <f t="shared" si="154"/>
        <v>1102010</v>
      </c>
      <c r="AV556" s="13" t="s">
        <v>1380</v>
      </c>
      <c r="AW556" s="13">
        <f t="shared" si="155"/>
        <v>6</v>
      </c>
      <c r="AX556" s="13" t="s">
        <v>1401</v>
      </c>
      <c r="AY556" s="13">
        <f t="shared" si="156"/>
        <v>4</v>
      </c>
      <c r="AZ556" s="13" t="str">
        <f t="shared" si="157"/>
        <v>张郃魂珠-6 等级-4</v>
      </c>
      <c r="BA556" s="25" t="s">
        <v>1409</v>
      </c>
      <c r="BB556" s="14">
        <f t="shared" si="158"/>
        <v>1620</v>
      </c>
      <c r="BC556" s="25" t="s">
        <v>1410</v>
      </c>
      <c r="BD556" s="14">
        <f t="shared" si="159"/>
        <v>660</v>
      </c>
      <c r="BE556" s="25" t="s">
        <v>1411</v>
      </c>
      <c r="BF556" s="14">
        <f t="shared" si="160"/>
        <v>24000</v>
      </c>
    </row>
    <row r="557" spans="45:58" ht="16.5" x14ac:dyDescent="0.2">
      <c r="AS557" s="13">
        <v>554</v>
      </c>
      <c r="AT557" s="13">
        <f t="shared" si="153"/>
        <v>9</v>
      </c>
      <c r="AU557" s="13">
        <f t="shared" si="154"/>
        <v>1102010</v>
      </c>
      <c r="AV557" s="13" t="s">
        <v>1380</v>
      </c>
      <c r="AW557" s="13">
        <f t="shared" si="155"/>
        <v>6</v>
      </c>
      <c r="AX557" s="13" t="s">
        <v>1401</v>
      </c>
      <c r="AY557" s="13">
        <f t="shared" si="156"/>
        <v>5</v>
      </c>
      <c r="AZ557" s="13" t="str">
        <f t="shared" si="157"/>
        <v>张郃魂珠-6 等级-5</v>
      </c>
      <c r="BA557" s="25" t="s">
        <v>1409</v>
      </c>
      <c r="BB557" s="14">
        <f t="shared" si="158"/>
        <v>2160</v>
      </c>
      <c r="BC557" s="25" t="s">
        <v>1410</v>
      </c>
      <c r="BD557" s="14">
        <f t="shared" si="159"/>
        <v>880</v>
      </c>
      <c r="BE557" s="25" t="s">
        <v>1411</v>
      </c>
      <c r="BF557" s="14">
        <f t="shared" si="160"/>
        <v>32000</v>
      </c>
    </row>
    <row r="558" spans="45:58" ht="16.5" x14ac:dyDescent="0.2">
      <c r="AS558" s="13">
        <v>555</v>
      </c>
      <c r="AT558" s="13">
        <f t="shared" si="153"/>
        <v>9</v>
      </c>
      <c r="AU558" s="13">
        <f t="shared" si="154"/>
        <v>1102010</v>
      </c>
      <c r="AV558" s="13" t="s">
        <v>1380</v>
      </c>
      <c r="AW558" s="13">
        <f t="shared" si="155"/>
        <v>6</v>
      </c>
      <c r="AX558" s="13" t="s">
        <v>1401</v>
      </c>
      <c r="AY558" s="13">
        <f t="shared" si="156"/>
        <v>6</v>
      </c>
      <c r="AZ558" s="13" t="str">
        <f t="shared" si="157"/>
        <v>张郃魂珠-6 等级-6</v>
      </c>
      <c r="BA558" s="25" t="s">
        <v>1409</v>
      </c>
      <c r="BB558" s="14">
        <f t="shared" si="158"/>
        <v>2700</v>
      </c>
      <c r="BC558" s="25" t="s">
        <v>1410</v>
      </c>
      <c r="BD558" s="14">
        <f t="shared" si="159"/>
        <v>1100</v>
      </c>
      <c r="BE558" s="25" t="s">
        <v>1411</v>
      </c>
      <c r="BF558" s="14">
        <f t="shared" si="160"/>
        <v>40000</v>
      </c>
    </row>
    <row r="559" spans="45:58" ht="16.5" x14ac:dyDescent="0.2">
      <c r="AS559" s="13">
        <v>556</v>
      </c>
      <c r="AT559" s="13">
        <f t="shared" si="153"/>
        <v>9</v>
      </c>
      <c r="AU559" s="13">
        <f t="shared" si="154"/>
        <v>1102010</v>
      </c>
      <c r="AV559" s="13" t="s">
        <v>1380</v>
      </c>
      <c r="AW559" s="13">
        <f t="shared" si="155"/>
        <v>6</v>
      </c>
      <c r="AX559" s="13" t="s">
        <v>1401</v>
      </c>
      <c r="AY559" s="13">
        <f t="shared" si="156"/>
        <v>7</v>
      </c>
      <c r="AZ559" s="13" t="str">
        <f t="shared" si="157"/>
        <v>张郃魂珠-6 等级-7</v>
      </c>
      <c r="BA559" s="25" t="s">
        <v>1409</v>
      </c>
      <c r="BB559" s="14">
        <f t="shared" si="158"/>
        <v>3240</v>
      </c>
      <c r="BC559" s="25" t="s">
        <v>1410</v>
      </c>
      <c r="BD559" s="14">
        <f t="shared" si="159"/>
        <v>1320</v>
      </c>
      <c r="BE559" s="25" t="s">
        <v>1411</v>
      </c>
      <c r="BF559" s="14">
        <f t="shared" si="160"/>
        <v>48000</v>
      </c>
    </row>
    <row r="560" spans="45:58" ht="16.5" x14ac:dyDescent="0.2">
      <c r="AS560" s="13">
        <v>557</v>
      </c>
      <c r="AT560" s="13">
        <f t="shared" si="153"/>
        <v>9</v>
      </c>
      <c r="AU560" s="13">
        <f t="shared" si="154"/>
        <v>1102010</v>
      </c>
      <c r="AV560" s="13" t="s">
        <v>1380</v>
      </c>
      <c r="AW560" s="13">
        <f t="shared" si="155"/>
        <v>6</v>
      </c>
      <c r="AX560" s="13" t="s">
        <v>1401</v>
      </c>
      <c r="AY560" s="13">
        <f t="shared" si="156"/>
        <v>8</v>
      </c>
      <c r="AZ560" s="13" t="str">
        <f t="shared" si="157"/>
        <v>张郃魂珠-6 等级-8</v>
      </c>
      <c r="BA560" s="25" t="s">
        <v>1409</v>
      </c>
      <c r="BB560" s="14">
        <f t="shared" si="158"/>
        <v>3780</v>
      </c>
      <c r="BC560" s="25" t="s">
        <v>1410</v>
      </c>
      <c r="BD560" s="14">
        <f t="shared" si="159"/>
        <v>1540</v>
      </c>
      <c r="BE560" s="25" t="s">
        <v>1411</v>
      </c>
      <c r="BF560" s="14">
        <f t="shared" si="160"/>
        <v>56000</v>
      </c>
    </row>
    <row r="561" spans="45:58" ht="16.5" x14ac:dyDescent="0.2">
      <c r="AS561" s="13">
        <v>558</v>
      </c>
      <c r="AT561" s="13">
        <f t="shared" si="153"/>
        <v>9</v>
      </c>
      <c r="AU561" s="13">
        <f t="shared" si="154"/>
        <v>1102010</v>
      </c>
      <c r="AV561" s="13" t="s">
        <v>1380</v>
      </c>
      <c r="AW561" s="13">
        <f t="shared" si="155"/>
        <v>6</v>
      </c>
      <c r="AX561" s="13" t="s">
        <v>1401</v>
      </c>
      <c r="AY561" s="13">
        <f t="shared" si="156"/>
        <v>9</v>
      </c>
      <c r="AZ561" s="13" t="str">
        <f t="shared" si="157"/>
        <v>张郃魂珠-6 等级-9</v>
      </c>
      <c r="BA561" s="25" t="s">
        <v>1409</v>
      </c>
      <c r="BB561" s="14">
        <f t="shared" si="158"/>
        <v>4320</v>
      </c>
      <c r="BC561" s="25" t="s">
        <v>1410</v>
      </c>
      <c r="BD561" s="14">
        <f t="shared" si="159"/>
        <v>1760</v>
      </c>
      <c r="BE561" s="25" t="s">
        <v>1411</v>
      </c>
      <c r="BF561" s="14">
        <f t="shared" si="160"/>
        <v>64000</v>
      </c>
    </row>
    <row r="562" spans="45:58" ht="16.5" x14ac:dyDescent="0.2">
      <c r="AS562" s="13">
        <v>559</v>
      </c>
      <c r="AT562" s="13">
        <f t="shared" si="153"/>
        <v>9</v>
      </c>
      <c r="AU562" s="13">
        <f t="shared" si="154"/>
        <v>1102010</v>
      </c>
      <c r="AV562" s="13" t="s">
        <v>1380</v>
      </c>
      <c r="AW562" s="13">
        <f t="shared" si="155"/>
        <v>7</v>
      </c>
      <c r="AX562" s="13" t="s">
        <v>1401</v>
      </c>
      <c r="AY562" s="13">
        <f t="shared" si="156"/>
        <v>1</v>
      </c>
      <c r="AZ562" s="13" t="str">
        <f t="shared" si="157"/>
        <v>张郃魂珠-7 等级-1</v>
      </c>
      <c r="BA562" s="25" t="s">
        <v>1409</v>
      </c>
      <c r="BB562" s="14">
        <f t="shared" si="158"/>
        <v>720</v>
      </c>
      <c r="BC562" s="25" t="s">
        <v>1410</v>
      </c>
      <c r="BD562" s="14">
        <f t="shared" si="159"/>
        <v>294</v>
      </c>
      <c r="BE562" s="25" t="s">
        <v>1411</v>
      </c>
      <c r="BF562" s="14">
        <f t="shared" si="160"/>
        <v>10667</v>
      </c>
    </row>
    <row r="563" spans="45:58" ht="16.5" x14ac:dyDescent="0.2">
      <c r="AS563" s="13">
        <v>560</v>
      </c>
      <c r="AT563" s="13">
        <f t="shared" si="153"/>
        <v>9</v>
      </c>
      <c r="AU563" s="13">
        <f t="shared" si="154"/>
        <v>1102010</v>
      </c>
      <c r="AV563" s="13" t="s">
        <v>1380</v>
      </c>
      <c r="AW563" s="13">
        <f t="shared" si="155"/>
        <v>7</v>
      </c>
      <c r="AX563" s="13" t="s">
        <v>1401</v>
      </c>
      <c r="AY563" s="13">
        <f t="shared" si="156"/>
        <v>2</v>
      </c>
      <c r="AZ563" s="13" t="str">
        <f t="shared" si="157"/>
        <v>张郃魂珠-7 等级-2</v>
      </c>
      <c r="BA563" s="25" t="s">
        <v>1409</v>
      </c>
      <c r="BB563" s="14">
        <f t="shared" si="158"/>
        <v>1080</v>
      </c>
      <c r="BC563" s="25" t="s">
        <v>1410</v>
      </c>
      <c r="BD563" s="14">
        <f t="shared" si="159"/>
        <v>440</v>
      </c>
      <c r="BE563" s="25" t="s">
        <v>1411</v>
      </c>
      <c r="BF563" s="14">
        <f t="shared" si="160"/>
        <v>16000</v>
      </c>
    </row>
    <row r="564" spans="45:58" ht="16.5" x14ac:dyDescent="0.2">
      <c r="AS564" s="13">
        <v>561</v>
      </c>
      <c r="AT564" s="13">
        <f t="shared" si="153"/>
        <v>9</v>
      </c>
      <c r="AU564" s="13">
        <f t="shared" si="154"/>
        <v>1102010</v>
      </c>
      <c r="AV564" s="13" t="s">
        <v>1380</v>
      </c>
      <c r="AW564" s="13">
        <f t="shared" si="155"/>
        <v>7</v>
      </c>
      <c r="AX564" s="13" t="s">
        <v>1401</v>
      </c>
      <c r="AY564" s="13">
        <f t="shared" si="156"/>
        <v>3</v>
      </c>
      <c r="AZ564" s="13" t="str">
        <f t="shared" si="157"/>
        <v>张郃魂珠-7 等级-3</v>
      </c>
      <c r="BA564" s="25" t="s">
        <v>1409</v>
      </c>
      <c r="BB564" s="14">
        <f t="shared" si="158"/>
        <v>1440</v>
      </c>
      <c r="BC564" s="25" t="s">
        <v>1410</v>
      </c>
      <c r="BD564" s="14">
        <f t="shared" si="159"/>
        <v>586</v>
      </c>
      <c r="BE564" s="25" t="s">
        <v>1411</v>
      </c>
      <c r="BF564" s="14">
        <f t="shared" si="160"/>
        <v>21333</v>
      </c>
    </row>
    <row r="565" spans="45:58" ht="16.5" x14ac:dyDescent="0.2">
      <c r="AS565" s="13">
        <v>562</v>
      </c>
      <c r="AT565" s="13">
        <f t="shared" si="153"/>
        <v>9</v>
      </c>
      <c r="AU565" s="13">
        <f t="shared" si="154"/>
        <v>1102010</v>
      </c>
      <c r="AV565" s="13" t="s">
        <v>1380</v>
      </c>
      <c r="AW565" s="13">
        <f t="shared" si="155"/>
        <v>7</v>
      </c>
      <c r="AX565" s="13" t="s">
        <v>1401</v>
      </c>
      <c r="AY565" s="13">
        <f t="shared" si="156"/>
        <v>4</v>
      </c>
      <c r="AZ565" s="13" t="str">
        <f t="shared" si="157"/>
        <v>张郃魂珠-7 等级-4</v>
      </c>
      <c r="BA565" s="25" t="s">
        <v>1409</v>
      </c>
      <c r="BB565" s="14">
        <f t="shared" si="158"/>
        <v>2160</v>
      </c>
      <c r="BC565" s="25" t="s">
        <v>1410</v>
      </c>
      <c r="BD565" s="14">
        <f t="shared" si="159"/>
        <v>880</v>
      </c>
      <c r="BE565" s="25" t="s">
        <v>1411</v>
      </c>
      <c r="BF565" s="14">
        <f t="shared" si="160"/>
        <v>32000</v>
      </c>
    </row>
    <row r="566" spans="45:58" ht="16.5" x14ac:dyDescent="0.2">
      <c r="AS566" s="13">
        <v>563</v>
      </c>
      <c r="AT566" s="13">
        <f t="shared" si="153"/>
        <v>9</v>
      </c>
      <c r="AU566" s="13">
        <f t="shared" si="154"/>
        <v>1102010</v>
      </c>
      <c r="AV566" s="13" t="s">
        <v>1380</v>
      </c>
      <c r="AW566" s="13">
        <f t="shared" si="155"/>
        <v>7</v>
      </c>
      <c r="AX566" s="13" t="s">
        <v>1401</v>
      </c>
      <c r="AY566" s="13">
        <f t="shared" si="156"/>
        <v>5</v>
      </c>
      <c r="AZ566" s="13" t="str">
        <f t="shared" si="157"/>
        <v>张郃魂珠-7 等级-5</v>
      </c>
      <c r="BA566" s="25" t="s">
        <v>1409</v>
      </c>
      <c r="BB566" s="14">
        <f t="shared" si="158"/>
        <v>2880</v>
      </c>
      <c r="BC566" s="25" t="s">
        <v>1410</v>
      </c>
      <c r="BD566" s="14">
        <f t="shared" si="159"/>
        <v>1174</v>
      </c>
      <c r="BE566" s="25" t="s">
        <v>1411</v>
      </c>
      <c r="BF566" s="14">
        <f t="shared" si="160"/>
        <v>42667</v>
      </c>
    </row>
    <row r="567" spans="45:58" ht="16.5" x14ac:dyDescent="0.2">
      <c r="AS567" s="13">
        <v>564</v>
      </c>
      <c r="AT567" s="13">
        <f t="shared" si="153"/>
        <v>9</v>
      </c>
      <c r="AU567" s="13">
        <f t="shared" si="154"/>
        <v>1102010</v>
      </c>
      <c r="AV567" s="13" t="s">
        <v>1380</v>
      </c>
      <c r="AW567" s="13">
        <f t="shared" si="155"/>
        <v>7</v>
      </c>
      <c r="AX567" s="13" t="s">
        <v>1401</v>
      </c>
      <c r="AY567" s="13">
        <f t="shared" si="156"/>
        <v>6</v>
      </c>
      <c r="AZ567" s="13" t="str">
        <f t="shared" si="157"/>
        <v>张郃魂珠-7 等级-6</v>
      </c>
      <c r="BA567" s="25" t="s">
        <v>1409</v>
      </c>
      <c r="BB567" s="14">
        <f t="shared" si="158"/>
        <v>3600</v>
      </c>
      <c r="BC567" s="25" t="s">
        <v>1410</v>
      </c>
      <c r="BD567" s="14">
        <f t="shared" si="159"/>
        <v>1466</v>
      </c>
      <c r="BE567" s="25" t="s">
        <v>1411</v>
      </c>
      <c r="BF567" s="14">
        <f t="shared" si="160"/>
        <v>53333</v>
      </c>
    </row>
    <row r="568" spans="45:58" ht="16.5" x14ac:dyDescent="0.2">
      <c r="AS568" s="13">
        <v>565</v>
      </c>
      <c r="AT568" s="13">
        <f t="shared" si="153"/>
        <v>9</v>
      </c>
      <c r="AU568" s="13">
        <f t="shared" si="154"/>
        <v>1102010</v>
      </c>
      <c r="AV568" s="13" t="s">
        <v>1380</v>
      </c>
      <c r="AW568" s="13">
        <f t="shared" si="155"/>
        <v>7</v>
      </c>
      <c r="AX568" s="13" t="s">
        <v>1401</v>
      </c>
      <c r="AY568" s="13">
        <f t="shared" si="156"/>
        <v>7</v>
      </c>
      <c r="AZ568" s="13" t="str">
        <f t="shared" si="157"/>
        <v>张郃魂珠-7 等级-7</v>
      </c>
      <c r="BA568" s="25" t="s">
        <v>1409</v>
      </c>
      <c r="BB568" s="14">
        <f t="shared" si="158"/>
        <v>4320</v>
      </c>
      <c r="BC568" s="25" t="s">
        <v>1410</v>
      </c>
      <c r="BD568" s="14">
        <f t="shared" si="159"/>
        <v>1760</v>
      </c>
      <c r="BE568" s="25" t="s">
        <v>1411</v>
      </c>
      <c r="BF568" s="14">
        <f t="shared" si="160"/>
        <v>64000</v>
      </c>
    </row>
    <row r="569" spans="45:58" ht="16.5" x14ac:dyDescent="0.2">
      <c r="AS569" s="13">
        <v>566</v>
      </c>
      <c r="AT569" s="13">
        <f t="shared" si="153"/>
        <v>9</v>
      </c>
      <c r="AU569" s="13">
        <f t="shared" si="154"/>
        <v>1102010</v>
      </c>
      <c r="AV569" s="13" t="s">
        <v>1380</v>
      </c>
      <c r="AW569" s="13">
        <f t="shared" si="155"/>
        <v>7</v>
      </c>
      <c r="AX569" s="13" t="s">
        <v>1401</v>
      </c>
      <c r="AY569" s="13">
        <f t="shared" si="156"/>
        <v>8</v>
      </c>
      <c r="AZ569" s="13" t="str">
        <f t="shared" si="157"/>
        <v>张郃魂珠-7 等级-8</v>
      </c>
      <c r="BA569" s="25" t="s">
        <v>1409</v>
      </c>
      <c r="BB569" s="14">
        <f t="shared" si="158"/>
        <v>5040</v>
      </c>
      <c r="BC569" s="25" t="s">
        <v>1410</v>
      </c>
      <c r="BD569" s="14">
        <f t="shared" si="159"/>
        <v>2054</v>
      </c>
      <c r="BE569" s="25" t="s">
        <v>1411</v>
      </c>
      <c r="BF569" s="14">
        <f t="shared" si="160"/>
        <v>74667</v>
      </c>
    </row>
    <row r="570" spans="45:58" ht="16.5" x14ac:dyDescent="0.2">
      <c r="AS570" s="13">
        <v>567</v>
      </c>
      <c r="AT570" s="13">
        <f t="shared" si="153"/>
        <v>9</v>
      </c>
      <c r="AU570" s="13">
        <f t="shared" si="154"/>
        <v>1102010</v>
      </c>
      <c r="AV570" s="13" t="s">
        <v>1380</v>
      </c>
      <c r="AW570" s="13">
        <f t="shared" si="155"/>
        <v>7</v>
      </c>
      <c r="AX570" s="13" t="s">
        <v>1401</v>
      </c>
      <c r="AY570" s="13">
        <f t="shared" si="156"/>
        <v>9</v>
      </c>
      <c r="AZ570" s="13" t="str">
        <f t="shared" si="157"/>
        <v>张郃魂珠-7 等级-9</v>
      </c>
      <c r="BA570" s="25" t="s">
        <v>1409</v>
      </c>
      <c r="BB570" s="14">
        <f t="shared" si="158"/>
        <v>5760</v>
      </c>
      <c r="BC570" s="25" t="s">
        <v>1410</v>
      </c>
      <c r="BD570" s="14">
        <f t="shared" si="159"/>
        <v>2346</v>
      </c>
      <c r="BE570" s="25" t="s">
        <v>1411</v>
      </c>
      <c r="BF570" s="14">
        <f t="shared" si="160"/>
        <v>85333</v>
      </c>
    </row>
    <row r="571" spans="45:58" ht="16.5" x14ac:dyDescent="0.2">
      <c r="AS571" s="13">
        <v>568</v>
      </c>
      <c r="AT571" s="13">
        <f t="shared" si="153"/>
        <v>10</v>
      </c>
      <c r="AU571" s="13">
        <f t="shared" si="154"/>
        <v>1102011</v>
      </c>
      <c r="AV571" s="13" t="s">
        <v>1380</v>
      </c>
      <c r="AW571" s="13">
        <f t="shared" si="155"/>
        <v>1</v>
      </c>
      <c r="AX571" s="13" t="s">
        <v>1401</v>
      </c>
      <c r="AY571" s="13">
        <f t="shared" si="156"/>
        <v>1</v>
      </c>
      <c r="AZ571" s="13" t="str">
        <f t="shared" si="157"/>
        <v>张飞魂珠-1 等级-1</v>
      </c>
      <c r="BA571" s="25" t="s">
        <v>1409</v>
      </c>
      <c r="BB571" s="14">
        <f t="shared" si="158"/>
        <v>53</v>
      </c>
      <c r="BC571" s="25" t="s">
        <v>1410</v>
      </c>
      <c r="BD571" s="14">
        <f t="shared" si="159"/>
        <v>30</v>
      </c>
      <c r="BE571" s="25" t="s">
        <v>1411</v>
      </c>
      <c r="BF571" s="14">
        <f t="shared" si="160"/>
        <v>1440</v>
      </c>
    </row>
    <row r="572" spans="45:58" ht="16.5" x14ac:dyDescent="0.2">
      <c r="AS572" s="13">
        <v>569</v>
      </c>
      <c r="AT572" s="13">
        <f t="shared" si="153"/>
        <v>10</v>
      </c>
      <c r="AU572" s="13">
        <f t="shared" si="154"/>
        <v>1102011</v>
      </c>
      <c r="AV572" s="13" t="s">
        <v>1380</v>
      </c>
      <c r="AW572" s="13">
        <f t="shared" si="155"/>
        <v>1</v>
      </c>
      <c r="AX572" s="13" t="s">
        <v>1401</v>
      </c>
      <c r="AY572" s="13">
        <f t="shared" si="156"/>
        <v>2</v>
      </c>
      <c r="AZ572" s="13" t="str">
        <f t="shared" si="157"/>
        <v>张飞魂珠-1 等级-2</v>
      </c>
      <c r="BA572" s="25" t="s">
        <v>1409</v>
      </c>
      <c r="BB572" s="14">
        <f t="shared" si="158"/>
        <v>80</v>
      </c>
      <c r="BC572" s="25" t="s">
        <v>1410</v>
      </c>
      <c r="BD572" s="14">
        <f t="shared" si="159"/>
        <v>44</v>
      </c>
      <c r="BE572" s="25" t="s">
        <v>1411</v>
      </c>
      <c r="BF572" s="14">
        <f t="shared" si="160"/>
        <v>2160</v>
      </c>
    </row>
    <row r="573" spans="45:58" ht="16.5" x14ac:dyDescent="0.2">
      <c r="AS573" s="13">
        <v>570</v>
      </c>
      <c r="AT573" s="13">
        <f t="shared" si="153"/>
        <v>10</v>
      </c>
      <c r="AU573" s="13">
        <f t="shared" si="154"/>
        <v>1102011</v>
      </c>
      <c r="AV573" s="13" t="s">
        <v>1380</v>
      </c>
      <c r="AW573" s="13">
        <f t="shared" si="155"/>
        <v>1</v>
      </c>
      <c r="AX573" s="13" t="s">
        <v>1401</v>
      </c>
      <c r="AY573" s="13">
        <f t="shared" si="156"/>
        <v>3</v>
      </c>
      <c r="AZ573" s="13" t="str">
        <f t="shared" si="157"/>
        <v>张飞魂珠-1 等级-3</v>
      </c>
      <c r="BA573" s="25" t="s">
        <v>1409</v>
      </c>
      <c r="BB573" s="14">
        <f t="shared" si="158"/>
        <v>107</v>
      </c>
      <c r="BC573" s="25" t="s">
        <v>1410</v>
      </c>
      <c r="BD573" s="14">
        <f t="shared" si="159"/>
        <v>58</v>
      </c>
      <c r="BE573" s="25" t="s">
        <v>1411</v>
      </c>
      <c r="BF573" s="14">
        <f t="shared" si="160"/>
        <v>2880</v>
      </c>
    </row>
    <row r="574" spans="45:58" ht="16.5" x14ac:dyDescent="0.2">
      <c r="AS574" s="13">
        <v>571</v>
      </c>
      <c r="AT574" s="13">
        <f t="shared" si="153"/>
        <v>10</v>
      </c>
      <c r="AU574" s="13">
        <f t="shared" si="154"/>
        <v>1102011</v>
      </c>
      <c r="AV574" s="13" t="s">
        <v>1380</v>
      </c>
      <c r="AW574" s="13">
        <f t="shared" si="155"/>
        <v>1</v>
      </c>
      <c r="AX574" s="13" t="s">
        <v>1401</v>
      </c>
      <c r="AY574" s="13">
        <f t="shared" si="156"/>
        <v>4</v>
      </c>
      <c r="AZ574" s="13" t="str">
        <f t="shared" si="157"/>
        <v>张飞魂珠-1 等级-4</v>
      </c>
      <c r="BA574" s="25" t="s">
        <v>1409</v>
      </c>
      <c r="BB574" s="14">
        <f t="shared" si="158"/>
        <v>160</v>
      </c>
      <c r="BC574" s="25" t="s">
        <v>1410</v>
      </c>
      <c r="BD574" s="14">
        <f t="shared" si="159"/>
        <v>88</v>
      </c>
      <c r="BE574" s="25" t="s">
        <v>1411</v>
      </c>
      <c r="BF574" s="14">
        <f t="shared" si="160"/>
        <v>4320</v>
      </c>
    </row>
    <row r="575" spans="45:58" ht="16.5" x14ac:dyDescent="0.2">
      <c r="AS575" s="13">
        <v>572</v>
      </c>
      <c r="AT575" s="13">
        <f t="shared" si="153"/>
        <v>10</v>
      </c>
      <c r="AU575" s="13">
        <f t="shared" si="154"/>
        <v>1102011</v>
      </c>
      <c r="AV575" s="13" t="s">
        <v>1380</v>
      </c>
      <c r="AW575" s="13">
        <f t="shared" si="155"/>
        <v>1</v>
      </c>
      <c r="AX575" s="13" t="s">
        <v>1401</v>
      </c>
      <c r="AY575" s="13">
        <f t="shared" si="156"/>
        <v>5</v>
      </c>
      <c r="AZ575" s="13" t="str">
        <f t="shared" si="157"/>
        <v>张飞魂珠-1 等级-5</v>
      </c>
      <c r="BA575" s="25" t="s">
        <v>1409</v>
      </c>
      <c r="BB575" s="14">
        <f t="shared" si="158"/>
        <v>213</v>
      </c>
      <c r="BC575" s="25" t="s">
        <v>1410</v>
      </c>
      <c r="BD575" s="14">
        <f t="shared" si="159"/>
        <v>118</v>
      </c>
      <c r="BE575" s="25" t="s">
        <v>1411</v>
      </c>
      <c r="BF575" s="14">
        <f t="shared" si="160"/>
        <v>5760</v>
      </c>
    </row>
    <row r="576" spans="45:58" ht="16.5" x14ac:dyDescent="0.2">
      <c r="AS576" s="13">
        <v>573</v>
      </c>
      <c r="AT576" s="13">
        <f t="shared" si="153"/>
        <v>10</v>
      </c>
      <c r="AU576" s="13">
        <f t="shared" si="154"/>
        <v>1102011</v>
      </c>
      <c r="AV576" s="13" t="s">
        <v>1380</v>
      </c>
      <c r="AW576" s="13">
        <f t="shared" si="155"/>
        <v>1</v>
      </c>
      <c r="AX576" s="13" t="s">
        <v>1401</v>
      </c>
      <c r="AY576" s="13">
        <f t="shared" si="156"/>
        <v>6</v>
      </c>
      <c r="AZ576" s="13" t="str">
        <f t="shared" si="157"/>
        <v>张飞魂珠-1 等级-6</v>
      </c>
      <c r="BA576" s="25" t="s">
        <v>1409</v>
      </c>
      <c r="BB576" s="14">
        <f t="shared" si="158"/>
        <v>267</v>
      </c>
      <c r="BC576" s="25" t="s">
        <v>1410</v>
      </c>
      <c r="BD576" s="14">
        <f t="shared" si="159"/>
        <v>146</v>
      </c>
      <c r="BE576" s="25" t="s">
        <v>1411</v>
      </c>
      <c r="BF576" s="14">
        <f t="shared" si="160"/>
        <v>7200</v>
      </c>
    </row>
    <row r="577" spans="45:58" ht="16.5" x14ac:dyDescent="0.2">
      <c r="AS577" s="13">
        <v>574</v>
      </c>
      <c r="AT577" s="13">
        <f t="shared" si="153"/>
        <v>10</v>
      </c>
      <c r="AU577" s="13">
        <f t="shared" si="154"/>
        <v>1102011</v>
      </c>
      <c r="AV577" s="13" t="s">
        <v>1380</v>
      </c>
      <c r="AW577" s="13">
        <f t="shared" si="155"/>
        <v>1</v>
      </c>
      <c r="AX577" s="13" t="s">
        <v>1401</v>
      </c>
      <c r="AY577" s="13">
        <f t="shared" si="156"/>
        <v>7</v>
      </c>
      <c r="AZ577" s="13" t="str">
        <f t="shared" si="157"/>
        <v>张飞魂珠-1 等级-7</v>
      </c>
      <c r="BA577" s="25" t="s">
        <v>1409</v>
      </c>
      <c r="BB577" s="14">
        <f t="shared" si="158"/>
        <v>320</v>
      </c>
      <c r="BC577" s="25" t="s">
        <v>1410</v>
      </c>
      <c r="BD577" s="14">
        <f t="shared" si="159"/>
        <v>176</v>
      </c>
      <c r="BE577" s="25" t="s">
        <v>1411</v>
      </c>
      <c r="BF577" s="14">
        <f t="shared" si="160"/>
        <v>8640</v>
      </c>
    </row>
    <row r="578" spans="45:58" ht="16.5" x14ac:dyDescent="0.2">
      <c r="AS578" s="13">
        <v>575</v>
      </c>
      <c r="AT578" s="13">
        <f t="shared" si="153"/>
        <v>10</v>
      </c>
      <c r="AU578" s="13">
        <f t="shared" si="154"/>
        <v>1102011</v>
      </c>
      <c r="AV578" s="13" t="s">
        <v>1380</v>
      </c>
      <c r="AW578" s="13">
        <f t="shared" si="155"/>
        <v>1</v>
      </c>
      <c r="AX578" s="13" t="s">
        <v>1401</v>
      </c>
      <c r="AY578" s="13">
        <f t="shared" si="156"/>
        <v>8</v>
      </c>
      <c r="AZ578" s="13" t="str">
        <f t="shared" si="157"/>
        <v>张飞魂珠-1 等级-8</v>
      </c>
      <c r="BA578" s="25" t="s">
        <v>1409</v>
      </c>
      <c r="BB578" s="14">
        <f t="shared" si="158"/>
        <v>373</v>
      </c>
      <c r="BC578" s="25" t="s">
        <v>1410</v>
      </c>
      <c r="BD578" s="14">
        <f t="shared" si="159"/>
        <v>206</v>
      </c>
      <c r="BE578" s="25" t="s">
        <v>1411</v>
      </c>
      <c r="BF578" s="14">
        <f t="shared" si="160"/>
        <v>10080</v>
      </c>
    </row>
    <row r="579" spans="45:58" ht="16.5" x14ac:dyDescent="0.2">
      <c r="AS579" s="13">
        <v>576</v>
      </c>
      <c r="AT579" s="13">
        <f t="shared" si="153"/>
        <v>10</v>
      </c>
      <c r="AU579" s="13">
        <f t="shared" si="154"/>
        <v>1102011</v>
      </c>
      <c r="AV579" s="13" t="s">
        <v>1380</v>
      </c>
      <c r="AW579" s="13">
        <f t="shared" si="155"/>
        <v>1</v>
      </c>
      <c r="AX579" s="13" t="s">
        <v>1401</v>
      </c>
      <c r="AY579" s="13">
        <f t="shared" si="156"/>
        <v>9</v>
      </c>
      <c r="AZ579" s="13" t="str">
        <f t="shared" si="157"/>
        <v>张飞魂珠-1 等级-9</v>
      </c>
      <c r="BA579" s="25" t="s">
        <v>1409</v>
      </c>
      <c r="BB579" s="14">
        <f t="shared" si="158"/>
        <v>427</v>
      </c>
      <c r="BC579" s="25" t="s">
        <v>1410</v>
      </c>
      <c r="BD579" s="14">
        <f t="shared" si="159"/>
        <v>234</v>
      </c>
      <c r="BE579" s="25" t="s">
        <v>1411</v>
      </c>
      <c r="BF579" s="14">
        <f t="shared" si="160"/>
        <v>11520</v>
      </c>
    </row>
    <row r="580" spans="45:58" ht="16.5" x14ac:dyDescent="0.2">
      <c r="AS580" s="13">
        <v>577</v>
      </c>
      <c r="AT580" s="13">
        <f t="shared" si="153"/>
        <v>10</v>
      </c>
      <c r="AU580" s="13">
        <f t="shared" si="154"/>
        <v>1102011</v>
      </c>
      <c r="AV580" s="13" t="s">
        <v>1380</v>
      </c>
      <c r="AW580" s="13">
        <f t="shared" si="155"/>
        <v>2</v>
      </c>
      <c r="AX580" s="13" t="s">
        <v>1401</v>
      </c>
      <c r="AY580" s="13">
        <f t="shared" si="156"/>
        <v>1</v>
      </c>
      <c r="AZ580" s="13" t="str">
        <f t="shared" si="157"/>
        <v>张飞魂珠-2 等级-1</v>
      </c>
      <c r="BA580" s="25" t="s">
        <v>1409</v>
      </c>
      <c r="BB580" s="14">
        <f t="shared" si="158"/>
        <v>80</v>
      </c>
      <c r="BC580" s="25" t="s">
        <v>1410</v>
      </c>
      <c r="BD580" s="14">
        <f t="shared" si="159"/>
        <v>44</v>
      </c>
      <c r="BE580" s="25" t="s">
        <v>1411</v>
      </c>
      <c r="BF580" s="14">
        <f t="shared" si="160"/>
        <v>2160</v>
      </c>
    </row>
    <row r="581" spans="45:58" ht="16.5" x14ac:dyDescent="0.2">
      <c r="AS581" s="13">
        <v>578</v>
      </c>
      <c r="AT581" s="13">
        <f t="shared" ref="AT581:AT644" si="161">INT((AS581-1)/63)+1</f>
        <v>10</v>
      </c>
      <c r="AU581" s="13">
        <f t="shared" ref="AU581:AU644" si="162">INDEX($W$4:$W$19,AT581)</f>
        <v>1102011</v>
      </c>
      <c r="AV581" s="13" t="s">
        <v>1380</v>
      </c>
      <c r="AW581" s="13">
        <f t="shared" ref="AW581:AW644" si="163">INT(((AS581-(AT581-1)*63)-1)/9)+1</f>
        <v>2</v>
      </c>
      <c r="AX581" s="13" t="s">
        <v>1401</v>
      </c>
      <c r="AY581" s="13">
        <f t="shared" ref="AY581:AY644" si="164">AS581-(AT581-1)*63-(AW581-1)*9</f>
        <v>2</v>
      </c>
      <c r="AZ581" s="13" t="str">
        <f t="shared" ref="AZ581:AZ644" si="165">INDEX($X$4:$X$19,AT581)&amp;"魂珠-"&amp;AW581&amp;" 等级-"&amp;AY581</f>
        <v>张飞魂珠-2 等级-2</v>
      </c>
      <c r="BA581" s="25" t="s">
        <v>1409</v>
      </c>
      <c r="BB581" s="14">
        <f t="shared" ref="BB581:BB644" si="166">ROUND(INDEX(Q$4:Q$66,($AW581-1)*9+$AY581)*INDEX(AC$4:AC$19,$AT581),0)</f>
        <v>120</v>
      </c>
      <c r="BC581" s="25" t="s">
        <v>1410</v>
      </c>
      <c r="BD581" s="14">
        <f t="shared" ref="BD581:BD644" si="167">ROUND(INDEX(R$4:R$66,($AW581-1)*9+$AY581)*INDEX(AD$4:AD$19,$AT581),0)</f>
        <v>66</v>
      </c>
      <c r="BE581" s="25" t="s">
        <v>1411</v>
      </c>
      <c r="BF581" s="14">
        <f t="shared" ref="BF581:BF644" si="168">ROUND(INDEX(S$4:S$66,($AW581-1)*9+$AY581)*INDEX(AE$4:AE$19,$AT581),0)</f>
        <v>3240</v>
      </c>
    </row>
    <row r="582" spans="45:58" ht="16.5" x14ac:dyDescent="0.2">
      <c r="AS582" s="13">
        <v>579</v>
      </c>
      <c r="AT582" s="13">
        <f t="shared" si="161"/>
        <v>10</v>
      </c>
      <c r="AU582" s="13">
        <f t="shared" si="162"/>
        <v>1102011</v>
      </c>
      <c r="AV582" s="13" t="s">
        <v>1380</v>
      </c>
      <c r="AW582" s="13">
        <f t="shared" si="163"/>
        <v>2</v>
      </c>
      <c r="AX582" s="13" t="s">
        <v>1401</v>
      </c>
      <c r="AY582" s="13">
        <f t="shared" si="164"/>
        <v>3</v>
      </c>
      <c r="AZ582" s="13" t="str">
        <f t="shared" si="165"/>
        <v>张飞魂珠-2 等级-3</v>
      </c>
      <c r="BA582" s="25" t="s">
        <v>1409</v>
      </c>
      <c r="BB582" s="14">
        <f t="shared" si="166"/>
        <v>160</v>
      </c>
      <c r="BC582" s="25" t="s">
        <v>1410</v>
      </c>
      <c r="BD582" s="14">
        <f t="shared" si="167"/>
        <v>88</v>
      </c>
      <c r="BE582" s="25" t="s">
        <v>1411</v>
      </c>
      <c r="BF582" s="14">
        <f t="shared" si="168"/>
        <v>4320</v>
      </c>
    </row>
    <row r="583" spans="45:58" ht="16.5" x14ac:dyDescent="0.2">
      <c r="AS583" s="13">
        <v>580</v>
      </c>
      <c r="AT583" s="13">
        <f t="shared" si="161"/>
        <v>10</v>
      </c>
      <c r="AU583" s="13">
        <f t="shared" si="162"/>
        <v>1102011</v>
      </c>
      <c r="AV583" s="13" t="s">
        <v>1380</v>
      </c>
      <c r="AW583" s="13">
        <f t="shared" si="163"/>
        <v>2</v>
      </c>
      <c r="AX583" s="13" t="s">
        <v>1401</v>
      </c>
      <c r="AY583" s="13">
        <f t="shared" si="164"/>
        <v>4</v>
      </c>
      <c r="AZ583" s="13" t="str">
        <f t="shared" si="165"/>
        <v>张飞魂珠-2 等级-4</v>
      </c>
      <c r="BA583" s="25" t="s">
        <v>1409</v>
      </c>
      <c r="BB583" s="14">
        <f t="shared" si="166"/>
        <v>240</v>
      </c>
      <c r="BC583" s="25" t="s">
        <v>1410</v>
      </c>
      <c r="BD583" s="14">
        <f t="shared" si="167"/>
        <v>132</v>
      </c>
      <c r="BE583" s="25" t="s">
        <v>1411</v>
      </c>
      <c r="BF583" s="14">
        <f t="shared" si="168"/>
        <v>6480</v>
      </c>
    </row>
    <row r="584" spans="45:58" ht="16.5" x14ac:dyDescent="0.2">
      <c r="AS584" s="13">
        <v>581</v>
      </c>
      <c r="AT584" s="13">
        <f t="shared" si="161"/>
        <v>10</v>
      </c>
      <c r="AU584" s="13">
        <f t="shared" si="162"/>
        <v>1102011</v>
      </c>
      <c r="AV584" s="13" t="s">
        <v>1380</v>
      </c>
      <c r="AW584" s="13">
        <f t="shared" si="163"/>
        <v>2</v>
      </c>
      <c r="AX584" s="13" t="s">
        <v>1401</v>
      </c>
      <c r="AY584" s="13">
        <f t="shared" si="164"/>
        <v>5</v>
      </c>
      <c r="AZ584" s="13" t="str">
        <f t="shared" si="165"/>
        <v>张飞魂珠-2 等级-5</v>
      </c>
      <c r="BA584" s="25" t="s">
        <v>1409</v>
      </c>
      <c r="BB584" s="14">
        <f t="shared" si="166"/>
        <v>320</v>
      </c>
      <c r="BC584" s="25" t="s">
        <v>1410</v>
      </c>
      <c r="BD584" s="14">
        <f t="shared" si="167"/>
        <v>176</v>
      </c>
      <c r="BE584" s="25" t="s">
        <v>1411</v>
      </c>
      <c r="BF584" s="14">
        <f t="shared" si="168"/>
        <v>8640</v>
      </c>
    </row>
    <row r="585" spans="45:58" ht="16.5" x14ac:dyDescent="0.2">
      <c r="AS585" s="13">
        <v>582</v>
      </c>
      <c r="AT585" s="13">
        <f t="shared" si="161"/>
        <v>10</v>
      </c>
      <c r="AU585" s="13">
        <f t="shared" si="162"/>
        <v>1102011</v>
      </c>
      <c r="AV585" s="13" t="s">
        <v>1380</v>
      </c>
      <c r="AW585" s="13">
        <f t="shared" si="163"/>
        <v>2</v>
      </c>
      <c r="AX585" s="13" t="s">
        <v>1401</v>
      </c>
      <c r="AY585" s="13">
        <f t="shared" si="164"/>
        <v>6</v>
      </c>
      <c r="AZ585" s="13" t="str">
        <f t="shared" si="165"/>
        <v>张飞魂珠-2 等级-6</v>
      </c>
      <c r="BA585" s="25" t="s">
        <v>1409</v>
      </c>
      <c r="BB585" s="14">
        <f t="shared" si="166"/>
        <v>400</v>
      </c>
      <c r="BC585" s="25" t="s">
        <v>1410</v>
      </c>
      <c r="BD585" s="14">
        <f t="shared" si="167"/>
        <v>220</v>
      </c>
      <c r="BE585" s="25" t="s">
        <v>1411</v>
      </c>
      <c r="BF585" s="14">
        <f t="shared" si="168"/>
        <v>10800</v>
      </c>
    </row>
    <row r="586" spans="45:58" ht="16.5" x14ac:dyDescent="0.2">
      <c r="AS586" s="13">
        <v>583</v>
      </c>
      <c r="AT586" s="13">
        <f t="shared" si="161"/>
        <v>10</v>
      </c>
      <c r="AU586" s="13">
        <f t="shared" si="162"/>
        <v>1102011</v>
      </c>
      <c r="AV586" s="13" t="s">
        <v>1380</v>
      </c>
      <c r="AW586" s="13">
        <f t="shared" si="163"/>
        <v>2</v>
      </c>
      <c r="AX586" s="13" t="s">
        <v>1401</v>
      </c>
      <c r="AY586" s="13">
        <f t="shared" si="164"/>
        <v>7</v>
      </c>
      <c r="AZ586" s="13" t="str">
        <f t="shared" si="165"/>
        <v>张飞魂珠-2 等级-7</v>
      </c>
      <c r="BA586" s="25" t="s">
        <v>1409</v>
      </c>
      <c r="BB586" s="14">
        <f t="shared" si="166"/>
        <v>480</v>
      </c>
      <c r="BC586" s="25" t="s">
        <v>1410</v>
      </c>
      <c r="BD586" s="14">
        <f t="shared" si="167"/>
        <v>264</v>
      </c>
      <c r="BE586" s="25" t="s">
        <v>1411</v>
      </c>
      <c r="BF586" s="14">
        <f t="shared" si="168"/>
        <v>12960</v>
      </c>
    </row>
    <row r="587" spans="45:58" ht="16.5" x14ac:dyDescent="0.2">
      <c r="AS587" s="13">
        <v>584</v>
      </c>
      <c r="AT587" s="13">
        <f t="shared" si="161"/>
        <v>10</v>
      </c>
      <c r="AU587" s="13">
        <f t="shared" si="162"/>
        <v>1102011</v>
      </c>
      <c r="AV587" s="13" t="s">
        <v>1380</v>
      </c>
      <c r="AW587" s="13">
        <f t="shared" si="163"/>
        <v>2</v>
      </c>
      <c r="AX587" s="13" t="s">
        <v>1401</v>
      </c>
      <c r="AY587" s="13">
        <f t="shared" si="164"/>
        <v>8</v>
      </c>
      <c r="AZ587" s="13" t="str">
        <f t="shared" si="165"/>
        <v>张飞魂珠-2 等级-8</v>
      </c>
      <c r="BA587" s="25" t="s">
        <v>1409</v>
      </c>
      <c r="BB587" s="14">
        <f t="shared" si="166"/>
        <v>560</v>
      </c>
      <c r="BC587" s="25" t="s">
        <v>1410</v>
      </c>
      <c r="BD587" s="14">
        <f t="shared" si="167"/>
        <v>308</v>
      </c>
      <c r="BE587" s="25" t="s">
        <v>1411</v>
      </c>
      <c r="BF587" s="14">
        <f t="shared" si="168"/>
        <v>15120</v>
      </c>
    </row>
    <row r="588" spans="45:58" ht="16.5" x14ac:dyDescent="0.2">
      <c r="AS588" s="13">
        <v>585</v>
      </c>
      <c r="AT588" s="13">
        <f t="shared" si="161"/>
        <v>10</v>
      </c>
      <c r="AU588" s="13">
        <f t="shared" si="162"/>
        <v>1102011</v>
      </c>
      <c r="AV588" s="13" t="s">
        <v>1380</v>
      </c>
      <c r="AW588" s="13">
        <f t="shared" si="163"/>
        <v>2</v>
      </c>
      <c r="AX588" s="13" t="s">
        <v>1401</v>
      </c>
      <c r="AY588" s="13">
        <f t="shared" si="164"/>
        <v>9</v>
      </c>
      <c r="AZ588" s="13" t="str">
        <f t="shared" si="165"/>
        <v>张飞魂珠-2 等级-9</v>
      </c>
      <c r="BA588" s="25" t="s">
        <v>1409</v>
      </c>
      <c r="BB588" s="14">
        <f t="shared" si="166"/>
        <v>640</v>
      </c>
      <c r="BC588" s="25" t="s">
        <v>1410</v>
      </c>
      <c r="BD588" s="14">
        <f t="shared" si="167"/>
        <v>352</v>
      </c>
      <c r="BE588" s="25" t="s">
        <v>1411</v>
      </c>
      <c r="BF588" s="14">
        <f t="shared" si="168"/>
        <v>17280</v>
      </c>
    </row>
    <row r="589" spans="45:58" ht="16.5" x14ac:dyDescent="0.2">
      <c r="AS589" s="13">
        <v>586</v>
      </c>
      <c r="AT589" s="13">
        <f t="shared" si="161"/>
        <v>10</v>
      </c>
      <c r="AU589" s="13">
        <f t="shared" si="162"/>
        <v>1102011</v>
      </c>
      <c r="AV589" s="13" t="s">
        <v>1380</v>
      </c>
      <c r="AW589" s="13">
        <f t="shared" si="163"/>
        <v>3</v>
      </c>
      <c r="AX589" s="13" t="s">
        <v>1401</v>
      </c>
      <c r="AY589" s="13">
        <f t="shared" si="164"/>
        <v>1</v>
      </c>
      <c r="AZ589" s="13" t="str">
        <f t="shared" si="165"/>
        <v>张飞魂珠-3 等级-1</v>
      </c>
      <c r="BA589" s="25" t="s">
        <v>1409</v>
      </c>
      <c r="BB589" s="14">
        <f t="shared" si="166"/>
        <v>107</v>
      </c>
      <c r="BC589" s="25" t="s">
        <v>1410</v>
      </c>
      <c r="BD589" s="14">
        <f t="shared" si="167"/>
        <v>58</v>
      </c>
      <c r="BE589" s="25" t="s">
        <v>1411</v>
      </c>
      <c r="BF589" s="14">
        <f t="shared" si="168"/>
        <v>2880</v>
      </c>
    </row>
    <row r="590" spans="45:58" ht="16.5" x14ac:dyDescent="0.2">
      <c r="AS590" s="13">
        <v>587</v>
      </c>
      <c r="AT590" s="13">
        <f t="shared" si="161"/>
        <v>10</v>
      </c>
      <c r="AU590" s="13">
        <f t="shared" si="162"/>
        <v>1102011</v>
      </c>
      <c r="AV590" s="13" t="s">
        <v>1380</v>
      </c>
      <c r="AW590" s="13">
        <f t="shared" si="163"/>
        <v>3</v>
      </c>
      <c r="AX590" s="13" t="s">
        <v>1401</v>
      </c>
      <c r="AY590" s="13">
        <f t="shared" si="164"/>
        <v>2</v>
      </c>
      <c r="AZ590" s="13" t="str">
        <f t="shared" si="165"/>
        <v>张飞魂珠-3 等级-2</v>
      </c>
      <c r="BA590" s="25" t="s">
        <v>1409</v>
      </c>
      <c r="BB590" s="14">
        <f t="shared" si="166"/>
        <v>160</v>
      </c>
      <c r="BC590" s="25" t="s">
        <v>1410</v>
      </c>
      <c r="BD590" s="14">
        <f t="shared" si="167"/>
        <v>88</v>
      </c>
      <c r="BE590" s="25" t="s">
        <v>1411</v>
      </c>
      <c r="BF590" s="14">
        <f t="shared" si="168"/>
        <v>4320</v>
      </c>
    </row>
    <row r="591" spans="45:58" ht="16.5" x14ac:dyDescent="0.2">
      <c r="AS591" s="13">
        <v>588</v>
      </c>
      <c r="AT591" s="13">
        <f t="shared" si="161"/>
        <v>10</v>
      </c>
      <c r="AU591" s="13">
        <f t="shared" si="162"/>
        <v>1102011</v>
      </c>
      <c r="AV591" s="13" t="s">
        <v>1380</v>
      </c>
      <c r="AW591" s="13">
        <f t="shared" si="163"/>
        <v>3</v>
      </c>
      <c r="AX591" s="13" t="s">
        <v>1401</v>
      </c>
      <c r="AY591" s="13">
        <f t="shared" si="164"/>
        <v>3</v>
      </c>
      <c r="AZ591" s="13" t="str">
        <f t="shared" si="165"/>
        <v>张飞魂珠-3 等级-3</v>
      </c>
      <c r="BA591" s="25" t="s">
        <v>1409</v>
      </c>
      <c r="BB591" s="14">
        <f t="shared" si="166"/>
        <v>213</v>
      </c>
      <c r="BC591" s="25" t="s">
        <v>1410</v>
      </c>
      <c r="BD591" s="14">
        <f t="shared" si="167"/>
        <v>118</v>
      </c>
      <c r="BE591" s="25" t="s">
        <v>1411</v>
      </c>
      <c r="BF591" s="14">
        <f t="shared" si="168"/>
        <v>5760</v>
      </c>
    </row>
    <row r="592" spans="45:58" ht="16.5" x14ac:dyDescent="0.2">
      <c r="AS592" s="13">
        <v>589</v>
      </c>
      <c r="AT592" s="13">
        <f t="shared" si="161"/>
        <v>10</v>
      </c>
      <c r="AU592" s="13">
        <f t="shared" si="162"/>
        <v>1102011</v>
      </c>
      <c r="AV592" s="13" t="s">
        <v>1380</v>
      </c>
      <c r="AW592" s="13">
        <f t="shared" si="163"/>
        <v>3</v>
      </c>
      <c r="AX592" s="13" t="s">
        <v>1401</v>
      </c>
      <c r="AY592" s="13">
        <f t="shared" si="164"/>
        <v>4</v>
      </c>
      <c r="AZ592" s="13" t="str">
        <f t="shared" si="165"/>
        <v>张飞魂珠-3 等级-4</v>
      </c>
      <c r="BA592" s="25" t="s">
        <v>1409</v>
      </c>
      <c r="BB592" s="14">
        <f t="shared" si="166"/>
        <v>320</v>
      </c>
      <c r="BC592" s="25" t="s">
        <v>1410</v>
      </c>
      <c r="BD592" s="14">
        <f t="shared" si="167"/>
        <v>176</v>
      </c>
      <c r="BE592" s="25" t="s">
        <v>1411</v>
      </c>
      <c r="BF592" s="14">
        <f t="shared" si="168"/>
        <v>8640</v>
      </c>
    </row>
    <row r="593" spans="45:58" ht="16.5" x14ac:dyDescent="0.2">
      <c r="AS593" s="13">
        <v>590</v>
      </c>
      <c r="AT593" s="13">
        <f t="shared" si="161"/>
        <v>10</v>
      </c>
      <c r="AU593" s="13">
        <f t="shared" si="162"/>
        <v>1102011</v>
      </c>
      <c r="AV593" s="13" t="s">
        <v>1380</v>
      </c>
      <c r="AW593" s="13">
        <f t="shared" si="163"/>
        <v>3</v>
      </c>
      <c r="AX593" s="13" t="s">
        <v>1401</v>
      </c>
      <c r="AY593" s="13">
        <f t="shared" si="164"/>
        <v>5</v>
      </c>
      <c r="AZ593" s="13" t="str">
        <f t="shared" si="165"/>
        <v>张飞魂珠-3 等级-5</v>
      </c>
      <c r="BA593" s="25" t="s">
        <v>1409</v>
      </c>
      <c r="BB593" s="14">
        <f t="shared" si="166"/>
        <v>427</v>
      </c>
      <c r="BC593" s="25" t="s">
        <v>1410</v>
      </c>
      <c r="BD593" s="14">
        <f t="shared" si="167"/>
        <v>234</v>
      </c>
      <c r="BE593" s="25" t="s">
        <v>1411</v>
      </c>
      <c r="BF593" s="14">
        <f t="shared" si="168"/>
        <v>11520</v>
      </c>
    </row>
    <row r="594" spans="45:58" ht="16.5" x14ac:dyDescent="0.2">
      <c r="AS594" s="13">
        <v>591</v>
      </c>
      <c r="AT594" s="13">
        <f t="shared" si="161"/>
        <v>10</v>
      </c>
      <c r="AU594" s="13">
        <f t="shared" si="162"/>
        <v>1102011</v>
      </c>
      <c r="AV594" s="13" t="s">
        <v>1380</v>
      </c>
      <c r="AW594" s="13">
        <f t="shared" si="163"/>
        <v>3</v>
      </c>
      <c r="AX594" s="13" t="s">
        <v>1401</v>
      </c>
      <c r="AY594" s="13">
        <f t="shared" si="164"/>
        <v>6</v>
      </c>
      <c r="AZ594" s="13" t="str">
        <f t="shared" si="165"/>
        <v>张飞魂珠-3 等级-6</v>
      </c>
      <c r="BA594" s="25" t="s">
        <v>1409</v>
      </c>
      <c r="BB594" s="14">
        <f t="shared" si="166"/>
        <v>533</v>
      </c>
      <c r="BC594" s="25" t="s">
        <v>1410</v>
      </c>
      <c r="BD594" s="14">
        <f t="shared" si="167"/>
        <v>294</v>
      </c>
      <c r="BE594" s="25" t="s">
        <v>1411</v>
      </c>
      <c r="BF594" s="14">
        <f t="shared" si="168"/>
        <v>14400</v>
      </c>
    </row>
    <row r="595" spans="45:58" ht="16.5" x14ac:dyDescent="0.2">
      <c r="AS595" s="13">
        <v>592</v>
      </c>
      <c r="AT595" s="13">
        <f t="shared" si="161"/>
        <v>10</v>
      </c>
      <c r="AU595" s="13">
        <f t="shared" si="162"/>
        <v>1102011</v>
      </c>
      <c r="AV595" s="13" t="s">
        <v>1380</v>
      </c>
      <c r="AW595" s="13">
        <f t="shared" si="163"/>
        <v>3</v>
      </c>
      <c r="AX595" s="13" t="s">
        <v>1401</v>
      </c>
      <c r="AY595" s="13">
        <f t="shared" si="164"/>
        <v>7</v>
      </c>
      <c r="AZ595" s="13" t="str">
        <f t="shared" si="165"/>
        <v>张飞魂珠-3 等级-7</v>
      </c>
      <c r="BA595" s="25" t="s">
        <v>1409</v>
      </c>
      <c r="BB595" s="14">
        <f t="shared" si="166"/>
        <v>640</v>
      </c>
      <c r="BC595" s="25" t="s">
        <v>1410</v>
      </c>
      <c r="BD595" s="14">
        <f t="shared" si="167"/>
        <v>352</v>
      </c>
      <c r="BE595" s="25" t="s">
        <v>1411</v>
      </c>
      <c r="BF595" s="14">
        <f t="shared" si="168"/>
        <v>17280</v>
      </c>
    </row>
    <row r="596" spans="45:58" ht="16.5" x14ac:dyDescent="0.2">
      <c r="AS596" s="13">
        <v>593</v>
      </c>
      <c r="AT596" s="13">
        <f t="shared" si="161"/>
        <v>10</v>
      </c>
      <c r="AU596" s="13">
        <f t="shared" si="162"/>
        <v>1102011</v>
      </c>
      <c r="AV596" s="13" t="s">
        <v>1380</v>
      </c>
      <c r="AW596" s="13">
        <f t="shared" si="163"/>
        <v>3</v>
      </c>
      <c r="AX596" s="13" t="s">
        <v>1401</v>
      </c>
      <c r="AY596" s="13">
        <f t="shared" si="164"/>
        <v>8</v>
      </c>
      <c r="AZ596" s="13" t="str">
        <f t="shared" si="165"/>
        <v>张飞魂珠-3 等级-8</v>
      </c>
      <c r="BA596" s="25" t="s">
        <v>1409</v>
      </c>
      <c r="BB596" s="14">
        <f t="shared" si="166"/>
        <v>747</v>
      </c>
      <c r="BC596" s="25" t="s">
        <v>1410</v>
      </c>
      <c r="BD596" s="14">
        <f t="shared" si="167"/>
        <v>410</v>
      </c>
      <c r="BE596" s="25" t="s">
        <v>1411</v>
      </c>
      <c r="BF596" s="14">
        <f t="shared" si="168"/>
        <v>20160</v>
      </c>
    </row>
    <row r="597" spans="45:58" ht="16.5" x14ac:dyDescent="0.2">
      <c r="AS597" s="13">
        <v>594</v>
      </c>
      <c r="AT597" s="13">
        <f t="shared" si="161"/>
        <v>10</v>
      </c>
      <c r="AU597" s="13">
        <f t="shared" si="162"/>
        <v>1102011</v>
      </c>
      <c r="AV597" s="13" t="s">
        <v>1380</v>
      </c>
      <c r="AW597" s="13">
        <f t="shared" si="163"/>
        <v>3</v>
      </c>
      <c r="AX597" s="13" t="s">
        <v>1401</v>
      </c>
      <c r="AY597" s="13">
        <f t="shared" si="164"/>
        <v>9</v>
      </c>
      <c r="AZ597" s="13" t="str">
        <f t="shared" si="165"/>
        <v>张飞魂珠-3 等级-9</v>
      </c>
      <c r="BA597" s="25" t="s">
        <v>1409</v>
      </c>
      <c r="BB597" s="14">
        <f t="shared" si="166"/>
        <v>853</v>
      </c>
      <c r="BC597" s="25" t="s">
        <v>1410</v>
      </c>
      <c r="BD597" s="14">
        <f t="shared" si="167"/>
        <v>470</v>
      </c>
      <c r="BE597" s="25" t="s">
        <v>1411</v>
      </c>
      <c r="BF597" s="14">
        <f t="shared" si="168"/>
        <v>23040</v>
      </c>
    </row>
    <row r="598" spans="45:58" ht="16.5" x14ac:dyDescent="0.2">
      <c r="AS598" s="13">
        <v>595</v>
      </c>
      <c r="AT598" s="13">
        <f t="shared" si="161"/>
        <v>10</v>
      </c>
      <c r="AU598" s="13">
        <f t="shared" si="162"/>
        <v>1102011</v>
      </c>
      <c r="AV598" s="13" t="s">
        <v>1380</v>
      </c>
      <c r="AW598" s="13">
        <f t="shared" si="163"/>
        <v>4</v>
      </c>
      <c r="AX598" s="13" t="s">
        <v>1401</v>
      </c>
      <c r="AY598" s="13">
        <f t="shared" si="164"/>
        <v>1</v>
      </c>
      <c r="AZ598" s="13" t="str">
        <f t="shared" si="165"/>
        <v>张飞魂珠-4 等级-1</v>
      </c>
      <c r="BA598" s="25" t="s">
        <v>1409</v>
      </c>
      <c r="BB598" s="14">
        <f t="shared" si="166"/>
        <v>133</v>
      </c>
      <c r="BC598" s="25" t="s">
        <v>1410</v>
      </c>
      <c r="BD598" s="14">
        <f t="shared" si="167"/>
        <v>74</v>
      </c>
      <c r="BE598" s="25" t="s">
        <v>1411</v>
      </c>
      <c r="BF598" s="14">
        <f t="shared" si="168"/>
        <v>3600</v>
      </c>
    </row>
    <row r="599" spans="45:58" ht="16.5" x14ac:dyDescent="0.2">
      <c r="AS599" s="13">
        <v>596</v>
      </c>
      <c r="AT599" s="13">
        <f t="shared" si="161"/>
        <v>10</v>
      </c>
      <c r="AU599" s="13">
        <f t="shared" si="162"/>
        <v>1102011</v>
      </c>
      <c r="AV599" s="13" t="s">
        <v>1380</v>
      </c>
      <c r="AW599" s="13">
        <f t="shared" si="163"/>
        <v>4</v>
      </c>
      <c r="AX599" s="13" t="s">
        <v>1401</v>
      </c>
      <c r="AY599" s="13">
        <f t="shared" si="164"/>
        <v>2</v>
      </c>
      <c r="AZ599" s="13" t="str">
        <f t="shared" si="165"/>
        <v>张飞魂珠-4 等级-2</v>
      </c>
      <c r="BA599" s="25" t="s">
        <v>1409</v>
      </c>
      <c r="BB599" s="14">
        <f t="shared" si="166"/>
        <v>200</v>
      </c>
      <c r="BC599" s="25" t="s">
        <v>1410</v>
      </c>
      <c r="BD599" s="14">
        <f t="shared" si="167"/>
        <v>110</v>
      </c>
      <c r="BE599" s="25" t="s">
        <v>1411</v>
      </c>
      <c r="BF599" s="14">
        <f t="shared" si="168"/>
        <v>5400</v>
      </c>
    </row>
    <row r="600" spans="45:58" ht="16.5" x14ac:dyDescent="0.2">
      <c r="AS600" s="13">
        <v>597</v>
      </c>
      <c r="AT600" s="13">
        <f t="shared" si="161"/>
        <v>10</v>
      </c>
      <c r="AU600" s="13">
        <f t="shared" si="162"/>
        <v>1102011</v>
      </c>
      <c r="AV600" s="13" t="s">
        <v>1380</v>
      </c>
      <c r="AW600" s="13">
        <f t="shared" si="163"/>
        <v>4</v>
      </c>
      <c r="AX600" s="13" t="s">
        <v>1401</v>
      </c>
      <c r="AY600" s="13">
        <f t="shared" si="164"/>
        <v>3</v>
      </c>
      <c r="AZ600" s="13" t="str">
        <f t="shared" si="165"/>
        <v>张飞魂珠-4 等级-3</v>
      </c>
      <c r="BA600" s="25" t="s">
        <v>1409</v>
      </c>
      <c r="BB600" s="14">
        <f t="shared" si="166"/>
        <v>267</v>
      </c>
      <c r="BC600" s="25" t="s">
        <v>1410</v>
      </c>
      <c r="BD600" s="14">
        <f t="shared" si="167"/>
        <v>146</v>
      </c>
      <c r="BE600" s="25" t="s">
        <v>1411</v>
      </c>
      <c r="BF600" s="14">
        <f t="shared" si="168"/>
        <v>7200</v>
      </c>
    </row>
    <row r="601" spans="45:58" ht="16.5" x14ac:dyDescent="0.2">
      <c r="AS601" s="13">
        <v>598</v>
      </c>
      <c r="AT601" s="13">
        <f t="shared" si="161"/>
        <v>10</v>
      </c>
      <c r="AU601" s="13">
        <f t="shared" si="162"/>
        <v>1102011</v>
      </c>
      <c r="AV601" s="13" t="s">
        <v>1380</v>
      </c>
      <c r="AW601" s="13">
        <f t="shared" si="163"/>
        <v>4</v>
      </c>
      <c r="AX601" s="13" t="s">
        <v>1401</v>
      </c>
      <c r="AY601" s="13">
        <f t="shared" si="164"/>
        <v>4</v>
      </c>
      <c r="AZ601" s="13" t="str">
        <f t="shared" si="165"/>
        <v>张飞魂珠-4 等级-4</v>
      </c>
      <c r="BA601" s="25" t="s">
        <v>1409</v>
      </c>
      <c r="BB601" s="14">
        <f t="shared" si="166"/>
        <v>400</v>
      </c>
      <c r="BC601" s="25" t="s">
        <v>1410</v>
      </c>
      <c r="BD601" s="14">
        <f t="shared" si="167"/>
        <v>220</v>
      </c>
      <c r="BE601" s="25" t="s">
        <v>1411</v>
      </c>
      <c r="BF601" s="14">
        <f t="shared" si="168"/>
        <v>10800</v>
      </c>
    </row>
    <row r="602" spans="45:58" ht="16.5" x14ac:dyDescent="0.2">
      <c r="AS602" s="13">
        <v>599</v>
      </c>
      <c r="AT602" s="13">
        <f t="shared" si="161"/>
        <v>10</v>
      </c>
      <c r="AU602" s="13">
        <f t="shared" si="162"/>
        <v>1102011</v>
      </c>
      <c r="AV602" s="13" t="s">
        <v>1380</v>
      </c>
      <c r="AW602" s="13">
        <f t="shared" si="163"/>
        <v>4</v>
      </c>
      <c r="AX602" s="13" t="s">
        <v>1401</v>
      </c>
      <c r="AY602" s="13">
        <f t="shared" si="164"/>
        <v>5</v>
      </c>
      <c r="AZ602" s="13" t="str">
        <f t="shared" si="165"/>
        <v>张飞魂珠-4 等级-5</v>
      </c>
      <c r="BA602" s="25" t="s">
        <v>1409</v>
      </c>
      <c r="BB602" s="14">
        <f t="shared" si="166"/>
        <v>533</v>
      </c>
      <c r="BC602" s="25" t="s">
        <v>1410</v>
      </c>
      <c r="BD602" s="14">
        <f t="shared" si="167"/>
        <v>294</v>
      </c>
      <c r="BE602" s="25" t="s">
        <v>1411</v>
      </c>
      <c r="BF602" s="14">
        <f t="shared" si="168"/>
        <v>14400</v>
      </c>
    </row>
    <row r="603" spans="45:58" ht="16.5" x14ac:dyDescent="0.2">
      <c r="AS603" s="13">
        <v>600</v>
      </c>
      <c r="AT603" s="13">
        <f t="shared" si="161"/>
        <v>10</v>
      </c>
      <c r="AU603" s="13">
        <f t="shared" si="162"/>
        <v>1102011</v>
      </c>
      <c r="AV603" s="13" t="s">
        <v>1380</v>
      </c>
      <c r="AW603" s="13">
        <f t="shared" si="163"/>
        <v>4</v>
      </c>
      <c r="AX603" s="13" t="s">
        <v>1401</v>
      </c>
      <c r="AY603" s="13">
        <f t="shared" si="164"/>
        <v>6</v>
      </c>
      <c r="AZ603" s="13" t="str">
        <f t="shared" si="165"/>
        <v>张飞魂珠-4 等级-6</v>
      </c>
      <c r="BA603" s="25" t="s">
        <v>1409</v>
      </c>
      <c r="BB603" s="14">
        <f t="shared" si="166"/>
        <v>667</v>
      </c>
      <c r="BC603" s="25" t="s">
        <v>1410</v>
      </c>
      <c r="BD603" s="14">
        <f t="shared" si="167"/>
        <v>366</v>
      </c>
      <c r="BE603" s="25" t="s">
        <v>1411</v>
      </c>
      <c r="BF603" s="14">
        <f t="shared" si="168"/>
        <v>18000</v>
      </c>
    </row>
    <row r="604" spans="45:58" ht="16.5" x14ac:dyDescent="0.2">
      <c r="AS604" s="13">
        <v>601</v>
      </c>
      <c r="AT604" s="13">
        <f t="shared" si="161"/>
        <v>10</v>
      </c>
      <c r="AU604" s="13">
        <f t="shared" si="162"/>
        <v>1102011</v>
      </c>
      <c r="AV604" s="13" t="s">
        <v>1380</v>
      </c>
      <c r="AW604" s="13">
        <f t="shared" si="163"/>
        <v>4</v>
      </c>
      <c r="AX604" s="13" t="s">
        <v>1401</v>
      </c>
      <c r="AY604" s="13">
        <f t="shared" si="164"/>
        <v>7</v>
      </c>
      <c r="AZ604" s="13" t="str">
        <f t="shared" si="165"/>
        <v>张飞魂珠-4 等级-7</v>
      </c>
      <c r="BA604" s="25" t="s">
        <v>1409</v>
      </c>
      <c r="BB604" s="14">
        <f t="shared" si="166"/>
        <v>800</v>
      </c>
      <c r="BC604" s="25" t="s">
        <v>1410</v>
      </c>
      <c r="BD604" s="14">
        <f t="shared" si="167"/>
        <v>440</v>
      </c>
      <c r="BE604" s="25" t="s">
        <v>1411</v>
      </c>
      <c r="BF604" s="14">
        <f t="shared" si="168"/>
        <v>21600</v>
      </c>
    </row>
    <row r="605" spans="45:58" ht="16.5" x14ac:dyDescent="0.2">
      <c r="AS605" s="13">
        <v>602</v>
      </c>
      <c r="AT605" s="13">
        <f t="shared" si="161"/>
        <v>10</v>
      </c>
      <c r="AU605" s="13">
        <f t="shared" si="162"/>
        <v>1102011</v>
      </c>
      <c r="AV605" s="13" t="s">
        <v>1380</v>
      </c>
      <c r="AW605" s="13">
        <f t="shared" si="163"/>
        <v>4</v>
      </c>
      <c r="AX605" s="13" t="s">
        <v>1401</v>
      </c>
      <c r="AY605" s="13">
        <f t="shared" si="164"/>
        <v>8</v>
      </c>
      <c r="AZ605" s="13" t="str">
        <f t="shared" si="165"/>
        <v>张飞魂珠-4 等级-8</v>
      </c>
      <c r="BA605" s="25" t="s">
        <v>1409</v>
      </c>
      <c r="BB605" s="14">
        <f t="shared" si="166"/>
        <v>933</v>
      </c>
      <c r="BC605" s="25" t="s">
        <v>1410</v>
      </c>
      <c r="BD605" s="14">
        <f t="shared" si="167"/>
        <v>514</v>
      </c>
      <c r="BE605" s="25" t="s">
        <v>1411</v>
      </c>
      <c r="BF605" s="14">
        <f t="shared" si="168"/>
        <v>25200</v>
      </c>
    </row>
    <row r="606" spans="45:58" ht="16.5" x14ac:dyDescent="0.2">
      <c r="AS606" s="13">
        <v>603</v>
      </c>
      <c r="AT606" s="13">
        <f t="shared" si="161"/>
        <v>10</v>
      </c>
      <c r="AU606" s="13">
        <f t="shared" si="162"/>
        <v>1102011</v>
      </c>
      <c r="AV606" s="13" t="s">
        <v>1380</v>
      </c>
      <c r="AW606" s="13">
        <f t="shared" si="163"/>
        <v>4</v>
      </c>
      <c r="AX606" s="13" t="s">
        <v>1401</v>
      </c>
      <c r="AY606" s="13">
        <f t="shared" si="164"/>
        <v>9</v>
      </c>
      <c r="AZ606" s="13" t="str">
        <f t="shared" si="165"/>
        <v>张飞魂珠-4 等级-9</v>
      </c>
      <c r="BA606" s="25" t="s">
        <v>1409</v>
      </c>
      <c r="BB606" s="14">
        <f t="shared" si="166"/>
        <v>1067</v>
      </c>
      <c r="BC606" s="25" t="s">
        <v>1410</v>
      </c>
      <c r="BD606" s="14">
        <f t="shared" si="167"/>
        <v>586</v>
      </c>
      <c r="BE606" s="25" t="s">
        <v>1411</v>
      </c>
      <c r="BF606" s="14">
        <f t="shared" si="168"/>
        <v>28800</v>
      </c>
    </row>
    <row r="607" spans="45:58" ht="16.5" x14ac:dyDescent="0.2">
      <c r="AS607" s="13">
        <v>604</v>
      </c>
      <c r="AT607" s="13">
        <f t="shared" si="161"/>
        <v>10</v>
      </c>
      <c r="AU607" s="13">
        <f t="shared" si="162"/>
        <v>1102011</v>
      </c>
      <c r="AV607" s="13" t="s">
        <v>1380</v>
      </c>
      <c r="AW607" s="13">
        <f t="shared" si="163"/>
        <v>5</v>
      </c>
      <c r="AX607" s="13" t="s">
        <v>1401</v>
      </c>
      <c r="AY607" s="13">
        <f t="shared" si="164"/>
        <v>1</v>
      </c>
      <c r="AZ607" s="13" t="str">
        <f t="shared" si="165"/>
        <v>张飞魂珠-5 等级-1</v>
      </c>
      <c r="BA607" s="25" t="s">
        <v>1409</v>
      </c>
      <c r="BB607" s="14">
        <f t="shared" si="166"/>
        <v>267</v>
      </c>
      <c r="BC607" s="25" t="s">
        <v>1410</v>
      </c>
      <c r="BD607" s="14">
        <f t="shared" si="167"/>
        <v>146</v>
      </c>
      <c r="BE607" s="25" t="s">
        <v>1411</v>
      </c>
      <c r="BF607" s="14">
        <f t="shared" si="168"/>
        <v>7200</v>
      </c>
    </row>
    <row r="608" spans="45:58" ht="16.5" x14ac:dyDescent="0.2">
      <c r="AS608" s="13">
        <v>605</v>
      </c>
      <c r="AT608" s="13">
        <f t="shared" si="161"/>
        <v>10</v>
      </c>
      <c r="AU608" s="13">
        <f t="shared" si="162"/>
        <v>1102011</v>
      </c>
      <c r="AV608" s="13" t="s">
        <v>1380</v>
      </c>
      <c r="AW608" s="13">
        <f t="shared" si="163"/>
        <v>5</v>
      </c>
      <c r="AX608" s="13" t="s">
        <v>1401</v>
      </c>
      <c r="AY608" s="13">
        <f t="shared" si="164"/>
        <v>2</v>
      </c>
      <c r="AZ608" s="13" t="str">
        <f t="shared" si="165"/>
        <v>张飞魂珠-5 等级-2</v>
      </c>
      <c r="BA608" s="25" t="s">
        <v>1409</v>
      </c>
      <c r="BB608" s="14">
        <f t="shared" si="166"/>
        <v>400</v>
      </c>
      <c r="BC608" s="25" t="s">
        <v>1410</v>
      </c>
      <c r="BD608" s="14">
        <f t="shared" si="167"/>
        <v>220</v>
      </c>
      <c r="BE608" s="25" t="s">
        <v>1411</v>
      </c>
      <c r="BF608" s="14">
        <f t="shared" si="168"/>
        <v>10800</v>
      </c>
    </row>
    <row r="609" spans="45:58" ht="16.5" x14ac:dyDescent="0.2">
      <c r="AS609" s="13">
        <v>606</v>
      </c>
      <c r="AT609" s="13">
        <f t="shared" si="161"/>
        <v>10</v>
      </c>
      <c r="AU609" s="13">
        <f t="shared" si="162"/>
        <v>1102011</v>
      </c>
      <c r="AV609" s="13" t="s">
        <v>1380</v>
      </c>
      <c r="AW609" s="13">
        <f t="shared" si="163"/>
        <v>5</v>
      </c>
      <c r="AX609" s="13" t="s">
        <v>1401</v>
      </c>
      <c r="AY609" s="13">
        <f t="shared" si="164"/>
        <v>3</v>
      </c>
      <c r="AZ609" s="13" t="str">
        <f t="shared" si="165"/>
        <v>张飞魂珠-5 等级-3</v>
      </c>
      <c r="BA609" s="25" t="s">
        <v>1409</v>
      </c>
      <c r="BB609" s="14">
        <f t="shared" si="166"/>
        <v>533</v>
      </c>
      <c r="BC609" s="25" t="s">
        <v>1410</v>
      </c>
      <c r="BD609" s="14">
        <f t="shared" si="167"/>
        <v>294</v>
      </c>
      <c r="BE609" s="25" t="s">
        <v>1411</v>
      </c>
      <c r="BF609" s="14">
        <f t="shared" si="168"/>
        <v>14400</v>
      </c>
    </row>
    <row r="610" spans="45:58" ht="16.5" x14ac:dyDescent="0.2">
      <c r="AS610" s="13">
        <v>607</v>
      </c>
      <c r="AT610" s="13">
        <f t="shared" si="161"/>
        <v>10</v>
      </c>
      <c r="AU610" s="13">
        <f t="shared" si="162"/>
        <v>1102011</v>
      </c>
      <c r="AV610" s="13" t="s">
        <v>1380</v>
      </c>
      <c r="AW610" s="13">
        <f t="shared" si="163"/>
        <v>5</v>
      </c>
      <c r="AX610" s="13" t="s">
        <v>1401</v>
      </c>
      <c r="AY610" s="13">
        <f t="shared" si="164"/>
        <v>4</v>
      </c>
      <c r="AZ610" s="13" t="str">
        <f t="shared" si="165"/>
        <v>张飞魂珠-5 等级-4</v>
      </c>
      <c r="BA610" s="25" t="s">
        <v>1409</v>
      </c>
      <c r="BB610" s="14">
        <f t="shared" si="166"/>
        <v>800</v>
      </c>
      <c r="BC610" s="25" t="s">
        <v>1410</v>
      </c>
      <c r="BD610" s="14">
        <f t="shared" si="167"/>
        <v>440</v>
      </c>
      <c r="BE610" s="25" t="s">
        <v>1411</v>
      </c>
      <c r="BF610" s="14">
        <f t="shared" si="168"/>
        <v>21600</v>
      </c>
    </row>
    <row r="611" spans="45:58" ht="16.5" x14ac:dyDescent="0.2">
      <c r="AS611" s="13">
        <v>608</v>
      </c>
      <c r="AT611" s="13">
        <f t="shared" si="161"/>
        <v>10</v>
      </c>
      <c r="AU611" s="13">
        <f t="shared" si="162"/>
        <v>1102011</v>
      </c>
      <c r="AV611" s="13" t="s">
        <v>1380</v>
      </c>
      <c r="AW611" s="13">
        <f t="shared" si="163"/>
        <v>5</v>
      </c>
      <c r="AX611" s="13" t="s">
        <v>1401</v>
      </c>
      <c r="AY611" s="13">
        <f t="shared" si="164"/>
        <v>5</v>
      </c>
      <c r="AZ611" s="13" t="str">
        <f t="shared" si="165"/>
        <v>张飞魂珠-5 等级-5</v>
      </c>
      <c r="BA611" s="25" t="s">
        <v>1409</v>
      </c>
      <c r="BB611" s="14">
        <f t="shared" si="166"/>
        <v>1067</v>
      </c>
      <c r="BC611" s="25" t="s">
        <v>1410</v>
      </c>
      <c r="BD611" s="14">
        <f t="shared" si="167"/>
        <v>586</v>
      </c>
      <c r="BE611" s="25" t="s">
        <v>1411</v>
      </c>
      <c r="BF611" s="14">
        <f t="shared" si="168"/>
        <v>28800</v>
      </c>
    </row>
    <row r="612" spans="45:58" ht="16.5" x14ac:dyDescent="0.2">
      <c r="AS612" s="13">
        <v>609</v>
      </c>
      <c r="AT612" s="13">
        <f t="shared" si="161"/>
        <v>10</v>
      </c>
      <c r="AU612" s="13">
        <f t="shared" si="162"/>
        <v>1102011</v>
      </c>
      <c r="AV612" s="13" t="s">
        <v>1380</v>
      </c>
      <c r="AW612" s="13">
        <f t="shared" si="163"/>
        <v>5</v>
      </c>
      <c r="AX612" s="13" t="s">
        <v>1401</v>
      </c>
      <c r="AY612" s="13">
        <f t="shared" si="164"/>
        <v>6</v>
      </c>
      <c r="AZ612" s="13" t="str">
        <f t="shared" si="165"/>
        <v>张飞魂珠-5 等级-6</v>
      </c>
      <c r="BA612" s="25" t="s">
        <v>1409</v>
      </c>
      <c r="BB612" s="14">
        <f t="shared" si="166"/>
        <v>1333</v>
      </c>
      <c r="BC612" s="25" t="s">
        <v>1410</v>
      </c>
      <c r="BD612" s="14">
        <f t="shared" si="167"/>
        <v>734</v>
      </c>
      <c r="BE612" s="25" t="s">
        <v>1411</v>
      </c>
      <c r="BF612" s="14">
        <f t="shared" si="168"/>
        <v>36000</v>
      </c>
    </row>
    <row r="613" spans="45:58" ht="16.5" x14ac:dyDescent="0.2">
      <c r="AS613" s="13">
        <v>610</v>
      </c>
      <c r="AT613" s="13">
        <f t="shared" si="161"/>
        <v>10</v>
      </c>
      <c r="AU613" s="13">
        <f t="shared" si="162"/>
        <v>1102011</v>
      </c>
      <c r="AV613" s="13" t="s">
        <v>1380</v>
      </c>
      <c r="AW613" s="13">
        <f t="shared" si="163"/>
        <v>5</v>
      </c>
      <c r="AX613" s="13" t="s">
        <v>1401</v>
      </c>
      <c r="AY613" s="13">
        <f t="shared" si="164"/>
        <v>7</v>
      </c>
      <c r="AZ613" s="13" t="str">
        <f t="shared" si="165"/>
        <v>张飞魂珠-5 等级-7</v>
      </c>
      <c r="BA613" s="25" t="s">
        <v>1409</v>
      </c>
      <c r="BB613" s="14">
        <f t="shared" si="166"/>
        <v>1600</v>
      </c>
      <c r="BC613" s="25" t="s">
        <v>1410</v>
      </c>
      <c r="BD613" s="14">
        <f t="shared" si="167"/>
        <v>880</v>
      </c>
      <c r="BE613" s="25" t="s">
        <v>1411</v>
      </c>
      <c r="BF613" s="14">
        <f t="shared" si="168"/>
        <v>43200</v>
      </c>
    </row>
    <row r="614" spans="45:58" ht="16.5" x14ac:dyDescent="0.2">
      <c r="AS614" s="13">
        <v>611</v>
      </c>
      <c r="AT614" s="13">
        <f t="shared" si="161"/>
        <v>10</v>
      </c>
      <c r="AU614" s="13">
        <f t="shared" si="162"/>
        <v>1102011</v>
      </c>
      <c r="AV614" s="13" t="s">
        <v>1380</v>
      </c>
      <c r="AW614" s="13">
        <f t="shared" si="163"/>
        <v>5</v>
      </c>
      <c r="AX614" s="13" t="s">
        <v>1401</v>
      </c>
      <c r="AY614" s="13">
        <f t="shared" si="164"/>
        <v>8</v>
      </c>
      <c r="AZ614" s="13" t="str">
        <f t="shared" si="165"/>
        <v>张飞魂珠-5 等级-8</v>
      </c>
      <c r="BA614" s="25" t="s">
        <v>1409</v>
      </c>
      <c r="BB614" s="14">
        <f t="shared" si="166"/>
        <v>1867</v>
      </c>
      <c r="BC614" s="25" t="s">
        <v>1410</v>
      </c>
      <c r="BD614" s="14">
        <f t="shared" si="167"/>
        <v>1026</v>
      </c>
      <c r="BE614" s="25" t="s">
        <v>1411</v>
      </c>
      <c r="BF614" s="14">
        <f t="shared" si="168"/>
        <v>50400</v>
      </c>
    </row>
    <row r="615" spans="45:58" ht="16.5" x14ac:dyDescent="0.2">
      <c r="AS615" s="13">
        <v>612</v>
      </c>
      <c r="AT615" s="13">
        <f t="shared" si="161"/>
        <v>10</v>
      </c>
      <c r="AU615" s="13">
        <f t="shared" si="162"/>
        <v>1102011</v>
      </c>
      <c r="AV615" s="13" t="s">
        <v>1380</v>
      </c>
      <c r="AW615" s="13">
        <f t="shared" si="163"/>
        <v>5</v>
      </c>
      <c r="AX615" s="13" t="s">
        <v>1401</v>
      </c>
      <c r="AY615" s="13">
        <f t="shared" si="164"/>
        <v>9</v>
      </c>
      <c r="AZ615" s="13" t="str">
        <f t="shared" si="165"/>
        <v>张飞魂珠-5 等级-9</v>
      </c>
      <c r="BA615" s="25" t="s">
        <v>1409</v>
      </c>
      <c r="BB615" s="14">
        <f t="shared" si="166"/>
        <v>2133</v>
      </c>
      <c r="BC615" s="25" t="s">
        <v>1410</v>
      </c>
      <c r="BD615" s="14">
        <f t="shared" si="167"/>
        <v>1174</v>
      </c>
      <c r="BE615" s="25" t="s">
        <v>1411</v>
      </c>
      <c r="BF615" s="14">
        <f t="shared" si="168"/>
        <v>57600</v>
      </c>
    </row>
    <row r="616" spans="45:58" ht="16.5" x14ac:dyDescent="0.2">
      <c r="AS616" s="13">
        <v>613</v>
      </c>
      <c r="AT616" s="13">
        <f t="shared" si="161"/>
        <v>10</v>
      </c>
      <c r="AU616" s="13">
        <f t="shared" si="162"/>
        <v>1102011</v>
      </c>
      <c r="AV616" s="13" t="s">
        <v>1380</v>
      </c>
      <c r="AW616" s="13">
        <f t="shared" si="163"/>
        <v>6</v>
      </c>
      <c r="AX616" s="13" t="s">
        <v>1401</v>
      </c>
      <c r="AY616" s="13">
        <f t="shared" si="164"/>
        <v>1</v>
      </c>
      <c r="AZ616" s="13" t="str">
        <f t="shared" si="165"/>
        <v>张飞魂珠-6 等级-1</v>
      </c>
      <c r="BA616" s="25" t="s">
        <v>1409</v>
      </c>
      <c r="BB616" s="14">
        <f t="shared" si="166"/>
        <v>400</v>
      </c>
      <c r="BC616" s="25" t="s">
        <v>1410</v>
      </c>
      <c r="BD616" s="14">
        <f t="shared" si="167"/>
        <v>220</v>
      </c>
      <c r="BE616" s="25" t="s">
        <v>1411</v>
      </c>
      <c r="BF616" s="14">
        <f t="shared" si="168"/>
        <v>10800</v>
      </c>
    </row>
    <row r="617" spans="45:58" ht="16.5" x14ac:dyDescent="0.2">
      <c r="AS617" s="13">
        <v>614</v>
      </c>
      <c r="AT617" s="13">
        <f t="shared" si="161"/>
        <v>10</v>
      </c>
      <c r="AU617" s="13">
        <f t="shared" si="162"/>
        <v>1102011</v>
      </c>
      <c r="AV617" s="13" t="s">
        <v>1380</v>
      </c>
      <c r="AW617" s="13">
        <f t="shared" si="163"/>
        <v>6</v>
      </c>
      <c r="AX617" s="13" t="s">
        <v>1401</v>
      </c>
      <c r="AY617" s="13">
        <f t="shared" si="164"/>
        <v>2</v>
      </c>
      <c r="AZ617" s="13" t="str">
        <f t="shared" si="165"/>
        <v>张飞魂珠-6 等级-2</v>
      </c>
      <c r="BA617" s="25" t="s">
        <v>1409</v>
      </c>
      <c r="BB617" s="14">
        <f t="shared" si="166"/>
        <v>600</v>
      </c>
      <c r="BC617" s="25" t="s">
        <v>1410</v>
      </c>
      <c r="BD617" s="14">
        <f t="shared" si="167"/>
        <v>330</v>
      </c>
      <c r="BE617" s="25" t="s">
        <v>1411</v>
      </c>
      <c r="BF617" s="14">
        <f t="shared" si="168"/>
        <v>16200</v>
      </c>
    </row>
    <row r="618" spans="45:58" ht="16.5" x14ac:dyDescent="0.2">
      <c r="AS618" s="13">
        <v>615</v>
      </c>
      <c r="AT618" s="13">
        <f t="shared" si="161"/>
        <v>10</v>
      </c>
      <c r="AU618" s="13">
        <f t="shared" si="162"/>
        <v>1102011</v>
      </c>
      <c r="AV618" s="13" t="s">
        <v>1380</v>
      </c>
      <c r="AW618" s="13">
        <f t="shared" si="163"/>
        <v>6</v>
      </c>
      <c r="AX618" s="13" t="s">
        <v>1401</v>
      </c>
      <c r="AY618" s="13">
        <f t="shared" si="164"/>
        <v>3</v>
      </c>
      <c r="AZ618" s="13" t="str">
        <f t="shared" si="165"/>
        <v>张飞魂珠-6 等级-3</v>
      </c>
      <c r="BA618" s="25" t="s">
        <v>1409</v>
      </c>
      <c r="BB618" s="14">
        <f t="shared" si="166"/>
        <v>800</v>
      </c>
      <c r="BC618" s="25" t="s">
        <v>1410</v>
      </c>
      <c r="BD618" s="14">
        <f t="shared" si="167"/>
        <v>440</v>
      </c>
      <c r="BE618" s="25" t="s">
        <v>1411</v>
      </c>
      <c r="BF618" s="14">
        <f t="shared" si="168"/>
        <v>21600</v>
      </c>
    </row>
    <row r="619" spans="45:58" ht="16.5" x14ac:dyDescent="0.2">
      <c r="AS619" s="13">
        <v>616</v>
      </c>
      <c r="AT619" s="13">
        <f t="shared" si="161"/>
        <v>10</v>
      </c>
      <c r="AU619" s="13">
        <f t="shared" si="162"/>
        <v>1102011</v>
      </c>
      <c r="AV619" s="13" t="s">
        <v>1380</v>
      </c>
      <c r="AW619" s="13">
        <f t="shared" si="163"/>
        <v>6</v>
      </c>
      <c r="AX619" s="13" t="s">
        <v>1401</v>
      </c>
      <c r="AY619" s="13">
        <f t="shared" si="164"/>
        <v>4</v>
      </c>
      <c r="AZ619" s="13" t="str">
        <f t="shared" si="165"/>
        <v>张飞魂珠-6 等级-4</v>
      </c>
      <c r="BA619" s="25" t="s">
        <v>1409</v>
      </c>
      <c r="BB619" s="14">
        <f t="shared" si="166"/>
        <v>1200</v>
      </c>
      <c r="BC619" s="25" t="s">
        <v>1410</v>
      </c>
      <c r="BD619" s="14">
        <f t="shared" si="167"/>
        <v>660</v>
      </c>
      <c r="BE619" s="25" t="s">
        <v>1411</v>
      </c>
      <c r="BF619" s="14">
        <f t="shared" si="168"/>
        <v>32400</v>
      </c>
    </row>
    <row r="620" spans="45:58" ht="16.5" x14ac:dyDescent="0.2">
      <c r="AS620" s="13">
        <v>617</v>
      </c>
      <c r="AT620" s="13">
        <f t="shared" si="161"/>
        <v>10</v>
      </c>
      <c r="AU620" s="13">
        <f t="shared" si="162"/>
        <v>1102011</v>
      </c>
      <c r="AV620" s="13" t="s">
        <v>1380</v>
      </c>
      <c r="AW620" s="13">
        <f t="shared" si="163"/>
        <v>6</v>
      </c>
      <c r="AX620" s="13" t="s">
        <v>1401</v>
      </c>
      <c r="AY620" s="13">
        <f t="shared" si="164"/>
        <v>5</v>
      </c>
      <c r="AZ620" s="13" t="str">
        <f t="shared" si="165"/>
        <v>张飞魂珠-6 等级-5</v>
      </c>
      <c r="BA620" s="25" t="s">
        <v>1409</v>
      </c>
      <c r="BB620" s="14">
        <f t="shared" si="166"/>
        <v>1600</v>
      </c>
      <c r="BC620" s="25" t="s">
        <v>1410</v>
      </c>
      <c r="BD620" s="14">
        <f t="shared" si="167"/>
        <v>880</v>
      </c>
      <c r="BE620" s="25" t="s">
        <v>1411</v>
      </c>
      <c r="BF620" s="14">
        <f t="shared" si="168"/>
        <v>43200</v>
      </c>
    </row>
    <row r="621" spans="45:58" ht="16.5" x14ac:dyDescent="0.2">
      <c r="AS621" s="13">
        <v>618</v>
      </c>
      <c r="AT621" s="13">
        <f t="shared" si="161"/>
        <v>10</v>
      </c>
      <c r="AU621" s="13">
        <f t="shared" si="162"/>
        <v>1102011</v>
      </c>
      <c r="AV621" s="13" t="s">
        <v>1380</v>
      </c>
      <c r="AW621" s="13">
        <f t="shared" si="163"/>
        <v>6</v>
      </c>
      <c r="AX621" s="13" t="s">
        <v>1401</v>
      </c>
      <c r="AY621" s="13">
        <f t="shared" si="164"/>
        <v>6</v>
      </c>
      <c r="AZ621" s="13" t="str">
        <f t="shared" si="165"/>
        <v>张飞魂珠-6 等级-6</v>
      </c>
      <c r="BA621" s="25" t="s">
        <v>1409</v>
      </c>
      <c r="BB621" s="14">
        <f t="shared" si="166"/>
        <v>2000</v>
      </c>
      <c r="BC621" s="25" t="s">
        <v>1410</v>
      </c>
      <c r="BD621" s="14">
        <f t="shared" si="167"/>
        <v>1100</v>
      </c>
      <c r="BE621" s="25" t="s">
        <v>1411</v>
      </c>
      <c r="BF621" s="14">
        <f t="shared" si="168"/>
        <v>54000</v>
      </c>
    </row>
    <row r="622" spans="45:58" ht="16.5" x14ac:dyDescent="0.2">
      <c r="AS622" s="13">
        <v>619</v>
      </c>
      <c r="AT622" s="13">
        <f t="shared" si="161"/>
        <v>10</v>
      </c>
      <c r="AU622" s="13">
        <f t="shared" si="162"/>
        <v>1102011</v>
      </c>
      <c r="AV622" s="13" t="s">
        <v>1380</v>
      </c>
      <c r="AW622" s="13">
        <f t="shared" si="163"/>
        <v>6</v>
      </c>
      <c r="AX622" s="13" t="s">
        <v>1401</v>
      </c>
      <c r="AY622" s="13">
        <f t="shared" si="164"/>
        <v>7</v>
      </c>
      <c r="AZ622" s="13" t="str">
        <f t="shared" si="165"/>
        <v>张飞魂珠-6 等级-7</v>
      </c>
      <c r="BA622" s="25" t="s">
        <v>1409</v>
      </c>
      <c r="BB622" s="14">
        <f t="shared" si="166"/>
        <v>2400</v>
      </c>
      <c r="BC622" s="25" t="s">
        <v>1410</v>
      </c>
      <c r="BD622" s="14">
        <f t="shared" si="167"/>
        <v>1320</v>
      </c>
      <c r="BE622" s="25" t="s">
        <v>1411</v>
      </c>
      <c r="BF622" s="14">
        <f t="shared" si="168"/>
        <v>64800</v>
      </c>
    </row>
    <row r="623" spans="45:58" ht="16.5" x14ac:dyDescent="0.2">
      <c r="AS623" s="13">
        <v>620</v>
      </c>
      <c r="AT623" s="13">
        <f t="shared" si="161"/>
        <v>10</v>
      </c>
      <c r="AU623" s="13">
        <f t="shared" si="162"/>
        <v>1102011</v>
      </c>
      <c r="AV623" s="13" t="s">
        <v>1380</v>
      </c>
      <c r="AW623" s="13">
        <f t="shared" si="163"/>
        <v>6</v>
      </c>
      <c r="AX623" s="13" t="s">
        <v>1401</v>
      </c>
      <c r="AY623" s="13">
        <f t="shared" si="164"/>
        <v>8</v>
      </c>
      <c r="AZ623" s="13" t="str">
        <f t="shared" si="165"/>
        <v>张飞魂珠-6 等级-8</v>
      </c>
      <c r="BA623" s="25" t="s">
        <v>1409</v>
      </c>
      <c r="BB623" s="14">
        <f t="shared" si="166"/>
        <v>2800</v>
      </c>
      <c r="BC623" s="25" t="s">
        <v>1410</v>
      </c>
      <c r="BD623" s="14">
        <f t="shared" si="167"/>
        <v>1540</v>
      </c>
      <c r="BE623" s="25" t="s">
        <v>1411</v>
      </c>
      <c r="BF623" s="14">
        <f t="shared" si="168"/>
        <v>75600</v>
      </c>
    </row>
    <row r="624" spans="45:58" ht="16.5" x14ac:dyDescent="0.2">
      <c r="AS624" s="13">
        <v>621</v>
      </c>
      <c r="AT624" s="13">
        <f t="shared" si="161"/>
        <v>10</v>
      </c>
      <c r="AU624" s="13">
        <f t="shared" si="162"/>
        <v>1102011</v>
      </c>
      <c r="AV624" s="13" t="s">
        <v>1380</v>
      </c>
      <c r="AW624" s="13">
        <f t="shared" si="163"/>
        <v>6</v>
      </c>
      <c r="AX624" s="13" t="s">
        <v>1401</v>
      </c>
      <c r="AY624" s="13">
        <f t="shared" si="164"/>
        <v>9</v>
      </c>
      <c r="AZ624" s="13" t="str">
        <f t="shared" si="165"/>
        <v>张飞魂珠-6 等级-9</v>
      </c>
      <c r="BA624" s="25" t="s">
        <v>1409</v>
      </c>
      <c r="BB624" s="14">
        <f t="shared" si="166"/>
        <v>3200</v>
      </c>
      <c r="BC624" s="25" t="s">
        <v>1410</v>
      </c>
      <c r="BD624" s="14">
        <f t="shared" si="167"/>
        <v>1760</v>
      </c>
      <c r="BE624" s="25" t="s">
        <v>1411</v>
      </c>
      <c r="BF624" s="14">
        <f t="shared" si="168"/>
        <v>86400</v>
      </c>
    </row>
    <row r="625" spans="45:58" ht="16.5" x14ac:dyDescent="0.2">
      <c r="AS625" s="13">
        <v>622</v>
      </c>
      <c r="AT625" s="13">
        <f t="shared" si="161"/>
        <v>10</v>
      </c>
      <c r="AU625" s="13">
        <f t="shared" si="162"/>
        <v>1102011</v>
      </c>
      <c r="AV625" s="13" t="s">
        <v>1380</v>
      </c>
      <c r="AW625" s="13">
        <f t="shared" si="163"/>
        <v>7</v>
      </c>
      <c r="AX625" s="13" t="s">
        <v>1401</v>
      </c>
      <c r="AY625" s="13">
        <f t="shared" si="164"/>
        <v>1</v>
      </c>
      <c r="AZ625" s="13" t="str">
        <f t="shared" si="165"/>
        <v>张飞魂珠-7 等级-1</v>
      </c>
      <c r="BA625" s="25" t="s">
        <v>1409</v>
      </c>
      <c r="BB625" s="14">
        <f t="shared" si="166"/>
        <v>533</v>
      </c>
      <c r="BC625" s="25" t="s">
        <v>1410</v>
      </c>
      <c r="BD625" s="14">
        <f t="shared" si="167"/>
        <v>294</v>
      </c>
      <c r="BE625" s="25" t="s">
        <v>1411</v>
      </c>
      <c r="BF625" s="14">
        <f t="shared" si="168"/>
        <v>14400</v>
      </c>
    </row>
    <row r="626" spans="45:58" ht="16.5" x14ac:dyDescent="0.2">
      <c r="AS626" s="13">
        <v>623</v>
      </c>
      <c r="AT626" s="13">
        <f t="shared" si="161"/>
        <v>10</v>
      </c>
      <c r="AU626" s="13">
        <f t="shared" si="162"/>
        <v>1102011</v>
      </c>
      <c r="AV626" s="13" t="s">
        <v>1380</v>
      </c>
      <c r="AW626" s="13">
        <f t="shared" si="163"/>
        <v>7</v>
      </c>
      <c r="AX626" s="13" t="s">
        <v>1401</v>
      </c>
      <c r="AY626" s="13">
        <f t="shared" si="164"/>
        <v>2</v>
      </c>
      <c r="AZ626" s="13" t="str">
        <f t="shared" si="165"/>
        <v>张飞魂珠-7 等级-2</v>
      </c>
      <c r="BA626" s="25" t="s">
        <v>1409</v>
      </c>
      <c r="BB626" s="14">
        <f t="shared" si="166"/>
        <v>800</v>
      </c>
      <c r="BC626" s="25" t="s">
        <v>1410</v>
      </c>
      <c r="BD626" s="14">
        <f t="shared" si="167"/>
        <v>440</v>
      </c>
      <c r="BE626" s="25" t="s">
        <v>1411</v>
      </c>
      <c r="BF626" s="14">
        <f t="shared" si="168"/>
        <v>21600</v>
      </c>
    </row>
    <row r="627" spans="45:58" ht="16.5" x14ac:dyDescent="0.2">
      <c r="AS627" s="13">
        <v>624</v>
      </c>
      <c r="AT627" s="13">
        <f t="shared" si="161"/>
        <v>10</v>
      </c>
      <c r="AU627" s="13">
        <f t="shared" si="162"/>
        <v>1102011</v>
      </c>
      <c r="AV627" s="13" t="s">
        <v>1380</v>
      </c>
      <c r="AW627" s="13">
        <f t="shared" si="163"/>
        <v>7</v>
      </c>
      <c r="AX627" s="13" t="s">
        <v>1401</v>
      </c>
      <c r="AY627" s="13">
        <f t="shared" si="164"/>
        <v>3</v>
      </c>
      <c r="AZ627" s="13" t="str">
        <f t="shared" si="165"/>
        <v>张飞魂珠-7 等级-3</v>
      </c>
      <c r="BA627" s="25" t="s">
        <v>1409</v>
      </c>
      <c r="BB627" s="14">
        <f t="shared" si="166"/>
        <v>1067</v>
      </c>
      <c r="BC627" s="25" t="s">
        <v>1410</v>
      </c>
      <c r="BD627" s="14">
        <f t="shared" si="167"/>
        <v>586</v>
      </c>
      <c r="BE627" s="25" t="s">
        <v>1411</v>
      </c>
      <c r="BF627" s="14">
        <f t="shared" si="168"/>
        <v>28800</v>
      </c>
    </row>
    <row r="628" spans="45:58" ht="16.5" x14ac:dyDescent="0.2">
      <c r="AS628" s="13">
        <v>625</v>
      </c>
      <c r="AT628" s="13">
        <f t="shared" si="161"/>
        <v>10</v>
      </c>
      <c r="AU628" s="13">
        <f t="shared" si="162"/>
        <v>1102011</v>
      </c>
      <c r="AV628" s="13" t="s">
        <v>1380</v>
      </c>
      <c r="AW628" s="13">
        <f t="shared" si="163"/>
        <v>7</v>
      </c>
      <c r="AX628" s="13" t="s">
        <v>1401</v>
      </c>
      <c r="AY628" s="13">
        <f t="shared" si="164"/>
        <v>4</v>
      </c>
      <c r="AZ628" s="13" t="str">
        <f t="shared" si="165"/>
        <v>张飞魂珠-7 等级-4</v>
      </c>
      <c r="BA628" s="25" t="s">
        <v>1409</v>
      </c>
      <c r="BB628" s="14">
        <f t="shared" si="166"/>
        <v>1600</v>
      </c>
      <c r="BC628" s="25" t="s">
        <v>1410</v>
      </c>
      <c r="BD628" s="14">
        <f t="shared" si="167"/>
        <v>880</v>
      </c>
      <c r="BE628" s="25" t="s">
        <v>1411</v>
      </c>
      <c r="BF628" s="14">
        <f t="shared" si="168"/>
        <v>43200</v>
      </c>
    </row>
    <row r="629" spans="45:58" ht="16.5" x14ac:dyDescent="0.2">
      <c r="AS629" s="13">
        <v>626</v>
      </c>
      <c r="AT629" s="13">
        <f t="shared" si="161"/>
        <v>10</v>
      </c>
      <c r="AU629" s="13">
        <f t="shared" si="162"/>
        <v>1102011</v>
      </c>
      <c r="AV629" s="13" t="s">
        <v>1380</v>
      </c>
      <c r="AW629" s="13">
        <f t="shared" si="163"/>
        <v>7</v>
      </c>
      <c r="AX629" s="13" t="s">
        <v>1401</v>
      </c>
      <c r="AY629" s="13">
        <f t="shared" si="164"/>
        <v>5</v>
      </c>
      <c r="AZ629" s="13" t="str">
        <f t="shared" si="165"/>
        <v>张飞魂珠-7 等级-5</v>
      </c>
      <c r="BA629" s="25" t="s">
        <v>1409</v>
      </c>
      <c r="BB629" s="14">
        <f t="shared" si="166"/>
        <v>2133</v>
      </c>
      <c r="BC629" s="25" t="s">
        <v>1410</v>
      </c>
      <c r="BD629" s="14">
        <f t="shared" si="167"/>
        <v>1174</v>
      </c>
      <c r="BE629" s="25" t="s">
        <v>1411</v>
      </c>
      <c r="BF629" s="14">
        <f t="shared" si="168"/>
        <v>57600</v>
      </c>
    </row>
    <row r="630" spans="45:58" ht="16.5" x14ac:dyDescent="0.2">
      <c r="AS630" s="13">
        <v>627</v>
      </c>
      <c r="AT630" s="13">
        <f t="shared" si="161"/>
        <v>10</v>
      </c>
      <c r="AU630" s="13">
        <f t="shared" si="162"/>
        <v>1102011</v>
      </c>
      <c r="AV630" s="13" t="s">
        <v>1380</v>
      </c>
      <c r="AW630" s="13">
        <f t="shared" si="163"/>
        <v>7</v>
      </c>
      <c r="AX630" s="13" t="s">
        <v>1401</v>
      </c>
      <c r="AY630" s="13">
        <f t="shared" si="164"/>
        <v>6</v>
      </c>
      <c r="AZ630" s="13" t="str">
        <f t="shared" si="165"/>
        <v>张飞魂珠-7 等级-6</v>
      </c>
      <c r="BA630" s="25" t="s">
        <v>1409</v>
      </c>
      <c r="BB630" s="14">
        <f t="shared" si="166"/>
        <v>2667</v>
      </c>
      <c r="BC630" s="25" t="s">
        <v>1410</v>
      </c>
      <c r="BD630" s="14">
        <f t="shared" si="167"/>
        <v>1466</v>
      </c>
      <c r="BE630" s="25" t="s">
        <v>1411</v>
      </c>
      <c r="BF630" s="14">
        <f t="shared" si="168"/>
        <v>72000</v>
      </c>
    </row>
    <row r="631" spans="45:58" ht="16.5" x14ac:dyDescent="0.2">
      <c r="AS631" s="13">
        <v>628</v>
      </c>
      <c r="AT631" s="13">
        <f t="shared" si="161"/>
        <v>10</v>
      </c>
      <c r="AU631" s="13">
        <f t="shared" si="162"/>
        <v>1102011</v>
      </c>
      <c r="AV631" s="13" t="s">
        <v>1380</v>
      </c>
      <c r="AW631" s="13">
        <f t="shared" si="163"/>
        <v>7</v>
      </c>
      <c r="AX631" s="13" t="s">
        <v>1401</v>
      </c>
      <c r="AY631" s="13">
        <f t="shared" si="164"/>
        <v>7</v>
      </c>
      <c r="AZ631" s="13" t="str">
        <f t="shared" si="165"/>
        <v>张飞魂珠-7 等级-7</v>
      </c>
      <c r="BA631" s="25" t="s">
        <v>1409</v>
      </c>
      <c r="BB631" s="14">
        <f t="shared" si="166"/>
        <v>3200</v>
      </c>
      <c r="BC631" s="25" t="s">
        <v>1410</v>
      </c>
      <c r="BD631" s="14">
        <f t="shared" si="167"/>
        <v>1760</v>
      </c>
      <c r="BE631" s="25" t="s">
        <v>1411</v>
      </c>
      <c r="BF631" s="14">
        <f t="shared" si="168"/>
        <v>86400</v>
      </c>
    </row>
    <row r="632" spans="45:58" ht="16.5" x14ac:dyDescent="0.2">
      <c r="AS632" s="13">
        <v>629</v>
      </c>
      <c r="AT632" s="13">
        <f t="shared" si="161"/>
        <v>10</v>
      </c>
      <c r="AU632" s="13">
        <f t="shared" si="162"/>
        <v>1102011</v>
      </c>
      <c r="AV632" s="13" t="s">
        <v>1380</v>
      </c>
      <c r="AW632" s="13">
        <f t="shared" si="163"/>
        <v>7</v>
      </c>
      <c r="AX632" s="13" t="s">
        <v>1401</v>
      </c>
      <c r="AY632" s="13">
        <f t="shared" si="164"/>
        <v>8</v>
      </c>
      <c r="AZ632" s="13" t="str">
        <f t="shared" si="165"/>
        <v>张飞魂珠-7 等级-8</v>
      </c>
      <c r="BA632" s="25" t="s">
        <v>1409</v>
      </c>
      <c r="BB632" s="14">
        <f t="shared" si="166"/>
        <v>3733</v>
      </c>
      <c r="BC632" s="25" t="s">
        <v>1410</v>
      </c>
      <c r="BD632" s="14">
        <f t="shared" si="167"/>
        <v>2054</v>
      </c>
      <c r="BE632" s="25" t="s">
        <v>1411</v>
      </c>
      <c r="BF632" s="14">
        <f t="shared" si="168"/>
        <v>100800</v>
      </c>
    </row>
    <row r="633" spans="45:58" ht="16.5" x14ac:dyDescent="0.2">
      <c r="AS633" s="13">
        <v>630</v>
      </c>
      <c r="AT633" s="13">
        <f t="shared" si="161"/>
        <v>10</v>
      </c>
      <c r="AU633" s="13">
        <f t="shared" si="162"/>
        <v>1102011</v>
      </c>
      <c r="AV633" s="13" t="s">
        <v>1380</v>
      </c>
      <c r="AW633" s="13">
        <f t="shared" si="163"/>
        <v>7</v>
      </c>
      <c r="AX633" s="13" t="s">
        <v>1401</v>
      </c>
      <c r="AY633" s="13">
        <f t="shared" si="164"/>
        <v>9</v>
      </c>
      <c r="AZ633" s="13" t="str">
        <f t="shared" si="165"/>
        <v>张飞魂珠-7 等级-9</v>
      </c>
      <c r="BA633" s="25" t="s">
        <v>1409</v>
      </c>
      <c r="BB633" s="14">
        <f t="shared" si="166"/>
        <v>4267</v>
      </c>
      <c r="BC633" s="25" t="s">
        <v>1410</v>
      </c>
      <c r="BD633" s="14">
        <f t="shared" si="167"/>
        <v>2346</v>
      </c>
      <c r="BE633" s="25" t="s">
        <v>1411</v>
      </c>
      <c r="BF633" s="14">
        <f t="shared" si="168"/>
        <v>115200</v>
      </c>
    </row>
    <row r="634" spans="45:58" ht="16.5" x14ac:dyDescent="0.2">
      <c r="AS634" s="13">
        <v>631</v>
      </c>
      <c r="AT634" s="13">
        <f t="shared" si="161"/>
        <v>11</v>
      </c>
      <c r="AU634" s="13">
        <f t="shared" si="162"/>
        <v>1102012</v>
      </c>
      <c r="AV634" s="13" t="s">
        <v>1380</v>
      </c>
      <c r="AW634" s="13">
        <f t="shared" si="163"/>
        <v>1</v>
      </c>
      <c r="AX634" s="13" t="s">
        <v>1401</v>
      </c>
      <c r="AY634" s="13">
        <f t="shared" si="164"/>
        <v>1</v>
      </c>
      <c r="AZ634" s="13" t="str">
        <f t="shared" si="165"/>
        <v>夏侯惇魂珠-1 等级-1</v>
      </c>
      <c r="BA634" s="25" t="s">
        <v>1409</v>
      </c>
      <c r="BB634" s="14">
        <f t="shared" si="166"/>
        <v>64</v>
      </c>
      <c r="BC634" s="25" t="s">
        <v>1410</v>
      </c>
      <c r="BD634" s="14">
        <f t="shared" si="167"/>
        <v>32</v>
      </c>
      <c r="BE634" s="25" t="s">
        <v>1411</v>
      </c>
      <c r="BF634" s="14">
        <f t="shared" si="168"/>
        <v>1601</v>
      </c>
    </row>
    <row r="635" spans="45:58" ht="16.5" x14ac:dyDescent="0.2">
      <c r="AS635" s="13">
        <v>632</v>
      </c>
      <c r="AT635" s="13">
        <f t="shared" si="161"/>
        <v>11</v>
      </c>
      <c r="AU635" s="13">
        <f t="shared" si="162"/>
        <v>1102012</v>
      </c>
      <c r="AV635" s="13" t="s">
        <v>1380</v>
      </c>
      <c r="AW635" s="13">
        <f t="shared" si="163"/>
        <v>1</v>
      </c>
      <c r="AX635" s="13" t="s">
        <v>1401</v>
      </c>
      <c r="AY635" s="13">
        <f t="shared" si="164"/>
        <v>2</v>
      </c>
      <c r="AZ635" s="13" t="str">
        <f t="shared" si="165"/>
        <v>夏侯惇魂珠-1 等级-2</v>
      </c>
      <c r="BA635" s="25" t="s">
        <v>1409</v>
      </c>
      <c r="BB635" s="14">
        <f t="shared" si="166"/>
        <v>96</v>
      </c>
      <c r="BC635" s="25" t="s">
        <v>1410</v>
      </c>
      <c r="BD635" s="14">
        <f t="shared" si="167"/>
        <v>48</v>
      </c>
      <c r="BE635" s="25" t="s">
        <v>1411</v>
      </c>
      <c r="BF635" s="14">
        <f t="shared" si="168"/>
        <v>2400</v>
      </c>
    </row>
    <row r="636" spans="45:58" ht="16.5" x14ac:dyDescent="0.2">
      <c r="AS636" s="13">
        <v>633</v>
      </c>
      <c r="AT636" s="13">
        <f t="shared" si="161"/>
        <v>11</v>
      </c>
      <c r="AU636" s="13">
        <f t="shared" si="162"/>
        <v>1102012</v>
      </c>
      <c r="AV636" s="13" t="s">
        <v>1380</v>
      </c>
      <c r="AW636" s="13">
        <f t="shared" si="163"/>
        <v>1</v>
      </c>
      <c r="AX636" s="13" t="s">
        <v>1401</v>
      </c>
      <c r="AY636" s="13">
        <f t="shared" si="164"/>
        <v>3</v>
      </c>
      <c r="AZ636" s="13" t="str">
        <f t="shared" si="165"/>
        <v>夏侯惇魂珠-1 等级-3</v>
      </c>
      <c r="BA636" s="25" t="s">
        <v>1409</v>
      </c>
      <c r="BB636" s="14">
        <f t="shared" si="166"/>
        <v>128</v>
      </c>
      <c r="BC636" s="25" t="s">
        <v>1410</v>
      </c>
      <c r="BD636" s="14">
        <f t="shared" si="167"/>
        <v>64</v>
      </c>
      <c r="BE636" s="25" t="s">
        <v>1411</v>
      </c>
      <c r="BF636" s="14">
        <f t="shared" si="168"/>
        <v>3200</v>
      </c>
    </row>
    <row r="637" spans="45:58" ht="16.5" x14ac:dyDescent="0.2">
      <c r="AS637" s="13">
        <v>634</v>
      </c>
      <c r="AT637" s="13">
        <f t="shared" si="161"/>
        <v>11</v>
      </c>
      <c r="AU637" s="13">
        <f t="shared" si="162"/>
        <v>1102012</v>
      </c>
      <c r="AV637" s="13" t="s">
        <v>1380</v>
      </c>
      <c r="AW637" s="13">
        <f t="shared" si="163"/>
        <v>1</v>
      </c>
      <c r="AX637" s="13" t="s">
        <v>1401</v>
      </c>
      <c r="AY637" s="13">
        <f t="shared" si="164"/>
        <v>4</v>
      </c>
      <c r="AZ637" s="13" t="str">
        <f t="shared" si="165"/>
        <v>夏侯惇魂珠-1 等级-4</v>
      </c>
      <c r="BA637" s="25" t="s">
        <v>1409</v>
      </c>
      <c r="BB637" s="14">
        <f t="shared" si="166"/>
        <v>192</v>
      </c>
      <c r="BC637" s="25" t="s">
        <v>1410</v>
      </c>
      <c r="BD637" s="14">
        <f t="shared" si="167"/>
        <v>96</v>
      </c>
      <c r="BE637" s="25" t="s">
        <v>1411</v>
      </c>
      <c r="BF637" s="14">
        <f t="shared" si="168"/>
        <v>4800</v>
      </c>
    </row>
    <row r="638" spans="45:58" ht="16.5" x14ac:dyDescent="0.2">
      <c r="AS638" s="13">
        <v>635</v>
      </c>
      <c r="AT638" s="13">
        <f t="shared" si="161"/>
        <v>11</v>
      </c>
      <c r="AU638" s="13">
        <f t="shared" si="162"/>
        <v>1102012</v>
      </c>
      <c r="AV638" s="13" t="s">
        <v>1380</v>
      </c>
      <c r="AW638" s="13">
        <f t="shared" si="163"/>
        <v>1</v>
      </c>
      <c r="AX638" s="13" t="s">
        <v>1401</v>
      </c>
      <c r="AY638" s="13">
        <f t="shared" si="164"/>
        <v>5</v>
      </c>
      <c r="AZ638" s="13" t="str">
        <f t="shared" si="165"/>
        <v>夏侯惇魂珠-1 等级-5</v>
      </c>
      <c r="BA638" s="25" t="s">
        <v>1409</v>
      </c>
      <c r="BB638" s="14">
        <f t="shared" si="166"/>
        <v>256</v>
      </c>
      <c r="BC638" s="25" t="s">
        <v>1410</v>
      </c>
      <c r="BD638" s="14">
        <f t="shared" si="167"/>
        <v>128</v>
      </c>
      <c r="BE638" s="25" t="s">
        <v>1411</v>
      </c>
      <c r="BF638" s="14">
        <f t="shared" si="168"/>
        <v>6401</v>
      </c>
    </row>
    <row r="639" spans="45:58" ht="16.5" x14ac:dyDescent="0.2">
      <c r="AS639" s="13">
        <v>636</v>
      </c>
      <c r="AT639" s="13">
        <f t="shared" si="161"/>
        <v>11</v>
      </c>
      <c r="AU639" s="13">
        <f t="shared" si="162"/>
        <v>1102012</v>
      </c>
      <c r="AV639" s="13" t="s">
        <v>1380</v>
      </c>
      <c r="AW639" s="13">
        <f t="shared" si="163"/>
        <v>1</v>
      </c>
      <c r="AX639" s="13" t="s">
        <v>1401</v>
      </c>
      <c r="AY639" s="13">
        <f t="shared" si="164"/>
        <v>6</v>
      </c>
      <c r="AZ639" s="13" t="str">
        <f t="shared" si="165"/>
        <v>夏侯惇魂珠-1 等级-6</v>
      </c>
      <c r="BA639" s="25" t="s">
        <v>1409</v>
      </c>
      <c r="BB639" s="14">
        <f t="shared" si="166"/>
        <v>320</v>
      </c>
      <c r="BC639" s="25" t="s">
        <v>1410</v>
      </c>
      <c r="BD639" s="14">
        <f t="shared" si="167"/>
        <v>160</v>
      </c>
      <c r="BE639" s="25" t="s">
        <v>1411</v>
      </c>
      <c r="BF639" s="14">
        <f t="shared" si="168"/>
        <v>8000</v>
      </c>
    </row>
    <row r="640" spans="45:58" ht="16.5" x14ac:dyDescent="0.2">
      <c r="AS640" s="13">
        <v>637</v>
      </c>
      <c r="AT640" s="13">
        <f t="shared" si="161"/>
        <v>11</v>
      </c>
      <c r="AU640" s="13">
        <f t="shared" si="162"/>
        <v>1102012</v>
      </c>
      <c r="AV640" s="13" t="s">
        <v>1380</v>
      </c>
      <c r="AW640" s="13">
        <f t="shared" si="163"/>
        <v>1</v>
      </c>
      <c r="AX640" s="13" t="s">
        <v>1401</v>
      </c>
      <c r="AY640" s="13">
        <f t="shared" si="164"/>
        <v>7</v>
      </c>
      <c r="AZ640" s="13" t="str">
        <f t="shared" si="165"/>
        <v>夏侯惇魂珠-1 等级-7</v>
      </c>
      <c r="BA640" s="25" t="s">
        <v>1409</v>
      </c>
      <c r="BB640" s="14">
        <f t="shared" si="166"/>
        <v>384</v>
      </c>
      <c r="BC640" s="25" t="s">
        <v>1410</v>
      </c>
      <c r="BD640" s="14">
        <f t="shared" si="167"/>
        <v>192</v>
      </c>
      <c r="BE640" s="25" t="s">
        <v>1411</v>
      </c>
      <c r="BF640" s="14">
        <f t="shared" si="168"/>
        <v>9600</v>
      </c>
    </row>
    <row r="641" spans="45:58" ht="16.5" x14ac:dyDescent="0.2">
      <c r="AS641" s="13">
        <v>638</v>
      </c>
      <c r="AT641" s="13">
        <f t="shared" si="161"/>
        <v>11</v>
      </c>
      <c r="AU641" s="13">
        <f t="shared" si="162"/>
        <v>1102012</v>
      </c>
      <c r="AV641" s="13" t="s">
        <v>1380</v>
      </c>
      <c r="AW641" s="13">
        <f t="shared" si="163"/>
        <v>1</v>
      </c>
      <c r="AX641" s="13" t="s">
        <v>1401</v>
      </c>
      <c r="AY641" s="13">
        <f t="shared" si="164"/>
        <v>8</v>
      </c>
      <c r="AZ641" s="13" t="str">
        <f t="shared" si="165"/>
        <v>夏侯惇魂珠-1 等级-8</v>
      </c>
      <c r="BA641" s="25" t="s">
        <v>1409</v>
      </c>
      <c r="BB641" s="14">
        <f t="shared" si="166"/>
        <v>448</v>
      </c>
      <c r="BC641" s="25" t="s">
        <v>1410</v>
      </c>
      <c r="BD641" s="14">
        <f t="shared" si="167"/>
        <v>224</v>
      </c>
      <c r="BE641" s="25" t="s">
        <v>1411</v>
      </c>
      <c r="BF641" s="14">
        <f t="shared" si="168"/>
        <v>11201</v>
      </c>
    </row>
    <row r="642" spans="45:58" ht="16.5" x14ac:dyDescent="0.2">
      <c r="AS642" s="13">
        <v>639</v>
      </c>
      <c r="AT642" s="13">
        <f t="shared" si="161"/>
        <v>11</v>
      </c>
      <c r="AU642" s="13">
        <f t="shared" si="162"/>
        <v>1102012</v>
      </c>
      <c r="AV642" s="13" t="s">
        <v>1380</v>
      </c>
      <c r="AW642" s="13">
        <f t="shared" si="163"/>
        <v>1</v>
      </c>
      <c r="AX642" s="13" t="s">
        <v>1401</v>
      </c>
      <c r="AY642" s="13">
        <f t="shared" si="164"/>
        <v>9</v>
      </c>
      <c r="AZ642" s="13" t="str">
        <f t="shared" si="165"/>
        <v>夏侯惇魂珠-1 等级-9</v>
      </c>
      <c r="BA642" s="25" t="s">
        <v>1409</v>
      </c>
      <c r="BB642" s="14">
        <f t="shared" si="166"/>
        <v>512</v>
      </c>
      <c r="BC642" s="25" t="s">
        <v>1410</v>
      </c>
      <c r="BD642" s="14">
        <f t="shared" si="167"/>
        <v>256</v>
      </c>
      <c r="BE642" s="25" t="s">
        <v>1411</v>
      </c>
      <c r="BF642" s="14">
        <f t="shared" si="168"/>
        <v>12800</v>
      </c>
    </row>
    <row r="643" spans="45:58" ht="16.5" x14ac:dyDescent="0.2">
      <c r="AS643" s="13">
        <v>640</v>
      </c>
      <c r="AT643" s="13">
        <f t="shared" si="161"/>
        <v>11</v>
      </c>
      <c r="AU643" s="13">
        <f t="shared" si="162"/>
        <v>1102012</v>
      </c>
      <c r="AV643" s="13" t="s">
        <v>1380</v>
      </c>
      <c r="AW643" s="13">
        <f t="shared" si="163"/>
        <v>2</v>
      </c>
      <c r="AX643" s="13" t="s">
        <v>1401</v>
      </c>
      <c r="AY643" s="13">
        <f t="shared" si="164"/>
        <v>1</v>
      </c>
      <c r="AZ643" s="13" t="str">
        <f t="shared" si="165"/>
        <v>夏侯惇魂珠-2 等级-1</v>
      </c>
      <c r="BA643" s="25" t="s">
        <v>1409</v>
      </c>
      <c r="BB643" s="14">
        <f t="shared" si="166"/>
        <v>96</v>
      </c>
      <c r="BC643" s="25" t="s">
        <v>1410</v>
      </c>
      <c r="BD643" s="14">
        <f t="shared" si="167"/>
        <v>48</v>
      </c>
      <c r="BE643" s="25" t="s">
        <v>1411</v>
      </c>
      <c r="BF643" s="14">
        <f t="shared" si="168"/>
        <v>2400</v>
      </c>
    </row>
    <row r="644" spans="45:58" ht="16.5" x14ac:dyDescent="0.2">
      <c r="AS644" s="13">
        <v>641</v>
      </c>
      <c r="AT644" s="13">
        <f t="shared" si="161"/>
        <v>11</v>
      </c>
      <c r="AU644" s="13">
        <f t="shared" si="162"/>
        <v>1102012</v>
      </c>
      <c r="AV644" s="13" t="s">
        <v>1380</v>
      </c>
      <c r="AW644" s="13">
        <f t="shared" si="163"/>
        <v>2</v>
      </c>
      <c r="AX644" s="13" t="s">
        <v>1401</v>
      </c>
      <c r="AY644" s="13">
        <f t="shared" si="164"/>
        <v>2</v>
      </c>
      <c r="AZ644" s="13" t="str">
        <f t="shared" si="165"/>
        <v>夏侯惇魂珠-2 等级-2</v>
      </c>
      <c r="BA644" s="25" t="s">
        <v>1409</v>
      </c>
      <c r="BB644" s="14">
        <f t="shared" si="166"/>
        <v>144</v>
      </c>
      <c r="BC644" s="25" t="s">
        <v>1410</v>
      </c>
      <c r="BD644" s="14">
        <f t="shared" si="167"/>
        <v>72</v>
      </c>
      <c r="BE644" s="25" t="s">
        <v>1411</v>
      </c>
      <c r="BF644" s="14">
        <f t="shared" si="168"/>
        <v>3600</v>
      </c>
    </row>
    <row r="645" spans="45:58" ht="16.5" x14ac:dyDescent="0.2">
      <c r="AS645" s="13">
        <v>642</v>
      </c>
      <c r="AT645" s="13">
        <f t="shared" ref="AT645:AT708" si="169">INT((AS645-1)/63)+1</f>
        <v>11</v>
      </c>
      <c r="AU645" s="13">
        <f t="shared" ref="AU645:AU708" si="170">INDEX($W$4:$W$19,AT645)</f>
        <v>1102012</v>
      </c>
      <c r="AV645" s="13" t="s">
        <v>1380</v>
      </c>
      <c r="AW645" s="13">
        <f t="shared" ref="AW645:AW708" si="171">INT(((AS645-(AT645-1)*63)-1)/9)+1</f>
        <v>2</v>
      </c>
      <c r="AX645" s="13" t="s">
        <v>1401</v>
      </c>
      <c r="AY645" s="13">
        <f t="shared" ref="AY645:AY708" si="172">AS645-(AT645-1)*63-(AW645-1)*9</f>
        <v>3</v>
      </c>
      <c r="AZ645" s="13" t="str">
        <f t="shared" ref="AZ645:AZ708" si="173">INDEX($X$4:$X$19,AT645)&amp;"魂珠-"&amp;AW645&amp;" 等级-"&amp;AY645</f>
        <v>夏侯惇魂珠-2 等级-3</v>
      </c>
      <c r="BA645" s="25" t="s">
        <v>1409</v>
      </c>
      <c r="BB645" s="14">
        <f t="shared" ref="BB645:BB708" si="174">ROUND(INDEX(Q$4:Q$66,($AW645-1)*9+$AY645)*INDEX(AC$4:AC$19,$AT645),0)</f>
        <v>192</v>
      </c>
      <c r="BC645" s="25" t="s">
        <v>1410</v>
      </c>
      <c r="BD645" s="14">
        <f t="shared" ref="BD645:BD708" si="175">ROUND(INDEX(R$4:R$66,($AW645-1)*9+$AY645)*INDEX(AD$4:AD$19,$AT645),0)</f>
        <v>96</v>
      </c>
      <c r="BE645" s="25" t="s">
        <v>1411</v>
      </c>
      <c r="BF645" s="14">
        <f t="shared" ref="BF645:BF708" si="176">ROUND(INDEX(S$4:S$66,($AW645-1)*9+$AY645)*INDEX(AE$4:AE$19,$AT645),0)</f>
        <v>4800</v>
      </c>
    </row>
    <row r="646" spans="45:58" ht="16.5" x14ac:dyDescent="0.2">
      <c r="AS646" s="13">
        <v>643</v>
      </c>
      <c r="AT646" s="13">
        <f t="shared" si="169"/>
        <v>11</v>
      </c>
      <c r="AU646" s="13">
        <f t="shared" si="170"/>
        <v>1102012</v>
      </c>
      <c r="AV646" s="13" t="s">
        <v>1380</v>
      </c>
      <c r="AW646" s="13">
        <f t="shared" si="171"/>
        <v>2</v>
      </c>
      <c r="AX646" s="13" t="s">
        <v>1401</v>
      </c>
      <c r="AY646" s="13">
        <f t="shared" si="172"/>
        <v>4</v>
      </c>
      <c r="AZ646" s="13" t="str">
        <f t="shared" si="173"/>
        <v>夏侯惇魂珠-2 等级-4</v>
      </c>
      <c r="BA646" s="25" t="s">
        <v>1409</v>
      </c>
      <c r="BB646" s="14">
        <f t="shared" si="174"/>
        <v>288</v>
      </c>
      <c r="BC646" s="25" t="s">
        <v>1410</v>
      </c>
      <c r="BD646" s="14">
        <f t="shared" si="175"/>
        <v>144</v>
      </c>
      <c r="BE646" s="25" t="s">
        <v>1411</v>
      </c>
      <c r="BF646" s="14">
        <f t="shared" si="176"/>
        <v>7200</v>
      </c>
    </row>
    <row r="647" spans="45:58" ht="16.5" x14ac:dyDescent="0.2">
      <c r="AS647" s="13">
        <v>644</v>
      </c>
      <c r="AT647" s="13">
        <f t="shared" si="169"/>
        <v>11</v>
      </c>
      <c r="AU647" s="13">
        <f t="shared" si="170"/>
        <v>1102012</v>
      </c>
      <c r="AV647" s="13" t="s">
        <v>1380</v>
      </c>
      <c r="AW647" s="13">
        <f t="shared" si="171"/>
        <v>2</v>
      </c>
      <c r="AX647" s="13" t="s">
        <v>1401</v>
      </c>
      <c r="AY647" s="13">
        <f t="shared" si="172"/>
        <v>5</v>
      </c>
      <c r="AZ647" s="13" t="str">
        <f t="shared" si="173"/>
        <v>夏侯惇魂珠-2 等级-5</v>
      </c>
      <c r="BA647" s="25" t="s">
        <v>1409</v>
      </c>
      <c r="BB647" s="14">
        <f t="shared" si="174"/>
        <v>384</v>
      </c>
      <c r="BC647" s="25" t="s">
        <v>1410</v>
      </c>
      <c r="BD647" s="14">
        <f t="shared" si="175"/>
        <v>192</v>
      </c>
      <c r="BE647" s="25" t="s">
        <v>1411</v>
      </c>
      <c r="BF647" s="14">
        <f t="shared" si="176"/>
        <v>9600</v>
      </c>
    </row>
    <row r="648" spans="45:58" ht="16.5" x14ac:dyDescent="0.2">
      <c r="AS648" s="13">
        <v>645</v>
      </c>
      <c r="AT648" s="13">
        <f t="shared" si="169"/>
        <v>11</v>
      </c>
      <c r="AU648" s="13">
        <f t="shared" si="170"/>
        <v>1102012</v>
      </c>
      <c r="AV648" s="13" t="s">
        <v>1380</v>
      </c>
      <c r="AW648" s="13">
        <f t="shared" si="171"/>
        <v>2</v>
      </c>
      <c r="AX648" s="13" t="s">
        <v>1401</v>
      </c>
      <c r="AY648" s="13">
        <f t="shared" si="172"/>
        <v>6</v>
      </c>
      <c r="AZ648" s="13" t="str">
        <f t="shared" si="173"/>
        <v>夏侯惇魂珠-2 等级-6</v>
      </c>
      <c r="BA648" s="25" t="s">
        <v>1409</v>
      </c>
      <c r="BB648" s="14">
        <f t="shared" si="174"/>
        <v>480</v>
      </c>
      <c r="BC648" s="25" t="s">
        <v>1410</v>
      </c>
      <c r="BD648" s="14">
        <f t="shared" si="175"/>
        <v>240</v>
      </c>
      <c r="BE648" s="25" t="s">
        <v>1411</v>
      </c>
      <c r="BF648" s="14">
        <f t="shared" si="176"/>
        <v>12000</v>
      </c>
    </row>
    <row r="649" spans="45:58" ht="16.5" x14ac:dyDescent="0.2">
      <c r="AS649" s="13">
        <v>646</v>
      </c>
      <c r="AT649" s="13">
        <f t="shared" si="169"/>
        <v>11</v>
      </c>
      <c r="AU649" s="13">
        <f t="shared" si="170"/>
        <v>1102012</v>
      </c>
      <c r="AV649" s="13" t="s">
        <v>1380</v>
      </c>
      <c r="AW649" s="13">
        <f t="shared" si="171"/>
        <v>2</v>
      </c>
      <c r="AX649" s="13" t="s">
        <v>1401</v>
      </c>
      <c r="AY649" s="13">
        <f t="shared" si="172"/>
        <v>7</v>
      </c>
      <c r="AZ649" s="13" t="str">
        <f t="shared" si="173"/>
        <v>夏侯惇魂珠-2 等级-7</v>
      </c>
      <c r="BA649" s="25" t="s">
        <v>1409</v>
      </c>
      <c r="BB649" s="14">
        <f t="shared" si="174"/>
        <v>576</v>
      </c>
      <c r="BC649" s="25" t="s">
        <v>1410</v>
      </c>
      <c r="BD649" s="14">
        <f t="shared" si="175"/>
        <v>288</v>
      </c>
      <c r="BE649" s="25" t="s">
        <v>1411</v>
      </c>
      <c r="BF649" s="14">
        <f t="shared" si="176"/>
        <v>14400</v>
      </c>
    </row>
    <row r="650" spans="45:58" ht="16.5" x14ac:dyDescent="0.2">
      <c r="AS650" s="13">
        <v>647</v>
      </c>
      <c r="AT650" s="13">
        <f t="shared" si="169"/>
        <v>11</v>
      </c>
      <c r="AU650" s="13">
        <f t="shared" si="170"/>
        <v>1102012</v>
      </c>
      <c r="AV650" s="13" t="s">
        <v>1380</v>
      </c>
      <c r="AW650" s="13">
        <f t="shared" si="171"/>
        <v>2</v>
      </c>
      <c r="AX650" s="13" t="s">
        <v>1401</v>
      </c>
      <c r="AY650" s="13">
        <f t="shared" si="172"/>
        <v>8</v>
      </c>
      <c r="AZ650" s="13" t="str">
        <f t="shared" si="173"/>
        <v>夏侯惇魂珠-2 等级-8</v>
      </c>
      <c r="BA650" s="25" t="s">
        <v>1409</v>
      </c>
      <c r="BB650" s="14">
        <f t="shared" si="174"/>
        <v>672</v>
      </c>
      <c r="BC650" s="25" t="s">
        <v>1410</v>
      </c>
      <c r="BD650" s="14">
        <f t="shared" si="175"/>
        <v>336</v>
      </c>
      <c r="BE650" s="25" t="s">
        <v>1411</v>
      </c>
      <c r="BF650" s="14">
        <f t="shared" si="176"/>
        <v>16800</v>
      </c>
    </row>
    <row r="651" spans="45:58" ht="16.5" x14ac:dyDescent="0.2">
      <c r="AS651" s="13">
        <v>648</v>
      </c>
      <c r="AT651" s="13">
        <f t="shared" si="169"/>
        <v>11</v>
      </c>
      <c r="AU651" s="13">
        <f t="shared" si="170"/>
        <v>1102012</v>
      </c>
      <c r="AV651" s="13" t="s">
        <v>1380</v>
      </c>
      <c r="AW651" s="13">
        <f t="shared" si="171"/>
        <v>2</v>
      </c>
      <c r="AX651" s="13" t="s">
        <v>1401</v>
      </c>
      <c r="AY651" s="13">
        <f t="shared" si="172"/>
        <v>9</v>
      </c>
      <c r="AZ651" s="13" t="str">
        <f t="shared" si="173"/>
        <v>夏侯惇魂珠-2 等级-9</v>
      </c>
      <c r="BA651" s="25" t="s">
        <v>1409</v>
      </c>
      <c r="BB651" s="14">
        <f t="shared" si="174"/>
        <v>768</v>
      </c>
      <c r="BC651" s="25" t="s">
        <v>1410</v>
      </c>
      <c r="BD651" s="14">
        <f t="shared" si="175"/>
        <v>384</v>
      </c>
      <c r="BE651" s="25" t="s">
        <v>1411</v>
      </c>
      <c r="BF651" s="14">
        <f t="shared" si="176"/>
        <v>19200</v>
      </c>
    </row>
    <row r="652" spans="45:58" ht="16.5" x14ac:dyDescent="0.2">
      <c r="AS652" s="13">
        <v>649</v>
      </c>
      <c r="AT652" s="13">
        <f t="shared" si="169"/>
        <v>11</v>
      </c>
      <c r="AU652" s="13">
        <f t="shared" si="170"/>
        <v>1102012</v>
      </c>
      <c r="AV652" s="13" t="s">
        <v>1380</v>
      </c>
      <c r="AW652" s="13">
        <f t="shared" si="171"/>
        <v>3</v>
      </c>
      <c r="AX652" s="13" t="s">
        <v>1401</v>
      </c>
      <c r="AY652" s="13">
        <f t="shared" si="172"/>
        <v>1</v>
      </c>
      <c r="AZ652" s="13" t="str">
        <f t="shared" si="173"/>
        <v>夏侯惇魂珠-3 等级-1</v>
      </c>
      <c r="BA652" s="25" t="s">
        <v>1409</v>
      </c>
      <c r="BB652" s="14">
        <f t="shared" si="174"/>
        <v>128</v>
      </c>
      <c r="BC652" s="25" t="s">
        <v>1410</v>
      </c>
      <c r="BD652" s="14">
        <f t="shared" si="175"/>
        <v>64</v>
      </c>
      <c r="BE652" s="25" t="s">
        <v>1411</v>
      </c>
      <c r="BF652" s="14">
        <f t="shared" si="176"/>
        <v>3200</v>
      </c>
    </row>
    <row r="653" spans="45:58" ht="16.5" x14ac:dyDescent="0.2">
      <c r="AS653" s="13">
        <v>650</v>
      </c>
      <c r="AT653" s="13">
        <f t="shared" si="169"/>
        <v>11</v>
      </c>
      <c r="AU653" s="13">
        <f t="shared" si="170"/>
        <v>1102012</v>
      </c>
      <c r="AV653" s="13" t="s">
        <v>1380</v>
      </c>
      <c r="AW653" s="13">
        <f t="shared" si="171"/>
        <v>3</v>
      </c>
      <c r="AX653" s="13" t="s">
        <v>1401</v>
      </c>
      <c r="AY653" s="13">
        <f t="shared" si="172"/>
        <v>2</v>
      </c>
      <c r="AZ653" s="13" t="str">
        <f t="shared" si="173"/>
        <v>夏侯惇魂珠-3 等级-2</v>
      </c>
      <c r="BA653" s="25" t="s">
        <v>1409</v>
      </c>
      <c r="BB653" s="14">
        <f t="shared" si="174"/>
        <v>192</v>
      </c>
      <c r="BC653" s="25" t="s">
        <v>1410</v>
      </c>
      <c r="BD653" s="14">
        <f t="shared" si="175"/>
        <v>96</v>
      </c>
      <c r="BE653" s="25" t="s">
        <v>1411</v>
      </c>
      <c r="BF653" s="14">
        <f t="shared" si="176"/>
        <v>4800</v>
      </c>
    </row>
    <row r="654" spans="45:58" ht="16.5" x14ac:dyDescent="0.2">
      <c r="AS654" s="13">
        <v>651</v>
      </c>
      <c r="AT654" s="13">
        <f t="shared" si="169"/>
        <v>11</v>
      </c>
      <c r="AU654" s="13">
        <f t="shared" si="170"/>
        <v>1102012</v>
      </c>
      <c r="AV654" s="13" t="s">
        <v>1380</v>
      </c>
      <c r="AW654" s="13">
        <f t="shared" si="171"/>
        <v>3</v>
      </c>
      <c r="AX654" s="13" t="s">
        <v>1401</v>
      </c>
      <c r="AY654" s="13">
        <f t="shared" si="172"/>
        <v>3</v>
      </c>
      <c r="AZ654" s="13" t="str">
        <f t="shared" si="173"/>
        <v>夏侯惇魂珠-3 等级-3</v>
      </c>
      <c r="BA654" s="25" t="s">
        <v>1409</v>
      </c>
      <c r="BB654" s="14">
        <f t="shared" si="174"/>
        <v>256</v>
      </c>
      <c r="BC654" s="25" t="s">
        <v>1410</v>
      </c>
      <c r="BD654" s="14">
        <f t="shared" si="175"/>
        <v>128</v>
      </c>
      <c r="BE654" s="25" t="s">
        <v>1411</v>
      </c>
      <c r="BF654" s="14">
        <f t="shared" si="176"/>
        <v>6401</v>
      </c>
    </row>
    <row r="655" spans="45:58" ht="16.5" x14ac:dyDescent="0.2">
      <c r="AS655" s="13">
        <v>652</v>
      </c>
      <c r="AT655" s="13">
        <f t="shared" si="169"/>
        <v>11</v>
      </c>
      <c r="AU655" s="13">
        <f t="shared" si="170"/>
        <v>1102012</v>
      </c>
      <c r="AV655" s="13" t="s">
        <v>1380</v>
      </c>
      <c r="AW655" s="13">
        <f t="shared" si="171"/>
        <v>3</v>
      </c>
      <c r="AX655" s="13" t="s">
        <v>1401</v>
      </c>
      <c r="AY655" s="13">
        <f t="shared" si="172"/>
        <v>4</v>
      </c>
      <c r="AZ655" s="13" t="str">
        <f t="shared" si="173"/>
        <v>夏侯惇魂珠-3 等级-4</v>
      </c>
      <c r="BA655" s="25" t="s">
        <v>1409</v>
      </c>
      <c r="BB655" s="14">
        <f t="shared" si="174"/>
        <v>384</v>
      </c>
      <c r="BC655" s="25" t="s">
        <v>1410</v>
      </c>
      <c r="BD655" s="14">
        <f t="shared" si="175"/>
        <v>192</v>
      </c>
      <c r="BE655" s="25" t="s">
        <v>1411</v>
      </c>
      <c r="BF655" s="14">
        <f t="shared" si="176"/>
        <v>9600</v>
      </c>
    </row>
    <row r="656" spans="45:58" ht="16.5" x14ac:dyDescent="0.2">
      <c r="AS656" s="13">
        <v>653</v>
      </c>
      <c r="AT656" s="13">
        <f t="shared" si="169"/>
        <v>11</v>
      </c>
      <c r="AU656" s="13">
        <f t="shared" si="170"/>
        <v>1102012</v>
      </c>
      <c r="AV656" s="13" t="s">
        <v>1380</v>
      </c>
      <c r="AW656" s="13">
        <f t="shared" si="171"/>
        <v>3</v>
      </c>
      <c r="AX656" s="13" t="s">
        <v>1401</v>
      </c>
      <c r="AY656" s="13">
        <f t="shared" si="172"/>
        <v>5</v>
      </c>
      <c r="AZ656" s="13" t="str">
        <f t="shared" si="173"/>
        <v>夏侯惇魂珠-3 等级-5</v>
      </c>
      <c r="BA656" s="25" t="s">
        <v>1409</v>
      </c>
      <c r="BB656" s="14">
        <f t="shared" si="174"/>
        <v>512</v>
      </c>
      <c r="BC656" s="25" t="s">
        <v>1410</v>
      </c>
      <c r="BD656" s="14">
        <f t="shared" si="175"/>
        <v>256</v>
      </c>
      <c r="BE656" s="25" t="s">
        <v>1411</v>
      </c>
      <c r="BF656" s="14">
        <f t="shared" si="176"/>
        <v>12800</v>
      </c>
    </row>
    <row r="657" spans="45:58" ht="16.5" x14ac:dyDescent="0.2">
      <c r="AS657" s="13">
        <v>654</v>
      </c>
      <c r="AT657" s="13">
        <f t="shared" si="169"/>
        <v>11</v>
      </c>
      <c r="AU657" s="13">
        <f t="shared" si="170"/>
        <v>1102012</v>
      </c>
      <c r="AV657" s="13" t="s">
        <v>1380</v>
      </c>
      <c r="AW657" s="13">
        <f t="shared" si="171"/>
        <v>3</v>
      </c>
      <c r="AX657" s="13" t="s">
        <v>1401</v>
      </c>
      <c r="AY657" s="13">
        <f t="shared" si="172"/>
        <v>6</v>
      </c>
      <c r="AZ657" s="13" t="str">
        <f t="shared" si="173"/>
        <v>夏侯惇魂珠-3 等级-6</v>
      </c>
      <c r="BA657" s="25" t="s">
        <v>1409</v>
      </c>
      <c r="BB657" s="14">
        <f t="shared" si="174"/>
        <v>640</v>
      </c>
      <c r="BC657" s="25" t="s">
        <v>1410</v>
      </c>
      <c r="BD657" s="14">
        <f t="shared" si="175"/>
        <v>320</v>
      </c>
      <c r="BE657" s="25" t="s">
        <v>1411</v>
      </c>
      <c r="BF657" s="14">
        <f t="shared" si="176"/>
        <v>16001</v>
      </c>
    </row>
    <row r="658" spans="45:58" ht="16.5" x14ac:dyDescent="0.2">
      <c r="AS658" s="13">
        <v>655</v>
      </c>
      <c r="AT658" s="13">
        <f t="shared" si="169"/>
        <v>11</v>
      </c>
      <c r="AU658" s="13">
        <f t="shared" si="170"/>
        <v>1102012</v>
      </c>
      <c r="AV658" s="13" t="s">
        <v>1380</v>
      </c>
      <c r="AW658" s="13">
        <f t="shared" si="171"/>
        <v>3</v>
      </c>
      <c r="AX658" s="13" t="s">
        <v>1401</v>
      </c>
      <c r="AY658" s="13">
        <f t="shared" si="172"/>
        <v>7</v>
      </c>
      <c r="AZ658" s="13" t="str">
        <f t="shared" si="173"/>
        <v>夏侯惇魂珠-3 等级-7</v>
      </c>
      <c r="BA658" s="25" t="s">
        <v>1409</v>
      </c>
      <c r="BB658" s="14">
        <f t="shared" si="174"/>
        <v>768</v>
      </c>
      <c r="BC658" s="25" t="s">
        <v>1410</v>
      </c>
      <c r="BD658" s="14">
        <f t="shared" si="175"/>
        <v>384</v>
      </c>
      <c r="BE658" s="25" t="s">
        <v>1411</v>
      </c>
      <c r="BF658" s="14">
        <f t="shared" si="176"/>
        <v>19200</v>
      </c>
    </row>
    <row r="659" spans="45:58" ht="16.5" x14ac:dyDescent="0.2">
      <c r="AS659" s="13">
        <v>656</v>
      </c>
      <c r="AT659" s="13">
        <f t="shared" si="169"/>
        <v>11</v>
      </c>
      <c r="AU659" s="13">
        <f t="shared" si="170"/>
        <v>1102012</v>
      </c>
      <c r="AV659" s="13" t="s">
        <v>1380</v>
      </c>
      <c r="AW659" s="13">
        <f t="shared" si="171"/>
        <v>3</v>
      </c>
      <c r="AX659" s="13" t="s">
        <v>1401</v>
      </c>
      <c r="AY659" s="13">
        <f t="shared" si="172"/>
        <v>8</v>
      </c>
      <c r="AZ659" s="13" t="str">
        <f t="shared" si="173"/>
        <v>夏侯惇魂珠-3 等级-8</v>
      </c>
      <c r="BA659" s="25" t="s">
        <v>1409</v>
      </c>
      <c r="BB659" s="14">
        <f t="shared" si="174"/>
        <v>896</v>
      </c>
      <c r="BC659" s="25" t="s">
        <v>1410</v>
      </c>
      <c r="BD659" s="14">
        <f t="shared" si="175"/>
        <v>448</v>
      </c>
      <c r="BE659" s="25" t="s">
        <v>1411</v>
      </c>
      <c r="BF659" s="14">
        <f t="shared" si="176"/>
        <v>22400</v>
      </c>
    </row>
    <row r="660" spans="45:58" ht="16.5" x14ac:dyDescent="0.2">
      <c r="AS660" s="13">
        <v>657</v>
      </c>
      <c r="AT660" s="13">
        <f t="shared" si="169"/>
        <v>11</v>
      </c>
      <c r="AU660" s="13">
        <f t="shared" si="170"/>
        <v>1102012</v>
      </c>
      <c r="AV660" s="13" t="s">
        <v>1380</v>
      </c>
      <c r="AW660" s="13">
        <f t="shared" si="171"/>
        <v>3</v>
      </c>
      <c r="AX660" s="13" t="s">
        <v>1401</v>
      </c>
      <c r="AY660" s="13">
        <f t="shared" si="172"/>
        <v>9</v>
      </c>
      <c r="AZ660" s="13" t="str">
        <f t="shared" si="173"/>
        <v>夏侯惇魂珠-3 等级-9</v>
      </c>
      <c r="BA660" s="25" t="s">
        <v>1409</v>
      </c>
      <c r="BB660" s="14">
        <f t="shared" si="174"/>
        <v>1024</v>
      </c>
      <c r="BC660" s="25" t="s">
        <v>1410</v>
      </c>
      <c r="BD660" s="14">
        <f t="shared" si="175"/>
        <v>512</v>
      </c>
      <c r="BE660" s="25" t="s">
        <v>1411</v>
      </c>
      <c r="BF660" s="14">
        <f t="shared" si="176"/>
        <v>25601</v>
      </c>
    </row>
    <row r="661" spans="45:58" ht="16.5" x14ac:dyDescent="0.2">
      <c r="AS661" s="13">
        <v>658</v>
      </c>
      <c r="AT661" s="13">
        <f t="shared" si="169"/>
        <v>11</v>
      </c>
      <c r="AU661" s="13">
        <f t="shared" si="170"/>
        <v>1102012</v>
      </c>
      <c r="AV661" s="13" t="s">
        <v>1380</v>
      </c>
      <c r="AW661" s="13">
        <f t="shared" si="171"/>
        <v>4</v>
      </c>
      <c r="AX661" s="13" t="s">
        <v>1401</v>
      </c>
      <c r="AY661" s="13">
        <f t="shared" si="172"/>
        <v>1</v>
      </c>
      <c r="AZ661" s="13" t="str">
        <f t="shared" si="173"/>
        <v>夏侯惇魂珠-4 等级-1</v>
      </c>
      <c r="BA661" s="25" t="s">
        <v>1409</v>
      </c>
      <c r="BB661" s="14">
        <f t="shared" si="174"/>
        <v>160</v>
      </c>
      <c r="BC661" s="25" t="s">
        <v>1410</v>
      </c>
      <c r="BD661" s="14">
        <f t="shared" si="175"/>
        <v>80</v>
      </c>
      <c r="BE661" s="25" t="s">
        <v>1411</v>
      </c>
      <c r="BF661" s="14">
        <f t="shared" si="176"/>
        <v>4001</v>
      </c>
    </row>
    <row r="662" spans="45:58" ht="16.5" x14ac:dyDescent="0.2">
      <c r="AS662" s="13">
        <v>659</v>
      </c>
      <c r="AT662" s="13">
        <f t="shared" si="169"/>
        <v>11</v>
      </c>
      <c r="AU662" s="13">
        <f t="shared" si="170"/>
        <v>1102012</v>
      </c>
      <c r="AV662" s="13" t="s">
        <v>1380</v>
      </c>
      <c r="AW662" s="13">
        <f t="shared" si="171"/>
        <v>4</v>
      </c>
      <c r="AX662" s="13" t="s">
        <v>1401</v>
      </c>
      <c r="AY662" s="13">
        <f t="shared" si="172"/>
        <v>2</v>
      </c>
      <c r="AZ662" s="13" t="str">
        <f t="shared" si="173"/>
        <v>夏侯惇魂珠-4 等级-2</v>
      </c>
      <c r="BA662" s="25" t="s">
        <v>1409</v>
      </c>
      <c r="BB662" s="14">
        <f t="shared" si="174"/>
        <v>240</v>
      </c>
      <c r="BC662" s="25" t="s">
        <v>1410</v>
      </c>
      <c r="BD662" s="14">
        <f t="shared" si="175"/>
        <v>120</v>
      </c>
      <c r="BE662" s="25" t="s">
        <v>1411</v>
      </c>
      <c r="BF662" s="14">
        <f t="shared" si="176"/>
        <v>6000</v>
      </c>
    </row>
    <row r="663" spans="45:58" ht="16.5" x14ac:dyDescent="0.2">
      <c r="AS663" s="13">
        <v>660</v>
      </c>
      <c r="AT663" s="13">
        <f t="shared" si="169"/>
        <v>11</v>
      </c>
      <c r="AU663" s="13">
        <f t="shared" si="170"/>
        <v>1102012</v>
      </c>
      <c r="AV663" s="13" t="s">
        <v>1380</v>
      </c>
      <c r="AW663" s="13">
        <f t="shared" si="171"/>
        <v>4</v>
      </c>
      <c r="AX663" s="13" t="s">
        <v>1401</v>
      </c>
      <c r="AY663" s="13">
        <f t="shared" si="172"/>
        <v>3</v>
      </c>
      <c r="AZ663" s="13" t="str">
        <f t="shared" si="173"/>
        <v>夏侯惇魂珠-4 等级-3</v>
      </c>
      <c r="BA663" s="25" t="s">
        <v>1409</v>
      </c>
      <c r="BB663" s="14">
        <f t="shared" si="174"/>
        <v>320</v>
      </c>
      <c r="BC663" s="25" t="s">
        <v>1410</v>
      </c>
      <c r="BD663" s="14">
        <f t="shared" si="175"/>
        <v>160</v>
      </c>
      <c r="BE663" s="25" t="s">
        <v>1411</v>
      </c>
      <c r="BF663" s="14">
        <f t="shared" si="176"/>
        <v>8000</v>
      </c>
    </row>
    <row r="664" spans="45:58" ht="16.5" x14ac:dyDescent="0.2">
      <c r="AS664" s="13">
        <v>661</v>
      </c>
      <c r="AT664" s="13">
        <f t="shared" si="169"/>
        <v>11</v>
      </c>
      <c r="AU664" s="13">
        <f t="shared" si="170"/>
        <v>1102012</v>
      </c>
      <c r="AV664" s="13" t="s">
        <v>1380</v>
      </c>
      <c r="AW664" s="13">
        <f t="shared" si="171"/>
        <v>4</v>
      </c>
      <c r="AX664" s="13" t="s">
        <v>1401</v>
      </c>
      <c r="AY664" s="13">
        <f t="shared" si="172"/>
        <v>4</v>
      </c>
      <c r="AZ664" s="13" t="str">
        <f t="shared" si="173"/>
        <v>夏侯惇魂珠-4 等级-4</v>
      </c>
      <c r="BA664" s="25" t="s">
        <v>1409</v>
      </c>
      <c r="BB664" s="14">
        <f t="shared" si="174"/>
        <v>480</v>
      </c>
      <c r="BC664" s="25" t="s">
        <v>1410</v>
      </c>
      <c r="BD664" s="14">
        <f t="shared" si="175"/>
        <v>240</v>
      </c>
      <c r="BE664" s="25" t="s">
        <v>1411</v>
      </c>
      <c r="BF664" s="14">
        <f t="shared" si="176"/>
        <v>12000</v>
      </c>
    </row>
    <row r="665" spans="45:58" ht="16.5" x14ac:dyDescent="0.2">
      <c r="AS665" s="13">
        <v>662</v>
      </c>
      <c r="AT665" s="13">
        <f t="shared" si="169"/>
        <v>11</v>
      </c>
      <c r="AU665" s="13">
        <f t="shared" si="170"/>
        <v>1102012</v>
      </c>
      <c r="AV665" s="13" t="s">
        <v>1380</v>
      </c>
      <c r="AW665" s="13">
        <f t="shared" si="171"/>
        <v>4</v>
      </c>
      <c r="AX665" s="13" t="s">
        <v>1401</v>
      </c>
      <c r="AY665" s="13">
        <f t="shared" si="172"/>
        <v>5</v>
      </c>
      <c r="AZ665" s="13" t="str">
        <f t="shared" si="173"/>
        <v>夏侯惇魂珠-4 等级-5</v>
      </c>
      <c r="BA665" s="25" t="s">
        <v>1409</v>
      </c>
      <c r="BB665" s="14">
        <f t="shared" si="174"/>
        <v>640</v>
      </c>
      <c r="BC665" s="25" t="s">
        <v>1410</v>
      </c>
      <c r="BD665" s="14">
        <f t="shared" si="175"/>
        <v>320</v>
      </c>
      <c r="BE665" s="25" t="s">
        <v>1411</v>
      </c>
      <c r="BF665" s="14">
        <f t="shared" si="176"/>
        <v>16001</v>
      </c>
    </row>
    <row r="666" spans="45:58" ht="16.5" x14ac:dyDescent="0.2">
      <c r="AS666" s="13">
        <v>663</v>
      </c>
      <c r="AT666" s="13">
        <f t="shared" si="169"/>
        <v>11</v>
      </c>
      <c r="AU666" s="13">
        <f t="shared" si="170"/>
        <v>1102012</v>
      </c>
      <c r="AV666" s="13" t="s">
        <v>1380</v>
      </c>
      <c r="AW666" s="13">
        <f t="shared" si="171"/>
        <v>4</v>
      </c>
      <c r="AX666" s="13" t="s">
        <v>1401</v>
      </c>
      <c r="AY666" s="13">
        <f t="shared" si="172"/>
        <v>6</v>
      </c>
      <c r="AZ666" s="13" t="str">
        <f t="shared" si="173"/>
        <v>夏侯惇魂珠-4 等级-6</v>
      </c>
      <c r="BA666" s="25" t="s">
        <v>1409</v>
      </c>
      <c r="BB666" s="14">
        <f t="shared" si="174"/>
        <v>800</v>
      </c>
      <c r="BC666" s="25" t="s">
        <v>1410</v>
      </c>
      <c r="BD666" s="14">
        <f t="shared" si="175"/>
        <v>400</v>
      </c>
      <c r="BE666" s="25" t="s">
        <v>1411</v>
      </c>
      <c r="BF666" s="14">
        <f t="shared" si="176"/>
        <v>20000</v>
      </c>
    </row>
    <row r="667" spans="45:58" ht="16.5" x14ac:dyDescent="0.2">
      <c r="AS667" s="13">
        <v>664</v>
      </c>
      <c r="AT667" s="13">
        <f t="shared" si="169"/>
        <v>11</v>
      </c>
      <c r="AU667" s="13">
        <f t="shared" si="170"/>
        <v>1102012</v>
      </c>
      <c r="AV667" s="13" t="s">
        <v>1380</v>
      </c>
      <c r="AW667" s="13">
        <f t="shared" si="171"/>
        <v>4</v>
      </c>
      <c r="AX667" s="13" t="s">
        <v>1401</v>
      </c>
      <c r="AY667" s="13">
        <f t="shared" si="172"/>
        <v>7</v>
      </c>
      <c r="AZ667" s="13" t="str">
        <f t="shared" si="173"/>
        <v>夏侯惇魂珠-4 等级-7</v>
      </c>
      <c r="BA667" s="25" t="s">
        <v>1409</v>
      </c>
      <c r="BB667" s="14">
        <f t="shared" si="174"/>
        <v>960</v>
      </c>
      <c r="BC667" s="25" t="s">
        <v>1410</v>
      </c>
      <c r="BD667" s="14">
        <f t="shared" si="175"/>
        <v>480</v>
      </c>
      <c r="BE667" s="25" t="s">
        <v>1411</v>
      </c>
      <c r="BF667" s="14">
        <f t="shared" si="176"/>
        <v>24000</v>
      </c>
    </row>
    <row r="668" spans="45:58" ht="16.5" x14ac:dyDescent="0.2">
      <c r="AS668" s="13">
        <v>665</v>
      </c>
      <c r="AT668" s="13">
        <f t="shared" si="169"/>
        <v>11</v>
      </c>
      <c r="AU668" s="13">
        <f t="shared" si="170"/>
        <v>1102012</v>
      </c>
      <c r="AV668" s="13" t="s">
        <v>1380</v>
      </c>
      <c r="AW668" s="13">
        <f t="shared" si="171"/>
        <v>4</v>
      </c>
      <c r="AX668" s="13" t="s">
        <v>1401</v>
      </c>
      <c r="AY668" s="13">
        <f t="shared" si="172"/>
        <v>8</v>
      </c>
      <c r="AZ668" s="13" t="str">
        <f t="shared" si="173"/>
        <v>夏侯惇魂珠-4 等级-8</v>
      </c>
      <c r="BA668" s="25" t="s">
        <v>1409</v>
      </c>
      <c r="BB668" s="14">
        <f t="shared" si="174"/>
        <v>1120</v>
      </c>
      <c r="BC668" s="25" t="s">
        <v>1410</v>
      </c>
      <c r="BD668" s="14">
        <f t="shared" si="175"/>
        <v>560</v>
      </c>
      <c r="BE668" s="25" t="s">
        <v>1411</v>
      </c>
      <c r="BF668" s="14">
        <f t="shared" si="176"/>
        <v>28001</v>
      </c>
    </row>
    <row r="669" spans="45:58" ht="16.5" x14ac:dyDescent="0.2">
      <c r="AS669" s="13">
        <v>666</v>
      </c>
      <c r="AT669" s="13">
        <f t="shared" si="169"/>
        <v>11</v>
      </c>
      <c r="AU669" s="13">
        <f t="shared" si="170"/>
        <v>1102012</v>
      </c>
      <c r="AV669" s="13" t="s">
        <v>1380</v>
      </c>
      <c r="AW669" s="13">
        <f t="shared" si="171"/>
        <v>4</v>
      </c>
      <c r="AX669" s="13" t="s">
        <v>1401</v>
      </c>
      <c r="AY669" s="13">
        <f t="shared" si="172"/>
        <v>9</v>
      </c>
      <c r="AZ669" s="13" t="str">
        <f t="shared" si="173"/>
        <v>夏侯惇魂珠-4 等级-9</v>
      </c>
      <c r="BA669" s="25" t="s">
        <v>1409</v>
      </c>
      <c r="BB669" s="14">
        <f t="shared" si="174"/>
        <v>1280</v>
      </c>
      <c r="BC669" s="25" t="s">
        <v>1410</v>
      </c>
      <c r="BD669" s="14">
        <f t="shared" si="175"/>
        <v>640</v>
      </c>
      <c r="BE669" s="25" t="s">
        <v>1411</v>
      </c>
      <c r="BF669" s="14">
        <f t="shared" si="176"/>
        <v>32000</v>
      </c>
    </row>
    <row r="670" spans="45:58" ht="16.5" x14ac:dyDescent="0.2">
      <c r="AS670" s="13">
        <v>667</v>
      </c>
      <c r="AT670" s="13">
        <f t="shared" si="169"/>
        <v>11</v>
      </c>
      <c r="AU670" s="13">
        <f t="shared" si="170"/>
        <v>1102012</v>
      </c>
      <c r="AV670" s="13" t="s">
        <v>1380</v>
      </c>
      <c r="AW670" s="13">
        <f t="shared" si="171"/>
        <v>5</v>
      </c>
      <c r="AX670" s="13" t="s">
        <v>1401</v>
      </c>
      <c r="AY670" s="13">
        <f t="shared" si="172"/>
        <v>1</v>
      </c>
      <c r="AZ670" s="13" t="str">
        <f t="shared" si="173"/>
        <v>夏侯惇魂珠-5 等级-1</v>
      </c>
      <c r="BA670" s="25" t="s">
        <v>1409</v>
      </c>
      <c r="BB670" s="14">
        <f t="shared" si="174"/>
        <v>320</v>
      </c>
      <c r="BC670" s="25" t="s">
        <v>1410</v>
      </c>
      <c r="BD670" s="14">
        <f t="shared" si="175"/>
        <v>160</v>
      </c>
      <c r="BE670" s="25" t="s">
        <v>1411</v>
      </c>
      <c r="BF670" s="14">
        <f t="shared" si="176"/>
        <v>8000</v>
      </c>
    </row>
    <row r="671" spans="45:58" ht="16.5" x14ac:dyDescent="0.2">
      <c r="AS671" s="13">
        <v>668</v>
      </c>
      <c r="AT671" s="13">
        <f t="shared" si="169"/>
        <v>11</v>
      </c>
      <c r="AU671" s="13">
        <f t="shared" si="170"/>
        <v>1102012</v>
      </c>
      <c r="AV671" s="13" t="s">
        <v>1380</v>
      </c>
      <c r="AW671" s="13">
        <f t="shared" si="171"/>
        <v>5</v>
      </c>
      <c r="AX671" s="13" t="s">
        <v>1401</v>
      </c>
      <c r="AY671" s="13">
        <f t="shared" si="172"/>
        <v>2</v>
      </c>
      <c r="AZ671" s="13" t="str">
        <f t="shared" si="173"/>
        <v>夏侯惇魂珠-5 等级-2</v>
      </c>
      <c r="BA671" s="25" t="s">
        <v>1409</v>
      </c>
      <c r="BB671" s="14">
        <f t="shared" si="174"/>
        <v>480</v>
      </c>
      <c r="BC671" s="25" t="s">
        <v>1410</v>
      </c>
      <c r="BD671" s="14">
        <f t="shared" si="175"/>
        <v>240</v>
      </c>
      <c r="BE671" s="25" t="s">
        <v>1411</v>
      </c>
      <c r="BF671" s="14">
        <f t="shared" si="176"/>
        <v>12000</v>
      </c>
    </row>
    <row r="672" spans="45:58" ht="16.5" x14ac:dyDescent="0.2">
      <c r="AS672" s="13">
        <v>669</v>
      </c>
      <c r="AT672" s="13">
        <f t="shared" si="169"/>
        <v>11</v>
      </c>
      <c r="AU672" s="13">
        <f t="shared" si="170"/>
        <v>1102012</v>
      </c>
      <c r="AV672" s="13" t="s">
        <v>1380</v>
      </c>
      <c r="AW672" s="13">
        <f t="shared" si="171"/>
        <v>5</v>
      </c>
      <c r="AX672" s="13" t="s">
        <v>1401</v>
      </c>
      <c r="AY672" s="13">
        <f t="shared" si="172"/>
        <v>3</v>
      </c>
      <c r="AZ672" s="13" t="str">
        <f t="shared" si="173"/>
        <v>夏侯惇魂珠-5 等级-3</v>
      </c>
      <c r="BA672" s="25" t="s">
        <v>1409</v>
      </c>
      <c r="BB672" s="14">
        <f t="shared" si="174"/>
        <v>640</v>
      </c>
      <c r="BC672" s="25" t="s">
        <v>1410</v>
      </c>
      <c r="BD672" s="14">
        <f t="shared" si="175"/>
        <v>320</v>
      </c>
      <c r="BE672" s="25" t="s">
        <v>1411</v>
      </c>
      <c r="BF672" s="14">
        <f t="shared" si="176"/>
        <v>16001</v>
      </c>
    </row>
    <row r="673" spans="45:58" ht="16.5" x14ac:dyDescent="0.2">
      <c r="AS673" s="13">
        <v>670</v>
      </c>
      <c r="AT673" s="13">
        <f t="shared" si="169"/>
        <v>11</v>
      </c>
      <c r="AU673" s="13">
        <f t="shared" si="170"/>
        <v>1102012</v>
      </c>
      <c r="AV673" s="13" t="s">
        <v>1380</v>
      </c>
      <c r="AW673" s="13">
        <f t="shared" si="171"/>
        <v>5</v>
      </c>
      <c r="AX673" s="13" t="s">
        <v>1401</v>
      </c>
      <c r="AY673" s="13">
        <f t="shared" si="172"/>
        <v>4</v>
      </c>
      <c r="AZ673" s="13" t="str">
        <f t="shared" si="173"/>
        <v>夏侯惇魂珠-5 等级-4</v>
      </c>
      <c r="BA673" s="25" t="s">
        <v>1409</v>
      </c>
      <c r="BB673" s="14">
        <f t="shared" si="174"/>
        <v>960</v>
      </c>
      <c r="BC673" s="25" t="s">
        <v>1410</v>
      </c>
      <c r="BD673" s="14">
        <f t="shared" si="175"/>
        <v>480</v>
      </c>
      <c r="BE673" s="25" t="s">
        <v>1411</v>
      </c>
      <c r="BF673" s="14">
        <f t="shared" si="176"/>
        <v>24000</v>
      </c>
    </row>
    <row r="674" spans="45:58" ht="16.5" x14ac:dyDescent="0.2">
      <c r="AS674" s="13">
        <v>671</v>
      </c>
      <c r="AT674" s="13">
        <f t="shared" si="169"/>
        <v>11</v>
      </c>
      <c r="AU674" s="13">
        <f t="shared" si="170"/>
        <v>1102012</v>
      </c>
      <c r="AV674" s="13" t="s">
        <v>1380</v>
      </c>
      <c r="AW674" s="13">
        <f t="shared" si="171"/>
        <v>5</v>
      </c>
      <c r="AX674" s="13" t="s">
        <v>1401</v>
      </c>
      <c r="AY674" s="13">
        <f t="shared" si="172"/>
        <v>5</v>
      </c>
      <c r="AZ674" s="13" t="str">
        <f t="shared" si="173"/>
        <v>夏侯惇魂珠-5 等级-5</v>
      </c>
      <c r="BA674" s="25" t="s">
        <v>1409</v>
      </c>
      <c r="BB674" s="14">
        <f t="shared" si="174"/>
        <v>1280</v>
      </c>
      <c r="BC674" s="25" t="s">
        <v>1410</v>
      </c>
      <c r="BD674" s="14">
        <f t="shared" si="175"/>
        <v>640</v>
      </c>
      <c r="BE674" s="25" t="s">
        <v>1411</v>
      </c>
      <c r="BF674" s="14">
        <f t="shared" si="176"/>
        <v>32000</v>
      </c>
    </row>
    <row r="675" spans="45:58" ht="16.5" x14ac:dyDescent="0.2">
      <c r="AS675" s="13">
        <v>672</v>
      </c>
      <c r="AT675" s="13">
        <f t="shared" si="169"/>
        <v>11</v>
      </c>
      <c r="AU675" s="13">
        <f t="shared" si="170"/>
        <v>1102012</v>
      </c>
      <c r="AV675" s="13" t="s">
        <v>1380</v>
      </c>
      <c r="AW675" s="13">
        <f t="shared" si="171"/>
        <v>5</v>
      </c>
      <c r="AX675" s="13" t="s">
        <v>1401</v>
      </c>
      <c r="AY675" s="13">
        <f t="shared" si="172"/>
        <v>6</v>
      </c>
      <c r="AZ675" s="13" t="str">
        <f t="shared" si="173"/>
        <v>夏侯惇魂珠-5 等级-6</v>
      </c>
      <c r="BA675" s="25" t="s">
        <v>1409</v>
      </c>
      <c r="BB675" s="14">
        <f t="shared" si="174"/>
        <v>1600</v>
      </c>
      <c r="BC675" s="25" t="s">
        <v>1410</v>
      </c>
      <c r="BD675" s="14">
        <f t="shared" si="175"/>
        <v>800</v>
      </c>
      <c r="BE675" s="25" t="s">
        <v>1411</v>
      </c>
      <c r="BF675" s="14">
        <f t="shared" si="176"/>
        <v>40001</v>
      </c>
    </row>
    <row r="676" spans="45:58" ht="16.5" x14ac:dyDescent="0.2">
      <c r="AS676" s="13">
        <v>673</v>
      </c>
      <c r="AT676" s="13">
        <f t="shared" si="169"/>
        <v>11</v>
      </c>
      <c r="AU676" s="13">
        <f t="shared" si="170"/>
        <v>1102012</v>
      </c>
      <c r="AV676" s="13" t="s">
        <v>1380</v>
      </c>
      <c r="AW676" s="13">
        <f t="shared" si="171"/>
        <v>5</v>
      </c>
      <c r="AX676" s="13" t="s">
        <v>1401</v>
      </c>
      <c r="AY676" s="13">
        <f t="shared" si="172"/>
        <v>7</v>
      </c>
      <c r="AZ676" s="13" t="str">
        <f t="shared" si="173"/>
        <v>夏侯惇魂珠-5 等级-7</v>
      </c>
      <c r="BA676" s="25" t="s">
        <v>1409</v>
      </c>
      <c r="BB676" s="14">
        <f t="shared" si="174"/>
        <v>1920</v>
      </c>
      <c r="BC676" s="25" t="s">
        <v>1410</v>
      </c>
      <c r="BD676" s="14">
        <f t="shared" si="175"/>
        <v>960</v>
      </c>
      <c r="BE676" s="25" t="s">
        <v>1411</v>
      </c>
      <c r="BF676" s="14">
        <f t="shared" si="176"/>
        <v>48000</v>
      </c>
    </row>
    <row r="677" spans="45:58" ht="16.5" x14ac:dyDescent="0.2">
      <c r="AS677" s="13">
        <v>674</v>
      </c>
      <c r="AT677" s="13">
        <f t="shared" si="169"/>
        <v>11</v>
      </c>
      <c r="AU677" s="13">
        <f t="shared" si="170"/>
        <v>1102012</v>
      </c>
      <c r="AV677" s="13" t="s">
        <v>1380</v>
      </c>
      <c r="AW677" s="13">
        <f t="shared" si="171"/>
        <v>5</v>
      </c>
      <c r="AX677" s="13" t="s">
        <v>1401</v>
      </c>
      <c r="AY677" s="13">
        <f t="shared" si="172"/>
        <v>8</v>
      </c>
      <c r="AZ677" s="13" t="str">
        <f t="shared" si="173"/>
        <v>夏侯惇魂珠-5 等级-8</v>
      </c>
      <c r="BA677" s="25" t="s">
        <v>1409</v>
      </c>
      <c r="BB677" s="14">
        <f t="shared" si="174"/>
        <v>2240</v>
      </c>
      <c r="BC677" s="25" t="s">
        <v>1410</v>
      </c>
      <c r="BD677" s="14">
        <f t="shared" si="175"/>
        <v>1120</v>
      </c>
      <c r="BE677" s="25" t="s">
        <v>1411</v>
      </c>
      <c r="BF677" s="14">
        <f t="shared" si="176"/>
        <v>56000</v>
      </c>
    </row>
    <row r="678" spans="45:58" ht="16.5" x14ac:dyDescent="0.2">
      <c r="AS678" s="13">
        <v>675</v>
      </c>
      <c r="AT678" s="13">
        <f t="shared" si="169"/>
        <v>11</v>
      </c>
      <c r="AU678" s="13">
        <f t="shared" si="170"/>
        <v>1102012</v>
      </c>
      <c r="AV678" s="13" t="s">
        <v>1380</v>
      </c>
      <c r="AW678" s="13">
        <f t="shared" si="171"/>
        <v>5</v>
      </c>
      <c r="AX678" s="13" t="s">
        <v>1401</v>
      </c>
      <c r="AY678" s="13">
        <f t="shared" si="172"/>
        <v>9</v>
      </c>
      <c r="AZ678" s="13" t="str">
        <f t="shared" si="173"/>
        <v>夏侯惇魂珠-5 等级-9</v>
      </c>
      <c r="BA678" s="25" t="s">
        <v>1409</v>
      </c>
      <c r="BB678" s="14">
        <f t="shared" si="174"/>
        <v>2560</v>
      </c>
      <c r="BC678" s="25" t="s">
        <v>1410</v>
      </c>
      <c r="BD678" s="14">
        <f t="shared" si="175"/>
        <v>1280</v>
      </c>
      <c r="BE678" s="25" t="s">
        <v>1411</v>
      </c>
      <c r="BF678" s="14">
        <f t="shared" si="176"/>
        <v>64001</v>
      </c>
    </row>
    <row r="679" spans="45:58" ht="16.5" x14ac:dyDescent="0.2">
      <c r="AS679" s="13">
        <v>676</v>
      </c>
      <c r="AT679" s="13">
        <f t="shared" si="169"/>
        <v>11</v>
      </c>
      <c r="AU679" s="13">
        <f t="shared" si="170"/>
        <v>1102012</v>
      </c>
      <c r="AV679" s="13" t="s">
        <v>1380</v>
      </c>
      <c r="AW679" s="13">
        <f t="shared" si="171"/>
        <v>6</v>
      </c>
      <c r="AX679" s="13" t="s">
        <v>1401</v>
      </c>
      <c r="AY679" s="13">
        <f t="shared" si="172"/>
        <v>1</v>
      </c>
      <c r="AZ679" s="13" t="str">
        <f t="shared" si="173"/>
        <v>夏侯惇魂珠-6 等级-1</v>
      </c>
      <c r="BA679" s="25" t="s">
        <v>1409</v>
      </c>
      <c r="BB679" s="14">
        <f t="shared" si="174"/>
        <v>480</v>
      </c>
      <c r="BC679" s="25" t="s">
        <v>1410</v>
      </c>
      <c r="BD679" s="14">
        <f t="shared" si="175"/>
        <v>240</v>
      </c>
      <c r="BE679" s="25" t="s">
        <v>1411</v>
      </c>
      <c r="BF679" s="14">
        <f t="shared" si="176"/>
        <v>12000</v>
      </c>
    </row>
    <row r="680" spans="45:58" ht="16.5" x14ac:dyDescent="0.2">
      <c r="AS680" s="13">
        <v>677</v>
      </c>
      <c r="AT680" s="13">
        <f t="shared" si="169"/>
        <v>11</v>
      </c>
      <c r="AU680" s="13">
        <f t="shared" si="170"/>
        <v>1102012</v>
      </c>
      <c r="AV680" s="13" t="s">
        <v>1380</v>
      </c>
      <c r="AW680" s="13">
        <f t="shared" si="171"/>
        <v>6</v>
      </c>
      <c r="AX680" s="13" t="s">
        <v>1401</v>
      </c>
      <c r="AY680" s="13">
        <f t="shared" si="172"/>
        <v>2</v>
      </c>
      <c r="AZ680" s="13" t="str">
        <f t="shared" si="173"/>
        <v>夏侯惇魂珠-6 等级-2</v>
      </c>
      <c r="BA680" s="25" t="s">
        <v>1409</v>
      </c>
      <c r="BB680" s="14">
        <f t="shared" si="174"/>
        <v>720</v>
      </c>
      <c r="BC680" s="25" t="s">
        <v>1410</v>
      </c>
      <c r="BD680" s="14">
        <f t="shared" si="175"/>
        <v>360</v>
      </c>
      <c r="BE680" s="25" t="s">
        <v>1411</v>
      </c>
      <c r="BF680" s="14">
        <f t="shared" si="176"/>
        <v>18000</v>
      </c>
    </row>
    <row r="681" spans="45:58" ht="16.5" x14ac:dyDescent="0.2">
      <c r="AS681" s="13">
        <v>678</v>
      </c>
      <c r="AT681" s="13">
        <f t="shared" si="169"/>
        <v>11</v>
      </c>
      <c r="AU681" s="13">
        <f t="shared" si="170"/>
        <v>1102012</v>
      </c>
      <c r="AV681" s="13" t="s">
        <v>1380</v>
      </c>
      <c r="AW681" s="13">
        <f t="shared" si="171"/>
        <v>6</v>
      </c>
      <c r="AX681" s="13" t="s">
        <v>1401</v>
      </c>
      <c r="AY681" s="13">
        <f t="shared" si="172"/>
        <v>3</v>
      </c>
      <c r="AZ681" s="13" t="str">
        <f t="shared" si="173"/>
        <v>夏侯惇魂珠-6 等级-3</v>
      </c>
      <c r="BA681" s="25" t="s">
        <v>1409</v>
      </c>
      <c r="BB681" s="14">
        <f t="shared" si="174"/>
        <v>960</v>
      </c>
      <c r="BC681" s="25" t="s">
        <v>1410</v>
      </c>
      <c r="BD681" s="14">
        <f t="shared" si="175"/>
        <v>480</v>
      </c>
      <c r="BE681" s="25" t="s">
        <v>1411</v>
      </c>
      <c r="BF681" s="14">
        <f t="shared" si="176"/>
        <v>24000</v>
      </c>
    </row>
    <row r="682" spans="45:58" ht="16.5" x14ac:dyDescent="0.2">
      <c r="AS682" s="13">
        <v>679</v>
      </c>
      <c r="AT682" s="13">
        <f t="shared" si="169"/>
        <v>11</v>
      </c>
      <c r="AU682" s="13">
        <f t="shared" si="170"/>
        <v>1102012</v>
      </c>
      <c r="AV682" s="13" t="s">
        <v>1380</v>
      </c>
      <c r="AW682" s="13">
        <f t="shared" si="171"/>
        <v>6</v>
      </c>
      <c r="AX682" s="13" t="s">
        <v>1401</v>
      </c>
      <c r="AY682" s="13">
        <f t="shared" si="172"/>
        <v>4</v>
      </c>
      <c r="AZ682" s="13" t="str">
        <f t="shared" si="173"/>
        <v>夏侯惇魂珠-6 等级-4</v>
      </c>
      <c r="BA682" s="25" t="s">
        <v>1409</v>
      </c>
      <c r="BB682" s="14">
        <f t="shared" si="174"/>
        <v>1440</v>
      </c>
      <c r="BC682" s="25" t="s">
        <v>1410</v>
      </c>
      <c r="BD682" s="14">
        <f t="shared" si="175"/>
        <v>720</v>
      </c>
      <c r="BE682" s="25" t="s">
        <v>1411</v>
      </c>
      <c r="BF682" s="14">
        <f t="shared" si="176"/>
        <v>36000</v>
      </c>
    </row>
    <row r="683" spans="45:58" ht="16.5" x14ac:dyDescent="0.2">
      <c r="AS683" s="13">
        <v>680</v>
      </c>
      <c r="AT683" s="13">
        <f t="shared" si="169"/>
        <v>11</v>
      </c>
      <c r="AU683" s="13">
        <f t="shared" si="170"/>
        <v>1102012</v>
      </c>
      <c r="AV683" s="13" t="s">
        <v>1380</v>
      </c>
      <c r="AW683" s="13">
        <f t="shared" si="171"/>
        <v>6</v>
      </c>
      <c r="AX683" s="13" t="s">
        <v>1401</v>
      </c>
      <c r="AY683" s="13">
        <f t="shared" si="172"/>
        <v>5</v>
      </c>
      <c r="AZ683" s="13" t="str">
        <f t="shared" si="173"/>
        <v>夏侯惇魂珠-6 等级-5</v>
      </c>
      <c r="BA683" s="25" t="s">
        <v>1409</v>
      </c>
      <c r="BB683" s="14">
        <f t="shared" si="174"/>
        <v>1920</v>
      </c>
      <c r="BC683" s="25" t="s">
        <v>1410</v>
      </c>
      <c r="BD683" s="14">
        <f t="shared" si="175"/>
        <v>960</v>
      </c>
      <c r="BE683" s="25" t="s">
        <v>1411</v>
      </c>
      <c r="BF683" s="14">
        <f t="shared" si="176"/>
        <v>48000</v>
      </c>
    </row>
    <row r="684" spans="45:58" ht="16.5" x14ac:dyDescent="0.2">
      <c r="AS684" s="13">
        <v>681</v>
      </c>
      <c r="AT684" s="13">
        <f t="shared" si="169"/>
        <v>11</v>
      </c>
      <c r="AU684" s="13">
        <f t="shared" si="170"/>
        <v>1102012</v>
      </c>
      <c r="AV684" s="13" t="s">
        <v>1380</v>
      </c>
      <c r="AW684" s="13">
        <f t="shared" si="171"/>
        <v>6</v>
      </c>
      <c r="AX684" s="13" t="s">
        <v>1401</v>
      </c>
      <c r="AY684" s="13">
        <f t="shared" si="172"/>
        <v>6</v>
      </c>
      <c r="AZ684" s="13" t="str">
        <f t="shared" si="173"/>
        <v>夏侯惇魂珠-6 等级-6</v>
      </c>
      <c r="BA684" s="25" t="s">
        <v>1409</v>
      </c>
      <c r="BB684" s="14">
        <f t="shared" si="174"/>
        <v>2400</v>
      </c>
      <c r="BC684" s="25" t="s">
        <v>1410</v>
      </c>
      <c r="BD684" s="14">
        <f t="shared" si="175"/>
        <v>1200</v>
      </c>
      <c r="BE684" s="25" t="s">
        <v>1411</v>
      </c>
      <c r="BF684" s="14">
        <f t="shared" si="176"/>
        <v>60000</v>
      </c>
    </row>
    <row r="685" spans="45:58" ht="16.5" x14ac:dyDescent="0.2">
      <c r="AS685" s="13">
        <v>682</v>
      </c>
      <c r="AT685" s="13">
        <f t="shared" si="169"/>
        <v>11</v>
      </c>
      <c r="AU685" s="13">
        <f t="shared" si="170"/>
        <v>1102012</v>
      </c>
      <c r="AV685" s="13" t="s">
        <v>1380</v>
      </c>
      <c r="AW685" s="13">
        <f t="shared" si="171"/>
        <v>6</v>
      </c>
      <c r="AX685" s="13" t="s">
        <v>1401</v>
      </c>
      <c r="AY685" s="13">
        <f t="shared" si="172"/>
        <v>7</v>
      </c>
      <c r="AZ685" s="13" t="str">
        <f t="shared" si="173"/>
        <v>夏侯惇魂珠-6 等级-7</v>
      </c>
      <c r="BA685" s="25" t="s">
        <v>1409</v>
      </c>
      <c r="BB685" s="14">
        <f t="shared" si="174"/>
        <v>2880</v>
      </c>
      <c r="BC685" s="25" t="s">
        <v>1410</v>
      </c>
      <c r="BD685" s="14">
        <f t="shared" si="175"/>
        <v>1440</v>
      </c>
      <c r="BE685" s="25" t="s">
        <v>1411</v>
      </c>
      <c r="BF685" s="14">
        <f t="shared" si="176"/>
        <v>72000</v>
      </c>
    </row>
    <row r="686" spans="45:58" ht="16.5" x14ac:dyDescent="0.2">
      <c r="AS686" s="13">
        <v>683</v>
      </c>
      <c r="AT686" s="13">
        <f t="shared" si="169"/>
        <v>11</v>
      </c>
      <c r="AU686" s="13">
        <f t="shared" si="170"/>
        <v>1102012</v>
      </c>
      <c r="AV686" s="13" t="s">
        <v>1380</v>
      </c>
      <c r="AW686" s="13">
        <f t="shared" si="171"/>
        <v>6</v>
      </c>
      <c r="AX686" s="13" t="s">
        <v>1401</v>
      </c>
      <c r="AY686" s="13">
        <f t="shared" si="172"/>
        <v>8</v>
      </c>
      <c r="AZ686" s="13" t="str">
        <f t="shared" si="173"/>
        <v>夏侯惇魂珠-6 等级-8</v>
      </c>
      <c r="BA686" s="25" t="s">
        <v>1409</v>
      </c>
      <c r="BB686" s="14">
        <f t="shared" si="174"/>
        <v>3360</v>
      </c>
      <c r="BC686" s="25" t="s">
        <v>1410</v>
      </c>
      <c r="BD686" s="14">
        <f t="shared" si="175"/>
        <v>1680</v>
      </c>
      <c r="BE686" s="25" t="s">
        <v>1411</v>
      </c>
      <c r="BF686" s="14">
        <f t="shared" si="176"/>
        <v>84000</v>
      </c>
    </row>
    <row r="687" spans="45:58" ht="16.5" x14ac:dyDescent="0.2">
      <c r="AS687" s="13">
        <v>684</v>
      </c>
      <c r="AT687" s="13">
        <f t="shared" si="169"/>
        <v>11</v>
      </c>
      <c r="AU687" s="13">
        <f t="shared" si="170"/>
        <v>1102012</v>
      </c>
      <c r="AV687" s="13" t="s">
        <v>1380</v>
      </c>
      <c r="AW687" s="13">
        <f t="shared" si="171"/>
        <v>6</v>
      </c>
      <c r="AX687" s="13" t="s">
        <v>1401</v>
      </c>
      <c r="AY687" s="13">
        <f t="shared" si="172"/>
        <v>9</v>
      </c>
      <c r="AZ687" s="13" t="str">
        <f t="shared" si="173"/>
        <v>夏侯惇魂珠-6 等级-9</v>
      </c>
      <c r="BA687" s="25" t="s">
        <v>1409</v>
      </c>
      <c r="BB687" s="14">
        <f t="shared" si="174"/>
        <v>3840</v>
      </c>
      <c r="BC687" s="25" t="s">
        <v>1410</v>
      </c>
      <c r="BD687" s="14">
        <f t="shared" si="175"/>
        <v>1920</v>
      </c>
      <c r="BE687" s="25" t="s">
        <v>1411</v>
      </c>
      <c r="BF687" s="14">
        <f t="shared" si="176"/>
        <v>96000</v>
      </c>
    </row>
    <row r="688" spans="45:58" ht="16.5" x14ac:dyDescent="0.2">
      <c r="AS688" s="13">
        <v>685</v>
      </c>
      <c r="AT688" s="13">
        <f t="shared" si="169"/>
        <v>11</v>
      </c>
      <c r="AU688" s="13">
        <f t="shared" si="170"/>
        <v>1102012</v>
      </c>
      <c r="AV688" s="13" t="s">
        <v>1380</v>
      </c>
      <c r="AW688" s="13">
        <f t="shared" si="171"/>
        <v>7</v>
      </c>
      <c r="AX688" s="13" t="s">
        <v>1401</v>
      </c>
      <c r="AY688" s="13">
        <f t="shared" si="172"/>
        <v>1</v>
      </c>
      <c r="AZ688" s="13" t="str">
        <f t="shared" si="173"/>
        <v>夏侯惇魂珠-7 等级-1</v>
      </c>
      <c r="BA688" s="25" t="s">
        <v>1409</v>
      </c>
      <c r="BB688" s="14">
        <f t="shared" si="174"/>
        <v>640</v>
      </c>
      <c r="BC688" s="25" t="s">
        <v>1410</v>
      </c>
      <c r="BD688" s="14">
        <f t="shared" si="175"/>
        <v>320</v>
      </c>
      <c r="BE688" s="25" t="s">
        <v>1411</v>
      </c>
      <c r="BF688" s="14">
        <f t="shared" si="176"/>
        <v>16001</v>
      </c>
    </row>
    <row r="689" spans="45:58" ht="16.5" x14ac:dyDescent="0.2">
      <c r="AS689" s="13">
        <v>686</v>
      </c>
      <c r="AT689" s="13">
        <f t="shared" si="169"/>
        <v>11</v>
      </c>
      <c r="AU689" s="13">
        <f t="shared" si="170"/>
        <v>1102012</v>
      </c>
      <c r="AV689" s="13" t="s">
        <v>1380</v>
      </c>
      <c r="AW689" s="13">
        <f t="shared" si="171"/>
        <v>7</v>
      </c>
      <c r="AX689" s="13" t="s">
        <v>1401</v>
      </c>
      <c r="AY689" s="13">
        <f t="shared" si="172"/>
        <v>2</v>
      </c>
      <c r="AZ689" s="13" t="str">
        <f t="shared" si="173"/>
        <v>夏侯惇魂珠-7 等级-2</v>
      </c>
      <c r="BA689" s="25" t="s">
        <v>1409</v>
      </c>
      <c r="BB689" s="14">
        <f t="shared" si="174"/>
        <v>960</v>
      </c>
      <c r="BC689" s="25" t="s">
        <v>1410</v>
      </c>
      <c r="BD689" s="14">
        <f t="shared" si="175"/>
        <v>480</v>
      </c>
      <c r="BE689" s="25" t="s">
        <v>1411</v>
      </c>
      <c r="BF689" s="14">
        <f t="shared" si="176"/>
        <v>24000</v>
      </c>
    </row>
    <row r="690" spans="45:58" ht="16.5" x14ac:dyDescent="0.2">
      <c r="AS690" s="13">
        <v>687</v>
      </c>
      <c r="AT690" s="13">
        <f t="shared" si="169"/>
        <v>11</v>
      </c>
      <c r="AU690" s="13">
        <f t="shared" si="170"/>
        <v>1102012</v>
      </c>
      <c r="AV690" s="13" t="s">
        <v>1380</v>
      </c>
      <c r="AW690" s="13">
        <f t="shared" si="171"/>
        <v>7</v>
      </c>
      <c r="AX690" s="13" t="s">
        <v>1401</v>
      </c>
      <c r="AY690" s="13">
        <f t="shared" si="172"/>
        <v>3</v>
      </c>
      <c r="AZ690" s="13" t="str">
        <f t="shared" si="173"/>
        <v>夏侯惇魂珠-7 等级-3</v>
      </c>
      <c r="BA690" s="25" t="s">
        <v>1409</v>
      </c>
      <c r="BB690" s="14">
        <f t="shared" si="174"/>
        <v>1280</v>
      </c>
      <c r="BC690" s="25" t="s">
        <v>1410</v>
      </c>
      <c r="BD690" s="14">
        <f t="shared" si="175"/>
        <v>640</v>
      </c>
      <c r="BE690" s="25" t="s">
        <v>1411</v>
      </c>
      <c r="BF690" s="14">
        <f t="shared" si="176"/>
        <v>32000</v>
      </c>
    </row>
    <row r="691" spans="45:58" ht="16.5" x14ac:dyDescent="0.2">
      <c r="AS691" s="13">
        <v>688</v>
      </c>
      <c r="AT691" s="13">
        <f t="shared" si="169"/>
        <v>11</v>
      </c>
      <c r="AU691" s="13">
        <f t="shared" si="170"/>
        <v>1102012</v>
      </c>
      <c r="AV691" s="13" t="s">
        <v>1380</v>
      </c>
      <c r="AW691" s="13">
        <f t="shared" si="171"/>
        <v>7</v>
      </c>
      <c r="AX691" s="13" t="s">
        <v>1401</v>
      </c>
      <c r="AY691" s="13">
        <f t="shared" si="172"/>
        <v>4</v>
      </c>
      <c r="AZ691" s="13" t="str">
        <f t="shared" si="173"/>
        <v>夏侯惇魂珠-7 等级-4</v>
      </c>
      <c r="BA691" s="25" t="s">
        <v>1409</v>
      </c>
      <c r="BB691" s="14">
        <f t="shared" si="174"/>
        <v>1920</v>
      </c>
      <c r="BC691" s="25" t="s">
        <v>1410</v>
      </c>
      <c r="BD691" s="14">
        <f t="shared" si="175"/>
        <v>960</v>
      </c>
      <c r="BE691" s="25" t="s">
        <v>1411</v>
      </c>
      <c r="BF691" s="14">
        <f t="shared" si="176"/>
        <v>48000</v>
      </c>
    </row>
    <row r="692" spans="45:58" ht="16.5" x14ac:dyDescent="0.2">
      <c r="AS692" s="13">
        <v>689</v>
      </c>
      <c r="AT692" s="13">
        <f t="shared" si="169"/>
        <v>11</v>
      </c>
      <c r="AU692" s="13">
        <f t="shared" si="170"/>
        <v>1102012</v>
      </c>
      <c r="AV692" s="13" t="s">
        <v>1380</v>
      </c>
      <c r="AW692" s="13">
        <f t="shared" si="171"/>
        <v>7</v>
      </c>
      <c r="AX692" s="13" t="s">
        <v>1401</v>
      </c>
      <c r="AY692" s="13">
        <f t="shared" si="172"/>
        <v>5</v>
      </c>
      <c r="AZ692" s="13" t="str">
        <f t="shared" si="173"/>
        <v>夏侯惇魂珠-7 等级-5</v>
      </c>
      <c r="BA692" s="25" t="s">
        <v>1409</v>
      </c>
      <c r="BB692" s="14">
        <f t="shared" si="174"/>
        <v>2560</v>
      </c>
      <c r="BC692" s="25" t="s">
        <v>1410</v>
      </c>
      <c r="BD692" s="14">
        <f t="shared" si="175"/>
        <v>1280</v>
      </c>
      <c r="BE692" s="25" t="s">
        <v>1411</v>
      </c>
      <c r="BF692" s="14">
        <f t="shared" si="176"/>
        <v>64001</v>
      </c>
    </row>
    <row r="693" spans="45:58" ht="16.5" x14ac:dyDescent="0.2">
      <c r="AS693" s="13">
        <v>690</v>
      </c>
      <c r="AT693" s="13">
        <f t="shared" si="169"/>
        <v>11</v>
      </c>
      <c r="AU693" s="13">
        <f t="shared" si="170"/>
        <v>1102012</v>
      </c>
      <c r="AV693" s="13" t="s">
        <v>1380</v>
      </c>
      <c r="AW693" s="13">
        <f t="shared" si="171"/>
        <v>7</v>
      </c>
      <c r="AX693" s="13" t="s">
        <v>1401</v>
      </c>
      <c r="AY693" s="13">
        <f t="shared" si="172"/>
        <v>6</v>
      </c>
      <c r="AZ693" s="13" t="str">
        <f t="shared" si="173"/>
        <v>夏侯惇魂珠-7 等级-6</v>
      </c>
      <c r="BA693" s="25" t="s">
        <v>1409</v>
      </c>
      <c r="BB693" s="14">
        <f t="shared" si="174"/>
        <v>3200</v>
      </c>
      <c r="BC693" s="25" t="s">
        <v>1410</v>
      </c>
      <c r="BD693" s="14">
        <f t="shared" si="175"/>
        <v>1600</v>
      </c>
      <c r="BE693" s="25" t="s">
        <v>1411</v>
      </c>
      <c r="BF693" s="14">
        <f t="shared" si="176"/>
        <v>80000</v>
      </c>
    </row>
    <row r="694" spans="45:58" ht="16.5" x14ac:dyDescent="0.2">
      <c r="AS694" s="13">
        <v>691</v>
      </c>
      <c r="AT694" s="13">
        <f t="shared" si="169"/>
        <v>11</v>
      </c>
      <c r="AU694" s="13">
        <f t="shared" si="170"/>
        <v>1102012</v>
      </c>
      <c r="AV694" s="13" t="s">
        <v>1380</v>
      </c>
      <c r="AW694" s="13">
        <f t="shared" si="171"/>
        <v>7</v>
      </c>
      <c r="AX694" s="13" t="s">
        <v>1401</v>
      </c>
      <c r="AY694" s="13">
        <f t="shared" si="172"/>
        <v>7</v>
      </c>
      <c r="AZ694" s="13" t="str">
        <f t="shared" si="173"/>
        <v>夏侯惇魂珠-7 等级-7</v>
      </c>
      <c r="BA694" s="25" t="s">
        <v>1409</v>
      </c>
      <c r="BB694" s="14">
        <f t="shared" si="174"/>
        <v>3840</v>
      </c>
      <c r="BC694" s="25" t="s">
        <v>1410</v>
      </c>
      <c r="BD694" s="14">
        <f t="shared" si="175"/>
        <v>1920</v>
      </c>
      <c r="BE694" s="25" t="s">
        <v>1411</v>
      </c>
      <c r="BF694" s="14">
        <f t="shared" si="176"/>
        <v>96000</v>
      </c>
    </row>
    <row r="695" spans="45:58" ht="16.5" x14ac:dyDescent="0.2">
      <c r="AS695" s="13">
        <v>692</v>
      </c>
      <c r="AT695" s="13">
        <f t="shared" si="169"/>
        <v>11</v>
      </c>
      <c r="AU695" s="13">
        <f t="shared" si="170"/>
        <v>1102012</v>
      </c>
      <c r="AV695" s="13" t="s">
        <v>1380</v>
      </c>
      <c r="AW695" s="13">
        <f t="shared" si="171"/>
        <v>7</v>
      </c>
      <c r="AX695" s="13" t="s">
        <v>1401</v>
      </c>
      <c r="AY695" s="13">
        <f t="shared" si="172"/>
        <v>8</v>
      </c>
      <c r="AZ695" s="13" t="str">
        <f t="shared" si="173"/>
        <v>夏侯惇魂珠-7 等级-8</v>
      </c>
      <c r="BA695" s="25" t="s">
        <v>1409</v>
      </c>
      <c r="BB695" s="14">
        <f t="shared" si="174"/>
        <v>4480</v>
      </c>
      <c r="BC695" s="25" t="s">
        <v>1410</v>
      </c>
      <c r="BD695" s="14">
        <f t="shared" si="175"/>
        <v>2240</v>
      </c>
      <c r="BE695" s="25" t="s">
        <v>1411</v>
      </c>
      <c r="BF695" s="14">
        <f t="shared" si="176"/>
        <v>112001</v>
      </c>
    </row>
    <row r="696" spans="45:58" ht="16.5" x14ac:dyDescent="0.2">
      <c r="AS696" s="13">
        <v>693</v>
      </c>
      <c r="AT696" s="13">
        <f t="shared" si="169"/>
        <v>11</v>
      </c>
      <c r="AU696" s="13">
        <f t="shared" si="170"/>
        <v>1102012</v>
      </c>
      <c r="AV696" s="13" t="s">
        <v>1380</v>
      </c>
      <c r="AW696" s="13">
        <f t="shared" si="171"/>
        <v>7</v>
      </c>
      <c r="AX696" s="13" t="s">
        <v>1401</v>
      </c>
      <c r="AY696" s="13">
        <f t="shared" si="172"/>
        <v>9</v>
      </c>
      <c r="AZ696" s="13" t="str">
        <f t="shared" si="173"/>
        <v>夏侯惇魂珠-7 等级-9</v>
      </c>
      <c r="BA696" s="25" t="s">
        <v>1409</v>
      </c>
      <c r="BB696" s="14">
        <f t="shared" si="174"/>
        <v>5120</v>
      </c>
      <c r="BC696" s="25" t="s">
        <v>1410</v>
      </c>
      <c r="BD696" s="14">
        <f t="shared" si="175"/>
        <v>2560</v>
      </c>
      <c r="BE696" s="25" t="s">
        <v>1411</v>
      </c>
      <c r="BF696" s="14">
        <f t="shared" si="176"/>
        <v>128000</v>
      </c>
    </row>
    <row r="697" spans="45:58" ht="16.5" x14ac:dyDescent="0.2">
      <c r="AS697" s="13">
        <v>694</v>
      </c>
      <c r="AT697" s="13">
        <f t="shared" si="169"/>
        <v>12</v>
      </c>
      <c r="AU697" s="13">
        <f t="shared" si="170"/>
        <v>1102014</v>
      </c>
      <c r="AV697" s="13" t="s">
        <v>1380</v>
      </c>
      <c r="AW697" s="13">
        <f t="shared" si="171"/>
        <v>1</v>
      </c>
      <c r="AX697" s="13" t="s">
        <v>1401</v>
      </c>
      <c r="AY697" s="13">
        <f t="shared" si="172"/>
        <v>1</v>
      </c>
      <c r="AZ697" s="13" t="str">
        <f t="shared" si="173"/>
        <v>石灵明魂珠-1 等级-1</v>
      </c>
      <c r="BA697" s="25" t="s">
        <v>1409</v>
      </c>
      <c r="BB697" s="14">
        <f t="shared" si="174"/>
        <v>53</v>
      </c>
      <c r="BC697" s="25" t="s">
        <v>1410</v>
      </c>
      <c r="BD697" s="14">
        <f t="shared" si="175"/>
        <v>27</v>
      </c>
      <c r="BE697" s="25" t="s">
        <v>1411</v>
      </c>
      <c r="BF697" s="14">
        <f t="shared" si="176"/>
        <v>1067</v>
      </c>
    </row>
    <row r="698" spans="45:58" ht="16.5" x14ac:dyDescent="0.2">
      <c r="AS698" s="13">
        <v>695</v>
      </c>
      <c r="AT698" s="13">
        <f t="shared" si="169"/>
        <v>12</v>
      </c>
      <c r="AU698" s="13">
        <f t="shared" si="170"/>
        <v>1102014</v>
      </c>
      <c r="AV698" s="13" t="s">
        <v>1380</v>
      </c>
      <c r="AW698" s="13">
        <f t="shared" si="171"/>
        <v>1</v>
      </c>
      <c r="AX698" s="13" t="s">
        <v>1401</v>
      </c>
      <c r="AY698" s="13">
        <f t="shared" si="172"/>
        <v>2</v>
      </c>
      <c r="AZ698" s="13" t="str">
        <f t="shared" si="173"/>
        <v>石灵明魂珠-1 等级-2</v>
      </c>
      <c r="BA698" s="25" t="s">
        <v>1409</v>
      </c>
      <c r="BB698" s="14">
        <f t="shared" si="174"/>
        <v>80</v>
      </c>
      <c r="BC698" s="25" t="s">
        <v>1410</v>
      </c>
      <c r="BD698" s="14">
        <f t="shared" si="175"/>
        <v>40</v>
      </c>
      <c r="BE698" s="25" t="s">
        <v>1411</v>
      </c>
      <c r="BF698" s="14">
        <f t="shared" si="176"/>
        <v>1600</v>
      </c>
    </row>
    <row r="699" spans="45:58" ht="16.5" x14ac:dyDescent="0.2">
      <c r="AS699" s="13">
        <v>696</v>
      </c>
      <c r="AT699" s="13">
        <f t="shared" si="169"/>
        <v>12</v>
      </c>
      <c r="AU699" s="13">
        <f t="shared" si="170"/>
        <v>1102014</v>
      </c>
      <c r="AV699" s="13" t="s">
        <v>1380</v>
      </c>
      <c r="AW699" s="13">
        <f t="shared" si="171"/>
        <v>1</v>
      </c>
      <c r="AX699" s="13" t="s">
        <v>1401</v>
      </c>
      <c r="AY699" s="13">
        <f t="shared" si="172"/>
        <v>3</v>
      </c>
      <c r="AZ699" s="13" t="str">
        <f t="shared" si="173"/>
        <v>石灵明魂珠-1 等级-3</v>
      </c>
      <c r="BA699" s="25" t="s">
        <v>1409</v>
      </c>
      <c r="BB699" s="14">
        <f t="shared" si="174"/>
        <v>107</v>
      </c>
      <c r="BC699" s="25" t="s">
        <v>1410</v>
      </c>
      <c r="BD699" s="14">
        <f t="shared" si="175"/>
        <v>53</v>
      </c>
      <c r="BE699" s="25" t="s">
        <v>1411</v>
      </c>
      <c r="BF699" s="14">
        <f t="shared" si="176"/>
        <v>2133</v>
      </c>
    </row>
    <row r="700" spans="45:58" ht="16.5" x14ac:dyDescent="0.2">
      <c r="AS700" s="13">
        <v>697</v>
      </c>
      <c r="AT700" s="13">
        <f t="shared" si="169"/>
        <v>12</v>
      </c>
      <c r="AU700" s="13">
        <f t="shared" si="170"/>
        <v>1102014</v>
      </c>
      <c r="AV700" s="13" t="s">
        <v>1380</v>
      </c>
      <c r="AW700" s="13">
        <f t="shared" si="171"/>
        <v>1</v>
      </c>
      <c r="AX700" s="13" t="s">
        <v>1401</v>
      </c>
      <c r="AY700" s="13">
        <f t="shared" si="172"/>
        <v>4</v>
      </c>
      <c r="AZ700" s="13" t="str">
        <f t="shared" si="173"/>
        <v>石灵明魂珠-1 等级-4</v>
      </c>
      <c r="BA700" s="25" t="s">
        <v>1409</v>
      </c>
      <c r="BB700" s="14">
        <f t="shared" si="174"/>
        <v>160</v>
      </c>
      <c r="BC700" s="25" t="s">
        <v>1410</v>
      </c>
      <c r="BD700" s="14">
        <f t="shared" si="175"/>
        <v>80</v>
      </c>
      <c r="BE700" s="25" t="s">
        <v>1411</v>
      </c>
      <c r="BF700" s="14">
        <f t="shared" si="176"/>
        <v>3200</v>
      </c>
    </row>
    <row r="701" spans="45:58" ht="16.5" x14ac:dyDescent="0.2">
      <c r="AS701" s="13">
        <v>698</v>
      </c>
      <c r="AT701" s="13">
        <f t="shared" si="169"/>
        <v>12</v>
      </c>
      <c r="AU701" s="13">
        <f t="shared" si="170"/>
        <v>1102014</v>
      </c>
      <c r="AV701" s="13" t="s">
        <v>1380</v>
      </c>
      <c r="AW701" s="13">
        <f t="shared" si="171"/>
        <v>1</v>
      </c>
      <c r="AX701" s="13" t="s">
        <v>1401</v>
      </c>
      <c r="AY701" s="13">
        <f t="shared" si="172"/>
        <v>5</v>
      </c>
      <c r="AZ701" s="13" t="str">
        <f t="shared" si="173"/>
        <v>石灵明魂珠-1 等级-5</v>
      </c>
      <c r="BA701" s="25" t="s">
        <v>1409</v>
      </c>
      <c r="BB701" s="14">
        <f t="shared" si="174"/>
        <v>213</v>
      </c>
      <c r="BC701" s="25" t="s">
        <v>1410</v>
      </c>
      <c r="BD701" s="14">
        <f t="shared" si="175"/>
        <v>107</v>
      </c>
      <c r="BE701" s="25" t="s">
        <v>1411</v>
      </c>
      <c r="BF701" s="14">
        <f t="shared" si="176"/>
        <v>4267</v>
      </c>
    </row>
    <row r="702" spans="45:58" ht="16.5" x14ac:dyDescent="0.2">
      <c r="AS702" s="13">
        <v>699</v>
      </c>
      <c r="AT702" s="13">
        <f t="shared" si="169"/>
        <v>12</v>
      </c>
      <c r="AU702" s="13">
        <f t="shared" si="170"/>
        <v>1102014</v>
      </c>
      <c r="AV702" s="13" t="s">
        <v>1380</v>
      </c>
      <c r="AW702" s="13">
        <f t="shared" si="171"/>
        <v>1</v>
      </c>
      <c r="AX702" s="13" t="s">
        <v>1401</v>
      </c>
      <c r="AY702" s="13">
        <f t="shared" si="172"/>
        <v>6</v>
      </c>
      <c r="AZ702" s="13" t="str">
        <f t="shared" si="173"/>
        <v>石灵明魂珠-1 等级-6</v>
      </c>
      <c r="BA702" s="25" t="s">
        <v>1409</v>
      </c>
      <c r="BB702" s="14">
        <f t="shared" si="174"/>
        <v>267</v>
      </c>
      <c r="BC702" s="25" t="s">
        <v>1410</v>
      </c>
      <c r="BD702" s="14">
        <f t="shared" si="175"/>
        <v>133</v>
      </c>
      <c r="BE702" s="25" t="s">
        <v>1411</v>
      </c>
      <c r="BF702" s="14">
        <f t="shared" si="176"/>
        <v>5333</v>
      </c>
    </row>
    <row r="703" spans="45:58" ht="16.5" x14ac:dyDescent="0.2">
      <c r="AS703" s="13">
        <v>700</v>
      </c>
      <c r="AT703" s="13">
        <f t="shared" si="169"/>
        <v>12</v>
      </c>
      <c r="AU703" s="13">
        <f t="shared" si="170"/>
        <v>1102014</v>
      </c>
      <c r="AV703" s="13" t="s">
        <v>1380</v>
      </c>
      <c r="AW703" s="13">
        <f t="shared" si="171"/>
        <v>1</v>
      </c>
      <c r="AX703" s="13" t="s">
        <v>1401</v>
      </c>
      <c r="AY703" s="13">
        <f t="shared" si="172"/>
        <v>7</v>
      </c>
      <c r="AZ703" s="13" t="str">
        <f t="shared" si="173"/>
        <v>石灵明魂珠-1 等级-7</v>
      </c>
      <c r="BA703" s="25" t="s">
        <v>1409</v>
      </c>
      <c r="BB703" s="14">
        <f t="shared" si="174"/>
        <v>320</v>
      </c>
      <c r="BC703" s="25" t="s">
        <v>1410</v>
      </c>
      <c r="BD703" s="14">
        <f t="shared" si="175"/>
        <v>160</v>
      </c>
      <c r="BE703" s="25" t="s">
        <v>1411</v>
      </c>
      <c r="BF703" s="14">
        <f t="shared" si="176"/>
        <v>6400</v>
      </c>
    </row>
    <row r="704" spans="45:58" ht="16.5" x14ac:dyDescent="0.2">
      <c r="AS704" s="13">
        <v>701</v>
      </c>
      <c r="AT704" s="13">
        <f t="shared" si="169"/>
        <v>12</v>
      </c>
      <c r="AU704" s="13">
        <f t="shared" si="170"/>
        <v>1102014</v>
      </c>
      <c r="AV704" s="13" t="s">
        <v>1380</v>
      </c>
      <c r="AW704" s="13">
        <f t="shared" si="171"/>
        <v>1</v>
      </c>
      <c r="AX704" s="13" t="s">
        <v>1401</v>
      </c>
      <c r="AY704" s="13">
        <f t="shared" si="172"/>
        <v>8</v>
      </c>
      <c r="AZ704" s="13" t="str">
        <f t="shared" si="173"/>
        <v>石灵明魂珠-1 等级-8</v>
      </c>
      <c r="BA704" s="25" t="s">
        <v>1409</v>
      </c>
      <c r="BB704" s="14">
        <f t="shared" si="174"/>
        <v>373</v>
      </c>
      <c r="BC704" s="25" t="s">
        <v>1410</v>
      </c>
      <c r="BD704" s="14">
        <f t="shared" si="175"/>
        <v>187</v>
      </c>
      <c r="BE704" s="25" t="s">
        <v>1411</v>
      </c>
      <c r="BF704" s="14">
        <f t="shared" si="176"/>
        <v>7467</v>
      </c>
    </row>
    <row r="705" spans="45:58" ht="16.5" x14ac:dyDescent="0.2">
      <c r="AS705" s="13">
        <v>702</v>
      </c>
      <c r="AT705" s="13">
        <f t="shared" si="169"/>
        <v>12</v>
      </c>
      <c r="AU705" s="13">
        <f t="shared" si="170"/>
        <v>1102014</v>
      </c>
      <c r="AV705" s="13" t="s">
        <v>1380</v>
      </c>
      <c r="AW705" s="13">
        <f t="shared" si="171"/>
        <v>1</v>
      </c>
      <c r="AX705" s="13" t="s">
        <v>1401</v>
      </c>
      <c r="AY705" s="13">
        <f t="shared" si="172"/>
        <v>9</v>
      </c>
      <c r="AZ705" s="13" t="str">
        <f t="shared" si="173"/>
        <v>石灵明魂珠-1 等级-9</v>
      </c>
      <c r="BA705" s="25" t="s">
        <v>1409</v>
      </c>
      <c r="BB705" s="14">
        <f t="shared" si="174"/>
        <v>427</v>
      </c>
      <c r="BC705" s="25" t="s">
        <v>1410</v>
      </c>
      <c r="BD705" s="14">
        <f t="shared" si="175"/>
        <v>213</v>
      </c>
      <c r="BE705" s="25" t="s">
        <v>1411</v>
      </c>
      <c r="BF705" s="14">
        <f t="shared" si="176"/>
        <v>8533</v>
      </c>
    </row>
    <row r="706" spans="45:58" ht="16.5" x14ac:dyDescent="0.2">
      <c r="AS706" s="13">
        <v>703</v>
      </c>
      <c r="AT706" s="13">
        <f t="shared" si="169"/>
        <v>12</v>
      </c>
      <c r="AU706" s="13">
        <f t="shared" si="170"/>
        <v>1102014</v>
      </c>
      <c r="AV706" s="13" t="s">
        <v>1380</v>
      </c>
      <c r="AW706" s="13">
        <f t="shared" si="171"/>
        <v>2</v>
      </c>
      <c r="AX706" s="13" t="s">
        <v>1401</v>
      </c>
      <c r="AY706" s="13">
        <f t="shared" si="172"/>
        <v>1</v>
      </c>
      <c r="AZ706" s="13" t="str">
        <f t="shared" si="173"/>
        <v>石灵明魂珠-2 等级-1</v>
      </c>
      <c r="BA706" s="25" t="s">
        <v>1409</v>
      </c>
      <c r="BB706" s="14">
        <f t="shared" si="174"/>
        <v>80</v>
      </c>
      <c r="BC706" s="25" t="s">
        <v>1410</v>
      </c>
      <c r="BD706" s="14">
        <f t="shared" si="175"/>
        <v>40</v>
      </c>
      <c r="BE706" s="25" t="s">
        <v>1411</v>
      </c>
      <c r="BF706" s="14">
        <f t="shared" si="176"/>
        <v>1600</v>
      </c>
    </row>
    <row r="707" spans="45:58" ht="16.5" x14ac:dyDescent="0.2">
      <c r="AS707" s="13">
        <v>704</v>
      </c>
      <c r="AT707" s="13">
        <f t="shared" si="169"/>
        <v>12</v>
      </c>
      <c r="AU707" s="13">
        <f t="shared" si="170"/>
        <v>1102014</v>
      </c>
      <c r="AV707" s="13" t="s">
        <v>1380</v>
      </c>
      <c r="AW707" s="13">
        <f t="shared" si="171"/>
        <v>2</v>
      </c>
      <c r="AX707" s="13" t="s">
        <v>1401</v>
      </c>
      <c r="AY707" s="13">
        <f t="shared" si="172"/>
        <v>2</v>
      </c>
      <c r="AZ707" s="13" t="str">
        <f t="shared" si="173"/>
        <v>石灵明魂珠-2 等级-2</v>
      </c>
      <c r="BA707" s="25" t="s">
        <v>1409</v>
      </c>
      <c r="BB707" s="14">
        <f t="shared" si="174"/>
        <v>120</v>
      </c>
      <c r="BC707" s="25" t="s">
        <v>1410</v>
      </c>
      <c r="BD707" s="14">
        <f t="shared" si="175"/>
        <v>60</v>
      </c>
      <c r="BE707" s="25" t="s">
        <v>1411</v>
      </c>
      <c r="BF707" s="14">
        <f t="shared" si="176"/>
        <v>2400</v>
      </c>
    </row>
    <row r="708" spans="45:58" ht="16.5" x14ac:dyDescent="0.2">
      <c r="AS708" s="13">
        <v>705</v>
      </c>
      <c r="AT708" s="13">
        <f t="shared" si="169"/>
        <v>12</v>
      </c>
      <c r="AU708" s="13">
        <f t="shared" si="170"/>
        <v>1102014</v>
      </c>
      <c r="AV708" s="13" t="s">
        <v>1380</v>
      </c>
      <c r="AW708" s="13">
        <f t="shared" si="171"/>
        <v>2</v>
      </c>
      <c r="AX708" s="13" t="s">
        <v>1401</v>
      </c>
      <c r="AY708" s="13">
        <f t="shared" si="172"/>
        <v>3</v>
      </c>
      <c r="AZ708" s="13" t="str">
        <f t="shared" si="173"/>
        <v>石灵明魂珠-2 等级-3</v>
      </c>
      <c r="BA708" s="25" t="s">
        <v>1409</v>
      </c>
      <c r="BB708" s="14">
        <f t="shared" si="174"/>
        <v>160</v>
      </c>
      <c r="BC708" s="25" t="s">
        <v>1410</v>
      </c>
      <c r="BD708" s="14">
        <f t="shared" si="175"/>
        <v>80</v>
      </c>
      <c r="BE708" s="25" t="s">
        <v>1411</v>
      </c>
      <c r="BF708" s="14">
        <f t="shared" si="176"/>
        <v>3200</v>
      </c>
    </row>
    <row r="709" spans="45:58" ht="16.5" x14ac:dyDescent="0.2">
      <c r="AS709" s="13">
        <v>706</v>
      </c>
      <c r="AT709" s="13">
        <f t="shared" ref="AT709:AT772" si="177">INT((AS709-1)/63)+1</f>
        <v>12</v>
      </c>
      <c r="AU709" s="13">
        <f t="shared" ref="AU709:AU772" si="178">INDEX($W$4:$W$19,AT709)</f>
        <v>1102014</v>
      </c>
      <c r="AV709" s="13" t="s">
        <v>1380</v>
      </c>
      <c r="AW709" s="13">
        <f t="shared" ref="AW709:AW772" si="179">INT(((AS709-(AT709-1)*63)-1)/9)+1</f>
        <v>2</v>
      </c>
      <c r="AX709" s="13" t="s">
        <v>1401</v>
      </c>
      <c r="AY709" s="13">
        <f t="shared" ref="AY709:AY772" si="180">AS709-(AT709-1)*63-(AW709-1)*9</f>
        <v>4</v>
      </c>
      <c r="AZ709" s="13" t="str">
        <f t="shared" ref="AZ709:AZ772" si="181">INDEX($X$4:$X$19,AT709)&amp;"魂珠-"&amp;AW709&amp;" 等级-"&amp;AY709</f>
        <v>石灵明魂珠-2 等级-4</v>
      </c>
      <c r="BA709" s="25" t="s">
        <v>1409</v>
      </c>
      <c r="BB709" s="14">
        <f t="shared" ref="BB709:BB772" si="182">ROUND(INDEX(Q$4:Q$66,($AW709-1)*9+$AY709)*INDEX(AC$4:AC$19,$AT709),0)</f>
        <v>240</v>
      </c>
      <c r="BC709" s="25" t="s">
        <v>1410</v>
      </c>
      <c r="BD709" s="14">
        <f t="shared" ref="BD709:BD772" si="183">ROUND(INDEX(R$4:R$66,($AW709-1)*9+$AY709)*INDEX(AD$4:AD$19,$AT709),0)</f>
        <v>120</v>
      </c>
      <c r="BE709" s="25" t="s">
        <v>1411</v>
      </c>
      <c r="BF709" s="14">
        <f t="shared" ref="BF709:BF772" si="184">ROUND(INDEX(S$4:S$66,($AW709-1)*9+$AY709)*INDEX(AE$4:AE$19,$AT709),0)</f>
        <v>4800</v>
      </c>
    </row>
    <row r="710" spans="45:58" ht="16.5" x14ac:dyDescent="0.2">
      <c r="AS710" s="13">
        <v>707</v>
      </c>
      <c r="AT710" s="13">
        <f t="shared" si="177"/>
        <v>12</v>
      </c>
      <c r="AU710" s="13">
        <f t="shared" si="178"/>
        <v>1102014</v>
      </c>
      <c r="AV710" s="13" t="s">
        <v>1380</v>
      </c>
      <c r="AW710" s="13">
        <f t="shared" si="179"/>
        <v>2</v>
      </c>
      <c r="AX710" s="13" t="s">
        <v>1401</v>
      </c>
      <c r="AY710" s="13">
        <f t="shared" si="180"/>
        <v>5</v>
      </c>
      <c r="AZ710" s="13" t="str">
        <f t="shared" si="181"/>
        <v>石灵明魂珠-2 等级-5</v>
      </c>
      <c r="BA710" s="25" t="s">
        <v>1409</v>
      </c>
      <c r="BB710" s="14">
        <f t="shared" si="182"/>
        <v>320</v>
      </c>
      <c r="BC710" s="25" t="s">
        <v>1410</v>
      </c>
      <c r="BD710" s="14">
        <f t="shared" si="183"/>
        <v>160</v>
      </c>
      <c r="BE710" s="25" t="s">
        <v>1411</v>
      </c>
      <c r="BF710" s="14">
        <f t="shared" si="184"/>
        <v>6400</v>
      </c>
    </row>
    <row r="711" spans="45:58" ht="16.5" x14ac:dyDescent="0.2">
      <c r="AS711" s="13">
        <v>708</v>
      </c>
      <c r="AT711" s="13">
        <f t="shared" si="177"/>
        <v>12</v>
      </c>
      <c r="AU711" s="13">
        <f t="shared" si="178"/>
        <v>1102014</v>
      </c>
      <c r="AV711" s="13" t="s">
        <v>1380</v>
      </c>
      <c r="AW711" s="13">
        <f t="shared" si="179"/>
        <v>2</v>
      </c>
      <c r="AX711" s="13" t="s">
        <v>1401</v>
      </c>
      <c r="AY711" s="13">
        <f t="shared" si="180"/>
        <v>6</v>
      </c>
      <c r="AZ711" s="13" t="str">
        <f t="shared" si="181"/>
        <v>石灵明魂珠-2 等级-6</v>
      </c>
      <c r="BA711" s="25" t="s">
        <v>1409</v>
      </c>
      <c r="BB711" s="14">
        <f t="shared" si="182"/>
        <v>400</v>
      </c>
      <c r="BC711" s="25" t="s">
        <v>1410</v>
      </c>
      <c r="BD711" s="14">
        <f t="shared" si="183"/>
        <v>200</v>
      </c>
      <c r="BE711" s="25" t="s">
        <v>1411</v>
      </c>
      <c r="BF711" s="14">
        <f t="shared" si="184"/>
        <v>8000</v>
      </c>
    </row>
    <row r="712" spans="45:58" ht="16.5" x14ac:dyDescent="0.2">
      <c r="AS712" s="13">
        <v>709</v>
      </c>
      <c r="AT712" s="13">
        <f t="shared" si="177"/>
        <v>12</v>
      </c>
      <c r="AU712" s="13">
        <f t="shared" si="178"/>
        <v>1102014</v>
      </c>
      <c r="AV712" s="13" t="s">
        <v>1380</v>
      </c>
      <c r="AW712" s="13">
        <f t="shared" si="179"/>
        <v>2</v>
      </c>
      <c r="AX712" s="13" t="s">
        <v>1401</v>
      </c>
      <c r="AY712" s="13">
        <f t="shared" si="180"/>
        <v>7</v>
      </c>
      <c r="AZ712" s="13" t="str">
        <f t="shared" si="181"/>
        <v>石灵明魂珠-2 等级-7</v>
      </c>
      <c r="BA712" s="25" t="s">
        <v>1409</v>
      </c>
      <c r="BB712" s="14">
        <f t="shared" si="182"/>
        <v>480</v>
      </c>
      <c r="BC712" s="25" t="s">
        <v>1410</v>
      </c>
      <c r="BD712" s="14">
        <f t="shared" si="183"/>
        <v>240</v>
      </c>
      <c r="BE712" s="25" t="s">
        <v>1411</v>
      </c>
      <c r="BF712" s="14">
        <f t="shared" si="184"/>
        <v>9600</v>
      </c>
    </row>
    <row r="713" spans="45:58" ht="16.5" x14ac:dyDescent="0.2">
      <c r="AS713" s="13">
        <v>710</v>
      </c>
      <c r="AT713" s="13">
        <f t="shared" si="177"/>
        <v>12</v>
      </c>
      <c r="AU713" s="13">
        <f t="shared" si="178"/>
        <v>1102014</v>
      </c>
      <c r="AV713" s="13" t="s">
        <v>1380</v>
      </c>
      <c r="AW713" s="13">
        <f t="shared" si="179"/>
        <v>2</v>
      </c>
      <c r="AX713" s="13" t="s">
        <v>1401</v>
      </c>
      <c r="AY713" s="13">
        <f t="shared" si="180"/>
        <v>8</v>
      </c>
      <c r="AZ713" s="13" t="str">
        <f t="shared" si="181"/>
        <v>石灵明魂珠-2 等级-8</v>
      </c>
      <c r="BA713" s="25" t="s">
        <v>1409</v>
      </c>
      <c r="BB713" s="14">
        <f t="shared" si="182"/>
        <v>560</v>
      </c>
      <c r="BC713" s="25" t="s">
        <v>1410</v>
      </c>
      <c r="BD713" s="14">
        <f t="shared" si="183"/>
        <v>280</v>
      </c>
      <c r="BE713" s="25" t="s">
        <v>1411</v>
      </c>
      <c r="BF713" s="14">
        <f t="shared" si="184"/>
        <v>11200</v>
      </c>
    </row>
    <row r="714" spans="45:58" ht="16.5" x14ac:dyDescent="0.2">
      <c r="AS714" s="13">
        <v>711</v>
      </c>
      <c r="AT714" s="13">
        <f t="shared" si="177"/>
        <v>12</v>
      </c>
      <c r="AU714" s="13">
        <f t="shared" si="178"/>
        <v>1102014</v>
      </c>
      <c r="AV714" s="13" t="s">
        <v>1380</v>
      </c>
      <c r="AW714" s="13">
        <f t="shared" si="179"/>
        <v>2</v>
      </c>
      <c r="AX714" s="13" t="s">
        <v>1401</v>
      </c>
      <c r="AY714" s="13">
        <f t="shared" si="180"/>
        <v>9</v>
      </c>
      <c r="AZ714" s="13" t="str">
        <f t="shared" si="181"/>
        <v>石灵明魂珠-2 等级-9</v>
      </c>
      <c r="BA714" s="25" t="s">
        <v>1409</v>
      </c>
      <c r="BB714" s="14">
        <f t="shared" si="182"/>
        <v>640</v>
      </c>
      <c r="BC714" s="25" t="s">
        <v>1410</v>
      </c>
      <c r="BD714" s="14">
        <f t="shared" si="183"/>
        <v>320</v>
      </c>
      <c r="BE714" s="25" t="s">
        <v>1411</v>
      </c>
      <c r="BF714" s="14">
        <f t="shared" si="184"/>
        <v>12800</v>
      </c>
    </row>
    <row r="715" spans="45:58" ht="16.5" x14ac:dyDescent="0.2">
      <c r="AS715" s="13">
        <v>712</v>
      </c>
      <c r="AT715" s="13">
        <f t="shared" si="177"/>
        <v>12</v>
      </c>
      <c r="AU715" s="13">
        <f t="shared" si="178"/>
        <v>1102014</v>
      </c>
      <c r="AV715" s="13" t="s">
        <v>1380</v>
      </c>
      <c r="AW715" s="13">
        <f t="shared" si="179"/>
        <v>3</v>
      </c>
      <c r="AX715" s="13" t="s">
        <v>1401</v>
      </c>
      <c r="AY715" s="13">
        <f t="shared" si="180"/>
        <v>1</v>
      </c>
      <c r="AZ715" s="13" t="str">
        <f t="shared" si="181"/>
        <v>石灵明魂珠-3 等级-1</v>
      </c>
      <c r="BA715" s="25" t="s">
        <v>1409</v>
      </c>
      <c r="BB715" s="14">
        <f t="shared" si="182"/>
        <v>107</v>
      </c>
      <c r="BC715" s="25" t="s">
        <v>1410</v>
      </c>
      <c r="BD715" s="14">
        <f t="shared" si="183"/>
        <v>53</v>
      </c>
      <c r="BE715" s="25" t="s">
        <v>1411</v>
      </c>
      <c r="BF715" s="14">
        <f t="shared" si="184"/>
        <v>2133</v>
      </c>
    </row>
    <row r="716" spans="45:58" ht="16.5" x14ac:dyDescent="0.2">
      <c r="AS716" s="13">
        <v>713</v>
      </c>
      <c r="AT716" s="13">
        <f t="shared" si="177"/>
        <v>12</v>
      </c>
      <c r="AU716" s="13">
        <f t="shared" si="178"/>
        <v>1102014</v>
      </c>
      <c r="AV716" s="13" t="s">
        <v>1380</v>
      </c>
      <c r="AW716" s="13">
        <f t="shared" si="179"/>
        <v>3</v>
      </c>
      <c r="AX716" s="13" t="s">
        <v>1401</v>
      </c>
      <c r="AY716" s="13">
        <f t="shared" si="180"/>
        <v>2</v>
      </c>
      <c r="AZ716" s="13" t="str">
        <f t="shared" si="181"/>
        <v>石灵明魂珠-3 等级-2</v>
      </c>
      <c r="BA716" s="25" t="s">
        <v>1409</v>
      </c>
      <c r="BB716" s="14">
        <f t="shared" si="182"/>
        <v>160</v>
      </c>
      <c r="BC716" s="25" t="s">
        <v>1410</v>
      </c>
      <c r="BD716" s="14">
        <f t="shared" si="183"/>
        <v>80</v>
      </c>
      <c r="BE716" s="25" t="s">
        <v>1411</v>
      </c>
      <c r="BF716" s="14">
        <f t="shared" si="184"/>
        <v>3200</v>
      </c>
    </row>
    <row r="717" spans="45:58" ht="16.5" x14ac:dyDescent="0.2">
      <c r="AS717" s="13">
        <v>714</v>
      </c>
      <c r="AT717" s="13">
        <f t="shared" si="177"/>
        <v>12</v>
      </c>
      <c r="AU717" s="13">
        <f t="shared" si="178"/>
        <v>1102014</v>
      </c>
      <c r="AV717" s="13" t="s">
        <v>1380</v>
      </c>
      <c r="AW717" s="13">
        <f t="shared" si="179"/>
        <v>3</v>
      </c>
      <c r="AX717" s="13" t="s">
        <v>1401</v>
      </c>
      <c r="AY717" s="13">
        <f t="shared" si="180"/>
        <v>3</v>
      </c>
      <c r="AZ717" s="13" t="str">
        <f t="shared" si="181"/>
        <v>石灵明魂珠-3 等级-3</v>
      </c>
      <c r="BA717" s="25" t="s">
        <v>1409</v>
      </c>
      <c r="BB717" s="14">
        <f t="shared" si="182"/>
        <v>213</v>
      </c>
      <c r="BC717" s="25" t="s">
        <v>1410</v>
      </c>
      <c r="BD717" s="14">
        <f t="shared" si="183"/>
        <v>107</v>
      </c>
      <c r="BE717" s="25" t="s">
        <v>1411</v>
      </c>
      <c r="BF717" s="14">
        <f t="shared" si="184"/>
        <v>4267</v>
      </c>
    </row>
    <row r="718" spans="45:58" ht="16.5" x14ac:dyDescent="0.2">
      <c r="AS718" s="13">
        <v>715</v>
      </c>
      <c r="AT718" s="13">
        <f t="shared" si="177"/>
        <v>12</v>
      </c>
      <c r="AU718" s="13">
        <f t="shared" si="178"/>
        <v>1102014</v>
      </c>
      <c r="AV718" s="13" t="s">
        <v>1380</v>
      </c>
      <c r="AW718" s="13">
        <f t="shared" si="179"/>
        <v>3</v>
      </c>
      <c r="AX718" s="13" t="s">
        <v>1401</v>
      </c>
      <c r="AY718" s="13">
        <f t="shared" si="180"/>
        <v>4</v>
      </c>
      <c r="AZ718" s="13" t="str">
        <f t="shared" si="181"/>
        <v>石灵明魂珠-3 等级-4</v>
      </c>
      <c r="BA718" s="25" t="s">
        <v>1409</v>
      </c>
      <c r="BB718" s="14">
        <f t="shared" si="182"/>
        <v>320</v>
      </c>
      <c r="BC718" s="25" t="s">
        <v>1410</v>
      </c>
      <c r="BD718" s="14">
        <f t="shared" si="183"/>
        <v>160</v>
      </c>
      <c r="BE718" s="25" t="s">
        <v>1411</v>
      </c>
      <c r="BF718" s="14">
        <f t="shared" si="184"/>
        <v>6400</v>
      </c>
    </row>
    <row r="719" spans="45:58" ht="16.5" x14ac:dyDescent="0.2">
      <c r="AS719" s="13">
        <v>716</v>
      </c>
      <c r="AT719" s="13">
        <f t="shared" si="177"/>
        <v>12</v>
      </c>
      <c r="AU719" s="13">
        <f t="shared" si="178"/>
        <v>1102014</v>
      </c>
      <c r="AV719" s="13" t="s">
        <v>1380</v>
      </c>
      <c r="AW719" s="13">
        <f t="shared" si="179"/>
        <v>3</v>
      </c>
      <c r="AX719" s="13" t="s">
        <v>1401</v>
      </c>
      <c r="AY719" s="13">
        <f t="shared" si="180"/>
        <v>5</v>
      </c>
      <c r="AZ719" s="13" t="str">
        <f t="shared" si="181"/>
        <v>石灵明魂珠-3 等级-5</v>
      </c>
      <c r="BA719" s="25" t="s">
        <v>1409</v>
      </c>
      <c r="BB719" s="14">
        <f t="shared" si="182"/>
        <v>427</v>
      </c>
      <c r="BC719" s="25" t="s">
        <v>1410</v>
      </c>
      <c r="BD719" s="14">
        <f t="shared" si="183"/>
        <v>213</v>
      </c>
      <c r="BE719" s="25" t="s">
        <v>1411</v>
      </c>
      <c r="BF719" s="14">
        <f t="shared" si="184"/>
        <v>8533</v>
      </c>
    </row>
    <row r="720" spans="45:58" ht="16.5" x14ac:dyDescent="0.2">
      <c r="AS720" s="13">
        <v>717</v>
      </c>
      <c r="AT720" s="13">
        <f t="shared" si="177"/>
        <v>12</v>
      </c>
      <c r="AU720" s="13">
        <f t="shared" si="178"/>
        <v>1102014</v>
      </c>
      <c r="AV720" s="13" t="s">
        <v>1380</v>
      </c>
      <c r="AW720" s="13">
        <f t="shared" si="179"/>
        <v>3</v>
      </c>
      <c r="AX720" s="13" t="s">
        <v>1401</v>
      </c>
      <c r="AY720" s="13">
        <f t="shared" si="180"/>
        <v>6</v>
      </c>
      <c r="AZ720" s="13" t="str">
        <f t="shared" si="181"/>
        <v>石灵明魂珠-3 等级-6</v>
      </c>
      <c r="BA720" s="25" t="s">
        <v>1409</v>
      </c>
      <c r="BB720" s="14">
        <f t="shared" si="182"/>
        <v>533</v>
      </c>
      <c r="BC720" s="25" t="s">
        <v>1410</v>
      </c>
      <c r="BD720" s="14">
        <f t="shared" si="183"/>
        <v>267</v>
      </c>
      <c r="BE720" s="25" t="s">
        <v>1411</v>
      </c>
      <c r="BF720" s="14">
        <f t="shared" si="184"/>
        <v>10667</v>
      </c>
    </row>
    <row r="721" spans="45:58" ht="16.5" x14ac:dyDescent="0.2">
      <c r="AS721" s="13">
        <v>718</v>
      </c>
      <c r="AT721" s="13">
        <f t="shared" si="177"/>
        <v>12</v>
      </c>
      <c r="AU721" s="13">
        <f t="shared" si="178"/>
        <v>1102014</v>
      </c>
      <c r="AV721" s="13" t="s">
        <v>1380</v>
      </c>
      <c r="AW721" s="13">
        <f t="shared" si="179"/>
        <v>3</v>
      </c>
      <c r="AX721" s="13" t="s">
        <v>1401</v>
      </c>
      <c r="AY721" s="13">
        <f t="shared" si="180"/>
        <v>7</v>
      </c>
      <c r="AZ721" s="13" t="str">
        <f t="shared" si="181"/>
        <v>石灵明魂珠-3 等级-7</v>
      </c>
      <c r="BA721" s="25" t="s">
        <v>1409</v>
      </c>
      <c r="BB721" s="14">
        <f t="shared" si="182"/>
        <v>640</v>
      </c>
      <c r="BC721" s="25" t="s">
        <v>1410</v>
      </c>
      <c r="BD721" s="14">
        <f t="shared" si="183"/>
        <v>320</v>
      </c>
      <c r="BE721" s="25" t="s">
        <v>1411</v>
      </c>
      <c r="BF721" s="14">
        <f t="shared" si="184"/>
        <v>12800</v>
      </c>
    </row>
    <row r="722" spans="45:58" ht="16.5" x14ac:dyDescent="0.2">
      <c r="AS722" s="13">
        <v>719</v>
      </c>
      <c r="AT722" s="13">
        <f t="shared" si="177"/>
        <v>12</v>
      </c>
      <c r="AU722" s="13">
        <f t="shared" si="178"/>
        <v>1102014</v>
      </c>
      <c r="AV722" s="13" t="s">
        <v>1380</v>
      </c>
      <c r="AW722" s="13">
        <f t="shared" si="179"/>
        <v>3</v>
      </c>
      <c r="AX722" s="13" t="s">
        <v>1401</v>
      </c>
      <c r="AY722" s="13">
        <f t="shared" si="180"/>
        <v>8</v>
      </c>
      <c r="AZ722" s="13" t="str">
        <f t="shared" si="181"/>
        <v>石灵明魂珠-3 等级-8</v>
      </c>
      <c r="BA722" s="25" t="s">
        <v>1409</v>
      </c>
      <c r="BB722" s="14">
        <f t="shared" si="182"/>
        <v>747</v>
      </c>
      <c r="BC722" s="25" t="s">
        <v>1410</v>
      </c>
      <c r="BD722" s="14">
        <f t="shared" si="183"/>
        <v>373</v>
      </c>
      <c r="BE722" s="25" t="s">
        <v>1411</v>
      </c>
      <c r="BF722" s="14">
        <f t="shared" si="184"/>
        <v>14933</v>
      </c>
    </row>
    <row r="723" spans="45:58" ht="16.5" x14ac:dyDescent="0.2">
      <c r="AS723" s="13">
        <v>720</v>
      </c>
      <c r="AT723" s="13">
        <f t="shared" si="177"/>
        <v>12</v>
      </c>
      <c r="AU723" s="13">
        <f t="shared" si="178"/>
        <v>1102014</v>
      </c>
      <c r="AV723" s="13" t="s">
        <v>1380</v>
      </c>
      <c r="AW723" s="13">
        <f t="shared" si="179"/>
        <v>3</v>
      </c>
      <c r="AX723" s="13" t="s">
        <v>1401</v>
      </c>
      <c r="AY723" s="13">
        <f t="shared" si="180"/>
        <v>9</v>
      </c>
      <c r="AZ723" s="13" t="str">
        <f t="shared" si="181"/>
        <v>石灵明魂珠-3 等级-9</v>
      </c>
      <c r="BA723" s="25" t="s">
        <v>1409</v>
      </c>
      <c r="BB723" s="14">
        <f t="shared" si="182"/>
        <v>853</v>
      </c>
      <c r="BC723" s="25" t="s">
        <v>1410</v>
      </c>
      <c r="BD723" s="14">
        <f t="shared" si="183"/>
        <v>427</v>
      </c>
      <c r="BE723" s="25" t="s">
        <v>1411</v>
      </c>
      <c r="BF723" s="14">
        <f t="shared" si="184"/>
        <v>17067</v>
      </c>
    </row>
    <row r="724" spans="45:58" ht="16.5" x14ac:dyDescent="0.2">
      <c r="AS724" s="13">
        <v>721</v>
      </c>
      <c r="AT724" s="13">
        <f t="shared" si="177"/>
        <v>12</v>
      </c>
      <c r="AU724" s="13">
        <f t="shared" si="178"/>
        <v>1102014</v>
      </c>
      <c r="AV724" s="13" t="s">
        <v>1380</v>
      </c>
      <c r="AW724" s="13">
        <f t="shared" si="179"/>
        <v>4</v>
      </c>
      <c r="AX724" s="13" t="s">
        <v>1401</v>
      </c>
      <c r="AY724" s="13">
        <f t="shared" si="180"/>
        <v>1</v>
      </c>
      <c r="AZ724" s="13" t="str">
        <f t="shared" si="181"/>
        <v>石灵明魂珠-4 等级-1</v>
      </c>
      <c r="BA724" s="25" t="s">
        <v>1409</v>
      </c>
      <c r="BB724" s="14">
        <f t="shared" si="182"/>
        <v>133</v>
      </c>
      <c r="BC724" s="25" t="s">
        <v>1410</v>
      </c>
      <c r="BD724" s="14">
        <f t="shared" si="183"/>
        <v>67</v>
      </c>
      <c r="BE724" s="25" t="s">
        <v>1411</v>
      </c>
      <c r="BF724" s="14">
        <f t="shared" si="184"/>
        <v>2667</v>
      </c>
    </row>
    <row r="725" spans="45:58" ht="16.5" x14ac:dyDescent="0.2">
      <c r="AS725" s="13">
        <v>722</v>
      </c>
      <c r="AT725" s="13">
        <f t="shared" si="177"/>
        <v>12</v>
      </c>
      <c r="AU725" s="13">
        <f t="shared" si="178"/>
        <v>1102014</v>
      </c>
      <c r="AV725" s="13" t="s">
        <v>1380</v>
      </c>
      <c r="AW725" s="13">
        <f t="shared" si="179"/>
        <v>4</v>
      </c>
      <c r="AX725" s="13" t="s">
        <v>1401</v>
      </c>
      <c r="AY725" s="13">
        <f t="shared" si="180"/>
        <v>2</v>
      </c>
      <c r="AZ725" s="13" t="str">
        <f t="shared" si="181"/>
        <v>石灵明魂珠-4 等级-2</v>
      </c>
      <c r="BA725" s="25" t="s">
        <v>1409</v>
      </c>
      <c r="BB725" s="14">
        <f t="shared" si="182"/>
        <v>200</v>
      </c>
      <c r="BC725" s="25" t="s">
        <v>1410</v>
      </c>
      <c r="BD725" s="14">
        <f t="shared" si="183"/>
        <v>100</v>
      </c>
      <c r="BE725" s="25" t="s">
        <v>1411</v>
      </c>
      <c r="BF725" s="14">
        <f t="shared" si="184"/>
        <v>4000</v>
      </c>
    </row>
    <row r="726" spans="45:58" ht="16.5" x14ac:dyDescent="0.2">
      <c r="AS726" s="13">
        <v>723</v>
      </c>
      <c r="AT726" s="13">
        <f t="shared" si="177"/>
        <v>12</v>
      </c>
      <c r="AU726" s="13">
        <f t="shared" si="178"/>
        <v>1102014</v>
      </c>
      <c r="AV726" s="13" t="s">
        <v>1380</v>
      </c>
      <c r="AW726" s="13">
        <f t="shared" si="179"/>
        <v>4</v>
      </c>
      <c r="AX726" s="13" t="s">
        <v>1401</v>
      </c>
      <c r="AY726" s="13">
        <f t="shared" si="180"/>
        <v>3</v>
      </c>
      <c r="AZ726" s="13" t="str">
        <f t="shared" si="181"/>
        <v>石灵明魂珠-4 等级-3</v>
      </c>
      <c r="BA726" s="25" t="s">
        <v>1409</v>
      </c>
      <c r="BB726" s="14">
        <f t="shared" si="182"/>
        <v>267</v>
      </c>
      <c r="BC726" s="25" t="s">
        <v>1410</v>
      </c>
      <c r="BD726" s="14">
        <f t="shared" si="183"/>
        <v>133</v>
      </c>
      <c r="BE726" s="25" t="s">
        <v>1411</v>
      </c>
      <c r="BF726" s="14">
        <f t="shared" si="184"/>
        <v>5333</v>
      </c>
    </row>
    <row r="727" spans="45:58" ht="16.5" x14ac:dyDescent="0.2">
      <c r="AS727" s="13">
        <v>724</v>
      </c>
      <c r="AT727" s="13">
        <f t="shared" si="177"/>
        <v>12</v>
      </c>
      <c r="AU727" s="13">
        <f t="shared" si="178"/>
        <v>1102014</v>
      </c>
      <c r="AV727" s="13" t="s">
        <v>1380</v>
      </c>
      <c r="AW727" s="13">
        <f t="shared" si="179"/>
        <v>4</v>
      </c>
      <c r="AX727" s="13" t="s">
        <v>1401</v>
      </c>
      <c r="AY727" s="13">
        <f t="shared" si="180"/>
        <v>4</v>
      </c>
      <c r="AZ727" s="13" t="str">
        <f t="shared" si="181"/>
        <v>石灵明魂珠-4 等级-4</v>
      </c>
      <c r="BA727" s="25" t="s">
        <v>1409</v>
      </c>
      <c r="BB727" s="14">
        <f t="shared" si="182"/>
        <v>400</v>
      </c>
      <c r="BC727" s="25" t="s">
        <v>1410</v>
      </c>
      <c r="BD727" s="14">
        <f t="shared" si="183"/>
        <v>200</v>
      </c>
      <c r="BE727" s="25" t="s">
        <v>1411</v>
      </c>
      <c r="BF727" s="14">
        <f t="shared" si="184"/>
        <v>8000</v>
      </c>
    </row>
    <row r="728" spans="45:58" ht="16.5" x14ac:dyDescent="0.2">
      <c r="AS728" s="13">
        <v>725</v>
      </c>
      <c r="AT728" s="13">
        <f t="shared" si="177"/>
        <v>12</v>
      </c>
      <c r="AU728" s="13">
        <f t="shared" si="178"/>
        <v>1102014</v>
      </c>
      <c r="AV728" s="13" t="s">
        <v>1380</v>
      </c>
      <c r="AW728" s="13">
        <f t="shared" si="179"/>
        <v>4</v>
      </c>
      <c r="AX728" s="13" t="s">
        <v>1401</v>
      </c>
      <c r="AY728" s="13">
        <f t="shared" si="180"/>
        <v>5</v>
      </c>
      <c r="AZ728" s="13" t="str">
        <f t="shared" si="181"/>
        <v>石灵明魂珠-4 等级-5</v>
      </c>
      <c r="BA728" s="25" t="s">
        <v>1409</v>
      </c>
      <c r="BB728" s="14">
        <f t="shared" si="182"/>
        <v>533</v>
      </c>
      <c r="BC728" s="25" t="s">
        <v>1410</v>
      </c>
      <c r="BD728" s="14">
        <f t="shared" si="183"/>
        <v>267</v>
      </c>
      <c r="BE728" s="25" t="s">
        <v>1411</v>
      </c>
      <c r="BF728" s="14">
        <f t="shared" si="184"/>
        <v>10667</v>
      </c>
    </row>
    <row r="729" spans="45:58" ht="16.5" x14ac:dyDescent="0.2">
      <c r="AS729" s="13">
        <v>726</v>
      </c>
      <c r="AT729" s="13">
        <f t="shared" si="177"/>
        <v>12</v>
      </c>
      <c r="AU729" s="13">
        <f t="shared" si="178"/>
        <v>1102014</v>
      </c>
      <c r="AV729" s="13" t="s">
        <v>1380</v>
      </c>
      <c r="AW729" s="13">
        <f t="shared" si="179"/>
        <v>4</v>
      </c>
      <c r="AX729" s="13" t="s">
        <v>1401</v>
      </c>
      <c r="AY729" s="13">
        <f t="shared" si="180"/>
        <v>6</v>
      </c>
      <c r="AZ729" s="13" t="str">
        <f t="shared" si="181"/>
        <v>石灵明魂珠-4 等级-6</v>
      </c>
      <c r="BA729" s="25" t="s">
        <v>1409</v>
      </c>
      <c r="BB729" s="14">
        <f t="shared" si="182"/>
        <v>667</v>
      </c>
      <c r="BC729" s="25" t="s">
        <v>1410</v>
      </c>
      <c r="BD729" s="14">
        <f t="shared" si="183"/>
        <v>333</v>
      </c>
      <c r="BE729" s="25" t="s">
        <v>1411</v>
      </c>
      <c r="BF729" s="14">
        <f t="shared" si="184"/>
        <v>13333</v>
      </c>
    </row>
    <row r="730" spans="45:58" ht="16.5" x14ac:dyDescent="0.2">
      <c r="AS730" s="13">
        <v>727</v>
      </c>
      <c r="AT730" s="13">
        <f t="shared" si="177"/>
        <v>12</v>
      </c>
      <c r="AU730" s="13">
        <f t="shared" si="178"/>
        <v>1102014</v>
      </c>
      <c r="AV730" s="13" t="s">
        <v>1380</v>
      </c>
      <c r="AW730" s="13">
        <f t="shared" si="179"/>
        <v>4</v>
      </c>
      <c r="AX730" s="13" t="s">
        <v>1401</v>
      </c>
      <c r="AY730" s="13">
        <f t="shared" si="180"/>
        <v>7</v>
      </c>
      <c r="AZ730" s="13" t="str">
        <f t="shared" si="181"/>
        <v>石灵明魂珠-4 等级-7</v>
      </c>
      <c r="BA730" s="25" t="s">
        <v>1409</v>
      </c>
      <c r="BB730" s="14">
        <f t="shared" si="182"/>
        <v>800</v>
      </c>
      <c r="BC730" s="25" t="s">
        <v>1410</v>
      </c>
      <c r="BD730" s="14">
        <f t="shared" si="183"/>
        <v>400</v>
      </c>
      <c r="BE730" s="25" t="s">
        <v>1411</v>
      </c>
      <c r="BF730" s="14">
        <f t="shared" si="184"/>
        <v>16000</v>
      </c>
    </row>
    <row r="731" spans="45:58" ht="16.5" x14ac:dyDescent="0.2">
      <c r="AS731" s="13">
        <v>728</v>
      </c>
      <c r="AT731" s="13">
        <f t="shared" si="177"/>
        <v>12</v>
      </c>
      <c r="AU731" s="13">
        <f t="shared" si="178"/>
        <v>1102014</v>
      </c>
      <c r="AV731" s="13" t="s">
        <v>1380</v>
      </c>
      <c r="AW731" s="13">
        <f t="shared" si="179"/>
        <v>4</v>
      </c>
      <c r="AX731" s="13" t="s">
        <v>1401</v>
      </c>
      <c r="AY731" s="13">
        <f t="shared" si="180"/>
        <v>8</v>
      </c>
      <c r="AZ731" s="13" t="str">
        <f t="shared" si="181"/>
        <v>石灵明魂珠-4 等级-8</v>
      </c>
      <c r="BA731" s="25" t="s">
        <v>1409</v>
      </c>
      <c r="BB731" s="14">
        <f t="shared" si="182"/>
        <v>933</v>
      </c>
      <c r="BC731" s="25" t="s">
        <v>1410</v>
      </c>
      <c r="BD731" s="14">
        <f t="shared" si="183"/>
        <v>467</v>
      </c>
      <c r="BE731" s="25" t="s">
        <v>1411</v>
      </c>
      <c r="BF731" s="14">
        <f t="shared" si="184"/>
        <v>18667</v>
      </c>
    </row>
    <row r="732" spans="45:58" ht="16.5" x14ac:dyDescent="0.2">
      <c r="AS732" s="13">
        <v>729</v>
      </c>
      <c r="AT732" s="13">
        <f t="shared" si="177"/>
        <v>12</v>
      </c>
      <c r="AU732" s="13">
        <f t="shared" si="178"/>
        <v>1102014</v>
      </c>
      <c r="AV732" s="13" t="s">
        <v>1380</v>
      </c>
      <c r="AW732" s="13">
        <f t="shared" si="179"/>
        <v>4</v>
      </c>
      <c r="AX732" s="13" t="s">
        <v>1401</v>
      </c>
      <c r="AY732" s="13">
        <f t="shared" si="180"/>
        <v>9</v>
      </c>
      <c r="AZ732" s="13" t="str">
        <f t="shared" si="181"/>
        <v>石灵明魂珠-4 等级-9</v>
      </c>
      <c r="BA732" s="25" t="s">
        <v>1409</v>
      </c>
      <c r="BB732" s="14">
        <f t="shared" si="182"/>
        <v>1067</v>
      </c>
      <c r="BC732" s="25" t="s">
        <v>1410</v>
      </c>
      <c r="BD732" s="14">
        <f t="shared" si="183"/>
        <v>533</v>
      </c>
      <c r="BE732" s="25" t="s">
        <v>1411</v>
      </c>
      <c r="BF732" s="14">
        <f t="shared" si="184"/>
        <v>21333</v>
      </c>
    </row>
    <row r="733" spans="45:58" ht="16.5" x14ac:dyDescent="0.2">
      <c r="AS733" s="13">
        <v>730</v>
      </c>
      <c r="AT733" s="13">
        <f t="shared" si="177"/>
        <v>12</v>
      </c>
      <c r="AU733" s="13">
        <f t="shared" si="178"/>
        <v>1102014</v>
      </c>
      <c r="AV733" s="13" t="s">
        <v>1380</v>
      </c>
      <c r="AW733" s="13">
        <f t="shared" si="179"/>
        <v>5</v>
      </c>
      <c r="AX733" s="13" t="s">
        <v>1401</v>
      </c>
      <c r="AY733" s="13">
        <f t="shared" si="180"/>
        <v>1</v>
      </c>
      <c r="AZ733" s="13" t="str">
        <f t="shared" si="181"/>
        <v>石灵明魂珠-5 等级-1</v>
      </c>
      <c r="BA733" s="25" t="s">
        <v>1409</v>
      </c>
      <c r="BB733" s="14">
        <f t="shared" si="182"/>
        <v>267</v>
      </c>
      <c r="BC733" s="25" t="s">
        <v>1410</v>
      </c>
      <c r="BD733" s="14">
        <f t="shared" si="183"/>
        <v>133</v>
      </c>
      <c r="BE733" s="25" t="s">
        <v>1411</v>
      </c>
      <c r="BF733" s="14">
        <f t="shared" si="184"/>
        <v>5333</v>
      </c>
    </row>
    <row r="734" spans="45:58" ht="16.5" x14ac:dyDescent="0.2">
      <c r="AS734" s="13">
        <v>731</v>
      </c>
      <c r="AT734" s="13">
        <f t="shared" si="177"/>
        <v>12</v>
      </c>
      <c r="AU734" s="13">
        <f t="shared" si="178"/>
        <v>1102014</v>
      </c>
      <c r="AV734" s="13" t="s">
        <v>1380</v>
      </c>
      <c r="AW734" s="13">
        <f t="shared" si="179"/>
        <v>5</v>
      </c>
      <c r="AX734" s="13" t="s">
        <v>1401</v>
      </c>
      <c r="AY734" s="13">
        <f t="shared" si="180"/>
        <v>2</v>
      </c>
      <c r="AZ734" s="13" t="str">
        <f t="shared" si="181"/>
        <v>石灵明魂珠-5 等级-2</v>
      </c>
      <c r="BA734" s="25" t="s">
        <v>1409</v>
      </c>
      <c r="BB734" s="14">
        <f t="shared" si="182"/>
        <v>400</v>
      </c>
      <c r="BC734" s="25" t="s">
        <v>1410</v>
      </c>
      <c r="BD734" s="14">
        <f t="shared" si="183"/>
        <v>200</v>
      </c>
      <c r="BE734" s="25" t="s">
        <v>1411</v>
      </c>
      <c r="BF734" s="14">
        <f t="shared" si="184"/>
        <v>8000</v>
      </c>
    </row>
    <row r="735" spans="45:58" ht="16.5" x14ac:dyDescent="0.2">
      <c r="AS735" s="13">
        <v>732</v>
      </c>
      <c r="AT735" s="13">
        <f t="shared" si="177"/>
        <v>12</v>
      </c>
      <c r="AU735" s="13">
        <f t="shared" si="178"/>
        <v>1102014</v>
      </c>
      <c r="AV735" s="13" t="s">
        <v>1380</v>
      </c>
      <c r="AW735" s="13">
        <f t="shared" si="179"/>
        <v>5</v>
      </c>
      <c r="AX735" s="13" t="s">
        <v>1401</v>
      </c>
      <c r="AY735" s="13">
        <f t="shared" si="180"/>
        <v>3</v>
      </c>
      <c r="AZ735" s="13" t="str">
        <f t="shared" si="181"/>
        <v>石灵明魂珠-5 等级-3</v>
      </c>
      <c r="BA735" s="25" t="s">
        <v>1409</v>
      </c>
      <c r="BB735" s="14">
        <f t="shared" si="182"/>
        <v>533</v>
      </c>
      <c r="BC735" s="25" t="s">
        <v>1410</v>
      </c>
      <c r="BD735" s="14">
        <f t="shared" si="183"/>
        <v>267</v>
      </c>
      <c r="BE735" s="25" t="s">
        <v>1411</v>
      </c>
      <c r="BF735" s="14">
        <f t="shared" si="184"/>
        <v>10667</v>
      </c>
    </row>
    <row r="736" spans="45:58" ht="16.5" x14ac:dyDescent="0.2">
      <c r="AS736" s="13">
        <v>733</v>
      </c>
      <c r="AT736" s="13">
        <f t="shared" si="177"/>
        <v>12</v>
      </c>
      <c r="AU736" s="13">
        <f t="shared" si="178"/>
        <v>1102014</v>
      </c>
      <c r="AV736" s="13" t="s">
        <v>1380</v>
      </c>
      <c r="AW736" s="13">
        <f t="shared" si="179"/>
        <v>5</v>
      </c>
      <c r="AX736" s="13" t="s">
        <v>1401</v>
      </c>
      <c r="AY736" s="13">
        <f t="shared" si="180"/>
        <v>4</v>
      </c>
      <c r="AZ736" s="13" t="str">
        <f t="shared" si="181"/>
        <v>石灵明魂珠-5 等级-4</v>
      </c>
      <c r="BA736" s="25" t="s">
        <v>1409</v>
      </c>
      <c r="BB736" s="14">
        <f t="shared" si="182"/>
        <v>800</v>
      </c>
      <c r="BC736" s="25" t="s">
        <v>1410</v>
      </c>
      <c r="BD736" s="14">
        <f t="shared" si="183"/>
        <v>400</v>
      </c>
      <c r="BE736" s="25" t="s">
        <v>1411</v>
      </c>
      <c r="BF736" s="14">
        <f t="shared" si="184"/>
        <v>16000</v>
      </c>
    </row>
    <row r="737" spans="45:58" ht="16.5" x14ac:dyDescent="0.2">
      <c r="AS737" s="13">
        <v>734</v>
      </c>
      <c r="AT737" s="13">
        <f t="shared" si="177"/>
        <v>12</v>
      </c>
      <c r="AU737" s="13">
        <f t="shared" si="178"/>
        <v>1102014</v>
      </c>
      <c r="AV737" s="13" t="s">
        <v>1380</v>
      </c>
      <c r="AW737" s="13">
        <f t="shared" si="179"/>
        <v>5</v>
      </c>
      <c r="AX737" s="13" t="s">
        <v>1401</v>
      </c>
      <c r="AY737" s="13">
        <f t="shared" si="180"/>
        <v>5</v>
      </c>
      <c r="AZ737" s="13" t="str">
        <f t="shared" si="181"/>
        <v>石灵明魂珠-5 等级-5</v>
      </c>
      <c r="BA737" s="25" t="s">
        <v>1409</v>
      </c>
      <c r="BB737" s="14">
        <f t="shared" si="182"/>
        <v>1067</v>
      </c>
      <c r="BC737" s="25" t="s">
        <v>1410</v>
      </c>
      <c r="BD737" s="14">
        <f t="shared" si="183"/>
        <v>533</v>
      </c>
      <c r="BE737" s="25" t="s">
        <v>1411</v>
      </c>
      <c r="BF737" s="14">
        <f t="shared" si="184"/>
        <v>21333</v>
      </c>
    </row>
    <row r="738" spans="45:58" ht="16.5" x14ac:dyDescent="0.2">
      <c r="AS738" s="13">
        <v>735</v>
      </c>
      <c r="AT738" s="13">
        <f t="shared" si="177"/>
        <v>12</v>
      </c>
      <c r="AU738" s="13">
        <f t="shared" si="178"/>
        <v>1102014</v>
      </c>
      <c r="AV738" s="13" t="s">
        <v>1380</v>
      </c>
      <c r="AW738" s="13">
        <f t="shared" si="179"/>
        <v>5</v>
      </c>
      <c r="AX738" s="13" t="s">
        <v>1401</v>
      </c>
      <c r="AY738" s="13">
        <f t="shared" si="180"/>
        <v>6</v>
      </c>
      <c r="AZ738" s="13" t="str">
        <f t="shared" si="181"/>
        <v>石灵明魂珠-5 等级-6</v>
      </c>
      <c r="BA738" s="25" t="s">
        <v>1409</v>
      </c>
      <c r="BB738" s="14">
        <f t="shared" si="182"/>
        <v>1333</v>
      </c>
      <c r="BC738" s="25" t="s">
        <v>1410</v>
      </c>
      <c r="BD738" s="14">
        <f t="shared" si="183"/>
        <v>667</v>
      </c>
      <c r="BE738" s="25" t="s">
        <v>1411</v>
      </c>
      <c r="BF738" s="14">
        <f t="shared" si="184"/>
        <v>26667</v>
      </c>
    </row>
    <row r="739" spans="45:58" ht="16.5" x14ac:dyDescent="0.2">
      <c r="AS739" s="13">
        <v>736</v>
      </c>
      <c r="AT739" s="13">
        <f t="shared" si="177"/>
        <v>12</v>
      </c>
      <c r="AU739" s="13">
        <f t="shared" si="178"/>
        <v>1102014</v>
      </c>
      <c r="AV739" s="13" t="s">
        <v>1380</v>
      </c>
      <c r="AW739" s="13">
        <f t="shared" si="179"/>
        <v>5</v>
      </c>
      <c r="AX739" s="13" t="s">
        <v>1401</v>
      </c>
      <c r="AY739" s="13">
        <f t="shared" si="180"/>
        <v>7</v>
      </c>
      <c r="AZ739" s="13" t="str">
        <f t="shared" si="181"/>
        <v>石灵明魂珠-5 等级-7</v>
      </c>
      <c r="BA739" s="25" t="s">
        <v>1409</v>
      </c>
      <c r="BB739" s="14">
        <f t="shared" si="182"/>
        <v>1600</v>
      </c>
      <c r="BC739" s="25" t="s">
        <v>1410</v>
      </c>
      <c r="BD739" s="14">
        <f t="shared" si="183"/>
        <v>800</v>
      </c>
      <c r="BE739" s="25" t="s">
        <v>1411</v>
      </c>
      <c r="BF739" s="14">
        <f t="shared" si="184"/>
        <v>32000</v>
      </c>
    </row>
    <row r="740" spans="45:58" ht="16.5" x14ac:dyDescent="0.2">
      <c r="AS740" s="13">
        <v>737</v>
      </c>
      <c r="AT740" s="13">
        <f t="shared" si="177"/>
        <v>12</v>
      </c>
      <c r="AU740" s="13">
        <f t="shared" si="178"/>
        <v>1102014</v>
      </c>
      <c r="AV740" s="13" t="s">
        <v>1380</v>
      </c>
      <c r="AW740" s="13">
        <f t="shared" si="179"/>
        <v>5</v>
      </c>
      <c r="AX740" s="13" t="s">
        <v>1401</v>
      </c>
      <c r="AY740" s="13">
        <f t="shared" si="180"/>
        <v>8</v>
      </c>
      <c r="AZ740" s="13" t="str">
        <f t="shared" si="181"/>
        <v>石灵明魂珠-5 等级-8</v>
      </c>
      <c r="BA740" s="25" t="s">
        <v>1409</v>
      </c>
      <c r="BB740" s="14">
        <f t="shared" si="182"/>
        <v>1867</v>
      </c>
      <c r="BC740" s="25" t="s">
        <v>1410</v>
      </c>
      <c r="BD740" s="14">
        <f t="shared" si="183"/>
        <v>933</v>
      </c>
      <c r="BE740" s="25" t="s">
        <v>1411</v>
      </c>
      <c r="BF740" s="14">
        <f t="shared" si="184"/>
        <v>37333</v>
      </c>
    </row>
    <row r="741" spans="45:58" ht="16.5" x14ac:dyDescent="0.2">
      <c r="AS741" s="13">
        <v>738</v>
      </c>
      <c r="AT741" s="13">
        <f t="shared" si="177"/>
        <v>12</v>
      </c>
      <c r="AU741" s="13">
        <f t="shared" si="178"/>
        <v>1102014</v>
      </c>
      <c r="AV741" s="13" t="s">
        <v>1380</v>
      </c>
      <c r="AW741" s="13">
        <f t="shared" si="179"/>
        <v>5</v>
      </c>
      <c r="AX741" s="13" t="s">
        <v>1401</v>
      </c>
      <c r="AY741" s="13">
        <f t="shared" si="180"/>
        <v>9</v>
      </c>
      <c r="AZ741" s="13" t="str">
        <f t="shared" si="181"/>
        <v>石灵明魂珠-5 等级-9</v>
      </c>
      <c r="BA741" s="25" t="s">
        <v>1409</v>
      </c>
      <c r="BB741" s="14">
        <f t="shared" si="182"/>
        <v>2133</v>
      </c>
      <c r="BC741" s="25" t="s">
        <v>1410</v>
      </c>
      <c r="BD741" s="14">
        <f t="shared" si="183"/>
        <v>1067</v>
      </c>
      <c r="BE741" s="25" t="s">
        <v>1411</v>
      </c>
      <c r="BF741" s="14">
        <f t="shared" si="184"/>
        <v>42667</v>
      </c>
    </row>
    <row r="742" spans="45:58" ht="16.5" x14ac:dyDescent="0.2">
      <c r="AS742" s="13">
        <v>739</v>
      </c>
      <c r="AT742" s="13">
        <f t="shared" si="177"/>
        <v>12</v>
      </c>
      <c r="AU742" s="13">
        <f t="shared" si="178"/>
        <v>1102014</v>
      </c>
      <c r="AV742" s="13" t="s">
        <v>1380</v>
      </c>
      <c r="AW742" s="13">
        <f t="shared" si="179"/>
        <v>6</v>
      </c>
      <c r="AX742" s="13" t="s">
        <v>1401</v>
      </c>
      <c r="AY742" s="13">
        <f t="shared" si="180"/>
        <v>1</v>
      </c>
      <c r="AZ742" s="13" t="str">
        <f t="shared" si="181"/>
        <v>石灵明魂珠-6 等级-1</v>
      </c>
      <c r="BA742" s="25" t="s">
        <v>1409</v>
      </c>
      <c r="BB742" s="14">
        <f t="shared" si="182"/>
        <v>400</v>
      </c>
      <c r="BC742" s="25" t="s">
        <v>1410</v>
      </c>
      <c r="BD742" s="14">
        <f t="shared" si="183"/>
        <v>200</v>
      </c>
      <c r="BE742" s="25" t="s">
        <v>1411</v>
      </c>
      <c r="BF742" s="14">
        <f t="shared" si="184"/>
        <v>8000</v>
      </c>
    </row>
    <row r="743" spans="45:58" ht="16.5" x14ac:dyDescent="0.2">
      <c r="AS743" s="13">
        <v>740</v>
      </c>
      <c r="AT743" s="13">
        <f t="shared" si="177"/>
        <v>12</v>
      </c>
      <c r="AU743" s="13">
        <f t="shared" si="178"/>
        <v>1102014</v>
      </c>
      <c r="AV743" s="13" t="s">
        <v>1380</v>
      </c>
      <c r="AW743" s="13">
        <f t="shared" si="179"/>
        <v>6</v>
      </c>
      <c r="AX743" s="13" t="s">
        <v>1401</v>
      </c>
      <c r="AY743" s="13">
        <f t="shared" si="180"/>
        <v>2</v>
      </c>
      <c r="AZ743" s="13" t="str">
        <f t="shared" si="181"/>
        <v>石灵明魂珠-6 等级-2</v>
      </c>
      <c r="BA743" s="25" t="s">
        <v>1409</v>
      </c>
      <c r="BB743" s="14">
        <f t="shared" si="182"/>
        <v>600</v>
      </c>
      <c r="BC743" s="25" t="s">
        <v>1410</v>
      </c>
      <c r="BD743" s="14">
        <f t="shared" si="183"/>
        <v>300</v>
      </c>
      <c r="BE743" s="25" t="s">
        <v>1411</v>
      </c>
      <c r="BF743" s="14">
        <f t="shared" si="184"/>
        <v>12000</v>
      </c>
    </row>
    <row r="744" spans="45:58" ht="16.5" x14ac:dyDescent="0.2">
      <c r="AS744" s="13">
        <v>741</v>
      </c>
      <c r="AT744" s="13">
        <f t="shared" si="177"/>
        <v>12</v>
      </c>
      <c r="AU744" s="13">
        <f t="shared" si="178"/>
        <v>1102014</v>
      </c>
      <c r="AV744" s="13" t="s">
        <v>1380</v>
      </c>
      <c r="AW744" s="13">
        <f t="shared" si="179"/>
        <v>6</v>
      </c>
      <c r="AX744" s="13" t="s">
        <v>1401</v>
      </c>
      <c r="AY744" s="13">
        <f t="shared" si="180"/>
        <v>3</v>
      </c>
      <c r="AZ744" s="13" t="str">
        <f t="shared" si="181"/>
        <v>石灵明魂珠-6 等级-3</v>
      </c>
      <c r="BA744" s="25" t="s">
        <v>1409</v>
      </c>
      <c r="BB744" s="14">
        <f t="shared" si="182"/>
        <v>800</v>
      </c>
      <c r="BC744" s="25" t="s">
        <v>1410</v>
      </c>
      <c r="BD744" s="14">
        <f t="shared" si="183"/>
        <v>400</v>
      </c>
      <c r="BE744" s="25" t="s">
        <v>1411</v>
      </c>
      <c r="BF744" s="14">
        <f t="shared" si="184"/>
        <v>16000</v>
      </c>
    </row>
    <row r="745" spans="45:58" ht="16.5" x14ac:dyDescent="0.2">
      <c r="AS745" s="13">
        <v>742</v>
      </c>
      <c r="AT745" s="13">
        <f t="shared" si="177"/>
        <v>12</v>
      </c>
      <c r="AU745" s="13">
        <f t="shared" si="178"/>
        <v>1102014</v>
      </c>
      <c r="AV745" s="13" t="s">
        <v>1380</v>
      </c>
      <c r="AW745" s="13">
        <f t="shared" si="179"/>
        <v>6</v>
      </c>
      <c r="AX745" s="13" t="s">
        <v>1401</v>
      </c>
      <c r="AY745" s="13">
        <f t="shared" si="180"/>
        <v>4</v>
      </c>
      <c r="AZ745" s="13" t="str">
        <f t="shared" si="181"/>
        <v>石灵明魂珠-6 等级-4</v>
      </c>
      <c r="BA745" s="25" t="s">
        <v>1409</v>
      </c>
      <c r="BB745" s="14">
        <f t="shared" si="182"/>
        <v>1200</v>
      </c>
      <c r="BC745" s="25" t="s">
        <v>1410</v>
      </c>
      <c r="BD745" s="14">
        <f t="shared" si="183"/>
        <v>600</v>
      </c>
      <c r="BE745" s="25" t="s">
        <v>1411</v>
      </c>
      <c r="BF745" s="14">
        <f t="shared" si="184"/>
        <v>24000</v>
      </c>
    </row>
    <row r="746" spans="45:58" ht="16.5" x14ac:dyDescent="0.2">
      <c r="AS746" s="13">
        <v>743</v>
      </c>
      <c r="AT746" s="13">
        <f t="shared" si="177"/>
        <v>12</v>
      </c>
      <c r="AU746" s="13">
        <f t="shared" si="178"/>
        <v>1102014</v>
      </c>
      <c r="AV746" s="13" t="s">
        <v>1380</v>
      </c>
      <c r="AW746" s="13">
        <f t="shared" si="179"/>
        <v>6</v>
      </c>
      <c r="AX746" s="13" t="s">
        <v>1401</v>
      </c>
      <c r="AY746" s="13">
        <f t="shared" si="180"/>
        <v>5</v>
      </c>
      <c r="AZ746" s="13" t="str">
        <f t="shared" si="181"/>
        <v>石灵明魂珠-6 等级-5</v>
      </c>
      <c r="BA746" s="25" t="s">
        <v>1409</v>
      </c>
      <c r="BB746" s="14">
        <f t="shared" si="182"/>
        <v>1600</v>
      </c>
      <c r="BC746" s="25" t="s">
        <v>1410</v>
      </c>
      <c r="BD746" s="14">
        <f t="shared" si="183"/>
        <v>800</v>
      </c>
      <c r="BE746" s="25" t="s">
        <v>1411</v>
      </c>
      <c r="BF746" s="14">
        <f t="shared" si="184"/>
        <v>32000</v>
      </c>
    </row>
    <row r="747" spans="45:58" ht="16.5" x14ac:dyDescent="0.2">
      <c r="AS747" s="13">
        <v>744</v>
      </c>
      <c r="AT747" s="13">
        <f t="shared" si="177"/>
        <v>12</v>
      </c>
      <c r="AU747" s="13">
        <f t="shared" si="178"/>
        <v>1102014</v>
      </c>
      <c r="AV747" s="13" t="s">
        <v>1380</v>
      </c>
      <c r="AW747" s="13">
        <f t="shared" si="179"/>
        <v>6</v>
      </c>
      <c r="AX747" s="13" t="s">
        <v>1401</v>
      </c>
      <c r="AY747" s="13">
        <f t="shared" si="180"/>
        <v>6</v>
      </c>
      <c r="AZ747" s="13" t="str">
        <f t="shared" si="181"/>
        <v>石灵明魂珠-6 等级-6</v>
      </c>
      <c r="BA747" s="25" t="s">
        <v>1409</v>
      </c>
      <c r="BB747" s="14">
        <f t="shared" si="182"/>
        <v>2000</v>
      </c>
      <c r="BC747" s="25" t="s">
        <v>1410</v>
      </c>
      <c r="BD747" s="14">
        <f t="shared" si="183"/>
        <v>1000</v>
      </c>
      <c r="BE747" s="25" t="s">
        <v>1411</v>
      </c>
      <c r="BF747" s="14">
        <f t="shared" si="184"/>
        <v>40000</v>
      </c>
    </row>
    <row r="748" spans="45:58" ht="16.5" x14ac:dyDescent="0.2">
      <c r="AS748" s="13">
        <v>745</v>
      </c>
      <c r="AT748" s="13">
        <f t="shared" si="177"/>
        <v>12</v>
      </c>
      <c r="AU748" s="13">
        <f t="shared" si="178"/>
        <v>1102014</v>
      </c>
      <c r="AV748" s="13" t="s">
        <v>1380</v>
      </c>
      <c r="AW748" s="13">
        <f t="shared" si="179"/>
        <v>6</v>
      </c>
      <c r="AX748" s="13" t="s">
        <v>1401</v>
      </c>
      <c r="AY748" s="13">
        <f t="shared" si="180"/>
        <v>7</v>
      </c>
      <c r="AZ748" s="13" t="str">
        <f t="shared" si="181"/>
        <v>石灵明魂珠-6 等级-7</v>
      </c>
      <c r="BA748" s="25" t="s">
        <v>1409</v>
      </c>
      <c r="BB748" s="14">
        <f t="shared" si="182"/>
        <v>2400</v>
      </c>
      <c r="BC748" s="25" t="s">
        <v>1410</v>
      </c>
      <c r="BD748" s="14">
        <f t="shared" si="183"/>
        <v>1200</v>
      </c>
      <c r="BE748" s="25" t="s">
        <v>1411</v>
      </c>
      <c r="BF748" s="14">
        <f t="shared" si="184"/>
        <v>48000</v>
      </c>
    </row>
    <row r="749" spans="45:58" ht="16.5" x14ac:dyDescent="0.2">
      <c r="AS749" s="13">
        <v>746</v>
      </c>
      <c r="AT749" s="13">
        <f t="shared" si="177"/>
        <v>12</v>
      </c>
      <c r="AU749" s="13">
        <f t="shared" si="178"/>
        <v>1102014</v>
      </c>
      <c r="AV749" s="13" t="s">
        <v>1380</v>
      </c>
      <c r="AW749" s="13">
        <f t="shared" si="179"/>
        <v>6</v>
      </c>
      <c r="AX749" s="13" t="s">
        <v>1401</v>
      </c>
      <c r="AY749" s="13">
        <f t="shared" si="180"/>
        <v>8</v>
      </c>
      <c r="AZ749" s="13" t="str">
        <f t="shared" si="181"/>
        <v>石灵明魂珠-6 等级-8</v>
      </c>
      <c r="BA749" s="25" t="s">
        <v>1409</v>
      </c>
      <c r="BB749" s="14">
        <f t="shared" si="182"/>
        <v>2800</v>
      </c>
      <c r="BC749" s="25" t="s">
        <v>1410</v>
      </c>
      <c r="BD749" s="14">
        <f t="shared" si="183"/>
        <v>1400</v>
      </c>
      <c r="BE749" s="25" t="s">
        <v>1411</v>
      </c>
      <c r="BF749" s="14">
        <f t="shared" si="184"/>
        <v>56000</v>
      </c>
    </row>
    <row r="750" spans="45:58" ht="16.5" x14ac:dyDescent="0.2">
      <c r="AS750" s="13">
        <v>747</v>
      </c>
      <c r="AT750" s="13">
        <f t="shared" si="177"/>
        <v>12</v>
      </c>
      <c r="AU750" s="13">
        <f t="shared" si="178"/>
        <v>1102014</v>
      </c>
      <c r="AV750" s="13" t="s">
        <v>1380</v>
      </c>
      <c r="AW750" s="13">
        <f t="shared" si="179"/>
        <v>6</v>
      </c>
      <c r="AX750" s="13" t="s">
        <v>1401</v>
      </c>
      <c r="AY750" s="13">
        <f t="shared" si="180"/>
        <v>9</v>
      </c>
      <c r="AZ750" s="13" t="str">
        <f t="shared" si="181"/>
        <v>石灵明魂珠-6 等级-9</v>
      </c>
      <c r="BA750" s="25" t="s">
        <v>1409</v>
      </c>
      <c r="BB750" s="14">
        <f t="shared" si="182"/>
        <v>3200</v>
      </c>
      <c r="BC750" s="25" t="s">
        <v>1410</v>
      </c>
      <c r="BD750" s="14">
        <f t="shared" si="183"/>
        <v>1600</v>
      </c>
      <c r="BE750" s="25" t="s">
        <v>1411</v>
      </c>
      <c r="BF750" s="14">
        <f t="shared" si="184"/>
        <v>64000</v>
      </c>
    </row>
    <row r="751" spans="45:58" ht="16.5" x14ac:dyDescent="0.2">
      <c r="AS751" s="13">
        <v>748</v>
      </c>
      <c r="AT751" s="13">
        <f t="shared" si="177"/>
        <v>12</v>
      </c>
      <c r="AU751" s="13">
        <f t="shared" si="178"/>
        <v>1102014</v>
      </c>
      <c r="AV751" s="13" t="s">
        <v>1380</v>
      </c>
      <c r="AW751" s="13">
        <f t="shared" si="179"/>
        <v>7</v>
      </c>
      <c r="AX751" s="13" t="s">
        <v>1401</v>
      </c>
      <c r="AY751" s="13">
        <f t="shared" si="180"/>
        <v>1</v>
      </c>
      <c r="AZ751" s="13" t="str">
        <f t="shared" si="181"/>
        <v>石灵明魂珠-7 等级-1</v>
      </c>
      <c r="BA751" s="25" t="s">
        <v>1409</v>
      </c>
      <c r="BB751" s="14">
        <f t="shared" si="182"/>
        <v>533</v>
      </c>
      <c r="BC751" s="25" t="s">
        <v>1410</v>
      </c>
      <c r="BD751" s="14">
        <f t="shared" si="183"/>
        <v>267</v>
      </c>
      <c r="BE751" s="25" t="s">
        <v>1411</v>
      </c>
      <c r="BF751" s="14">
        <f t="shared" si="184"/>
        <v>10667</v>
      </c>
    </row>
    <row r="752" spans="45:58" ht="16.5" x14ac:dyDescent="0.2">
      <c r="AS752" s="13">
        <v>749</v>
      </c>
      <c r="AT752" s="13">
        <f t="shared" si="177"/>
        <v>12</v>
      </c>
      <c r="AU752" s="13">
        <f t="shared" si="178"/>
        <v>1102014</v>
      </c>
      <c r="AV752" s="13" t="s">
        <v>1380</v>
      </c>
      <c r="AW752" s="13">
        <f t="shared" si="179"/>
        <v>7</v>
      </c>
      <c r="AX752" s="13" t="s">
        <v>1401</v>
      </c>
      <c r="AY752" s="13">
        <f t="shared" si="180"/>
        <v>2</v>
      </c>
      <c r="AZ752" s="13" t="str">
        <f t="shared" si="181"/>
        <v>石灵明魂珠-7 等级-2</v>
      </c>
      <c r="BA752" s="25" t="s">
        <v>1409</v>
      </c>
      <c r="BB752" s="14">
        <f t="shared" si="182"/>
        <v>800</v>
      </c>
      <c r="BC752" s="25" t="s">
        <v>1410</v>
      </c>
      <c r="BD752" s="14">
        <f t="shared" si="183"/>
        <v>400</v>
      </c>
      <c r="BE752" s="25" t="s">
        <v>1411</v>
      </c>
      <c r="BF752" s="14">
        <f t="shared" si="184"/>
        <v>16000</v>
      </c>
    </row>
    <row r="753" spans="45:58" ht="16.5" x14ac:dyDescent="0.2">
      <c r="AS753" s="13">
        <v>750</v>
      </c>
      <c r="AT753" s="13">
        <f t="shared" si="177"/>
        <v>12</v>
      </c>
      <c r="AU753" s="13">
        <f t="shared" si="178"/>
        <v>1102014</v>
      </c>
      <c r="AV753" s="13" t="s">
        <v>1380</v>
      </c>
      <c r="AW753" s="13">
        <f t="shared" si="179"/>
        <v>7</v>
      </c>
      <c r="AX753" s="13" t="s">
        <v>1401</v>
      </c>
      <c r="AY753" s="13">
        <f t="shared" si="180"/>
        <v>3</v>
      </c>
      <c r="AZ753" s="13" t="str">
        <f t="shared" si="181"/>
        <v>石灵明魂珠-7 等级-3</v>
      </c>
      <c r="BA753" s="25" t="s">
        <v>1409</v>
      </c>
      <c r="BB753" s="14">
        <f t="shared" si="182"/>
        <v>1067</v>
      </c>
      <c r="BC753" s="25" t="s">
        <v>1410</v>
      </c>
      <c r="BD753" s="14">
        <f t="shared" si="183"/>
        <v>533</v>
      </c>
      <c r="BE753" s="25" t="s">
        <v>1411</v>
      </c>
      <c r="BF753" s="14">
        <f t="shared" si="184"/>
        <v>21333</v>
      </c>
    </row>
    <row r="754" spans="45:58" ht="16.5" x14ac:dyDescent="0.2">
      <c r="AS754" s="13">
        <v>751</v>
      </c>
      <c r="AT754" s="13">
        <f t="shared" si="177"/>
        <v>12</v>
      </c>
      <c r="AU754" s="13">
        <f t="shared" si="178"/>
        <v>1102014</v>
      </c>
      <c r="AV754" s="13" t="s">
        <v>1380</v>
      </c>
      <c r="AW754" s="13">
        <f t="shared" si="179"/>
        <v>7</v>
      </c>
      <c r="AX754" s="13" t="s">
        <v>1401</v>
      </c>
      <c r="AY754" s="13">
        <f t="shared" si="180"/>
        <v>4</v>
      </c>
      <c r="AZ754" s="13" t="str">
        <f t="shared" si="181"/>
        <v>石灵明魂珠-7 等级-4</v>
      </c>
      <c r="BA754" s="25" t="s">
        <v>1409</v>
      </c>
      <c r="BB754" s="14">
        <f t="shared" si="182"/>
        <v>1600</v>
      </c>
      <c r="BC754" s="25" t="s">
        <v>1410</v>
      </c>
      <c r="BD754" s="14">
        <f t="shared" si="183"/>
        <v>800</v>
      </c>
      <c r="BE754" s="25" t="s">
        <v>1411</v>
      </c>
      <c r="BF754" s="14">
        <f t="shared" si="184"/>
        <v>32000</v>
      </c>
    </row>
    <row r="755" spans="45:58" ht="16.5" x14ac:dyDescent="0.2">
      <c r="AS755" s="13">
        <v>752</v>
      </c>
      <c r="AT755" s="13">
        <f t="shared" si="177"/>
        <v>12</v>
      </c>
      <c r="AU755" s="13">
        <f t="shared" si="178"/>
        <v>1102014</v>
      </c>
      <c r="AV755" s="13" t="s">
        <v>1380</v>
      </c>
      <c r="AW755" s="13">
        <f t="shared" si="179"/>
        <v>7</v>
      </c>
      <c r="AX755" s="13" t="s">
        <v>1401</v>
      </c>
      <c r="AY755" s="13">
        <f t="shared" si="180"/>
        <v>5</v>
      </c>
      <c r="AZ755" s="13" t="str">
        <f t="shared" si="181"/>
        <v>石灵明魂珠-7 等级-5</v>
      </c>
      <c r="BA755" s="25" t="s">
        <v>1409</v>
      </c>
      <c r="BB755" s="14">
        <f t="shared" si="182"/>
        <v>2133</v>
      </c>
      <c r="BC755" s="25" t="s">
        <v>1410</v>
      </c>
      <c r="BD755" s="14">
        <f t="shared" si="183"/>
        <v>1067</v>
      </c>
      <c r="BE755" s="25" t="s">
        <v>1411</v>
      </c>
      <c r="BF755" s="14">
        <f t="shared" si="184"/>
        <v>42667</v>
      </c>
    </row>
    <row r="756" spans="45:58" ht="16.5" x14ac:dyDescent="0.2">
      <c r="AS756" s="13">
        <v>753</v>
      </c>
      <c r="AT756" s="13">
        <f t="shared" si="177"/>
        <v>12</v>
      </c>
      <c r="AU756" s="13">
        <f t="shared" si="178"/>
        <v>1102014</v>
      </c>
      <c r="AV756" s="13" t="s">
        <v>1380</v>
      </c>
      <c r="AW756" s="13">
        <f t="shared" si="179"/>
        <v>7</v>
      </c>
      <c r="AX756" s="13" t="s">
        <v>1401</v>
      </c>
      <c r="AY756" s="13">
        <f t="shared" si="180"/>
        <v>6</v>
      </c>
      <c r="AZ756" s="13" t="str">
        <f t="shared" si="181"/>
        <v>石灵明魂珠-7 等级-6</v>
      </c>
      <c r="BA756" s="25" t="s">
        <v>1409</v>
      </c>
      <c r="BB756" s="14">
        <f t="shared" si="182"/>
        <v>2667</v>
      </c>
      <c r="BC756" s="25" t="s">
        <v>1410</v>
      </c>
      <c r="BD756" s="14">
        <f t="shared" si="183"/>
        <v>1333</v>
      </c>
      <c r="BE756" s="25" t="s">
        <v>1411</v>
      </c>
      <c r="BF756" s="14">
        <f t="shared" si="184"/>
        <v>53333</v>
      </c>
    </row>
    <row r="757" spans="45:58" ht="16.5" x14ac:dyDescent="0.2">
      <c r="AS757" s="13">
        <v>754</v>
      </c>
      <c r="AT757" s="13">
        <f t="shared" si="177"/>
        <v>12</v>
      </c>
      <c r="AU757" s="13">
        <f t="shared" si="178"/>
        <v>1102014</v>
      </c>
      <c r="AV757" s="13" t="s">
        <v>1380</v>
      </c>
      <c r="AW757" s="13">
        <f t="shared" si="179"/>
        <v>7</v>
      </c>
      <c r="AX757" s="13" t="s">
        <v>1401</v>
      </c>
      <c r="AY757" s="13">
        <f t="shared" si="180"/>
        <v>7</v>
      </c>
      <c r="AZ757" s="13" t="str">
        <f t="shared" si="181"/>
        <v>石灵明魂珠-7 等级-7</v>
      </c>
      <c r="BA757" s="25" t="s">
        <v>1409</v>
      </c>
      <c r="BB757" s="14">
        <f t="shared" si="182"/>
        <v>3200</v>
      </c>
      <c r="BC757" s="25" t="s">
        <v>1410</v>
      </c>
      <c r="BD757" s="14">
        <f t="shared" si="183"/>
        <v>1600</v>
      </c>
      <c r="BE757" s="25" t="s">
        <v>1411</v>
      </c>
      <c r="BF757" s="14">
        <f t="shared" si="184"/>
        <v>64000</v>
      </c>
    </row>
    <row r="758" spans="45:58" ht="16.5" x14ac:dyDescent="0.2">
      <c r="AS758" s="13">
        <v>755</v>
      </c>
      <c r="AT758" s="13">
        <f t="shared" si="177"/>
        <v>12</v>
      </c>
      <c r="AU758" s="13">
        <f t="shared" si="178"/>
        <v>1102014</v>
      </c>
      <c r="AV758" s="13" t="s">
        <v>1380</v>
      </c>
      <c r="AW758" s="13">
        <f t="shared" si="179"/>
        <v>7</v>
      </c>
      <c r="AX758" s="13" t="s">
        <v>1401</v>
      </c>
      <c r="AY758" s="13">
        <f t="shared" si="180"/>
        <v>8</v>
      </c>
      <c r="AZ758" s="13" t="str">
        <f t="shared" si="181"/>
        <v>石灵明魂珠-7 等级-8</v>
      </c>
      <c r="BA758" s="25" t="s">
        <v>1409</v>
      </c>
      <c r="BB758" s="14">
        <f t="shared" si="182"/>
        <v>3733</v>
      </c>
      <c r="BC758" s="25" t="s">
        <v>1410</v>
      </c>
      <c r="BD758" s="14">
        <f t="shared" si="183"/>
        <v>1867</v>
      </c>
      <c r="BE758" s="25" t="s">
        <v>1411</v>
      </c>
      <c r="BF758" s="14">
        <f t="shared" si="184"/>
        <v>74667</v>
      </c>
    </row>
    <row r="759" spans="45:58" ht="16.5" x14ac:dyDescent="0.2">
      <c r="AS759" s="13">
        <v>756</v>
      </c>
      <c r="AT759" s="13">
        <f t="shared" si="177"/>
        <v>12</v>
      </c>
      <c r="AU759" s="13">
        <f t="shared" si="178"/>
        <v>1102014</v>
      </c>
      <c r="AV759" s="13" t="s">
        <v>1380</v>
      </c>
      <c r="AW759" s="13">
        <f t="shared" si="179"/>
        <v>7</v>
      </c>
      <c r="AX759" s="13" t="s">
        <v>1401</v>
      </c>
      <c r="AY759" s="13">
        <f t="shared" si="180"/>
        <v>9</v>
      </c>
      <c r="AZ759" s="13" t="str">
        <f t="shared" si="181"/>
        <v>石灵明魂珠-7 等级-9</v>
      </c>
      <c r="BA759" s="25" t="s">
        <v>1409</v>
      </c>
      <c r="BB759" s="14">
        <f t="shared" si="182"/>
        <v>4267</v>
      </c>
      <c r="BC759" s="25" t="s">
        <v>1410</v>
      </c>
      <c r="BD759" s="14">
        <f t="shared" si="183"/>
        <v>2133</v>
      </c>
      <c r="BE759" s="25" t="s">
        <v>1411</v>
      </c>
      <c r="BF759" s="14">
        <f t="shared" si="184"/>
        <v>85333</v>
      </c>
    </row>
    <row r="760" spans="45:58" ht="16.5" x14ac:dyDescent="0.2">
      <c r="AS760" s="13">
        <v>757</v>
      </c>
      <c r="AT760" s="13">
        <f t="shared" si="177"/>
        <v>13</v>
      </c>
      <c r="AU760" s="13">
        <f t="shared" si="178"/>
        <v>1102016</v>
      </c>
      <c r="AV760" s="13" t="s">
        <v>1380</v>
      </c>
      <c r="AW760" s="13">
        <f t="shared" si="179"/>
        <v>1</v>
      </c>
      <c r="AX760" s="13" t="s">
        <v>1401</v>
      </c>
      <c r="AY760" s="13">
        <f t="shared" si="180"/>
        <v>1</v>
      </c>
      <c r="AZ760" s="13" t="str">
        <f t="shared" si="181"/>
        <v>西方龙魂珠-1 等级-1</v>
      </c>
      <c r="BA760" s="25" t="s">
        <v>1409</v>
      </c>
      <c r="BB760" s="14">
        <f t="shared" si="182"/>
        <v>58</v>
      </c>
      <c r="BC760" s="25" t="s">
        <v>1410</v>
      </c>
      <c r="BD760" s="14">
        <f t="shared" si="183"/>
        <v>32</v>
      </c>
      <c r="BE760" s="25" t="s">
        <v>1411</v>
      </c>
      <c r="BF760" s="14">
        <f t="shared" si="184"/>
        <v>1440</v>
      </c>
    </row>
    <row r="761" spans="45:58" ht="16.5" x14ac:dyDescent="0.2">
      <c r="AS761" s="13">
        <v>758</v>
      </c>
      <c r="AT761" s="13">
        <f t="shared" si="177"/>
        <v>13</v>
      </c>
      <c r="AU761" s="13">
        <f t="shared" si="178"/>
        <v>1102016</v>
      </c>
      <c r="AV761" s="13" t="s">
        <v>1380</v>
      </c>
      <c r="AW761" s="13">
        <f t="shared" si="179"/>
        <v>1</v>
      </c>
      <c r="AX761" s="13" t="s">
        <v>1401</v>
      </c>
      <c r="AY761" s="13">
        <f t="shared" si="180"/>
        <v>2</v>
      </c>
      <c r="AZ761" s="13" t="str">
        <f t="shared" si="181"/>
        <v>西方龙魂珠-1 等级-2</v>
      </c>
      <c r="BA761" s="25" t="s">
        <v>1409</v>
      </c>
      <c r="BB761" s="14">
        <f t="shared" si="182"/>
        <v>88</v>
      </c>
      <c r="BC761" s="25" t="s">
        <v>1410</v>
      </c>
      <c r="BD761" s="14">
        <f t="shared" si="183"/>
        <v>48</v>
      </c>
      <c r="BE761" s="25" t="s">
        <v>1411</v>
      </c>
      <c r="BF761" s="14">
        <f t="shared" si="184"/>
        <v>2160</v>
      </c>
    </row>
    <row r="762" spans="45:58" ht="16.5" x14ac:dyDescent="0.2">
      <c r="AS762" s="13">
        <v>759</v>
      </c>
      <c r="AT762" s="13">
        <f t="shared" si="177"/>
        <v>13</v>
      </c>
      <c r="AU762" s="13">
        <f t="shared" si="178"/>
        <v>1102016</v>
      </c>
      <c r="AV762" s="13" t="s">
        <v>1380</v>
      </c>
      <c r="AW762" s="13">
        <f t="shared" si="179"/>
        <v>1</v>
      </c>
      <c r="AX762" s="13" t="s">
        <v>1401</v>
      </c>
      <c r="AY762" s="13">
        <f t="shared" si="180"/>
        <v>3</v>
      </c>
      <c r="AZ762" s="13" t="str">
        <f t="shared" si="181"/>
        <v>西方龙魂珠-1 等级-3</v>
      </c>
      <c r="BA762" s="25" t="s">
        <v>1409</v>
      </c>
      <c r="BB762" s="14">
        <f t="shared" si="182"/>
        <v>118</v>
      </c>
      <c r="BC762" s="25" t="s">
        <v>1410</v>
      </c>
      <c r="BD762" s="14">
        <f t="shared" si="183"/>
        <v>64</v>
      </c>
      <c r="BE762" s="25" t="s">
        <v>1411</v>
      </c>
      <c r="BF762" s="14">
        <f t="shared" si="184"/>
        <v>2880</v>
      </c>
    </row>
    <row r="763" spans="45:58" ht="16.5" x14ac:dyDescent="0.2">
      <c r="AS763" s="13">
        <v>760</v>
      </c>
      <c r="AT763" s="13">
        <f t="shared" si="177"/>
        <v>13</v>
      </c>
      <c r="AU763" s="13">
        <f t="shared" si="178"/>
        <v>1102016</v>
      </c>
      <c r="AV763" s="13" t="s">
        <v>1380</v>
      </c>
      <c r="AW763" s="13">
        <f t="shared" si="179"/>
        <v>1</v>
      </c>
      <c r="AX763" s="13" t="s">
        <v>1401</v>
      </c>
      <c r="AY763" s="13">
        <f t="shared" si="180"/>
        <v>4</v>
      </c>
      <c r="AZ763" s="13" t="str">
        <f t="shared" si="181"/>
        <v>西方龙魂珠-1 等级-4</v>
      </c>
      <c r="BA763" s="25" t="s">
        <v>1409</v>
      </c>
      <c r="BB763" s="14">
        <f t="shared" si="182"/>
        <v>176</v>
      </c>
      <c r="BC763" s="25" t="s">
        <v>1410</v>
      </c>
      <c r="BD763" s="14">
        <f t="shared" si="183"/>
        <v>96</v>
      </c>
      <c r="BE763" s="25" t="s">
        <v>1411</v>
      </c>
      <c r="BF763" s="14">
        <f t="shared" si="184"/>
        <v>4320</v>
      </c>
    </row>
    <row r="764" spans="45:58" ht="16.5" x14ac:dyDescent="0.2">
      <c r="AS764" s="13">
        <v>761</v>
      </c>
      <c r="AT764" s="13">
        <f t="shared" si="177"/>
        <v>13</v>
      </c>
      <c r="AU764" s="13">
        <f t="shared" si="178"/>
        <v>1102016</v>
      </c>
      <c r="AV764" s="13" t="s">
        <v>1380</v>
      </c>
      <c r="AW764" s="13">
        <f t="shared" si="179"/>
        <v>1</v>
      </c>
      <c r="AX764" s="13" t="s">
        <v>1401</v>
      </c>
      <c r="AY764" s="13">
        <f t="shared" si="180"/>
        <v>5</v>
      </c>
      <c r="AZ764" s="13" t="str">
        <f t="shared" si="181"/>
        <v>西方龙魂珠-1 等级-5</v>
      </c>
      <c r="BA764" s="25" t="s">
        <v>1409</v>
      </c>
      <c r="BB764" s="14">
        <f t="shared" si="182"/>
        <v>234</v>
      </c>
      <c r="BC764" s="25" t="s">
        <v>1410</v>
      </c>
      <c r="BD764" s="14">
        <f t="shared" si="183"/>
        <v>128</v>
      </c>
      <c r="BE764" s="25" t="s">
        <v>1411</v>
      </c>
      <c r="BF764" s="14">
        <f t="shared" si="184"/>
        <v>5760</v>
      </c>
    </row>
    <row r="765" spans="45:58" ht="16.5" x14ac:dyDescent="0.2">
      <c r="AS765" s="13">
        <v>762</v>
      </c>
      <c r="AT765" s="13">
        <f t="shared" si="177"/>
        <v>13</v>
      </c>
      <c r="AU765" s="13">
        <f t="shared" si="178"/>
        <v>1102016</v>
      </c>
      <c r="AV765" s="13" t="s">
        <v>1380</v>
      </c>
      <c r="AW765" s="13">
        <f t="shared" si="179"/>
        <v>1</v>
      </c>
      <c r="AX765" s="13" t="s">
        <v>1401</v>
      </c>
      <c r="AY765" s="13">
        <f t="shared" si="180"/>
        <v>6</v>
      </c>
      <c r="AZ765" s="13" t="str">
        <f t="shared" si="181"/>
        <v>西方龙魂珠-1 等级-6</v>
      </c>
      <c r="BA765" s="25" t="s">
        <v>1409</v>
      </c>
      <c r="BB765" s="14">
        <f t="shared" si="182"/>
        <v>294</v>
      </c>
      <c r="BC765" s="25" t="s">
        <v>1410</v>
      </c>
      <c r="BD765" s="14">
        <f t="shared" si="183"/>
        <v>160</v>
      </c>
      <c r="BE765" s="25" t="s">
        <v>1411</v>
      </c>
      <c r="BF765" s="14">
        <f t="shared" si="184"/>
        <v>7200</v>
      </c>
    </row>
    <row r="766" spans="45:58" ht="16.5" x14ac:dyDescent="0.2">
      <c r="AS766" s="13">
        <v>763</v>
      </c>
      <c r="AT766" s="13">
        <f t="shared" si="177"/>
        <v>13</v>
      </c>
      <c r="AU766" s="13">
        <f t="shared" si="178"/>
        <v>1102016</v>
      </c>
      <c r="AV766" s="13" t="s">
        <v>1380</v>
      </c>
      <c r="AW766" s="13">
        <f t="shared" si="179"/>
        <v>1</v>
      </c>
      <c r="AX766" s="13" t="s">
        <v>1401</v>
      </c>
      <c r="AY766" s="13">
        <f t="shared" si="180"/>
        <v>7</v>
      </c>
      <c r="AZ766" s="13" t="str">
        <f t="shared" si="181"/>
        <v>西方龙魂珠-1 等级-7</v>
      </c>
      <c r="BA766" s="25" t="s">
        <v>1409</v>
      </c>
      <c r="BB766" s="14">
        <f t="shared" si="182"/>
        <v>352</v>
      </c>
      <c r="BC766" s="25" t="s">
        <v>1410</v>
      </c>
      <c r="BD766" s="14">
        <f t="shared" si="183"/>
        <v>192</v>
      </c>
      <c r="BE766" s="25" t="s">
        <v>1411</v>
      </c>
      <c r="BF766" s="14">
        <f t="shared" si="184"/>
        <v>8640</v>
      </c>
    </row>
    <row r="767" spans="45:58" ht="16.5" x14ac:dyDescent="0.2">
      <c r="AS767" s="13">
        <v>764</v>
      </c>
      <c r="AT767" s="13">
        <f t="shared" si="177"/>
        <v>13</v>
      </c>
      <c r="AU767" s="13">
        <f t="shared" si="178"/>
        <v>1102016</v>
      </c>
      <c r="AV767" s="13" t="s">
        <v>1380</v>
      </c>
      <c r="AW767" s="13">
        <f t="shared" si="179"/>
        <v>1</v>
      </c>
      <c r="AX767" s="13" t="s">
        <v>1401</v>
      </c>
      <c r="AY767" s="13">
        <f t="shared" si="180"/>
        <v>8</v>
      </c>
      <c r="AZ767" s="13" t="str">
        <f t="shared" si="181"/>
        <v>西方龙魂珠-1 等级-8</v>
      </c>
      <c r="BA767" s="25" t="s">
        <v>1409</v>
      </c>
      <c r="BB767" s="14">
        <f t="shared" si="182"/>
        <v>410</v>
      </c>
      <c r="BC767" s="25" t="s">
        <v>1410</v>
      </c>
      <c r="BD767" s="14">
        <f t="shared" si="183"/>
        <v>224</v>
      </c>
      <c r="BE767" s="25" t="s">
        <v>1411</v>
      </c>
      <c r="BF767" s="14">
        <f t="shared" si="184"/>
        <v>10080</v>
      </c>
    </row>
    <row r="768" spans="45:58" ht="16.5" x14ac:dyDescent="0.2">
      <c r="AS768" s="13">
        <v>765</v>
      </c>
      <c r="AT768" s="13">
        <f t="shared" si="177"/>
        <v>13</v>
      </c>
      <c r="AU768" s="13">
        <f t="shared" si="178"/>
        <v>1102016</v>
      </c>
      <c r="AV768" s="13" t="s">
        <v>1380</v>
      </c>
      <c r="AW768" s="13">
        <f t="shared" si="179"/>
        <v>1</v>
      </c>
      <c r="AX768" s="13" t="s">
        <v>1401</v>
      </c>
      <c r="AY768" s="13">
        <f t="shared" si="180"/>
        <v>9</v>
      </c>
      <c r="AZ768" s="13" t="str">
        <f t="shared" si="181"/>
        <v>西方龙魂珠-1 等级-9</v>
      </c>
      <c r="BA768" s="25" t="s">
        <v>1409</v>
      </c>
      <c r="BB768" s="14">
        <f t="shared" si="182"/>
        <v>470</v>
      </c>
      <c r="BC768" s="25" t="s">
        <v>1410</v>
      </c>
      <c r="BD768" s="14">
        <f t="shared" si="183"/>
        <v>256</v>
      </c>
      <c r="BE768" s="25" t="s">
        <v>1411</v>
      </c>
      <c r="BF768" s="14">
        <f t="shared" si="184"/>
        <v>11520</v>
      </c>
    </row>
    <row r="769" spans="45:58" ht="16.5" x14ac:dyDescent="0.2">
      <c r="AS769" s="13">
        <v>766</v>
      </c>
      <c r="AT769" s="13">
        <f t="shared" si="177"/>
        <v>13</v>
      </c>
      <c r="AU769" s="13">
        <f t="shared" si="178"/>
        <v>1102016</v>
      </c>
      <c r="AV769" s="13" t="s">
        <v>1380</v>
      </c>
      <c r="AW769" s="13">
        <f t="shared" si="179"/>
        <v>2</v>
      </c>
      <c r="AX769" s="13" t="s">
        <v>1401</v>
      </c>
      <c r="AY769" s="13">
        <f t="shared" si="180"/>
        <v>1</v>
      </c>
      <c r="AZ769" s="13" t="str">
        <f t="shared" si="181"/>
        <v>西方龙魂珠-2 等级-1</v>
      </c>
      <c r="BA769" s="25" t="s">
        <v>1409</v>
      </c>
      <c r="BB769" s="14">
        <f t="shared" si="182"/>
        <v>88</v>
      </c>
      <c r="BC769" s="25" t="s">
        <v>1410</v>
      </c>
      <c r="BD769" s="14">
        <f t="shared" si="183"/>
        <v>48</v>
      </c>
      <c r="BE769" s="25" t="s">
        <v>1411</v>
      </c>
      <c r="BF769" s="14">
        <f t="shared" si="184"/>
        <v>2160</v>
      </c>
    </row>
    <row r="770" spans="45:58" ht="16.5" x14ac:dyDescent="0.2">
      <c r="AS770" s="13">
        <v>767</v>
      </c>
      <c r="AT770" s="13">
        <f t="shared" si="177"/>
        <v>13</v>
      </c>
      <c r="AU770" s="13">
        <f t="shared" si="178"/>
        <v>1102016</v>
      </c>
      <c r="AV770" s="13" t="s">
        <v>1380</v>
      </c>
      <c r="AW770" s="13">
        <f t="shared" si="179"/>
        <v>2</v>
      </c>
      <c r="AX770" s="13" t="s">
        <v>1401</v>
      </c>
      <c r="AY770" s="13">
        <f t="shared" si="180"/>
        <v>2</v>
      </c>
      <c r="AZ770" s="13" t="str">
        <f t="shared" si="181"/>
        <v>西方龙魂珠-2 等级-2</v>
      </c>
      <c r="BA770" s="25" t="s">
        <v>1409</v>
      </c>
      <c r="BB770" s="14">
        <f t="shared" si="182"/>
        <v>132</v>
      </c>
      <c r="BC770" s="25" t="s">
        <v>1410</v>
      </c>
      <c r="BD770" s="14">
        <f t="shared" si="183"/>
        <v>72</v>
      </c>
      <c r="BE770" s="25" t="s">
        <v>1411</v>
      </c>
      <c r="BF770" s="14">
        <f t="shared" si="184"/>
        <v>3240</v>
      </c>
    </row>
    <row r="771" spans="45:58" ht="16.5" x14ac:dyDescent="0.2">
      <c r="AS771" s="13">
        <v>768</v>
      </c>
      <c r="AT771" s="13">
        <f t="shared" si="177"/>
        <v>13</v>
      </c>
      <c r="AU771" s="13">
        <f t="shared" si="178"/>
        <v>1102016</v>
      </c>
      <c r="AV771" s="13" t="s">
        <v>1380</v>
      </c>
      <c r="AW771" s="13">
        <f t="shared" si="179"/>
        <v>2</v>
      </c>
      <c r="AX771" s="13" t="s">
        <v>1401</v>
      </c>
      <c r="AY771" s="13">
        <f t="shared" si="180"/>
        <v>3</v>
      </c>
      <c r="AZ771" s="13" t="str">
        <f t="shared" si="181"/>
        <v>西方龙魂珠-2 等级-3</v>
      </c>
      <c r="BA771" s="25" t="s">
        <v>1409</v>
      </c>
      <c r="BB771" s="14">
        <f t="shared" si="182"/>
        <v>176</v>
      </c>
      <c r="BC771" s="25" t="s">
        <v>1410</v>
      </c>
      <c r="BD771" s="14">
        <f t="shared" si="183"/>
        <v>96</v>
      </c>
      <c r="BE771" s="25" t="s">
        <v>1411</v>
      </c>
      <c r="BF771" s="14">
        <f t="shared" si="184"/>
        <v>4320</v>
      </c>
    </row>
    <row r="772" spans="45:58" ht="16.5" x14ac:dyDescent="0.2">
      <c r="AS772" s="13">
        <v>769</v>
      </c>
      <c r="AT772" s="13">
        <f t="shared" si="177"/>
        <v>13</v>
      </c>
      <c r="AU772" s="13">
        <f t="shared" si="178"/>
        <v>1102016</v>
      </c>
      <c r="AV772" s="13" t="s">
        <v>1380</v>
      </c>
      <c r="AW772" s="13">
        <f t="shared" si="179"/>
        <v>2</v>
      </c>
      <c r="AX772" s="13" t="s">
        <v>1401</v>
      </c>
      <c r="AY772" s="13">
        <f t="shared" si="180"/>
        <v>4</v>
      </c>
      <c r="AZ772" s="13" t="str">
        <f t="shared" si="181"/>
        <v>西方龙魂珠-2 等级-4</v>
      </c>
      <c r="BA772" s="25" t="s">
        <v>1409</v>
      </c>
      <c r="BB772" s="14">
        <f t="shared" si="182"/>
        <v>264</v>
      </c>
      <c r="BC772" s="25" t="s">
        <v>1410</v>
      </c>
      <c r="BD772" s="14">
        <f t="shared" si="183"/>
        <v>144</v>
      </c>
      <c r="BE772" s="25" t="s">
        <v>1411</v>
      </c>
      <c r="BF772" s="14">
        <f t="shared" si="184"/>
        <v>6480</v>
      </c>
    </row>
    <row r="773" spans="45:58" ht="16.5" x14ac:dyDescent="0.2">
      <c r="AS773" s="13">
        <v>770</v>
      </c>
      <c r="AT773" s="13">
        <f t="shared" ref="AT773:AT836" si="185">INT((AS773-1)/63)+1</f>
        <v>13</v>
      </c>
      <c r="AU773" s="13">
        <f t="shared" ref="AU773:AU836" si="186">INDEX($W$4:$W$19,AT773)</f>
        <v>1102016</v>
      </c>
      <c r="AV773" s="13" t="s">
        <v>1380</v>
      </c>
      <c r="AW773" s="13">
        <f t="shared" ref="AW773:AW836" si="187">INT(((AS773-(AT773-1)*63)-1)/9)+1</f>
        <v>2</v>
      </c>
      <c r="AX773" s="13" t="s">
        <v>1401</v>
      </c>
      <c r="AY773" s="13">
        <f t="shared" ref="AY773:AY836" si="188">AS773-(AT773-1)*63-(AW773-1)*9</f>
        <v>5</v>
      </c>
      <c r="AZ773" s="13" t="str">
        <f t="shared" ref="AZ773:AZ836" si="189">INDEX($X$4:$X$19,AT773)&amp;"魂珠-"&amp;AW773&amp;" 等级-"&amp;AY773</f>
        <v>西方龙魂珠-2 等级-5</v>
      </c>
      <c r="BA773" s="25" t="s">
        <v>1409</v>
      </c>
      <c r="BB773" s="14">
        <f t="shared" ref="BB773:BB836" si="190">ROUND(INDEX(Q$4:Q$66,($AW773-1)*9+$AY773)*INDEX(AC$4:AC$19,$AT773),0)</f>
        <v>352</v>
      </c>
      <c r="BC773" s="25" t="s">
        <v>1410</v>
      </c>
      <c r="BD773" s="14">
        <f t="shared" ref="BD773:BD836" si="191">ROUND(INDEX(R$4:R$66,($AW773-1)*9+$AY773)*INDEX(AD$4:AD$19,$AT773),0)</f>
        <v>192</v>
      </c>
      <c r="BE773" s="25" t="s">
        <v>1411</v>
      </c>
      <c r="BF773" s="14">
        <f t="shared" ref="BF773:BF836" si="192">ROUND(INDEX(S$4:S$66,($AW773-1)*9+$AY773)*INDEX(AE$4:AE$19,$AT773),0)</f>
        <v>8640</v>
      </c>
    </row>
    <row r="774" spans="45:58" ht="16.5" x14ac:dyDescent="0.2">
      <c r="AS774" s="13">
        <v>771</v>
      </c>
      <c r="AT774" s="13">
        <f t="shared" si="185"/>
        <v>13</v>
      </c>
      <c r="AU774" s="13">
        <f t="shared" si="186"/>
        <v>1102016</v>
      </c>
      <c r="AV774" s="13" t="s">
        <v>1380</v>
      </c>
      <c r="AW774" s="13">
        <f t="shared" si="187"/>
        <v>2</v>
      </c>
      <c r="AX774" s="13" t="s">
        <v>1401</v>
      </c>
      <c r="AY774" s="13">
        <f t="shared" si="188"/>
        <v>6</v>
      </c>
      <c r="AZ774" s="13" t="str">
        <f t="shared" si="189"/>
        <v>西方龙魂珠-2 等级-6</v>
      </c>
      <c r="BA774" s="25" t="s">
        <v>1409</v>
      </c>
      <c r="BB774" s="14">
        <f t="shared" si="190"/>
        <v>440</v>
      </c>
      <c r="BC774" s="25" t="s">
        <v>1410</v>
      </c>
      <c r="BD774" s="14">
        <f t="shared" si="191"/>
        <v>240</v>
      </c>
      <c r="BE774" s="25" t="s">
        <v>1411</v>
      </c>
      <c r="BF774" s="14">
        <f t="shared" si="192"/>
        <v>10800</v>
      </c>
    </row>
    <row r="775" spans="45:58" ht="16.5" x14ac:dyDescent="0.2">
      <c r="AS775" s="13">
        <v>772</v>
      </c>
      <c r="AT775" s="13">
        <f t="shared" si="185"/>
        <v>13</v>
      </c>
      <c r="AU775" s="13">
        <f t="shared" si="186"/>
        <v>1102016</v>
      </c>
      <c r="AV775" s="13" t="s">
        <v>1380</v>
      </c>
      <c r="AW775" s="13">
        <f t="shared" si="187"/>
        <v>2</v>
      </c>
      <c r="AX775" s="13" t="s">
        <v>1401</v>
      </c>
      <c r="AY775" s="13">
        <f t="shared" si="188"/>
        <v>7</v>
      </c>
      <c r="AZ775" s="13" t="str">
        <f t="shared" si="189"/>
        <v>西方龙魂珠-2 等级-7</v>
      </c>
      <c r="BA775" s="25" t="s">
        <v>1409</v>
      </c>
      <c r="BB775" s="14">
        <f t="shared" si="190"/>
        <v>528</v>
      </c>
      <c r="BC775" s="25" t="s">
        <v>1410</v>
      </c>
      <c r="BD775" s="14">
        <f t="shared" si="191"/>
        <v>288</v>
      </c>
      <c r="BE775" s="25" t="s">
        <v>1411</v>
      </c>
      <c r="BF775" s="14">
        <f t="shared" si="192"/>
        <v>12960</v>
      </c>
    </row>
    <row r="776" spans="45:58" ht="16.5" x14ac:dyDescent="0.2">
      <c r="AS776" s="13">
        <v>773</v>
      </c>
      <c r="AT776" s="13">
        <f t="shared" si="185"/>
        <v>13</v>
      </c>
      <c r="AU776" s="13">
        <f t="shared" si="186"/>
        <v>1102016</v>
      </c>
      <c r="AV776" s="13" t="s">
        <v>1380</v>
      </c>
      <c r="AW776" s="13">
        <f t="shared" si="187"/>
        <v>2</v>
      </c>
      <c r="AX776" s="13" t="s">
        <v>1401</v>
      </c>
      <c r="AY776" s="13">
        <f t="shared" si="188"/>
        <v>8</v>
      </c>
      <c r="AZ776" s="13" t="str">
        <f t="shared" si="189"/>
        <v>西方龙魂珠-2 等级-8</v>
      </c>
      <c r="BA776" s="25" t="s">
        <v>1409</v>
      </c>
      <c r="BB776" s="14">
        <f t="shared" si="190"/>
        <v>616</v>
      </c>
      <c r="BC776" s="25" t="s">
        <v>1410</v>
      </c>
      <c r="BD776" s="14">
        <f t="shared" si="191"/>
        <v>336</v>
      </c>
      <c r="BE776" s="25" t="s">
        <v>1411</v>
      </c>
      <c r="BF776" s="14">
        <f t="shared" si="192"/>
        <v>15120</v>
      </c>
    </row>
    <row r="777" spans="45:58" ht="16.5" x14ac:dyDescent="0.2">
      <c r="AS777" s="13">
        <v>774</v>
      </c>
      <c r="AT777" s="13">
        <f t="shared" si="185"/>
        <v>13</v>
      </c>
      <c r="AU777" s="13">
        <f t="shared" si="186"/>
        <v>1102016</v>
      </c>
      <c r="AV777" s="13" t="s">
        <v>1380</v>
      </c>
      <c r="AW777" s="13">
        <f t="shared" si="187"/>
        <v>2</v>
      </c>
      <c r="AX777" s="13" t="s">
        <v>1401</v>
      </c>
      <c r="AY777" s="13">
        <f t="shared" si="188"/>
        <v>9</v>
      </c>
      <c r="AZ777" s="13" t="str">
        <f t="shared" si="189"/>
        <v>西方龙魂珠-2 等级-9</v>
      </c>
      <c r="BA777" s="25" t="s">
        <v>1409</v>
      </c>
      <c r="BB777" s="14">
        <f t="shared" si="190"/>
        <v>704</v>
      </c>
      <c r="BC777" s="25" t="s">
        <v>1410</v>
      </c>
      <c r="BD777" s="14">
        <f t="shared" si="191"/>
        <v>384</v>
      </c>
      <c r="BE777" s="25" t="s">
        <v>1411</v>
      </c>
      <c r="BF777" s="14">
        <f t="shared" si="192"/>
        <v>17280</v>
      </c>
    </row>
    <row r="778" spans="45:58" ht="16.5" x14ac:dyDescent="0.2">
      <c r="AS778" s="13">
        <v>775</v>
      </c>
      <c r="AT778" s="13">
        <f t="shared" si="185"/>
        <v>13</v>
      </c>
      <c r="AU778" s="13">
        <f t="shared" si="186"/>
        <v>1102016</v>
      </c>
      <c r="AV778" s="13" t="s">
        <v>1380</v>
      </c>
      <c r="AW778" s="13">
        <f t="shared" si="187"/>
        <v>3</v>
      </c>
      <c r="AX778" s="13" t="s">
        <v>1401</v>
      </c>
      <c r="AY778" s="13">
        <f t="shared" si="188"/>
        <v>1</v>
      </c>
      <c r="AZ778" s="13" t="str">
        <f t="shared" si="189"/>
        <v>西方龙魂珠-3 等级-1</v>
      </c>
      <c r="BA778" s="25" t="s">
        <v>1409</v>
      </c>
      <c r="BB778" s="14">
        <f t="shared" si="190"/>
        <v>118</v>
      </c>
      <c r="BC778" s="25" t="s">
        <v>1410</v>
      </c>
      <c r="BD778" s="14">
        <f t="shared" si="191"/>
        <v>64</v>
      </c>
      <c r="BE778" s="25" t="s">
        <v>1411</v>
      </c>
      <c r="BF778" s="14">
        <f t="shared" si="192"/>
        <v>2880</v>
      </c>
    </row>
    <row r="779" spans="45:58" ht="16.5" x14ac:dyDescent="0.2">
      <c r="AS779" s="13">
        <v>776</v>
      </c>
      <c r="AT779" s="13">
        <f t="shared" si="185"/>
        <v>13</v>
      </c>
      <c r="AU779" s="13">
        <f t="shared" si="186"/>
        <v>1102016</v>
      </c>
      <c r="AV779" s="13" t="s">
        <v>1380</v>
      </c>
      <c r="AW779" s="13">
        <f t="shared" si="187"/>
        <v>3</v>
      </c>
      <c r="AX779" s="13" t="s">
        <v>1401</v>
      </c>
      <c r="AY779" s="13">
        <f t="shared" si="188"/>
        <v>2</v>
      </c>
      <c r="AZ779" s="13" t="str">
        <f t="shared" si="189"/>
        <v>西方龙魂珠-3 等级-2</v>
      </c>
      <c r="BA779" s="25" t="s">
        <v>1409</v>
      </c>
      <c r="BB779" s="14">
        <f t="shared" si="190"/>
        <v>176</v>
      </c>
      <c r="BC779" s="25" t="s">
        <v>1410</v>
      </c>
      <c r="BD779" s="14">
        <f t="shared" si="191"/>
        <v>96</v>
      </c>
      <c r="BE779" s="25" t="s">
        <v>1411</v>
      </c>
      <c r="BF779" s="14">
        <f t="shared" si="192"/>
        <v>4320</v>
      </c>
    </row>
    <row r="780" spans="45:58" ht="16.5" x14ac:dyDescent="0.2">
      <c r="AS780" s="13">
        <v>777</v>
      </c>
      <c r="AT780" s="13">
        <f t="shared" si="185"/>
        <v>13</v>
      </c>
      <c r="AU780" s="13">
        <f t="shared" si="186"/>
        <v>1102016</v>
      </c>
      <c r="AV780" s="13" t="s">
        <v>1380</v>
      </c>
      <c r="AW780" s="13">
        <f t="shared" si="187"/>
        <v>3</v>
      </c>
      <c r="AX780" s="13" t="s">
        <v>1401</v>
      </c>
      <c r="AY780" s="13">
        <f t="shared" si="188"/>
        <v>3</v>
      </c>
      <c r="AZ780" s="13" t="str">
        <f t="shared" si="189"/>
        <v>西方龙魂珠-3 等级-3</v>
      </c>
      <c r="BA780" s="25" t="s">
        <v>1409</v>
      </c>
      <c r="BB780" s="14">
        <f t="shared" si="190"/>
        <v>234</v>
      </c>
      <c r="BC780" s="25" t="s">
        <v>1410</v>
      </c>
      <c r="BD780" s="14">
        <f t="shared" si="191"/>
        <v>128</v>
      </c>
      <c r="BE780" s="25" t="s">
        <v>1411</v>
      </c>
      <c r="BF780" s="14">
        <f t="shared" si="192"/>
        <v>5760</v>
      </c>
    </row>
    <row r="781" spans="45:58" ht="16.5" x14ac:dyDescent="0.2">
      <c r="AS781" s="13">
        <v>778</v>
      </c>
      <c r="AT781" s="13">
        <f t="shared" si="185"/>
        <v>13</v>
      </c>
      <c r="AU781" s="13">
        <f t="shared" si="186"/>
        <v>1102016</v>
      </c>
      <c r="AV781" s="13" t="s">
        <v>1380</v>
      </c>
      <c r="AW781" s="13">
        <f t="shared" si="187"/>
        <v>3</v>
      </c>
      <c r="AX781" s="13" t="s">
        <v>1401</v>
      </c>
      <c r="AY781" s="13">
        <f t="shared" si="188"/>
        <v>4</v>
      </c>
      <c r="AZ781" s="13" t="str">
        <f t="shared" si="189"/>
        <v>西方龙魂珠-3 等级-4</v>
      </c>
      <c r="BA781" s="25" t="s">
        <v>1409</v>
      </c>
      <c r="BB781" s="14">
        <f t="shared" si="190"/>
        <v>352</v>
      </c>
      <c r="BC781" s="25" t="s">
        <v>1410</v>
      </c>
      <c r="BD781" s="14">
        <f t="shared" si="191"/>
        <v>192</v>
      </c>
      <c r="BE781" s="25" t="s">
        <v>1411</v>
      </c>
      <c r="BF781" s="14">
        <f t="shared" si="192"/>
        <v>8640</v>
      </c>
    </row>
    <row r="782" spans="45:58" ht="16.5" x14ac:dyDescent="0.2">
      <c r="AS782" s="13">
        <v>779</v>
      </c>
      <c r="AT782" s="13">
        <f t="shared" si="185"/>
        <v>13</v>
      </c>
      <c r="AU782" s="13">
        <f t="shared" si="186"/>
        <v>1102016</v>
      </c>
      <c r="AV782" s="13" t="s">
        <v>1380</v>
      </c>
      <c r="AW782" s="13">
        <f t="shared" si="187"/>
        <v>3</v>
      </c>
      <c r="AX782" s="13" t="s">
        <v>1401</v>
      </c>
      <c r="AY782" s="13">
        <f t="shared" si="188"/>
        <v>5</v>
      </c>
      <c r="AZ782" s="13" t="str">
        <f t="shared" si="189"/>
        <v>西方龙魂珠-3 等级-5</v>
      </c>
      <c r="BA782" s="25" t="s">
        <v>1409</v>
      </c>
      <c r="BB782" s="14">
        <f t="shared" si="190"/>
        <v>470</v>
      </c>
      <c r="BC782" s="25" t="s">
        <v>1410</v>
      </c>
      <c r="BD782" s="14">
        <f t="shared" si="191"/>
        <v>256</v>
      </c>
      <c r="BE782" s="25" t="s">
        <v>1411</v>
      </c>
      <c r="BF782" s="14">
        <f t="shared" si="192"/>
        <v>11520</v>
      </c>
    </row>
    <row r="783" spans="45:58" ht="16.5" x14ac:dyDescent="0.2">
      <c r="AS783" s="13">
        <v>780</v>
      </c>
      <c r="AT783" s="13">
        <f t="shared" si="185"/>
        <v>13</v>
      </c>
      <c r="AU783" s="13">
        <f t="shared" si="186"/>
        <v>1102016</v>
      </c>
      <c r="AV783" s="13" t="s">
        <v>1380</v>
      </c>
      <c r="AW783" s="13">
        <f t="shared" si="187"/>
        <v>3</v>
      </c>
      <c r="AX783" s="13" t="s">
        <v>1401</v>
      </c>
      <c r="AY783" s="13">
        <f t="shared" si="188"/>
        <v>6</v>
      </c>
      <c r="AZ783" s="13" t="str">
        <f t="shared" si="189"/>
        <v>西方龙魂珠-3 等级-6</v>
      </c>
      <c r="BA783" s="25" t="s">
        <v>1409</v>
      </c>
      <c r="BB783" s="14">
        <f t="shared" si="190"/>
        <v>586</v>
      </c>
      <c r="BC783" s="25" t="s">
        <v>1410</v>
      </c>
      <c r="BD783" s="14">
        <f t="shared" si="191"/>
        <v>320</v>
      </c>
      <c r="BE783" s="25" t="s">
        <v>1411</v>
      </c>
      <c r="BF783" s="14">
        <f t="shared" si="192"/>
        <v>14400</v>
      </c>
    </row>
    <row r="784" spans="45:58" ht="16.5" x14ac:dyDescent="0.2">
      <c r="AS784" s="13">
        <v>781</v>
      </c>
      <c r="AT784" s="13">
        <f t="shared" si="185"/>
        <v>13</v>
      </c>
      <c r="AU784" s="13">
        <f t="shared" si="186"/>
        <v>1102016</v>
      </c>
      <c r="AV784" s="13" t="s">
        <v>1380</v>
      </c>
      <c r="AW784" s="13">
        <f t="shared" si="187"/>
        <v>3</v>
      </c>
      <c r="AX784" s="13" t="s">
        <v>1401</v>
      </c>
      <c r="AY784" s="13">
        <f t="shared" si="188"/>
        <v>7</v>
      </c>
      <c r="AZ784" s="13" t="str">
        <f t="shared" si="189"/>
        <v>西方龙魂珠-3 等级-7</v>
      </c>
      <c r="BA784" s="25" t="s">
        <v>1409</v>
      </c>
      <c r="BB784" s="14">
        <f t="shared" si="190"/>
        <v>704</v>
      </c>
      <c r="BC784" s="25" t="s">
        <v>1410</v>
      </c>
      <c r="BD784" s="14">
        <f t="shared" si="191"/>
        <v>384</v>
      </c>
      <c r="BE784" s="25" t="s">
        <v>1411</v>
      </c>
      <c r="BF784" s="14">
        <f t="shared" si="192"/>
        <v>17280</v>
      </c>
    </row>
    <row r="785" spans="45:58" ht="16.5" x14ac:dyDescent="0.2">
      <c r="AS785" s="13">
        <v>782</v>
      </c>
      <c r="AT785" s="13">
        <f t="shared" si="185"/>
        <v>13</v>
      </c>
      <c r="AU785" s="13">
        <f t="shared" si="186"/>
        <v>1102016</v>
      </c>
      <c r="AV785" s="13" t="s">
        <v>1380</v>
      </c>
      <c r="AW785" s="13">
        <f t="shared" si="187"/>
        <v>3</v>
      </c>
      <c r="AX785" s="13" t="s">
        <v>1401</v>
      </c>
      <c r="AY785" s="13">
        <f t="shared" si="188"/>
        <v>8</v>
      </c>
      <c r="AZ785" s="13" t="str">
        <f t="shared" si="189"/>
        <v>西方龙魂珠-3 等级-8</v>
      </c>
      <c r="BA785" s="25" t="s">
        <v>1409</v>
      </c>
      <c r="BB785" s="14">
        <f t="shared" si="190"/>
        <v>822</v>
      </c>
      <c r="BC785" s="25" t="s">
        <v>1410</v>
      </c>
      <c r="BD785" s="14">
        <f t="shared" si="191"/>
        <v>448</v>
      </c>
      <c r="BE785" s="25" t="s">
        <v>1411</v>
      </c>
      <c r="BF785" s="14">
        <f t="shared" si="192"/>
        <v>20160</v>
      </c>
    </row>
    <row r="786" spans="45:58" ht="16.5" x14ac:dyDescent="0.2">
      <c r="AS786" s="13">
        <v>783</v>
      </c>
      <c r="AT786" s="13">
        <f t="shared" si="185"/>
        <v>13</v>
      </c>
      <c r="AU786" s="13">
        <f t="shared" si="186"/>
        <v>1102016</v>
      </c>
      <c r="AV786" s="13" t="s">
        <v>1380</v>
      </c>
      <c r="AW786" s="13">
        <f t="shared" si="187"/>
        <v>3</v>
      </c>
      <c r="AX786" s="13" t="s">
        <v>1401</v>
      </c>
      <c r="AY786" s="13">
        <f t="shared" si="188"/>
        <v>9</v>
      </c>
      <c r="AZ786" s="13" t="str">
        <f t="shared" si="189"/>
        <v>西方龙魂珠-3 等级-9</v>
      </c>
      <c r="BA786" s="25" t="s">
        <v>1409</v>
      </c>
      <c r="BB786" s="14">
        <f t="shared" si="190"/>
        <v>938</v>
      </c>
      <c r="BC786" s="25" t="s">
        <v>1410</v>
      </c>
      <c r="BD786" s="14">
        <f t="shared" si="191"/>
        <v>512</v>
      </c>
      <c r="BE786" s="25" t="s">
        <v>1411</v>
      </c>
      <c r="BF786" s="14">
        <f t="shared" si="192"/>
        <v>23040</v>
      </c>
    </row>
    <row r="787" spans="45:58" ht="16.5" x14ac:dyDescent="0.2">
      <c r="AS787" s="13">
        <v>784</v>
      </c>
      <c r="AT787" s="13">
        <f t="shared" si="185"/>
        <v>13</v>
      </c>
      <c r="AU787" s="13">
        <f t="shared" si="186"/>
        <v>1102016</v>
      </c>
      <c r="AV787" s="13" t="s">
        <v>1380</v>
      </c>
      <c r="AW787" s="13">
        <f t="shared" si="187"/>
        <v>4</v>
      </c>
      <c r="AX787" s="13" t="s">
        <v>1401</v>
      </c>
      <c r="AY787" s="13">
        <f t="shared" si="188"/>
        <v>1</v>
      </c>
      <c r="AZ787" s="13" t="str">
        <f t="shared" si="189"/>
        <v>西方龙魂珠-4 等级-1</v>
      </c>
      <c r="BA787" s="25" t="s">
        <v>1409</v>
      </c>
      <c r="BB787" s="14">
        <f t="shared" si="190"/>
        <v>146</v>
      </c>
      <c r="BC787" s="25" t="s">
        <v>1410</v>
      </c>
      <c r="BD787" s="14">
        <f t="shared" si="191"/>
        <v>80</v>
      </c>
      <c r="BE787" s="25" t="s">
        <v>1411</v>
      </c>
      <c r="BF787" s="14">
        <f t="shared" si="192"/>
        <v>3600</v>
      </c>
    </row>
    <row r="788" spans="45:58" ht="16.5" x14ac:dyDescent="0.2">
      <c r="AS788" s="13">
        <v>785</v>
      </c>
      <c r="AT788" s="13">
        <f t="shared" si="185"/>
        <v>13</v>
      </c>
      <c r="AU788" s="13">
        <f t="shared" si="186"/>
        <v>1102016</v>
      </c>
      <c r="AV788" s="13" t="s">
        <v>1380</v>
      </c>
      <c r="AW788" s="13">
        <f t="shared" si="187"/>
        <v>4</v>
      </c>
      <c r="AX788" s="13" t="s">
        <v>1401</v>
      </c>
      <c r="AY788" s="13">
        <f t="shared" si="188"/>
        <v>2</v>
      </c>
      <c r="AZ788" s="13" t="str">
        <f t="shared" si="189"/>
        <v>西方龙魂珠-4 等级-2</v>
      </c>
      <c r="BA788" s="25" t="s">
        <v>1409</v>
      </c>
      <c r="BB788" s="14">
        <f t="shared" si="190"/>
        <v>220</v>
      </c>
      <c r="BC788" s="25" t="s">
        <v>1410</v>
      </c>
      <c r="BD788" s="14">
        <f t="shared" si="191"/>
        <v>120</v>
      </c>
      <c r="BE788" s="25" t="s">
        <v>1411</v>
      </c>
      <c r="BF788" s="14">
        <f t="shared" si="192"/>
        <v>5400</v>
      </c>
    </row>
    <row r="789" spans="45:58" ht="16.5" x14ac:dyDescent="0.2">
      <c r="AS789" s="13">
        <v>786</v>
      </c>
      <c r="AT789" s="13">
        <f t="shared" si="185"/>
        <v>13</v>
      </c>
      <c r="AU789" s="13">
        <f t="shared" si="186"/>
        <v>1102016</v>
      </c>
      <c r="AV789" s="13" t="s">
        <v>1380</v>
      </c>
      <c r="AW789" s="13">
        <f t="shared" si="187"/>
        <v>4</v>
      </c>
      <c r="AX789" s="13" t="s">
        <v>1401</v>
      </c>
      <c r="AY789" s="13">
        <f t="shared" si="188"/>
        <v>3</v>
      </c>
      <c r="AZ789" s="13" t="str">
        <f t="shared" si="189"/>
        <v>西方龙魂珠-4 等级-3</v>
      </c>
      <c r="BA789" s="25" t="s">
        <v>1409</v>
      </c>
      <c r="BB789" s="14">
        <f t="shared" si="190"/>
        <v>294</v>
      </c>
      <c r="BC789" s="25" t="s">
        <v>1410</v>
      </c>
      <c r="BD789" s="14">
        <f t="shared" si="191"/>
        <v>160</v>
      </c>
      <c r="BE789" s="25" t="s">
        <v>1411</v>
      </c>
      <c r="BF789" s="14">
        <f t="shared" si="192"/>
        <v>7200</v>
      </c>
    </row>
    <row r="790" spans="45:58" ht="16.5" x14ac:dyDescent="0.2">
      <c r="AS790" s="13">
        <v>787</v>
      </c>
      <c r="AT790" s="13">
        <f t="shared" si="185"/>
        <v>13</v>
      </c>
      <c r="AU790" s="13">
        <f t="shared" si="186"/>
        <v>1102016</v>
      </c>
      <c r="AV790" s="13" t="s">
        <v>1380</v>
      </c>
      <c r="AW790" s="13">
        <f t="shared" si="187"/>
        <v>4</v>
      </c>
      <c r="AX790" s="13" t="s">
        <v>1401</v>
      </c>
      <c r="AY790" s="13">
        <f t="shared" si="188"/>
        <v>4</v>
      </c>
      <c r="AZ790" s="13" t="str">
        <f t="shared" si="189"/>
        <v>西方龙魂珠-4 等级-4</v>
      </c>
      <c r="BA790" s="25" t="s">
        <v>1409</v>
      </c>
      <c r="BB790" s="14">
        <f t="shared" si="190"/>
        <v>440</v>
      </c>
      <c r="BC790" s="25" t="s">
        <v>1410</v>
      </c>
      <c r="BD790" s="14">
        <f t="shared" si="191"/>
        <v>240</v>
      </c>
      <c r="BE790" s="25" t="s">
        <v>1411</v>
      </c>
      <c r="BF790" s="14">
        <f t="shared" si="192"/>
        <v>10800</v>
      </c>
    </row>
    <row r="791" spans="45:58" ht="16.5" x14ac:dyDescent="0.2">
      <c r="AS791" s="13">
        <v>788</v>
      </c>
      <c r="AT791" s="13">
        <f t="shared" si="185"/>
        <v>13</v>
      </c>
      <c r="AU791" s="13">
        <f t="shared" si="186"/>
        <v>1102016</v>
      </c>
      <c r="AV791" s="13" t="s">
        <v>1380</v>
      </c>
      <c r="AW791" s="13">
        <f t="shared" si="187"/>
        <v>4</v>
      </c>
      <c r="AX791" s="13" t="s">
        <v>1401</v>
      </c>
      <c r="AY791" s="13">
        <f t="shared" si="188"/>
        <v>5</v>
      </c>
      <c r="AZ791" s="13" t="str">
        <f t="shared" si="189"/>
        <v>西方龙魂珠-4 等级-5</v>
      </c>
      <c r="BA791" s="25" t="s">
        <v>1409</v>
      </c>
      <c r="BB791" s="14">
        <f t="shared" si="190"/>
        <v>586</v>
      </c>
      <c r="BC791" s="25" t="s">
        <v>1410</v>
      </c>
      <c r="BD791" s="14">
        <f t="shared" si="191"/>
        <v>320</v>
      </c>
      <c r="BE791" s="25" t="s">
        <v>1411</v>
      </c>
      <c r="BF791" s="14">
        <f t="shared" si="192"/>
        <v>14400</v>
      </c>
    </row>
    <row r="792" spans="45:58" ht="16.5" x14ac:dyDescent="0.2">
      <c r="AS792" s="13">
        <v>789</v>
      </c>
      <c r="AT792" s="13">
        <f t="shared" si="185"/>
        <v>13</v>
      </c>
      <c r="AU792" s="13">
        <f t="shared" si="186"/>
        <v>1102016</v>
      </c>
      <c r="AV792" s="13" t="s">
        <v>1380</v>
      </c>
      <c r="AW792" s="13">
        <f t="shared" si="187"/>
        <v>4</v>
      </c>
      <c r="AX792" s="13" t="s">
        <v>1401</v>
      </c>
      <c r="AY792" s="13">
        <f t="shared" si="188"/>
        <v>6</v>
      </c>
      <c r="AZ792" s="13" t="str">
        <f t="shared" si="189"/>
        <v>西方龙魂珠-4 等级-6</v>
      </c>
      <c r="BA792" s="25" t="s">
        <v>1409</v>
      </c>
      <c r="BB792" s="14">
        <f t="shared" si="190"/>
        <v>734</v>
      </c>
      <c r="BC792" s="25" t="s">
        <v>1410</v>
      </c>
      <c r="BD792" s="14">
        <f t="shared" si="191"/>
        <v>400</v>
      </c>
      <c r="BE792" s="25" t="s">
        <v>1411</v>
      </c>
      <c r="BF792" s="14">
        <f t="shared" si="192"/>
        <v>18000</v>
      </c>
    </row>
    <row r="793" spans="45:58" ht="16.5" x14ac:dyDescent="0.2">
      <c r="AS793" s="13">
        <v>790</v>
      </c>
      <c r="AT793" s="13">
        <f t="shared" si="185"/>
        <v>13</v>
      </c>
      <c r="AU793" s="13">
        <f t="shared" si="186"/>
        <v>1102016</v>
      </c>
      <c r="AV793" s="13" t="s">
        <v>1380</v>
      </c>
      <c r="AW793" s="13">
        <f t="shared" si="187"/>
        <v>4</v>
      </c>
      <c r="AX793" s="13" t="s">
        <v>1401</v>
      </c>
      <c r="AY793" s="13">
        <f t="shared" si="188"/>
        <v>7</v>
      </c>
      <c r="AZ793" s="13" t="str">
        <f t="shared" si="189"/>
        <v>西方龙魂珠-4 等级-7</v>
      </c>
      <c r="BA793" s="25" t="s">
        <v>1409</v>
      </c>
      <c r="BB793" s="14">
        <f t="shared" si="190"/>
        <v>880</v>
      </c>
      <c r="BC793" s="25" t="s">
        <v>1410</v>
      </c>
      <c r="BD793" s="14">
        <f t="shared" si="191"/>
        <v>480</v>
      </c>
      <c r="BE793" s="25" t="s">
        <v>1411</v>
      </c>
      <c r="BF793" s="14">
        <f t="shared" si="192"/>
        <v>21600</v>
      </c>
    </row>
    <row r="794" spans="45:58" ht="16.5" x14ac:dyDescent="0.2">
      <c r="AS794" s="13">
        <v>791</v>
      </c>
      <c r="AT794" s="13">
        <f t="shared" si="185"/>
        <v>13</v>
      </c>
      <c r="AU794" s="13">
        <f t="shared" si="186"/>
        <v>1102016</v>
      </c>
      <c r="AV794" s="13" t="s">
        <v>1380</v>
      </c>
      <c r="AW794" s="13">
        <f t="shared" si="187"/>
        <v>4</v>
      </c>
      <c r="AX794" s="13" t="s">
        <v>1401</v>
      </c>
      <c r="AY794" s="13">
        <f t="shared" si="188"/>
        <v>8</v>
      </c>
      <c r="AZ794" s="13" t="str">
        <f t="shared" si="189"/>
        <v>西方龙魂珠-4 等级-8</v>
      </c>
      <c r="BA794" s="25" t="s">
        <v>1409</v>
      </c>
      <c r="BB794" s="14">
        <f t="shared" si="190"/>
        <v>1026</v>
      </c>
      <c r="BC794" s="25" t="s">
        <v>1410</v>
      </c>
      <c r="BD794" s="14">
        <f t="shared" si="191"/>
        <v>560</v>
      </c>
      <c r="BE794" s="25" t="s">
        <v>1411</v>
      </c>
      <c r="BF794" s="14">
        <f t="shared" si="192"/>
        <v>25200</v>
      </c>
    </row>
    <row r="795" spans="45:58" ht="16.5" x14ac:dyDescent="0.2">
      <c r="AS795" s="13">
        <v>792</v>
      </c>
      <c r="AT795" s="13">
        <f t="shared" si="185"/>
        <v>13</v>
      </c>
      <c r="AU795" s="13">
        <f t="shared" si="186"/>
        <v>1102016</v>
      </c>
      <c r="AV795" s="13" t="s">
        <v>1380</v>
      </c>
      <c r="AW795" s="13">
        <f t="shared" si="187"/>
        <v>4</v>
      </c>
      <c r="AX795" s="13" t="s">
        <v>1401</v>
      </c>
      <c r="AY795" s="13">
        <f t="shared" si="188"/>
        <v>9</v>
      </c>
      <c r="AZ795" s="13" t="str">
        <f t="shared" si="189"/>
        <v>西方龙魂珠-4 等级-9</v>
      </c>
      <c r="BA795" s="25" t="s">
        <v>1409</v>
      </c>
      <c r="BB795" s="14">
        <f t="shared" si="190"/>
        <v>1174</v>
      </c>
      <c r="BC795" s="25" t="s">
        <v>1410</v>
      </c>
      <c r="BD795" s="14">
        <f t="shared" si="191"/>
        <v>640</v>
      </c>
      <c r="BE795" s="25" t="s">
        <v>1411</v>
      </c>
      <c r="BF795" s="14">
        <f t="shared" si="192"/>
        <v>28800</v>
      </c>
    </row>
    <row r="796" spans="45:58" ht="16.5" x14ac:dyDescent="0.2">
      <c r="AS796" s="13">
        <v>793</v>
      </c>
      <c r="AT796" s="13">
        <f t="shared" si="185"/>
        <v>13</v>
      </c>
      <c r="AU796" s="13">
        <f t="shared" si="186"/>
        <v>1102016</v>
      </c>
      <c r="AV796" s="13" t="s">
        <v>1380</v>
      </c>
      <c r="AW796" s="13">
        <f t="shared" si="187"/>
        <v>5</v>
      </c>
      <c r="AX796" s="13" t="s">
        <v>1401</v>
      </c>
      <c r="AY796" s="13">
        <f t="shared" si="188"/>
        <v>1</v>
      </c>
      <c r="AZ796" s="13" t="str">
        <f t="shared" si="189"/>
        <v>西方龙魂珠-5 等级-1</v>
      </c>
      <c r="BA796" s="25" t="s">
        <v>1409</v>
      </c>
      <c r="BB796" s="14">
        <f t="shared" si="190"/>
        <v>294</v>
      </c>
      <c r="BC796" s="25" t="s">
        <v>1410</v>
      </c>
      <c r="BD796" s="14">
        <f t="shared" si="191"/>
        <v>160</v>
      </c>
      <c r="BE796" s="25" t="s">
        <v>1411</v>
      </c>
      <c r="BF796" s="14">
        <f t="shared" si="192"/>
        <v>7200</v>
      </c>
    </row>
    <row r="797" spans="45:58" ht="16.5" x14ac:dyDescent="0.2">
      <c r="AS797" s="13">
        <v>794</v>
      </c>
      <c r="AT797" s="13">
        <f t="shared" si="185"/>
        <v>13</v>
      </c>
      <c r="AU797" s="13">
        <f t="shared" si="186"/>
        <v>1102016</v>
      </c>
      <c r="AV797" s="13" t="s">
        <v>1380</v>
      </c>
      <c r="AW797" s="13">
        <f t="shared" si="187"/>
        <v>5</v>
      </c>
      <c r="AX797" s="13" t="s">
        <v>1401</v>
      </c>
      <c r="AY797" s="13">
        <f t="shared" si="188"/>
        <v>2</v>
      </c>
      <c r="AZ797" s="13" t="str">
        <f t="shared" si="189"/>
        <v>西方龙魂珠-5 等级-2</v>
      </c>
      <c r="BA797" s="25" t="s">
        <v>1409</v>
      </c>
      <c r="BB797" s="14">
        <f t="shared" si="190"/>
        <v>440</v>
      </c>
      <c r="BC797" s="25" t="s">
        <v>1410</v>
      </c>
      <c r="BD797" s="14">
        <f t="shared" si="191"/>
        <v>240</v>
      </c>
      <c r="BE797" s="25" t="s">
        <v>1411</v>
      </c>
      <c r="BF797" s="14">
        <f t="shared" si="192"/>
        <v>10800</v>
      </c>
    </row>
    <row r="798" spans="45:58" ht="16.5" x14ac:dyDescent="0.2">
      <c r="AS798" s="13">
        <v>795</v>
      </c>
      <c r="AT798" s="13">
        <f t="shared" si="185"/>
        <v>13</v>
      </c>
      <c r="AU798" s="13">
        <f t="shared" si="186"/>
        <v>1102016</v>
      </c>
      <c r="AV798" s="13" t="s">
        <v>1380</v>
      </c>
      <c r="AW798" s="13">
        <f t="shared" si="187"/>
        <v>5</v>
      </c>
      <c r="AX798" s="13" t="s">
        <v>1401</v>
      </c>
      <c r="AY798" s="13">
        <f t="shared" si="188"/>
        <v>3</v>
      </c>
      <c r="AZ798" s="13" t="str">
        <f t="shared" si="189"/>
        <v>西方龙魂珠-5 等级-3</v>
      </c>
      <c r="BA798" s="25" t="s">
        <v>1409</v>
      </c>
      <c r="BB798" s="14">
        <f t="shared" si="190"/>
        <v>586</v>
      </c>
      <c r="BC798" s="25" t="s">
        <v>1410</v>
      </c>
      <c r="BD798" s="14">
        <f t="shared" si="191"/>
        <v>320</v>
      </c>
      <c r="BE798" s="25" t="s">
        <v>1411</v>
      </c>
      <c r="BF798" s="14">
        <f t="shared" si="192"/>
        <v>14400</v>
      </c>
    </row>
    <row r="799" spans="45:58" ht="16.5" x14ac:dyDescent="0.2">
      <c r="AS799" s="13">
        <v>796</v>
      </c>
      <c r="AT799" s="13">
        <f t="shared" si="185"/>
        <v>13</v>
      </c>
      <c r="AU799" s="13">
        <f t="shared" si="186"/>
        <v>1102016</v>
      </c>
      <c r="AV799" s="13" t="s">
        <v>1380</v>
      </c>
      <c r="AW799" s="13">
        <f t="shared" si="187"/>
        <v>5</v>
      </c>
      <c r="AX799" s="13" t="s">
        <v>1401</v>
      </c>
      <c r="AY799" s="13">
        <f t="shared" si="188"/>
        <v>4</v>
      </c>
      <c r="AZ799" s="13" t="str">
        <f t="shared" si="189"/>
        <v>西方龙魂珠-5 等级-4</v>
      </c>
      <c r="BA799" s="25" t="s">
        <v>1409</v>
      </c>
      <c r="BB799" s="14">
        <f t="shared" si="190"/>
        <v>880</v>
      </c>
      <c r="BC799" s="25" t="s">
        <v>1410</v>
      </c>
      <c r="BD799" s="14">
        <f t="shared" si="191"/>
        <v>480</v>
      </c>
      <c r="BE799" s="25" t="s">
        <v>1411</v>
      </c>
      <c r="BF799" s="14">
        <f t="shared" si="192"/>
        <v>21600</v>
      </c>
    </row>
    <row r="800" spans="45:58" ht="16.5" x14ac:dyDescent="0.2">
      <c r="AS800" s="13">
        <v>797</v>
      </c>
      <c r="AT800" s="13">
        <f t="shared" si="185"/>
        <v>13</v>
      </c>
      <c r="AU800" s="13">
        <f t="shared" si="186"/>
        <v>1102016</v>
      </c>
      <c r="AV800" s="13" t="s">
        <v>1380</v>
      </c>
      <c r="AW800" s="13">
        <f t="shared" si="187"/>
        <v>5</v>
      </c>
      <c r="AX800" s="13" t="s">
        <v>1401</v>
      </c>
      <c r="AY800" s="13">
        <f t="shared" si="188"/>
        <v>5</v>
      </c>
      <c r="AZ800" s="13" t="str">
        <f t="shared" si="189"/>
        <v>西方龙魂珠-5 等级-5</v>
      </c>
      <c r="BA800" s="25" t="s">
        <v>1409</v>
      </c>
      <c r="BB800" s="14">
        <f t="shared" si="190"/>
        <v>1174</v>
      </c>
      <c r="BC800" s="25" t="s">
        <v>1410</v>
      </c>
      <c r="BD800" s="14">
        <f t="shared" si="191"/>
        <v>640</v>
      </c>
      <c r="BE800" s="25" t="s">
        <v>1411</v>
      </c>
      <c r="BF800" s="14">
        <f t="shared" si="192"/>
        <v>28800</v>
      </c>
    </row>
    <row r="801" spans="45:58" ht="16.5" x14ac:dyDescent="0.2">
      <c r="AS801" s="13">
        <v>798</v>
      </c>
      <c r="AT801" s="13">
        <f t="shared" si="185"/>
        <v>13</v>
      </c>
      <c r="AU801" s="13">
        <f t="shared" si="186"/>
        <v>1102016</v>
      </c>
      <c r="AV801" s="13" t="s">
        <v>1380</v>
      </c>
      <c r="AW801" s="13">
        <f t="shared" si="187"/>
        <v>5</v>
      </c>
      <c r="AX801" s="13" t="s">
        <v>1401</v>
      </c>
      <c r="AY801" s="13">
        <f t="shared" si="188"/>
        <v>6</v>
      </c>
      <c r="AZ801" s="13" t="str">
        <f t="shared" si="189"/>
        <v>西方龙魂珠-5 等级-6</v>
      </c>
      <c r="BA801" s="25" t="s">
        <v>1409</v>
      </c>
      <c r="BB801" s="14">
        <f t="shared" si="190"/>
        <v>1466</v>
      </c>
      <c r="BC801" s="25" t="s">
        <v>1410</v>
      </c>
      <c r="BD801" s="14">
        <f t="shared" si="191"/>
        <v>800</v>
      </c>
      <c r="BE801" s="25" t="s">
        <v>1411</v>
      </c>
      <c r="BF801" s="14">
        <f t="shared" si="192"/>
        <v>36000</v>
      </c>
    </row>
    <row r="802" spans="45:58" ht="16.5" x14ac:dyDescent="0.2">
      <c r="AS802" s="13">
        <v>799</v>
      </c>
      <c r="AT802" s="13">
        <f t="shared" si="185"/>
        <v>13</v>
      </c>
      <c r="AU802" s="13">
        <f t="shared" si="186"/>
        <v>1102016</v>
      </c>
      <c r="AV802" s="13" t="s">
        <v>1380</v>
      </c>
      <c r="AW802" s="13">
        <f t="shared" si="187"/>
        <v>5</v>
      </c>
      <c r="AX802" s="13" t="s">
        <v>1401</v>
      </c>
      <c r="AY802" s="13">
        <f t="shared" si="188"/>
        <v>7</v>
      </c>
      <c r="AZ802" s="13" t="str">
        <f t="shared" si="189"/>
        <v>西方龙魂珠-5 等级-7</v>
      </c>
      <c r="BA802" s="25" t="s">
        <v>1409</v>
      </c>
      <c r="BB802" s="14">
        <f t="shared" si="190"/>
        <v>1760</v>
      </c>
      <c r="BC802" s="25" t="s">
        <v>1410</v>
      </c>
      <c r="BD802" s="14">
        <f t="shared" si="191"/>
        <v>960</v>
      </c>
      <c r="BE802" s="25" t="s">
        <v>1411</v>
      </c>
      <c r="BF802" s="14">
        <f t="shared" si="192"/>
        <v>43200</v>
      </c>
    </row>
    <row r="803" spans="45:58" ht="16.5" x14ac:dyDescent="0.2">
      <c r="AS803" s="13">
        <v>800</v>
      </c>
      <c r="AT803" s="13">
        <f t="shared" si="185"/>
        <v>13</v>
      </c>
      <c r="AU803" s="13">
        <f t="shared" si="186"/>
        <v>1102016</v>
      </c>
      <c r="AV803" s="13" t="s">
        <v>1380</v>
      </c>
      <c r="AW803" s="13">
        <f t="shared" si="187"/>
        <v>5</v>
      </c>
      <c r="AX803" s="13" t="s">
        <v>1401</v>
      </c>
      <c r="AY803" s="13">
        <f t="shared" si="188"/>
        <v>8</v>
      </c>
      <c r="AZ803" s="13" t="str">
        <f t="shared" si="189"/>
        <v>西方龙魂珠-5 等级-8</v>
      </c>
      <c r="BA803" s="25" t="s">
        <v>1409</v>
      </c>
      <c r="BB803" s="14">
        <f t="shared" si="190"/>
        <v>2054</v>
      </c>
      <c r="BC803" s="25" t="s">
        <v>1410</v>
      </c>
      <c r="BD803" s="14">
        <f t="shared" si="191"/>
        <v>1120</v>
      </c>
      <c r="BE803" s="25" t="s">
        <v>1411</v>
      </c>
      <c r="BF803" s="14">
        <f t="shared" si="192"/>
        <v>50400</v>
      </c>
    </row>
    <row r="804" spans="45:58" ht="16.5" x14ac:dyDescent="0.2">
      <c r="AS804" s="13">
        <v>801</v>
      </c>
      <c r="AT804" s="13">
        <f t="shared" si="185"/>
        <v>13</v>
      </c>
      <c r="AU804" s="13">
        <f t="shared" si="186"/>
        <v>1102016</v>
      </c>
      <c r="AV804" s="13" t="s">
        <v>1380</v>
      </c>
      <c r="AW804" s="13">
        <f t="shared" si="187"/>
        <v>5</v>
      </c>
      <c r="AX804" s="13" t="s">
        <v>1401</v>
      </c>
      <c r="AY804" s="13">
        <f t="shared" si="188"/>
        <v>9</v>
      </c>
      <c r="AZ804" s="13" t="str">
        <f t="shared" si="189"/>
        <v>西方龙魂珠-5 等级-9</v>
      </c>
      <c r="BA804" s="25" t="s">
        <v>1409</v>
      </c>
      <c r="BB804" s="14">
        <f t="shared" si="190"/>
        <v>2346</v>
      </c>
      <c r="BC804" s="25" t="s">
        <v>1410</v>
      </c>
      <c r="BD804" s="14">
        <f t="shared" si="191"/>
        <v>1280</v>
      </c>
      <c r="BE804" s="25" t="s">
        <v>1411</v>
      </c>
      <c r="BF804" s="14">
        <f t="shared" si="192"/>
        <v>57600</v>
      </c>
    </row>
    <row r="805" spans="45:58" ht="16.5" x14ac:dyDescent="0.2">
      <c r="AS805" s="13">
        <v>802</v>
      </c>
      <c r="AT805" s="13">
        <f t="shared" si="185"/>
        <v>13</v>
      </c>
      <c r="AU805" s="13">
        <f t="shared" si="186"/>
        <v>1102016</v>
      </c>
      <c r="AV805" s="13" t="s">
        <v>1380</v>
      </c>
      <c r="AW805" s="13">
        <f t="shared" si="187"/>
        <v>6</v>
      </c>
      <c r="AX805" s="13" t="s">
        <v>1401</v>
      </c>
      <c r="AY805" s="13">
        <f t="shared" si="188"/>
        <v>1</v>
      </c>
      <c r="AZ805" s="13" t="str">
        <f t="shared" si="189"/>
        <v>西方龙魂珠-6 等级-1</v>
      </c>
      <c r="BA805" s="25" t="s">
        <v>1409</v>
      </c>
      <c r="BB805" s="14">
        <f t="shared" si="190"/>
        <v>440</v>
      </c>
      <c r="BC805" s="25" t="s">
        <v>1410</v>
      </c>
      <c r="BD805" s="14">
        <f t="shared" si="191"/>
        <v>240</v>
      </c>
      <c r="BE805" s="25" t="s">
        <v>1411</v>
      </c>
      <c r="BF805" s="14">
        <f t="shared" si="192"/>
        <v>10800</v>
      </c>
    </row>
    <row r="806" spans="45:58" ht="16.5" x14ac:dyDescent="0.2">
      <c r="AS806" s="13">
        <v>803</v>
      </c>
      <c r="AT806" s="13">
        <f t="shared" si="185"/>
        <v>13</v>
      </c>
      <c r="AU806" s="13">
        <f t="shared" si="186"/>
        <v>1102016</v>
      </c>
      <c r="AV806" s="13" t="s">
        <v>1380</v>
      </c>
      <c r="AW806" s="13">
        <f t="shared" si="187"/>
        <v>6</v>
      </c>
      <c r="AX806" s="13" t="s">
        <v>1401</v>
      </c>
      <c r="AY806" s="13">
        <f t="shared" si="188"/>
        <v>2</v>
      </c>
      <c r="AZ806" s="13" t="str">
        <f t="shared" si="189"/>
        <v>西方龙魂珠-6 等级-2</v>
      </c>
      <c r="BA806" s="25" t="s">
        <v>1409</v>
      </c>
      <c r="BB806" s="14">
        <f t="shared" si="190"/>
        <v>660</v>
      </c>
      <c r="BC806" s="25" t="s">
        <v>1410</v>
      </c>
      <c r="BD806" s="14">
        <f t="shared" si="191"/>
        <v>360</v>
      </c>
      <c r="BE806" s="25" t="s">
        <v>1411</v>
      </c>
      <c r="BF806" s="14">
        <f t="shared" si="192"/>
        <v>16200</v>
      </c>
    </row>
    <row r="807" spans="45:58" ht="16.5" x14ac:dyDescent="0.2">
      <c r="AS807" s="13">
        <v>804</v>
      </c>
      <c r="AT807" s="13">
        <f t="shared" si="185"/>
        <v>13</v>
      </c>
      <c r="AU807" s="13">
        <f t="shared" si="186"/>
        <v>1102016</v>
      </c>
      <c r="AV807" s="13" t="s">
        <v>1380</v>
      </c>
      <c r="AW807" s="13">
        <f t="shared" si="187"/>
        <v>6</v>
      </c>
      <c r="AX807" s="13" t="s">
        <v>1401</v>
      </c>
      <c r="AY807" s="13">
        <f t="shared" si="188"/>
        <v>3</v>
      </c>
      <c r="AZ807" s="13" t="str">
        <f t="shared" si="189"/>
        <v>西方龙魂珠-6 等级-3</v>
      </c>
      <c r="BA807" s="25" t="s">
        <v>1409</v>
      </c>
      <c r="BB807" s="14">
        <f t="shared" si="190"/>
        <v>880</v>
      </c>
      <c r="BC807" s="25" t="s">
        <v>1410</v>
      </c>
      <c r="BD807" s="14">
        <f t="shared" si="191"/>
        <v>480</v>
      </c>
      <c r="BE807" s="25" t="s">
        <v>1411</v>
      </c>
      <c r="BF807" s="14">
        <f t="shared" si="192"/>
        <v>21600</v>
      </c>
    </row>
    <row r="808" spans="45:58" ht="16.5" x14ac:dyDescent="0.2">
      <c r="AS808" s="13">
        <v>805</v>
      </c>
      <c r="AT808" s="13">
        <f t="shared" si="185"/>
        <v>13</v>
      </c>
      <c r="AU808" s="13">
        <f t="shared" si="186"/>
        <v>1102016</v>
      </c>
      <c r="AV808" s="13" t="s">
        <v>1380</v>
      </c>
      <c r="AW808" s="13">
        <f t="shared" si="187"/>
        <v>6</v>
      </c>
      <c r="AX808" s="13" t="s">
        <v>1401</v>
      </c>
      <c r="AY808" s="13">
        <f t="shared" si="188"/>
        <v>4</v>
      </c>
      <c r="AZ808" s="13" t="str">
        <f t="shared" si="189"/>
        <v>西方龙魂珠-6 等级-4</v>
      </c>
      <c r="BA808" s="25" t="s">
        <v>1409</v>
      </c>
      <c r="BB808" s="14">
        <f t="shared" si="190"/>
        <v>1320</v>
      </c>
      <c r="BC808" s="25" t="s">
        <v>1410</v>
      </c>
      <c r="BD808" s="14">
        <f t="shared" si="191"/>
        <v>720</v>
      </c>
      <c r="BE808" s="25" t="s">
        <v>1411</v>
      </c>
      <c r="BF808" s="14">
        <f t="shared" si="192"/>
        <v>32400</v>
      </c>
    </row>
    <row r="809" spans="45:58" ht="16.5" x14ac:dyDescent="0.2">
      <c r="AS809" s="13">
        <v>806</v>
      </c>
      <c r="AT809" s="13">
        <f t="shared" si="185"/>
        <v>13</v>
      </c>
      <c r="AU809" s="13">
        <f t="shared" si="186"/>
        <v>1102016</v>
      </c>
      <c r="AV809" s="13" t="s">
        <v>1380</v>
      </c>
      <c r="AW809" s="13">
        <f t="shared" si="187"/>
        <v>6</v>
      </c>
      <c r="AX809" s="13" t="s">
        <v>1401</v>
      </c>
      <c r="AY809" s="13">
        <f t="shared" si="188"/>
        <v>5</v>
      </c>
      <c r="AZ809" s="13" t="str">
        <f t="shared" si="189"/>
        <v>西方龙魂珠-6 等级-5</v>
      </c>
      <c r="BA809" s="25" t="s">
        <v>1409</v>
      </c>
      <c r="BB809" s="14">
        <f t="shared" si="190"/>
        <v>1760</v>
      </c>
      <c r="BC809" s="25" t="s">
        <v>1410</v>
      </c>
      <c r="BD809" s="14">
        <f t="shared" si="191"/>
        <v>960</v>
      </c>
      <c r="BE809" s="25" t="s">
        <v>1411</v>
      </c>
      <c r="BF809" s="14">
        <f t="shared" si="192"/>
        <v>43200</v>
      </c>
    </row>
    <row r="810" spans="45:58" ht="16.5" x14ac:dyDescent="0.2">
      <c r="AS810" s="13">
        <v>807</v>
      </c>
      <c r="AT810" s="13">
        <f t="shared" si="185"/>
        <v>13</v>
      </c>
      <c r="AU810" s="13">
        <f t="shared" si="186"/>
        <v>1102016</v>
      </c>
      <c r="AV810" s="13" t="s">
        <v>1380</v>
      </c>
      <c r="AW810" s="13">
        <f t="shared" si="187"/>
        <v>6</v>
      </c>
      <c r="AX810" s="13" t="s">
        <v>1401</v>
      </c>
      <c r="AY810" s="13">
        <f t="shared" si="188"/>
        <v>6</v>
      </c>
      <c r="AZ810" s="13" t="str">
        <f t="shared" si="189"/>
        <v>西方龙魂珠-6 等级-6</v>
      </c>
      <c r="BA810" s="25" t="s">
        <v>1409</v>
      </c>
      <c r="BB810" s="14">
        <f t="shared" si="190"/>
        <v>2200</v>
      </c>
      <c r="BC810" s="25" t="s">
        <v>1410</v>
      </c>
      <c r="BD810" s="14">
        <f t="shared" si="191"/>
        <v>1200</v>
      </c>
      <c r="BE810" s="25" t="s">
        <v>1411</v>
      </c>
      <c r="BF810" s="14">
        <f t="shared" si="192"/>
        <v>54000</v>
      </c>
    </row>
    <row r="811" spans="45:58" ht="16.5" x14ac:dyDescent="0.2">
      <c r="AS811" s="13">
        <v>808</v>
      </c>
      <c r="AT811" s="13">
        <f t="shared" si="185"/>
        <v>13</v>
      </c>
      <c r="AU811" s="13">
        <f t="shared" si="186"/>
        <v>1102016</v>
      </c>
      <c r="AV811" s="13" t="s">
        <v>1380</v>
      </c>
      <c r="AW811" s="13">
        <f t="shared" si="187"/>
        <v>6</v>
      </c>
      <c r="AX811" s="13" t="s">
        <v>1401</v>
      </c>
      <c r="AY811" s="13">
        <f t="shared" si="188"/>
        <v>7</v>
      </c>
      <c r="AZ811" s="13" t="str">
        <f t="shared" si="189"/>
        <v>西方龙魂珠-6 等级-7</v>
      </c>
      <c r="BA811" s="25" t="s">
        <v>1409</v>
      </c>
      <c r="BB811" s="14">
        <f t="shared" si="190"/>
        <v>2640</v>
      </c>
      <c r="BC811" s="25" t="s">
        <v>1410</v>
      </c>
      <c r="BD811" s="14">
        <f t="shared" si="191"/>
        <v>1440</v>
      </c>
      <c r="BE811" s="25" t="s">
        <v>1411</v>
      </c>
      <c r="BF811" s="14">
        <f t="shared" si="192"/>
        <v>64800</v>
      </c>
    </row>
    <row r="812" spans="45:58" ht="16.5" x14ac:dyDescent="0.2">
      <c r="AS812" s="13">
        <v>809</v>
      </c>
      <c r="AT812" s="13">
        <f t="shared" si="185"/>
        <v>13</v>
      </c>
      <c r="AU812" s="13">
        <f t="shared" si="186"/>
        <v>1102016</v>
      </c>
      <c r="AV812" s="13" t="s">
        <v>1380</v>
      </c>
      <c r="AW812" s="13">
        <f t="shared" si="187"/>
        <v>6</v>
      </c>
      <c r="AX812" s="13" t="s">
        <v>1401</v>
      </c>
      <c r="AY812" s="13">
        <f t="shared" si="188"/>
        <v>8</v>
      </c>
      <c r="AZ812" s="13" t="str">
        <f t="shared" si="189"/>
        <v>西方龙魂珠-6 等级-8</v>
      </c>
      <c r="BA812" s="25" t="s">
        <v>1409</v>
      </c>
      <c r="BB812" s="14">
        <f t="shared" si="190"/>
        <v>3080</v>
      </c>
      <c r="BC812" s="25" t="s">
        <v>1410</v>
      </c>
      <c r="BD812" s="14">
        <f t="shared" si="191"/>
        <v>1680</v>
      </c>
      <c r="BE812" s="25" t="s">
        <v>1411</v>
      </c>
      <c r="BF812" s="14">
        <f t="shared" si="192"/>
        <v>75600</v>
      </c>
    </row>
    <row r="813" spans="45:58" ht="16.5" x14ac:dyDescent="0.2">
      <c r="AS813" s="13">
        <v>810</v>
      </c>
      <c r="AT813" s="13">
        <f t="shared" si="185"/>
        <v>13</v>
      </c>
      <c r="AU813" s="13">
        <f t="shared" si="186"/>
        <v>1102016</v>
      </c>
      <c r="AV813" s="13" t="s">
        <v>1380</v>
      </c>
      <c r="AW813" s="13">
        <f t="shared" si="187"/>
        <v>6</v>
      </c>
      <c r="AX813" s="13" t="s">
        <v>1401</v>
      </c>
      <c r="AY813" s="13">
        <f t="shared" si="188"/>
        <v>9</v>
      </c>
      <c r="AZ813" s="13" t="str">
        <f t="shared" si="189"/>
        <v>西方龙魂珠-6 等级-9</v>
      </c>
      <c r="BA813" s="25" t="s">
        <v>1409</v>
      </c>
      <c r="BB813" s="14">
        <f t="shared" si="190"/>
        <v>3520</v>
      </c>
      <c r="BC813" s="25" t="s">
        <v>1410</v>
      </c>
      <c r="BD813" s="14">
        <f t="shared" si="191"/>
        <v>1920</v>
      </c>
      <c r="BE813" s="25" t="s">
        <v>1411</v>
      </c>
      <c r="BF813" s="14">
        <f t="shared" si="192"/>
        <v>86400</v>
      </c>
    </row>
    <row r="814" spans="45:58" ht="16.5" x14ac:dyDescent="0.2">
      <c r="AS814" s="13">
        <v>811</v>
      </c>
      <c r="AT814" s="13">
        <f t="shared" si="185"/>
        <v>13</v>
      </c>
      <c r="AU814" s="13">
        <f t="shared" si="186"/>
        <v>1102016</v>
      </c>
      <c r="AV814" s="13" t="s">
        <v>1380</v>
      </c>
      <c r="AW814" s="13">
        <f t="shared" si="187"/>
        <v>7</v>
      </c>
      <c r="AX814" s="13" t="s">
        <v>1401</v>
      </c>
      <c r="AY814" s="13">
        <f t="shared" si="188"/>
        <v>1</v>
      </c>
      <c r="AZ814" s="13" t="str">
        <f t="shared" si="189"/>
        <v>西方龙魂珠-7 等级-1</v>
      </c>
      <c r="BA814" s="25" t="s">
        <v>1409</v>
      </c>
      <c r="BB814" s="14">
        <f t="shared" si="190"/>
        <v>586</v>
      </c>
      <c r="BC814" s="25" t="s">
        <v>1410</v>
      </c>
      <c r="BD814" s="14">
        <f t="shared" si="191"/>
        <v>320</v>
      </c>
      <c r="BE814" s="25" t="s">
        <v>1411</v>
      </c>
      <c r="BF814" s="14">
        <f t="shared" si="192"/>
        <v>14400</v>
      </c>
    </row>
    <row r="815" spans="45:58" ht="16.5" x14ac:dyDescent="0.2">
      <c r="AS815" s="13">
        <v>812</v>
      </c>
      <c r="AT815" s="13">
        <f t="shared" si="185"/>
        <v>13</v>
      </c>
      <c r="AU815" s="13">
        <f t="shared" si="186"/>
        <v>1102016</v>
      </c>
      <c r="AV815" s="13" t="s">
        <v>1380</v>
      </c>
      <c r="AW815" s="13">
        <f t="shared" si="187"/>
        <v>7</v>
      </c>
      <c r="AX815" s="13" t="s">
        <v>1401</v>
      </c>
      <c r="AY815" s="13">
        <f t="shared" si="188"/>
        <v>2</v>
      </c>
      <c r="AZ815" s="13" t="str">
        <f t="shared" si="189"/>
        <v>西方龙魂珠-7 等级-2</v>
      </c>
      <c r="BA815" s="25" t="s">
        <v>1409</v>
      </c>
      <c r="BB815" s="14">
        <f t="shared" si="190"/>
        <v>880</v>
      </c>
      <c r="BC815" s="25" t="s">
        <v>1410</v>
      </c>
      <c r="BD815" s="14">
        <f t="shared" si="191"/>
        <v>480</v>
      </c>
      <c r="BE815" s="25" t="s">
        <v>1411</v>
      </c>
      <c r="BF815" s="14">
        <f t="shared" si="192"/>
        <v>21600</v>
      </c>
    </row>
    <row r="816" spans="45:58" ht="16.5" x14ac:dyDescent="0.2">
      <c r="AS816" s="13">
        <v>813</v>
      </c>
      <c r="AT816" s="13">
        <f t="shared" si="185"/>
        <v>13</v>
      </c>
      <c r="AU816" s="13">
        <f t="shared" si="186"/>
        <v>1102016</v>
      </c>
      <c r="AV816" s="13" t="s">
        <v>1380</v>
      </c>
      <c r="AW816" s="13">
        <f t="shared" si="187"/>
        <v>7</v>
      </c>
      <c r="AX816" s="13" t="s">
        <v>1401</v>
      </c>
      <c r="AY816" s="13">
        <f t="shared" si="188"/>
        <v>3</v>
      </c>
      <c r="AZ816" s="13" t="str">
        <f t="shared" si="189"/>
        <v>西方龙魂珠-7 等级-3</v>
      </c>
      <c r="BA816" s="25" t="s">
        <v>1409</v>
      </c>
      <c r="BB816" s="14">
        <f t="shared" si="190"/>
        <v>1174</v>
      </c>
      <c r="BC816" s="25" t="s">
        <v>1410</v>
      </c>
      <c r="BD816" s="14">
        <f t="shared" si="191"/>
        <v>640</v>
      </c>
      <c r="BE816" s="25" t="s">
        <v>1411</v>
      </c>
      <c r="BF816" s="14">
        <f t="shared" si="192"/>
        <v>28800</v>
      </c>
    </row>
    <row r="817" spans="45:58" ht="16.5" x14ac:dyDescent="0.2">
      <c r="AS817" s="13">
        <v>814</v>
      </c>
      <c r="AT817" s="13">
        <f t="shared" si="185"/>
        <v>13</v>
      </c>
      <c r="AU817" s="13">
        <f t="shared" si="186"/>
        <v>1102016</v>
      </c>
      <c r="AV817" s="13" t="s">
        <v>1380</v>
      </c>
      <c r="AW817" s="13">
        <f t="shared" si="187"/>
        <v>7</v>
      </c>
      <c r="AX817" s="13" t="s">
        <v>1401</v>
      </c>
      <c r="AY817" s="13">
        <f t="shared" si="188"/>
        <v>4</v>
      </c>
      <c r="AZ817" s="13" t="str">
        <f t="shared" si="189"/>
        <v>西方龙魂珠-7 等级-4</v>
      </c>
      <c r="BA817" s="25" t="s">
        <v>1409</v>
      </c>
      <c r="BB817" s="14">
        <f t="shared" si="190"/>
        <v>1760</v>
      </c>
      <c r="BC817" s="25" t="s">
        <v>1410</v>
      </c>
      <c r="BD817" s="14">
        <f t="shared" si="191"/>
        <v>960</v>
      </c>
      <c r="BE817" s="25" t="s">
        <v>1411</v>
      </c>
      <c r="BF817" s="14">
        <f t="shared" si="192"/>
        <v>43200</v>
      </c>
    </row>
    <row r="818" spans="45:58" ht="16.5" x14ac:dyDescent="0.2">
      <c r="AS818" s="13">
        <v>815</v>
      </c>
      <c r="AT818" s="13">
        <f t="shared" si="185"/>
        <v>13</v>
      </c>
      <c r="AU818" s="13">
        <f t="shared" si="186"/>
        <v>1102016</v>
      </c>
      <c r="AV818" s="13" t="s">
        <v>1380</v>
      </c>
      <c r="AW818" s="13">
        <f t="shared" si="187"/>
        <v>7</v>
      </c>
      <c r="AX818" s="13" t="s">
        <v>1401</v>
      </c>
      <c r="AY818" s="13">
        <f t="shared" si="188"/>
        <v>5</v>
      </c>
      <c r="AZ818" s="13" t="str">
        <f t="shared" si="189"/>
        <v>西方龙魂珠-7 等级-5</v>
      </c>
      <c r="BA818" s="25" t="s">
        <v>1409</v>
      </c>
      <c r="BB818" s="14">
        <f t="shared" si="190"/>
        <v>2346</v>
      </c>
      <c r="BC818" s="25" t="s">
        <v>1410</v>
      </c>
      <c r="BD818" s="14">
        <f t="shared" si="191"/>
        <v>1280</v>
      </c>
      <c r="BE818" s="25" t="s">
        <v>1411</v>
      </c>
      <c r="BF818" s="14">
        <f t="shared" si="192"/>
        <v>57600</v>
      </c>
    </row>
    <row r="819" spans="45:58" ht="16.5" x14ac:dyDescent="0.2">
      <c r="AS819" s="13">
        <v>816</v>
      </c>
      <c r="AT819" s="13">
        <f t="shared" si="185"/>
        <v>13</v>
      </c>
      <c r="AU819" s="13">
        <f t="shared" si="186"/>
        <v>1102016</v>
      </c>
      <c r="AV819" s="13" t="s">
        <v>1380</v>
      </c>
      <c r="AW819" s="13">
        <f t="shared" si="187"/>
        <v>7</v>
      </c>
      <c r="AX819" s="13" t="s">
        <v>1401</v>
      </c>
      <c r="AY819" s="13">
        <f t="shared" si="188"/>
        <v>6</v>
      </c>
      <c r="AZ819" s="13" t="str">
        <f t="shared" si="189"/>
        <v>西方龙魂珠-7 等级-6</v>
      </c>
      <c r="BA819" s="25" t="s">
        <v>1409</v>
      </c>
      <c r="BB819" s="14">
        <f t="shared" si="190"/>
        <v>2934</v>
      </c>
      <c r="BC819" s="25" t="s">
        <v>1410</v>
      </c>
      <c r="BD819" s="14">
        <f t="shared" si="191"/>
        <v>1600</v>
      </c>
      <c r="BE819" s="25" t="s">
        <v>1411</v>
      </c>
      <c r="BF819" s="14">
        <f t="shared" si="192"/>
        <v>72000</v>
      </c>
    </row>
    <row r="820" spans="45:58" ht="16.5" x14ac:dyDescent="0.2">
      <c r="AS820" s="13">
        <v>817</v>
      </c>
      <c r="AT820" s="13">
        <f t="shared" si="185"/>
        <v>13</v>
      </c>
      <c r="AU820" s="13">
        <f t="shared" si="186"/>
        <v>1102016</v>
      </c>
      <c r="AV820" s="13" t="s">
        <v>1380</v>
      </c>
      <c r="AW820" s="13">
        <f t="shared" si="187"/>
        <v>7</v>
      </c>
      <c r="AX820" s="13" t="s">
        <v>1401</v>
      </c>
      <c r="AY820" s="13">
        <f t="shared" si="188"/>
        <v>7</v>
      </c>
      <c r="AZ820" s="13" t="str">
        <f t="shared" si="189"/>
        <v>西方龙魂珠-7 等级-7</v>
      </c>
      <c r="BA820" s="25" t="s">
        <v>1409</v>
      </c>
      <c r="BB820" s="14">
        <f t="shared" si="190"/>
        <v>3520</v>
      </c>
      <c r="BC820" s="25" t="s">
        <v>1410</v>
      </c>
      <c r="BD820" s="14">
        <f t="shared" si="191"/>
        <v>1920</v>
      </c>
      <c r="BE820" s="25" t="s">
        <v>1411</v>
      </c>
      <c r="BF820" s="14">
        <f t="shared" si="192"/>
        <v>86400</v>
      </c>
    </row>
    <row r="821" spans="45:58" ht="16.5" x14ac:dyDescent="0.2">
      <c r="AS821" s="13">
        <v>818</v>
      </c>
      <c r="AT821" s="13">
        <f t="shared" si="185"/>
        <v>13</v>
      </c>
      <c r="AU821" s="13">
        <f t="shared" si="186"/>
        <v>1102016</v>
      </c>
      <c r="AV821" s="13" t="s">
        <v>1380</v>
      </c>
      <c r="AW821" s="13">
        <f t="shared" si="187"/>
        <v>7</v>
      </c>
      <c r="AX821" s="13" t="s">
        <v>1401</v>
      </c>
      <c r="AY821" s="13">
        <f t="shared" si="188"/>
        <v>8</v>
      </c>
      <c r="AZ821" s="13" t="str">
        <f t="shared" si="189"/>
        <v>西方龙魂珠-7 等级-8</v>
      </c>
      <c r="BA821" s="25" t="s">
        <v>1409</v>
      </c>
      <c r="BB821" s="14">
        <f t="shared" si="190"/>
        <v>4106</v>
      </c>
      <c r="BC821" s="25" t="s">
        <v>1410</v>
      </c>
      <c r="BD821" s="14">
        <f t="shared" si="191"/>
        <v>2240</v>
      </c>
      <c r="BE821" s="25" t="s">
        <v>1411</v>
      </c>
      <c r="BF821" s="14">
        <f t="shared" si="192"/>
        <v>100800</v>
      </c>
    </row>
    <row r="822" spans="45:58" ht="16.5" x14ac:dyDescent="0.2">
      <c r="AS822" s="13">
        <v>819</v>
      </c>
      <c r="AT822" s="13">
        <f t="shared" si="185"/>
        <v>13</v>
      </c>
      <c r="AU822" s="13">
        <f t="shared" si="186"/>
        <v>1102016</v>
      </c>
      <c r="AV822" s="13" t="s">
        <v>1380</v>
      </c>
      <c r="AW822" s="13">
        <f t="shared" si="187"/>
        <v>7</v>
      </c>
      <c r="AX822" s="13" t="s">
        <v>1401</v>
      </c>
      <c r="AY822" s="13">
        <f t="shared" si="188"/>
        <v>9</v>
      </c>
      <c r="AZ822" s="13" t="str">
        <f t="shared" si="189"/>
        <v>西方龙魂珠-7 等级-9</v>
      </c>
      <c r="BA822" s="25" t="s">
        <v>1409</v>
      </c>
      <c r="BB822" s="14">
        <f t="shared" si="190"/>
        <v>4694</v>
      </c>
      <c r="BC822" s="25" t="s">
        <v>1410</v>
      </c>
      <c r="BD822" s="14">
        <f t="shared" si="191"/>
        <v>2560</v>
      </c>
      <c r="BE822" s="25" t="s">
        <v>1411</v>
      </c>
      <c r="BF822" s="14">
        <f t="shared" si="192"/>
        <v>115200</v>
      </c>
    </row>
    <row r="823" spans="45:58" ht="16.5" x14ac:dyDescent="0.2">
      <c r="AS823" s="13">
        <v>820</v>
      </c>
      <c r="AT823" s="13">
        <f t="shared" si="185"/>
        <v>14</v>
      </c>
      <c r="AU823" s="13">
        <f t="shared" si="186"/>
        <v>1102017</v>
      </c>
      <c r="AV823" s="13" t="s">
        <v>1380</v>
      </c>
      <c r="AW823" s="13">
        <f t="shared" si="187"/>
        <v>1</v>
      </c>
      <c r="AX823" s="13" t="s">
        <v>1401</v>
      </c>
      <c r="AY823" s="13">
        <f t="shared" si="188"/>
        <v>1</v>
      </c>
      <c r="AZ823" s="13" t="str">
        <f t="shared" si="189"/>
        <v>飞廉魂珠-1 等级-1</v>
      </c>
      <c r="BA823" s="25" t="s">
        <v>1409</v>
      </c>
      <c r="BB823" s="14">
        <f t="shared" si="190"/>
        <v>58</v>
      </c>
      <c r="BC823" s="25" t="s">
        <v>1410</v>
      </c>
      <c r="BD823" s="14">
        <f t="shared" si="191"/>
        <v>30</v>
      </c>
      <c r="BE823" s="25" t="s">
        <v>1411</v>
      </c>
      <c r="BF823" s="14">
        <f t="shared" si="192"/>
        <v>960</v>
      </c>
    </row>
    <row r="824" spans="45:58" ht="16.5" x14ac:dyDescent="0.2">
      <c r="AS824" s="13">
        <v>821</v>
      </c>
      <c r="AT824" s="13">
        <f t="shared" si="185"/>
        <v>14</v>
      </c>
      <c r="AU824" s="13">
        <f t="shared" si="186"/>
        <v>1102017</v>
      </c>
      <c r="AV824" s="13" t="s">
        <v>1380</v>
      </c>
      <c r="AW824" s="13">
        <f t="shared" si="187"/>
        <v>1</v>
      </c>
      <c r="AX824" s="13" t="s">
        <v>1401</v>
      </c>
      <c r="AY824" s="13">
        <f t="shared" si="188"/>
        <v>2</v>
      </c>
      <c r="AZ824" s="13" t="str">
        <f t="shared" si="189"/>
        <v>飞廉魂珠-1 等级-2</v>
      </c>
      <c r="BA824" s="25" t="s">
        <v>1409</v>
      </c>
      <c r="BB824" s="14">
        <f t="shared" si="190"/>
        <v>88</v>
      </c>
      <c r="BC824" s="25" t="s">
        <v>1410</v>
      </c>
      <c r="BD824" s="14">
        <f t="shared" si="191"/>
        <v>44</v>
      </c>
      <c r="BE824" s="25" t="s">
        <v>1411</v>
      </c>
      <c r="BF824" s="14">
        <f t="shared" si="192"/>
        <v>1440</v>
      </c>
    </row>
    <row r="825" spans="45:58" ht="16.5" x14ac:dyDescent="0.2">
      <c r="AS825" s="13">
        <v>822</v>
      </c>
      <c r="AT825" s="13">
        <f t="shared" si="185"/>
        <v>14</v>
      </c>
      <c r="AU825" s="13">
        <f t="shared" si="186"/>
        <v>1102017</v>
      </c>
      <c r="AV825" s="13" t="s">
        <v>1380</v>
      </c>
      <c r="AW825" s="13">
        <f t="shared" si="187"/>
        <v>1</v>
      </c>
      <c r="AX825" s="13" t="s">
        <v>1401</v>
      </c>
      <c r="AY825" s="13">
        <f t="shared" si="188"/>
        <v>3</v>
      </c>
      <c r="AZ825" s="13" t="str">
        <f t="shared" si="189"/>
        <v>飞廉魂珠-1 等级-3</v>
      </c>
      <c r="BA825" s="25" t="s">
        <v>1409</v>
      </c>
      <c r="BB825" s="14">
        <f t="shared" si="190"/>
        <v>118</v>
      </c>
      <c r="BC825" s="25" t="s">
        <v>1410</v>
      </c>
      <c r="BD825" s="14">
        <f t="shared" si="191"/>
        <v>58</v>
      </c>
      <c r="BE825" s="25" t="s">
        <v>1411</v>
      </c>
      <c r="BF825" s="14">
        <f t="shared" si="192"/>
        <v>1920</v>
      </c>
    </row>
    <row r="826" spans="45:58" ht="16.5" x14ac:dyDescent="0.2">
      <c r="AS826" s="13">
        <v>823</v>
      </c>
      <c r="AT826" s="13">
        <f t="shared" si="185"/>
        <v>14</v>
      </c>
      <c r="AU826" s="13">
        <f t="shared" si="186"/>
        <v>1102017</v>
      </c>
      <c r="AV826" s="13" t="s">
        <v>1380</v>
      </c>
      <c r="AW826" s="13">
        <f t="shared" si="187"/>
        <v>1</v>
      </c>
      <c r="AX826" s="13" t="s">
        <v>1401</v>
      </c>
      <c r="AY826" s="13">
        <f t="shared" si="188"/>
        <v>4</v>
      </c>
      <c r="AZ826" s="13" t="str">
        <f t="shared" si="189"/>
        <v>飞廉魂珠-1 等级-4</v>
      </c>
      <c r="BA826" s="25" t="s">
        <v>1409</v>
      </c>
      <c r="BB826" s="14">
        <f t="shared" si="190"/>
        <v>176</v>
      </c>
      <c r="BC826" s="25" t="s">
        <v>1410</v>
      </c>
      <c r="BD826" s="14">
        <f t="shared" si="191"/>
        <v>88</v>
      </c>
      <c r="BE826" s="25" t="s">
        <v>1411</v>
      </c>
      <c r="BF826" s="14">
        <f t="shared" si="192"/>
        <v>2880</v>
      </c>
    </row>
    <row r="827" spans="45:58" ht="16.5" x14ac:dyDescent="0.2">
      <c r="AS827" s="13">
        <v>824</v>
      </c>
      <c r="AT827" s="13">
        <f t="shared" si="185"/>
        <v>14</v>
      </c>
      <c r="AU827" s="13">
        <f t="shared" si="186"/>
        <v>1102017</v>
      </c>
      <c r="AV827" s="13" t="s">
        <v>1380</v>
      </c>
      <c r="AW827" s="13">
        <f t="shared" si="187"/>
        <v>1</v>
      </c>
      <c r="AX827" s="13" t="s">
        <v>1401</v>
      </c>
      <c r="AY827" s="13">
        <f t="shared" si="188"/>
        <v>5</v>
      </c>
      <c r="AZ827" s="13" t="str">
        <f t="shared" si="189"/>
        <v>飞廉魂珠-1 等级-5</v>
      </c>
      <c r="BA827" s="25" t="s">
        <v>1409</v>
      </c>
      <c r="BB827" s="14">
        <f t="shared" si="190"/>
        <v>234</v>
      </c>
      <c r="BC827" s="25" t="s">
        <v>1410</v>
      </c>
      <c r="BD827" s="14">
        <f t="shared" si="191"/>
        <v>118</v>
      </c>
      <c r="BE827" s="25" t="s">
        <v>1411</v>
      </c>
      <c r="BF827" s="14">
        <f t="shared" si="192"/>
        <v>3840</v>
      </c>
    </row>
    <row r="828" spans="45:58" ht="16.5" x14ac:dyDescent="0.2">
      <c r="AS828" s="13">
        <v>825</v>
      </c>
      <c r="AT828" s="13">
        <f t="shared" si="185"/>
        <v>14</v>
      </c>
      <c r="AU828" s="13">
        <f t="shared" si="186"/>
        <v>1102017</v>
      </c>
      <c r="AV828" s="13" t="s">
        <v>1380</v>
      </c>
      <c r="AW828" s="13">
        <f t="shared" si="187"/>
        <v>1</v>
      </c>
      <c r="AX828" s="13" t="s">
        <v>1401</v>
      </c>
      <c r="AY828" s="13">
        <f t="shared" si="188"/>
        <v>6</v>
      </c>
      <c r="AZ828" s="13" t="str">
        <f t="shared" si="189"/>
        <v>飞廉魂珠-1 等级-6</v>
      </c>
      <c r="BA828" s="25" t="s">
        <v>1409</v>
      </c>
      <c r="BB828" s="14">
        <f t="shared" si="190"/>
        <v>294</v>
      </c>
      <c r="BC828" s="25" t="s">
        <v>1410</v>
      </c>
      <c r="BD828" s="14">
        <f t="shared" si="191"/>
        <v>146</v>
      </c>
      <c r="BE828" s="25" t="s">
        <v>1411</v>
      </c>
      <c r="BF828" s="14">
        <f t="shared" si="192"/>
        <v>4800</v>
      </c>
    </row>
    <row r="829" spans="45:58" ht="16.5" x14ac:dyDescent="0.2">
      <c r="AS829" s="13">
        <v>826</v>
      </c>
      <c r="AT829" s="13">
        <f t="shared" si="185"/>
        <v>14</v>
      </c>
      <c r="AU829" s="13">
        <f t="shared" si="186"/>
        <v>1102017</v>
      </c>
      <c r="AV829" s="13" t="s">
        <v>1380</v>
      </c>
      <c r="AW829" s="13">
        <f t="shared" si="187"/>
        <v>1</v>
      </c>
      <c r="AX829" s="13" t="s">
        <v>1401</v>
      </c>
      <c r="AY829" s="13">
        <f t="shared" si="188"/>
        <v>7</v>
      </c>
      <c r="AZ829" s="13" t="str">
        <f t="shared" si="189"/>
        <v>飞廉魂珠-1 等级-7</v>
      </c>
      <c r="BA829" s="25" t="s">
        <v>1409</v>
      </c>
      <c r="BB829" s="14">
        <f t="shared" si="190"/>
        <v>352</v>
      </c>
      <c r="BC829" s="25" t="s">
        <v>1410</v>
      </c>
      <c r="BD829" s="14">
        <f t="shared" si="191"/>
        <v>176</v>
      </c>
      <c r="BE829" s="25" t="s">
        <v>1411</v>
      </c>
      <c r="BF829" s="14">
        <f t="shared" si="192"/>
        <v>5760</v>
      </c>
    </row>
    <row r="830" spans="45:58" ht="16.5" x14ac:dyDescent="0.2">
      <c r="AS830" s="13">
        <v>827</v>
      </c>
      <c r="AT830" s="13">
        <f t="shared" si="185"/>
        <v>14</v>
      </c>
      <c r="AU830" s="13">
        <f t="shared" si="186"/>
        <v>1102017</v>
      </c>
      <c r="AV830" s="13" t="s">
        <v>1380</v>
      </c>
      <c r="AW830" s="13">
        <f t="shared" si="187"/>
        <v>1</v>
      </c>
      <c r="AX830" s="13" t="s">
        <v>1401</v>
      </c>
      <c r="AY830" s="13">
        <f t="shared" si="188"/>
        <v>8</v>
      </c>
      <c r="AZ830" s="13" t="str">
        <f t="shared" si="189"/>
        <v>飞廉魂珠-1 等级-8</v>
      </c>
      <c r="BA830" s="25" t="s">
        <v>1409</v>
      </c>
      <c r="BB830" s="14">
        <f t="shared" si="190"/>
        <v>410</v>
      </c>
      <c r="BC830" s="25" t="s">
        <v>1410</v>
      </c>
      <c r="BD830" s="14">
        <f t="shared" si="191"/>
        <v>206</v>
      </c>
      <c r="BE830" s="25" t="s">
        <v>1411</v>
      </c>
      <c r="BF830" s="14">
        <f t="shared" si="192"/>
        <v>6720</v>
      </c>
    </row>
    <row r="831" spans="45:58" ht="16.5" x14ac:dyDescent="0.2">
      <c r="AS831" s="13">
        <v>828</v>
      </c>
      <c r="AT831" s="13">
        <f t="shared" si="185"/>
        <v>14</v>
      </c>
      <c r="AU831" s="13">
        <f t="shared" si="186"/>
        <v>1102017</v>
      </c>
      <c r="AV831" s="13" t="s">
        <v>1380</v>
      </c>
      <c r="AW831" s="13">
        <f t="shared" si="187"/>
        <v>1</v>
      </c>
      <c r="AX831" s="13" t="s">
        <v>1401</v>
      </c>
      <c r="AY831" s="13">
        <f t="shared" si="188"/>
        <v>9</v>
      </c>
      <c r="AZ831" s="13" t="str">
        <f t="shared" si="189"/>
        <v>飞廉魂珠-1 等级-9</v>
      </c>
      <c r="BA831" s="25" t="s">
        <v>1409</v>
      </c>
      <c r="BB831" s="14">
        <f t="shared" si="190"/>
        <v>470</v>
      </c>
      <c r="BC831" s="25" t="s">
        <v>1410</v>
      </c>
      <c r="BD831" s="14">
        <f t="shared" si="191"/>
        <v>234</v>
      </c>
      <c r="BE831" s="25" t="s">
        <v>1411</v>
      </c>
      <c r="BF831" s="14">
        <f t="shared" si="192"/>
        <v>7680</v>
      </c>
    </row>
    <row r="832" spans="45:58" ht="16.5" x14ac:dyDescent="0.2">
      <c r="AS832" s="13">
        <v>829</v>
      </c>
      <c r="AT832" s="13">
        <f t="shared" si="185"/>
        <v>14</v>
      </c>
      <c r="AU832" s="13">
        <f t="shared" si="186"/>
        <v>1102017</v>
      </c>
      <c r="AV832" s="13" t="s">
        <v>1380</v>
      </c>
      <c r="AW832" s="13">
        <f t="shared" si="187"/>
        <v>2</v>
      </c>
      <c r="AX832" s="13" t="s">
        <v>1401</v>
      </c>
      <c r="AY832" s="13">
        <f t="shared" si="188"/>
        <v>1</v>
      </c>
      <c r="AZ832" s="13" t="str">
        <f t="shared" si="189"/>
        <v>飞廉魂珠-2 等级-1</v>
      </c>
      <c r="BA832" s="25" t="s">
        <v>1409</v>
      </c>
      <c r="BB832" s="14">
        <f t="shared" si="190"/>
        <v>88</v>
      </c>
      <c r="BC832" s="25" t="s">
        <v>1410</v>
      </c>
      <c r="BD832" s="14">
        <f t="shared" si="191"/>
        <v>44</v>
      </c>
      <c r="BE832" s="25" t="s">
        <v>1411</v>
      </c>
      <c r="BF832" s="14">
        <f t="shared" si="192"/>
        <v>1440</v>
      </c>
    </row>
    <row r="833" spans="45:58" ht="16.5" x14ac:dyDescent="0.2">
      <c r="AS833" s="13">
        <v>830</v>
      </c>
      <c r="AT833" s="13">
        <f t="shared" si="185"/>
        <v>14</v>
      </c>
      <c r="AU833" s="13">
        <f t="shared" si="186"/>
        <v>1102017</v>
      </c>
      <c r="AV833" s="13" t="s">
        <v>1380</v>
      </c>
      <c r="AW833" s="13">
        <f t="shared" si="187"/>
        <v>2</v>
      </c>
      <c r="AX833" s="13" t="s">
        <v>1401</v>
      </c>
      <c r="AY833" s="13">
        <f t="shared" si="188"/>
        <v>2</v>
      </c>
      <c r="AZ833" s="13" t="str">
        <f t="shared" si="189"/>
        <v>飞廉魂珠-2 等级-2</v>
      </c>
      <c r="BA833" s="25" t="s">
        <v>1409</v>
      </c>
      <c r="BB833" s="14">
        <f t="shared" si="190"/>
        <v>132</v>
      </c>
      <c r="BC833" s="25" t="s">
        <v>1410</v>
      </c>
      <c r="BD833" s="14">
        <f t="shared" si="191"/>
        <v>66</v>
      </c>
      <c r="BE833" s="25" t="s">
        <v>1411</v>
      </c>
      <c r="BF833" s="14">
        <f t="shared" si="192"/>
        <v>2160</v>
      </c>
    </row>
    <row r="834" spans="45:58" ht="16.5" x14ac:dyDescent="0.2">
      <c r="AS834" s="13">
        <v>831</v>
      </c>
      <c r="AT834" s="13">
        <f t="shared" si="185"/>
        <v>14</v>
      </c>
      <c r="AU834" s="13">
        <f t="shared" si="186"/>
        <v>1102017</v>
      </c>
      <c r="AV834" s="13" t="s">
        <v>1380</v>
      </c>
      <c r="AW834" s="13">
        <f t="shared" si="187"/>
        <v>2</v>
      </c>
      <c r="AX834" s="13" t="s">
        <v>1401</v>
      </c>
      <c r="AY834" s="13">
        <f t="shared" si="188"/>
        <v>3</v>
      </c>
      <c r="AZ834" s="13" t="str">
        <f t="shared" si="189"/>
        <v>飞廉魂珠-2 等级-3</v>
      </c>
      <c r="BA834" s="25" t="s">
        <v>1409</v>
      </c>
      <c r="BB834" s="14">
        <f t="shared" si="190"/>
        <v>176</v>
      </c>
      <c r="BC834" s="25" t="s">
        <v>1410</v>
      </c>
      <c r="BD834" s="14">
        <f t="shared" si="191"/>
        <v>88</v>
      </c>
      <c r="BE834" s="25" t="s">
        <v>1411</v>
      </c>
      <c r="BF834" s="14">
        <f t="shared" si="192"/>
        <v>2880</v>
      </c>
    </row>
    <row r="835" spans="45:58" ht="16.5" x14ac:dyDescent="0.2">
      <c r="AS835" s="13">
        <v>832</v>
      </c>
      <c r="AT835" s="13">
        <f t="shared" si="185"/>
        <v>14</v>
      </c>
      <c r="AU835" s="13">
        <f t="shared" si="186"/>
        <v>1102017</v>
      </c>
      <c r="AV835" s="13" t="s">
        <v>1380</v>
      </c>
      <c r="AW835" s="13">
        <f t="shared" si="187"/>
        <v>2</v>
      </c>
      <c r="AX835" s="13" t="s">
        <v>1401</v>
      </c>
      <c r="AY835" s="13">
        <f t="shared" si="188"/>
        <v>4</v>
      </c>
      <c r="AZ835" s="13" t="str">
        <f t="shared" si="189"/>
        <v>飞廉魂珠-2 等级-4</v>
      </c>
      <c r="BA835" s="25" t="s">
        <v>1409</v>
      </c>
      <c r="BB835" s="14">
        <f t="shared" si="190"/>
        <v>264</v>
      </c>
      <c r="BC835" s="25" t="s">
        <v>1410</v>
      </c>
      <c r="BD835" s="14">
        <f t="shared" si="191"/>
        <v>132</v>
      </c>
      <c r="BE835" s="25" t="s">
        <v>1411</v>
      </c>
      <c r="BF835" s="14">
        <f t="shared" si="192"/>
        <v>4320</v>
      </c>
    </row>
    <row r="836" spans="45:58" ht="16.5" x14ac:dyDescent="0.2">
      <c r="AS836" s="13">
        <v>833</v>
      </c>
      <c r="AT836" s="13">
        <f t="shared" si="185"/>
        <v>14</v>
      </c>
      <c r="AU836" s="13">
        <f t="shared" si="186"/>
        <v>1102017</v>
      </c>
      <c r="AV836" s="13" t="s">
        <v>1380</v>
      </c>
      <c r="AW836" s="13">
        <f t="shared" si="187"/>
        <v>2</v>
      </c>
      <c r="AX836" s="13" t="s">
        <v>1401</v>
      </c>
      <c r="AY836" s="13">
        <f t="shared" si="188"/>
        <v>5</v>
      </c>
      <c r="AZ836" s="13" t="str">
        <f t="shared" si="189"/>
        <v>飞廉魂珠-2 等级-5</v>
      </c>
      <c r="BA836" s="25" t="s">
        <v>1409</v>
      </c>
      <c r="BB836" s="14">
        <f t="shared" si="190"/>
        <v>352</v>
      </c>
      <c r="BC836" s="25" t="s">
        <v>1410</v>
      </c>
      <c r="BD836" s="14">
        <f t="shared" si="191"/>
        <v>176</v>
      </c>
      <c r="BE836" s="25" t="s">
        <v>1411</v>
      </c>
      <c r="BF836" s="14">
        <f t="shared" si="192"/>
        <v>5760</v>
      </c>
    </row>
    <row r="837" spans="45:58" ht="16.5" x14ac:dyDescent="0.2">
      <c r="AS837" s="13">
        <v>834</v>
      </c>
      <c r="AT837" s="13">
        <f t="shared" ref="AT837:AT900" si="193">INT((AS837-1)/63)+1</f>
        <v>14</v>
      </c>
      <c r="AU837" s="13">
        <f t="shared" ref="AU837:AU900" si="194">INDEX($W$4:$W$19,AT837)</f>
        <v>1102017</v>
      </c>
      <c r="AV837" s="13" t="s">
        <v>1380</v>
      </c>
      <c r="AW837" s="13">
        <f t="shared" ref="AW837:AW900" si="195">INT(((AS837-(AT837-1)*63)-1)/9)+1</f>
        <v>2</v>
      </c>
      <c r="AX837" s="13" t="s">
        <v>1401</v>
      </c>
      <c r="AY837" s="13">
        <f t="shared" ref="AY837:AY900" si="196">AS837-(AT837-1)*63-(AW837-1)*9</f>
        <v>6</v>
      </c>
      <c r="AZ837" s="13" t="str">
        <f t="shared" ref="AZ837:AZ900" si="197">INDEX($X$4:$X$19,AT837)&amp;"魂珠-"&amp;AW837&amp;" 等级-"&amp;AY837</f>
        <v>飞廉魂珠-2 等级-6</v>
      </c>
      <c r="BA837" s="25" t="s">
        <v>1409</v>
      </c>
      <c r="BB837" s="14">
        <f t="shared" ref="BB837:BB900" si="198">ROUND(INDEX(Q$4:Q$66,($AW837-1)*9+$AY837)*INDEX(AC$4:AC$19,$AT837),0)</f>
        <v>440</v>
      </c>
      <c r="BC837" s="25" t="s">
        <v>1410</v>
      </c>
      <c r="BD837" s="14">
        <f t="shared" ref="BD837:BD900" si="199">ROUND(INDEX(R$4:R$66,($AW837-1)*9+$AY837)*INDEX(AD$4:AD$19,$AT837),0)</f>
        <v>220</v>
      </c>
      <c r="BE837" s="25" t="s">
        <v>1411</v>
      </c>
      <c r="BF837" s="14">
        <f t="shared" ref="BF837:BF900" si="200">ROUND(INDEX(S$4:S$66,($AW837-1)*9+$AY837)*INDEX(AE$4:AE$19,$AT837),0)</f>
        <v>7200</v>
      </c>
    </row>
    <row r="838" spans="45:58" ht="16.5" x14ac:dyDescent="0.2">
      <c r="AS838" s="13">
        <v>835</v>
      </c>
      <c r="AT838" s="13">
        <f t="shared" si="193"/>
        <v>14</v>
      </c>
      <c r="AU838" s="13">
        <f t="shared" si="194"/>
        <v>1102017</v>
      </c>
      <c r="AV838" s="13" t="s">
        <v>1380</v>
      </c>
      <c r="AW838" s="13">
        <f t="shared" si="195"/>
        <v>2</v>
      </c>
      <c r="AX838" s="13" t="s">
        <v>1401</v>
      </c>
      <c r="AY838" s="13">
        <f t="shared" si="196"/>
        <v>7</v>
      </c>
      <c r="AZ838" s="13" t="str">
        <f t="shared" si="197"/>
        <v>飞廉魂珠-2 等级-7</v>
      </c>
      <c r="BA838" s="25" t="s">
        <v>1409</v>
      </c>
      <c r="BB838" s="14">
        <f t="shared" si="198"/>
        <v>528</v>
      </c>
      <c r="BC838" s="25" t="s">
        <v>1410</v>
      </c>
      <c r="BD838" s="14">
        <f t="shared" si="199"/>
        <v>264</v>
      </c>
      <c r="BE838" s="25" t="s">
        <v>1411</v>
      </c>
      <c r="BF838" s="14">
        <f t="shared" si="200"/>
        <v>8640</v>
      </c>
    </row>
    <row r="839" spans="45:58" ht="16.5" x14ac:dyDescent="0.2">
      <c r="AS839" s="13">
        <v>836</v>
      </c>
      <c r="AT839" s="13">
        <f t="shared" si="193"/>
        <v>14</v>
      </c>
      <c r="AU839" s="13">
        <f t="shared" si="194"/>
        <v>1102017</v>
      </c>
      <c r="AV839" s="13" t="s">
        <v>1380</v>
      </c>
      <c r="AW839" s="13">
        <f t="shared" si="195"/>
        <v>2</v>
      </c>
      <c r="AX839" s="13" t="s">
        <v>1401</v>
      </c>
      <c r="AY839" s="13">
        <f t="shared" si="196"/>
        <v>8</v>
      </c>
      <c r="AZ839" s="13" t="str">
        <f t="shared" si="197"/>
        <v>飞廉魂珠-2 等级-8</v>
      </c>
      <c r="BA839" s="25" t="s">
        <v>1409</v>
      </c>
      <c r="BB839" s="14">
        <f t="shared" si="198"/>
        <v>616</v>
      </c>
      <c r="BC839" s="25" t="s">
        <v>1410</v>
      </c>
      <c r="BD839" s="14">
        <f t="shared" si="199"/>
        <v>308</v>
      </c>
      <c r="BE839" s="25" t="s">
        <v>1411</v>
      </c>
      <c r="BF839" s="14">
        <f t="shared" si="200"/>
        <v>10080</v>
      </c>
    </row>
    <row r="840" spans="45:58" ht="16.5" x14ac:dyDescent="0.2">
      <c r="AS840" s="13">
        <v>837</v>
      </c>
      <c r="AT840" s="13">
        <f t="shared" si="193"/>
        <v>14</v>
      </c>
      <c r="AU840" s="13">
        <f t="shared" si="194"/>
        <v>1102017</v>
      </c>
      <c r="AV840" s="13" t="s">
        <v>1380</v>
      </c>
      <c r="AW840" s="13">
        <f t="shared" si="195"/>
        <v>2</v>
      </c>
      <c r="AX840" s="13" t="s">
        <v>1401</v>
      </c>
      <c r="AY840" s="13">
        <f t="shared" si="196"/>
        <v>9</v>
      </c>
      <c r="AZ840" s="13" t="str">
        <f t="shared" si="197"/>
        <v>飞廉魂珠-2 等级-9</v>
      </c>
      <c r="BA840" s="25" t="s">
        <v>1409</v>
      </c>
      <c r="BB840" s="14">
        <f t="shared" si="198"/>
        <v>704</v>
      </c>
      <c r="BC840" s="25" t="s">
        <v>1410</v>
      </c>
      <c r="BD840" s="14">
        <f t="shared" si="199"/>
        <v>352</v>
      </c>
      <c r="BE840" s="25" t="s">
        <v>1411</v>
      </c>
      <c r="BF840" s="14">
        <f t="shared" si="200"/>
        <v>11520</v>
      </c>
    </row>
    <row r="841" spans="45:58" ht="16.5" x14ac:dyDescent="0.2">
      <c r="AS841" s="13">
        <v>838</v>
      </c>
      <c r="AT841" s="13">
        <f t="shared" si="193"/>
        <v>14</v>
      </c>
      <c r="AU841" s="13">
        <f t="shared" si="194"/>
        <v>1102017</v>
      </c>
      <c r="AV841" s="13" t="s">
        <v>1380</v>
      </c>
      <c r="AW841" s="13">
        <f t="shared" si="195"/>
        <v>3</v>
      </c>
      <c r="AX841" s="13" t="s">
        <v>1401</v>
      </c>
      <c r="AY841" s="13">
        <f t="shared" si="196"/>
        <v>1</v>
      </c>
      <c r="AZ841" s="13" t="str">
        <f t="shared" si="197"/>
        <v>飞廉魂珠-3 等级-1</v>
      </c>
      <c r="BA841" s="25" t="s">
        <v>1409</v>
      </c>
      <c r="BB841" s="14">
        <f t="shared" si="198"/>
        <v>118</v>
      </c>
      <c r="BC841" s="25" t="s">
        <v>1410</v>
      </c>
      <c r="BD841" s="14">
        <f t="shared" si="199"/>
        <v>58</v>
      </c>
      <c r="BE841" s="25" t="s">
        <v>1411</v>
      </c>
      <c r="BF841" s="14">
        <f t="shared" si="200"/>
        <v>1920</v>
      </c>
    </row>
    <row r="842" spans="45:58" ht="16.5" x14ac:dyDescent="0.2">
      <c r="AS842" s="13">
        <v>839</v>
      </c>
      <c r="AT842" s="13">
        <f t="shared" si="193"/>
        <v>14</v>
      </c>
      <c r="AU842" s="13">
        <f t="shared" si="194"/>
        <v>1102017</v>
      </c>
      <c r="AV842" s="13" t="s">
        <v>1380</v>
      </c>
      <c r="AW842" s="13">
        <f t="shared" si="195"/>
        <v>3</v>
      </c>
      <c r="AX842" s="13" t="s">
        <v>1401</v>
      </c>
      <c r="AY842" s="13">
        <f t="shared" si="196"/>
        <v>2</v>
      </c>
      <c r="AZ842" s="13" t="str">
        <f t="shared" si="197"/>
        <v>飞廉魂珠-3 等级-2</v>
      </c>
      <c r="BA842" s="25" t="s">
        <v>1409</v>
      </c>
      <c r="BB842" s="14">
        <f t="shared" si="198"/>
        <v>176</v>
      </c>
      <c r="BC842" s="25" t="s">
        <v>1410</v>
      </c>
      <c r="BD842" s="14">
        <f t="shared" si="199"/>
        <v>88</v>
      </c>
      <c r="BE842" s="25" t="s">
        <v>1411</v>
      </c>
      <c r="BF842" s="14">
        <f t="shared" si="200"/>
        <v>2880</v>
      </c>
    </row>
    <row r="843" spans="45:58" ht="16.5" x14ac:dyDescent="0.2">
      <c r="AS843" s="13">
        <v>840</v>
      </c>
      <c r="AT843" s="13">
        <f t="shared" si="193"/>
        <v>14</v>
      </c>
      <c r="AU843" s="13">
        <f t="shared" si="194"/>
        <v>1102017</v>
      </c>
      <c r="AV843" s="13" t="s">
        <v>1380</v>
      </c>
      <c r="AW843" s="13">
        <f t="shared" si="195"/>
        <v>3</v>
      </c>
      <c r="AX843" s="13" t="s">
        <v>1401</v>
      </c>
      <c r="AY843" s="13">
        <f t="shared" si="196"/>
        <v>3</v>
      </c>
      <c r="AZ843" s="13" t="str">
        <f t="shared" si="197"/>
        <v>飞廉魂珠-3 等级-3</v>
      </c>
      <c r="BA843" s="25" t="s">
        <v>1409</v>
      </c>
      <c r="BB843" s="14">
        <f t="shared" si="198"/>
        <v>234</v>
      </c>
      <c r="BC843" s="25" t="s">
        <v>1410</v>
      </c>
      <c r="BD843" s="14">
        <f t="shared" si="199"/>
        <v>118</v>
      </c>
      <c r="BE843" s="25" t="s">
        <v>1411</v>
      </c>
      <c r="BF843" s="14">
        <f t="shared" si="200"/>
        <v>3840</v>
      </c>
    </row>
    <row r="844" spans="45:58" ht="16.5" x14ac:dyDescent="0.2">
      <c r="AS844" s="13">
        <v>841</v>
      </c>
      <c r="AT844" s="13">
        <f t="shared" si="193"/>
        <v>14</v>
      </c>
      <c r="AU844" s="13">
        <f t="shared" si="194"/>
        <v>1102017</v>
      </c>
      <c r="AV844" s="13" t="s">
        <v>1380</v>
      </c>
      <c r="AW844" s="13">
        <f t="shared" si="195"/>
        <v>3</v>
      </c>
      <c r="AX844" s="13" t="s">
        <v>1401</v>
      </c>
      <c r="AY844" s="13">
        <f t="shared" si="196"/>
        <v>4</v>
      </c>
      <c r="AZ844" s="13" t="str">
        <f t="shared" si="197"/>
        <v>飞廉魂珠-3 等级-4</v>
      </c>
      <c r="BA844" s="25" t="s">
        <v>1409</v>
      </c>
      <c r="BB844" s="14">
        <f t="shared" si="198"/>
        <v>352</v>
      </c>
      <c r="BC844" s="25" t="s">
        <v>1410</v>
      </c>
      <c r="BD844" s="14">
        <f t="shared" si="199"/>
        <v>176</v>
      </c>
      <c r="BE844" s="25" t="s">
        <v>1411</v>
      </c>
      <c r="BF844" s="14">
        <f t="shared" si="200"/>
        <v>5760</v>
      </c>
    </row>
    <row r="845" spans="45:58" ht="16.5" x14ac:dyDescent="0.2">
      <c r="AS845" s="13">
        <v>842</v>
      </c>
      <c r="AT845" s="13">
        <f t="shared" si="193"/>
        <v>14</v>
      </c>
      <c r="AU845" s="13">
        <f t="shared" si="194"/>
        <v>1102017</v>
      </c>
      <c r="AV845" s="13" t="s">
        <v>1380</v>
      </c>
      <c r="AW845" s="13">
        <f t="shared" si="195"/>
        <v>3</v>
      </c>
      <c r="AX845" s="13" t="s">
        <v>1401</v>
      </c>
      <c r="AY845" s="13">
        <f t="shared" si="196"/>
        <v>5</v>
      </c>
      <c r="AZ845" s="13" t="str">
        <f t="shared" si="197"/>
        <v>飞廉魂珠-3 等级-5</v>
      </c>
      <c r="BA845" s="25" t="s">
        <v>1409</v>
      </c>
      <c r="BB845" s="14">
        <f t="shared" si="198"/>
        <v>470</v>
      </c>
      <c r="BC845" s="25" t="s">
        <v>1410</v>
      </c>
      <c r="BD845" s="14">
        <f t="shared" si="199"/>
        <v>234</v>
      </c>
      <c r="BE845" s="25" t="s">
        <v>1411</v>
      </c>
      <c r="BF845" s="14">
        <f t="shared" si="200"/>
        <v>7680</v>
      </c>
    </row>
    <row r="846" spans="45:58" ht="16.5" x14ac:dyDescent="0.2">
      <c r="AS846" s="13">
        <v>843</v>
      </c>
      <c r="AT846" s="13">
        <f t="shared" si="193"/>
        <v>14</v>
      </c>
      <c r="AU846" s="13">
        <f t="shared" si="194"/>
        <v>1102017</v>
      </c>
      <c r="AV846" s="13" t="s">
        <v>1380</v>
      </c>
      <c r="AW846" s="13">
        <f t="shared" si="195"/>
        <v>3</v>
      </c>
      <c r="AX846" s="13" t="s">
        <v>1401</v>
      </c>
      <c r="AY846" s="13">
        <f t="shared" si="196"/>
        <v>6</v>
      </c>
      <c r="AZ846" s="13" t="str">
        <f t="shared" si="197"/>
        <v>飞廉魂珠-3 等级-6</v>
      </c>
      <c r="BA846" s="25" t="s">
        <v>1409</v>
      </c>
      <c r="BB846" s="14">
        <f t="shared" si="198"/>
        <v>586</v>
      </c>
      <c r="BC846" s="25" t="s">
        <v>1410</v>
      </c>
      <c r="BD846" s="14">
        <f t="shared" si="199"/>
        <v>294</v>
      </c>
      <c r="BE846" s="25" t="s">
        <v>1411</v>
      </c>
      <c r="BF846" s="14">
        <f t="shared" si="200"/>
        <v>9600</v>
      </c>
    </row>
    <row r="847" spans="45:58" ht="16.5" x14ac:dyDescent="0.2">
      <c r="AS847" s="13">
        <v>844</v>
      </c>
      <c r="AT847" s="13">
        <f t="shared" si="193"/>
        <v>14</v>
      </c>
      <c r="AU847" s="13">
        <f t="shared" si="194"/>
        <v>1102017</v>
      </c>
      <c r="AV847" s="13" t="s">
        <v>1380</v>
      </c>
      <c r="AW847" s="13">
        <f t="shared" si="195"/>
        <v>3</v>
      </c>
      <c r="AX847" s="13" t="s">
        <v>1401</v>
      </c>
      <c r="AY847" s="13">
        <f t="shared" si="196"/>
        <v>7</v>
      </c>
      <c r="AZ847" s="13" t="str">
        <f t="shared" si="197"/>
        <v>飞廉魂珠-3 等级-7</v>
      </c>
      <c r="BA847" s="25" t="s">
        <v>1409</v>
      </c>
      <c r="BB847" s="14">
        <f t="shared" si="198"/>
        <v>704</v>
      </c>
      <c r="BC847" s="25" t="s">
        <v>1410</v>
      </c>
      <c r="BD847" s="14">
        <f t="shared" si="199"/>
        <v>352</v>
      </c>
      <c r="BE847" s="25" t="s">
        <v>1411</v>
      </c>
      <c r="BF847" s="14">
        <f t="shared" si="200"/>
        <v>11520</v>
      </c>
    </row>
    <row r="848" spans="45:58" ht="16.5" x14ac:dyDescent="0.2">
      <c r="AS848" s="13">
        <v>845</v>
      </c>
      <c r="AT848" s="13">
        <f t="shared" si="193"/>
        <v>14</v>
      </c>
      <c r="AU848" s="13">
        <f t="shared" si="194"/>
        <v>1102017</v>
      </c>
      <c r="AV848" s="13" t="s">
        <v>1380</v>
      </c>
      <c r="AW848" s="13">
        <f t="shared" si="195"/>
        <v>3</v>
      </c>
      <c r="AX848" s="13" t="s">
        <v>1401</v>
      </c>
      <c r="AY848" s="13">
        <f t="shared" si="196"/>
        <v>8</v>
      </c>
      <c r="AZ848" s="13" t="str">
        <f t="shared" si="197"/>
        <v>飞廉魂珠-3 等级-8</v>
      </c>
      <c r="BA848" s="25" t="s">
        <v>1409</v>
      </c>
      <c r="BB848" s="14">
        <f t="shared" si="198"/>
        <v>822</v>
      </c>
      <c r="BC848" s="25" t="s">
        <v>1410</v>
      </c>
      <c r="BD848" s="14">
        <f t="shared" si="199"/>
        <v>410</v>
      </c>
      <c r="BE848" s="25" t="s">
        <v>1411</v>
      </c>
      <c r="BF848" s="14">
        <f t="shared" si="200"/>
        <v>13440</v>
      </c>
    </row>
    <row r="849" spans="45:58" ht="16.5" x14ac:dyDescent="0.2">
      <c r="AS849" s="13">
        <v>846</v>
      </c>
      <c r="AT849" s="13">
        <f t="shared" si="193"/>
        <v>14</v>
      </c>
      <c r="AU849" s="13">
        <f t="shared" si="194"/>
        <v>1102017</v>
      </c>
      <c r="AV849" s="13" t="s">
        <v>1380</v>
      </c>
      <c r="AW849" s="13">
        <f t="shared" si="195"/>
        <v>3</v>
      </c>
      <c r="AX849" s="13" t="s">
        <v>1401</v>
      </c>
      <c r="AY849" s="13">
        <f t="shared" si="196"/>
        <v>9</v>
      </c>
      <c r="AZ849" s="13" t="str">
        <f t="shared" si="197"/>
        <v>飞廉魂珠-3 等级-9</v>
      </c>
      <c r="BA849" s="25" t="s">
        <v>1409</v>
      </c>
      <c r="BB849" s="14">
        <f t="shared" si="198"/>
        <v>938</v>
      </c>
      <c r="BC849" s="25" t="s">
        <v>1410</v>
      </c>
      <c r="BD849" s="14">
        <f t="shared" si="199"/>
        <v>470</v>
      </c>
      <c r="BE849" s="25" t="s">
        <v>1411</v>
      </c>
      <c r="BF849" s="14">
        <f t="shared" si="200"/>
        <v>15360</v>
      </c>
    </row>
    <row r="850" spans="45:58" ht="16.5" x14ac:dyDescent="0.2">
      <c r="AS850" s="13">
        <v>847</v>
      </c>
      <c r="AT850" s="13">
        <f t="shared" si="193"/>
        <v>14</v>
      </c>
      <c r="AU850" s="13">
        <f t="shared" si="194"/>
        <v>1102017</v>
      </c>
      <c r="AV850" s="13" t="s">
        <v>1380</v>
      </c>
      <c r="AW850" s="13">
        <f t="shared" si="195"/>
        <v>4</v>
      </c>
      <c r="AX850" s="13" t="s">
        <v>1401</v>
      </c>
      <c r="AY850" s="13">
        <f t="shared" si="196"/>
        <v>1</v>
      </c>
      <c r="AZ850" s="13" t="str">
        <f t="shared" si="197"/>
        <v>飞廉魂珠-4 等级-1</v>
      </c>
      <c r="BA850" s="25" t="s">
        <v>1409</v>
      </c>
      <c r="BB850" s="14">
        <f t="shared" si="198"/>
        <v>146</v>
      </c>
      <c r="BC850" s="25" t="s">
        <v>1410</v>
      </c>
      <c r="BD850" s="14">
        <f t="shared" si="199"/>
        <v>74</v>
      </c>
      <c r="BE850" s="25" t="s">
        <v>1411</v>
      </c>
      <c r="BF850" s="14">
        <f t="shared" si="200"/>
        <v>2400</v>
      </c>
    </row>
    <row r="851" spans="45:58" ht="16.5" x14ac:dyDescent="0.2">
      <c r="AS851" s="13">
        <v>848</v>
      </c>
      <c r="AT851" s="13">
        <f t="shared" si="193"/>
        <v>14</v>
      </c>
      <c r="AU851" s="13">
        <f t="shared" si="194"/>
        <v>1102017</v>
      </c>
      <c r="AV851" s="13" t="s">
        <v>1380</v>
      </c>
      <c r="AW851" s="13">
        <f t="shared" si="195"/>
        <v>4</v>
      </c>
      <c r="AX851" s="13" t="s">
        <v>1401</v>
      </c>
      <c r="AY851" s="13">
        <f t="shared" si="196"/>
        <v>2</v>
      </c>
      <c r="AZ851" s="13" t="str">
        <f t="shared" si="197"/>
        <v>飞廉魂珠-4 等级-2</v>
      </c>
      <c r="BA851" s="25" t="s">
        <v>1409</v>
      </c>
      <c r="BB851" s="14">
        <f t="shared" si="198"/>
        <v>220</v>
      </c>
      <c r="BC851" s="25" t="s">
        <v>1410</v>
      </c>
      <c r="BD851" s="14">
        <f t="shared" si="199"/>
        <v>110</v>
      </c>
      <c r="BE851" s="25" t="s">
        <v>1411</v>
      </c>
      <c r="BF851" s="14">
        <f t="shared" si="200"/>
        <v>3600</v>
      </c>
    </row>
    <row r="852" spans="45:58" ht="16.5" x14ac:dyDescent="0.2">
      <c r="AS852" s="13">
        <v>849</v>
      </c>
      <c r="AT852" s="13">
        <f t="shared" si="193"/>
        <v>14</v>
      </c>
      <c r="AU852" s="13">
        <f t="shared" si="194"/>
        <v>1102017</v>
      </c>
      <c r="AV852" s="13" t="s">
        <v>1380</v>
      </c>
      <c r="AW852" s="13">
        <f t="shared" si="195"/>
        <v>4</v>
      </c>
      <c r="AX852" s="13" t="s">
        <v>1401</v>
      </c>
      <c r="AY852" s="13">
        <f t="shared" si="196"/>
        <v>3</v>
      </c>
      <c r="AZ852" s="13" t="str">
        <f t="shared" si="197"/>
        <v>飞廉魂珠-4 等级-3</v>
      </c>
      <c r="BA852" s="25" t="s">
        <v>1409</v>
      </c>
      <c r="BB852" s="14">
        <f t="shared" si="198"/>
        <v>294</v>
      </c>
      <c r="BC852" s="25" t="s">
        <v>1410</v>
      </c>
      <c r="BD852" s="14">
        <f t="shared" si="199"/>
        <v>146</v>
      </c>
      <c r="BE852" s="25" t="s">
        <v>1411</v>
      </c>
      <c r="BF852" s="14">
        <f t="shared" si="200"/>
        <v>4800</v>
      </c>
    </row>
    <row r="853" spans="45:58" ht="16.5" x14ac:dyDescent="0.2">
      <c r="AS853" s="13">
        <v>850</v>
      </c>
      <c r="AT853" s="13">
        <f t="shared" si="193"/>
        <v>14</v>
      </c>
      <c r="AU853" s="13">
        <f t="shared" si="194"/>
        <v>1102017</v>
      </c>
      <c r="AV853" s="13" t="s">
        <v>1380</v>
      </c>
      <c r="AW853" s="13">
        <f t="shared" si="195"/>
        <v>4</v>
      </c>
      <c r="AX853" s="13" t="s">
        <v>1401</v>
      </c>
      <c r="AY853" s="13">
        <f t="shared" si="196"/>
        <v>4</v>
      </c>
      <c r="AZ853" s="13" t="str">
        <f t="shared" si="197"/>
        <v>飞廉魂珠-4 等级-4</v>
      </c>
      <c r="BA853" s="25" t="s">
        <v>1409</v>
      </c>
      <c r="BB853" s="14">
        <f t="shared" si="198"/>
        <v>440</v>
      </c>
      <c r="BC853" s="25" t="s">
        <v>1410</v>
      </c>
      <c r="BD853" s="14">
        <f t="shared" si="199"/>
        <v>220</v>
      </c>
      <c r="BE853" s="25" t="s">
        <v>1411</v>
      </c>
      <c r="BF853" s="14">
        <f t="shared" si="200"/>
        <v>7200</v>
      </c>
    </row>
    <row r="854" spans="45:58" ht="16.5" x14ac:dyDescent="0.2">
      <c r="AS854" s="13">
        <v>851</v>
      </c>
      <c r="AT854" s="13">
        <f t="shared" si="193"/>
        <v>14</v>
      </c>
      <c r="AU854" s="13">
        <f t="shared" si="194"/>
        <v>1102017</v>
      </c>
      <c r="AV854" s="13" t="s">
        <v>1380</v>
      </c>
      <c r="AW854" s="13">
        <f t="shared" si="195"/>
        <v>4</v>
      </c>
      <c r="AX854" s="13" t="s">
        <v>1401</v>
      </c>
      <c r="AY854" s="13">
        <f t="shared" si="196"/>
        <v>5</v>
      </c>
      <c r="AZ854" s="13" t="str">
        <f t="shared" si="197"/>
        <v>飞廉魂珠-4 等级-5</v>
      </c>
      <c r="BA854" s="25" t="s">
        <v>1409</v>
      </c>
      <c r="BB854" s="14">
        <f t="shared" si="198"/>
        <v>586</v>
      </c>
      <c r="BC854" s="25" t="s">
        <v>1410</v>
      </c>
      <c r="BD854" s="14">
        <f t="shared" si="199"/>
        <v>294</v>
      </c>
      <c r="BE854" s="25" t="s">
        <v>1411</v>
      </c>
      <c r="BF854" s="14">
        <f t="shared" si="200"/>
        <v>9600</v>
      </c>
    </row>
    <row r="855" spans="45:58" ht="16.5" x14ac:dyDescent="0.2">
      <c r="AS855" s="13">
        <v>852</v>
      </c>
      <c r="AT855" s="13">
        <f t="shared" si="193"/>
        <v>14</v>
      </c>
      <c r="AU855" s="13">
        <f t="shared" si="194"/>
        <v>1102017</v>
      </c>
      <c r="AV855" s="13" t="s">
        <v>1380</v>
      </c>
      <c r="AW855" s="13">
        <f t="shared" si="195"/>
        <v>4</v>
      </c>
      <c r="AX855" s="13" t="s">
        <v>1401</v>
      </c>
      <c r="AY855" s="13">
        <f t="shared" si="196"/>
        <v>6</v>
      </c>
      <c r="AZ855" s="13" t="str">
        <f t="shared" si="197"/>
        <v>飞廉魂珠-4 等级-6</v>
      </c>
      <c r="BA855" s="25" t="s">
        <v>1409</v>
      </c>
      <c r="BB855" s="14">
        <f t="shared" si="198"/>
        <v>734</v>
      </c>
      <c r="BC855" s="25" t="s">
        <v>1410</v>
      </c>
      <c r="BD855" s="14">
        <f t="shared" si="199"/>
        <v>366</v>
      </c>
      <c r="BE855" s="25" t="s">
        <v>1411</v>
      </c>
      <c r="BF855" s="14">
        <f t="shared" si="200"/>
        <v>12000</v>
      </c>
    </row>
    <row r="856" spans="45:58" ht="16.5" x14ac:dyDescent="0.2">
      <c r="AS856" s="13">
        <v>853</v>
      </c>
      <c r="AT856" s="13">
        <f t="shared" si="193"/>
        <v>14</v>
      </c>
      <c r="AU856" s="13">
        <f t="shared" si="194"/>
        <v>1102017</v>
      </c>
      <c r="AV856" s="13" t="s">
        <v>1380</v>
      </c>
      <c r="AW856" s="13">
        <f t="shared" si="195"/>
        <v>4</v>
      </c>
      <c r="AX856" s="13" t="s">
        <v>1401</v>
      </c>
      <c r="AY856" s="13">
        <f t="shared" si="196"/>
        <v>7</v>
      </c>
      <c r="AZ856" s="13" t="str">
        <f t="shared" si="197"/>
        <v>飞廉魂珠-4 等级-7</v>
      </c>
      <c r="BA856" s="25" t="s">
        <v>1409</v>
      </c>
      <c r="BB856" s="14">
        <f t="shared" si="198"/>
        <v>880</v>
      </c>
      <c r="BC856" s="25" t="s">
        <v>1410</v>
      </c>
      <c r="BD856" s="14">
        <f t="shared" si="199"/>
        <v>440</v>
      </c>
      <c r="BE856" s="25" t="s">
        <v>1411</v>
      </c>
      <c r="BF856" s="14">
        <f t="shared" si="200"/>
        <v>14400</v>
      </c>
    </row>
    <row r="857" spans="45:58" ht="16.5" x14ac:dyDescent="0.2">
      <c r="AS857" s="13">
        <v>854</v>
      </c>
      <c r="AT857" s="13">
        <f t="shared" si="193"/>
        <v>14</v>
      </c>
      <c r="AU857" s="13">
        <f t="shared" si="194"/>
        <v>1102017</v>
      </c>
      <c r="AV857" s="13" t="s">
        <v>1380</v>
      </c>
      <c r="AW857" s="13">
        <f t="shared" si="195"/>
        <v>4</v>
      </c>
      <c r="AX857" s="13" t="s">
        <v>1401</v>
      </c>
      <c r="AY857" s="13">
        <f t="shared" si="196"/>
        <v>8</v>
      </c>
      <c r="AZ857" s="13" t="str">
        <f t="shared" si="197"/>
        <v>飞廉魂珠-4 等级-8</v>
      </c>
      <c r="BA857" s="25" t="s">
        <v>1409</v>
      </c>
      <c r="BB857" s="14">
        <f t="shared" si="198"/>
        <v>1026</v>
      </c>
      <c r="BC857" s="25" t="s">
        <v>1410</v>
      </c>
      <c r="BD857" s="14">
        <f t="shared" si="199"/>
        <v>514</v>
      </c>
      <c r="BE857" s="25" t="s">
        <v>1411</v>
      </c>
      <c r="BF857" s="14">
        <f t="shared" si="200"/>
        <v>16800</v>
      </c>
    </row>
    <row r="858" spans="45:58" ht="16.5" x14ac:dyDescent="0.2">
      <c r="AS858" s="13">
        <v>855</v>
      </c>
      <c r="AT858" s="13">
        <f t="shared" si="193"/>
        <v>14</v>
      </c>
      <c r="AU858" s="13">
        <f t="shared" si="194"/>
        <v>1102017</v>
      </c>
      <c r="AV858" s="13" t="s">
        <v>1380</v>
      </c>
      <c r="AW858" s="13">
        <f t="shared" si="195"/>
        <v>4</v>
      </c>
      <c r="AX858" s="13" t="s">
        <v>1401</v>
      </c>
      <c r="AY858" s="13">
        <f t="shared" si="196"/>
        <v>9</v>
      </c>
      <c r="AZ858" s="13" t="str">
        <f t="shared" si="197"/>
        <v>飞廉魂珠-4 等级-9</v>
      </c>
      <c r="BA858" s="25" t="s">
        <v>1409</v>
      </c>
      <c r="BB858" s="14">
        <f t="shared" si="198"/>
        <v>1174</v>
      </c>
      <c r="BC858" s="25" t="s">
        <v>1410</v>
      </c>
      <c r="BD858" s="14">
        <f t="shared" si="199"/>
        <v>586</v>
      </c>
      <c r="BE858" s="25" t="s">
        <v>1411</v>
      </c>
      <c r="BF858" s="14">
        <f t="shared" si="200"/>
        <v>19200</v>
      </c>
    </row>
    <row r="859" spans="45:58" ht="16.5" x14ac:dyDescent="0.2">
      <c r="AS859" s="13">
        <v>856</v>
      </c>
      <c r="AT859" s="13">
        <f t="shared" si="193"/>
        <v>14</v>
      </c>
      <c r="AU859" s="13">
        <f t="shared" si="194"/>
        <v>1102017</v>
      </c>
      <c r="AV859" s="13" t="s">
        <v>1380</v>
      </c>
      <c r="AW859" s="13">
        <f t="shared" si="195"/>
        <v>5</v>
      </c>
      <c r="AX859" s="13" t="s">
        <v>1401</v>
      </c>
      <c r="AY859" s="13">
        <f t="shared" si="196"/>
        <v>1</v>
      </c>
      <c r="AZ859" s="13" t="str">
        <f t="shared" si="197"/>
        <v>飞廉魂珠-5 等级-1</v>
      </c>
      <c r="BA859" s="25" t="s">
        <v>1409</v>
      </c>
      <c r="BB859" s="14">
        <f t="shared" si="198"/>
        <v>294</v>
      </c>
      <c r="BC859" s="25" t="s">
        <v>1410</v>
      </c>
      <c r="BD859" s="14">
        <f t="shared" si="199"/>
        <v>146</v>
      </c>
      <c r="BE859" s="25" t="s">
        <v>1411</v>
      </c>
      <c r="BF859" s="14">
        <f t="shared" si="200"/>
        <v>4800</v>
      </c>
    </row>
    <row r="860" spans="45:58" ht="16.5" x14ac:dyDescent="0.2">
      <c r="AS860" s="13">
        <v>857</v>
      </c>
      <c r="AT860" s="13">
        <f t="shared" si="193"/>
        <v>14</v>
      </c>
      <c r="AU860" s="13">
        <f t="shared" si="194"/>
        <v>1102017</v>
      </c>
      <c r="AV860" s="13" t="s">
        <v>1380</v>
      </c>
      <c r="AW860" s="13">
        <f t="shared" si="195"/>
        <v>5</v>
      </c>
      <c r="AX860" s="13" t="s">
        <v>1401</v>
      </c>
      <c r="AY860" s="13">
        <f t="shared" si="196"/>
        <v>2</v>
      </c>
      <c r="AZ860" s="13" t="str">
        <f t="shared" si="197"/>
        <v>飞廉魂珠-5 等级-2</v>
      </c>
      <c r="BA860" s="25" t="s">
        <v>1409</v>
      </c>
      <c r="BB860" s="14">
        <f t="shared" si="198"/>
        <v>440</v>
      </c>
      <c r="BC860" s="25" t="s">
        <v>1410</v>
      </c>
      <c r="BD860" s="14">
        <f t="shared" si="199"/>
        <v>220</v>
      </c>
      <c r="BE860" s="25" t="s">
        <v>1411</v>
      </c>
      <c r="BF860" s="14">
        <f t="shared" si="200"/>
        <v>7200</v>
      </c>
    </row>
    <row r="861" spans="45:58" ht="16.5" x14ac:dyDescent="0.2">
      <c r="AS861" s="13">
        <v>858</v>
      </c>
      <c r="AT861" s="13">
        <f t="shared" si="193"/>
        <v>14</v>
      </c>
      <c r="AU861" s="13">
        <f t="shared" si="194"/>
        <v>1102017</v>
      </c>
      <c r="AV861" s="13" t="s">
        <v>1380</v>
      </c>
      <c r="AW861" s="13">
        <f t="shared" si="195"/>
        <v>5</v>
      </c>
      <c r="AX861" s="13" t="s">
        <v>1401</v>
      </c>
      <c r="AY861" s="13">
        <f t="shared" si="196"/>
        <v>3</v>
      </c>
      <c r="AZ861" s="13" t="str">
        <f t="shared" si="197"/>
        <v>飞廉魂珠-5 等级-3</v>
      </c>
      <c r="BA861" s="25" t="s">
        <v>1409</v>
      </c>
      <c r="BB861" s="14">
        <f t="shared" si="198"/>
        <v>586</v>
      </c>
      <c r="BC861" s="25" t="s">
        <v>1410</v>
      </c>
      <c r="BD861" s="14">
        <f t="shared" si="199"/>
        <v>294</v>
      </c>
      <c r="BE861" s="25" t="s">
        <v>1411</v>
      </c>
      <c r="BF861" s="14">
        <f t="shared" si="200"/>
        <v>9600</v>
      </c>
    </row>
    <row r="862" spans="45:58" ht="16.5" x14ac:dyDescent="0.2">
      <c r="AS862" s="13">
        <v>859</v>
      </c>
      <c r="AT862" s="13">
        <f t="shared" si="193"/>
        <v>14</v>
      </c>
      <c r="AU862" s="13">
        <f t="shared" si="194"/>
        <v>1102017</v>
      </c>
      <c r="AV862" s="13" t="s">
        <v>1380</v>
      </c>
      <c r="AW862" s="13">
        <f t="shared" si="195"/>
        <v>5</v>
      </c>
      <c r="AX862" s="13" t="s">
        <v>1401</v>
      </c>
      <c r="AY862" s="13">
        <f t="shared" si="196"/>
        <v>4</v>
      </c>
      <c r="AZ862" s="13" t="str">
        <f t="shared" si="197"/>
        <v>飞廉魂珠-5 等级-4</v>
      </c>
      <c r="BA862" s="25" t="s">
        <v>1409</v>
      </c>
      <c r="BB862" s="14">
        <f t="shared" si="198"/>
        <v>880</v>
      </c>
      <c r="BC862" s="25" t="s">
        <v>1410</v>
      </c>
      <c r="BD862" s="14">
        <f t="shared" si="199"/>
        <v>440</v>
      </c>
      <c r="BE862" s="25" t="s">
        <v>1411</v>
      </c>
      <c r="BF862" s="14">
        <f t="shared" si="200"/>
        <v>14400</v>
      </c>
    </row>
    <row r="863" spans="45:58" ht="16.5" x14ac:dyDescent="0.2">
      <c r="AS863" s="13">
        <v>860</v>
      </c>
      <c r="AT863" s="13">
        <f t="shared" si="193"/>
        <v>14</v>
      </c>
      <c r="AU863" s="13">
        <f t="shared" si="194"/>
        <v>1102017</v>
      </c>
      <c r="AV863" s="13" t="s">
        <v>1380</v>
      </c>
      <c r="AW863" s="13">
        <f t="shared" si="195"/>
        <v>5</v>
      </c>
      <c r="AX863" s="13" t="s">
        <v>1401</v>
      </c>
      <c r="AY863" s="13">
        <f t="shared" si="196"/>
        <v>5</v>
      </c>
      <c r="AZ863" s="13" t="str">
        <f t="shared" si="197"/>
        <v>飞廉魂珠-5 等级-5</v>
      </c>
      <c r="BA863" s="25" t="s">
        <v>1409</v>
      </c>
      <c r="BB863" s="14">
        <f t="shared" si="198"/>
        <v>1174</v>
      </c>
      <c r="BC863" s="25" t="s">
        <v>1410</v>
      </c>
      <c r="BD863" s="14">
        <f t="shared" si="199"/>
        <v>586</v>
      </c>
      <c r="BE863" s="25" t="s">
        <v>1411</v>
      </c>
      <c r="BF863" s="14">
        <f t="shared" si="200"/>
        <v>19200</v>
      </c>
    </row>
    <row r="864" spans="45:58" ht="16.5" x14ac:dyDescent="0.2">
      <c r="AS864" s="13">
        <v>861</v>
      </c>
      <c r="AT864" s="13">
        <f t="shared" si="193"/>
        <v>14</v>
      </c>
      <c r="AU864" s="13">
        <f t="shared" si="194"/>
        <v>1102017</v>
      </c>
      <c r="AV864" s="13" t="s">
        <v>1380</v>
      </c>
      <c r="AW864" s="13">
        <f t="shared" si="195"/>
        <v>5</v>
      </c>
      <c r="AX864" s="13" t="s">
        <v>1401</v>
      </c>
      <c r="AY864" s="13">
        <f t="shared" si="196"/>
        <v>6</v>
      </c>
      <c r="AZ864" s="13" t="str">
        <f t="shared" si="197"/>
        <v>飞廉魂珠-5 等级-6</v>
      </c>
      <c r="BA864" s="25" t="s">
        <v>1409</v>
      </c>
      <c r="BB864" s="14">
        <f t="shared" si="198"/>
        <v>1466</v>
      </c>
      <c r="BC864" s="25" t="s">
        <v>1410</v>
      </c>
      <c r="BD864" s="14">
        <f t="shared" si="199"/>
        <v>734</v>
      </c>
      <c r="BE864" s="25" t="s">
        <v>1411</v>
      </c>
      <c r="BF864" s="14">
        <f t="shared" si="200"/>
        <v>24000</v>
      </c>
    </row>
    <row r="865" spans="45:58" ht="16.5" x14ac:dyDescent="0.2">
      <c r="AS865" s="13">
        <v>862</v>
      </c>
      <c r="AT865" s="13">
        <f t="shared" si="193"/>
        <v>14</v>
      </c>
      <c r="AU865" s="13">
        <f t="shared" si="194"/>
        <v>1102017</v>
      </c>
      <c r="AV865" s="13" t="s">
        <v>1380</v>
      </c>
      <c r="AW865" s="13">
        <f t="shared" si="195"/>
        <v>5</v>
      </c>
      <c r="AX865" s="13" t="s">
        <v>1401</v>
      </c>
      <c r="AY865" s="13">
        <f t="shared" si="196"/>
        <v>7</v>
      </c>
      <c r="AZ865" s="13" t="str">
        <f t="shared" si="197"/>
        <v>飞廉魂珠-5 等级-7</v>
      </c>
      <c r="BA865" s="25" t="s">
        <v>1409</v>
      </c>
      <c r="BB865" s="14">
        <f t="shared" si="198"/>
        <v>1760</v>
      </c>
      <c r="BC865" s="25" t="s">
        <v>1410</v>
      </c>
      <c r="BD865" s="14">
        <f t="shared" si="199"/>
        <v>880</v>
      </c>
      <c r="BE865" s="25" t="s">
        <v>1411</v>
      </c>
      <c r="BF865" s="14">
        <f t="shared" si="200"/>
        <v>28800</v>
      </c>
    </row>
    <row r="866" spans="45:58" ht="16.5" x14ac:dyDescent="0.2">
      <c r="AS866" s="13">
        <v>863</v>
      </c>
      <c r="AT866" s="13">
        <f t="shared" si="193"/>
        <v>14</v>
      </c>
      <c r="AU866" s="13">
        <f t="shared" si="194"/>
        <v>1102017</v>
      </c>
      <c r="AV866" s="13" t="s">
        <v>1380</v>
      </c>
      <c r="AW866" s="13">
        <f t="shared" si="195"/>
        <v>5</v>
      </c>
      <c r="AX866" s="13" t="s">
        <v>1401</v>
      </c>
      <c r="AY866" s="13">
        <f t="shared" si="196"/>
        <v>8</v>
      </c>
      <c r="AZ866" s="13" t="str">
        <f t="shared" si="197"/>
        <v>飞廉魂珠-5 等级-8</v>
      </c>
      <c r="BA866" s="25" t="s">
        <v>1409</v>
      </c>
      <c r="BB866" s="14">
        <f t="shared" si="198"/>
        <v>2054</v>
      </c>
      <c r="BC866" s="25" t="s">
        <v>1410</v>
      </c>
      <c r="BD866" s="14">
        <f t="shared" si="199"/>
        <v>1026</v>
      </c>
      <c r="BE866" s="25" t="s">
        <v>1411</v>
      </c>
      <c r="BF866" s="14">
        <f t="shared" si="200"/>
        <v>33600</v>
      </c>
    </row>
    <row r="867" spans="45:58" ht="16.5" x14ac:dyDescent="0.2">
      <c r="AS867" s="13">
        <v>864</v>
      </c>
      <c r="AT867" s="13">
        <f t="shared" si="193"/>
        <v>14</v>
      </c>
      <c r="AU867" s="13">
        <f t="shared" si="194"/>
        <v>1102017</v>
      </c>
      <c r="AV867" s="13" t="s">
        <v>1380</v>
      </c>
      <c r="AW867" s="13">
        <f t="shared" si="195"/>
        <v>5</v>
      </c>
      <c r="AX867" s="13" t="s">
        <v>1401</v>
      </c>
      <c r="AY867" s="13">
        <f t="shared" si="196"/>
        <v>9</v>
      </c>
      <c r="AZ867" s="13" t="str">
        <f t="shared" si="197"/>
        <v>飞廉魂珠-5 等级-9</v>
      </c>
      <c r="BA867" s="25" t="s">
        <v>1409</v>
      </c>
      <c r="BB867" s="14">
        <f t="shared" si="198"/>
        <v>2346</v>
      </c>
      <c r="BC867" s="25" t="s">
        <v>1410</v>
      </c>
      <c r="BD867" s="14">
        <f t="shared" si="199"/>
        <v>1174</v>
      </c>
      <c r="BE867" s="25" t="s">
        <v>1411</v>
      </c>
      <c r="BF867" s="14">
        <f t="shared" si="200"/>
        <v>38400</v>
      </c>
    </row>
    <row r="868" spans="45:58" ht="16.5" x14ac:dyDescent="0.2">
      <c r="AS868" s="13">
        <v>865</v>
      </c>
      <c r="AT868" s="13">
        <f t="shared" si="193"/>
        <v>14</v>
      </c>
      <c r="AU868" s="13">
        <f t="shared" si="194"/>
        <v>1102017</v>
      </c>
      <c r="AV868" s="13" t="s">
        <v>1380</v>
      </c>
      <c r="AW868" s="13">
        <f t="shared" si="195"/>
        <v>6</v>
      </c>
      <c r="AX868" s="13" t="s">
        <v>1401</v>
      </c>
      <c r="AY868" s="13">
        <f t="shared" si="196"/>
        <v>1</v>
      </c>
      <c r="AZ868" s="13" t="str">
        <f t="shared" si="197"/>
        <v>飞廉魂珠-6 等级-1</v>
      </c>
      <c r="BA868" s="25" t="s">
        <v>1409</v>
      </c>
      <c r="BB868" s="14">
        <f t="shared" si="198"/>
        <v>440</v>
      </c>
      <c r="BC868" s="25" t="s">
        <v>1410</v>
      </c>
      <c r="BD868" s="14">
        <f t="shared" si="199"/>
        <v>220</v>
      </c>
      <c r="BE868" s="25" t="s">
        <v>1411</v>
      </c>
      <c r="BF868" s="14">
        <f t="shared" si="200"/>
        <v>7200</v>
      </c>
    </row>
    <row r="869" spans="45:58" ht="16.5" x14ac:dyDescent="0.2">
      <c r="AS869" s="13">
        <v>866</v>
      </c>
      <c r="AT869" s="13">
        <f t="shared" si="193"/>
        <v>14</v>
      </c>
      <c r="AU869" s="13">
        <f t="shared" si="194"/>
        <v>1102017</v>
      </c>
      <c r="AV869" s="13" t="s">
        <v>1380</v>
      </c>
      <c r="AW869" s="13">
        <f t="shared" si="195"/>
        <v>6</v>
      </c>
      <c r="AX869" s="13" t="s">
        <v>1401</v>
      </c>
      <c r="AY869" s="13">
        <f t="shared" si="196"/>
        <v>2</v>
      </c>
      <c r="AZ869" s="13" t="str">
        <f t="shared" si="197"/>
        <v>飞廉魂珠-6 等级-2</v>
      </c>
      <c r="BA869" s="25" t="s">
        <v>1409</v>
      </c>
      <c r="BB869" s="14">
        <f t="shared" si="198"/>
        <v>660</v>
      </c>
      <c r="BC869" s="25" t="s">
        <v>1410</v>
      </c>
      <c r="BD869" s="14">
        <f t="shared" si="199"/>
        <v>330</v>
      </c>
      <c r="BE869" s="25" t="s">
        <v>1411</v>
      </c>
      <c r="BF869" s="14">
        <f t="shared" si="200"/>
        <v>10800</v>
      </c>
    </row>
    <row r="870" spans="45:58" ht="16.5" x14ac:dyDescent="0.2">
      <c r="AS870" s="13">
        <v>867</v>
      </c>
      <c r="AT870" s="13">
        <f t="shared" si="193"/>
        <v>14</v>
      </c>
      <c r="AU870" s="13">
        <f t="shared" si="194"/>
        <v>1102017</v>
      </c>
      <c r="AV870" s="13" t="s">
        <v>1380</v>
      </c>
      <c r="AW870" s="13">
        <f t="shared" si="195"/>
        <v>6</v>
      </c>
      <c r="AX870" s="13" t="s">
        <v>1401</v>
      </c>
      <c r="AY870" s="13">
        <f t="shared" si="196"/>
        <v>3</v>
      </c>
      <c r="AZ870" s="13" t="str">
        <f t="shared" si="197"/>
        <v>飞廉魂珠-6 等级-3</v>
      </c>
      <c r="BA870" s="25" t="s">
        <v>1409</v>
      </c>
      <c r="BB870" s="14">
        <f t="shared" si="198"/>
        <v>880</v>
      </c>
      <c r="BC870" s="25" t="s">
        <v>1410</v>
      </c>
      <c r="BD870" s="14">
        <f t="shared" si="199"/>
        <v>440</v>
      </c>
      <c r="BE870" s="25" t="s">
        <v>1411</v>
      </c>
      <c r="BF870" s="14">
        <f t="shared" si="200"/>
        <v>14400</v>
      </c>
    </row>
    <row r="871" spans="45:58" ht="16.5" x14ac:dyDescent="0.2">
      <c r="AS871" s="13">
        <v>868</v>
      </c>
      <c r="AT871" s="13">
        <f t="shared" si="193"/>
        <v>14</v>
      </c>
      <c r="AU871" s="13">
        <f t="shared" si="194"/>
        <v>1102017</v>
      </c>
      <c r="AV871" s="13" t="s">
        <v>1380</v>
      </c>
      <c r="AW871" s="13">
        <f t="shared" si="195"/>
        <v>6</v>
      </c>
      <c r="AX871" s="13" t="s">
        <v>1401</v>
      </c>
      <c r="AY871" s="13">
        <f t="shared" si="196"/>
        <v>4</v>
      </c>
      <c r="AZ871" s="13" t="str">
        <f t="shared" si="197"/>
        <v>飞廉魂珠-6 等级-4</v>
      </c>
      <c r="BA871" s="25" t="s">
        <v>1409</v>
      </c>
      <c r="BB871" s="14">
        <f t="shared" si="198"/>
        <v>1320</v>
      </c>
      <c r="BC871" s="25" t="s">
        <v>1410</v>
      </c>
      <c r="BD871" s="14">
        <f t="shared" si="199"/>
        <v>660</v>
      </c>
      <c r="BE871" s="25" t="s">
        <v>1411</v>
      </c>
      <c r="BF871" s="14">
        <f t="shared" si="200"/>
        <v>21600</v>
      </c>
    </row>
    <row r="872" spans="45:58" ht="16.5" x14ac:dyDescent="0.2">
      <c r="AS872" s="13">
        <v>869</v>
      </c>
      <c r="AT872" s="13">
        <f t="shared" si="193"/>
        <v>14</v>
      </c>
      <c r="AU872" s="13">
        <f t="shared" si="194"/>
        <v>1102017</v>
      </c>
      <c r="AV872" s="13" t="s">
        <v>1380</v>
      </c>
      <c r="AW872" s="13">
        <f t="shared" si="195"/>
        <v>6</v>
      </c>
      <c r="AX872" s="13" t="s">
        <v>1401</v>
      </c>
      <c r="AY872" s="13">
        <f t="shared" si="196"/>
        <v>5</v>
      </c>
      <c r="AZ872" s="13" t="str">
        <f t="shared" si="197"/>
        <v>飞廉魂珠-6 等级-5</v>
      </c>
      <c r="BA872" s="25" t="s">
        <v>1409</v>
      </c>
      <c r="BB872" s="14">
        <f t="shared" si="198"/>
        <v>1760</v>
      </c>
      <c r="BC872" s="25" t="s">
        <v>1410</v>
      </c>
      <c r="BD872" s="14">
        <f t="shared" si="199"/>
        <v>880</v>
      </c>
      <c r="BE872" s="25" t="s">
        <v>1411</v>
      </c>
      <c r="BF872" s="14">
        <f t="shared" si="200"/>
        <v>28800</v>
      </c>
    </row>
    <row r="873" spans="45:58" ht="16.5" x14ac:dyDescent="0.2">
      <c r="AS873" s="13">
        <v>870</v>
      </c>
      <c r="AT873" s="13">
        <f t="shared" si="193"/>
        <v>14</v>
      </c>
      <c r="AU873" s="13">
        <f t="shared" si="194"/>
        <v>1102017</v>
      </c>
      <c r="AV873" s="13" t="s">
        <v>1380</v>
      </c>
      <c r="AW873" s="13">
        <f t="shared" si="195"/>
        <v>6</v>
      </c>
      <c r="AX873" s="13" t="s">
        <v>1401</v>
      </c>
      <c r="AY873" s="13">
        <f t="shared" si="196"/>
        <v>6</v>
      </c>
      <c r="AZ873" s="13" t="str">
        <f t="shared" si="197"/>
        <v>飞廉魂珠-6 等级-6</v>
      </c>
      <c r="BA873" s="25" t="s">
        <v>1409</v>
      </c>
      <c r="BB873" s="14">
        <f t="shared" si="198"/>
        <v>2200</v>
      </c>
      <c r="BC873" s="25" t="s">
        <v>1410</v>
      </c>
      <c r="BD873" s="14">
        <f t="shared" si="199"/>
        <v>1100</v>
      </c>
      <c r="BE873" s="25" t="s">
        <v>1411</v>
      </c>
      <c r="BF873" s="14">
        <f t="shared" si="200"/>
        <v>36000</v>
      </c>
    </row>
    <row r="874" spans="45:58" ht="16.5" x14ac:dyDescent="0.2">
      <c r="AS874" s="13">
        <v>871</v>
      </c>
      <c r="AT874" s="13">
        <f t="shared" si="193"/>
        <v>14</v>
      </c>
      <c r="AU874" s="13">
        <f t="shared" si="194"/>
        <v>1102017</v>
      </c>
      <c r="AV874" s="13" t="s">
        <v>1380</v>
      </c>
      <c r="AW874" s="13">
        <f t="shared" si="195"/>
        <v>6</v>
      </c>
      <c r="AX874" s="13" t="s">
        <v>1401</v>
      </c>
      <c r="AY874" s="13">
        <f t="shared" si="196"/>
        <v>7</v>
      </c>
      <c r="AZ874" s="13" t="str">
        <f t="shared" si="197"/>
        <v>飞廉魂珠-6 等级-7</v>
      </c>
      <c r="BA874" s="25" t="s">
        <v>1409</v>
      </c>
      <c r="BB874" s="14">
        <f t="shared" si="198"/>
        <v>2640</v>
      </c>
      <c r="BC874" s="25" t="s">
        <v>1410</v>
      </c>
      <c r="BD874" s="14">
        <f t="shared" si="199"/>
        <v>1320</v>
      </c>
      <c r="BE874" s="25" t="s">
        <v>1411</v>
      </c>
      <c r="BF874" s="14">
        <f t="shared" si="200"/>
        <v>43200</v>
      </c>
    </row>
    <row r="875" spans="45:58" ht="16.5" x14ac:dyDescent="0.2">
      <c r="AS875" s="13">
        <v>872</v>
      </c>
      <c r="AT875" s="13">
        <f t="shared" si="193"/>
        <v>14</v>
      </c>
      <c r="AU875" s="13">
        <f t="shared" si="194"/>
        <v>1102017</v>
      </c>
      <c r="AV875" s="13" t="s">
        <v>1380</v>
      </c>
      <c r="AW875" s="13">
        <f t="shared" si="195"/>
        <v>6</v>
      </c>
      <c r="AX875" s="13" t="s">
        <v>1401</v>
      </c>
      <c r="AY875" s="13">
        <f t="shared" si="196"/>
        <v>8</v>
      </c>
      <c r="AZ875" s="13" t="str">
        <f t="shared" si="197"/>
        <v>飞廉魂珠-6 等级-8</v>
      </c>
      <c r="BA875" s="25" t="s">
        <v>1409</v>
      </c>
      <c r="BB875" s="14">
        <f t="shared" si="198"/>
        <v>3080</v>
      </c>
      <c r="BC875" s="25" t="s">
        <v>1410</v>
      </c>
      <c r="BD875" s="14">
        <f t="shared" si="199"/>
        <v>1540</v>
      </c>
      <c r="BE875" s="25" t="s">
        <v>1411</v>
      </c>
      <c r="BF875" s="14">
        <f t="shared" si="200"/>
        <v>50400</v>
      </c>
    </row>
    <row r="876" spans="45:58" ht="16.5" x14ac:dyDescent="0.2">
      <c r="AS876" s="13">
        <v>873</v>
      </c>
      <c r="AT876" s="13">
        <f t="shared" si="193"/>
        <v>14</v>
      </c>
      <c r="AU876" s="13">
        <f t="shared" si="194"/>
        <v>1102017</v>
      </c>
      <c r="AV876" s="13" t="s">
        <v>1380</v>
      </c>
      <c r="AW876" s="13">
        <f t="shared" si="195"/>
        <v>6</v>
      </c>
      <c r="AX876" s="13" t="s">
        <v>1401</v>
      </c>
      <c r="AY876" s="13">
        <f t="shared" si="196"/>
        <v>9</v>
      </c>
      <c r="AZ876" s="13" t="str">
        <f t="shared" si="197"/>
        <v>飞廉魂珠-6 等级-9</v>
      </c>
      <c r="BA876" s="25" t="s">
        <v>1409</v>
      </c>
      <c r="BB876" s="14">
        <f t="shared" si="198"/>
        <v>3520</v>
      </c>
      <c r="BC876" s="25" t="s">
        <v>1410</v>
      </c>
      <c r="BD876" s="14">
        <f t="shared" si="199"/>
        <v>1760</v>
      </c>
      <c r="BE876" s="25" t="s">
        <v>1411</v>
      </c>
      <c r="BF876" s="14">
        <f t="shared" si="200"/>
        <v>57600</v>
      </c>
    </row>
    <row r="877" spans="45:58" ht="16.5" x14ac:dyDescent="0.2">
      <c r="AS877" s="13">
        <v>874</v>
      </c>
      <c r="AT877" s="13">
        <f t="shared" si="193"/>
        <v>14</v>
      </c>
      <c r="AU877" s="13">
        <f t="shared" si="194"/>
        <v>1102017</v>
      </c>
      <c r="AV877" s="13" t="s">
        <v>1380</v>
      </c>
      <c r="AW877" s="13">
        <f t="shared" si="195"/>
        <v>7</v>
      </c>
      <c r="AX877" s="13" t="s">
        <v>1401</v>
      </c>
      <c r="AY877" s="13">
        <f t="shared" si="196"/>
        <v>1</v>
      </c>
      <c r="AZ877" s="13" t="str">
        <f t="shared" si="197"/>
        <v>飞廉魂珠-7 等级-1</v>
      </c>
      <c r="BA877" s="25" t="s">
        <v>1409</v>
      </c>
      <c r="BB877" s="14">
        <f t="shared" si="198"/>
        <v>586</v>
      </c>
      <c r="BC877" s="25" t="s">
        <v>1410</v>
      </c>
      <c r="BD877" s="14">
        <f t="shared" si="199"/>
        <v>294</v>
      </c>
      <c r="BE877" s="25" t="s">
        <v>1411</v>
      </c>
      <c r="BF877" s="14">
        <f t="shared" si="200"/>
        <v>9600</v>
      </c>
    </row>
    <row r="878" spans="45:58" ht="16.5" x14ac:dyDescent="0.2">
      <c r="AS878" s="13">
        <v>875</v>
      </c>
      <c r="AT878" s="13">
        <f t="shared" si="193"/>
        <v>14</v>
      </c>
      <c r="AU878" s="13">
        <f t="shared" si="194"/>
        <v>1102017</v>
      </c>
      <c r="AV878" s="13" t="s">
        <v>1380</v>
      </c>
      <c r="AW878" s="13">
        <f t="shared" si="195"/>
        <v>7</v>
      </c>
      <c r="AX878" s="13" t="s">
        <v>1401</v>
      </c>
      <c r="AY878" s="13">
        <f t="shared" si="196"/>
        <v>2</v>
      </c>
      <c r="AZ878" s="13" t="str">
        <f t="shared" si="197"/>
        <v>飞廉魂珠-7 等级-2</v>
      </c>
      <c r="BA878" s="25" t="s">
        <v>1409</v>
      </c>
      <c r="BB878" s="14">
        <f t="shared" si="198"/>
        <v>880</v>
      </c>
      <c r="BC878" s="25" t="s">
        <v>1410</v>
      </c>
      <c r="BD878" s="14">
        <f t="shared" si="199"/>
        <v>440</v>
      </c>
      <c r="BE878" s="25" t="s">
        <v>1411</v>
      </c>
      <c r="BF878" s="14">
        <f t="shared" si="200"/>
        <v>14400</v>
      </c>
    </row>
    <row r="879" spans="45:58" ht="16.5" x14ac:dyDescent="0.2">
      <c r="AS879" s="13">
        <v>876</v>
      </c>
      <c r="AT879" s="13">
        <f t="shared" si="193"/>
        <v>14</v>
      </c>
      <c r="AU879" s="13">
        <f t="shared" si="194"/>
        <v>1102017</v>
      </c>
      <c r="AV879" s="13" t="s">
        <v>1380</v>
      </c>
      <c r="AW879" s="13">
        <f t="shared" si="195"/>
        <v>7</v>
      </c>
      <c r="AX879" s="13" t="s">
        <v>1401</v>
      </c>
      <c r="AY879" s="13">
        <f t="shared" si="196"/>
        <v>3</v>
      </c>
      <c r="AZ879" s="13" t="str">
        <f t="shared" si="197"/>
        <v>飞廉魂珠-7 等级-3</v>
      </c>
      <c r="BA879" s="25" t="s">
        <v>1409</v>
      </c>
      <c r="BB879" s="14">
        <f t="shared" si="198"/>
        <v>1174</v>
      </c>
      <c r="BC879" s="25" t="s">
        <v>1410</v>
      </c>
      <c r="BD879" s="14">
        <f t="shared" si="199"/>
        <v>586</v>
      </c>
      <c r="BE879" s="25" t="s">
        <v>1411</v>
      </c>
      <c r="BF879" s="14">
        <f t="shared" si="200"/>
        <v>19200</v>
      </c>
    </row>
    <row r="880" spans="45:58" ht="16.5" x14ac:dyDescent="0.2">
      <c r="AS880" s="13">
        <v>877</v>
      </c>
      <c r="AT880" s="13">
        <f t="shared" si="193"/>
        <v>14</v>
      </c>
      <c r="AU880" s="13">
        <f t="shared" si="194"/>
        <v>1102017</v>
      </c>
      <c r="AV880" s="13" t="s">
        <v>1380</v>
      </c>
      <c r="AW880" s="13">
        <f t="shared" si="195"/>
        <v>7</v>
      </c>
      <c r="AX880" s="13" t="s">
        <v>1401</v>
      </c>
      <c r="AY880" s="13">
        <f t="shared" si="196"/>
        <v>4</v>
      </c>
      <c r="AZ880" s="13" t="str">
        <f t="shared" si="197"/>
        <v>飞廉魂珠-7 等级-4</v>
      </c>
      <c r="BA880" s="25" t="s">
        <v>1409</v>
      </c>
      <c r="BB880" s="14">
        <f t="shared" si="198"/>
        <v>1760</v>
      </c>
      <c r="BC880" s="25" t="s">
        <v>1410</v>
      </c>
      <c r="BD880" s="14">
        <f t="shared" si="199"/>
        <v>880</v>
      </c>
      <c r="BE880" s="25" t="s">
        <v>1411</v>
      </c>
      <c r="BF880" s="14">
        <f t="shared" si="200"/>
        <v>28800</v>
      </c>
    </row>
    <row r="881" spans="45:58" ht="16.5" x14ac:dyDescent="0.2">
      <c r="AS881" s="13">
        <v>878</v>
      </c>
      <c r="AT881" s="13">
        <f t="shared" si="193"/>
        <v>14</v>
      </c>
      <c r="AU881" s="13">
        <f t="shared" si="194"/>
        <v>1102017</v>
      </c>
      <c r="AV881" s="13" t="s">
        <v>1380</v>
      </c>
      <c r="AW881" s="13">
        <f t="shared" si="195"/>
        <v>7</v>
      </c>
      <c r="AX881" s="13" t="s">
        <v>1401</v>
      </c>
      <c r="AY881" s="13">
        <f t="shared" si="196"/>
        <v>5</v>
      </c>
      <c r="AZ881" s="13" t="str">
        <f t="shared" si="197"/>
        <v>飞廉魂珠-7 等级-5</v>
      </c>
      <c r="BA881" s="25" t="s">
        <v>1409</v>
      </c>
      <c r="BB881" s="14">
        <f t="shared" si="198"/>
        <v>2346</v>
      </c>
      <c r="BC881" s="25" t="s">
        <v>1410</v>
      </c>
      <c r="BD881" s="14">
        <f t="shared" si="199"/>
        <v>1174</v>
      </c>
      <c r="BE881" s="25" t="s">
        <v>1411</v>
      </c>
      <c r="BF881" s="14">
        <f t="shared" si="200"/>
        <v>38400</v>
      </c>
    </row>
    <row r="882" spans="45:58" ht="16.5" x14ac:dyDescent="0.2">
      <c r="AS882" s="13">
        <v>879</v>
      </c>
      <c r="AT882" s="13">
        <f t="shared" si="193"/>
        <v>14</v>
      </c>
      <c r="AU882" s="13">
        <f t="shared" si="194"/>
        <v>1102017</v>
      </c>
      <c r="AV882" s="13" t="s">
        <v>1380</v>
      </c>
      <c r="AW882" s="13">
        <f t="shared" si="195"/>
        <v>7</v>
      </c>
      <c r="AX882" s="13" t="s">
        <v>1401</v>
      </c>
      <c r="AY882" s="13">
        <f t="shared" si="196"/>
        <v>6</v>
      </c>
      <c r="AZ882" s="13" t="str">
        <f t="shared" si="197"/>
        <v>飞廉魂珠-7 等级-6</v>
      </c>
      <c r="BA882" s="25" t="s">
        <v>1409</v>
      </c>
      <c r="BB882" s="14">
        <f t="shared" si="198"/>
        <v>2934</v>
      </c>
      <c r="BC882" s="25" t="s">
        <v>1410</v>
      </c>
      <c r="BD882" s="14">
        <f t="shared" si="199"/>
        <v>1466</v>
      </c>
      <c r="BE882" s="25" t="s">
        <v>1411</v>
      </c>
      <c r="BF882" s="14">
        <f t="shared" si="200"/>
        <v>48000</v>
      </c>
    </row>
    <row r="883" spans="45:58" ht="16.5" x14ac:dyDescent="0.2">
      <c r="AS883" s="13">
        <v>880</v>
      </c>
      <c r="AT883" s="13">
        <f t="shared" si="193"/>
        <v>14</v>
      </c>
      <c r="AU883" s="13">
        <f t="shared" si="194"/>
        <v>1102017</v>
      </c>
      <c r="AV883" s="13" t="s">
        <v>1380</v>
      </c>
      <c r="AW883" s="13">
        <f t="shared" si="195"/>
        <v>7</v>
      </c>
      <c r="AX883" s="13" t="s">
        <v>1401</v>
      </c>
      <c r="AY883" s="13">
        <f t="shared" si="196"/>
        <v>7</v>
      </c>
      <c r="AZ883" s="13" t="str">
        <f t="shared" si="197"/>
        <v>飞廉魂珠-7 等级-7</v>
      </c>
      <c r="BA883" s="25" t="s">
        <v>1409</v>
      </c>
      <c r="BB883" s="14">
        <f t="shared" si="198"/>
        <v>3520</v>
      </c>
      <c r="BC883" s="25" t="s">
        <v>1410</v>
      </c>
      <c r="BD883" s="14">
        <f t="shared" si="199"/>
        <v>1760</v>
      </c>
      <c r="BE883" s="25" t="s">
        <v>1411</v>
      </c>
      <c r="BF883" s="14">
        <f t="shared" si="200"/>
        <v>57600</v>
      </c>
    </row>
    <row r="884" spans="45:58" ht="16.5" x14ac:dyDescent="0.2">
      <c r="AS884" s="13">
        <v>881</v>
      </c>
      <c r="AT884" s="13">
        <f t="shared" si="193"/>
        <v>14</v>
      </c>
      <c r="AU884" s="13">
        <f t="shared" si="194"/>
        <v>1102017</v>
      </c>
      <c r="AV884" s="13" t="s">
        <v>1380</v>
      </c>
      <c r="AW884" s="13">
        <f t="shared" si="195"/>
        <v>7</v>
      </c>
      <c r="AX884" s="13" t="s">
        <v>1401</v>
      </c>
      <c r="AY884" s="13">
        <f t="shared" si="196"/>
        <v>8</v>
      </c>
      <c r="AZ884" s="13" t="str">
        <f t="shared" si="197"/>
        <v>飞廉魂珠-7 等级-8</v>
      </c>
      <c r="BA884" s="25" t="s">
        <v>1409</v>
      </c>
      <c r="BB884" s="14">
        <f t="shared" si="198"/>
        <v>4106</v>
      </c>
      <c r="BC884" s="25" t="s">
        <v>1410</v>
      </c>
      <c r="BD884" s="14">
        <f t="shared" si="199"/>
        <v>2054</v>
      </c>
      <c r="BE884" s="25" t="s">
        <v>1411</v>
      </c>
      <c r="BF884" s="14">
        <f t="shared" si="200"/>
        <v>67200</v>
      </c>
    </row>
    <row r="885" spans="45:58" ht="16.5" x14ac:dyDescent="0.2">
      <c r="AS885" s="13">
        <v>882</v>
      </c>
      <c r="AT885" s="13">
        <f t="shared" si="193"/>
        <v>14</v>
      </c>
      <c r="AU885" s="13">
        <f t="shared" si="194"/>
        <v>1102017</v>
      </c>
      <c r="AV885" s="13" t="s">
        <v>1380</v>
      </c>
      <c r="AW885" s="13">
        <f t="shared" si="195"/>
        <v>7</v>
      </c>
      <c r="AX885" s="13" t="s">
        <v>1401</v>
      </c>
      <c r="AY885" s="13">
        <f t="shared" si="196"/>
        <v>9</v>
      </c>
      <c r="AZ885" s="13" t="str">
        <f t="shared" si="197"/>
        <v>飞廉魂珠-7 等级-9</v>
      </c>
      <c r="BA885" s="25" t="s">
        <v>1409</v>
      </c>
      <c r="BB885" s="14">
        <f t="shared" si="198"/>
        <v>4694</v>
      </c>
      <c r="BC885" s="25" t="s">
        <v>1410</v>
      </c>
      <c r="BD885" s="14">
        <f t="shared" si="199"/>
        <v>2346</v>
      </c>
      <c r="BE885" s="25" t="s">
        <v>1411</v>
      </c>
      <c r="BF885" s="14">
        <f t="shared" si="200"/>
        <v>76800</v>
      </c>
    </row>
    <row r="886" spans="45:58" ht="16.5" x14ac:dyDescent="0.2">
      <c r="AS886" s="13">
        <v>883</v>
      </c>
      <c r="AT886" s="13">
        <f t="shared" si="193"/>
        <v>15</v>
      </c>
      <c r="AU886" s="13">
        <f t="shared" si="194"/>
        <v>1102020</v>
      </c>
      <c r="AV886" s="13" t="s">
        <v>1380</v>
      </c>
      <c r="AW886" s="13">
        <f t="shared" si="195"/>
        <v>1</v>
      </c>
      <c r="AX886" s="13" t="s">
        <v>1401</v>
      </c>
      <c r="AY886" s="13">
        <f t="shared" si="196"/>
        <v>1</v>
      </c>
      <c r="AZ886" s="13" t="str">
        <f t="shared" si="197"/>
        <v>高顺魂珠-1 等级-1</v>
      </c>
      <c r="BA886" s="25" t="s">
        <v>1409</v>
      </c>
      <c r="BB886" s="14">
        <f t="shared" si="198"/>
        <v>58</v>
      </c>
      <c r="BC886" s="25" t="s">
        <v>1410</v>
      </c>
      <c r="BD886" s="14">
        <f t="shared" si="199"/>
        <v>27</v>
      </c>
      <c r="BE886" s="25" t="s">
        <v>1411</v>
      </c>
      <c r="BF886" s="14">
        <f t="shared" si="200"/>
        <v>1067</v>
      </c>
    </row>
    <row r="887" spans="45:58" ht="16.5" x14ac:dyDescent="0.2">
      <c r="AS887" s="13">
        <v>884</v>
      </c>
      <c r="AT887" s="13">
        <f t="shared" si="193"/>
        <v>15</v>
      </c>
      <c r="AU887" s="13">
        <f t="shared" si="194"/>
        <v>1102020</v>
      </c>
      <c r="AV887" s="13" t="s">
        <v>1380</v>
      </c>
      <c r="AW887" s="13">
        <f t="shared" si="195"/>
        <v>1</v>
      </c>
      <c r="AX887" s="13" t="s">
        <v>1401</v>
      </c>
      <c r="AY887" s="13">
        <f t="shared" si="196"/>
        <v>2</v>
      </c>
      <c r="AZ887" s="13" t="str">
        <f t="shared" si="197"/>
        <v>高顺魂珠-1 等级-2</v>
      </c>
      <c r="BA887" s="25" t="s">
        <v>1409</v>
      </c>
      <c r="BB887" s="14">
        <f t="shared" si="198"/>
        <v>88</v>
      </c>
      <c r="BC887" s="25" t="s">
        <v>1410</v>
      </c>
      <c r="BD887" s="14">
        <f t="shared" si="199"/>
        <v>40</v>
      </c>
      <c r="BE887" s="25" t="s">
        <v>1411</v>
      </c>
      <c r="BF887" s="14">
        <f t="shared" si="200"/>
        <v>1600</v>
      </c>
    </row>
    <row r="888" spans="45:58" ht="16.5" x14ac:dyDescent="0.2">
      <c r="AS888" s="13">
        <v>885</v>
      </c>
      <c r="AT888" s="13">
        <f t="shared" si="193"/>
        <v>15</v>
      </c>
      <c r="AU888" s="13">
        <f t="shared" si="194"/>
        <v>1102020</v>
      </c>
      <c r="AV888" s="13" t="s">
        <v>1380</v>
      </c>
      <c r="AW888" s="13">
        <f t="shared" si="195"/>
        <v>1</v>
      </c>
      <c r="AX888" s="13" t="s">
        <v>1401</v>
      </c>
      <c r="AY888" s="13">
        <f t="shared" si="196"/>
        <v>3</v>
      </c>
      <c r="AZ888" s="13" t="str">
        <f t="shared" si="197"/>
        <v>高顺魂珠-1 等级-3</v>
      </c>
      <c r="BA888" s="25" t="s">
        <v>1409</v>
      </c>
      <c r="BB888" s="14">
        <f t="shared" si="198"/>
        <v>118</v>
      </c>
      <c r="BC888" s="25" t="s">
        <v>1410</v>
      </c>
      <c r="BD888" s="14">
        <f t="shared" si="199"/>
        <v>53</v>
      </c>
      <c r="BE888" s="25" t="s">
        <v>1411</v>
      </c>
      <c r="BF888" s="14">
        <f t="shared" si="200"/>
        <v>2133</v>
      </c>
    </row>
    <row r="889" spans="45:58" ht="16.5" x14ac:dyDescent="0.2">
      <c r="AS889" s="13">
        <v>886</v>
      </c>
      <c r="AT889" s="13">
        <f t="shared" si="193"/>
        <v>15</v>
      </c>
      <c r="AU889" s="13">
        <f t="shared" si="194"/>
        <v>1102020</v>
      </c>
      <c r="AV889" s="13" t="s">
        <v>1380</v>
      </c>
      <c r="AW889" s="13">
        <f t="shared" si="195"/>
        <v>1</v>
      </c>
      <c r="AX889" s="13" t="s">
        <v>1401</v>
      </c>
      <c r="AY889" s="13">
        <f t="shared" si="196"/>
        <v>4</v>
      </c>
      <c r="AZ889" s="13" t="str">
        <f t="shared" si="197"/>
        <v>高顺魂珠-1 等级-4</v>
      </c>
      <c r="BA889" s="25" t="s">
        <v>1409</v>
      </c>
      <c r="BB889" s="14">
        <f t="shared" si="198"/>
        <v>176</v>
      </c>
      <c r="BC889" s="25" t="s">
        <v>1410</v>
      </c>
      <c r="BD889" s="14">
        <f t="shared" si="199"/>
        <v>80</v>
      </c>
      <c r="BE889" s="25" t="s">
        <v>1411</v>
      </c>
      <c r="BF889" s="14">
        <f t="shared" si="200"/>
        <v>3200</v>
      </c>
    </row>
    <row r="890" spans="45:58" ht="16.5" x14ac:dyDescent="0.2">
      <c r="AS890" s="13">
        <v>887</v>
      </c>
      <c r="AT890" s="13">
        <f t="shared" si="193"/>
        <v>15</v>
      </c>
      <c r="AU890" s="13">
        <f t="shared" si="194"/>
        <v>1102020</v>
      </c>
      <c r="AV890" s="13" t="s">
        <v>1380</v>
      </c>
      <c r="AW890" s="13">
        <f t="shared" si="195"/>
        <v>1</v>
      </c>
      <c r="AX890" s="13" t="s">
        <v>1401</v>
      </c>
      <c r="AY890" s="13">
        <f t="shared" si="196"/>
        <v>5</v>
      </c>
      <c r="AZ890" s="13" t="str">
        <f t="shared" si="197"/>
        <v>高顺魂珠-1 等级-5</v>
      </c>
      <c r="BA890" s="25" t="s">
        <v>1409</v>
      </c>
      <c r="BB890" s="14">
        <f t="shared" si="198"/>
        <v>234</v>
      </c>
      <c r="BC890" s="25" t="s">
        <v>1410</v>
      </c>
      <c r="BD890" s="14">
        <f t="shared" si="199"/>
        <v>107</v>
      </c>
      <c r="BE890" s="25" t="s">
        <v>1411</v>
      </c>
      <c r="BF890" s="14">
        <f t="shared" si="200"/>
        <v>4267</v>
      </c>
    </row>
    <row r="891" spans="45:58" ht="16.5" x14ac:dyDescent="0.2">
      <c r="AS891" s="13">
        <v>888</v>
      </c>
      <c r="AT891" s="13">
        <f t="shared" si="193"/>
        <v>15</v>
      </c>
      <c r="AU891" s="13">
        <f t="shared" si="194"/>
        <v>1102020</v>
      </c>
      <c r="AV891" s="13" t="s">
        <v>1380</v>
      </c>
      <c r="AW891" s="13">
        <f t="shared" si="195"/>
        <v>1</v>
      </c>
      <c r="AX891" s="13" t="s">
        <v>1401</v>
      </c>
      <c r="AY891" s="13">
        <f t="shared" si="196"/>
        <v>6</v>
      </c>
      <c r="AZ891" s="13" t="str">
        <f t="shared" si="197"/>
        <v>高顺魂珠-1 等级-6</v>
      </c>
      <c r="BA891" s="25" t="s">
        <v>1409</v>
      </c>
      <c r="BB891" s="14">
        <f t="shared" si="198"/>
        <v>294</v>
      </c>
      <c r="BC891" s="25" t="s">
        <v>1410</v>
      </c>
      <c r="BD891" s="14">
        <f t="shared" si="199"/>
        <v>133</v>
      </c>
      <c r="BE891" s="25" t="s">
        <v>1411</v>
      </c>
      <c r="BF891" s="14">
        <f t="shared" si="200"/>
        <v>5333</v>
      </c>
    </row>
    <row r="892" spans="45:58" ht="16.5" x14ac:dyDescent="0.2">
      <c r="AS892" s="13">
        <v>889</v>
      </c>
      <c r="AT892" s="13">
        <f t="shared" si="193"/>
        <v>15</v>
      </c>
      <c r="AU892" s="13">
        <f t="shared" si="194"/>
        <v>1102020</v>
      </c>
      <c r="AV892" s="13" t="s">
        <v>1380</v>
      </c>
      <c r="AW892" s="13">
        <f t="shared" si="195"/>
        <v>1</v>
      </c>
      <c r="AX892" s="13" t="s">
        <v>1401</v>
      </c>
      <c r="AY892" s="13">
        <f t="shared" si="196"/>
        <v>7</v>
      </c>
      <c r="AZ892" s="13" t="str">
        <f t="shared" si="197"/>
        <v>高顺魂珠-1 等级-7</v>
      </c>
      <c r="BA892" s="25" t="s">
        <v>1409</v>
      </c>
      <c r="BB892" s="14">
        <f t="shared" si="198"/>
        <v>352</v>
      </c>
      <c r="BC892" s="25" t="s">
        <v>1410</v>
      </c>
      <c r="BD892" s="14">
        <f t="shared" si="199"/>
        <v>160</v>
      </c>
      <c r="BE892" s="25" t="s">
        <v>1411</v>
      </c>
      <c r="BF892" s="14">
        <f t="shared" si="200"/>
        <v>6400</v>
      </c>
    </row>
    <row r="893" spans="45:58" ht="16.5" x14ac:dyDescent="0.2">
      <c r="AS893" s="13">
        <v>890</v>
      </c>
      <c r="AT893" s="13">
        <f t="shared" si="193"/>
        <v>15</v>
      </c>
      <c r="AU893" s="13">
        <f t="shared" si="194"/>
        <v>1102020</v>
      </c>
      <c r="AV893" s="13" t="s">
        <v>1380</v>
      </c>
      <c r="AW893" s="13">
        <f t="shared" si="195"/>
        <v>1</v>
      </c>
      <c r="AX893" s="13" t="s">
        <v>1401</v>
      </c>
      <c r="AY893" s="13">
        <f t="shared" si="196"/>
        <v>8</v>
      </c>
      <c r="AZ893" s="13" t="str">
        <f t="shared" si="197"/>
        <v>高顺魂珠-1 等级-8</v>
      </c>
      <c r="BA893" s="25" t="s">
        <v>1409</v>
      </c>
      <c r="BB893" s="14">
        <f t="shared" si="198"/>
        <v>410</v>
      </c>
      <c r="BC893" s="25" t="s">
        <v>1410</v>
      </c>
      <c r="BD893" s="14">
        <f t="shared" si="199"/>
        <v>187</v>
      </c>
      <c r="BE893" s="25" t="s">
        <v>1411</v>
      </c>
      <c r="BF893" s="14">
        <f t="shared" si="200"/>
        <v>7467</v>
      </c>
    </row>
    <row r="894" spans="45:58" ht="16.5" x14ac:dyDescent="0.2">
      <c r="AS894" s="13">
        <v>891</v>
      </c>
      <c r="AT894" s="13">
        <f t="shared" si="193"/>
        <v>15</v>
      </c>
      <c r="AU894" s="13">
        <f t="shared" si="194"/>
        <v>1102020</v>
      </c>
      <c r="AV894" s="13" t="s">
        <v>1380</v>
      </c>
      <c r="AW894" s="13">
        <f t="shared" si="195"/>
        <v>1</v>
      </c>
      <c r="AX894" s="13" t="s">
        <v>1401</v>
      </c>
      <c r="AY894" s="13">
        <f t="shared" si="196"/>
        <v>9</v>
      </c>
      <c r="AZ894" s="13" t="str">
        <f t="shared" si="197"/>
        <v>高顺魂珠-1 等级-9</v>
      </c>
      <c r="BA894" s="25" t="s">
        <v>1409</v>
      </c>
      <c r="BB894" s="14">
        <f t="shared" si="198"/>
        <v>470</v>
      </c>
      <c r="BC894" s="25" t="s">
        <v>1410</v>
      </c>
      <c r="BD894" s="14">
        <f t="shared" si="199"/>
        <v>213</v>
      </c>
      <c r="BE894" s="25" t="s">
        <v>1411</v>
      </c>
      <c r="BF894" s="14">
        <f t="shared" si="200"/>
        <v>8533</v>
      </c>
    </row>
    <row r="895" spans="45:58" ht="16.5" x14ac:dyDescent="0.2">
      <c r="AS895" s="13">
        <v>892</v>
      </c>
      <c r="AT895" s="13">
        <f t="shared" si="193"/>
        <v>15</v>
      </c>
      <c r="AU895" s="13">
        <f t="shared" si="194"/>
        <v>1102020</v>
      </c>
      <c r="AV895" s="13" t="s">
        <v>1380</v>
      </c>
      <c r="AW895" s="13">
        <f t="shared" si="195"/>
        <v>2</v>
      </c>
      <c r="AX895" s="13" t="s">
        <v>1401</v>
      </c>
      <c r="AY895" s="13">
        <f t="shared" si="196"/>
        <v>1</v>
      </c>
      <c r="AZ895" s="13" t="str">
        <f t="shared" si="197"/>
        <v>高顺魂珠-2 等级-1</v>
      </c>
      <c r="BA895" s="25" t="s">
        <v>1409</v>
      </c>
      <c r="BB895" s="14">
        <f t="shared" si="198"/>
        <v>88</v>
      </c>
      <c r="BC895" s="25" t="s">
        <v>1410</v>
      </c>
      <c r="BD895" s="14">
        <f t="shared" si="199"/>
        <v>40</v>
      </c>
      <c r="BE895" s="25" t="s">
        <v>1411</v>
      </c>
      <c r="BF895" s="14">
        <f t="shared" si="200"/>
        <v>1600</v>
      </c>
    </row>
    <row r="896" spans="45:58" ht="16.5" x14ac:dyDescent="0.2">
      <c r="AS896" s="13">
        <v>893</v>
      </c>
      <c r="AT896" s="13">
        <f t="shared" si="193"/>
        <v>15</v>
      </c>
      <c r="AU896" s="13">
        <f t="shared" si="194"/>
        <v>1102020</v>
      </c>
      <c r="AV896" s="13" t="s">
        <v>1380</v>
      </c>
      <c r="AW896" s="13">
        <f t="shared" si="195"/>
        <v>2</v>
      </c>
      <c r="AX896" s="13" t="s">
        <v>1401</v>
      </c>
      <c r="AY896" s="13">
        <f t="shared" si="196"/>
        <v>2</v>
      </c>
      <c r="AZ896" s="13" t="str">
        <f t="shared" si="197"/>
        <v>高顺魂珠-2 等级-2</v>
      </c>
      <c r="BA896" s="25" t="s">
        <v>1409</v>
      </c>
      <c r="BB896" s="14">
        <f t="shared" si="198"/>
        <v>132</v>
      </c>
      <c r="BC896" s="25" t="s">
        <v>1410</v>
      </c>
      <c r="BD896" s="14">
        <f t="shared" si="199"/>
        <v>60</v>
      </c>
      <c r="BE896" s="25" t="s">
        <v>1411</v>
      </c>
      <c r="BF896" s="14">
        <f t="shared" si="200"/>
        <v>2400</v>
      </c>
    </row>
    <row r="897" spans="45:58" ht="16.5" x14ac:dyDescent="0.2">
      <c r="AS897" s="13">
        <v>894</v>
      </c>
      <c r="AT897" s="13">
        <f t="shared" si="193"/>
        <v>15</v>
      </c>
      <c r="AU897" s="13">
        <f t="shared" si="194"/>
        <v>1102020</v>
      </c>
      <c r="AV897" s="13" t="s">
        <v>1380</v>
      </c>
      <c r="AW897" s="13">
        <f t="shared" si="195"/>
        <v>2</v>
      </c>
      <c r="AX897" s="13" t="s">
        <v>1401</v>
      </c>
      <c r="AY897" s="13">
        <f t="shared" si="196"/>
        <v>3</v>
      </c>
      <c r="AZ897" s="13" t="str">
        <f t="shared" si="197"/>
        <v>高顺魂珠-2 等级-3</v>
      </c>
      <c r="BA897" s="25" t="s">
        <v>1409</v>
      </c>
      <c r="BB897" s="14">
        <f t="shared" si="198"/>
        <v>176</v>
      </c>
      <c r="BC897" s="25" t="s">
        <v>1410</v>
      </c>
      <c r="BD897" s="14">
        <f t="shared" si="199"/>
        <v>80</v>
      </c>
      <c r="BE897" s="25" t="s">
        <v>1411</v>
      </c>
      <c r="BF897" s="14">
        <f t="shared" si="200"/>
        <v>3200</v>
      </c>
    </row>
    <row r="898" spans="45:58" ht="16.5" x14ac:dyDescent="0.2">
      <c r="AS898" s="13">
        <v>895</v>
      </c>
      <c r="AT898" s="13">
        <f t="shared" si="193"/>
        <v>15</v>
      </c>
      <c r="AU898" s="13">
        <f t="shared" si="194"/>
        <v>1102020</v>
      </c>
      <c r="AV898" s="13" t="s">
        <v>1380</v>
      </c>
      <c r="AW898" s="13">
        <f t="shared" si="195"/>
        <v>2</v>
      </c>
      <c r="AX898" s="13" t="s">
        <v>1401</v>
      </c>
      <c r="AY898" s="13">
        <f t="shared" si="196"/>
        <v>4</v>
      </c>
      <c r="AZ898" s="13" t="str">
        <f t="shared" si="197"/>
        <v>高顺魂珠-2 等级-4</v>
      </c>
      <c r="BA898" s="25" t="s">
        <v>1409</v>
      </c>
      <c r="BB898" s="14">
        <f t="shared" si="198"/>
        <v>264</v>
      </c>
      <c r="BC898" s="25" t="s">
        <v>1410</v>
      </c>
      <c r="BD898" s="14">
        <f t="shared" si="199"/>
        <v>120</v>
      </c>
      <c r="BE898" s="25" t="s">
        <v>1411</v>
      </c>
      <c r="BF898" s="14">
        <f t="shared" si="200"/>
        <v>4800</v>
      </c>
    </row>
    <row r="899" spans="45:58" ht="16.5" x14ac:dyDescent="0.2">
      <c r="AS899" s="13">
        <v>896</v>
      </c>
      <c r="AT899" s="13">
        <f t="shared" si="193"/>
        <v>15</v>
      </c>
      <c r="AU899" s="13">
        <f t="shared" si="194"/>
        <v>1102020</v>
      </c>
      <c r="AV899" s="13" t="s">
        <v>1380</v>
      </c>
      <c r="AW899" s="13">
        <f t="shared" si="195"/>
        <v>2</v>
      </c>
      <c r="AX899" s="13" t="s">
        <v>1401</v>
      </c>
      <c r="AY899" s="13">
        <f t="shared" si="196"/>
        <v>5</v>
      </c>
      <c r="AZ899" s="13" t="str">
        <f t="shared" si="197"/>
        <v>高顺魂珠-2 等级-5</v>
      </c>
      <c r="BA899" s="25" t="s">
        <v>1409</v>
      </c>
      <c r="BB899" s="14">
        <f t="shared" si="198"/>
        <v>352</v>
      </c>
      <c r="BC899" s="25" t="s">
        <v>1410</v>
      </c>
      <c r="BD899" s="14">
        <f t="shared" si="199"/>
        <v>160</v>
      </c>
      <c r="BE899" s="25" t="s">
        <v>1411</v>
      </c>
      <c r="BF899" s="14">
        <f t="shared" si="200"/>
        <v>6400</v>
      </c>
    </row>
    <row r="900" spans="45:58" ht="16.5" x14ac:dyDescent="0.2">
      <c r="AS900" s="13">
        <v>897</v>
      </c>
      <c r="AT900" s="13">
        <f t="shared" si="193"/>
        <v>15</v>
      </c>
      <c r="AU900" s="13">
        <f t="shared" si="194"/>
        <v>1102020</v>
      </c>
      <c r="AV900" s="13" t="s">
        <v>1380</v>
      </c>
      <c r="AW900" s="13">
        <f t="shared" si="195"/>
        <v>2</v>
      </c>
      <c r="AX900" s="13" t="s">
        <v>1401</v>
      </c>
      <c r="AY900" s="13">
        <f t="shared" si="196"/>
        <v>6</v>
      </c>
      <c r="AZ900" s="13" t="str">
        <f t="shared" si="197"/>
        <v>高顺魂珠-2 等级-6</v>
      </c>
      <c r="BA900" s="25" t="s">
        <v>1409</v>
      </c>
      <c r="BB900" s="14">
        <f t="shared" si="198"/>
        <v>440</v>
      </c>
      <c r="BC900" s="25" t="s">
        <v>1410</v>
      </c>
      <c r="BD900" s="14">
        <f t="shared" si="199"/>
        <v>200</v>
      </c>
      <c r="BE900" s="25" t="s">
        <v>1411</v>
      </c>
      <c r="BF900" s="14">
        <f t="shared" si="200"/>
        <v>8000</v>
      </c>
    </row>
    <row r="901" spans="45:58" ht="16.5" x14ac:dyDescent="0.2">
      <c r="AS901" s="13">
        <v>898</v>
      </c>
      <c r="AT901" s="13">
        <f t="shared" ref="AT901:AT964" si="201">INT((AS901-1)/63)+1</f>
        <v>15</v>
      </c>
      <c r="AU901" s="13">
        <f t="shared" ref="AU901:AU964" si="202">INDEX($W$4:$W$19,AT901)</f>
        <v>1102020</v>
      </c>
      <c r="AV901" s="13" t="s">
        <v>1380</v>
      </c>
      <c r="AW901" s="13">
        <f t="shared" ref="AW901:AW964" si="203">INT(((AS901-(AT901-1)*63)-1)/9)+1</f>
        <v>2</v>
      </c>
      <c r="AX901" s="13" t="s">
        <v>1401</v>
      </c>
      <c r="AY901" s="13">
        <f t="shared" ref="AY901:AY964" si="204">AS901-(AT901-1)*63-(AW901-1)*9</f>
        <v>7</v>
      </c>
      <c r="AZ901" s="13" t="str">
        <f t="shared" ref="AZ901:AZ964" si="205">INDEX($X$4:$X$19,AT901)&amp;"魂珠-"&amp;AW901&amp;" 等级-"&amp;AY901</f>
        <v>高顺魂珠-2 等级-7</v>
      </c>
      <c r="BA901" s="25" t="s">
        <v>1409</v>
      </c>
      <c r="BB901" s="14">
        <f t="shared" ref="BB901:BB964" si="206">ROUND(INDEX(Q$4:Q$66,($AW901-1)*9+$AY901)*INDEX(AC$4:AC$19,$AT901),0)</f>
        <v>528</v>
      </c>
      <c r="BC901" s="25" t="s">
        <v>1410</v>
      </c>
      <c r="BD901" s="14">
        <f t="shared" ref="BD901:BD964" si="207">ROUND(INDEX(R$4:R$66,($AW901-1)*9+$AY901)*INDEX(AD$4:AD$19,$AT901),0)</f>
        <v>240</v>
      </c>
      <c r="BE901" s="25" t="s">
        <v>1411</v>
      </c>
      <c r="BF901" s="14">
        <f t="shared" ref="BF901:BF964" si="208">ROUND(INDEX(S$4:S$66,($AW901-1)*9+$AY901)*INDEX(AE$4:AE$19,$AT901),0)</f>
        <v>9600</v>
      </c>
    </row>
    <row r="902" spans="45:58" ht="16.5" x14ac:dyDescent="0.2">
      <c r="AS902" s="13">
        <v>899</v>
      </c>
      <c r="AT902" s="13">
        <f t="shared" si="201"/>
        <v>15</v>
      </c>
      <c r="AU902" s="13">
        <f t="shared" si="202"/>
        <v>1102020</v>
      </c>
      <c r="AV902" s="13" t="s">
        <v>1380</v>
      </c>
      <c r="AW902" s="13">
        <f t="shared" si="203"/>
        <v>2</v>
      </c>
      <c r="AX902" s="13" t="s">
        <v>1401</v>
      </c>
      <c r="AY902" s="13">
        <f t="shared" si="204"/>
        <v>8</v>
      </c>
      <c r="AZ902" s="13" t="str">
        <f t="shared" si="205"/>
        <v>高顺魂珠-2 等级-8</v>
      </c>
      <c r="BA902" s="25" t="s">
        <v>1409</v>
      </c>
      <c r="BB902" s="14">
        <f t="shared" si="206"/>
        <v>616</v>
      </c>
      <c r="BC902" s="25" t="s">
        <v>1410</v>
      </c>
      <c r="BD902" s="14">
        <f t="shared" si="207"/>
        <v>280</v>
      </c>
      <c r="BE902" s="25" t="s">
        <v>1411</v>
      </c>
      <c r="BF902" s="14">
        <f t="shared" si="208"/>
        <v>11200</v>
      </c>
    </row>
    <row r="903" spans="45:58" ht="16.5" x14ac:dyDescent="0.2">
      <c r="AS903" s="13">
        <v>900</v>
      </c>
      <c r="AT903" s="13">
        <f t="shared" si="201"/>
        <v>15</v>
      </c>
      <c r="AU903" s="13">
        <f t="shared" si="202"/>
        <v>1102020</v>
      </c>
      <c r="AV903" s="13" t="s">
        <v>1380</v>
      </c>
      <c r="AW903" s="13">
        <f t="shared" si="203"/>
        <v>2</v>
      </c>
      <c r="AX903" s="13" t="s">
        <v>1401</v>
      </c>
      <c r="AY903" s="13">
        <f t="shared" si="204"/>
        <v>9</v>
      </c>
      <c r="AZ903" s="13" t="str">
        <f t="shared" si="205"/>
        <v>高顺魂珠-2 等级-9</v>
      </c>
      <c r="BA903" s="25" t="s">
        <v>1409</v>
      </c>
      <c r="BB903" s="14">
        <f t="shared" si="206"/>
        <v>704</v>
      </c>
      <c r="BC903" s="25" t="s">
        <v>1410</v>
      </c>
      <c r="BD903" s="14">
        <f t="shared" si="207"/>
        <v>320</v>
      </c>
      <c r="BE903" s="25" t="s">
        <v>1411</v>
      </c>
      <c r="BF903" s="14">
        <f t="shared" si="208"/>
        <v>12800</v>
      </c>
    </row>
    <row r="904" spans="45:58" ht="16.5" x14ac:dyDescent="0.2">
      <c r="AS904" s="13">
        <v>901</v>
      </c>
      <c r="AT904" s="13">
        <f t="shared" si="201"/>
        <v>15</v>
      </c>
      <c r="AU904" s="13">
        <f t="shared" si="202"/>
        <v>1102020</v>
      </c>
      <c r="AV904" s="13" t="s">
        <v>1380</v>
      </c>
      <c r="AW904" s="13">
        <f t="shared" si="203"/>
        <v>3</v>
      </c>
      <c r="AX904" s="13" t="s">
        <v>1401</v>
      </c>
      <c r="AY904" s="13">
        <f t="shared" si="204"/>
        <v>1</v>
      </c>
      <c r="AZ904" s="13" t="str">
        <f t="shared" si="205"/>
        <v>高顺魂珠-3 等级-1</v>
      </c>
      <c r="BA904" s="25" t="s">
        <v>1409</v>
      </c>
      <c r="BB904" s="14">
        <f t="shared" si="206"/>
        <v>118</v>
      </c>
      <c r="BC904" s="25" t="s">
        <v>1410</v>
      </c>
      <c r="BD904" s="14">
        <f t="shared" si="207"/>
        <v>53</v>
      </c>
      <c r="BE904" s="25" t="s">
        <v>1411</v>
      </c>
      <c r="BF904" s="14">
        <f t="shared" si="208"/>
        <v>2133</v>
      </c>
    </row>
    <row r="905" spans="45:58" ht="16.5" x14ac:dyDescent="0.2">
      <c r="AS905" s="13">
        <v>902</v>
      </c>
      <c r="AT905" s="13">
        <f t="shared" si="201"/>
        <v>15</v>
      </c>
      <c r="AU905" s="13">
        <f t="shared" si="202"/>
        <v>1102020</v>
      </c>
      <c r="AV905" s="13" t="s">
        <v>1380</v>
      </c>
      <c r="AW905" s="13">
        <f t="shared" si="203"/>
        <v>3</v>
      </c>
      <c r="AX905" s="13" t="s">
        <v>1401</v>
      </c>
      <c r="AY905" s="13">
        <f t="shared" si="204"/>
        <v>2</v>
      </c>
      <c r="AZ905" s="13" t="str">
        <f t="shared" si="205"/>
        <v>高顺魂珠-3 等级-2</v>
      </c>
      <c r="BA905" s="25" t="s">
        <v>1409</v>
      </c>
      <c r="BB905" s="14">
        <f t="shared" si="206"/>
        <v>176</v>
      </c>
      <c r="BC905" s="25" t="s">
        <v>1410</v>
      </c>
      <c r="BD905" s="14">
        <f t="shared" si="207"/>
        <v>80</v>
      </c>
      <c r="BE905" s="25" t="s">
        <v>1411</v>
      </c>
      <c r="BF905" s="14">
        <f t="shared" si="208"/>
        <v>3200</v>
      </c>
    </row>
    <row r="906" spans="45:58" ht="16.5" x14ac:dyDescent="0.2">
      <c r="AS906" s="13">
        <v>903</v>
      </c>
      <c r="AT906" s="13">
        <f t="shared" si="201"/>
        <v>15</v>
      </c>
      <c r="AU906" s="13">
        <f t="shared" si="202"/>
        <v>1102020</v>
      </c>
      <c r="AV906" s="13" t="s">
        <v>1380</v>
      </c>
      <c r="AW906" s="13">
        <f t="shared" si="203"/>
        <v>3</v>
      </c>
      <c r="AX906" s="13" t="s">
        <v>1401</v>
      </c>
      <c r="AY906" s="13">
        <f t="shared" si="204"/>
        <v>3</v>
      </c>
      <c r="AZ906" s="13" t="str">
        <f t="shared" si="205"/>
        <v>高顺魂珠-3 等级-3</v>
      </c>
      <c r="BA906" s="25" t="s">
        <v>1409</v>
      </c>
      <c r="BB906" s="14">
        <f t="shared" si="206"/>
        <v>234</v>
      </c>
      <c r="BC906" s="25" t="s">
        <v>1410</v>
      </c>
      <c r="BD906" s="14">
        <f t="shared" si="207"/>
        <v>107</v>
      </c>
      <c r="BE906" s="25" t="s">
        <v>1411</v>
      </c>
      <c r="BF906" s="14">
        <f t="shared" si="208"/>
        <v>4267</v>
      </c>
    </row>
    <row r="907" spans="45:58" ht="16.5" x14ac:dyDescent="0.2">
      <c r="AS907" s="13">
        <v>904</v>
      </c>
      <c r="AT907" s="13">
        <f t="shared" si="201"/>
        <v>15</v>
      </c>
      <c r="AU907" s="13">
        <f t="shared" si="202"/>
        <v>1102020</v>
      </c>
      <c r="AV907" s="13" t="s">
        <v>1380</v>
      </c>
      <c r="AW907" s="13">
        <f t="shared" si="203"/>
        <v>3</v>
      </c>
      <c r="AX907" s="13" t="s">
        <v>1401</v>
      </c>
      <c r="AY907" s="13">
        <f t="shared" si="204"/>
        <v>4</v>
      </c>
      <c r="AZ907" s="13" t="str">
        <f t="shared" si="205"/>
        <v>高顺魂珠-3 等级-4</v>
      </c>
      <c r="BA907" s="25" t="s">
        <v>1409</v>
      </c>
      <c r="BB907" s="14">
        <f t="shared" si="206"/>
        <v>352</v>
      </c>
      <c r="BC907" s="25" t="s">
        <v>1410</v>
      </c>
      <c r="BD907" s="14">
        <f t="shared" si="207"/>
        <v>160</v>
      </c>
      <c r="BE907" s="25" t="s">
        <v>1411</v>
      </c>
      <c r="BF907" s="14">
        <f t="shared" si="208"/>
        <v>6400</v>
      </c>
    </row>
    <row r="908" spans="45:58" ht="16.5" x14ac:dyDescent="0.2">
      <c r="AS908" s="13">
        <v>905</v>
      </c>
      <c r="AT908" s="13">
        <f t="shared" si="201"/>
        <v>15</v>
      </c>
      <c r="AU908" s="13">
        <f t="shared" si="202"/>
        <v>1102020</v>
      </c>
      <c r="AV908" s="13" t="s">
        <v>1380</v>
      </c>
      <c r="AW908" s="13">
        <f t="shared" si="203"/>
        <v>3</v>
      </c>
      <c r="AX908" s="13" t="s">
        <v>1401</v>
      </c>
      <c r="AY908" s="13">
        <f t="shared" si="204"/>
        <v>5</v>
      </c>
      <c r="AZ908" s="13" t="str">
        <f t="shared" si="205"/>
        <v>高顺魂珠-3 等级-5</v>
      </c>
      <c r="BA908" s="25" t="s">
        <v>1409</v>
      </c>
      <c r="BB908" s="14">
        <f t="shared" si="206"/>
        <v>470</v>
      </c>
      <c r="BC908" s="25" t="s">
        <v>1410</v>
      </c>
      <c r="BD908" s="14">
        <f t="shared" si="207"/>
        <v>213</v>
      </c>
      <c r="BE908" s="25" t="s">
        <v>1411</v>
      </c>
      <c r="BF908" s="14">
        <f t="shared" si="208"/>
        <v>8533</v>
      </c>
    </row>
    <row r="909" spans="45:58" ht="16.5" x14ac:dyDescent="0.2">
      <c r="AS909" s="13">
        <v>906</v>
      </c>
      <c r="AT909" s="13">
        <f t="shared" si="201"/>
        <v>15</v>
      </c>
      <c r="AU909" s="13">
        <f t="shared" si="202"/>
        <v>1102020</v>
      </c>
      <c r="AV909" s="13" t="s">
        <v>1380</v>
      </c>
      <c r="AW909" s="13">
        <f t="shared" si="203"/>
        <v>3</v>
      </c>
      <c r="AX909" s="13" t="s">
        <v>1401</v>
      </c>
      <c r="AY909" s="13">
        <f t="shared" si="204"/>
        <v>6</v>
      </c>
      <c r="AZ909" s="13" t="str">
        <f t="shared" si="205"/>
        <v>高顺魂珠-3 等级-6</v>
      </c>
      <c r="BA909" s="25" t="s">
        <v>1409</v>
      </c>
      <c r="BB909" s="14">
        <f t="shared" si="206"/>
        <v>586</v>
      </c>
      <c r="BC909" s="25" t="s">
        <v>1410</v>
      </c>
      <c r="BD909" s="14">
        <f t="shared" si="207"/>
        <v>267</v>
      </c>
      <c r="BE909" s="25" t="s">
        <v>1411</v>
      </c>
      <c r="BF909" s="14">
        <f t="shared" si="208"/>
        <v>10667</v>
      </c>
    </row>
    <row r="910" spans="45:58" ht="16.5" x14ac:dyDescent="0.2">
      <c r="AS910" s="13">
        <v>907</v>
      </c>
      <c r="AT910" s="13">
        <f t="shared" si="201"/>
        <v>15</v>
      </c>
      <c r="AU910" s="13">
        <f t="shared" si="202"/>
        <v>1102020</v>
      </c>
      <c r="AV910" s="13" t="s">
        <v>1380</v>
      </c>
      <c r="AW910" s="13">
        <f t="shared" si="203"/>
        <v>3</v>
      </c>
      <c r="AX910" s="13" t="s">
        <v>1401</v>
      </c>
      <c r="AY910" s="13">
        <f t="shared" si="204"/>
        <v>7</v>
      </c>
      <c r="AZ910" s="13" t="str">
        <f t="shared" si="205"/>
        <v>高顺魂珠-3 等级-7</v>
      </c>
      <c r="BA910" s="25" t="s">
        <v>1409</v>
      </c>
      <c r="BB910" s="14">
        <f t="shared" si="206"/>
        <v>704</v>
      </c>
      <c r="BC910" s="25" t="s">
        <v>1410</v>
      </c>
      <c r="BD910" s="14">
        <f t="shared" si="207"/>
        <v>320</v>
      </c>
      <c r="BE910" s="25" t="s">
        <v>1411</v>
      </c>
      <c r="BF910" s="14">
        <f t="shared" si="208"/>
        <v>12800</v>
      </c>
    </row>
    <row r="911" spans="45:58" ht="16.5" x14ac:dyDescent="0.2">
      <c r="AS911" s="13">
        <v>908</v>
      </c>
      <c r="AT911" s="13">
        <f t="shared" si="201"/>
        <v>15</v>
      </c>
      <c r="AU911" s="13">
        <f t="shared" si="202"/>
        <v>1102020</v>
      </c>
      <c r="AV911" s="13" t="s">
        <v>1380</v>
      </c>
      <c r="AW911" s="13">
        <f t="shared" si="203"/>
        <v>3</v>
      </c>
      <c r="AX911" s="13" t="s">
        <v>1401</v>
      </c>
      <c r="AY911" s="13">
        <f t="shared" si="204"/>
        <v>8</v>
      </c>
      <c r="AZ911" s="13" t="str">
        <f t="shared" si="205"/>
        <v>高顺魂珠-3 等级-8</v>
      </c>
      <c r="BA911" s="25" t="s">
        <v>1409</v>
      </c>
      <c r="BB911" s="14">
        <f t="shared" si="206"/>
        <v>822</v>
      </c>
      <c r="BC911" s="25" t="s">
        <v>1410</v>
      </c>
      <c r="BD911" s="14">
        <f t="shared" si="207"/>
        <v>373</v>
      </c>
      <c r="BE911" s="25" t="s">
        <v>1411</v>
      </c>
      <c r="BF911" s="14">
        <f t="shared" si="208"/>
        <v>14933</v>
      </c>
    </row>
    <row r="912" spans="45:58" ht="16.5" x14ac:dyDescent="0.2">
      <c r="AS912" s="13">
        <v>909</v>
      </c>
      <c r="AT912" s="13">
        <f t="shared" si="201"/>
        <v>15</v>
      </c>
      <c r="AU912" s="13">
        <f t="shared" si="202"/>
        <v>1102020</v>
      </c>
      <c r="AV912" s="13" t="s">
        <v>1380</v>
      </c>
      <c r="AW912" s="13">
        <f t="shared" si="203"/>
        <v>3</v>
      </c>
      <c r="AX912" s="13" t="s">
        <v>1401</v>
      </c>
      <c r="AY912" s="13">
        <f t="shared" si="204"/>
        <v>9</v>
      </c>
      <c r="AZ912" s="13" t="str">
        <f t="shared" si="205"/>
        <v>高顺魂珠-3 等级-9</v>
      </c>
      <c r="BA912" s="25" t="s">
        <v>1409</v>
      </c>
      <c r="BB912" s="14">
        <f t="shared" si="206"/>
        <v>938</v>
      </c>
      <c r="BC912" s="25" t="s">
        <v>1410</v>
      </c>
      <c r="BD912" s="14">
        <f t="shared" si="207"/>
        <v>427</v>
      </c>
      <c r="BE912" s="25" t="s">
        <v>1411</v>
      </c>
      <c r="BF912" s="14">
        <f t="shared" si="208"/>
        <v>17067</v>
      </c>
    </row>
    <row r="913" spans="45:58" ht="16.5" x14ac:dyDescent="0.2">
      <c r="AS913" s="13">
        <v>910</v>
      </c>
      <c r="AT913" s="13">
        <f t="shared" si="201"/>
        <v>15</v>
      </c>
      <c r="AU913" s="13">
        <f t="shared" si="202"/>
        <v>1102020</v>
      </c>
      <c r="AV913" s="13" t="s">
        <v>1380</v>
      </c>
      <c r="AW913" s="13">
        <f t="shared" si="203"/>
        <v>4</v>
      </c>
      <c r="AX913" s="13" t="s">
        <v>1401</v>
      </c>
      <c r="AY913" s="13">
        <f t="shared" si="204"/>
        <v>1</v>
      </c>
      <c r="AZ913" s="13" t="str">
        <f t="shared" si="205"/>
        <v>高顺魂珠-4 等级-1</v>
      </c>
      <c r="BA913" s="25" t="s">
        <v>1409</v>
      </c>
      <c r="BB913" s="14">
        <f t="shared" si="206"/>
        <v>146</v>
      </c>
      <c r="BC913" s="25" t="s">
        <v>1410</v>
      </c>
      <c r="BD913" s="14">
        <f t="shared" si="207"/>
        <v>67</v>
      </c>
      <c r="BE913" s="25" t="s">
        <v>1411</v>
      </c>
      <c r="BF913" s="14">
        <f t="shared" si="208"/>
        <v>2667</v>
      </c>
    </row>
    <row r="914" spans="45:58" ht="16.5" x14ac:dyDescent="0.2">
      <c r="AS914" s="13">
        <v>911</v>
      </c>
      <c r="AT914" s="13">
        <f t="shared" si="201"/>
        <v>15</v>
      </c>
      <c r="AU914" s="13">
        <f t="shared" si="202"/>
        <v>1102020</v>
      </c>
      <c r="AV914" s="13" t="s">
        <v>1380</v>
      </c>
      <c r="AW914" s="13">
        <f t="shared" si="203"/>
        <v>4</v>
      </c>
      <c r="AX914" s="13" t="s">
        <v>1401</v>
      </c>
      <c r="AY914" s="13">
        <f t="shared" si="204"/>
        <v>2</v>
      </c>
      <c r="AZ914" s="13" t="str">
        <f t="shared" si="205"/>
        <v>高顺魂珠-4 等级-2</v>
      </c>
      <c r="BA914" s="25" t="s">
        <v>1409</v>
      </c>
      <c r="BB914" s="14">
        <f t="shared" si="206"/>
        <v>220</v>
      </c>
      <c r="BC914" s="25" t="s">
        <v>1410</v>
      </c>
      <c r="BD914" s="14">
        <f t="shared" si="207"/>
        <v>100</v>
      </c>
      <c r="BE914" s="25" t="s">
        <v>1411</v>
      </c>
      <c r="BF914" s="14">
        <f t="shared" si="208"/>
        <v>4000</v>
      </c>
    </row>
    <row r="915" spans="45:58" ht="16.5" x14ac:dyDescent="0.2">
      <c r="AS915" s="13">
        <v>912</v>
      </c>
      <c r="AT915" s="13">
        <f t="shared" si="201"/>
        <v>15</v>
      </c>
      <c r="AU915" s="13">
        <f t="shared" si="202"/>
        <v>1102020</v>
      </c>
      <c r="AV915" s="13" t="s">
        <v>1380</v>
      </c>
      <c r="AW915" s="13">
        <f t="shared" si="203"/>
        <v>4</v>
      </c>
      <c r="AX915" s="13" t="s">
        <v>1401</v>
      </c>
      <c r="AY915" s="13">
        <f t="shared" si="204"/>
        <v>3</v>
      </c>
      <c r="AZ915" s="13" t="str">
        <f t="shared" si="205"/>
        <v>高顺魂珠-4 等级-3</v>
      </c>
      <c r="BA915" s="25" t="s">
        <v>1409</v>
      </c>
      <c r="BB915" s="14">
        <f t="shared" si="206"/>
        <v>294</v>
      </c>
      <c r="BC915" s="25" t="s">
        <v>1410</v>
      </c>
      <c r="BD915" s="14">
        <f t="shared" si="207"/>
        <v>133</v>
      </c>
      <c r="BE915" s="25" t="s">
        <v>1411</v>
      </c>
      <c r="BF915" s="14">
        <f t="shared" si="208"/>
        <v>5333</v>
      </c>
    </row>
    <row r="916" spans="45:58" ht="16.5" x14ac:dyDescent="0.2">
      <c r="AS916" s="13">
        <v>913</v>
      </c>
      <c r="AT916" s="13">
        <f t="shared" si="201"/>
        <v>15</v>
      </c>
      <c r="AU916" s="13">
        <f t="shared" si="202"/>
        <v>1102020</v>
      </c>
      <c r="AV916" s="13" t="s">
        <v>1380</v>
      </c>
      <c r="AW916" s="13">
        <f t="shared" si="203"/>
        <v>4</v>
      </c>
      <c r="AX916" s="13" t="s">
        <v>1401</v>
      </c>
      <c r="AY916" s="13">
        <f t="shared" si="204"/>
        <v>4</v>
      </c>
      <c r="AZ916" s="13" t="str">
        <f t="shared" si="205"/>
        <v>高顺魂珠-4 等级-4</v>
      </c>
      <c r="BA916" s="25" t="s">
        <v>1409</v>
      </c>
      <c r="BB916" s="14">
        <f t="shared" si="206"/>
        <v>440</v>
      </c>
      <c r="BC916" s="25" t="s">
        <v>1410</v>
      </c>
      <c r="BD916" s="14">
        <f t="shared" si="207"/>
        <v>200</v>
      </c>
      <c r="BE916" s="25" t="s">
        <v>1411</v>
      </c>
      <c r="BF916" s="14">
        <f t="shared" si="208"/>
        <v>8000</v>
      </c>
    </row>
    <row r="917" spans="45:58" ht="16.5" x14ac:dyDescent="0.2">
      <c r="AS917" s="13">
        <v>914</v>
      </c>
      <c r="AT917" s="13">
        <f t="shared" si="201"/>
        <v>15</v>
      </c>
      <c r="AU917" s="13">
        <f t="shared" si="202"/>
        <v>1102020</v>
      </c>
      <c r="AV917" s="13" t="s">
        <v>1380</v>
      </c>
      <c r="AW917" s="13">
        <f t="shared" si="203"/>
        <v>4</v>
      </c>
      <c r="AX917" s="13" t="s">
        <v>1401</v>
      </c>
      <c r="AY917" s="13">
        <f t="shared" si="204"/>
        <v>5</v>
      </c>
      <c r="AZ917" s="13" t="str">
        <f t="shared" si="205"/>
        <v>高顺魂珠-4 等级-5</v>
      </c>
      <c r="BA917" s="25" t="s">
        <v>1409</v>
      </c>
      <c r="BB917" s="14">
        <f t="shared" si="206"/>
        <v>586</v>
      </c>
      <c r="BC917" s="25" t="s">
        <v>1410</v>
      </c>
      <c r="BD917" s="14">
        <f t="shared" si="207"/>
        <v>267</v>
      </c>
      <c r="BE917" s="25" t="s">
        <v>1411</v>
      </c>
      <c r="BF917" s="14">
        <f t="shared" si="208"/>
        <v>10667</v>
      </c>
    </row>
    <row r="918" spans="45:58" ht="16.5" x14ac:dyDescent="0.2">
      <c r="AS918" s="13">
        <v>915</v>
      </c>
      <c r="AT918" s="13">
        <f t="shared" si="201"/>
        <v>15</v>
      </c>
      <c r="AU918" s="13">
        <f t="shared" si="202"/>
        <v>1102020</v>
      </c>
      <c r="AV918" s="13" t="s">
        <v>1380</v>
      </c>
      <c r="AW918" s="13">
        <f t="shared" si="203"/>
        <v>4</v>
      </c>
      <c r="AX918" s="13" t="s">
        <v>1401</v>
      </c>
      <c r="AY918" s="13">
        <f t="shared" si="204"/>
        <v>6</v>
      </c>
      <c r="AZ918" s="13" t="str">
        <f t="shared" si="205"/>
        <v>高顺魂珠-4 等级-6</v>
      </c>
      <c r="BA918" s="25" t="s">
        <v>1409</v>
      </c>
      <c r="BB918" s="14">
        <f t="shared" si="206"/>
        <v>734</v>
      </c>
      <c r="BC918" s="25" t="s">
        <v>1410</v>
      </c>
      <c r="BD918" s="14">
        <f t="shared" si="207"/>
        <v>333</v>
      </c>
      <c r="BE918" s="25" t="s">
        <v>1411</v>
      </c>
      <c r="BF918" s="14">
        <f t="shared" si="208"/>
        <v>13333</v>
      </c>
    </row>
    <row r="919" spans="45:58" ht="16.5" x14ac:dyDescent="0.2">
      <c r="AS919" s="13">
        <v>916</v>
      </c>
      <c r="AT919" s="13">
        <f t="shared" si="201"/>
        <v>15</v>
      </c>
      <c r="AU919" s="13">
        <f t="shared" si="202"/>
        <v>1102020</v>
      </c>
      <c r="AV919" s="13" t="s">
        <v>1380</v>
      </c>
      <c r="AW919" s="13">
        <f t="shared" si="203"/>
        <v>4</v>
      </c>
      <c r="AX919" s="13" t="s">
        <v>1401</v>
      </c>
      <c r="AY919" s="13">
        <f t="shared" si="204"/>
        <v>7</v>
      </c>
      <c r="AZ919" s="13" t="str">
        <f t="shared" si="205"/>
        <v>高顺魂珠-4 等级-7</v>
      </c>
      <c r="BA919" s="25" t="s">
        <v>1409</v>
      </c>
      <c r="BB919" s="14">
        <f t="shared" si="206"/>
        <v>880</v>
      </c>
      <c r="BC919" s="25" t="s">
        <v>1410</v>
      </c>
      <c r="BD919" s="14">
        <f t="shared" si="207"/>
        <v>400</v>
      </c>
      <c r="BE919" s="25" t="s">
        <v>1411</v>
      </c>
      <c r="BF919" s="14">
        <f t="shared" si="208"/>
        <v>16000</v>
      </c>
    </row>
    <row r="920" spans="45:58" ht="16.5" x14ac:dyDescent="0.2">
      <c r="AS920" s="13">
        <v>917</v>
      </c>
      <c r="AT920" s="13">
        <f t="shared" si="201"/>
        <v>15</v>
      </c>
      <c r="AU920" s="13">
        <f t="shared" si="202"/>
        <v>1102020</v>
      </c>
      <c r="AV920" s="13" t="s">
        <v>1380</v>
      </c>
      <c r="AW920" s="13">
        <f t="shared" si="203"/>
        <v>4</v>
      </c>
      <c r="AX920" s="13" t="s">
        <v>1401</v>
      </c>
      <c r="AY920" s="13">
        <f t="shared" si="204"/>
        <v>8</v>
      </c>
      <c r="AZ920" s="13" t="str">
        <f t="shared" si="205"/>
        <v>高顺魂珠-4 等级-8</v>
      </c>
      <c r="BA920" s="25" t="s">
        <v>1409</v>
      </c>
      <c r="BB920" s="14">
        <f t="shared" si="206"/>
        <v>1026</v>
      </c>
      <c r="BC920" s="25" t="s">
        <v>1410</v>
      </c>
      <c r="BD920" s="14">
        <f t="shared" si="207"/>
        <v>467</v>
      </c>
      <c r="BE920" s="25" t="s">
        <v>1411</v>
      </c>
      <c r="BF920" s="14">
        <f t="shared" si="208"/>
        <v>18667</v>
      </c>
    </row>
    <row r="921" spans="45:58" ht="16.5" x14ac:dyDescent="0.2">
      <c r="AS921" s="13">
        <v>918</v>
      </c>
      <c r="AT921" s="13">
        <f t="shared" si="201"/>
        <v>15</v>
      </c>
      <c r="AU921" s="13">
        <f t="shared" si="202"/>
        <v>1102020</v>
      </c>
      <c r="AV921" s="13" t="s">
        <v>1380</v>
      </c>
      <c r="AW921" s="13">
        <f t="shared" si="203"/>
        <v>4</v>
      </c>
      <c r="AX921" s="13" t="s">
        <v>1401</v>
      </c>
      <c r="AY921" s="13">
        <f t="shared" si="204"/>
        <v>9</v>
      </c>
      <c r="AZ921" s="13" t="str">
        <f t="shared" si="205"/>
        <v>高顺魂珠-4 等级-9</v>
      </c>
      <c r="BA921" s="25" t="s">
        <v>1409</v>
      </c>
      <c r="BB921" s="14">
        <f t="shared" si="206"/>
        <v>1174</v>
      </c>
      <c r="BC921" s="25" t="s">
        <v>1410</v>
      </c>
      <c r="BD921" s="14">
        <f t="shared" si="207"/>
        <v>533</v>
      </c>
      <c r="BE921" s="25" t="s">
        <v>1411</v>
      </c>
      <c r="BF921" s="14">
        <f t="shared" si="208"/>
        <v>21333</v>
      </c>
    </row>
    <row r="922" spans="45:58" ht="16.5" x14ac:dyDescent="0.2">
      <c r="AS922" s="13">
        <v>919</v>
      </c>
      <c r="AT922" s="13">
        <f t="shared" si="201"/>
        <v>15</v>
      </c>
      <c r="AU922" s="13">
        <f t="shared" si="202"/>
        <v>1102020</v>
      </c>
      <c r="AV922" s="13" t="s">
        <v>1380</v>
      </c>
      <c r="AW922" s="13">
        <f t="shared" si="203"/>
        <v>5</v>
      </c>
      <c r="AX922" s="13" t="s">
        <v>1401</v>
      </c>
      <c r="AY922" s="13">
        <f t="shared" si="204"/>
        <v>1</v>
      </c>
      <c r="AZ922" s="13" t="str">
        <f t="shared" si="205"/>
        <v>高顺魂珠-5 等级-1</v>
      </c>
      <c r="BA922" s="25" t="s">
        <v>1409</v>
      </c>
      <c r="BB922" s="14">
        <f t="shared" si="206"/>
        <v>294</v>
      </c>
      <c r="BC922" s="25" t="s">
        <v>1410</v>
      </c>
      <c r="BD922" s="14">
        <f t="shared" si="207"/>
        <v>133</v>
      </c>
      <c r="BE922" s="25" t="s">
        <v>1411</v>
      </c>
      <c r="BF922" s="14">
        <f t="shared" si="208"/>
        <v>5333</v>
      </c>
    </row>
    <row r="923" spans="45:58" ht="16.5" x14ac:dyDescent="0.2">
      <c r="AS923" s="13">
        <v>920</v>
      </c>
      <c r="AT923" s="13">
        <f t="shared" si="201"/>
        <v>15</v>
      </c>
      <c r="AU923" s="13">
        <f t="shared" si="202"/>
        <v>1102020</v>
      </c>
      <c r="AV923" s="13" t="s">
        <v>1380</v>
      </c>
      <c r="AW923" s="13">
        <f t="shared" si="203"/>
        <v>5</v>
      </c>
      <c r="AX923" s="13" t="s">
        <v>1401</v>
      </c>
      <c r="AY923" s="13">
        <f t="shared" si="204"/>
        <v>2</v>
      </c>
      <c r="AZ923" s="13" t="str">
        <f t="shared" si="205"/>
        <v>高顺魂珠-5 等级-2</v>
      </c>
      <c r="BA923" s="25" t="s">
        <v>1409</v>
      </c>
      <c r="BB923" s="14">
        <f t="shared" si="206"/>
        <v>440</v>
      </c>
      <c r="BC923" s="25" t="s">
        <v>1410</v>
      </c>
      <c r="BD923" s="14">
        <f t="shared" si="207"/>
        <v>200</v>
      </c>
      <c r="BE923" s="25" t="s">
        <v>1411</v>
      </c>
      <c r="BF923" s="14">
        <f t="shared" si="208"/>
        <v>8000</v>
      </c>
    </row>
    <row r="924" spans="45:58" ht="16.5" x14ac:dyDescent="0.2">
      <c r="AS924" s="13">
        <v>921</v>
      </c>
      <c r="AT924" s="13">
        <f t="shared" si="201"/>
        <v>15</v>
      </c>
      <c r="AU924" s="13">
        <f t="shared" si="202"/>
        <v>1102020</v>
      </c>
      <c r="AV924" s="13" t="s">
        <v>1380</v>
      </c>
      <c r="AW924" s="13">
        <f t="shared" si="203"/>
        <v>5</v>
      </c>
      <c r="AX924" s="13" t="s">
        <v>1401</v>
      </c>
      <c r="AY924" s="13">
        <f t="shared" si="204"/>
        <v>3</v>
      </c>
      <c r="AZ924" s="13" t="str">
        <f t="shared" si="205"/>
        <v>高顺魂珠-5 等级-3</v>
      </c>
      <c r="BA924" s="25" t="s">
        <v>1409</v>
      </c>
      <c r="BB924" s="14">
        <f t="shared" si="206"/>
        <v>586</v>
      </c>
      <c r="BC924" s="25" t="s">
        <v>1410</v>
      </c>
      <c r="BD924" s="14">
        <f t="shared" si="207"/>
        <v>267</v>
      </c>
      <c r="BE924" s="25" t="s">
        <v>1411</v>
      </c>
      <c r="BF924" s="14">
        <f t="shared" si="208"/>
        <v>10667</v>
      </c>
    </row>
    <row r="925" spans="45:58" ht="16.5" x14ac:dyDescent="0.2">
      <c r="AS925" s="13">
        <v>922</v>
      </c>
      <c r="AT925" s="13">
        <f t="shared" si="201"/>
        <v>15</v>
      </c>
      <c r="AU925" s="13">
        <f t="shared" si="202"/>
        <v>1102020</v>
      </c>
      <c r="AV925" s="13" t="s">
        <v>1380</v>
      </c>
      <c r="AW925" s="13">
        <f t="shared" si="203"/>
        <v>5</v>
      </c>
      <c r="AX925" s="13" t="s">
        <v>1401</v>
      </c>
      <c r="AY925" s="13">
        <f t="shared" si="204"/>
        <v>4</v>
      </c>
      <c r="AZ925" s="13" t="str">
        <f t="shared" si="205"/>
        <v>高顺魂珠-5 等级-4</v>
      </c>
      <c r="BA925" s="25" t="s">
        <v>1409</v>
      </c>
      <c r="BB925" s="14">
        <f t="shared" si="206"/>
        <v>880</v>
      </c>
      <c r="BC925" s="25" t="s">
        <v>1410</v>
      </c>
      <c r="BD925" s="14">
        <f t="shared" si="207"/>
        <v>400</v>
      </c>
      <c r="BE925" s="25" t="s">
        <v>1411</v>
      </c>
      <c r="BF925" s="14">
        <f t="shared" si="208"/>
        <v>16000</v>
      </c>
    </row>
    <row r="926" spans="45:58" ht="16.5" x14ac:dyDescent="0.2">
      <c r="AS926" s="13">
        <v>923</v>
      </c>
      <c r="AT926" s="13">
        <f t="shared" si="201"/>
        <v>15</v>
      </c>
      <c r="AU926" s="13">
        <f t="shared" si="202"/>
        <v>1102020</v>
      </c>
      <c r="AV926" s="13" t="s">
        <v>1380</v>
      </c>
      <c r="AW926" s="13">
        <f t="shared" si="203"/>
        <v>5</v>
      </c>
      <c r="AX926" s="13" t="s">
        <v>1401</v>
      </c>
      <c r="AY926" s="13">
        <f t="shared" si="204"/>
        <v>5</v>
      </c>
      <c r="AZ926" s="13" t="str">
        <f t="shared" si="205"/>
        <v>高顺魂珠-5 等级-5</v>
      </c>
      <c r="BA926" s="25" t="s">
        <v>1409</v>
      </c>
      <c r="BB926" s="14">
        <f t="shared" si="206"/>
        <v>1174</v>
      </c>
      <c r="BC926" s="25" t="s">
        <v>1410</v>
      </c>
      <c r="BD926" s="14">
        <f t="shared" si="207"/>
        <v>533</v>
      </c>
      <c r="BE926" s="25" t="s">
        <v>1411</v>
      </c>
      <c r="BF926" s="14">
        <f t="shared" si="208"/>
        <v>21333</v>
      </c>
    </row>
    <row r="927" spans="45:58" ht="16.5" x14ac:dyDescent="0.2">
      <c r="AS927" s="13">
        <v>924</v>
      </c>
      <c r="AT927" s="13">
        <f t="shared" si="201"/>
        <v>15</v>
      </c>
      <c r="AU927" s="13">
        <f t="shared" si="202"/>
        <v>1102020</v>
      </c>
      <c r="AV927" s="13" t="s">
        <v>1380</v>
      </c>
      <c r="AW927" s="13">
        <f t="shared" si="203"/>
        <v>5</v>
      </c>
      <c r="AX927" s="13" t="s">
        <v>1401</v>
      </c>
      <c r="AY927" s="13">
        <f t="shared" si="204"/>
        <v>6</v>
      </c>
      <c r="AZ927" s="13" t="str">
        <f t="shared" si="205"/>
        <v>高顺魂珠-5 等级-6</v>
      </c>
      <c r="BA927" s="25" t="s">
        <v>1409</v>
      </c>
      <c r="BB927" s="14">
        <f t="shared" si="206"/>
        <v>1466</v>
      </c>
      <c r="BC927" s="25" t="s">
        <v>1410</v>
      </c>
      <c r="BD927" s="14">
        <f t="shared" si="207"/>
        <v>667</v>
      </c>
      <c r="BE927" s="25" t="s">
        <v>1411</v>
      </c>
      <c r="BF927" s="14">
        <f t="shared" si="208"/>
        <v>26667</v>
      </c>
    </row>
    <row r="928" spans="45:58" ht="16.5" x14ac:dyDescent="0.2">
      <c r="AS928" s="13">
        <v>925</v>
      </c>
      <c r="AT928" s="13">
        <f t="shared" si="201"/>
        <v>15</v>
      </c>
      <c r="AU928" s="13">
        <f t="shared" si="202"/>
        <v>1102020</v>
      </c>
      <c r="AV928" s="13" t="s">
        <v>1380</v>
      </c>
      <c r="AW928" s="13">
        <f t="shared" si="203"/>
        <v>5</v>
      </c>
      <c r="AX928" s="13" t="s">
        <v>1401</v>
      </c>
      <c r="AY928" s="13">
        <f t="shared" si="204"/>
        <v>7</v>
      </c>
      <c r="AZ928" s="13" t="str">
        <f t="shared" si="205"/>
        <v>高顺魂珠-5 等级-7</v>
      </c>
      <c r="BA928" s="25" t="s">
        <v>1409</v>
      </c>
      <c r="BB928" s="14">
        <f t="shared" si="206"/>
        <v>1760</v>
      </c>
      <c r="BC928" s="25" t="s">
        <v>1410</v>
      </c>
      <c r="BD928" s="14">
        <f t="shared" si="207"/>
        <v>800</v>
      </c>
      <c r="BE928" s="25" t="s">
        <v>1411</v>
      </c>
      <c r="BF928" s="14">
        <f t="shared" si="208"/>
        <v>32000</v>
      </c>
    </row>
    <row r="929" spans="45:58" ht="16.5" x14ac:dyDescent="0.2">
      <c r="AS929" s="13">
        <v>926</v>
      </c>
      <c r="AT929" s="13">
        <f t="shared" si="201"/>
        <v>15</v>
      </c>
      <c r="AU929" s="13">
        <f t="shared" si="202"/>
        <v>1102020</v>
      </c>
      <c r="AV929" s="13" t="s">
        <v>1380</v>
      </c>
      <c r="AW929" s="13">
        <f t="shared" si="203"/>
        <v>5</v>
      </c>
      <c r="AX929" s="13" t="s">
        <v>1401</v>
      </c>
      <c r="AY929" s="13">
        <f t="shared" si="204"/>
        <v>8</v>
      </c>
      <c r="AZ929" s="13" t="str">
        <f t="shared" si="205"/>
        <v>高顺魂珠-5 等级-8</v>
      </c>
      <c r="BA929" s="25" t="s">
        <v>1409</v>
      </c>
      <c r="BB929" s="14">
        <f t="shared" si="206"/>
        <v>2054</v>
      </c>
      <c r="BC929" s="25" t="s">
        <v>1410</v>
      </c>
      <c r="BD929" s="14">
        <f t="shared" si="207"/>
        <v>933</v>
      </c>
      <c r="BE929" s="25" t="s">
        <v>1411</v>
      </c>
      <c r="BF929" s="14">
        <f t="shared" si="208"/>
        <v>37333</v>
      </c>
    </row>
    <row r="930" spans="45:58" ht="16.5" x14ac:dyDescent="0.2">
      <c r="AS930" s="13">
        <v>927</v>
      </c>
      <c r="AT930" s="13">
        <f t="shared" si="201"/>
        <v>15</v>
      </c>
      <c r="AU930" s="13">
        <f t="shared" si="202"/>
        <v>1102020</v>
      </c>
      <c r="AV930" s="13" t="s">
        <v>1380</v>
      </c>
      <c r="AW930" s="13">
        <f t="shared" si="203"/>
        <v>5</v>
      </c>
      <c r="AX930" s="13" t="s">
        <v>1401</v>
      </c>
      <c r="AY930" s="13">
        <f t="shared" si="204"/>
        <v>9</v>
      </c>
      <c r="AZ930" s="13" t="str">
        <f t="shared" si="205"/>
        <v>高顺魂珠-5 等级-9</v>
      </c>
      <c r="BA930" s="25" t="s">
        <v>1409</v>
      </c>
      <c r="BB930" s="14">
        <f t="shared" si="206"/>
        <v>2346</v>
      </c>
      <c r="BC930" s="25" t="s">
        <v>1410</v>
      </c>
      <c r="BD930" s="14">
        <f t="shared" si="207"/>
        <v>1067</v>
      </c>
      <c r="BE930" s="25" t="s">
        <v>1411</v>
      </c>
      <c r="BF930" s="14">
        <f t="shared" si="208"/>
        <v>42667</v>
      </c>
    </row>
    <row r="931" spans="45:58" ht="16.5" x14ac:dyDescent="0.2">
      <c r="AS931" s="13">
        <v>928</v>
      </c>
      <c r="AT931" s="13">
        <f t="shared" si="201"/>
        <v>15</v>
      </c>
      <c r="AU931" s="13">
        <f t="shared" si="202"/>
        <v>1102020</v>
      </c>
      <c r="AV931" s="13" t="s">
        <v>1380</v>
      </c>
      <c r="AW931" s="13">
        <f t="shared" si="203"/>
        <v>6</v>
      </c>
      <c r="AX931" s="13" t="s">
        <v>1401</v>
      </c>
      <c r="AY931" s="13">
        <f t="shared" si="204"/>
        <v>1</v>
      </c>
      <c r="AZ931" s="13" t="str">
        <f t="shared" si="205"/>
        <v>高顺魂珠-6 等级-1</v>
      </c>
      <c r="BA931" s="25" t="s">
        <v>1409</v>
      </c>
      <c r="BB931" s="14">
        <f t="shared" si="206"/>
        <v>440</v>
      </c>
      <c r="BC931" s="25" t="s">
        <v>1410</v>
      </c>
      <c r="BD931" s="14">
        <f t="shared" si="207"/>
        <v>200</v>
      </c>
      <c r="BE931" s="25" t="s">
        <v>1411</v>
      </c>
      <c r="BF931" s="14">
        <f t="shared" si="208"/>
        <v>8000</v>
      </c>
    </row>
    <row r="932" spans="45:58" ht="16.5" x14ac:dyDescent="0.2">
      <c r="AS932" s="13">
        <v>929</v>
      </c>
      <c r="AT932" s="13">
        <f t="shared" si="201"/>
        <v>15</v>
      </c>
      <c r="AU932" s="13">
        <f t="shared" si="202"/>
        <v>1102020</v>
      </c>
      <c r="AV932" s="13" t="s">
        <v>1380</v>
      </c>
      <c r="AW932" s="13">
        <f t="shared" si="203"/>
        <v>6</v>
      </c>
      <c r="AX932" s="13" t="s">
        <v>1401</v>
      </c>
      <c r="AY932" s="13">
        <f t="shared" si="204"/>
        <v>2</v>
      </c>
      <c r="AZ932" s="13" t="str">
        <f t="shared" si="205"/>
        <v>高顺魂珠-6 等级-2</v>
      </c>
      <c r="BA932" s="25" t="s">
        <v>1409</v>
      </c>
      <c r="BB932" s="14">
        <f t="shared" si="206"/>
        <v>660</v>
      </c>
      <c r="BC932" s="25" t="s">
        <v>1410</v>
      </c>
      <c r="BD932" s="14">
        <f t="shared" si="207"/>
        <v>300</v>
      </c>
      <c r="BE932" s="25" t="s">
        <v>1411</v>
      </c>
      <c r="BF932" s="14">
        <f t="shared" si="208"/>
        <v>12000</v>
      </c>
    </row>
    <row r="933" spans="45:58" ht="16.5" x14ac:dyDescent="0.2">
      <c r="AS933" s="13">
        <v>930</v>
      </c>
      <c r="AT933" s="13">
        <f t="shared" si="201"/>
        <v>15</v>
      </c>
      <c r="AU933" s="13">
        <f t="shared" si="202"/>
        <v>1102020</v>
      </c>
      <c r="AV933" s="13" t="s">
        <v>1380</v>
      </c>
      <c r="AW933" s="13">
        <f t="shared" si="203"/>
        <v>6</v>
      </c>
      <c r="AX933" s="13" t="s">
        <v>1401</v>
      </c>
      <c r="AY933" s="13">
        <f t="shared" si="204"/>
        <v>3</v>
      </c>
      <c r="AZ933" s="13" t="str">
        <f t="shared" si="205"/>
        <v>高顺魂珠-6 等级-3</v>
      </c>
      <c r="BA933" s="25" t="s">
        <v>1409</v>
      </c>
      <c r="BB933" s="14">
        <f t="shared" si="206"/>
        <v>880</v>
      </c>
      <c r="BC933" s="25" t="s">
        <v>1410</v>
      </c>
      <c r="BD933" s="14">
        <f t="shared" si="207"/>
        <v>400</v>
      </c>
      <c r="BE933" s="25" t="s">
        <v>1411</v>
      </c>
      <c r="BF933" s="14">
        <f t="shared" si="208"/>
        <v>16000</v>
      </c>
    </row>
    <row r="934" spans="45:58" ht="16.5" x14ac:dyDescent="0.2">
      <c r="AS934" s="13">
        <v>931</v>
      </c>
      <c r="AT934" s="13">
        <f t="shared" si="201"/>
        <v>15</v>
      </c>
      <c r="AU934" s="13">
        <f t="shared" si="202"/>
        <v>1102020</v>
      </c>
      <c r="AV934" s="13" t="s">
        <v>1380</v>
      </c>
      <c r="AW934" s="13">
        <f t="shared" si="203"/>
        <v>6</v>
      </c>
      <c r="AX934" s="13" t="s">
        <v>1401</v>
      </c>
      <c r="AY934" s="13">
        <f t="shared" si="204"/>
        <v>4</v>
      </c>
      <c r="AZ934" s="13" t="str">
        <f t="shared" si="205"/>
        <v>高顺魂珠-6 等级-4</v>
      </c>
      <c r="BA934" s="25" t="s">
        <v>1409</v>
      </c>
      <c r="BB934" s="14">
        <f t="shared" si="206"/>
        <v>1320</v>
      </c>
      <c r="BC934" s="25" t="s">
        <v>1410</v>
      </c>
      <c r="BD934" s="14">
        <f t="shared" si="207"/>
        <v>600</v>
      </c>
      <c r="BE934" s="25" t="s">
        <v>1411</v>
      </c>
      <c r="BF934" s="14">
        <f t="shared" si="208"/>
        <v>24000</v>
      </c>
    </row>
    <row r="935" spans="45:58" ht="16.5" x14ac:dyDescent="0.2">
      <c r="AS935" s="13">
        <v>932</v>
      </c>
      <c r="AT935" s="13">
        <f t="shared" si="201"/>
        <v>15</v>
      </c>
      <c r="AU935" s="13">
        <f t="shared" si="202"/>
        <v>1102020</v>
      </c>
      <c r="AV935" s="13" t="s">
        <v>1380</v>
      </c>
      <c r="AW935" s="13">
        <f t="shared" si="203"/>
        <v>6</v>
      </c>
      <c r="AX935" s="13" t="s">
        <v>1401</v>
      </c>
      <c r="AY935" s="13">
        <f t="shared" si="204"/>
        <v>5</v>
      </c>
      <c r="AZ935" s="13" t="str">
        <f t="shared" si="205"/>
        <v>高顺魂珠-6 等级-5</v>
      </c>
      <c r="BA935" s="25" t="s">
        <v>1409</v>
      </c>
      <c r="BB935" s="14">
        <f t="shared" si="206"/>
        <v>1760</v>
      </c>
      <c r="BC935" s="25" t="s">
        <v>1410</v>
      </c>
      <c r="BD935" s="14">
        <f t="shared" si="207"/>
        <v>800</v>
      </c>
      <c r="BE935" s="25" t="s">
        <v>1411</v>
      </c>
      <c r="BF935" s="14">
        <f t="shared" si="208"/>
        <v>32000</v>
      </c>
    </row>
    <row r="936" spans="45:58" ht="16.5" x14ac:dyDescent="0.2">
      <c r="AS936" s="13">
        <v>933</v>
      </c>
      <c r="AT936" s="13">
        <f t="shared" si="201"/>
        <v>15</v>
      </c>
      <c r="AU936" s="13">
        <f t="shared" si="202"/>
        <v>1102020</v>
      </c>
      <c r="AV936" s="13" t="s">
        <v>1380</v>
      </c>
      <c r="AW936" s="13">
        <f t="shared" si="203"/>
        <v>6</v>
      </c>
      <c r="AX936" s="13" t="s">
        <v>1401</v>
      </c>
      <c r="AY936" s="13">
        <f t="shared" si="204"/>
        <v>6</v>
      </c>
      <c r="AZ936" s="13" t="str">
        <f t="shared" si="205"/>
        <v>高顺魂珠-6 等级-6</v>
      </c>
      <c r="BA936" s="25" t="s">
        <v>1409</v>
      </c>
      <c r="BB936" s="14">
        <f t="shared" si="206"/>
        <v>2200</v>
      </c>
      <c r="BC936" s="25" t="s">
        <v>1410</v>
      </c>
      <c r="BD936" s="14">
        <f t="shared" si="207"/>
        <v>1000</v>
      </c>
      <c r="BE936" s="25" t="s">
        <v>1411</v>
      </c>
      <c r="BF936" s="14">
        <f t="shared" si="208"/>
        <v>40000</v>
      </c>
    </row>
    <row r="937" spans="45:58" ht="16.5" x14ac:dyDescent="0.2">
      <c r="AS937" s="13">
        <v>934</v>
      </c>
      <c r="AT937" s="13">
        <f t="shared" si="201"/>
        <v>15</v>
      </c>
      <c r="AU937" s="13">
        <f t="shared" si="202"/>
        <v>1102020</v>
      </c>
      <c r="AV937" s="13" t="s">
        <v>1380</v>
      </c>
      <c r="AW937" s="13">
        <f t="shared" si="203"/>
        <v>6</v>
      </c>
      <c r="AX937" s="13" t="s">
        <v>1401</v>
      </c>
      <c r="AY937" s="13">
        <f t="shared" si="204"/>
        <v>7</v>
      </c>
      <c r="AZ937" s="13" t="str">
        <f t="shared" si="205"/>
        <v>高顺魂珠-6 等级-7</v>
      </c>
      <c r="BA937" s="25" t="s">
        <v>1409</v>
      </c>
      <c r="BB937" s="14">
        <f t="shared" si="206"/>
        <v>2640</v>
      </c>
      <c r="BC937" s="25" t="s">
        <v>1410</v>
      </c>
      <c r="BD937" s="14">
        <f t="shared" si="207"/>
        <v>1200</v>
      </c>
      <c r="BE937" s="25" t="s">
        <v>1411</v>
      </c>
      <c r="BF937" s="14">
        <f t="shared" si="208"/>
        <v>48000</v>
      </c>
    </row>
    <row r="938" spans="45:58" ht="16.5" x14ac:dyDescent="0.2">
      <c r="AS938" s="13">
        <v>935</v>
      </c>
      <c r="AT938" s="13">
        <f t="shared" si="201"/>
        <v>15</v>
      </c>
      <c r="AU938" s="13">
        <f t="shared" si="202"/>
        <v>1102020</v>
      </c>
      <c r="AV938" s="13" t="s">
        <v>1380</v>
      </c>
      <c r="AW938" s="13">
        <f t="shared" si="203"/>
        <v>6</v>
      </c>
      <c r="AX938" s="13" t="s">
        <v>1401</v>
      </c>
      <c r="AY938" s="13">
        <f t="shared" si="204"/>
        <v>8</v>
      </c>
      <c r="AZ938" s="13" t="str">
        <f t="shared" si="205"/>
        <v>高顺魂珠-6 等级-8</v>
      </c>
      <c r="BA938" s="25" t="s">
        <v>1409</v>
      </c>
      <c r="BB938" s="14">
        <f t="shared" si="206"/>
        <v>3080</v>
      </c>
      <c r="BC938" s="25" t="s">
        <v>1410</v>
      </c>
      <c r="BD938" s="14">
        <f t="shared" si="207"/>
        <v>1400</v>
      </c>
      <c r="BE938" s="25" t="s">
        <v>1411</v>
      </c>
      <c r="BF938" s="14">
        <f t="shared" si="208"/>
        <v>56000</v>
      </c>
    </row>
    <row r="939" spans="45:58" ht="16.5" x14ac:dyDescent="0.2">
      <c r="AS939" s="13">
        <v>936</v>
      </c>
      <c r="AT939" s="13">
        <f t="shared" si="201"/>
        <v>15</v>
      </c>
      <c r="AU939" s="13">
        <f t="shared" si="202"/>
        <v>1102020</v>
      </c>
      <c r="AV939" s="13" t="s">
        <v>1380</v>
      </c>
      <c r="AW939" s="13">
        <f t="shared" si="203"/>
        <v>6</v>
      </c>
      <c r="AX939" s="13" t="s">
        <v>1401</v>
      </c>
      <c r="AY939" s="13">
        <f t="shared" si="204"/>
        <v>9</v>
      </c>
      <c r="AZ939" s="13" t="str">
        <f t="shared" si="205"/>
        <v>高顺魂珠-6 等级-9</v>
      </c>
      <c r="BA939" s="25" t="s">
        <v>1409</v>
      </c>
      <c r="BB939" s="14">
        <f t="shared" si="206"/>
        <v>3520</v>
      </c>
      <c r="BC939" s="25" t="s">
        <v>1410</v>
      </c>
      <c r="BD939" s="14">
        <f t="shared" si="207"/>
        <v>1600</v>
      </c>
      <c r="BE939" s="25" t="s">
        <v>1411</v>
      </c>
      <c r="BF939" s="14">
        <f t="shared" si="208"/>
        <v>64000</v>
      </c>
    </row>
    <row r="940" spans="45:58" ht="16.5" x14ac:dyDescent="0.2">
      <c r="AS940" s="13">
        <v>937</v>
      </c>
      <c r="AT940" s="13">
        <f t="shared" si="201"/>
        <v>15</v>
      </c>
      <c r="AU940" s="13">
        <f t="shared" si="202"/>
        <v>1102020</v>
      </c>
      <c r="AV940" s="13" t="s">
        <v>1380</v>
      </c>
      <c r="AW940" s="13">
        <f t="shared" si="203"/>
        <v>7</v>
      </c>
      <c r="AX940" s="13" t="s">
        <v>1401</v>
      </c>
      <c r="AY940" s="13">
        <f t="shared" si="204"/>
        <v>1</v>
      </c>
      <c r="AZ940" s="13" t="str">
        <f t="shared" si="205"/>
        <v>高顺魂珠-7 等级-1</v>
      </c>
      <c r="BA940" s="25" t="s">
        <v>1409</v>
      </c>
      <c r="BB940" s="14">
        <f t="shared" si="206"/>
        <v>586</v>
      </c>
      <c r="BC940" s="25" t="s">
        <v>1410</v>
      </c>
      <c r="BD940" s="14">
        <f t="shared" si="207"/>
        <v>267</v>
      </c>
      <c r="BE940" s="25" t="s">
        <v>1411</v>
      </c>
      <c r="BF940" s="14">
        <f t="shared" si="208"/>
        <v>10667</v>
      </c>
    </row>
    <row r="941" spans="45:58" ht="16.5" x14ac:dyDescent="0.2">
      <c r="AS941" s="13">
        <v>938</v>
      </c>
      <c r="AT941" s="13">
        <f t="shared" si="201"/>
        <v>15</v>
      </c>
      <c r="AU941" s="13">
        <f t="shared" si="202"/>
        <v>1102020</v>
      </c>
      <c r="AV941" s="13" t="s">
        <v>1380</v>
      </c>
      <c r="AW941" s="13">
        <f t="shared" si="203"/>
        <v>7</v>
      </c>
      <c r="AX941" s="13" t="s">
        <v>1401</v>
      </c>
      <c r="AY941" s="13">
        <f t="shared" si="204"/>
        <v>2</v>
      </c>
      <c r="AZ941" s="13" t="str">
        <f t="shared" si="205"/>
        <v>高顺魂珠-7 等级-2</v>
      </c>
      <c r="BA941" s="25" t="s">
        <v>1409</v>
      </c>
      <c r="BB941" s="14">
        <f t="shared" si="206"/>
        <v>880</v>
      </c>
      <c r="BC941" s="25" t="s">
        <v>1410</v>
      </c>
      <c r="BD941" s="14">
        <f t="shared" si="207"/>
        <v>400</v>
      </c>
      <c r="BE941" s="25" t="s">
        <v>1411</v>
      </c>
      <c r="BF941" s="14">
        <f t="shared" si="208"/>
        <v>16000</v>
      </c>
    </row>
    <row r="942" spans="45:58" ht="16.5" x14ac:dyDescent="0.2">
      <c r="AS942" s="13">
        <v>939</v>
      </c>
      <c r="AT942" s="13">
        <f t="shared" si="201"/>
        <v>15</v>
      </c>
      <c r="AU942" s="13">
        <f t="shared" si="202"/>
        <v>1102020</v>
      </c>
      <c r="AV942" s="13" t="s">
        <v>1380</v>
      </c>
      <c r="AW942" s="13">
        <f t="shared" si="203"/>
        <v>7</v>
      </c>
      <c r="AX942" s="13" t="s">
        <v>1401</v>
      </c>
      <c r="AY942" s="13">
        <f t="shared" si="204"/>
        <v>3</v>
      </c>
      <c r="AZ942" s="13" t="str">
        <f t="shared" si="205"/>
        <v>高顺魂珠-7 等级-3</v>
      </c>
      <c r="BA942" s="25" t="s">
        <v>1409</v>
      </c>
      <c r="BB942" s="14">
        <f t="shared" si="206"/>
        <v>1174</v>
      </c>
      <c r="BC942" s="25" t="s">
        <v>1410</v>
      </c>
      <c r="BD942" s="14">
        <f t="shared" si="207"/>
        <v>533</v>
      </c>
      <c r="BE942" s="25" t="s">
        <v>1411</v>
      </c>
      <c r="BF942" s="14">
        <f t="shared" si="208"/>
        <v>21333</v>
      </c>
    </row>
    <row r="943" spans="45:58" ht="16.5" x14ac:dyDescent="0.2">
      <c r="AS943" s="13">
        <v>940</v>
      </c>
      <c r="AT943" s="13">
        <f t="shared" si="201"/>
        <v>15</v>
      </c>
      <c r="AU943" s="13">
        <f t="shared" si="202"/>
        <v>1102020</v>
      </c>
      <c r="AV943" s="13" t="s">
        <v>1380</v>
      </c>
      <c r="AW943" s="13">
        <f t="shared" si="203"/>
        <v>7</v>
      </c>
      <c r="AX943" s="13" t="s">
        <v>1401</v>
      </c>
      <c r="AY943" s="13">
        <f t="shared" si="204"/>
        <v>4</v>
      </c>
      <c r="AZ943" s="13" t="str">
        <f t="shared" si="205"/>
        <v>高顺魂珠-7 等级-4</v>
      </c>
      <c r="BA943" s="25" t="s">
        <v>1409</v>
      </c>
      <c r="BB943" s="14">
        <f t="shared" si="206"/>
        <v>1760</v>
      </c>
      <c r="BC943" s="25" t="s">
        <v>1410</v>
      </c>
      <c r="BD943" s="14">
        <f t="shared" si="207"/>
        <v>800</v>
      </c>
      <c r="BE943" s="25" t="s">
        <v>1411</v>
      </c>
      <c r="BF943" s="14">
        <f t="shared" si="208"/>
        <v>32000</v>
      </c>
    </row>
    <row r="944" spans="45:58" ht="16.5" x14ac:dyDescent="0.2">
      <c r="AS944" s="13">
        <v>941</v>
      </c>
      <c r="AT944" s="13">
        <f t="shared" si="201"/>
        <v>15</v>
      </c>
      <c r="AU944" s="13">
        <f t="shared" si="202"/>
        <v>1102020</v>
      </c>
      <c r="AV944" s="13" t="s">
        <v>1380</v>
      </c>
      <c r="AW944" s="13">
        <f t="shared" si="203"/>
        <v>7</v>
      </c>
      <c r="AX944" s="13" t="s">
        <v>1401</v>
      </c>
      <c r="AY944" s="13">
        <f t="shared" si="204"/>
        <v>5</v>
      </c>
      <c r="AZ944" s="13" t="str">
        <f t="shared" si="205"/>
        <v>高顺魂珠-7 等级-5</v>
      </c>
      <c r="BA944" s="25" t="s">
        <v>1409</v>
      </c>
      <c r="BB944" s="14">
        <f t="shared" si="206"/>
        <v>2346</v>
      </c>
      <c r="BC944" s="25" t="s">
        <v>1410</v>
      </c>
      <c r="BD944" s="14">
        <f t="shared" si="207"/>
        <v>1067</v>
      </c>
      <c r="BE944" s="25" t="s">
        <v>1411</v>
      </c>
      <c r="BF944" s="14">
        <f t="shared" si="208"/>
        <v>42667</v>
      </c>
    </row>
    <row r="945" spans="45:58" ht="16.5" x14ac:dyDescent="0.2">
      <c r="AS945" s="13">
        <v>942</v>
      </c>
      <c r="AT945" s="13">
        <f t="shared" si="201"/>
        <v>15</v>
      </c>
      <c r="AU945" s="13">
        <f t="shared" si="202"/>
        <v>1102020</v>
      </c>
      <c r="AV945" s="13" t="s">
        <v>1380</v>
      </c>
      <c r="AW945" s="13">
        <f t="shared" si="203"/>
        <v>7</v>
      </c>
      <c r="AX945" s="13" t="s">
        <v>1401</v>
      </c>
      <c r="AY945" s="13">
        <f t="shared" si="204"/>
        <v>6</v>
      </c>
      <c r="AZ945" s="13" t="str">
        <f t="shared" si="205"/>
        <v>高顺魂珠-7 等级-6</v>
      </c>
      <c r="BA945" s="25" t="s">
        <v>1409</v>
      </c>
      <c r="BB945" s="14">
        <f t="shared" si="206"/>
        <v>2934</v>
      </c>
      <c r="BC945" s="25" t="s">
        <v>1410</v>
      </c>
      <c r="BD945" s="14">
        <f t="shared" si="207"/>
        <v>1333</v>
      </c>
      <c r="BE945" s="25" t="s">
        <v>1411</v>
      </c>
      <c r="BF945" s="14">
        <f t="shared" si="208"/>
        <v>53333</v>
      </c>
    </row>
    <row r="946" spans="45:58" ht="16.5" x14ac:dyDescent="0.2">
      <c r="AS946" s="13">
        <v>943</v>
      </c>
      <c r="AT946" s="13">
        <f t="shared" si="201"/>
        <v>15</v>
      </c>
      <c r="AU946" s="13">
        <f t="shared" si="202"/>
        <v>1102020</v>
      </c>
      <c r="AV946" s="13" t="s">
        <v>1380</v>
      </c>
      <c r="AW946" s="13">
        <f t="shared" si="203"/>
        <v>7</v>
      </c>
      <c r="AX946" s="13" t="s">
        <v>1401</v>
      </c>
      <c r="AY946" s="13">
        <f t="shared" si="204"/>
        <v>7</v>
      </c>
      <c r="AZ946" s="13" t="str">
        <f t="shared" si="205"/>
        <v>高顺魂珠-7 等级-7</v>
      </c>
      <c r="BA946" s="25" t="s">
        <v>1409</v>
      </c>
      <c r="BB946" s="14">
        <f t="shared" si="206"/>
        <v>3520</v>
      </c>
      <c r="BC946" s="25" t="s">
        <v>1410</v>
      </c>
      <c r="BD946" s="14">
        <f t="shared" si="207"/>
        <v>1600</v>
      </c>
      <c r="BE946" s="25" t="s">
        <v>1411</v>
      </c>
      <c r="BF946" s="14">
        <f t="shared" si="208"/>
        <v>64000</v>
      </c>
    </row>
    <row r="947" spans="45:58" ht="16.5" x14ac:dyDescent="0.2">
      <c r="AS947" s="13">
        <v>944</v>
      </c>
      <c r="AT947" s="13">
        <f t="shared" si="201"/>
        <v>15</v>
      </c>
      <c r="AU947" s="13">
        <f t="shared" si="202"/>
        <v>1102020</v>
      </c>
      <c r="AV947" s="13" t="s">
        <v>1380</v>
      </c>
      <c r="AW947" s="13">
        <f t="shared" si="203"/>
        <v>7</v>
      </c>
      <c r="AX947" s="13" t="s">
        <v>1401</v>
      </c>
      <c r="AY947" s="13">
        <f t="shared" si="204"/>
        <v>8</v>
      </c>
      <c r="AZ947" s="13" t="str">
        <f t="shared" si="205"/>
        <v>高顺魂珠-7 等级-8</v>
      </c>
      <c r="BA947" s="25" t="s">
        <v>1409</v>
      </c>
      <c r="BB947" s="14">
        <f t="shared" si="206"/>
        <v>4106</v>
      </c>
      <c r="BC947" s="25" t="s">
        <v>1410</v>
      </c>
      <c r="BD947" s="14">
        <f t="shared" si="207"/>
        <v>1867</v>
      </c>
      <c r="BE947" s="25" t="s">
        <v>1411</v>
      </c>
      <c r="BF947" s="14">
        <f t="shared" si="208"/>
        <v>74667</v>
      </c>
    </row>
    <row r="948" spans="45:58" ht="16.5" x14ac:dyDescent="0.2">
      <c r="AS948" s="13">
        <v>945</v>
      </c>
      <c r="AT948" s="13">
        <f t="shared" si="201"/>
        <v>15</v>
      </c>
      <c r="AU948" s="13">
        <f t="shared" si="202"/>
        <v>1102020</v>
      </c>
      <c r="AV948" s="13" t="s">
        <v>1380</v>
      </c>
      <c r="AW948" s="13">
        <f t="shared" si="203"/>
        <v>7</v>
      </c>
      <c r="AX948" s="13" t="s">
        <v>1401</v>
      </c>
      <c r="AY948" s="13">
        <f t="shared" si="204"/>
        <v>9</v>
      </c>
      <c r="AZ948" s="13" t="str">
        <f t="shared" si="205"/>
        <v>高顺魂珠-7 等级-9</v>
      </c>
      <c r="BA948" s="25" t="s">
        <v>1409</v>
      </c>
      <c r="BB948" s="14">
        <f t="shared" si="206"/>
        <v>4694</v>
      </c>
      <c r="BC948" s="25" t="s">
        <v>1410</v>
      </c>
      <c r="BD948" s="14">
        <f t="shared" si="207"/>
        <v>2133</v>
      </c>
      <c r="BE948" s="25" t="s">
        <v>1411</v>
      </c>
      <c r="BF948" s="14">
        <f t="shared" si="208"/>
        <v>85333</v>
      </c>
    </row>
    <row r="949" spans="45:58" ht="16.5" x14ac:dyDescent="0.2">
      <c r="AS949" s="13">
        <v>946</v>
      </c>
      <c r="AT949" s="13">
        <f t="shared" si="201"/>
        <v>16</v>
      </c>
      <c r="AU949" s="13">
        <f t="shared" si="202"/>
        <v>1102021</v>
      </c>
      <c r="AV949" s="13" t="s">
        <v>1380</v>
      </c>
      <c r="AW949" s="13">
        <f t="shared" si="203"/>
        <v>1</v>
      </c>
      <c r="AX949" s="13" t="s">
        <v>1401</v>
      </c>
      <c r="AY949" s="13">
        <f t="shared" si="204"/>
        <v>1</v>
      </c>
      <c r="AZ949" s="13" t="str">
        <f t="shared" si="205"/>
        <v>烈风螳螂魂珠-1 等级-1</v>
      </c>
      <c r="BA949" s="25" t="s">
        <v>1409</v>
      </c>
      <c r="BB949" s="14">
        <f t="shared" si="206"/>
        <v>64</v>
      </c>
      <c r="BC949" s="25" t="s">
        <v>1410</v>
      </c>
      <c r="BD949" s="14">
        <f t="shared" si="207"/>
        <v>27</v>
      </c>
      <c r="BE949" s="25" t="s">
        <v>1411</v>
      </c>
      <c r="BF949" s="14">
        <f t="shared" si="208"/>
        <v>854</v>
      </c>
    </row>
    <row r="950" spans="45:58" ht="16.5" x14ac:dyDescent="0.2">
      <c r="AS950" s="13">
        <v>947</v>
      </c>
      <c r="AT950" s="13">
        <f t="shared" si="201"/>
        <v>16</v>
      </c>
      <c r="AU950" s="13">
        <f t="shared" si="202"/>
        <v>1102021</v>
      </c>
      <c r="AV950" s="13" t="s">
        <v>1380</v>
      </c>
      <c r="AW950" s="13">
        <f t="shared" si="203"/>
        <v>1</v>
      </c>
      <c r="AX950" s="13" t="s">
        <v>1401</v>
      </c>
      <c r="AY950" s="13">
        <f t="shared" si="204"/>
        <v>2</v>
      </c>
      <c r="AZ950" s="13" t="str">
        <f t="shared" si="205"/>
        <v>烈风螳螂魂珠-1 等级-2</v>
      </c>
      <c r="BA950" s="25" t="s">
        <v>1409</v>
      </c>
      <c r="BB950" s="14">
        <f t="shared" si="206"/>
        <v>96</v>
      </c>
      <c r="BC950" s="25" t="s">
        <v>1410</v>
      </c>
      <c r="BD950" s="14">
        <f t="shared" si="207"/>
        <v>40</v>
      </c>
      <c r="BE950" s="25" t="s">
        <v>1411</v>
      </c>
      <c r="BF950" s="14">
        <f t="shared" si="208"/>
        <v>1280</v>
      </c>
    </row>
    <row r="951" spans="45:58" ht="16.5" x14ac:dyDescent="0.2">
      <c r="AS951" s="13">
        <v>948</v>
      </c>
      <c r="AT951" s="13">
        <f t="shared" si="201"/>
        <v>16</v>
      </c>
      <c r="AU951" s="13">
        <f t="shared" si="202"/>
        <v>1102021</v>
      </c>
      <c r="AV951" s="13" t="s">
        <v>1380</v>
      </c>
      <c r="AW951" s="13">
        <f t="shared" si="203"/>
        <v>1</v>
      </c>
      <c r="AX951" s="13" t="s">
        <v>1401</v>
      </c>
      <c r="AY951" s="13">
        <f t="shared" si="204"/>
        <v>3</v>
      </c>
      <c r="AZ951" s="13" t="str">
        <f t="shared" si="205"/>
        <v>烈风螳螂魂珠-1 等级-3</v>
      </c>
      <c r="BA951" s="25" t="s">
        <v>1409</v>
      </c>
      <c r="BB951" s="14">
        <f t="shared" si="206"/>
        <v>128</v>
      </c>
      <c r="BC951" s="25" t="s">
        <v>1410</v>
      </c>
      <c r="BD951" s="14">
        <f t="shared" si="207"/>
        <v>53</v>
      </c>
      <c r="BE951" s="25" t="s">
        <v>1411</v>
      </c>
      <c r="BF951" s="14">
        <f t="shared" si="208"/>
        <v>1706</v>
      </c>
    </row>
    <row r="952" spans="45:58" ht="16.5" x14ac:dyDescent="0.2">
      <c r="AS952" s="13">
        <v>949</v>
      </c>
      <c r="AT952" s="13">
        <f t="shared" si="201"/>
        <v>16</v>
      </c>
      <c r="AU952" s="13">
        <f t="shared" si="202"/>
        <v>1102021</v>
      </c>
      <c r="AV952" s="13" t="s">
        <v>1380</v>
      </c>
      <c r="AW952" s="13">
        <f t="shared" si="203"/>
        <v>1</v>
      </c>
      <c r="AX952" s="13" t="s">
        <v>1401</v>
      </c>
      <c r="AY952" s="13">
        <f t="shared" si="204"/>
        <v>4</v>
      </c>
      <c r="AZ952" s="13" t="str">
        <f t="shared" si="205"/>
        <v>烈风螳螂魂珠-1 等级-4</v>
      </c>
      <c r="BA952" s="25" t="s">
        <v>1409</v>
      </c>
      <c r="BB952" s="14">
        <f t="shared" si="206"/>
        <v>192</v>
      </c>
      <c r="BC952" s="25" t="s">
        <v>1410</v>
      </c>
      <c r="BD952" s="14">
        <f t="shared" si="207"/>
        <v>80</v>
      </c>
      <c r="BE952" s="25" t="s">
        <v>1411</v>
      </c>
      <c r="BF952" s="14">
        <f t="shared" si="208"/>
        <v>2560</v>
      </c>
    </row>
    <row r="953" spans="45:58" ht="16.5" x14ac:dyDescent="0.2">
      <c r="AS953" s="13">
        <v>950</v>
      </c>
      <c r="AT953" s="13">
        <f t="shared" si="201"/>
        <v>16</v>
      </c>
      <c r="AU953" s="13">
        <f t="shared" si="202"/>
        <v>1102021</v>
      </c>
      <c r="AV953" s="13" t="s">
        <v>1380</v>
      </c>
      <c r="AW953" s="13">
        <f t="shared" si="203"/>
        <v>1</v>
      </c>
      <c r="AX953" s="13" t="s">
        <v>1401</v>
      </c>
      <c r="AY953" s="13">
        <f t="shared" si="204"/>
        <v>5</v>
      </c>
      <c r="AZ953" s="13" t="str">
        <f t="shared" si="205"/>
        <v>烈风螳螂魂珠-1 等级-5</v>
      </c>
      <c r="BA953" s="25" t="s">
        <v>1409</v>
      </c>
      <c r="BB953" s="14">
        <f t="shared" si="206"/>
        <v>256</v>
      </c>
      <c r="BC953" s="25" t="s">
        <v>1410</v>
      </c>
      <c r="BD953" s="14">
        <f t="shared" si="207"/>
        <v>107</v>
      </c>
      <c r="BE953" s="25" t="s">
        <v>1411</v>
      </c>
      <c r="BF953" s="14">
        <f t="shared" si="208"/>
        <v>3414</v>
      </c>
    </row>
    <row r="954" spans="45:58" ht="16.5" x14ac:dyDescent="0.2">
      <c r="AS954" s="13">
        <v>951</v>
      </c>
      <c r="AT954" s="13">
        <f t="shared" si="201"/>
        <v>16</v>
      </c>
      <c r="AU954" s="13">
        <f t="shared" si="202"/>
        <v>1102021</v>
      </c>
      <c r="AV954" s="13" t="s">
        <v>1380</v>
      </c>
      <c r="AW954" s="13">
        <f t="shared" si="203"/>
        <v>1</v>
      </c>
      <c r="AX954" s="13" t="s">
        <v>1401</v>
      </c>
      <c r="AY954" s="13">
        <f t="shared" si="204"/>
        <v>6</v>
      </c>
      <c r="AZ954" s="13" t="str">
        <f t="shared" si="205"/>
        <v>烈风螳螂魂珠-1 等级-6</v>
      </c>
      <c r="BA954" s="25" t="s">
        <v>1409</v>
      </c>
      <c r="BB954" s="14">
        <f t="shared" si="206"/>
        <v>320</v>
      </c>
      <c r="BC954" s="25" t="s">
        <v>1410</v>
      </c>
      <c r="BD954" s="14">
        <f t="shared" si="207"/>
        <v>133</v>
      </c>
      <c r="BE954" s="25" t="s">
        <v>1411</v>
      </c>
      <c r="BF954" s="14">
        <f t="shared" si="208"/>
        <v>4266</v>
      </c>
    </row>
    <row r="955" spans="45:58" ht="16.5" x14ac:dyDescent="0.2">
      <c r="AS955" s="13">
        <v>952</v>
      </c>
      <c r="AT955" s="13">
        <f t="shared" si="201"/>
        <v>16</v>
      </c>
      <c r="AU955" s="13">
        <f t="shared" si="202"/>
        <v>1102021</v>
      </c>
      <c r="AV955" s="13" t="s">
        <v>1380</v>
      </c>
      <c r="AW955" s="13">
        <f t="shared" si="203"/>
        <v>1</v>
      </c>
      <c r="AX955" s="13" t="s">
        <v>1401</v>
      </c>
      <c r="AY955" s="13">
        <f t="shared" si="204"/>
        <v>7</v>
      </c>
      <c r="AZ955" s="13" t="str">
        <f t="shared" si="205"/>
        <v>烈风螳螂魂珠-1 等级-7</v>
      </c>
      <c r="BA955" s="25" t="s">
        <v>1409</v>
      </c>
      <c r="BB955" s="14">
        <f t="shared" si="206"/>
        <v>384</v>
      </c>
      <c r="BC955" s="25" t="s">
        <v>1410</v>
      </c>
      <c r="BD955" s="14">
        <f t="shared" si="207"/>
        <v>160</v>
      </c>
      <c r="BE955" s="25" t="s">
        <v>1411</v>
      </c>
      <c r="BF955" s="14">
        <f t="shared" si="208"/>
        <v>5120</v>
      </c>
    </row>
    <row r="956" spans="45:58" ht="16.5" x14ac:dyDescent="0.2">
      <c r="AS956" s="13">
        <v>953</v>
      </c>
      <c r="AT956" s="13">
        <f t="shared" si="201"/>
        <v>16</v>
      </c>
      <c r="AU956" s="13">
        <f t="shared" si="202"/>
        <v>1102021</v>
      </c>
      <c r="AV956" s="13" t="s">
        <v>1380</v>
      </c>
      <c r="AW956" s="13">
        <f t="shared" si="203"/>
        <v>1</v>
      </c>
      <c r="AX956" s="13" t="s">
        <v>1401</v>
      </c>
      <c r="AY956" s="13">
        <f t="shared" si="204"/>
        <v>8</v>
      </c>
      <c r="AZ956" s="13" t="str">
        <f t="shared" si="205"/>
        <v>烈风螳螂魂珠-1 等级-8</v>
      </c>
      <c r="BA956" s="25" t="s">
        <v>1409</v>
      </c>
      <c r="BB956" s="14">
        <f t="shared" si="206"/>
        <v>448</v>
      </c>
      <c r="BC956" s="25" t="s">
        <v>1410</v>
      </c>
      <c r="BD956" s="14">
        <f t="shared" si="207"/>
        <v>187</v>
      </c>
      <c r="BE956" s="25" t="s">
        <v>1411</v>
      </c>
      <c r="BF956" s="14">
        <f t="shared" si="208"/>
        <v>5974</v>
      </c>
    </row>
    <row r="957" spans="45:58" ht="16.5" x14ac:dyDescent="0.2">
      <c r="AS957" s="13">
        <v>954</v>
      </c>
      <c r="AT957" s="13">
        <f t="shared" si="201"/>
        <v>16</v>
      </c>
      <c r="AU957" s="13">
        <f t="shared" si="202"/>
        <v>1102021</v>
      </c>
      <c r="AV957" s="13" t="s">
        <v>1380</v>
      </c>
      <c r="AW957" s="13">
        <f t="shared" si="203"/>
        <v>1</v>
      </c>
      <c r="AX957" s="13" t="s">
        <v>1401</v>
      </c>
      <c r="AY957" s="13">
        <f t="shared" si="204"/>
        <v>9</v>
      </c>
      <c r="AZ957" s="13" t="str">
        <f t="shared" si="205"/>
        <v>烈风螳螂魂珠-1 等级-9</v>
      </c>
      <c r="BA957" s="25" t="s">
        <v>1409</v>
      </c>
      <c r="BB957" s="14">
        <f t="shared" si="206"/>
        <v>512</v>
      </c>
      <c r="BC957" s="25" t="s">
        <v>1410</v>
      </c>
      <c r="BD957" s="14">
        <f t="shared" si="207"/>
        <v>213</v>
      </c>
      <c r="BE957" s="25" t="s">
        <v>1411</v>
      </c>
      <c r="BF957" s="14">
        <f t="shared" si="208"/>
        <v>6826</v>
      </c>
    </row>
    <row r="958" spans="45:58" ht="16.5" x14ac:dyDescent="0.2">
      <c r="AS958" s="13">
        <v>955</v>
      </c>
      <c r="AT958" s="13">
        <f t="shared" si="201"/>
        <v>16</v>
      </c>
      <c r="AU958" s="13">
        <f t="shared" si="202"/>
        <v>1102021</v>
      </c>
      <c r="AV958" s="13" t="s">
        <v>1380</v>
      </c>
      <c r="AW958" s="13">
        <f t="shared" si="203"/>
        <v>2</v>
      </c>
      <c r="AX958" s="13" t="s">
        <v>1401</v>
      </c>
      <c r="AY958" s="13">
        <f t="shared" si="204"/>
        <v>1</v>
      </c>
      <c r="AZ958" s="13" t="str">
        <f t="shared" si="205"/>
        <v>烈风螳螂魂珠-2 等级-1</v>
      </c>
      <c r="BA958" s="25" t="s">
        <v>1409</v>
      </c>
      <c r="BB958" s="14">
        <f t="shared" si="206"/>
        <v>96</v>
      </c>
      <c r="BC958" s="25" t="s">
        <v>1410</v>
      </c>
      <c r="BD958" s="14">
        <f t="shared" si="207"/>
        <v>40</v>
      </c>
      <c r="BE958" s="25" t="s">
        <v>1411</v>
      </c>
      <c r="BF958" s="14">
        <f t="shared" si="208"/>
        <v>1280</v>
      </c>
    </row>
    <row r="959" spans="45:58" ht="16.5" x14ac:dyDescent="0.2">
      <c r="AS959" s="13">
        <v>956</v>
      </c>
      <c r="AT959" s="13">
        <f t="shared" si="201"/>
        <v>16</v>
      </c>
      <c r="AU959" s="13">
        <f t="shared" si="202"/>
        <v>1102021</v>
      </c>
      <c r="AV959" s="13" t="s">
        <v>1380</v>
      </c>
      <c r="AW959" s="13">
        <f t="shared" si="203"/>
        <v>2</v>
      </c>
      <c r="AX959" s="13" t="s">
        <v>1401</v>
      </c>
      <c r="AY959" s="13">
        <f t="shared" si="204"/>
        <v>2</v>
      </c>
      <c r="AZ959" s="13" t="str">
        <f t="shared" si="205"/>
        <v>烈风螳螂魂珠-2 等级-2</v>
      </c>
      <c r="BA959" s="25" t="s">
        <v>1409</v>
      </c>
      <c r="BB959" s="14">
        <f t="shared" si="206"/>
        <v>144</v>
      </c>
      <c r="BC959" s="25" t="s">
        <v>1410</v>
      </c>
      <c r="BD959" s="14">
        <f t="shared" si="207"/>
        <v>60</v>
      </c>
      <c r="BE959" s="25" t="s">
        <v>1411</v>
      </c>
      <c r="BF959" s="14">
        <f t="shared" si="208"/>
        <v>1920</v>
      </c>
    </row>
    <row r="960" spans="45:58" ht="16.5" x14ac:dyDescent="0.2">
      <c r="AS960" s="13">
        <v>957</v>
      </c>
      <c r="AT960" s="13">
        <f t="shared" si="201"/>
        <v>16</v>
      </c>
      <c r="AU960" s="13">
        <f t="shared" si="202"/>
        <v>1102021</v>
      </c>
      <c r="AV960" s="13" t="s">
        <v>1380</v>
      </c>
      <c r="AW960" s="13">
        <f t="shared" si="203"/>
        <v>2</v>
      </c>
      <c r="AX960" s="13" t="s">
        <v>1401</v>
      </c>
      <c r="AY960" s="13">
        <f t="shared" si="204"/>
        <v>3</v>
      </c>
      <c r="AZ960" s="13" t="str">
        <f t="shared" si="205"/>
        <v>烈风螳螂魂珠-2 等级-3</v>
      </c>
      <c r="BA960" s="25" t="s">
        <v>1409</v>
      </c>
      <c r="BB960" s="14">
        <f t="shared" si="206"/>
        <v>192</v>
      </c>
      <c r="BC960" s="25" t="s">
        <v>1410</v>
      </c>
      <c r="BD960" s="14">
        <f t="shared" si="207"/>
        <v>80</v>
      </c>
      <c r="BE960" s="25" t="s">
        <v>1411</v>
      </c>
      <c r="BF960" s="14">
        <f t="shared" si="208"/>
        <v>2560</v>
      </c>
    </row>
    <row r="961" spans="45:58" ht="16.5" x14ac:dyDescent="0.2">
      <c r="AS961" s="13">
        <v>958</v>
      </c>
      <c r="AT961" s="13">
        <f t="shared" si="201"/>
        <v>16</v>
      </c>
      <c r="AU961" s="13">
        <f t="shared" si="202"/>
        <v>1102021</v>
      </c>
      <c r="AV961" s="13" t="s">
        <v>1380</v>
      </c>
      <c r="AW961" s="13">
        <f t="shared" si="203"/>
        <v>2</v>
      </c>
      <c r="AX961" s="13" t="s">
        <v>1401</v>
      </c>
      <c r="AY961" s="13">
        <f t="shared" si="204"/>
        <v>4</v>
      </c>
      <c r="AZ961" s="13" t="str">
        <f t="shared" si="205"/>
        <v>烈风螳螂魂珠-2 等级-4</v>
      </c>
      <c r="BA961" s="25" t="s">
        <v>1409</v>
      </c>
      <c r="BB961" s="14">
        <f t="shared" si="206"/>
        <v>288</v>
      </c>
      <c r="BC961" s="25" t="s">
        <v>1410</v>
      </c>
      <c r="BD961" s="14">
        <f t="shared" si="207"/>
        <v>120</v>
      </c>
      <c r="BE961" s="25" t="s">
        <v>1411</v>
      </c>
      <c r="BF961" s="14">
        <f t="shared" si="208"/>
        <v>3840</v>
      </c>
    </row>
    <row r="962" spans="45:58" ht="16.5" x14ac:dyDescent="0.2">
      <c r="AS962" s="13">
        <v>959</v>
      </c>
      <c r="AT962" s="13">
        <f t="shared" si="201"/>
        <v>16</v>
      </c>
      <c r="AU962" s="13">
        <f t="shared" si="202"/>
        <v>1102021</v>
      </c>
      <c r="AV962" s="13" t="s">
        <v>1380</v>
      </c>
      <c r="AW962" s="13">
        <f t="shared" si="203"/>
        <v>2</v>
      </c>
      <c r="AX962" s="13" t="s">
        <v>1401</v>
      </c>
      <c r="AY962" s="13">
        <f t="shared" si="204"/>
        <v>5</v>
      </c>
      <c r="AZ962" s="13" t="str">
        <f t="shared" si="205"/>
        <v>烈风螳螂魂珠-2 等级-5</v>
      </c>
      <c r="BA962" s="25" t="s">
        <v>1409</v>
      </c>
      <c r="BB962" s="14">
        <f t="shared" si="206"/>
        <v>384</v>
      </c>
      <c r="BC962" s="25" t="s">
        <v>1410</v>
      </c>
      <c r="BD962" s="14">
        <f t="shared" si="207"/>
        <v>160</v>
      </c>
      <c r="BE962" s="25" t="s">
        <v>1411</v>
      </c>
      <c r="BF962" s="14">
        <f t="shared" si="208"/>
        <v>5120</v>
      </c>
    </row>
    <row r="963" spans="45:58" ht="16.5" x14ac:dyDescent="0.2">
      <c r="AS963" s="13">
        <v>960</v>
      </c>
      <c r="AT963" s="13">
        <f t="shared" si="201"/>
        <v>16</v>
      </c>
      <c r="AU963" s="13">
        <f t="shared" si="202"/>
        <v>1102021</v>
      </c>
      <c r="AV963" s="13" t="s">
        <v>1380</v>
      </c>
      <c r="AW963" s="13">
        <f t="shared" si="203"/>
        <v>2</v>
      </c>
      <c r="AX963" s="13" t="s">
        <v>1401</v>
      </c>
      <c r="AY963" s="13">
        <f t="shared" si="204"/>
        <v>6</v>
      </c>
      <c r="AZ963" s="13" t="str">
        <f t="shared" si="205"/>
        <v>烈风螳螂魂珠-2 等级-6</v>
      </c>
      <c r="BA963" s="25" t="s">
        <v>1409</v>
      </c>
      <c r="BB963" s="14">
        <f t="shared" si="206"/>
        <v>480</v>
      </c>
      <c r="BC963" s="25" t="s">
        <v>1410</v>
      </c>
      <c r="BD963" s="14">
        <f t="shared" si="207"/>
        <v>200</v>
      </c>
      <c r="BE963" s="25" t="s">
        <v>1411</v>
      </c>
      <c r="BF963" s="14">
        <f t="shared" si="208"/>
        <v>6400</v>
      </c>
    </row>
    <row r="964" spans="45:58" ht="16.5" x14ac:dyDescent="0.2">
      <c r="AS964" s="13">
        <v>961</v>
      </c>
      <c r="AT964" s="13">
        <f t="shared" si="201"/>
        <v>16</v>
      </c>
      <c r="AU964" s="13">
        <f t="shared" si="202"/>
        <v>1102021</v>
      </c>
      <c r="AV964" s="13" t="s">
        <v>1380</v>
      </c>
      <c r="AW964" s="13">
        <f t="shared" si="203"/>
        <v>2</v>
      </c>
      <c r="AX964" s="13" t="s">
        <v>1401</v>
      </c>
      <c r="AY964" s="13">
        <f t="shared" si="204"/>
        <v>7</v>
      </c>
      <c r="AZ964" s="13" t="str">
        <f t="shared" si="205"/>
        <v>烈风螳螂魂珠-2 等级-7</v>
      </c>
      <c r="BA964" s="25" t="s">
        <v>1409</v>
      </c>
      <c r="BB964" s="14">
        <f t="shared" si="206"/>
        <v>576</v>
      </c>
      <c r="BC964" s="25" t="s">
        <v>1410</v>
      </c>
      <c r="BD964" s="14">
        <f t="shared" si="207"/>
        <v>240</v>
      </c>
      <c r="BE964" s="25" t="s">
        <v>1411</v>
      </c>
      <c r="BF964" s="14">
        <f t="shared" si="208"/>
        <v>7680</v>
      </c>
    </row>
    <row r="965" spans="45:58" ht="16.5" x14ac:dyDescent="0.2">
      <c r="AS965" s="13">
        <v>962</v>
      </c>
      <c r="AT965" s="13">
        <f t="shared" ref="AT965:AT1011" si="209">INT((AS965-1)/63)+1</f>
        <v>16</v>
      </c>
      <c r="AU965" s="13">
        <f t="shared" ref="AU965:AU1011" si="210">INDEX($W$4:$W$19,AT965)</f>
        <v>1102021</v>
      </c>
      <c r="AV965" s="13" t="s">
        <v>1380</v>
      </c>
      <c r="AW965" s="13">
        <f t="shared" ref="AW965:AW1011" si="211">INT(((AS965-(AT965-1)*63)-1)/9)+1</f>
        <v>2</v>
      </c>
      <c r="AX965" s="13" t="s">
        <v>1401</v>
      </c>
      <c r="AY965" s="13">
        <f t="shared" ref="AY965:AY1011" si="212">AS965-(AT965-1)*63-(AW965-1)*9</f>
        <v>8</v>
      </c>
      <c r="AZ965" s="13" t="str">
        <f t="shared" ref="AZ965:AZ1011" si="213">INDEX($X$4:$X$19,AT965)&amp;"魂珠-"&amp;AW965&amp;" 等级-"&amp;AY965</f>
        <v>烈风螳螂魂珠-2 等级-8</v>
      </c>
      <c r="BA965" s="25" t="s">
        <v>1409</v>
      </c>
      <c r="BB965" s="14">
        <f t="shared" ref="BB965:BB1011" si="214">ROUND(INDEX(Q$4:Q$66,($AW965-1)*9+$AY965)*INDEX(AC$4:AC$19,$AT965),0)</f>
        <v>672</v>
      </c>
      <c r="BC965" s="25" t="s">
        <v>1410</v>
      </c>
      <c r="BD965" s="14">
        <f t="shared" ref="BD965:BD1011" si="215">ROUND(INDEX(R$4:R$66,($AW965-1)*9+$AY965)*INDEX(AD$4:AD$19,$AT965),0)</f>
        <v>280</v>
      </c>
      <c r="BE965" s="25" t="s">
        <v>1411</v>
      </c>
      <c r="BF965" s="14">
        <f t="shared" ref="BF965:BF1011" si="216">ROUND(INDEX(S$4:S$66,($AW965-1)*9+$AY965)*INDEX(AE$4:AE$19,$AT965),0)</f>
        <v>8960</v>
      </c>
    </row>
    <row r="966" spans="45:58" ht="16.5" x14ac:dyDescent="0.2">
      <c r="AS966" s="13">
        <v>963</v>
      </c>
      <c r="AT966" s="13">
        <f t="shared" si="209"/>
        <v>16</v>
      </c>
      <c r="AU966" s="13">
        <f t="shared" si="210"/>
        <v>1102021</v>
      </c>
      <c r="AV966" s="13" t="s">
        <v>1380</v>
      </c>
      <c r="AW966" s="13">
        <f t="shared" si="211"/>
        <v>2</v>
      </c>
      <c r="AX966" s="13" t="s">
        <v>1401</v>
      </c>
      <c r="AY966" s="13">
        <f t="shared" si="212"/>
        <v>9</v>
      </c>
      <c r="AZ966" s="13" t="str">
        <f t="shared" si="213"/>
        <v>烈风螳螂魂珠-2 等级-9</v>
      </c>
      <c r="BA966" s="25" t="s">
        <v>1409</v>
      </c>
      <c r="BB966" s="14">
        <f t="shared" si="214"/>
        <v>768</v>
      </c>
      <c r="BC966" s="25" t="s">
        <v>1410</v>
      </c>
      <c r="BD966" s="14">
        <f t="shared" si="215"/>
        <v>320</v>
      </c>
      <c r="BE966" s="25" t="s">
        <v>1411</v>
      </c>
      <c r="BF966" s="14">
        <f t="shared" si="216"/>
        <v>10240</v>
      </c>
    </row>
    <row r="967" spans="45:58" ht="16.5" x14ac:dyDescent="0.2">
      <c r="AS967" s="13">
        <v>964</v>
      </c>
      <c r="AT967" s="13">
        <f t="shared" si="209"/>
        <v>16</v>
      </c>
      <c r="AU967" s="13">
        <f t="shared" si="210"/>
        <v>1102021</v>
      </c>
      <c r="AV967" s="13" t="s">
        <v>1380</v>
      </c>
      <c r="AW967" s="13">
        <f t="shared" si="211"/>
        <v>3</v>
      </c>
      <c r="AX967" s="13" t="s">
        <v>1401</v>
      </c>
      <c r="AY967" s="13">
        <f t="shared" si="212"/>
        <v>1</v>
      </c>
      <c r="AZ967" s="13" t="str">
        <f t="shared" si="213"/>
        <v>烈风螳螂魂珠-3 等级-1</v>
      </c>
      <c r="BA967" s="25" t="s">
        <v>1409</v>
      </c>
      <c r="BB967" s="14">
        <f t="shared" si="214"/>
        <v>128</v>
      </c>
      <c r="BC967" s="25" t="s">
        <v>1410</v>
      </c>
      <c r="BD967" s="14">
        <f t="shared" si="215"/>
        <v>53</v>
      </c>
      <c r="BE967" s="25" t="s">
        <v>1411</v>
      </c>
      <c r="BF967" s="14">
        <f t="shared" si="216"/>
        <v>1706</v>
      </c>
    </row>
    <row r="968" spans="45:58" ht="16.5" x14ac:dyDescent="0.2">
      <c r="AS968" s="13">
        <v>965</v>
      </c>
      <c r="AT968" s="13">
        <f t="shared" si="209"/>
        <v>16</v>
      </c>
      <c r="AU968" s="13">
        <f t="shared" si="210"/>
        <v>1102021</v>
      </c>
      <c r="AV968" s="13" t="s">
        <v>1380</v>
      </c>
      <c r="AW968" s="13">
        <f t="shared" si="211"/>
        <v>3</v>
      </c>
      <c r="AX968" s="13" t="s">
        <v>1401</v>
      </c>
      <c r="AY968" s="13">
        <f t="shared" si="212"/>
        <v>2</v>
      </c>
      <c r="AZ968" s="13" t="str">
        <f t="shared" si="213"/>
        <v>烈风螳螂魂珠-3 等级-2</v>
      </c>
      <c r="BA968" s="25" t="s">
        <v>1409</v>
      </c>
      <c r="BB968" s="14">
        <f t="shared" si="214"/>
        <v>192</v>
      </c>
      <c r="BC968" s="25" t="s">
        <v>1410</v>
      </c>
      <c r="BD968" s="14">
        <f t="shared" si="215"/>
        <v>80</v>
      </c>
      <c r="BE968" s="25" t="s">
        <v>1411</v>
      </c>
      <c r="BF968" s="14">
        <f t="shared" si="216"/>
        <v>2560</v>
      </c>
    </row>
    <row r="969" spans="45:58" ht="16.5" x14ac:dyDescent="0.2">
      <c r="AS969" s="13">
        <v>966</v>
      </c>
      <c r="AT969" s="13">
        <f t="shared" si="209"/>
        <v>16</v>
      </c>
      <c r="AU969" s="13">
        <f t="shared" si="210"/>
        <v>1102021</v>
      </c>
      <c r="AV969" s="13" t="s">
        <v>1380</v>
      </c>
      <c r="AW969" s="13">
        <f t="shared" si="211"/>
        <v>3</v>
      </c>
      <c r="AX969" s="13" t="s">
        <v>1401</v>
      </c>
      <c r="AY969" s="13">
        <f t="shared" si="212"/>
        <v>3</v>
      </c>
      <c r="AZ969" s="13" t="str">
        <f t="shared" si="213"/>
        <v>烈风螳螂魂珠-3 等级-3</v>
      </c>
      <c r="BA969" s="25" t="s">
        <v>1409</v>
      </c>
      <c r="BB969" s="14">
        <f t="shared" si="214"/>
        <v>256</v>
      </c>
      <c r="BC969" s="25" t="s">
        <v>1410</v>
      </c>
      <c r="BD969" s="14">
        <f t="shared" si="215"/>
        <v>107</v>
      </c>
      <c r="BE969" s="25" t="s">
        <v>1411</v>
      </c>
      <c r="BF969" s="14">
        <f t="shared" si="216"/>
        <v>3414</v>
      </c>
    </row>
    <row r="970" spans="45:58" ht="16.5" x14ac:dyDescent="0.2">
      <c r="AS970" s="13">
        <v>967</v>
      </c>
      <c r="AT970" s="13">
        <f t="shared" si="209"/>
        <v>16</v>
      </c>
      <c r="AU970" s="13">
        <f t="shared" si="210"/>
        <v>1102021</v>
      </c>
      <c r="AV970" s="13" t="s">
        <v>1380</v>
      </c>
      <c r="AW970" s="13">
        <f t="shared" si="211"/>
        <v>3</v>
      </c>
      <c r="AX970" s="13" t="s">
        <v>1401</v>
      </c>
      <c r="AY970" s="13">
        <f t="shared" si="212"/>
        <v>4</v>
      </c>
      <c r="AZ970" s="13" t="str">
        <f t="shared" si="213"/>
        <v>烈风螳螂魂珠-3 等级-4</v>
      </c>
      <c r="BA970" s="25" t="s">
        <v>1409</v>
      </c>
      <c r="BB970" s="14">
        <f t="shared" si="214"/>
        <v>384</v>
      </c>
      <c r="BC970" s="25" t="s">
        <v>1410</v>
      </c>
      <c r="BD970" s="14">
        <f t="shared" si="215"/>
        <v>160</v>
      </c>
      <c r="BE970" s="25" t="s">
        <v>1411</v>
      </c>
      <c r="BF970" s="14">
        <f t="shared" si="216"/>
        <v>5120</v>
      </c>
    </row>
    <row r="971" spans="45:58" ht="16.5" x14ac:dyDescent="0.2">
      <c r="AS971" s="13">
        <v>968</v>
      </c>
      <c r="AT971" s="13">
        <f t="shared" si="209"/>
        <v>16</v>
      </c>
      <c r="AU971" s="13">
        <f t="shared" si="210"/>
        <v>1102021</v>
      </c>
      <c r="AV971" s="13" t="s">
        <v>1380</v>
      </c>
      <c r="AW971" s="13">
        <f t="shared" si="211"/>
        <v>3</v>
      </c>
      <c r="AX971" s="13" t="s">
        <v>1401</v>
      </c>
      <c r="AY971" s="13">
        <f t="shared" si="212"/>
        <v>5</v>
      </c>
      <c r="AZ971" s="13" t="str">
        <f t="shared" si="213"/>
        <v>烈风螳螂魂珠-3 等级-5</v>
      </c>
      <c r="BA971" s="25" t="s">
        <v>1409</v>
      </c>
      <c r="BB971" s="14">
        <f t="shared" si="214"/>
        <v>512</v>
      </c>
      <c r="BC971" s="25" t="s">
        <v>1410</v>
      </c>
      <c r="BD971" s="14">
        <f t="shared" si="215"/>
        <v>213</v>
      </c>
      <c r="BE971" s="25" t="s">
        <v>1411</v>
      </c>
      <c r="BF971" s="14">
        <f t="shared" si="216"/>
        <v>6826</v>
      </c>
    </row>
    <row r="972" spans="45:58" ht="16.5" x14ac:dyDescent="0.2">
      <c r="AS972" s="13">
        <v>969</v>
      </c>
      <c r="AT972" s="13">
        <f t="shared" si="209"/>
        <v>16</v>
      </c>
      <c r="AU972" s="13">
        <f t="shared" si="210"/>
        <v>1102021</v>
      </c>
      <c r="AV972" s="13" t="s">
        <v>1380</v>
      </c>
      <c r="AW972" s="13">
        <f t="shared" si="211"/>
        <v>3</v>
      </c>
      <c r="AX972" s="13" t="s">
        <v>1401</v>
      </c>
      <c r="AY972" s="13">
        <f t="shared" si="212"/>
        <v>6</v>
      </c>
      <c r="AZ972" s="13" t="str">
        <f t="shared" si="213"/>
        <v>烈风螳螂魂珠-3 等级-6</v>
      </c>
      <c r="BA972" s="25" t="s">
        <v>1409</v>
      </c>
      <c r="BB972" s="14">
        <f t="shared" si="214"/>
        <v>640</v>
      </c>
      <c r="BC972" s="25" t="s">
        <v>1410</v>
      </c>
      <c r="BD972" s="14">
        <f t="shared" si="215"/>
        <v>267</v>
      </c>
      <c r="BE972" s="25" t="s">
        <v>1411</v>
      </c>
      <c r="BF972" s="14">
        <f t="shared" si="216"/>
        <v>8534</v>
      </c>
    </row>
    <row r="973" spans="45:58" ht="16.5" x14ac:dyDescent="0.2">
      <c r="AS973" s="13">
        <v>970</v>
      </c>
      <c r="AT973" s="13">
        <f t="shared" si="209"/>
        <v>16</v>
      </c>
      <c r="AU973" s="13">
        <f t="shared" si="210"/>
        <v>1102021</v>
      </c>
      <c r="AV973" s="13" t="s">
        <v>1380</v>
      </c>
      <c r="AW973" s="13">
        <f t="shared" si="211"/>
        <v>3</v>
      </c>
      <c r="AX973" s="13" t="s">
        <v>1401</v>
      </c>
      <c r="AY973" s="13">
        <f t="shared" si="212"/>
        <v>7</v>
      </c>
      <c r="AZ973" s="13" t="str">
        <f t="shared" si="213"/>
        <v>烈风螳螂魂珠-3 等级-7</v>
      </c>
      <c r="BA973" s="25" t="s">
        <v>1409</v>
      </c>
      <c r="BB973" s="14">
        <f t="shared" si="214"/>
        <v>768</v>
      </c>
      <c r="BC973" s="25" t="s">
        <v>1410</v>
      </c>
      <c r="BD973" s="14">
        <f t="shared" si="215"/>
        <v>320</v>
      </c>
      <c r="BE973" s="25" t="s">
        <v>1411</v>
      </c>
      <c r="BF973" s="14">
        <f t="shared" si="216"/>
        <v>10240</v>
      </c>
    </row>
    <row r="974" spans="45:58" ht="16.5" x14ac:dyDescent="0.2">
      <c r="AS974" s="13">
        <v>971</v>
      </c>
      <c r="AT974" s="13">
        <f t="shared" si="209"/>
        <v>16</v>
      </c>
      <c r="AU974" s="13">
        <f t="shared" si="210"/>
        <v>1102021</v>
      </c>
      <c r="AV974" s="13" t="s">
        <v>1380</v>
      </c>
      <c r="AW974" s="13">
        <f t="shared" si="211"/>
        <v>3</v>
      </c>
      <c r="AX974" s="13" t="s">
        <v>1401</v>
      </c>
      <c r="AY974" s="13">
        <f t="shared" si="212"/>
        <v>8</v>
      </c>
      <c r="AZ974" s="13" t="str">
        <f t="shared" si="213"/>
        <v>烈风螳螂魂珠-3 等级-8</v>
      </c>
      <c r="BA974" s="25" t="s">
        <v>1409</v>
      </c>
      <c r="BB974" s="14">
        <f t="shared" si="214"/>
        <v>896</v>
      </c>
      <c r="BC974" s="25" t="s">
        <v>1410</v>
      </c>
      <c r="BD974" s="14">
        <f t="shared" si="215"/>
        <v>373</v>
      </c>
      <c r="BE974" s="25" t="s">
        <v>1411</v>
      </c>
      <c r="BF974" s="14">
        <f t="shared" si="216"/>
        <v>11946</v>
      </c>
    </row>
    <row r="975" spans="45:58" ht="16.5" x14ac:dyDescent="0.2">
      <c r="AS975" s="13">
        <v>972</v>
      </c>
      <c r="AT975" s="13">
        <f t="shared" si="209"/>
        <v>16</v>
      </c>
      <c r="AU975" s="13">
        <f t="shared" si="210"/>
        <v>1102021</v>
      </c>
      <c r="AV975" s="13" t="s">
        <v>1380</v>
      </c>
      <c r="AW975" s="13">
        <f t="shared" si="211"/>
        <v>3</v>
      </c>
      <c r="AX975" s="13" t="s">
        <v>1401</v>
      </c>
      <c r="AY975" s="13">
        <f t="shared" si="212"/>
        <v>9</v>
      </c>
      <c r="AZ975" s="13" t="str">
        <f t="shared" si="213"/>
        <v>烈风螳螂魂珠-3 等级-9</v>
      </c>
      <c r="BA975" s="25" t="s">
        <v>1409</v>
      </c>
      <c r="BB975" s="14">
        <f t="shared" si="214"/>
        <v>1024</v>
      </c>
      <c r="BC975" s="25" t="s">
        <v>1410</v>
      </c>
      <c r="BD975" s="14">
        <f t="shared" si="215"/>
        <v>427</v>
      </c>
      <c r="BE975" s="25" t="s">
        <v>1411</v>
      </c>
      <c r="BF975" s="14">
        <f t="shared" si="216"/>
        <v>13654</v>
      </c>
    </row>
    <row r="976" spans="45:58" ht="16.5" x14ac:dyDescent="0.2">
      <c r="AS976" s="13">
        <v>973</v>
      </c>
      <c r="AT976" s="13">
        <f t="shared" si="209"/>
        <v>16</v>
      </c>
      <c r="AU976" s="13">
        <f t="shared" si="210"/>
        <v>1102021</v>
      </c>
      <c r="AV976" s="13" t="s">
        <v>1380</v>
      </c>
      <c r="AW976" s="13">
        <f t="shared" si="211"/>
        <v>4</v>
      </c>
      <c r="AX976" s="13" t="s">
        <v>1401</v>
      </c>
      <c r="AY976" s="13">
        <f t="shared" si="212"/>
        <v>1</v>
      </c>
      <c r="AZ976" s="13" t="str">
        <f t="shared" si="213"/>
        <v>烈风螳螂魂珠-4 等级-1</v>
      </c>
      <c r="BA976" s="25" t="s">
        <v>1409</v>
      </c>
      <c r="BB976" s="14">
        <f t="shared" si="214"/>
        <v>160</v>
      </c>
      <c r="BC976" s="25" t="s">
        <v>1410</v>
      </c>
      <c r="BD976" s="14">
        <f t="shared" si="215"/>
        <v>67</v>
      </c>
      <c r="BE976" s="25" t="s">
        <v>1411</v>
      </c>
      <c r="BF976" s="14">
        <f t="shared" si="216"/>
        <v>2134</v>
      </c>
    </row>
    <row r="977" spans="45:58" ht="16.5" x14ac:dyDescent="0.2">
      <c r="AS977" s="13">
        <v>974</v>
      </c>
      <c r="AT977" s="13">
        <f t="shared" si="209"/>
        <v>16</v>
      </c>
      <c r="AU977" s="13">
        <f t="shared" si="210"/>
        <v>1102021</v>
      </c>
      <c r="AV977" s="13" t="s">
        <v>1380</v>
      </c>
      <c r="AW977" s="13">
        <f t="shared" si="211"/>
        <v>4</v>
      </c>
      <c r="AX977" s="13" t="s">
        <v>1401</v>
      </c>
      <c r="AY977" s="13">
        <f t="shared" si="212"/>
        <v>2</v>
      </c>
      <c r="AZ977" s="13" t="str">
        <f t="shared" si="213"/>
        <v>烈风螳螂魂珠-4 等级-2</v>
      </c>
      <c r="BA977" s="25" t="s">
        <v>1409</v>
      </c>
      <c r="BB977" s="14">
        <f t="shared" si="214"/>
        <v>240</v>
      </c>
      <c r="BC977" s="25" t="s">
        <v>1410</v>
      </c>
      <c r="BD977" s="14">
        <f t="shared" si="215"/>
        <v>100</v>
      </c>
      <c r="BE977" s="25" t="s">
        <v>1411</v>
      </c>
      <c r="BF977" s="14">
        <f t="shared" si="216"/>
        <v>3200</v>
      </c>
    </row>
    <row r="978" spans="45:58" ht="16.5" x14ac:dyDescent="0.2">
      <c r="AS978" s="13">
        <v>975</v>
      </c>
      <c r="AT978" s="13">
        <f t="shared" si="209"/>
        <v>16</v>
      </c>
      <c r="AU978" s="13">
        <f t="shared" si="210"/>
        <v>1102021</v>
      </c>
      <c r="AV978" s="13" t="s">
        <v>1380</v>
      </c>
      <c r="AW978" s="13">
        <f t="shared" si="211"/>
        <v>4</v>
      </c>
      <c r="AX978" s="13" t="s">
        <v>1401</v>
      </c>
      <c r="AY978" s="13">
        <f t="shared" si="212"/>
        <v>3</v>
      </c>
      <c r="AZ978" s="13" t="str">
        <f t="shared" si="213"/>
        <v>烈风螳螂魂珠-4 等级-3</v>
      </c>
      <c r="BA978" s="25" t="s">
        <v>1409</v>
      </c>
      <c r="BB978" s="14">
        <f t="shared" si="214"/>
        <v>320</v>
      </c>
      <c r="BC978" s="25" t="s">
        <v>1410</v>
      </c>
      <c r="BD978" s="14">
        <f t="shared" si="215"/>
        <v>133</v>
      </c>
      <c r="BE978" s="25" t="s">
        <v>1411</v>
      </c>
      <c r="BF978" s="14">
        <f t="shared" si="216"/>
        <v>4266</v>
      </c>
    </row>
    <row r="979" spans="45:58" ht="16.5" x14ac:dyDescent="0.2">
      <c r="AS979" s="13">
        <v>976</v>
      </c>
      <c r="AT979" s="13">
        <f t="shared" si="209"/>
        <v>16</v>
      </c>
      <c r="AU979" s="13">
        <f t="shared" si="210"/>
        <v>1102021</v>
      </c>
      <c r="AV979" s="13" t="s">
        <v>1380</v>
      </c>
      <c r="AW979" s="13">
        <f t="shared" si="211"/>
        <v>4</v>
      </c>
      <c r="AX979" s="13" t="s">
        <v>1401</v>
      </c>
      <c r="AY979" s="13">
        <f t="shared" si="212"/>
        <v>4</v>
      </c>
      <c r="AZ979" s="13" t="str">
        <f t="shared" si="213"/>
        <v>烈风螳螂魂珠-4 等级-4</v>
      </c>
      <c r="BA979" s="25" t="s">
        <v>1409</v>
      </c>
      <c r="BB979" s="14">
        <f t="shared" si="214"/>
        <v>480</v>
      </c>
      <c r="BC979" s="25" t="s">
        <v>1410</v>
      </c>
      <c r="BD979" s="14">
        <f t="shared" si="215"/>
        <v>200</v>
      </c>
      <c r="BE979" s="25" t="s">
        <v>1411</v>
      </c>
      <c r="BF979" s="14">
        <f t="shared" si="216"/>
        <v>6400</v>
      </c>
    </row>
    <row r="980" spans="45:58" ht="16.5" x14ac:dyDescent="0.2">
      <c r="AS980" s="13">
        <v>977</v>
      </c>
      <c r="AT980" s="13">
        <f t="shared" si="209"/>
        <v>16</v>
      </c>
      <c r="AU980" s="13">
        <f t="shared" si="210"/>
        <v>1102021</v>
      </c>
      <c r="AV980" s="13" t="s">
        <v>1380</v>
      </c>
      <c r="AW980" s="13">
        <f t="shared" si="211"/>
        <v>4</v>
      </c>
      <c r="AX980" s="13" t="s">
        <v>1401</v>
      </c>
      <c r="AY980" s="13">
        <f t="shared" si="212"/>
        <v>5</v>
      </c>
      <c r="AZ980" s="13" t="str">
        <f t="shared" si="213"/>
        <v>烈风螳螂魂珠-4 等级-5</v>
      </c>
      <c r="BA980" s="25" t="s">
        <v>1409</v>
      </c>
      <c r="BB980" s="14">
        <f t="shared" si="214"/>
        <v>640</v>
      </c>
      <c r="BC980" s="25" t="s">
        <v>1410</v>
      </c>
      <c r="BD980" s="14">
        <f t="shared" si="215"/>
        <v>267</v>
      </c>
      <c r="BE980" s="25" t="s">
        <v>1411</v>
      </c>
      <c r="BF980" s="14">
        <f t="shared" si="216"/>
        <v>8534</v>
      </c>
    </row>
    <row r="981" spans="45:58" ht="16.5" x14ac:dyDescent="0.2">
      <c r="AS981" s="13">
        <v>978</v>
      </c>
      <c r="AT981" s="13">
        <f t="shared" si="209"/>
        <v>16</v>
      </c>
      <c r="AU981" s="13">
        <f t="shared" si="210"/>
        <v>1102021</v>
      </c>
      <c r="AV981" s="13" t="s">
        <v>1380</v>
      </c>
      <c r="AW981" s="13">
        <f t="shared" si="211"/>
        <v>4</v>
      </c>
      <c r="AX981" s="13" t="s">
        <v>1401</v>
      </c>
      <c r="AY981" s="13">
        <f t="shared" si="212"/>
        <v>6</v>
      </c>
      <c r="AZ981" s="13" t="str">
        <f t="shared" si="213"/>
        <v>烈风螳螂魂珠-4 等级-6</v>
      </c>
      <c r="BA981" s="25" t="s">
        <v>1409</v>
      </c>
      <c r="BB981" s="14">
        <f t="shared" si="214"/>
        <v>800</v>
      </c>
      <c r="BC981" s="25" t="s">
        <v>1410</v>
      </c>
      <c r="BD981" s="14">
        <f t="shared" si="215"/>
        <v>333</v>
      </c>
      <c r="BE981" s="25" t="s">
        <v>1411</v>
      </c>
      <c r="BF981" s="14">
        <f t="shared" si="216"/>
        <v>10666</v>
      </c>
    </row>
    <row r="982" spans="45:58" ht="16.5" x14ac:dyDescent="0.2">
      <c r="AS982" s="13">
        <v>979</v>
      </c>
      <c r="AT982" s="13">
        <f t="shared" si="209"/>
        <v>16</v>
      </c>
      <c r="AU982" s="13">
        <f t="shared" si="210"/>
        <v>1102021</v>
      </c>
      <c r="AV982" s="13" t="s">
        <v>1380</v>
      </c>
      <c r="AW982" s="13">
        <f t="shared" si="211"/>
        <v>4</v>
      </c>
      <c r="AX982" s="13" t="s">
        <v>1401</v>
      </c>
      <c r="AY982" s="13">
        <f t="shared" si="212"/>
        <v>7</v>
      </c>
      <c r="AZ982" s="13" t="str">
        <f t="shared" si="213"/>
        <v>烈风螳螂魂珠-4 等级-7</v>
      </c>
      <c r="BA982" s="25" t="s">
        <v>1409</v>
      </c>
      <c r="BB982" s="14">
        <f t="shared" si="214"/>
        <v>960</v>
      </c>
      <c r="BC982" s="25" t="s">
        <v>1410</v>
      </c>
      <c r="BD982" s="14">
        <f t="shared" si="215"/>
        <v>400</v>
      </c>
      <c r="BE982" s="25" t="s">
        <v>1411</v>
      </c>
      <c r="BF982" s="14">
        <f t="shared" si="216"/>
        <v>12800</v>
      </c>
    </row>
    <row r="983" spans="45:58" ht="16.5" x14ac:dyDescent="0.2">
      <c r="AS983" s="13">
        <v>980</v>
      </c>
      <c r="AT983" s="13">
        <f t="shared" si="209"/>
        <v>16</v>
      </c>
      <c r="AU983" s="13">
        <f t="shared" si="210"/>
        <v>1102021</v>
      </c>
      <c r="AV983" s="13" t="s">
        <v>1380</v>
      </c>
      <c r="AW983" s="13">
        <f t="shared" si="211"/>
        <v>4</v>
      </c>
      <c r="AX983" s="13" t="s">
        <v>1401</v>
      </c>
      <c r="AY983" s="13">
        <f t="shared" si="212"/>
        <v>8</v>
      </c>
      <c r="AZ983" s="13" t="str">
        <f t="shared" si="213"/>
        <v>烈风螳螂魂珠-4 等级-8</v>
      </c>
      <c r="BA983" s="25" t="s">
        <v>1409</v>
      </c>
      <c r="BB983" s="14">
        <f t="shared" si="214"/>
        <v>1120</v>
      </c>
      <c r="BC983" s="25" t="s">
        <v>1410</v>
      </c>
      <c r="BD983" s="14">
        <f t="shared" si="215"/>
        <v>467</v>
      </c>
      <c r="BE983" s="25" t="s">
        <v>1411</v>
      </c>
      <c r="BF983" s="14">
        <f t="shared" si="216"/>
        <v>14934</v>
      </c>
    </row>
    <row r="984" spans="45:58" ht="16.5" x14ac:dyDescent="0.2">
      <c r="AS984" s="13">
        <v>981</v>
      </c>
      <c r="AT984" s="13">
        <f t="shared" si="209"/>
        <v>16</v>
      </c>
      <c r="AU984" s="13">
        <f t="shared" si="210"/>
        <v>1102021</v>
      </c>
      <c r="AV984" s="13" t="s">
        <v>1380</v>
      </c>
      <c r="AW984" s="13">
        <f t="shared" si="211"/>
        <v>4</v>
      </c>
      <c r="AX984" s="13" t="s">
        <v>1401</v>
      </c>
      <c r="AY984" s="13">
        <f t="shared" si="212"/>
        <v>9</v>
      </c>
      <c r="AZ984" s="13" t="str">
        <f t="shared" si="213"/>
        <v>烈风螳螂魂珠-4 等级-9</v>
      </c>
      <c r="BA984" s="25" t="s">
        <v>1409</v>
      </c>
      <c r="BB984" s="14">
        <f t="shared" si="214"/>
        <v>1280</v>
      </c>
      <c r="BC984" s="25" t="s">
        <v>1410</v>
      </c>
      <c r="BD984" s="14">
        <f t="shared" si="215"/>
        <v>533</v>
      </c>
      <c r="BE984" s="25" t="s">
        <v>1411</v>
      </c>
      <c r="BF984" s="14">
        <f t="shared" si="216"/>
        <v>17066</v>
      </c>
    </row>
    <row r="985" spans="45:58" ht="16.5" x14ac:dyDescent="0.2">
      <c r="AS985" s="13">
        <v>982</v>
      </c>
      <c r="AT985" s="13">
        <f t="shared" si="209"/>
        <v>16</v>
      </c>
      <c r="AU985" s="13">
        <f t="shared" si="210"/>
        <v>1102021</v>
      </c>
      <c r="AV985" s="13" t="s">
        <v>1380</v>
      </c>
      <c r="AW985" s="13">
        <f t="shared" si="211"/>
        <v>5</v>
      </c>
      <c r="AX985" s="13" t="s">
        <v>1401</v>
      </c>
      <c r="AY985" s="13">
        <f t="shared" si="212"/>
        <v>1</v>
      </c>
      <c r="AZ985" s="13" t="str">
        <f t="shared" si="213"/>
        <v>烈风螳螂魂珠-5 等级-1</v>
      </c>
      <c r="BA985" s="25" t="s">
        <v>1409</v>
      </c>
      <c r="BB985" s="14">
        <f t="shared" si="214"/>
        <v>320</v>
      </c>
      <c r="BC985" s="25" t="s">
        <v>1410</v>
      </c>
      <c r="BD985" s="14">
        <f t="shared" si="215"/>
        <v>133</v>
      </c>
      <c r="BE985" s="25" t="s">
        <v>1411</v>
      </c>
      <c r="BF985" s="14">
        <f t="shared" si="216"/>
        <v>4266</v>
      </c>
    </row>
    <row r="986" spans="45:58" ht="16.5" x14ac:dyDescent="0.2">
      <c r="AS986" s="13">
        <v>983</v>
      </c>
      <c r="AT986" s="13">
        <f t="shared" si="209"/>
        <v>16</v>
      </c>
      <c r="AU986" s="13">
        <f t="shared" si="210"/>
        <v>1102021</v>
      </c>
      <c r="AV986" s="13" t="s">
        <v>1380</v>
      </c>
      <c r="AW986" s="13">
        <f t="shared" si="211"/>
        <v>5</v>
      </c>
      <c r="AX986" s="13" t="s">
        <v>1401</v>
      </c>
      <c r="AY986" s="13">
        <f t="shared" si="212"/>
        <v>2</v>
      </c>
      <c r="AZ986" s="13" t="str">
        <f t="shared" si="213"/>
        <v>烈风螳螂魂珠-5 等级-2</v>
      </c>
      <c r="BA986" s="25" t="s">
        <v>1409</v>
      </c>
      <c r="BB986" s="14">
        <f t="shared" si="214"/>
        <v>480</v>
      </c>
      <c r="BC986" s="25" t="s">
        <v>1410</v>
      </c>
      <c r="BD986" s="14">
        <f t="shared" si="215"/>
        <v>200</v>
      </c>
      <c r="BE986" s="25" t="s">
        <v>1411</v>
      </c>
      <c r="BF986" s="14">
        <f t="shared" si="216"/>
        <v>6400</v>
      </c>
    </row>
    <row r="987" spans="45:58" ht="16.5" x14ac:dyDescent="0.2">
      <c r="AS987" s="13">
        <v>984</v>
      </c>
      <c r="AT987" s="13">
        <f t="shared" si="209"/>
        <v>16</v>
      </c>
      <c r="AU987" s="13">
        <f t="shared" si="210"/>
        <v>1102021</v>
      </c>
      <c r="AV987" s="13" t="s">
        <v>1380</v>
      </c>
      <c r="AW987" s="13">
        <f t="shared" si="211"/>
        <v>5</v>
      </c>
      <c r="AX987" s="13" t="s">
        <v>1401</v>
      </c>
      <c r="AY987" s="13">
        <f t="shared" si="212"/>
        <v>3</v>
      </c>
      <c r="AZ987" s="13" t="str">
        <f t="shared" si="213"/>
        <v>烈风螳螂魂珠-5 等级-3</v>
      </c>
      <c r="BA987" s="25" t="s">
        <v>1409</v>
      </c>
      <c r="BB987" s="14">
        <f t="shared" si="214"/>
        <v>640</v>
      </c>
      <c r="BC987" s="25" t="s">
        <v>1410</v>
      </c>
      <c r="BD987" s="14">
        <f t="shared" si="215"/>
        <v>267</v>
      </c>
      <c r="BE987" s="25" t="s">
        <v>1411</v>
      </c>
      <c r="BF987" s="14">
        <f t="shared" si="216"/>
        <v>8534</v>
      </c>
    </row>
    <row r="988" spans="45:58" ht="16.5" x14ac:dyDescent="0.2">
      <c r="AS988" s="13">
        <v>985</v>
      </c>
      <c r="AT988" s="13">
        <f t="shared" si="209"/>
        <v>16</v>
      </c>
      <c r="AU988" s="13">
        <f t="shared" si="210"/>
        <v>1102021</v>
      </c>
      <c r="AV988" s="13" t="s">
        <v>1380</v>
      </c>
      <c r="AW988" s="13">
        <f t="shared" si="211"/>
        <v>5</v>
      </c>
      <c r="AX988" s="13" t="s">
        <v>1401</v>
      </c>
      <c r="AY988" s="13">
        <f t="shared" si="212"/>
        <v>4</v>
      </c>
      <c r="AZ988" s="13" t="str">
        <f t="shared" si="213"/>
        <v>烈风螳螂魂珠-5 等级-4</v>
      </c>
      <c r="BA988" s="25" t="s">
        <v>1409</v>
      </c>
      <c r="BB988" s="14">
        <f t="shared" si="214"/>
        <v>960</v>
      </c>
      <c r="BC988" s="25" t="s">
        <v>1410</v>
      </c>
      <c r="BD988" s="14">
        <f t="shared" si="215"/>
        <v>400</v>
      </c>
      <c r="BE988" s="25" t="s">
        <v>1411</v>
      </c>
      <c r="BF988" s="14">
        <f t="shared" si="216"/>
        <v>12800</v>
      </c>
    </row>
    <row r="989" spans="45:58" ht="16.5" x14ac:dyDescent="0.2">
      <c r="AS989" s="13">
        <v>986</v>
      </c>
      <c r="AT989" s="13">
        <f t="shared" si="209"/>
        <v>16</v>
      </c>
      <c r="AU989" s="13">
        <f t="shared" si="210"/>
        <v>1102021</v>
      </c>
      <c r="AV989" s="13" t="s">
        <v>1380</v>
      </c>
      <c r="AW989" s="13">
        <f t="shared" si="211"/>
        <v>5</v>
      </c>
      <c r="AX989" s="13" t="s">
        <v>1401</v>
      </c>
      <c r="AY989" s="13">
        <f t="shared" si="212"/>
        <v>5</v>
      </c>
      <c r="AZ989" s="13" t="str">
        <f t="shared" si="213"/>
        <v>烈风螳螂魂珠-5 等级-5</v>
      </c>
      <c r="BA989" s="25" t="s">
        <v>1409</v>
      </c>
      <c r="BB989" s="14">
        <f t="shared" si="214"/>
        <v>1280</v>
      </c>
      <c r="BC989" s="25" t="s">
        <v>1410</v>
      </c>
      <c r="BD989" s="14">
        <f t="shared" si="215"/>
        <v>533</v>
      </c>
      <c r="BE989" s="25" t="s">
        <v>1411</v>
      </c>
      <c r="BF989" s="14">
        <f t="shared" si="216"/>
        <v>17066</v>
      </c>
    </row>
    <row r="990" spans="45:58" ht="16.5" x14ac:dyDescent="0.2">
      <c r="AS990" s="13">
        <v>987</v>
      </c>
      <c r="AT990" s="13">
        <f t="shared" si="209"/>
        <v>16</v>
      </c>
      <c r="AU990" s="13">
        <f t="shared" si="210"/>
        <v>1102021</v>
      </c>
      <c r="AV990" s="13" t="s">
        <v>1380</v>
      </c>
      <c r="AW990" s="13">
        <f t="shared" si="211"/>
        <v>5</v>
      </c>
      <c r="AX990" s="13" t="s">
        <v>1401</v>
      </c>
      <c r="AY990" s="13">
        <f t="shared" si="212"/>
        <v>6</v>
      </c>
      <c r="AZ990" s="13" t="str">
        <f t="shared" si="213"/>
        <v>烈风螳螂魂珠-5 等级-6</v>
      </c>
      <c r="BA990" s="25" t="s">
        <v>1409</v>
      </c>
      <c r="BB990" s="14">
        <f t="shared" si="214"/>
        <v>1600</v>
      </c>
      <c r="BC990" s="25" t="s">
        <v>1410</v>
      </c>
      <c r="BD990" s="14">
        <f t="shared" si="215"/>
        <v>667</v>
      </c>
      <c r="BE990" s="25" t="s">
        <v>1411</v>
      </c>
      <c r="BF990" s="14">
        <f t="shared" si="216"/>
        <v>21334</v>
      </c>
    </row>
    <row r="991" spans="45:58" ht="16.5" x14ac:dyDescent="0.2">
      <c r="AS991" s="13">
        <v>988</v>
      </c>
      <c r="AT991" s="13">
        <f t="shared" si="209"/>
        <v>16</v>
      </c>
      <c r="AU991" s="13">
        <f t="shared" si="210"/>
        <v>1102021</v>
      </c>
      <c r="AV991" s="13" t="s">
        <v>1380</v>
      </c>
      <c r="AW991" s="13">
        <f t="shared" si="211"/>
        <v>5</v>
      </c>
      <c r="AX991" s="13" t="s">
        <v>1401</v>
      </c>
      <c r="AY991" s="13">
        <f t="shared" si="212"/>
        <v>7</v>
      </c>
      <c r="AZ991" s="13" t="str">
        <f t="shared" si="213"/>
        <v>烈风螳螂魂珠-5 等级-7</v>
      </c>
      <c r="BA991" s="25" t="s">
        <v>1409</v>
      </c>
      <c r="BB991" s="14">
        <f t="shared" si="214"/>
        <v>1920</v>
      </c>
      <c r="BC991" s="25" t="s">
        <v>1410</v>
      </c>
      <c r="BD991" s="14">
        <f t="shared" si="215"/>
        <v>800</v>
      </c>
      <c r="BE991" s="25" t="s">
        <v>1411</v>
      </c>
      <c r="BF991" s="14">
        <f t="shared" si="216"/>
        <v>25600</v>
      </c>
    </row>
    <row r="992" spans="45:58" ht="16.5" x14ac:dyDescent="0.2">
      <c r="AS992" s="13">
        <v>989</v>
      </c>
      <c r="AT992" s="13">
        <f t="shared" si="209"/>
        <v>16</v>
      </c>
      <c r="AU992" s="13">
        <f t="shared" si="210"/>
        <v>1102021</v>
      </c>
      <c r="AV992" s="13" t="s">
        <v>1380</v>
      </c>
      <c r="AW992" s="13">
        <f t="shared" si="211"/>
        <v>5</v>
      </c>
      <c r="AX992" s="13" t="s">
        <v>1401</v>
      </c>
      <c r="AY992" s="13">
        <f t="shared" si="212"/>
        <v>8</v>
      </c>
      <c r="AZ992" s="13" t="str">
        <f t="shared" si="213"/>
        <v>烈风螳螂魂珠-5 等级-8</v>
      </c>
      <c r="BA992" s="25" t="s">
        <v>1409</v>
      </c>
      <c r="BB992" s="14">
        <f t="shared" si="214"/>
        <v>2240</v>
      </c>
      <c r="BC992" s="25" t="s">
        <v>1410</v>
      </c>
      <c r="BD992" s="14">
        <f t="shared" si="215"/>
        <v>933</v>
      </c>
      <c r="BE992" s="25" t="s">
        <v>1411</v>
      </c>
      <c r="BF992" s="14">
        <f t="shared" si="216"/>
        <v>29866</v>
      </c>
    </row>
    <row r="993" spans="45:58" ht="16.5" x14ac:dyDescent="0.2">
      <c r="AS993" s="13">
        <v>990</v>
      </c>
      <c r="AT993" s="13">
        <f t="shared" si="209"/>
        <v>16</v>
      </c>
      <c r="AU993" s="13">
        <f t="shared" si="210"/>
        <v>1102021</v>
      </c>
      <c r="AV993" s="13" t="s">
        <v>1380</v>
      </c>
      <c r="AW993" s="13">
        <f t="shared" si="211"/>
        <v>5</v>
      </c>
      <c r="AX993" s="13" t="s">
        <v>1401</v>
      </c>
      <c r="AY993" s="13">
        <f t="shared" si="212"/>
        <v>9</v>
      </c>
      <c r="AZ993" s="13" t="str">
        <f t="shared" si="213"/>
        <v>烈风螳螂魂珠-5 等级-9</v>
      </c>
      <c r="BA993" s="25" t="s">
        <v>1409</v>
      </c>
      <c r="BB993" s="14">
        <f t="shared" si="214"/>
        <v>2560</v>
      </c>
      <c r="BC993" s="25" t="s">
        <v>1410</v>
      </c>
      <c r="BD993" s="14">
        <f t="shared" si="215"/>
        <v>1067</v>
      </c>
      <c r="BE993" s="25" t="s">
        <v>1411</v>
      </c>
      <c r="BF993" s="14">
        <f t="shared" si="216"/>
        <v>34134</v>
      </c>
    </row>
    <row r="994" spans="45:58" ht="16.5" x14ac:dyDescent="0.2">
      <c r="AS994" s="13">
        <v>991</v>
      </c>
      <c r="AT994" s="13">
        <f t="shared" si="209"/>
        <v>16</v>
      </c>
      <c r="AU994" s="13">
        <f t="shared" si="210"/>
        <v>1102021</v>
      </c>
      <c r="AV994" s="13" t="s">
        <v>1380</v>
      </c>
      <c r="AW994" s="13">
        <f t="shared" si="211"/>
        <v>6</v>
      </c>
      <c r="AX994" s="13" t="s">
        <v>1401</v>
      </c>
      <c r="AY994" s="13">
        <f t="shared" si="212"/>
        <v>1</v>
      </c>
      <c r="AZ994" s="13" t="str">
        <f t="shared" si="213"/>
        <v>烈风螳螂魂珠-6 等级-1</v>
      </c>
      <c r="BA994" s="25" t="s">
        <v>1409</v>
      </c>
      <c r="BB994" s="14">
        <f t="shared" si="214"/>
        <v>480</v>
      </c>
      <c r="BC994" s="25" t="s">
        <v>1410</v>
      </c>
      <c r="BD994" s="14">
        <f t="shared" si="215"/>
        <v>200</v>
      </c>
      <c r="BE994" s="25" t="s">
        <v>1411</v>
      </c>
      <c r="BF994" s="14">
        <f t="shared" si="216"/>
        <v>6400</v>
      </c>
    </row>
    <row r="995" spans="45:58" ht="16.5" x14ac:dyDescent="0.2">
      <c r="AS995" s="13">
        <v>992</v>
      </c>
      <c r="AT995" s="13">
        <f t="shared" si="209"/>
        <v>16</v>
      </c>
      <c r="AU995" s="13">
        <f t="shared" si="210"/>
        <v>1102021</v>
      </c>
      <c r="AV995" s="13" t="s">
        <v>1380</v>
      </c>
      <c r="AW995" s="13">
        <f t="shared" si="211"/>
        <v>6</v>
      </c>
      <c r="AX995" s="13" t="s">
        <v>1401</v>
      </c>
      <c r="AY995" s="13">
        <f t="shared" si="212"/>
        <v>2</v>
      </c>
      <c r="AZ995" s="13" t="str">
        <f t="shared" si="213"/>
        <v>烈风螳螂魂珠-6 等级-2</v>
      </c>
      <c r="BA995" s="25" t="s">
        <v>1409</v>
      </c>
      <c r="BB995" s="14">
        <f t="shared" si="214"/>
        <v>720</v>
      </c>
      <c r="BC995" s="25" t="s">
        <v>1410</v>
      </c>
      <c r="BD995" s="14">
        <f t="shared" si="215"/>
        <v>300</v>
      </c>
      <c r="BE995" s="25" t="s">
        <v>1411</v>
      </c>
      <c r="BF995" s="14">
        <f t="shared" si="216"/>
        <v>9600</v>
      </c>
    </row>
    <row r="996" spans="45:58" ht="16.5" x14ac:dyDescent="0.2">
      <c r="AS996" s="13">
        <v>993</v>
      </c>
      <c r="AT996" s="13">
        <f t="shared" si="209"/>
        <v>16</v>
      </c>
      <c r="AU996" s="13">
        <f t="shared" si="210"/>
        <v>1102021</v>
      </c>
      <c r="AV996" s="13" t="s">
        <v>1380</v>
      </c>
      <c r="AW996" s="13">
        <f t="shared" si="211"/>
        <v>6</v>
      </c>
      <c r="AX996" s="13" t="s">
        <v>1401</v>
      </c>
      <c r="AY996" s="13">
        <f t="shared" si="212"/>
        <v>3</v>
      </c>
      <c r="AZ996" s="13" t="str">
        <f t="shared" si="213"/>
        <v>烈风螳螂魂珠-6 等级-3</v>
      </c>
      <c r="BA996" s="25" t="s">
        <v>1409</v>
      </c>
      <c r="BB996" s="14">
        <f t="shared" si="214"/>
        <v>960</v>
      </c>
      <c r="BC996" s="25" t="s">
        <v>1410</v>
      </c>
      <c r="BD996" s="14">
        <f t="shared" si="215"/>
        <v>400</v>
      </c>
      <c r="BE996" s="25" t="s">
        <v>1411</v>
      </c>
      <c r="BF996" s="14">
        <f t="shared" si="216"/>
        <v>12800</v>
      </c>
    </row>
    <row r="997" spans="45:58" ht="16.5" x14ac:dyDescent="0.2">
      <c r="AS997" s="13">
        <v>994</v>
      </c>
      <c r="AT997" s="13">
        <f t="shared" si="209"/>
        <v>16</v>
      </c>
      <c r="AU997" s="13">
        <f t="shared" si="210"/>
        <v>1102021</v>
      </c>
      <c r="AV997" s="13" t="s">
        <v>1380</v>
      </c>
      <c r="AW997" s="13">
        <f t="shared" si="211"/>
        <v>6</v>
      </c>
      <c r="AX997" s="13" t="s">
        <v>1401</v>
      </c>
      <c r="AY997" s="13">
        <f t="shared" si="212"/>
        <v>4</v>
      </c>
      <c r="AZ997" s="13" t="str">
        <f t="shared" si="213"/>
        <v>烈风螳螂魂珠-6 等级-4</v>
      </c>
      <c r="BA997" s="25" t="s">
        <v>1409</v>
      </c>
      <c r="BB997" s="14">
        <f t="shared" si="214"/>
        <v>1440</v>
      </c>
      <c r="BC997" s="25" t="s">
        <v>1410</v>
      </c>
      <c r="BD997" s="14">
        <f t="shared" si="215"/>
        <v>600</v>
      </c>
      <c r="BE997" s="25" t="s">
        <v>1411</v>
      </c>
      <c r="BF997" s="14">
        <f t="shared" si="216"/>
        <v>19200</v>
      </c>
    </row>
    <row r="998" spans="45:58" ht="16.5" x14ac:dyDescent="0.2">
      <c r="AS998" s="13">
        <v>995</v>
      </c>
      <c r="AT998" s="13">
        <f t="shared" si="209"/>
        <v>16</v>
      </c>
      <c r="AU998" s="13">
        <f t="shared" si="210"/>
        <v>1102021</v>
      </c>
      <c r="AV998" s="13" t="s">
        <v>1380</v>
      </c>
      <c r="AW998" s="13">
        <f t="shared" si="211"/>
        <v>6</v>
      </c>
      <c r="AX998" s="13" t="s">
        <v>1401</v>
      </c>
      <c r="AY998" s="13">
        <f t="shared" si="212"/>
        <v>5</v>
      </c>
      <c r="AZ998" s="13" t="str">
        <f t="shared" si="213"/>
        <v>烈风螳螂魂珠-6 等级-5</v>
      </c>
      <c r="BA998" s="25" t="s">
        <v>1409</v>
      </c>
      <c r="BB998" s="14">
        <f t="shared" si="214"/>
        <v>1920</v>
      </c>
      <c r="BC998" s="25" t="s">
        <v>1410</v>
      </c>
      <c r="BD998" s="14">
        <f t="shared" si="215"/>
        <v>800</v>
      </c>
      <c r="BE998" s="25" t="s">
        <v>1411</v>
      </c>
      <c r="BF998" s="14">
        <f t="shared" si="216"/>
        <v>25600</v>
      </c>
    </row>
    <row r="999" spans="45:58" ht="16.5" x14ac:dyDescent="0.2">
      <c r="AS999" s="13">
        <v>996</v>
      </c>
      <c r="AT999" s="13">
        <f t="shared" si="209"/>
        <v>16</v>
      </c>
      <c r="AU999" s="13">
        <f t="shared" si="210"/>
        <v>1102021</v>
      </c>
      <c r="AV999" s="13" t="s">
        <v>1380</v>
      </c>
      <c r="AW999" s="13">
        <f t="shared" si="211"/>
        <v>6</v>
      </c>
      <c r="AX999" s="13" t="s">
        <v>1401</v>
      </c>
      <c r="AY999" s="13">
        <f t="shared" si="212"/>
        <v>6</v>
      </c>
      <c r="AZ999" s="13" t="str">
        <f t="shared" si="213"/>
        <v>烈风螳螂魂珠-6 等级-6</v>
      </c>
      <c r="BA999" s="25" t="s">
        <v>1409</v>
      </c>
      <c r="BB999" s="14">
        <f t="shared" si="214"/>
        <v>2400</v>
      </c>
      <c r="BC999" s="25" t="s">
        <v>1410</v>
      </c>
      <c r="BD999" s="14">
        <f t="shared" si="215"/>
        <v>1000</v>
      </c>
      <c r="BE999" s="25" t="s">
        <v>1411</v>
      </c>
      <c r="BF999" s="14">
        <f t="shared" si="216"/>
        <v>32000</v>
      </c>
    </row>
    <row r="1000" spans="45:58" ht="16.5" x14ac:dyDescent="0.2">
      <c r="AS1000" s="13">
        <v>997</v>
      </c>
      <c r="AT1000" s="13">
        <f t="shared" si="209"/>
        <v>16</v>
      </c>
      <c r="AU1000" s="13">
        <f t="shared" si="210"/>
        <v>1102021</v>
      </c>
      <c r="AV1000" s="13" t="s">
        <v>1380</v>
      </c>
      <c r="AW1000" s="13">
        <f t="shared" si="211"/>
        <v>6</v>
      </c>
      <c r="AX1000" s="13" t="s">
        <v>1401</v>
      </c>
      <c r="AY1000" s="13">
        <f t="shared" si="212"/>
        <v>7</v>
      </c>
      <c r="AZ1000" s="13" t="str">
        <f t="shared" si="213"/>
        <v>烈风螳螂魂珠-6 等级-7</v>
      </c>
      <c r="BA1000" s="25" t="s">
        <v>1409</v>
      </c>
      <c r="BB1000" s="14">
        <f t="shared" si="214"/>
        <v>2880</v>
      </c>
      <c r="BC1000" s="25" t="s">
        <v>1410</v>
      </c>
      <c r="BD1000" s="14">
        <f t="shared" si="215"/>
        <v>1200</v>
      </c>
      <c r="BE1000" s="25" t="s">
        <v>1411</v>
      </c>
      <c r="BF1000" s="14">
        <f t="shared" si="216"/>
        <v>38400</v>
      </c>
    </row>
    <row r="1001" spans="45:58" ht="16.5" x14ac:dyDescent="0.2">
      <c r="AS1001" s="13">
        <v>998</v>
      </c>
      <c r="AT1001" s="13">
        <f t="shared" si="209"/>
        <v>16</v>
      </c>
      <c r="AU1001" s="13">
        <f t="shared" si="210"/>
        <v>1102021</v>
      </c>
      <c r="AV1001" s="13" t="s">
        <v>1380</v>
      </c>
      <c r="AW1001" s="13">
        <f t="shared" si="211"/>
        <v>6</v>
      </c>
      <c r="AX1001" s="13" t="s">
        <v>1401</v>
      </c>
      <c r="AY1001" s="13">
        <f t="shared" si="212"/>
        <v>8</v>
      </c>
      <c r="AZ1001" s="13" t="str">
        <f t="shared" si="213"/>
        <v>烈风螳螂魂珠-6 等级-8</v>
      </c>
      <c r="BA1001" s="25" t="s">
        <v>1409</v>
      </c>
      <c r="BB1001" s="14">
        <f t="shared" si="214"/>
        <v>3360</v>
      </c>
      <c r="BC1001" s="25" t="s">
        <v>1410</v>
      </c>
      <c r="BD1001" s="14">
        <f t="shared" si="215"/>
        <v>1400</v>
      </c>
      <c r="BE1001" s="25" t="s">
        <v>1411</v>
      </c>
      <c r="BF1001" s="14">
        <f t="shared" si="216"/>
        <v>44800</v>
      </c>
    </row>
    <row r="1002" spans="45:58" ht="16.5" x14ac:dyDescent="0.2">
      <c r="AS1002" s="13">
        <v>999</v>
      </c>
      <c r="AT1002" s="13">
        <f t="shared" si="209"/>
        <v>16</v>
      </c>
      <c r="AU1002" s="13">
        <f t="shared" si="210"/>
        <v>1102021</v>
      </c>
      <c r="AV1002" s="13" t="s">
        <v>1380</v>
      </c>
      <c r="AW1002" s="13">
        <f t="shared" si="211"/>
        <v>6</v>
      </c>
      <c r="AX1002" s="13" t="s">
        <v>1401</v>
      </c>
      <c r="AY1002" s="13">
        <f t="shared" si="212"/>
        <v>9</v>
      </c>
      <c r="AZ1002" s="13" t="str">
        <f t="shared" si="213"/>
        <v>烈风螳螂魂珠-6 等级-9</v>
      </c>
      <c r="BA1002" s="25" t="s">
        <v>1409</v>
      </c>
      <c r="BB1002" s="14">
        <f t="shared" si="214"/>
        <v>3840</v>
      </c>
      <c r="BC1002" s="25" t="s">
        <v>1410</v>
      </c>
      <c r="BD1002" s="14">
        <f t="shared" si="215"/>
        <v>1600</v>
      </c>
      <c r="BE1002" s="25" t="s">
        <v>1411</v>
      </c>
      <c r="BF1002" s="14">
        <f t="shared" si="216"/>
        <v>51200</v>
      </c>
    </row>
    <row r="1003" spans="45:58" ht="16.5" x14ac:dyDescent="0.2">
      <c r="AS1003" s="13">
        <v>1000</v>
      </c>
      <c r="AT1003" s="13">
        <f t="shared" si="209"/>
        <v>16</v>
      </c>
      <c r="AU1003" s="13">
        <f t="shared" si="210"/>
        <v>1102021</v>
      </c>
      <c r="AV1003" s="13" t="s">
        <v>1380</v>
      </c>
      <c r="AW1003" s="13">
        <f t="shared" si="211"/>
        <v>7</v>
      </c>
      <c r="AX1003" s="13" t="s">
        <v>1401</v>
      </c>
      <c r="AY1003" s="13">
        <f t="shared" si="212"/>
        <v>1</v>
      </c>
      <c r="AZ1003" s="13" t="str">
        <f t="shared" si="213"/>
        <v>烈风螳螂魂珠-7 等级-1</v>
      </c>
      <c r="BA1003" s="25" t="s">
        <v>1409</v>
      </c>
      <c r="BB1003" s="14">
        <f t="shared" si="214"/>
        <v>640</v>
      </c>
      <c r="BC1003" s="25" t="s">
        <v>1410</v>
      </c>
      <c r="BD1003" s="14">
        <f t="shared" si="215"/>
        <v>267</v>
      </c>
      <c r="BE1003" s="25" t="s">
        <v>1411</v>
      </c>
      <c r="BF1003" s="14">
        <f t="shared" si="216"/>
        <v>8534</v>
      </c>
    </row>
    <row r="1004" spans="45:58" ht="16.5" x14ac:dyDescent="0.2">
      <c r="AS1004" s="13">
        <v>1001</v>
      </c>
      <c r="AT1004" s="13">
        <f t="shared" si="209"/>
        <v>16</v>
      </c>
      <c r="AU1004" s="13">
        <f t="shared" si="210"/>
        <v>1102021</v>
      </c>
      <c r="AV1004" s="13" t="s">
        <v>1380</v>
      </c>
      <c r="AW1004" s="13">
        <f t="shared" si="211"/>
        <v>7</v>
      </c>
      <c r="AX1004" s="13" t="s">
        <v>1401</v>
      </c>
      <c r="AY1004" s="13">
        <f t="shared" si="212"/>
        <v>2</v>
      </c>
      <c r="AZ1004" s="13" t="str">
        <f t="shared" si="213"/>
        <v>烈风螳螂魂珠-7 等级-2</v>
      </c>
      <c r="BA1004" s="25" t="s">
        <v>1409</v>
      </c>
      <c r="BB1004" s="14">
        <f t="shared" si="214"/>
        <v>960</v>
      </c>
      <c r="BC1004" s="25" t="s">
        <v>1410</v>
      </c>
      <c r="BD1004" s="14">
        <f t="shared" si="215"/>
        <v>400</v>
      </c>
      <c r="BE1004" s="25" t="s">
        <v>1411</v>
      </c>
      <c r="BF1004" s="14">
        <f t="shared" si="216"/>
        <v>12800</v>
      </c>
    </row>
    <row r="1005" spans="45:58" ht="16.5" x14ac:dyDescent="0.2">
      <c r="AS1005" s="13">
        <v>1002</v>
      </c>
      <c r="AT1005" s="13">
        <f t="shared" si="209"/>
        <v>16</v>
      </c>
      <c r="AU1005" s="13">
        <f t="shared" si="210"/>
        <v>1102021</v>
      </c>
      <c r="AV1005" s="13" t="s">
        <v>1380</v>
      </c>
      <c r="AW1005" s="13">
        <f t="shared" si="211"/>
        <v>7</v>
      </c>
      <c r="AX1005" s="13" t="s">
        <v>1401</v>
      </c>
      <c r="AY1005" s="13">
        <f t="shared" si="212"/>
        <v>3</v>
      </c>
      <c r="AZ1005" s="13" t="str">
        <f t="shared" si="213"/>
        <v>烈风螳螂魂珠-7 等级-3</v>
      </c>
      <c r="BA1005" s="25" t="s">
        <v>1409</v>
      </c>
      <c r="BB1005" s="14">
        <f t="shared" si="214"/>
        <v>1280</v>
      </c>
      <c r="BC1005" s="25" t="s">
        <v>1410</v>
      </c>
      <c r="BD1005" s="14">
        <f t="shared" si="215"/>
        <v>533</v>
      </c>
      <c r="BE1005" s="25" t="s">
        <v>1411</v>
      </c>
      <c r="BF1005" s="14">
        <f t="shared" si="216"/>
        <v>17066</v>
      </c>
    </row>
    <row r="1006" spans="45:58" ht="16.5" x14ac:dyDescent="0.2">
      <c r="AS1006" s="13">
        <v>1003</v>
      </c>
      <c r="AT1006" s="13">
        <f t="shared" si="209"/>
        <v>16</v>
      </c>
      <c r="AU1006" s="13">
        <f t="shared" si="210"/>
        <v>1102021</v>
      </c>
      <c r="AV1006" s="13" t="s">
        <v>1380</v>
      </c>
      <c r="AW1006" s="13">
        <f t="shared" si="211"/>
        <v>7</v>
      </c>
      <c r="AX1006" s="13" t="s">
        <v>1401</v>
      </c>
      <c r="AY1006" s="13">
        <f t="shared" si="212"/>
        <v>4</v>
      </c>
      <c r="AZ1006" s="13" t="str">
        <f t="shared" si="213"/>
        <v>烈风螳螂魂珠-7 等级-4</v>
      </c>
      <c r="BA1006" s="25" t="s">
        <v>1409</v>
      </c>
      <c r="BB1006" s="14">
        <f t="shared" si="214"/>
        <v>1920</v>
      </c>
      <c r="BC1006" s="25" t="s">
        <v>1410</v>
      </c>
      <c r="BD1006" s="14">
        <f t="shared" si="215"/>
        <v>800</v>
      </c>
      <c r="BE1006" s="25" t="s">
        <v>1411</v>
      </c>
      <c r="BF1006" s="14">
        <f t="shared" si="216"/>
        <v>25600</v>
      </c>
    </row>
    <row r="1007" spans="45:58" ht="16.5" x14ac:dyDescent="0.2">
      <c r="AS1007" s="13">
        <v>1004</v>
      </c>
      <c r="AT1007" s="13">
        <f t="shared" si="209"/>
        <v>16</v>
      </c>
      <c r="AU1007" s="13">
        <f t="shared" si="210"/>
        <v>1102021</v>
      </c>
      <c r="AV1007" s="13" t="s">
        <v>1380</v>
      </c>
      <c r="AW1007" s="13">
        <f t="shared" si="211"/>
        <v>7</v>
      </c>
      <c r="AX1007" s="13" t="s">
        <v>1401</v>
      </c>
      <c r="AY1007" s="13">
        <f t="shared" si="212"/>
        <v>5</v>
      </c>
      <c r="AZ1007" s="13" t="str">
        <f t="shared" si="213"/>
        <v>烈风螳螂魂珠-7 等级-5</v>
      </c>
      <c r="BA1007" s="25" t="s">
        <v>1409</v>
      </c>
      <c r="BB1007" s="14">
        <f t="shared" si="214"/>
        <v>2560</v>
      </c>
      <c r="BC1007" s="25" t="s">
        <v>1410</v>
      </c>
      <c r="BD1007" s="14">
        <f t="shared" si="215"/>
        <v>1067</v>
      </c>
      <c r="BE1007" s="25" t="s">
        <v>1411</v>
      </c>
      <c r="BF1007" s="14">
        <f t="shared" si="216"/>
        <v>34134</v>
      </c>
    </row>
    <row r="1008" spans="45:58" ht="16.5" x14ac:dyDescent="0.2">
      <c r="AS1008" s="13">
        <v>1005</v>
      </c>
      <c r="AT1008" s="13">
        <f t="shared" si="209"/>
        <v>16</v>
      </c>
      <c r="AU1008" s="13">
        <f t="shared" si="210"/>
        <v>1102021</v>
      </c>
      <c r="AV1008" s="13" t="s">
        <v>1380</v>
      </c>
      <c r="AW1008" s="13">
        <f t="shared" si="211"/>
        <v>7</v>
      </c>
      <c r="AX1008" s="13" t="s">
        <v>1401</v>
      </c>
      <c r="AY1008" s="13">
        <f t="shared" si="212"/>
        <v>6</v>
      </c>
      <c r="AZ1008" s="13" t="str">
        <f t="shared" si="213"/>
        <v>烈风螳螂魂珠-7 等级-6</v>
      </c>
      <c r="BA1008" s="25" t="s">
        <v>1409</v>
      </c>
      <c r="BB1008" s="14">
        <f t="shared" si="214"/>
        <v>3200</v>
      </c>
      <c r="BC1008" s="25" t="s">
        <v>1410</v>
      </c>
      <c r="BD1008" s="14">
        <f t="shared" si="215"/>
        <v>1333</v>
      </c>
      <c r="BE1008" s="25" t="s">
        <v>1411</v>
      </c>
      <c r="BF1008" s="14">
        <f t="shared" si="216"/>
        <v>42666</v>
      </c>
    </row>
    <row r="1009" spans="45:58" ht="16.5" x14ac:dyDescent="0.2">
      <c r="AS1009" s="13">
        <v>1006</v>
      </c>
      <c r="AT1009" s="13">
        <f t="shared" si="209"/>
        <v>16</v>
      </c>
      <c r="AU1009" s="13">
        <f t="shared" si="210"/>
        <v>1102021</v>
      </c>
      <c r="AV1009" s="13" t="s">
        <v>1380</v>
      </c>
      <c r="AW1009" s="13">
        <f t="shared" si="211"/>
        <v>7</v>
      </c>
      <c r="AX1009" s="13" t="s">
        <v>1401</v>
      </c>
      <c r="AY1009" s="13">
        <f t="shared" si="212"/>
        <v>7</v>
      </c>
      <c r="AZ1009" s="13" t="str">
        <f t="shared" si="213"/>
        <v>烈风螳螂魂珠-7 等级-7</v>
      </c>
      <c r="BA1009" s="25" t="s">
        <v>1409</v>
      </c>
      <c r="BB1009" s="14">
        <f t="shared" si="214"/>
        <v>3840</v>
      </c>
      <c r="BC1009" s="25" t="s">
        <v>1410</v>
      </c>
      <c r="BD1009" s="14">
        <f t="shared" si="215"/>
        <v>1600</v>
      </c>
      <c r="BE1009" s="25" t="s">
        <v>1411</v>
      </c>
      <c r="BF1009" s="14">
        <f t="shared" si="216"/>
        <v>51200</v>
      </c>
    </row>
    <row r="1010" spans="45:58" ht="16.5" x14ac:dyDescent="0.2">
      <c r="AS1010" s="13">
        <v>1007</v>
      </c>
      <c r="AT1010" s="13">
        <f t="shared" si="209"/>
        <v>16</v>
      </c>
      <c r="AU1010" s="13">
        <f t="shared" si="210"/>
        <v>1102021</v>
      </c>
      <c r="AV1010" s="13" t="s">
        <v>1380</v>
      </c>
      <c r="AW1010" s="13">
        <f t="shared" si="211"/>
        <v>7</v>
      </c>
      <c r="AX1010" s="13" t="s">
        <v>1401</v>
      </c>
      <c r="AY1010" s="13">
        <f t="shared" si="212"/>
        <v>8</v>
      </c>
      <c r="AZ1010" s="13" t="str">
        <f t="shared" si="213"/>
        <v>烈风螳螂魂珠-7 等级-8</v>
      </c>
      <c r="BA1010" s="25" t="s">
        <v>1409</v>
      </c>
      <c r="BB1010" s="14">
        <f t="shared" si="214"/>
        <v>4480</v>
      </c>
      <c r="BC1010" s="25" t="s">
        <v>1410</v>
      </c>
      <c r="BD1010" s="14">
        <f t="shared" si="215"/>
        <v>1867</v>
      </c>
      <c r="BE1010" s="25" t="s">
        <v>1411</v>
      </c>
      <c r="BF1010" s="14">
        <f t="shared" si="216"/>
        <v>59734</v>
      </c>
    </row>
    <row r="1011" spans="45:58" ht="16.5" x14ac:dyDescent="0.2">
      <c r="AS1011" s="13">
        <v>1008</v>
      </c>
      <c r="AT1011" s="13">
        <f t="shared" si="209"/>
        <v>16</v>
      </c>
      <c r="AU1011" s="13">
        <f t="shared" si="210"/>
        <v>1102021</v>
      </c>
      <c r="AV1011" s="13" t="s">
        <v>1380</v>
      </c>
      <c r="AW1011" s="13">
        <f t="shared" si="211"/>
        <v>7</v>
      </c>
      <c r="AX1011" s="13" t="s">
        <v>1401</v>
      </c>
      <c r="AY1011" s="13">
        <f t="shared" si="212"/>
        <v>9</v>
      </c>
      <c r="AZ1011" s="13" t="str">
        <f t="shared" si="213"/>
        <v>烈风螳螂魂珠-7 等级-9</v>
      </c>
      <c r="BA1011" s="25" t="s">
        <v>1409</v>
      </c>
      <c r="BB1011" s="14">
        <f t="shared" si="214"/>
        <v>5120</v>
      </c>
      <c r="BC1011" s="25" t="s">
        <v>1410</v>
      </c>
      <c r="BD1011" s="14">
        <f t="shared" si="215"/>
        <v>2133</v>
      </c>
      <c r="BE1011" s="25" t="s">
        <v>1411</v>
      </c>
      <c r="BF1011" s="14">
        <f t="shared" si="216"/>
        <v>68266</v>
      </c>
    </row>
    <row r="1012" spans="45:58" x14ac:dyDescent="0.2"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</row>
    <row r="1013" spans="45:58" x14ac:dyDescent="0.2"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</row>
    <row r="1014" spans="45:58" x14ac:dyDescent="0.2"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</row>
    <row r="1015" spans="45:58" x14ac:dyDescent="0.2"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</row>
    <row r="1016" spans="45:58" x14ac:dyDescent="0.2"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</row>
    <row r="1017" spans="45:58" x14ac:dyDescent="0.2"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</row>
    <row r="1018" spans="45:58" x14ac:dyDescent="0.2"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</row>
    <row r="1019" spans="45:58" x14ac:dyDescent="0.2"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</row>
    <row r="1020" spans="45:58" x14ac:dyDescent="0.2"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</row>
    <row r="1021" spans="45:58" x14ac:dyDescent="0.2"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</row>
    <row r="1022" spans="45:58" x14ac:dyDescent="0.2"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</row>
    <row r="1023" spans="45:58" x14ac:dyDescent="0.2"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</row>
    <row r="1024" spans="45:58" x14ac:dyDescent="0.2"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</row>
    <row r="1025" spans="45:58" x14ac:dyDescent="0.2"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</row>
    <row r="1026" spans="45:58" x14ac:dyDescent="0.2"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</row>
    <row r="1027" spans="45:58" x14ac:dyDescent="0.2"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</row>
    <row r="1028" spans="45:58" x14ac:dyDescent="0.2"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</row>
    <row r="1029" spans="45:58" x14ac:dyDescent="0.2"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</row>
    <row r="1030" spans="45:58" x14ac:dyDescent="0.2"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</row>
    <row r="1031" spans="45:58" x14ac:dyDescent="0.2"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</row>
    <row r="1032" spans="45:58" x14ac:dyDescent="0.2"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</row>
    <row r="1033" spans="45:58" x14ac:dyDescent="0.2"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</row>
    <row r="1034" spans="45:58" x14ac:dyDescent="0.2"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</row>
    <row r="1035" spans="45:58" x14ac:dyDescent="0.2"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</row>
    <row r="1036" spans="45:58" x14ac:dyDescent="0.2"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</row>
    <row r="1037" spans="45:58" x14ac:dyDescent="0.2"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</row>
    <row r="1038" spans="45:58" x14ac:dyDescent="0.2"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</row>
    <row r="1039" spans="45:58" x14ac:dyDescent="0.2"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</row>
    <row r="1040" spans="45:58" x14ac:dyDescent="0.2"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</row>
    <row r="1041" spans="45:58" x14ac:dyDescent="0.2"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</row>
    <row r="1042" spans="45:58" x14ac:dyDescent="0.2"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</row>
    <row r="1043" spans="45:58" x14ac:dyDescent="0.2"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</row>
    <row r="1044" spans="45:58" x14ac:dyDescent="0.2"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</row>
    <row r="1045" spans="45:58" x14ac:dyDescent="0.2"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</row>
    <row r="1046" spans="45:58" x14ac:dyDescent="0.2"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</row>
    <row r="1047" spans="45:58" x14ac:dyDescent="0.2"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</row>
    <row r="1048" spans="45:58" x14ac:dyDescent="0.2"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</row>
    <row r="1049" spans="45:58" x14ac:dyDescent="0.2"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</row>
    <row r="1050" spans="45:58" x14ac:dyDescent="0.2"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</row>
    <row r="1051" spans="45:58" x14ac:dyDescent="0.2"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</row>
    <row r="1052" spans="45:58" x14ac:dyDescent="0.2"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</row>
    <row r="1053" spans="45:58" x14ac:dyDescent="0.2"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</row>
    <row r="1054" spans="45:58" x14ac:dyDescent="0.2"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</row>
    <row r="1055" spans="45:58" x14ac:dyDescent="0.2"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</row>
    <row r="1056" spans="45:58" x14ac:dyDescent="0.2"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</row>
    <row r="1057" spans="45:58" x14ac:dyDescent="0.2"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</row>
    <row r="1058" spans="45:58" x14ac:dyDescent="0.2"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</row>
    <row r="1059" spans="45:58" x14ac:dyDescent="0.2"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</row>
    <row r="1060" spans="45:58" x14ac:dyDescent="0.2"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</row>
    <row r="1061" spans="45:58" x14ac:dyDescent="0.2"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</row>
    <row r="1062" spans="45:58" x14ac:dyDescent="0.2"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</row>
    <row r="1063" spans="45:58" x14ac:dyDescent="0.2"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</row>
    <row r="1064" spans="45:58" x14ac:dyDescent="0.2"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</row>
    <row r="1065" spans="45:58" x14ac:dyDescent="0.2"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</row>
    <row r="1066" spans="45:58" x14ac:dyDescent="0.2"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</row>
    <row r="1067" spans="45:58" x14ac:dyDescent="0.2"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</row>
    <row r="1068" spans="45:58" x14ac:dyDescent="0.2"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</row>
    <row r="1069" spans="45:58" x14ac:dyDescent="0.2"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</row>
    <row r="1070" spans="45:58" x14ac:dyDescent="0.2"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</row>
    <row r="1071" spans="45:58" x14ac:dyDescent="0.2"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</row>
    <row r="1072" spans="45:58" x14ac:dyDescent="0.2"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</row>
    <row r="1073" spans="45:58" x14ac:dyDescent="0.2"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</row>
    <row r="1074" spans="45:58" x14ac:dyDescent="0.2"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</row>
    <row r="1075" spans="45:58" x14ac:dyDescent="0.2"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</row>
    <row r="1076" spans="45:58" x14ac:dyDescent="0.2"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</row>
    <row r="1077" spans="45:58" x14ac:dyDescent="0.2"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</row>
    <row r="1078" spans="45:58" x14ac:dyDescent="0.2"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</row>
    <row r="1079" spans="45:58" x14ac:dyDescent="0.2"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</row>
    <row r="1080" spans="45:58" x14ac:dyDescent="0.2"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</row>
    <row r="1081" spans="45:58" x14ac:dyDescent="0.2"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</row>
    <row r="1082" spans="45:58" x14ac:dyDescent="0.2"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</row>
    <row r="1083" spans="45:58" x14ac:dyDescent="0.2"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</row>
    <row r="1084" spans="45:58" x14ac:dyDescent="0.2"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</row>
    <row r="1085" spans="45:58" x14ac:dyDescent="0.2"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</row>
    <row r="1086" spans="45:58" x14ac:dyDescent="0.2"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</row>
    <row r="1087" spans="45:58" x14ac:dyDescent="0.2"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</row>
    <row r="1088" spans="45:58" x14ac:dyDescent="0.2"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</row>
    <row r="1089" spans="45:58" x14ac:dyDescent="0.2"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</row>
    <row r="1090" spans="45:58" x14ac:dyDescent="0.2"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</row>
    <row r="1091" spans="45:58" x14ac:dyDescent="0.2"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</row>
    <row r="1092" spans="45:58" x14ac:dyDescent="0.2"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</row>
    <row r="1093" spans="45:58" x14ac:dyDescent="0.2"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</row>
    <row r="1094" spans="45:58" x14ac:dyDescent="0.2"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</row>
    <row r="1095" spans="45:58" x14ac:dyDescent="0.2"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</row>
    <row r="1096" spans="45:58" x14ac:dyDescent="0.2"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</row>
    <row r="1097" spans="45:58" x14ac:dyDescent="0.2"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</row>
    <row r="1098" spans="45:58" x14ac:dyDescent="0.2"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</row>
    <row r="1099" spans="45:58" x14ac:dyDescent="0.2"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</row>
    <row r="1100" spans="45:58" x14ac:dyDescent="0.2"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</row>
    <row r="1101" spans="45:58" x14ac:dyDescent="0.2"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</row>
    <row r="1102" spans="45:58" x14ac:dyDescent="0.2"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</row>
    <row r="1103" spans="45:58" x14ac:dyDescent="0.2"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</row>
    <row r="1104" spans="45:58" x14ac:dyDescent="0.2"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</row>
    <row r="1105" spans="45:58" x14ac:dyDescent="0.2"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</row>
    <row r="1106" spans="45:58" x14ac:dyDescent="0.2"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</row>
    <row r="1107" spans="45:58" x14ac:dyDescent="0.2"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</row>
    <row r="1108" spans="45:58" x14ac:dyDescent="0.2"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</row>
    <row r="1109" spans="45:58" x14ac:dyDescent="0.2"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</row>
    <row r="1110" spans="45:58" x14ac:dyDescent="0.2"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</row>
    <row r="1111" spans="45:58" x14ac:dyDescent="0.2"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</row>
    <row r="1112" spans="45:58" x14ac:dyDescent="0.2"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</row>
    <row r="1113" spans="45:58" x14ac:dyDescent="0.2"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</row>
    <row r="1114" spans="45:58" x14ac:dyDescent="0.2"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</row>
    <row r="1115" spans="45:58" x14ac:dyDescent="0.2"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</row>
    <row r="1116" spans="45:58" x14ac:dyDescent="0.2"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</row>
    <row r="1117" spans="45:58" x14ac:dyDescent="0.2"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</row>
    <row r="1118" spans="45:58" x14ac:dyDescent="0.2"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</row>
    <row r="1119" spans="45:58" x14ac:dyDescent="0.2"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</row>
    <row r="1120" spans="45:58" x14ac:dyDescent="0.2"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</row>
    <row r="1121" spans="45:58" x14ac:dyDescent="0.2"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</row>
    <row r="1122" spans="45:58" x14ac:dyDescent="0.2"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</row>
    <row r="1123" spans="45:58" x14ac:dyDescent="0.2"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</row>
    <row r="1124" spans="45:58" x14ac:dyDescent="0.2"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</row>
    <row r="1125" spans="45:58" x14ac:dyDescent="0.2"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</row>
    <row r="1126" spans="45:58" x14ac:dyDescent="0.2"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</row>
    <row r="1127" spans="45:58" x14ac:dyDescent="0.2"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</row>
    <row r="1128" spans="45:58" x14ac:dyDescent="0.2"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</row>
    <row r="1129" spans="45:58" x14ac:dyDescent="0.2"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</row>
    <row r="1130" spans="45:58" x14ac:dyDescent="0.2"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</row>
    <row r="1131" spans="45:58" x14ac:dyDescent="0.2"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</row>
    <row r="1132" spans="45:58" x14ac:dyDescent="0.2"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</row>
    <row r="1133" spans="45:58" x14ac:dyDescent="0.2"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</row>
    <row r="1134" spans="45:58" x14ac:dyDescent="0.2"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</row>
    <row r="1135" spans="45:58" x14ac:dyDescent="0.2"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</row>
    <row r="1136" spans="45:58" x14ac:dyDescent="0.2"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</row>
    <row r="1137" spans="45:58" x14ac:dyDescent="0.2"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</row>
    <row r="1138" spans="45:58" x14ac:dyDescent="0.2"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</row>
    <row r="1139" spans="45:58" x14ac:dyDescent="0.2"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</row>
    <row r="1140" spans="45:58" x14ac:dyDescent="0.2"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</row>
    <row r="1141" spans="45:58" x14ac:dyDescent="0.2"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</row>
    <row r="1142" spans="45:58" x14ac:dyDescent="0.2"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</row>
    <row r="1143" spans="45:58" x14ac:dyDescent="0.2"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</row>
    <row r="1144" spans="45:58" x14ac:dyDescent="0.2"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</row>
    <row r="1145" spans="45:58" x14ac:dyDescent="0.2"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</row>
    <row r="1146" spans="45:58" x14ac:dyDescent="0.2"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</row>
    <row r="1147" spans="45:58" x14ac:dyDescent="0.2"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</row>
    <row r="1148" spans="45:58" x14ac:dyDescent="0.2"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</row>
    <row r="1149" spans="45:58" x14ac:dyDescent="0.2"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</row>
    <row r="1150" spans="45:58" x14ac:dyDescent="0.2"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</row>
    <row r="1151" spans="45:58" x14ac:dyDescent="0.2"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</row>
    <row r="1152" spans="45:58" x14ac:dyDescent="0.2"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</row>
    <row r="1153" spans="45:58" x14ac:dyDescent="0.2"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</row>
    <row r="1154" spans="45:58" x14ac:dyDescent="0.2"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</row>
    <row r="1155" spans="45:58" x14ac:dyDescent="0.2"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</row>
    <row r="1156" spans="45:58" x14ac:dyDescent="0.2">
      <c r="AS1156" s="32"/>
    </row>
    <row r="1157" spans="45:58" x14ac:dyDescent="0.2">
      <c r="AS1157" s="32"/>
    </row>
    <row r="1158" spans="45:58" x14ac:dyDescent="0.2">
      <c r="AS1158" s="32"/>
    </row>
    <row r="1159" spans="45:58" x14ac:dyDescent="0.2">
      <c r="AS1159" s="32"/>
    </row>
    <row r="1160" spans="45:58" x14ac:dyDescent="0.2">
      <c r="AS1160" s="32"/>
    </row>
    <row r="1161" spans="45:58" x14ac:dyDescent="0.2">
      <c r="AS1161" s="32"/>
    </row>
    <row r="1162" spans="45:58" x14ac:dyDescent="0.2">
      <c r="AS1162" s="32"/>
    </row>
    <row r="1163" spans="45:58" x14ac:dyDescent="0.2">
      <c r="AS1163" s="32"/>
    </row>
    <row r="1164" spans="45:58" x14ac:dyDescent="0.2">
      <c r="AS1164" s="32"/>
    </row>
    <row r="1165" spans="45:58" x14ac:dyDescent="0.2">
      <c r="AS1165" s="32"/>
    </row>
    <row r="1166" spans="45:58" x14ac:dyDescent="0.2">
      <c r="AS1166" s="32"/>
    </row>
    <row r="1167" spans="45:58" x14ac:dyDescent="0.2">
      <c r="AS1167" s="32"/>
    </row>
    <row r="1168" spans="45:58" x14ac:dyDescent="0.2">
      <c r="AS1168" s="32"/>
    </row>
    <row r="1169" spans="45:45" x14ac:dyDescent="0.2">
      <c r="AS1169" s="32"/>
    </row>
    <row r="1170" spans="45:45" x14ac:dyDescent="0.2">
      <c r="AS1170" s="32"/>
    </row>
    <row r="1171" spans="45:45" x14ac:dyDescent="0.2">
      <c r="AS1171" s="32"/>
    </row>
    <row r="1172" spans="45:45" x14ac:dyDescent="0.2">
      <c r="AS1172" s="32"/>
    </row>
    <row r="1173" spans="45:45" x14ac:dyDescent="0.2">
      <c r="AS1173" s="32"/>
    </row>
    <row r="1174" spans="45:45" x14ac:dyDescent="0.2">
      <c r="AS1174" s="32"/>
    </row>
    <row r="1175" spans="45:45" x14ac:dyDescent="0.2">
      <c r="AS1175" s="32"/>
    </row>
    <row r="1176" spans="45:45" x14ac:dyDescent="0.2">
      <c r="AS1176" s="32"/>
    </row>
    <row r="1177" spans="45:45" x14ac:dyDescent="0.2">
      <c r="AS1177" s="32"/>
    </row>
    <row r="1178" spans="45:45" x14ac:dyDescent="0.2">
      <c r="AS1178" s="32"/>
    </row>
    <row r="1179" spans="45:45" x14ac:dyDescent="0.2">
      <c r="AS1179" s="32"/>
    </row>
    <row r="1180" spans="45:45" x14ac:dyDescent="0.2">
      <c r="AS1180" s="32"/>
    </row>
    <row r="1181" spans="45:45" x14ac:dyDescent="0.2">
      <c r="AS1181" s="32"/>
    </row>
    <row r="1182" spans="45:45" x14ac:dyDescent="0.2">
      <c r="AS1182" s="32"/>
    </row>
    <row r="1183" spans="45:45" x14ac:dyDescent="0.2">
      <c r="AS1183" s="32"/>
    </row>
    <row r="1184" spans="45:45" x14ac:dyDescent="0.2">
      <c r="AS1184" s="32"/>
    </row>
    <row r="1185" spans="45:45" x14ac:dyDescent="0.2">
      <c r="AS1185" s="32"/>
    </row>
    <row r="1186" spans="45:45" x14ac:dyDescent="0.2">
      <c r="AS1186" s="32"/>
    </row>
    <row r="1187" spans="45:45" x14ac:dyDescent="0.2">
      <c r="AS1187" s="32"/>
    </row>
    <row r="1188" spans="45:45" x14ac:dyDescent="0.2">
      <c r="AS1188" s="32"/>
    </row>
    <row r="1189" spans="45:45" x14ac:dyDescent="0.2">
      <c r="AS1189" s="32"/>
    </row>
    <row r="1190" spans="45:45" x14ac:dyDescent="0.2">
      <c r="AS1190" s="32"/>
    </row>
    <row r="1191" spans="45:45" x14ac:dyDescent="0.2">
      <c r="AS1191" s="32"/>
    </row>
    <row r="1192" spans="45:45" x14ac:dyDescent="0.2">
      <c r="AS1192" s="32"/>
    </row>
    <row r="1193" spans="45:45" x14ac:dyDescent="0.2">
      <c r="AS1193" s="32"/>
    </row>
    <row r="1194" spans="45:45" x14ac:dyDescent="0.2">
      <c r="AS1194" s="32"/>
    </row>
    <row r="1195" spans="45:45" x14ac:dyDescent="0.2">
      <c r="AS1195" s="32"/>
    </row>
    <row r="1196" spans="45:45" x14ac:dyDescent="0.2">
      <c r="AS1196" s="32"/>
    </row>
    <row r="1197" spans="45:45" x14ac:dyDescent="0.2">
      <c r="AS1197" s="32"/>
    </row>
    <row r="1198" spans="45:45" x14ac:dyDescent="0.2">
      <c r="AS1198" s="32"/>
    </row>
    <row r="1199" spans="45:45" x14ac:dyDescent="0.2">
      <c r="AS1199" s="32"/>
    </row>
    <row r="1200" spans="45:45" x14ac:dyDescent="0.2">
      <c r="AS1200" s="32"/>
    </row>
    <row r="1201" spans="45:45" x14ac:dyDescent="0.2">
      <c r="AS1201" s="32"/>
    </row>
    <row r="1202" spans="45:45" x14ac:dyDescent="0.2">
      <c r="AS1202" s="32"/>
    </row>
    <row r="1203" spans="45:45" x14ac:dyDescent="0.2">
      <c r="AS1203" s="32"/>
    </row>
    <row r="1204" spans="45:45" x14ac:dyDescent="0.2">
      <c r="AS1204" s="32"/>
    </row>
    <row r="1205" spans="45:45" x14ac:dyDescent="0.2">
      <c r="AS1205" s="32"/>
    </row>
    <row r="1206" spans="45:45" x14ac:dyDescent="0.2">
      <c r="AS1206" s="32"/>
    </row>
    <row r="1207" spans="45:45" x14ac:dyDescent="0.2">
      <c r="AS1207" s="32"/>
    </row>
    <row r="1208" spans="45:45" x14ac:dyDescent="0.2">
      <c r="AS1208" s="32"/>
    </row>
    <row r="1209" spans="45:45" x14ac:dyDescent="0.2">
      <c r="AS1209" s="32"/>
    </row>
    <row r="1210" spans="45:45" x14ac:dyDescent="0.2">
      <c r="AS1210" s="32"/>
    </row>
    <row r="1211" spans="45:45" x14ac:dyDescent="0.2">
      <c r="AS1211" s="32"/>
    </row>
    <row r="1212" spans="45:45" x14ac:dyDescent="0.2">
      <c r="AS1212" s="32"/>
    </row>
    <row r="1213" spans="45:45" x14ac:dyDescent="0.2">
      <c r="AS1213" s="32"/>
    </row>
    <row r="1214" spans="45:45" x14ac:dyDescent="0.2">
      <c r="AS1214" s="32"/>
    </row>
    <row r="1215" spans="45:45" x14ac:dyDescent="0.2">
      <c r="AS1215" s="32"/>
    </row>
    <row r="1216" spans="45:45" x14ac:dyDescent="0.2">
      <c r="AS1216" s="32"/>
    </row>
    <row r="1217" spans="45:45" x14ac:dyDescent="0.2">
      <c r="AS1217" s="32"/>
    </row>
    <row r="1218" spans="45:45" x14ac:dyDescent="0.2">
      <c r="AS1218" s="32"/>
    </row>
    <row r="1219" spans="45:45" x14ac:dyDescent="0.2">
      <c r="AS1219" s="32"/>
    </row>
    <row r="1220" spans="45:45" x14ac:dyDescent="0.2">
      <c r="AS1220" s="32"/>
    </row>
    <row r="1221" spans="45:45" x14ac:dyDescent="0.2">
      <c r="AS1221" s="32"/>
    </row>
    <row r="1222" spans="45:45" x14ac:dyDescent="0.2">
      <c r="AS1222" s="32"/>
    </row>
    <row r="1223" spans="45:45" x14ac:dyDescent="0.2">
      <c r="AS1223" s="32"/>
    </row>
    <row r="1224" spans="45:45" x14ac:dyDescent="0.2">
      <c r="AS1224" s="32"/>
    </row>
    <row r="1225" spans="45:45" x14ac:dyDescent="0.2">
      <c r="AS1225" s="32"/>
    </row>
    <row r="1226" spans="45:45" x14ac:dyDescent="0.2">
      <c r="AS1226" s="32"/>
    </row>
    <row r="1227" spans="45:45" x14ac:dyDescent="0.2">
      <c r="AS1227" s="32"/>
    </row>
    <row r="1228" spans="45:45" x14ac:dyDescent="0.2">
      <c r="AS1228" s="32"/>
    </row>
    <row r="1229" spans="45:45" x14ac:dyDescent="0.2">
      <c r="AS1229" s="32"/>
    </row>
    <row r="1230" spans="45:45" x14ac:dyDescent="0.2">
      <c r="AS1230" s="32"/>
    </row>
    <row r="1231" spans="45:45" x14ac:dyDescent="0.2">
      <c r="AS1231" s="32"/>
    </row>
    <row r="1232" spans="45:45" x14ac:dyDescent="0.2">
      <c r="AS1232" s="32"/>
    </row>
    <row r="1233" spans="45:45" x14ac:dyDescent="0.2">
      <c r="AS1233" s="32"/>
    </row>
    <row r="1234" spans="45:45" x14ac:dyDescent="0.2">
      <c r="AS1234" s="32"/>
    </row>
    <row r="1235" spans="45:45" x14ac:dyDescent="0.2">
      <c r="AS1235" s="32"/>
    </row>
    <row r="1236" spans="45:45" x14ac:dyDescent="0.2">
      <c r="AS1236" s="32"/>
    </row>
    <row r="1237" spans="45:45" x14ac:dyDescent="0.2">
      <c r="AS1237" s="32"/>
    </row>
    <row r="1238" spans="45:45" x14ac:dyDescent="0.2">
      <c r="AS1238" s="32"/>
    </row>
    <row r="1239" spans="45:45" x14ac:dyDescent="0.2">
      <c r="AS1239" s="32"/>
    </row>
    <row r="1240" spans="45:45" x14ac:dyDescent="0.2">
      <c r="AS1240" s="32"/>
    </row>
    <row r="1241" spans="45:45" x14ac:dyDescent="0.2">
      <c r="AS1241" s="32"/>
    </row>
    <row r="1242" spans="45:45" x14ac:dyDescent="0.2">
      <c r="AS1242" s="32"/>
    </row>
    <row r="1243" spans="45:45" x14ac:dyDescent="0.2">
      <c r="AS1243" s="32"/>
    </row>
    <row r="1244" spans="45:45" x14ac:dyDescent="0.2">
      <c r="AS1244" s="32"/>
    </row>
    <row r="1245" spans="45:45" x14ac:dyDescent="0.2">
      <c r="AS1245" s="32"/>
    </row>
    <row r="1246" spans="45:45" x14ac:dyDescent="0.2">
      <c r="AS1246" s="32"/>
    </row>
    <row r="1247" spans="45:45" x14ac:dyDescent="0.2">
      <c r="AS1247" s="32"/>
    </row>
    <row r="1248" spans="45:45" x14ac:dyDescent="0.2">
      <c r="AS1248" s="32"/>
    </row>
    <row r="1249" spans="45:45" x14ac:dyDescent="0.2">
      <c r="AS1249" s="32"/>
    </row>
    <row r="1250" spans="45:45" x14ac:dyDescent="0.2">
      <c r="AS1250" s="32"/>
    </row>
    <row r="1251" spans="45:45" x14ac:dyDescent="0.2">
      <c r="AS1251" s="32"/>
    </row>
    <row r="1252" spans="45:45" x14ac:dyDescent="0.2">
      <c r="AS1252" s="32"/>
    </row>
    <row r="1253" spans="45:45" x14ac:dyDescent="0.2">
      <c r="AS1253" s="32"/>
    </row>
    <row r="1254" spans="45:45" x14ac:dyDescent="0.2">
      <c r="AS1254" s="32"/>
    </row>
    <row r="1255" spans="45:45" x14ac:dyDescent="0.2">
      <c r="AS1255" s="32"/>
    </row>
    <row r="1256" spans="45:45" x14ac:dyDescent="0.2">
      <c r="AS1256" s="32"/>
    </row>
    <row r="1257" spans="45:45" x14ac:dyDescent="0.2">
      <c r="AS1257" s="32"/>
    </row>
    <row r="1258" spans="45:45" x14ac:dyDescent="0.2">
      <c r="AS1258" s="32"/>
    </row>
    <row r="1259" spans="45:45" x14ac:dyDescent="0.2">
      <c r="AS1259" s="32"/>
    </row>
    <row r="1260" spans="45:45" x14ac:dyDescent="0.2">
      <c r="AS1260" s="32"/>
    </row>
    <row r="1261" spans="45:45" x14ac:dyDescent="0.2">
      <c r="AS1261" s="32"/>
    </row>
    <row r="1262" spans="45:45" x14ac:dyDescent="0.2">
      <c r="AS1262" s="32"/>
    </row>
    <row r="1263" spans="45:45" x14ac:dyDescent="0.2">
      <c r="AS1263" s="32"/>
    </row>
    <row r="1264" spans="45:45" x14ac:dyDescent="0.2">
      <c r="AS1264" s="32"/>
    </row>
    <row r="1265" spans="45:45" x14ac:dyDescent="0.2">
      <c r="AS1265" s="32"/>
    </row>
    <row r="1266" spans="45:45" x14ac:dyDescent="0.2">
      <c r="AS1266" s="32"/>
    </row>
    <row r="1267" spans="45:45" x14ac:dyDescent="0.2">
      <c r="AS1267" s="32"/>
    </row>
    <row r="1268" spans="45:45" x14ac:dyDescent="0.2">
      <c r="AS1268" s="32"/>
    </row>
    <row r="1269" spans="45:45" x14ac:dyDescent="0.2">
      <c r="AS1269" s="32"/>
    </row>
    <row r="1270" spans="45:45" x14ac:dyDescent="0.2">
      <c r="AS1270" s="32"/>
    </row>
    <row r="1271" spans="45:45" x14ac:dyDescent="0.2">
      <c r="AS1271" s="32"/>
    </row>
    <row r="1272" spans="45:45" x14ac:dyDescent="0.2">
      <c r="AS1272" s="32"/>
    </row>
    <row r="1273" spans="45:45" x14ac:dyDescent="0.2">
      <c r="AS1273" s="32"/>
    </row>
    <row r="1274" spans="45:45" x14ac:dyDescent="0.2">
      <c r="AS1274" s="32"/>
    </row>
    <row r="1275" spans="45:45" x14ac:dyDescent="0.2">
      <c r="AS1275" s="32"/>
    </row>
    <row r="1276" spans="45:45" x14ac:dyDescent="0.2">
      <c r="AS1276" s="32"/>
    </row>
    <row r="1277" spans="45:45" x14ac:dyDescent="0.2">
      <c r="AS1277" s="32"/>
    </row>
    <row r="1278" spans="45:45" x14ac:dyDescent="0.2">
      <c r="AS1278" s="32"/>
    </row>
    <row r="1279" spans="45:45" x14ac:dyDescent="0.2">
      <c r="AS1279" s="32"/>
    </row>
    <row r="1280" spans="45:45" x14ac:dyDescent="0.2">
      <c r="AS1280" s="32"/>
    </row>
    <row r="1281" spans="45:45" x14ac:dyDescent="0.2">
      <c r="AS1281" s="32"/>
    </row>
    <row r="1282" spans="45:45" x14ac:dyDescent="0.2">
      <c r="AS1282" s="32"/>
    </row>
    <row r="1283" spans="45:45" x14ac:dyDescent="0.2">
      <c r="AS1283" s="32"/>
    </row>
    <row r="1284" spans="45:45" x14ac:dyDescent="0.2">
      <c r="AS1284" s="32"/>
    </row>
    <row r="1285" spans="45:45" x14ac:dyDescent="0.2">
      <c r="AS1285" s="32"/>
    </row>
    <row r="1286" spans="45:45" x14ac:dyDescent="0.2">
      <c r="AS1286" s="32"/>
    </row>
    <row r="1287" spans="45:45" x14ac:dyDescent="0.2">
      <c r="AS1287" s="32"/>
    </row>
    <row r="1288" spans="45:45" x14ac:dyDescent="0.2">
      <c r="AS1288" s="32"/>
    </row>
    <row r="1289" spans="45:45" x14ac:dyDescent="0.2">
      <c r="AS1289" s="32"/>
    </row>
    <row r="1290" spans="45:45" x14ac:dyDescent="0.2">
      <c r="AS1290" s="32"/>
    </row>
    <row r="1291" spans="45:45" x14ac:dyDescent="0.2">
      <c r="AS1291" s="32"/>
    </row>
    <row r="1292" spans="45:45" x14ac:dyDescent="0.2">
      <c r="AS1292" s="32"/>
    </row>
    <row r="1293" spans="45:45" x14ac:dyDescent="0.2">
      <c r="AS1293" s="32"/>
    </row>
    <row r="1294" spans="45:45" x14ac:dyDescent="0.2">
      <c r="AS1294" s="32"/>
    </row>
    <row r="1295" spans="45:45" x14ac:dyDescent="0.2">
      <c r="AS1295" s="32"/>
    </row>
    <row r="1296" spans="45:45" x14ac:dyDescent="0.2">
      <c r="AS1296" s="32"/>
    </row>
    <row r="1297" spans="45:45" x14ac:dyDescent="0.2">
      <c r="AS1297" s="32"/>
    </row>
    <row r="1298" spans="45:45" x14ac:dyDescent="0.2">
      <c r="AS1298" s="32"/>
    </row>
    <row r="1299" spans="45:45" x14ac:dyDescent="0.2">
      <c r="AS1299" s="32"/>
    </row>
    <row r="1300" spans="45:45" x14ac:dyDescent="0.2">
      <c r="AS1300" s="32"/>
    </row>
    <row r="1301" spans="45:45" x14ac:dyDescent="0.2">
      <c r="AS1301" s="32"/>
    </row>
    <row r="1302" spans="45:45" x14ac:dyDescent="0.2">
      <c r="AS1302" s="32"/>
    </row>
    <row r="1303" spans="45:45" x14ac:dyDescent="0.2">
      <c r="AS1303" s="32"/>
    </row>
    <row r="1304" spans="45:45" x14ac:dyDescent="0.2">
      <c r="AS1304" s="32"/>
    </row>
    <row r="1305" spans="45:45" x14ac:dyDescent="0.2">
      <c r="AS1305" s="32"/>
    </row>
    <row r="1306" spans="45:45" x14ac:dyDescent="0.2">
      <c r="AS1306" s="32"/>
    </row>
    <row r="1307" spans="45:45" x14ac:dyDescent="0.2">
      <c r="AS1307" s="32"/>
    </row>
    <row r="1308" spans="45:45" x14ac:dyDescent="0.2">
      <c r="AS1308" s="32"/>
    </row>
    <row r="1309" spans="45:45" x14ac:dyDescent="0.2">
      <c r="AS1309" s="32"/>
    </row>
    <row r="1310" spans="45:45" x14ac:dyDescent="0.2">
      <c r="AS1310" s="32"/>
    </row>
    <row r="1311" spans="45:45" x14ac:dyDescent="0.2">
      <c r="AS1311" s="32"/>
    </row>
    <row r="1312" spans="45:45" x14ac:dyDescent="0.2">
      <c r="AS1312" s="32"/>
    </row>
    <row r="1313" spans="45:45" x14ac:dyDescent="0.2">
      <c r="AS1313" s="32"/>
    </row>
    <row r="1314" spans="45:45" x14ac:dyDescent="0.2">
      <c r="AS1314" s="32"/>
    </row>
    <row r="1315" spans="45:45" x14ac:dyDescent="0.2">
      <c r="AS1315" s="32"/>
    </row>
    <row r="1316" spans="45:45" x14ac:dyDescent="0.2">
      <c r="AS1316" s="32"/>
    </row>
    <row r="1317" spans="45:45" x14ac:dyDescent="0.2">
      <c r="AS1317" s="32"/>
    </row>
    <row r="1318" spans="45:45" x14ac:dyDescent="0.2">
      <c r="AS1318" s="32"/>
    </row>
    <row r="1319" spans="45:45" x14ac:dyDescent="0.2">
      <c r="AS1319" s="32"/>
    </row>
    <row r="1320" spans="45:45" x14ac:dyDescent="0.2">
      <c r="AS1320" s="32"/>
    </row>
    <row r="1321" spans="45:45" x14ac:dyDescent="0.2">
      <c r="AS1321" s="32"/>
    </row>
    <row r="1322" spans="45:45" x14ac:dyDescent="0.2">
      <c r="AS1322" s="32"/>
    </row>
    <row r="1323" spans="45:45" x14ac:dyDescent="0.2">
      <c r="AS1323" s="32"/>
    </row>
    <row r="1324" spans="45:45" x14ac:dyDescent="0.2">
      <c r="AS1324" s="32"/>
    </row>
    <row r="1325" spans="45:45" x14ac:dyDescent="0.2">
      <c r="AS1325" s="32"/>
    </row>
    <row r="1326" spans="45:45" x14ac:dyDescent="0.2">
      <c r="AS1326" s="32"/>
    </row>
    <row r="1327" spans="45:45" x14ac:dyDescent="0.2">
      <c r="AS1327" s="32"/>
    </row>
    <row r="1328" spans="45:45" x14ac:dyDescent="0.2">
      <c r="AS1328" s="32"/>
    </row>
    <row r="1329" spans="45:45" x14ac:dyDescent="0.2">
      <c r="AS1329" s="32"/>
    </row>
    <row r="1330" spans="45:45" x14ac:dyDescent="0.2">
      <c r="AS1330" s="32"/>
    </row>
    <row r="1331" spans="45:45" x14ac:dyDescent="0.2">
      <c r="AS1331" s="32"/>
    </row>
    <row r="1332" spans="45:45" x14ac:dyDescent="0.2">
      <c r="AS1332" s="32"/>
    </row>
    <row r="1333" spans="45:45" x14ac:dyDescent="0.2">
      <c r="AS1333" s="32"/>
    </row>
    <row r="1334" spans="45:45" x14ac:dyDescent="0.2">
      <c r="AS1334" s="32"/>
    </row>
    <row r="1335" spans="45:45" x14ac:dyDescent="0.2">
      <c r="AS1335" s="32"/>
    </row>
    <row r="1336" spans="45:45" x14ac:dyDescent="0.2">
      <c r="AS1336" s="32"/>
    </row>
    <row r="1337" spans="45:45" x14ac:dyDescent="0.2">
      <c r="AS1337" s="32"/>
    </row>
    <row r="1338" spans="45:45" x14ac:dyDescent="0.2">
      <c r="AS1338" s="32"/>
    </row>
    <row r="1339" spans="45:45" x14ac:dyDescent="0.2">
      <c r="AS1339" s="32"/>
    </row>
    <row r="1340" spans="45:45" x14ac:dyDescent="0.2">
      <c r="AS1340" s="32"/>
    </row>
    <row r="1341" spans="45:45" x14ac:dyDescent="0.2">
      <c r="AS1341" s="32"/>
    </row>
    <row r="1342" spans="45:45" x14ac:dyDescent="0.2">
      <c r="AS1342" s="32"/>
    </row>
    <row r="1343" spans="45:45" x14ac:dyDescent="0.2">
      <c r="AS1343" s="32"/>
    </row>
    <row r="1344" spans="45:45" x14ac:dyDescent="0.2">
      <c r="AS1344" s="32"/>
    </row>
    <row r="1345" spans="45:45" x14ac:dyDescent="0.2">
      <c r="AS1345" s="32"/>
    </row>
    <row r="1346" spans="45:45" x14ac:dyDescent="0.2">
      <c r="AS1346" s="32"/>
    </row>
    <row r="1347" spans="45:45" x14ac:dyDescent="0.2">
      <c r="AS1347" s="32"/>
    </row>
    <row r="1348" spans="45:45" x14ac:dyDescent="0.2">
      <c r="AS1348" s="32"/>
    </row>
    <row r="1349" spans="45:45" x14ac:dyDescent="0.2">
      <c r="AS1349" s="32"/>
    </row>
    <row r="1350" spans="45:45" x14ac:dyDescent="0.2">
      <c r="AS1350" s="32"/>
    </row>
    <row r="1351" spans="45:45" x14ac:dyDescent="0.2">
      <c r="AS1351" s="32"/>
    </row>
    <row r="1352" spans="45:45" x14ac:dyDescent="0.2">
      <c r="AS1352" s="32"/>
    </row>
    <row r="1353" spans="45:45" x14ac:dyDescent="0.2">
      <c r="AS1353" s="32"/>
    </row>
    <row r="1354" spans="45:45" x14ac:dyDescent="0.2">
      <c r="AS1354" s="32"/>
    </row>
    <row r="1355" spans="45:45" x14ac:dyDescent="0.2">
      <c r="AS1355" s="32"/>
    </row>
    <row r="1356" spans="45:45" x14ac:dyDescent="0.2">
      <c r="AS1356" s="32"/>
    </row>
    <row r="1357" spans="45:45" x14ac:dyDescent="0.2">
      <c r="AS1357" s="32"/>
    </row>
    <row r="1358" spans="45:45" x14ac:dyDescent="0.2">
      <c r="AS1358" s="32"/>
    </row>
    <row r="1359" spans="45:45" x14ac:dyDescent="0.2">
      <c r="AS1359" s="32"/>
    </row>
    <row r="1360" spans="45:45" x14ac:dyDescent="0.2">
      <c r="AS1360" s="32"/>
    </row>
    <row r="1361" spans="45:45" x14ac:dyDescent="0.2">
      <c r="AS1361" s="32"/>
    </row>
    <row r="1362" spans="45:45" x14ac:dyDescent="0.2">
      <c r="AS1362" s="32"/>
    </row>
    <row r="1363" spans="45:45" x14ac:dyDescent="0.2">
      <c r="AS1363" s="32"/>
    </row>
    <row r="1364" spans="45:45" x14ac:dyDescent="0.2">
      <c r="AS1364" s="32"/>
    </row>
    <row r="1365" spans="45:45" x14ac:dyDescent="0.2">
      <c r="AS1365" s="32"/>
    </row>
    <row r="1366" spans="45:45" x14ac:dyDescent="0.2">
      <c r="AS1366" s="32"/>
    </row>
    <row r="1367" spans="45:45" x14ac:dyDescent="0.2">
      <c r="AS1367" s="32"/>
    </row>
    <row r="1368" spans="45:45" x14ac:dyDescent="0.2">
      <c r="AS1368" s="32"/>
    </row>
    <row r="1369" spans="45:45" x14ac:dyDescent="0.2">
      <c r="AS1369" s="32"/>
    </row>
    <row r="1370" spans="45:45" x14ac:dyDescent="0.2">
      <c r="AS1370" s="32"/>
    </row>
    <row r="1371" spans="45:45" x14ac:dyDescent="0.2">
      <c r="AS1371" s="32"/>
    </row>
    <row r="1372" spans="45:45" x14ac:dyDescent="0.2">
      <c r="AS1372" s="32"/>
    </row>
    <row r="1373" spans="45:45" x14ac:dyDescent="0.2">
      <c r="AS1373" s="32"/>
    </row>
    <row r="1374" spans="45:45" x14ac:dyDescent="0.2">
      <c r="AS1374" s="32"/>
    </row>
    <row r="1375" spans="45:45" x14ac:dyDescent="0.2">
      <c r="AS1375" s="32"/>
    </row>
    <row r="1376" spans="45:45" x14ac:dyDescent="0.2">
      <c r="AS1376" s="32"/>
    </row>
    <row r="1377" spans="45:45" x14ac:dyDescent="0.2">
      <c r="AS1377" s="32"/>
    </row>
    <row r="1378" spans="45:45" x14ac:dyDescent="0.2">
      <c r="AS1378" s="32"/>
    </row>
    <row r="1379" spans="45:45" x14ac:dyDescent="0.2">
      <c r="AS1379" s="32"/>
    </row>
    <row r="1380" spans="45:45" x14ac:dyDescent="0.2">
      <c r="AS1380" s="32"/>
    </row>
    <row r="1381" spans="45:45" x14ac:dyDescent="0.2">
      <c r="AS1381" s="32"/>
    </row>
    <row r="1382" spans="45:45" x14ac:dyDescent="0.2">
      <c r="AS1382" s="32"/>
    </row>
    <row r="1383" spans="45:45" x14ac:dyDescent="0.2">
      <c r="AS1383" s="32"/>
    </row>
    <row r="1384" spans="45:45" x14ac:dyDescent="0.2">
      <c r="AS1384" s="32"/>
    </row>
    <row r="1385" spans="45:45" x14ac:dyDescent="0.2">
      <c r="AS1385" s="32"/>
    </row>
    <row r="1386" spans="45:45" x14ac:dyDescent="0.2">
      <c r="AS1386" s="32"/>
    </row>
    <row r="1387" spans="45:45" x14ac:dyDescent="0.2">
      <c r="AS1387" s="32"/>
    </row>
    <row r="1388" spans="45:45" x14ac:dyDescent="0.2">
      <c r="AS1388" s="32"/>
    </row>
    <row r="1389" spans="45:45" x14ac:dyDescent="0.2">
      <c r="AS1389" s="32"/>
    </row>
    <row r="1390" spans="45:45" x14ac:dyDescent="0.2">
      <c r="AS1390" s="32"/>
    </row>
    <row r="1391" spans="45:45" x14ac:dyDescent="0.2">
      <c r="AS1391" s="32"/>
    </row>
    <row r="1392" spans="45:45" x14ac:dyDescent="0.2">
      <c r="AS1392" s="32"/>
    </row>
    <row r="1393" spans="45:45" x14ac:dyDescent="0.2">
      <c r="AS1393" s="32"/>
    </row>
    <row r="1394" spans="45:45" x14ac:dyDescent="0.2">
      <c r="AS1394" s="32"/>
    </row>
    <row r="1395" spans="45:45" x14ac:dyDescent="0.2">
      <c r="AS1395" s="32"/>
    </row>
    <row r="1396" spans="45:45" x14ac:dyDescent="0.2">
      <c r="AS1396" s="32"/>
    </row>
    <row r="1397" spans="45:45" x14ac:dyDescent="0.2">
      <c r="AS1397" s="32"/>
    </row>
    <row r="1398" spans="45:45" x14ac:dyDescent="0.2">
      <c r="AS1398" s="32"/>
    </row>
    <row r="1399" spans="45:45" x14ac:dyDescent="0.2">
      <c r="AS1399" s="32"/>
    </row>
    <row r="1400" spans="45:45" x14ac:dyDescent="0.2">
      <c r="AS1400" s="32"/>
    </row>
    <row r="1401" spans="45:45" x14ac:dyDescent="0.2">
      <c r="AS1401" s="32"/>
    </row>
    <row r="1402" spans="45:45" x14ac:dyDescent="0.2">
      <c r="AS1402" s="32"/>
    </row>
    <row r="1403" spans="45:45" x14ac:dyDescent="0.2">
      <c r="AS1403" s="32"/>
    </row>
    <row r="1404" spans="45:45" x14ac:dyDescent="0.2">
      <c r="AS1404" s="32"/>
    </row>
    <row r="1405" spans="45:45" x14ac:dyDescent="0.2">
      <c r="AS1405" s="32"/>
    </row>
    <row r="1406" spans="45:45" x14ac:dyDescent="0.2">
      <c r="AS1406" s="32"/>
    </row>
    <row r="1407" spans="45:45" x14ac:dyDescent="0.2">
      <c r="AS1407" s="32"/>
    </row>
    <row r="1408" spans="45:45" x14ac:dyDescent="0.2">
      <c r="AS1408" s="32"/>
    </row>
    <row r="1409" spans="45:45" x14ac:dyDescent="0.2">
      <c r="AS1409" s="32"/>
    </row>
    <row r="1410" spans="45:45" x14ac:dyDescent="0.2">
      <c r="AS1410" s="32"/>
    </row>
    <row r="1411" spans="45:45" x14ac:dyDescent="0.2">
      <c r="AS1411" s="32"/>
    </row>
    <row r="1412" spans="45:45" x14ac:dyDescent="0.2">
      <c r="AS1412" s="32"/>
    </row>
    <row r="1413" spans="45:45" x14ac:dyDescent="0.2">
      <c r="AS1413" s="32"/>
    </row>
    <row r="1414" spans="45:45" x14ac:dyDescent="0.2">
      <c r="AS1414" s="32"/>
    </row>
    <row r="1415" spans="45:45" x14ac:dyDescent="0.2">
      <c r="AS1415" s="32"/>
    </row>
    <row r="1416" spans="45:45" x14ac:dyDescent="0.2">
      <c r="AS1416" s="32"/>
    </row>
    <row r="1417" spans="45:45" x14ac:dyDescent="0.2">
      <c r="AS1417" s="32"/>
    </row>
    <row r="1418" spans="45:45" x14ac:dyDescent="0.2">
      <c r="AS1418" s="32"/>
    </row>
    <row r="1419" spans="45:45" x14ac:dyDescent="0.2">
      <c r="AS1419" s="32"/>
    </row>
    <row r="1420" spans="45:45" x14ac:dyDescent="0.2">
      <c r="AS1420" s="32"/>
    </row>
    <row r="1421" spans="45:45" x14ac:dyDescent="0.2">
      <c r="AS1421" s="32"/>
    </row>
    <row r="1422" spans="45:45" x14ac:dyDescent="0.2">
      <c r="AS1422" s="32"/>
    </row>
    <row r="1423" spans="45:45" x14ac:dyDescent="0.2">
      <c r="AS1423" s="32"/>
    </row>
    <row r="1424" spans="45:45" x14ac:dyDescent="0.2">
      <c r="AS1424" s="32"/>
    </row>
    <row r="1425" spans="45:45" x14ac:dyDescent="0.2">
      <c r="AS1425" s="32"/>
    </row>
    <row r="1426" spans="45:45" x14ac:dyDescent="0.2">
      <c r="AS1426" s="32"/>
    </row>
    <row r="1427" spans="45:45" x14ac:dyDescent="0.2">
      <c r="AS1427" s="32"/>
    </row>
    <row r="1428" spans="45:45" x14ac:dyDescent="0.2">
      <c r="AS1428" s="32"/>
    </row>
    <row r="1429" spans="45:45" x14ac:dyDescent="0.2">
      <c r="AS1429" s="32"/>
    </row>
    <row r="1430" spans="45:45" x14ac:dyDescent="0.2">
      <c r="AS1430" s="32"/>
    </row>
    <row r="1431" spans="45:45" x14ac:dyDescent="0.2">
      <c r="AS1431" s="32"/>
    </row>
    <row r="1432" spans="45:45" x14ac:dyDescent="0.2">
      <c r="AS1432" s="32"/>
    </row>
    <row r="1433" spans="45:45" x14ac:dyDescent="0.2">
      <c r="AS1433" s="32"/>
    </row>
    <row r="1434" spans="45:45" x14ac:dyDescent="0.2">
      <c r="AS1434" s="32"/>
    </row>
    <row r="1435" spans="45:45" x14ac:dyDescent="0.2">
      <c r="AS1435" s="32"/>
    </row>
    <row r="1436" spans="45:45" x14ac:dyDescent="0.2">
      <c r="AS1436" s="32"/>
    </row>
    <row r="1437" spans="45:45" x14ac:dyDescent="0.2">
      <c r="AS1437" s="32"/>
    </row>
    <row r="1438" spans="45:45" x14ac:dyDescent="0.2">
      <c r="AS1438" s="32"/>
    </row>
    <row r="1439" spans="45:45" x14ac:dyDescent="0.2">
      <c r="AS1439" s="32"/>
    </row>
    <row r="1440" spans="45:45" x14ac:dyDescent="0.2">
      <c r="AS1440" s="32"/>
    </row>
    <row r="1441" spans="45:45" x14ac:dyDescent="0.2">
      <c r="AS1441" s="32"/>
    </row>
    <row r="1442" spans="45:45" x14ac:dyDescent="0.2">
      <c r="AS1442" s="32"/>
    </row>
    <row r="1443" spans="45:45" x14ac:dyDescent="0.2">
      <c r="AS1443" s="32"/>
    </row>
    <row r="1444" spans="45:45" x14ac:dyDescent="0.2">
      <c r="AS1444" s="32"/>
    </row>
    <row r="1445" spans="45:45" x14ac:dyDescent="0.2">
      <c r="AS1445" s="32"/>
    </row>
  </sheetData>
  <mergeCells count="7">
    <mergeCell ref="A97:F97"/>
    <mergeCell ref="A13:F13"/>
    <mergeCell ref="A27:F27"/>
    <mergeCell ref="A41:F41"/>
    <mergeCell ref="A55:F55"/>
    <mergeCell ref="A69:F69"/>
    <mergeCell ref="A83:F8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J27" sqref="I27:J27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3" t="s">
        <v>117</v>
      </c>
      <c r="B2" s="73"/>
      <c r="C2" s="73"/>
      <c r="D2" s="73"/>
      <c r="E2" s="73"/>
      <c r="F2" s="73"/>
      <c r="G2" s="73"/>
      <c r="P2" s="73" t="s">
        <v>140</v>
      </c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</row>
    <row r="3" spans="1:38" ht="17.25" x14ac:dyDescent="0.2">
      <c r="B3" s="15" t="s">
        <v>1004</v>
      </c>
      <c r="C3" s="13">
        <v>5</v>
      </c>
      <c r="D3" s="15" t="s">
        <v>1005</v>
      </c>
      <c r="E3" s="13">
        <v>5</v>
      </c>
      <c r="F3" s="15" t="s">
        <v>1006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INDEX(属性投放!DX$15:DX$18,新神器!$C$3-1)*INDEX(属性投放!$DX$6:$DX$10,新神器!$E$3)*新神器!$G$3</f>
        <v>57798</v>
      </c>
      <c r="F5" s="23">
        <f>INDEX(属性投放!DY$15:DY$18,新神器!$C$3-1)*INDEX(属性投放!$DX$6:$DX$10,新神器!$E$3)*新神器!$G$3</f>
        <v>28924.2</v>
      </c>
      <c r="G5" s="23">
        <f>INDEX(属性投放!DZ$15:DZ$18,新神器!$C$3-1)*INDEX(属性投放!$DX$6:$DX$10,新神器!$E$3)*新神器!$G$3/2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3" t="s">
        <v>137</v>
      </c>
      <c r="B17" s="73"/>
      <c r="C17" s="73"/>
      <c r="D17" s="73"/>
      <c r="E17" s="73"/>
      <c r="F17" s="73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4" t="s">
        <v>138</v>
      </c>
      <c r="B28" s="74"/>
      <c r="C28" s="74"/>
      <c r="D28" s="74"/>
      <c r="E28" s="74"/>
      <c r="F28" s="74"/>
      <c r="G28" s="74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3" t="s">
        <v>186</v>
      </c>
      <c r="D3" s="73"/>
      <c r="E3" s="73"/>
      <c r="F3" s="73"/>
      <c r="G3" s="73" t="s">
        <v>187</v>
      </c>
      <c r="H3" s="73"/>
      <c r="I3" s="73"/>
      <c r="J3" s="73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3" t="s">
        <v>338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N2" s="32"/>
      <c r="O2" s="32"/>
      <c r="P2" s="32"/>
      <c r="R2" s="73" t="s">
        <v>72</v>
      </c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L626"/>
  <sheetViews>
    <sheetView zoomScaleNormal="100" workbookViewId="0">
      <selection activeCell="H26" sqref="H26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4" width="9" style="32"/>
    <col min="45" max="45" width="13.375" style="32" customWidth="1"/>
    <col min="46" max="46" width="7.75" style="32" customWidth="1"/>
    <col min="47" max="47" width="9.625" style="32" customWidth="1"/>
    <col min="48" max="48" width="9" style="32" customWidth="1"/>
    <col min="49" max="49" width="8.875" style="32" customWidth="1"/>
    <col min="50" max="50" width="9" style="32"/>
    <col min="51" max="52" width="10.625" style="32" customWidth="1"/>
    <col min="53" max="55" width="9" style="32"/>
    <col min="56" max="56" width="13.625" style="32" customWidth="1"/>
    <col min="57" max="59" width="9" style="32"/>
    <col min="60" max="60" width="9.625" style="32" customWidth="1"/>
    <col min="61" max="70" width="9" style="32"/>
    <col min="71" max="71" width="9.875" style="32" customWidth="1"/>
    <col min="72" max="79" width="9" style="32"/>
    <col min="80" max="80" width="10.25" style="19" customWidth="1"/>
    <col min="81" max="81" width="12" bestFit="1" customWidth="1"/>
    <col min="82" max="82" width="7.625" customWidth="1"/>
    <col min="83" max="83" width="10.5" customWidth="1"/>
    <col min="84" max="84" width="10.125" customWidth="1"/>
    <col min="85" max="85" width="17.25" customWidth="1"/>
    <col min="86" max="86" width="19.375" style="32" customWidth="1"/>
    <col min="89" max="89" width="9" style="19"/>
    <col min="98" max="98" width="9" style="32"/>
    <col min="102" max="103" width="9" style="32"/>
    <col min="104" max="104" width="10.375" customWidth="1"/>
    <col min="105" max="105" width="15.125" customWidth="1"/>
    <col min="106" max="106" width="39.75" customWidth="1"/>
    <col min="107" max="107" width="10.5" customWidth="1"/>
    <col min="109" max="113" width="9" style="32"/>
    <col min="117" max="117" width="9.625" customWidth="1"/>
    <col min="120" max="122" width="9" style="32"/>
    <col min="123" max="123" width="9" customWidth="1"/>
    <col min="127" max="127" width="9" style="32"/>
    <col min="128" max="128" width="9.5" customWidth="1"/>
    <col min="129" max="129" width="10" customWidth="1"/>
    <col min="130" max="130" width="10" style="32" customWidth="1"/>
    <col min="131" max="131" width="9.875" customWidth="1"/>
    <col min="132" max="132" width="10.75" customWidth="1"/>
    <col min="133" max="133" width="9.75" style="32" customWidth="1"/>
    <col min="134" max="134" width="12.625" customWidth="1"/>
    <col min="135" max="135" width="8.375" style="32" customWidth="1"/>
    <col min="136" max="138" width="7.25" style="32" customWidth="1"/>
    <col min="141" max="141" width="9" style="32"/>
    <col min="142" max="142" width="19" style="32" customWidth="1"/>
    <col min="143" max="144" width="9" style="32"/>
    <col min="146" max="146" width="16.625" style="32" customWidth="1"/>
    <col min="147" max="147" width="8.875" style="32" customWidth="1"/>
    <col min="149" max="149" width="11.625" customWidth="1"/>
    <col min="150" max="150" width="9.625" bestFit="1" customWidth="1"/>
    <col min="153" max="153" width="18.125" style="32" customWidth="1"/>
    <col min="154" max="154" width="8.375" style="32" customWidth="1"/>
    <col min="156" max="156" width="12.875" customWidth="1"/>
    <col min="157" max="157" width="10.625" customWidth="1"/>
    <col min="160" max="160" width="9" style="32"/>
    <col min="161" max="161" width="8.25" style="32" customWidth="1"/>
    <col min="162" max="162" width="19.875" style="32" customWidth="1"/>
    <col min="166" max="166" width="12.125" customWidth="1"/>
    <col min="167" max="167" width="9" style="32"/>
  </cols>
  <sheetData>
    <row r="2" spans="1:168" s="32" customFormat="1" x14ac:dyDescent="0.2">
      <c r="AX2" s="32">
        <v>10</v>
      </c>
      <c r="AY2" s="32">
        <v>1</v>
      </c>
      <c r="BH2" s="32">
        <v>1800</v>
      </c>
      <c r="BI2" s="32">
        <v>1800</v>
      </c>
      <c r="BJ2" s="32">
        <v>2000</v>
      </c>
      <c r="BK2" s="32">
        <v>500</v>
      </c>
      <c r="BL2" s="32">
        <v>400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  <c r="BS2" s="32">
        <v>500</v>
      </c>
    </row>
    <row r="3" spans="1:168" s="19" customFormat="1" ht="20.25" x14ac:dyDescent="0.2">
      <c r="A3" s="15" t="s">
        <v>877</v>
      </c>
      <c r="B3" s="13">
        <v>4</v>
      </c>
      <c r="C3" s="15" t="s">
        <v>1018</v>
      </c>
      <c r="D3" s="13">
        <v>1</v>
      </c>
      <c r="E3" s="15" t="s">
        <v>384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73" t="s">
        <v>503</v>
      </c>
      <c r="X3" s="73"/>
      <c r="Y3" s="73"/>
      <c r="Z3" s="73"/>
      <c r="AA3" s="73"/>
      <c r="AB3" s="73"/>
      <c r="AC3" s="73"/>
      <c r="AD3" s="73"/>
      <c r="AE3" s="32"/>
      <c r="AF3" s="32" t="s">
        <v>413</v>
      </c>
      <c r="AG3" s="32" t="s">
        <v>414</v>
      </c>
      <c r="AH3" s="32" t="s">
        <v>415</v>
      </c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15" t="s">
        <v>878</v>
      </c>
      <c r="AT3" s="13">
        <v>4</v>
      </c>
      <c r="AU3" s="15" t="s">
        <v>1023</v>
      </c>
      <c r="AV3" s="13">
        <v>1</v>
      </c>
      <c r="AW3" s="32"/>
      <c r="AZ3" s="32"/>
      <c r="BA3" s="32"/>
      <c r="BB3" s="32"/>
      <c r="BC3" s="32"/>
      <c r="BD3" s="32"/>
      <c r="BE3" s="32"/>
      <c r="BF3" s="32"/>
      <c r="BG3" s="32"/>
      <c r="BH3" s="32" t="s">
        <v>474</v>
      </c>
      <c r="BI3" s="32" t="s">
        <v>475</v>
      </c>
      <c r="BJ3" s="32" t="s">
        <v>476</v>
      </c>
      <c r="BK3" s="32" t="s">
        <v>480</v>
      </c>
      <c r="BL3" s="32" t="s">
        <v>506</v>
      </c>
      <c r="BM3" s="32" t="s">
        <v>507</v>
      </c>
      <c r="BN3" s="32" t="s">
        <v>529</v>
      </c>
      <c r="BO3" s="32" t="s">
        <v>530</v>
      </c>
      <c r="BP3" s="32" t="s">
        <v>531</v>
      </c>
      <c r="BQ3" s="32" t="s">
        <v>532</v>
      </c>
      <c r="BR3" s="32" t="s">
        <v>533</v>
      </c>
      <c r="BS3" s="32" t="s">
        <v>534</v>
      </c>
      <c r="BT3" s="32"/>
      <c r="BU3" s="32"/>
      <c r="BV3" s="73" t="s">
        <v>489</v>
      </c>
      <c r="BW3" s="73"/>
      <c r="BX3" s="73"/>
      <c r="BY3" s="73"/>
      <c r="BZ3" s="32"/>
      <c r="CA3" s="32"/>
      <c r="CH3" s="32"/>
      <c r="CL3" s="19" t="s">
        <v>361</v>
      </c>
      <c r="CM3" s="19" t="s">
        <v>362</v>
      </c>
      <c r="CN3" s="19" t="s">
        <v>363</v>
      </c>
      <c r="CO3" s="19" t="s">
        <v>364</v>
      </c>
      <c r="CP3" s="19" t="s">
        <v>365</v>
      </c>
      <c r="CQ3" s="19" t="s">
        <v>366</v>
      </c>
      <c r="CR3" s="19" t="s">
        <v>367</v>
      </c>
      <c r="CS3" s="19" t="s">
        <v>368</v>
      </c>
      <c r="CT3" s="32"/>
      <c r="CX3" s="32"/>
      <c r="CY3" s="32"/>
      <c r="DE3" s="32"/>
      <c r="DF3" s="32"/>
      <c r="DG3" s="32"/>
      <c r="DH3" s="32"/>
      <c r="DI3" s="32"/>
      <c r="DM3" s="19">
        <v>5</v>
      </c>
      <c r="DN3" s="19">
        <v>10</v>
      </c>
      <c r="DO3" s="19">
        <v>1</v>
      </c>
      <c r="DP3" s="32"/>
      <c r="DQ3" s="32"/>
      <c r="DR3" s="32"/>
      <c r="DW3" s="32"/>
      <c r="DZ3" s="32"/>
      <c r="EC3" s="32"/>
      <c r="EE3" s="32"/>
      <c r="EF3" s="32"/>
      <c r="EG3" s="32"/>
      <c r="EH3" s="32"/>
      <c r="EK3" s="32"/>
      <c r="EL3" s="32"/>
      <c r="EM3" s="32"/>
      <c r="EN3" s="32"/>
      <c r="EO3" s="73" t="s">
        <v>437</v>
      </c>
      <c r="EP3" s="73"/>
      <c r="EQ3" s="73"/>
      <c r="ER3" s="73"/>
      <c r="ES3" s="73"/>
      <c r="ET3" s="73"/>
      <c r="EV3" s="73" t="s">
        <v>451</v>
      </c>
      <c r="EW3" s="73"/>
      <c r="EX3" s="73"/>
      <c r="EY3" s="73"/>
      <c r="EZ3" s="73"/>
      <c r="FA3" s="73"/>
      <c r="FD3" s="74" t="s">
        <v>466</v>
      </c>
      <c r="FE3" s="74"/>
      <c r="FF3" s="74"/>
      <c r="FG3" s="74"/>
      <c r="FH3" s="74"/>
      <c r="FI3" s="74"/>
      <c r="FJ3" s="74"/>
      <c r="FK3" s="74"/>
      <c r="FL3" s="74"/>
    </row>
    <row r="4" spans="1:168" s="19" customFormat="1" ht="17.25" x14ac:dyDescent="0.2">
      <c r="A4" s="12" t="s">
        <v>379</v>
      </c>
      <c r="B4" s="12" t="s">
        <v>383</v>
      </c>
      <c r="C4" s="12" t="s">
        <v>385</v>
      </c>
      <c r="D4" s="12" t="s">
        <v>386</v>
      </c>
      <c r="E4" s="12" t="s">
        <v>1022</v>
      </c>
      <c r="F4" s="12" t="s">
        <v>1019</v>
      </c>
      <c r="G4" s="12" t="s">
        <v>1020</v>
      </c>
      <c r="H4" s="12" t="s">
        <v>1021</v>
      </c>
      <c r="I4" s="12" t="s">
        <v>384</v>
      </c>
      <c r="J4" s="12" t="s">
        <v>387</v>
      </c>
      <c r="K4" s="12" t="s">
        <v>388</v>
      </c>
      <c r="L4" s="12" t="s">
        <v>389</v>
      </c>
      <c r="M4" s="12" t="s">
        <v>547</v>
      </c>
      <c r="N4" s="12" t="s">
        <v>548</v>
      </c>
      <c r="O4" s="12" t="s">
        <v>549</v>
      </c>
      <c r="P4" s="12" t="s">
        <v>380</v>
      </c>
      <c r="Q4" s="12" t="s">
        <v>382</v>
      </c>
      <c r="R4" s="12" t="s">
        <v>381</v>
      </c>
      <c r="S4" s="12" t="s">
        <v>546</v>
      </c>
      <c r="T4" s="12" t="s">
        <v>543</v>
      </c>
      <c r="U4" s="12" t="s">
        <v>544</v>
      </c>
      <c r="V4" s="32"/>
      <c r="W4" s="32"/>
      <c r="X4" s="12" t="s">
        <v>498</v>
      </c>
      <c r="Y4" s="12" t="s">
        <v>499</v>
      </c>
      <c r="Z4" s="12" t="s">
        <v>1422</v>
      </c>
      <c r="AA4" s="12" t="s">
        <v>1423</v>
      </c>
      <c r="AB4" s="12" t="s">
        <v>1424</v>
      </c>
      <c r="AC4" s="12" t="s">
        <v>1425</v>
      </c>
      <c r="AD4" s="12" t="s">
        <v>1426</v>
      </c>
      <c r="AE4" s="32"/>
      <c r="AF4" s="12" t="s">
        <v>400</v>
      </c>
      <c r="AG4" s="12" t="s">
        <v>396</v>
      </c>
      <c r="AH4" s="12" t="s">
        <v>397</v>
      </c>
      <c r="AI4" s="12" t="s">
        <v>398</v>
      </c>
      <c r="AJ4" s="12" t="s">
        <v>399</v>
      </c>
      <c r="AK4" s="12" t="s">
        <v>411</v>
      </c>
      <c r="AL4" s="12" t="s">
        <v>412</v>
      </c>
      <c r="AM4" s="32"/>
      <c r="AN4" s="32"/>
      <c r="AO4" s="12" t="s">
        <v>406</v>
      </c>
      <c r="AP4" s="12" t="s">
        <v>404</v>
      </c>
      <c r="AQ4" s="12" t="s">
        <v>405</v>
      </c>
      <c r="AR4" s="32"/>
      <c r="AS4" s="12" t="s">
        <v>428</v>
      </c>
      <c r="AT4" s="12" t="s">
        <v>1024</v>
      </c>
      <c r="AU4" s="12" t="s">
        <v>1025</v>
      </c>
      <c r="AV4" s="12" t="s">
        <v>426</v>
      </c>
      <c r="AW4" s="12" t="s">
        <v>427</v>
      </c>
      <c r="AX4" s="12" t="s">
        <v>426</v>
      </c>
      <c r="AY4" s="12" t="s">
        <v>427</v>
      </c>
      <c r="AZ4" s="12" t="s">
        <v>1027</v>
      </c>
      <c r="BA4" s="32"/>
      <c r="BB4" s="32"/>
      <c r="BC4" s="12" t="s">
        <v>481</v>
      </c>
      <c r="BD4" s="12" t="s">
        <v>428</v>
      </c>
      <c r="BE4" s="12" t="s">
        <v>472</v>
      </c>
      <c r="BF4" s="12" t="s">
        <v>471</v>
      </c>
      <c r="BG4" s="12" t="s">
        <v>470</v>
      </c>
      <c r="BH4" s="12" t="s">
        <v>467</v>
      </c>
      <c r="BI4" s="12" t="s">
        <v>468</v>
      </c>
      <c r="BJ4" s="12" t="s">
        <v>469</v>
      </c>
      <c r="BK4" s="12" t="s">
        <v>477</v>
      </c>
      <c r="BL4" s="12" t="s">
        <v>478</v>
      </c>
      <c r="BM4" s="12" t="s">
        <v>479</v>
      </c>
      <c r="BN4" s="12" t="s">
        <v>524</v>
      </c>
      <c r="BO4" s="12" t="s">
        <v>527</v>
      </c>
      <c r="BP4" s="12" t="s">
        <v>526</v>
      </c>
      <c r="BQ4" s="12" t="s">
        <v>525</v>
      </c>
      <c r="BR4" s="12" t="s">
        <v>31</v>
      </c>
      <c r="BS4" s="12" t="s">
        <v>528</v>
      </c>
      <c r="BT4" s="12"/>
      <c r="BU4" s="32"/>
      <c r="BV4" s="12" t="s">
        <v>491</v>
      </c>
      <c r="BW4" s="12" t="s">
        <v>492</v>
      </c>
      <c r="BX4" s="12" t="s">
        <v>493</v>
      </c>
      <c r="BY4" s="12" t="s">
        <v>494</v>
      </c>
      <c r="BZ4" s="32"/>
      <c r="CA4" s="12" t="s">
        <v>373</v>
      </c>
      <c r="CB4" s="12" t="s">
        <v>347</v>
      </c>
      <c r="CC4" s="12" t="s">
        <v>348</v>
      </c>
      <c r="CD4" s="12" t="s">
        <v>349</v>
      </c>
      <c r="CE4" s="12" t="s">
        <v>351</v>
      </c>
      <c r="CF4" s="12" t="s">
        <v>370</v>
      </c>
      <c r="CG4" s="12" t="s">
        <v>369</v>
      </c>
      <c r="CH4" s="12" t="s">
        <v>378</v>
      </c>
      <c r="CI4" s="12" t="s">
        <v>350</v>
      </c>
      <c r="CJ4" s="12" t="s">
        <v>360</v>
      </c>
      <c r="CK4" s="12" t="s">
        <v>371</v>
      </c>
      <c r="CL4" s="12" t="s">
        <v>352</v>
      </c>
      <c r="CM4" s="12" t="s">
        <v>353</v>
      </c>
      <c r="CN4" s="12" t="s">
        <v>354</v>
      </c>
      <c r="CO4" s="12" t="s">
        <v>355</v>
      </c>
      <c r="CP4" s="12" t="s">
        <v>356</v>
      </c>
      <c r="CQ4" s="12" t="s">
        <v>357</v>
      </c>
      <c r="CR4" s="12" t="s">
        <v>358</v>
      </c>
      <c r="CS4" s="12" t="s">
        <v>359</v>
      </c>
      <c r="CT4" s="32"/>
      <c r="CV4" s="12" t="s">
        <v>346</v>
      </c>
      <c r="CW4" s="12" t="s">
        <v>372</v>
      </c>
      <c r="CX4" s="12" t="s">
        <v>376</v>
      </c>
      <c r="CY4" s="12" t="s">
        <v>510</v>
      </c>
      <c r="CZ4" s="12" t="s">
        <v>375</v>
      </c>
      <c r="DA4" s="12" t="s">
        <v>342</v>
      </c>
      <c r="DB4" s="12" t="s">
        <v>343</v>
      </c>
      <c r="DC4" s="12" t="s">
        <v>345</v>
      </c>
      <c r="DD4" s="12" t="s">
        <v>344</v>
      </c>
      <c r="DE4" s="12" t="s">
        <v>418</v>
      </c>
      <c r="DF4" s="12" t="s">
        <v>419</v>
      </c>
      <c r="DG4" s="12" t="s">
        <v>374</v>
      </c>
      <c r="DH4" s="12" t="s">
        <v>465</v>
      </c>
      <c r="DI4" s="12" t="s">
        <v>511</v>
      </c>
      <c r="DJ4" s="12" t="s">
        <v>401</v>
      </c>
      <c r="DK4" s="12" t="s">
        <v>402</v>
      </c>
      <c r="DL4" s="12" t="s">
        <v>403</v>
      </c>
      <c r="DM4" s="12" t="s">
        <v>410</v>
      </c>
      <c r="DN4" s="12" t="s">
        <v>545</v>
      </c>
      <c r="DO4" s="12" t="s">
        <v>381</v>
      </c>
      <c r="DP4" s="12" t="s">
        <v>495</v>
      </c>
      <c r="DQ4" s="12" t="s">
        <v>489</v>
      </c>
      <c r="DR4" s="12" t="s">
        <v>490</v>
      </c>
      <c r="DU4" s="12" t="s">
        <v>411</v>
      </c>
      <c r="DV4" s="12" t="s">
        <v>416</v>
      </c>
      <c r="DW4" s="12" t="s">
        <v>1026</v>
      </c>
      <c r="DX4" s="12" t="s">
        <v>417</v>
      </c>
      <c r="DY4" s="12" t="s">
        <v>420</v>
      </c>
      <c r="DZ4" s="12" t="s">
        <v>421</v>
      </c>
      <c r="EA4" s="12" t="s">
        <v>422</v>
      </c>
      <c r="EB4" s="12" t="s">
        <v>423</v>
      </c>
      <c r="EC4" s="12" t="s">
        <v>424</v>
      </c>
      <c r="ED4" s="12" t="s">
        <v>425</v>
      </c>
      <c r="EE4" s="12" t="s">
        <v>496</v>
      </c>
      <c r="EF4" s="12" t="s">
        <v>497</v>
      </c>
      <c r="EG4" s="12" t="s">
        <v>508</v>
      </c>
      <c r="EH4" s="12" t="s">
        <v>505</v>
      </c>
      <c r="EK4" s="12" t="s">
        <v>458</v>
      </c>
      <c r="EL4" s="12" t="s">
        <v>455</v>
      </c>
      <c r="EM4" s="32"/>
      <c r="EN4" s="32"/>
      <c r="EO4" s="12" t="s">
        <v>429</v>
      </c>
      <c r="EP4" s="12" t="s">
        <v>456</v>
      </c>
      <c r="EQ4" s="12" t="s">
        <v>457</v>
      </c>
      <c r="ER4" s="12" t="s">
        <v>430</v>
      </c>
      <c r="ES4" s="12" t="s">
        <v>431</v>
      </c>
      <c r="ET4" s="12" t="s">
        <v>432</v>
      </c>
      <c r="EV4" s="12" t="s">
        <v>429</v>
      </c>
      <c r="EW4" s="12" t="s">
        <v>454</v>
      </c>
      <c r="EX4" s="12" t="s">
        <v>457</v>
      </c>
      <c r="EY4" s="12" t="s">
        <v>430</v>
      </c>
      <c r="EZ4" s="12" t="s">
        <v>431</v>
      </c>
      <c r="FA4" s="12" t="s">
        <v>432</v>
      </c>
      <c r="FD4" s="12" t="s">
        <v>482</v>
      </c>
      <c r="FE4" s="12" t="s">
        <v>487</v>
      </c>
      <c r="FF4" s="12" t="s">
        <v>488</v>
      </c>
      <c r="FG4" s="12" t="s">
        <v>473</v>
      </c>
      <c r="FH4" s="12" t="s">
        <v>483</v>
      </c>
      <c r="FI4" s="12" t="s">
        <v>484</v>
      </c>
      <c r="FJ4" s="12" t="s">
        <v>485</v>
      </c>
      <c r="FK4" s="12" t="s">
        <v>486</v>
      </c>
      <c r="FL4" s="12" t="s">
        <v>486</v>
      </c>
    </row>
    <row r="5" spans="1:168" s="19" customFormat="1" ht="16.5" x14ac:dyDescent="0.2">
      <c r="A5" s="13">
        <v>1</v>
      </c>
      <c r="B5" s="13">
        <v>1</v>
      </c>
      <c r="C5" s="13">
        <v>3</v>
      </c>
      <c r="D5" s="14">
        <f>INDEX(属性投放!$AD$7:$AD$26,装备!C5)</f>
        <v>25</v>
      </c>
      <c r="E5" s="13">
        <v>20</v>
      </c>
      <c r="F5" s="14">
        <f>SUMIFS(属性投放!BX$6:BX$85,属性投放!$AS$6:$AS$85,"="&amp;装备!$B$3,属性投放!$AT$6:$AT$85,"&lt;="&amp;装备!$C5)*INDEX(属性投放!$DX$6:$DX$10,装备!$D$3)*装备!$F$3</f>
        <v>783</v>
      </c>
      <c r="G5" s="14">
        <f>SUMIFS(属性投放!BY$6:BY$85,属性投放!$AS$6:$AS$85,"="&amp;装备!$B$3,属性投放!$AT$6:$AT$85,"&lt;="&amp;装备!$C5)*INDEX(属性投放!$DX$6:$DX$10,装备!$D$3)*装备!$F$3</f>
        <v>403</v>
      </c>
      <c r="H5" s="14">
        <f>SUMIFS(属性投放!BZ$6:BZ$85,属性投放!$AS$6:$AS$85,"="&amp;装备!$B$3,属性投放!$AT$6:$AT$85,"&lt;="&amp;装备!$C5)*INDEX(属性投放!$DX$6:$DX$10,装备!$D$3)*装备!$F$3/2</f>
        <v>3915</v>
      </c>
      <c r="I5" s="26">
        <v>0.25</v>
      </c>
      <c r="J5" s="14">
        <f t="shared" ref="J5:J6" si="0">F5*$I5</f>
        <v>195.75</v>
      </c>
      <c r="K5" s="14">
        <f t="shared" ref="K5:K6" si="1">G5*$I5</f>
        <v>100.75</v>
      </c>
      <c r="L5" s="14">
        <f t="shared" ref="L5:L6" si="2">H5*$I5</f>
        <v>978.75</v>
      </c>
      <c r="M5" s="13">
        <f>ROUND(J5/5,0)*5</f>
        <v>195</v>
      </c>
      <c r="N5" s="13">
        <f t="shared" ref="N5:O5" si="3">ROUND(K5/5,0)*5</f>
        <v>100</v>
      </c>
      <c r="O5" s="13">
        <f t="shared" si="3"/>
        <v>980</v>
      </c>
      <c r="P5" s="13">
        <f>(F5-M5)/$D5</f>
        <v>23.52</v>
      </c>
      <c r="Q5" s="13">
        <f t="shared" ref="Q5:R5" si="4">(G5-N5)/$D5</f>
        <v>12.12</v>
      </c>
      <c r="R5" s="13">
        <f t="shared" si="4"/>
        <v>117.4</v>
      </c>
      <c r="S5" s="13">
        <f>ROUND(P5*10/5,0)*5/10</f>
        <v>23.5</v>
      </c>
      <c r="T5" s="13">
        <f t="shared" ref="T5:U5" si="5">ROUND(Q5*10/5,0)*5/10</f>
        <v>12</v>
      </c>
      <c r="U5" s="13">
        <f t="shared" si="5"/>
        <v>117.5</v>
      </c>
      <c r="V5" s="32"/>
      <c r="W5" s="15" t="s">
        <v>251</v>
      </c>
      <c r="X5" s="13">
        <v>5</v>
      </c>
      <c r="Y5" s="13">
        <v>10</v>
      </c>
      <c r="Z5" s="13">
        <v>15</v>
      </c>
      <c r="AA5" s="13">
        <v>20</v>
      </c>
      <c r="AB5" s="13">
        <v>40</v>
      </c>
      <c r="AC5" s="13">
        <v>60</v>
      </c>
      <c r="AD5" s="13">
        <v>100</v>
      </c>
      <c r="AE5" s="32"/>
      <c r="AF5" s="13">
        <v>1</v>
      </c>
      <c r="AG5" s="13" t="s">
        <v>361</v>
      </c>
      <c r="AH5" s="24">
        <v>0.6</v>
      </c>
      <c r="AI5" s="13"/>
      <c r="AJ5" s="13"/>
      <c r="AK5" s="13">
        <v>1</v>
      </c>
      <c r="AL5" s="13"/>
      <c r="AM5" s="32"/>
      <c r="AN5" s="32"/>
      <c r="AO5" s="13">
        <v>1</v>
      </c>
      <c r="AP5" s="13" t="s">
        <v>407</v>
      </c>
      <c r="AQ5" s="24">
        <v>0.5</v>
      </c>
      <c r="AR5" s="32"/>
      <c r="AS5" s="13" t="s">
        <v>879</v>
      </c>
      <c r="AT5" s="13">
        <v>3</v>
      </c>
      <c r="AU5" s="13">
        <v>0.6</v>
      </c>
      <c r="AV5" s="14">
        <f>SUMIFS(属性投放!BX$6:BX$85,属性投放!$AS$6:$AS$85,"="&amp;装备!$AT$3,属性投放!$AT$6:$AT$85,"&lt;="&amp;装备!$AT5)*INDEX(属性投放!$DX$6:$DX$10,装备!$AV$3)*$AU5</f>
        <v>469.79999999999995</v>
      </c>
      <c r="AW5" s="14">
        <f>SUMIFS(属性投放!BZ$6:BZ$85,属性投放!$AS$6:$AS$85,"="&amp;装备!$AT$3,属性投放!$AT$6:$AT$85,"&lt;="&amp;装备!$AT5)*INDEX(属性投放!$DX$6:$DX$10,装备!$AV$3)*AU5/2</f>
        <v>2349</v>
      </c>
      <c r="AX5" s="13">
        <v>450</v>
      </c>
      <c r="AY5" s="13">
        <f>AX5*5</f>
        <v>2250</v>
      </c>
      <c r="AZ5" s="14">
        <f t="shared" ref="AZ5:AZ7" si="6">SUMPRODUCT(AX$2:AY$2,AX5:AY5)/250</f>
        <v>27</v>
      </c>
      <c r="BA5" s="32"/>
      <c r="BB5" s="32"/>
      <c r="BC5" s="13">
        <v>11</v>
      </c>
      <c r="BD5" s="13" t="s">
        <v>879</v>
      </c>
      <c r="BE5" s="13">
        <v>2</v>
      </c>
      <c r="BF5" s="13">
        <v>2</v>
      </c>
      <c r="BG5" s="34">
        <v>0.35</v>
      </c>
      <c r="BH5" s="13">
        <f t="shared" ref="BH5:BH18" si="7">ROUND(INDEX($D$5:$D$18,BE5)*S5*$BG5/8,0)</f>
        <v>43</v>
      </c>
      <c r="BI5" s="13">
        <f t="shared" ref="BI5:BI18" si="8">ROUND(INDEX($D$5:$D$18,BE5)*T5*$BG5/8,0)</f>
        <v>22</v>
      </c>
      <c r="BJ5" s="13">
        <f t="shared" ref="BJ5:BJ18" si="9">ROUND(INDEX($D$5:$D$18,BE5)*U5*$BG5/8,0)</f>
        <v>216</v>
      </c>
      <c r="BK5" s="24">
        <v>0.04</v>
      </c>
      <c r="BL5" s="24">
        <v>0.04</v>
      </c>
      <c r="BM5" s="24">
        <v>0.04</v>
      </c>
      <c r="BN5" s="24">
        <v>0.03</v>
      </c>
      <c r="BO5" s="24">
        <v>0.08</v>
      </c>
      <c r="BP5" s="24">
        <v>0.03</v>
      </c>
      <c r="BQ5" s="24">
        <v>0.03</v>
      </c>
      <c r="BR5" s="24">
        <v>0.05</v>
      </c>
      <c r="BS5" s="24">
        <v>0.05</v>
      </c>
      <c r="BT5" s="24"/>
      <c r="BU5" s="32"/>
      <c r="BV5" s="13">
        <v>0</v>
      </c>
      <c r="BW5" s="13">
        <v>0</v>
      </c>
      <c r="BX5" s="13">
        <v>1</v>
      </c>
      <c r="BY5" s="13">
        <v>2</v>
      </c>
      <c r="BZ5" s="32"/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/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32"/>
      <c r="CV5" s="13">
        <v>1</v>
      </c>
      <c r="CW5" s="14">
        <f>MATCH(CV5-1,$CK$5:$CK$91,1)</f>
        <v>1</v>
      </c>
      <c r="CX5" s="14">
        <f t="shared" ref="CX5:CX68" si="10">INDEX($CF$6:$CF$91,CW5)</f>
        <v>1</v>
      </c>
      <c r="CY5" s="14">
        <f t="shared" ref="CY5:CY68" si="11">CV5-INDEX($CK$5:$CK$91,CW5)</f>
        <v>1</v>
      </c>
      <c r="CZ5" s="14">
        <f t="shared" ref="CZ5:CZ68" si="12">INDEX($CB$6:$CB$91,CW5)</f>
        <v>1</v>
      </c>
      <c r="DA5" s="14">
        <f t="shared" ref="DA5:DA68" si="13">INDEX($CG$6:$CG$91,CW5)+DG5</f>
        <v>2011011</v>
      </c>
      <c r="DB5" s="13" t="str">
        <f t="shared" ref="DB5:DB68" si="14">INDEX($CH$6:$CH$91,CW5)&amp;"-"&amp;INDEX($CL$3:$CS$3,DG5)</f>
        <v>20级寄灵人绿色-武器</v>
      </c>
      <c r="DC5" s="14">
        <f t="shared" ref="DC5:DC68" si="15">INDEX($CE$6:$CE$91,CW5)</f>
        <v>1</v>
      </c>
      <c r="DD5" s="14">
        <f t="shared" ref="DD5:DD68" si="16">INDEX($CD$6:$CD$91,CW5)</f>
        <v>1</v>
      </c>
      <c r="DE5" s="14">
        <f t="shared" ref="DE5:DE68" si="17">INDEX($E$5:$E$18,(DC5-1)*6+CZ5)</f>
        <v>20</v>
      </c>
      <c r="DF5" s="14">
        <f t="shared" ref="DF5:DF68" si="18">INDEX($E$5:$E$18,(DC5-1)*6+CZ5)</f>
        <v>20</v>
      </c>
      <c r="DG5" s="14">
        <f t="shared" ref="DG5:DG68" si="19">INDEX($CL$6:$CS$91,CW5,CY5)</f>
        <v>1</v>
      </c>
      <c r="DH5" s="14" t="str">
        <f t="shared" ref="DH5:DH68" si="20">IF(INDEX($CI$6:$CI$91,CW5)&gt;0,INDEX($CI$6:$CI$91,CW5),"")</f>
        <v/>
      </c>
      <c r="DI5" s="14">
        <f>INT(SUMPRODUCT($DM$3:$DO$3,DM5:DO5)*IF(DH5="",1,1.5))</f>
        <v>35</v>
      </c>
      <c r="DJ5" s="14">
        <f t="shared" ref="DJ5:DJ68" si="21">ROUND(INDEX(M$5:M$18,($DC5-1)*6+$CZ5)*INDEX(AH$5:AH$12,$DG5)*INDEX($AQ$5:$AQ$8,$DD5),0)</f>
        <v>59</v>
      </c>
      <c r="DK5" s="14">
        <f t="shared" ref="DK5:DK68" si="22">ROUND(INDEX(N$5:N$18,($DC5-1)*6+$CZ5)*INDEX(AI$5:AI$12,$DG5)*INDEX($AQ$5:$AQ$8,$DD5),0)</f>
        <v>0</v>
      </c>
      <c r="DL5" s="14">
        <f t="shared" ref="DL5:DL68" si="23">ROUND(INDEX(O$5:O$18,($DC5-1)*6+$CZ5)*INDEX(AJ$5:AJ$12,$DG5)*INDEX($AQ$5:$AQ$8,$DD5),0)</f>
        <v>0</v>
      </c>
      <c r="DM5" s="14">
        <f t="shared" ref="DM5:DM68" si="24">ROUND(INDEX(S$5:S$18,($DC5-1)*6+$CZ5)*INDEX(AH$5:AH$12,$DG5) * INDEX($AQ$5:$AQ$8,$DD5),2)</f>
        <v>7.05</v>
      </c>
      <c r="DN5" s="14">
        <f t="shared" ref="DN5:DN68" si="25">ROUND(INDEX(T$5:T$18,($DC5-1)*6+$CZ5)*INDEX(AI$5:AI$12,$DG5) * INDEX($AQ$5:$AQ$8,$DD5),2)</f>
        <v>0</v>
      </c>
      <c r="DO5" s="14">
        <f t="shared" ref="DO5:DO68" si="26">ROUND(INDEX(U$5:U$18,($DC5-1)*6+$CZ5)*INDEX(AJ$5:AJ$12,$DG5) * INDEX($AQ$5:$AQ$8,$DD5),2)</f>
        <v>0</v>
      </c>
      <c r="DP5" s="14">
        <f>(CZ5-1)*4+DD5</f>
        <v>1</v>
      </c>
      <c r="DQ5" s="14">
        <f>INDEX($BV$5:$BY$16,CZ5,DD5)</f>
        <v>0</v>
      </c>
      <c r="DR5" s="14">
        <f>DC5*10+CZ5</f>
        <v>11</v>
      </c>
      <c r="DU5" s="14">
        <f t="shared" ref="DU5:DU68" si="27">INDEX(AK$5:AK$12,$DG5)</f>
        <v>1</v>
      </c>
      <c r="DV5" s="14">
        <f t="shared" ref="DV5:DV68" si="28">INDEX(AL$5:AL$12,$DG5)</f>
        <v>0</v>
      </c>
      <c r="DW5" s="14">
        <f>DI5</f>
        <v>35</v>
      </c>
      <c r="DX5" s="14" t="str">
        <f>INDEX($AF$3:$AH$3,DU5)</f>
        <v>AtkExt</v>
      </c>
      <c r="DY5" s="14">
        <f>INDEX(DJ5:DL5,DU5)</f>
        <v>59</v>
      </c>
      <c r="DZ5" s="14">
        <f>INDEX(DM5:DO5,DU5)</f>
        <v>7.05</v>
      </c>
      <c r="EA5" s="14" t="str">
        <f>IF(DV5&gt;0,INDEX($AF$3:$AH$3,DV5),"")</f>
        <v/>
      </c>
      <c r="EB5" s="14" t="str">
        <f>IF(DV5&gt;0,INDEX(DJ5:DL5,DV5),"")</f>
        <v/>
      </c>
      <c r="EC5" s="14" t="str">
        <f>IF(DV5&gt;0,INDEX(DM5:DO5,DV5),"")</f>
        <v/>
      </c>
      <c r="ED5" s="14">
        <f>(CZ5-1)*4+DD5</f>
        <v>1</v>
      </c>
      <c r="EE5" s="14">
        <f>INDEX($BV$5:$BY$16,CZ5,DD5)</f>
        <v>0</v>
      </c>
      <c r="EF5" s="14">
        <f>DC5*10+CZ5</f>
        <v>11</v>
      </c>
      <c r="EG5" s="25" t="s">
        <v>509</v>
      </c>
      <c r="EH5" s="14">
        <f>INDEX($X$5:$AD$8,DD5,CZ5)</f>
        <v>5</v>
      </c>
      <c r="EK5" s="13">
        <v>1011</v>
      </c>
      <c r="EL5" s="13" t="s">
        <v>459</v>
      </c>
      <c r="EM5" s="32"/>
      <c r="EN5" s="32"/>
      <c r="EO5" s="13">
        <v>1</v>
      </c>
      <c r="EP5" s="13" t="s">
        <v>459</v>
      </c>
      <c r="EQ5" s="13">
        <v>1</v>
      </c>
      <c r="ER5" s="13">
        <v>2</v>
      </c>
      <c r="ES5" s="13" t="s">
        <v>892</v>
      </c>
      <c r="ET5" s="13">
        <f>AX5</f>
        <v>450</v>
      </c>
      <c r="EV5" s="13">
        <v>1</v>
      </c>
      <c r="EW5" s="13" t="s">
        <v>462</v>
      </c>
      <c r="EX5" s="13">
        <v>1</v>
      </c>
      <c r="EY5" s="13">
        <v>2</v>
      </c>
      <c r="EZ5" s="13" t="s">
        <v>892</v>
      </c>
      <c r="FA5" s="13">
        <f>AX12</f>
        <v>450</v>
      </c>
      <c r="FD5" s="13">
        <v>1</v>
      </c>
      <c r="FE5" s="13">
        <f>INT((FD5-1)/12)+1</f>
        <v>1</v>
      </c>
      <c r="FF5" s="13" t="str">
        <f t="shared" ref="FF5:FF36" si="29">INDEX($BD$5:$BD$18,FE5)&amp;"洗练-"&amp;FH5</f>
        <v>20级寄灵人洗练-1</v>
      </c>
      <c r="FG5" s="13">
        <f t="shared" ref="FG5:FG36" si="30">INDEX($BC$5:$BC$18,FE5)</f>
        <v>11</v>
      </c>
      <c r="FH5" s="13">
        <f>MOD(FD5-1,12)+1</f>
        <v>1</v>
      </c>
      <c r="FI5" s="13">
        <f>INDEX($BH$2:$BS$2,FH5)</f>
        <v>1800</v>
      </c>
      <c r="FJ5" s="13" t="str">
        <f>INDEX($BH$3:$BS$3,FH5)</f>
        <v>AtkExt</v>
      </c>
      <c r="FK5" s="13">
        <f>IF(FL5&gt;1,INT(FL5*0.35),ROUND(FL5*0.35,3))</f>
        <v>15</v>
      </c>
      <c r="FL5" s="13">
        <f t="shared" ref="FL5:FL36" si="31">INDEX($BH$5:$BS$18,FE5,FH5)</f>
        <v>43</v>
      </c>
    </row>
    <row r="6" spans="1:168" s="19" customFormat="1" ht="16.5" x14ac:dyDescent="0.2">
      <c r="A6" s="13">
        <v>2</v>
      </c>
      <c r="B6" s="13">
        <v>1</v>
      </c>
      <c r="C6" s="13">
        <v>5</v>
      </c>
      <c r="D6" s="14">
        <f>INDEX(属性投放!$AD$7:$AD$26,装备!C6)</f>
        <v>42</v>
      </c>
      <c r="E6" s="13">
        <v>40</v>
      </c>
      <c r="F6" s="14">
        <f>SUMIFS(属性投放!BX$6:BX$85,属性投放!$AS$6:$AS$85,"="&amp;装备!$B$3,属性投放!$AT$6:$AT$85,"&lt;="&amp;装备!$C6)*INDEX(属性投放!$DX$6:$DX$10,装备!$D$3)*装备!$F$3</f>
        <v>1678</v>
      </c>
      <c r="G6" s="14">
        <f>SUMIFS(属性投放!BY$6:BY$85,属性投放!$AS$6:$AS$85,"="&amp;装备!$B$3,属性投放!$AT$6:$AT$85,"&lt;="&amp;装备!$C6)*INDEX(属性投放!$DX$6:$DX$10,装备!$D$3)*装备!$F$3</f>
        <v>852</v>
      </c>
      <c r="H6" s="14">
        <f>SUMIFS(属性投放!BZ$6:BZ$85,属性投放!$AS$6:$AS$85,"="&amp;装备!$B$3,属性投放!$AT$6:$AT$85,"&lt;="&amp;装备!$C6)*INDEX(属性投放!$DX$6:$DX$10,装备!$D$3)*装备!$F$3/2</f>
        <v>8390</v>
      </c>
      <c r="I6" s="26">
        <v>0.25</v>
      </c>
      <c r="J6" s="14">
        <f t="shared" si="0"/>
        <v>419.5</v>
      </c>
      <c r="K6" s="14">
        <f t="shared" si="1"/>
        <v>213</v>
      </c>
      <c r="L6" s="14">
        <f t="shared" si="2"/>
        <v>2097.5</v>
      </c>
      <c r="M6" s="13">
        <f t="shared" ref="M6" si="32">ROUND(J6/5,0)*5</f>
        <v>420</v>
      </c>
      <c r="N6" s="13">
        <f t="shared" ref="N6" si="33">ROUND(K6/5,0)*5</f>
        <v>215</v>
      </c>
      <c r="O6" s="13">
        <f t="shared" ref="O6" si="34">ROUND(L6/5,0)*5</f>
        <v>2100</v>
      </c>
      <c r="P6" s="13">
        <f t="shared" ref="P6" si="35">(F6-M6)/$D6</f>
        <v>29.952380952380953</v>
      </c>
      <c r="Q6" s="13">
        <f t="shared" ref="Q6" si="36">(G6-N6)/$D6</f>
        <v>15.166666666666666</v>
      </c>
      <c r="R6" s="13">
        <f t="shared" ref="R6" si="37">(H6-O6)/$D6</f>
        <v>149.76190476190476</v>
      </c>
      <c r="S6" s="13">
        <f t="shared" ref="S6" si="38">ROUND(P6*10/5,0)*5/10</f>
        <v>30</v>
      </c>
      <c r="T6" s="13">
        <f t="shared" ref="T6" si="39">ROUND(Q6*10/5,0)*5/10</f>
        <v>15</v>
      </c>
      <c r="U6" s="13">
        <f t="shared" ref="U6" si="40">ROUND(R6*10/5,0)*5/10</f>
        <v>150</v>
      </c>
      <c r="V6" s="32"/>
      <c r="W6" s="15" t="s">
        <v>504</v>
      </c>
      <c r="X6" s="13">
        <v>15</v>
      </c>
      <c r="Y6" s="13">
        <v>30</v>
      </c>
      <c r="Z6" s="13">
        <v>45</v>
      </c>
      <c r="AA6" s="13">
        <v>60</v>
      </c>
      <c r="AB6" s="13">
        <v>120</v>
      </c>
      <c r="AC6" s="13">
        <v>180</v>
      </c>
      <c r="AD6" s="13">
        <v>350</v>
      </c>
      <c r="AE6" s="32"/>
      <c r="AF6" s="13">
        <v>2</v>
      </c>
      <c r="AG6" s="13" t="s">
        <v>390</v>
      </c>
      <c r="AH6" s="13"/>
      <c r="AI6" s="24">
        <v>0.3</v>
      </c>
      <c r="AJ6" s="13"/>
      <c r="AK6" s="13">
        <v>2</v>
      </c>
      <c r="AL6" s="13"/>
      <c r="AM6" s="32"/>
      <c r="AN6" s="32"/>
      <c r="AO6" s="13">
        <v>2</v>
      </c>
      <c r="AP6" s="13" t="s">
        <v>408</v>
      </c>
      <c r="AQ6" s="24">
        <v>0.7</v>
      </c>
      <c r="AR6" s="32"/>
      <c r="AS6" s="13" t="s">
        <v>880</v>
      </c>
      <c r="AT6" s="13">
        <v>5</v>
      </c>
      <c r="AU6" s="13">
        <v>0.35</v>
      </c>
      <c r="AV6" s="14">
        <f>SUMIFS(属性投放!BX$6:BX$85,属性投放!$AS$6:$AS$85,"="&amp;装备!$AT$3,属性投放!$AT$6:$AT$85,"&lt;="&amp;装备!$AT6)*INDEX(属性投放!$DX$6:$DX$10,装备!$AV$3)*$AU6</f>
        <v>587.29999999999995</v>
      </c>
      <c r="AW6" s="14">
        <f>SUMIFS(属性投放!BZ$6:BZ$85,属性投放!$AS$6:$AS$85,"="&amp;装备!$AT$3,属性投放!$AT$6:$AT$85,"&lt;="&amp;装备!$AT6)*INDEX(属性投放!$DX$6:$DX$10,装备!$AV$3)*AU6/2</f>
        <v>2936.5</v>
      </c>
      <c r="AX6" s="13">
        <v>600</v>
      </c>
      <c r="AY6" s="13">
        <f t="shared" ref="AY6" si="41">AX6*5</f>
        <v>3000</v>
      </c>
      <c r="AZ6" s="14">
        <f t="shared" si="6"/>
        <v>36</v>
      </c>
      <c r="BA6" s="32"/>
      <c r="BB6" s="32"/>
      <c r="BC6" s="13">
        <v>12</v>
      </c>
      <c r="BD6" s="13" t="s">
        <v>880</v>
      </c>
      <c r="BE6" s="13">
        <v>2</v>
      </c>
      <c r="BF6" s="13">
        <v>3</v>
      </c>
      <c r="BG6" s="34">
        <v>0.35</v>
      </c>
      <c r="BH6" s="13">
        <f t="shared" si="7"/>
        <v>55</v>
      </c>
      <c r="BI6" s="13">
        <f t="shared" si="8"/>
        <v>28</v>
      </c>
      <c r="BJ6" s="13">
        <f t="shared" si="9"/>
        <v>276</v>
      </c>
      <c r="BK6" s="24">
        <v>0.04</v>
      </c>
      <c r="BL6" s="24">
        <v>0.04</v>
      </c>
      <c r="BM6" s="24">
        <v>0.04</v>
      </c>
      <c r="BN6" s="24">
        <v>0.03</v>
      </c>
      <c r="BO6" s="24">
        <v>0.08</v>
      </c>
      <c r="BP6" s="24">
        <v>0.03</v>
      </c>
      <c r="BQ6" s="24">
        <v>0.03</v>
      </c>
      <c r="BR6" s="24">
        <v>0.05</v>
      </c>
      <c r="BS6" s="24">
        <v>0.05</v>
      </c>
      <c r="BT6" s="24"/>
      <c r="BU6" s="32"/>
      <c r="BV6" s="13">
        <v>0</v>
      </c>
      <c r="BW6" s="13">
        <v>0</v>
      </c>
      <c r="BX6" s="13">
        <v>2</v>
      </c>
      <c r="BY6" s="13">
        <v>3</v>
      </c>
      <c r="BZ6" s="32"/>
      <c r="CA6" s="13">
        <v>1</v>
      </c>
      <c r="CB6" s="13">
        <v>1</v>
      </c>
      <c r="CC6" s="13">
        <v>20</v>
      </c>
      <c r="CD6" s="13">
        <v>1</v>
      </c>
      <c r="CE6" s="13">
        <v>1</v>
      </c>
      <c r="CF6" s="13">
        <v>1</v>
      </c>
      <c r="CG6" s="13">
        <f>CF6*10+CD6*1000+CB6*10000+2000000</f>
        <v>2011010</v>
      </c>
      <c r="CH6" s="13" t="s">
        <v>1028</v>
      </c>
      <c r="CI6" s="13"/>
      <c r="CJ6" s="13">
        <v>8</v>
      </c>
      <c r="CK6" s="13">
        <f>SUM(CJ$6:CJ6)</f>
        <v>8</v>
      </c>
      <c r="CL6" s="13">
        <v>1</v>
      </c>
      <c r="CM6" s="13">
        <v>2</v>
      </c>
      <c r="CN6" s="13">
        <v>3</v>
      </c>
      <c r="CO6" s="13">
        <v>4</v>
      </c>
      <c r="CP6" s="13">
        <v>5</v>
      </c>
      <c r="CQ6" s="13">
        <v>6</v>
      </c>
      <c r="CR6" s="13">
        <v>7</v>
      </c>
      <c r="CS6" s="13">
        <v>8</v>
      </c>
      <c r="CT6" s="32"/>
      <c r="CV6" s="13">
        <v>2</v>
      </c>
      <c r="CW6" s="14">
        <f t="shared" ref="CW6:CW68" si="42">MATCH(CV6-1,$CK$5:$CK$91,1)</f>
        <v>1</v>
      </c>
      <c r="CX6" s="14">
        <f t="shared" si="10"/>
        <v>1</v>
      </c>
      <c r="CY6" s="14">
        <f t="shared" si="11"/>
        <v>2</v>
      </c>
      <c r="CZ6" s="14">
        <f t="shared" si="12"/>
        <v>1</v>
      </c>
      <c r="DA6" s="14">
        <f t="shared" si="13"/>
        <v>2011012</v>
      </c>
      <c r="DB6" s="13" t="str">
        <f t="shared" si="14"/>
        <v>20级寄灵人绿色-头盔</v>
      </c>
      <c r="DC6" s="14">
        <f t="shared" si="15"/>
        <v>1</v>
      </c>
      <c r="DD6" s="14">
        <f t="shared" si="16"/>
        <v>1</v>
      </c>
      <c r="DE6" s="14">
        <f t="shared" si="17"/>
        <v>20</v>
      </c>
      <c r="DF6" s="14">
        <f t="shared" si="18"/>
        <v>20</v>
      </c>
      <c r="DG6" s="14">
        <f t="shared" si="19"/>
        <v>2</v>
      </c>
      <c r="DH6" s="14" t="str">
        <f t="shared" si="20"/>
        <v/>
      </c>
      <c r="DI6" s="14">
        <f t="shared" ref="DI6:DI69" si="43">INT(SUMPRODUCT($DM$3:$DO$3,DM6:DO6)*IF(DH6="",1,1.5))</f>
        <v>18</v>
      </c>
      <c r="DJ6" s="14">
        <f t="shared" si="21"/>
        <v>0</v>
      </c>
      <c r="DK6" s="14">
        <f t="shared" si="22"/>
        <v>15</v>
      </c>
      <c r="DL6" s="14">
        <f t="shared" si="23"/>
        <v>0</v>
      </c>
      <c r="DM6" s="14">
        <f t="shared" si="24"/>
        <v>0</v>
      </c>
      <c r="DN6" s="14">
        <f t="shared" si="25"/>
        <v>1.8</v>
      </c>
      <c r="DO6" s="14">
        <f t="shared" si="26"/>
        <v>0</v>
      </c>
      <c r="DP6" s="14">
        <f t="shared" ref="DP6:DP69" si="44">(CZ6-1)*4+DD6</f>
        <v>1</v>
      </c>
      <c r="DQ6" s="14">
        <f t="shared" ref="DQ6:DQ69" si="45">INDEX($BV$5:$BY$16,CZ6,DD6)</f>
        <v>0</v>
      </c>
      <c r="DR6" s="14">
        <f t="shared" ref="DR6:DR69" si="46">DC6*10+CZ6</f>
        <v>11</v>
      </c>
      <c r="DU6" s="14">
        <f t="shared" si="27"/>
        <v>2</v>
      </c>
      <c r="DV6" s="14">
        <f t="shared" si="28"/>
        <v>0</v>
      </c>
      <c r="DW6" s="14">
        <f t="shared" ref="DW6:DW69" si="47">DI6</f>
        <v>18</v>
      </c>
      <c r="DX6" s="14" t="str">
        <f t="shared" ref="DX6:DX69" si="48">INDEX($AF$3:$AH$3,DU6)</f>
        <v>DefExt</v>
      </c>
      <c r="DY6" s="14">
        <f t="shared" ref="DY6:DY69" si="49">INDEX(DJ6:DL6,DU6)</f>
        <v>15</v>
      </c>
      <c r="DZ6" s="14">
        <f t="shared" ref="DZ6:DZ69" si="50">INDEX(DM6:DO6,DU6)</f>
        <v>1.8</v>
      </c>
      <c r="EA6" s="14" t="str">
        <f t="shared" ref="EA6:EA69" si="51">IF(DV6&gt;0,INDEX($AF$3:$AH$3,DV6),"")</f>
        <v/>
      </c>
      <c r="EB6" s="14" t="str">
        <f t="shared" ref="EB6:EB69" si="52">IF(DV6&gt;0,INDEX(DJ6:DL6,DV6),"")</f>
        <v/>
      </c>
      <c r="EC6" s="14" t="str">
        <f t="shared" ref="EC6:EC69" si="53">IF(DV6&gt;0,INDEX(DM6:DO6,DV6),"")</f>
        <v/>
      </c>
      <c r="ED6" s="14">
        <f t="shared" ref="ED6:ED69" si="54">(CZ6-1)*4+DD6</f>
        <v>1</v>
      </c>
      <c r="EE6" s="14">
        <f t="shared" ref="EE6:EE69" si="55">INDEX($BV$5:$BY$16,CZ6,DD6)</f>
        <v>0</v>
      </c>
      <c r="EF6" s="14">
        <f t="shared" ref="EF6:EF69" si="56">DC6*10+CZ6</f>
        <v>11</v>
      </c>
      <c r="EG6" s="25" t="s">
        <v>509</v>
      </c>
      <c r="EH6" s="14">
        <f t="shared" ref="EH6:EH69" si="57">INDEX($X$5:$AD$8,DD6,CZ6)</f>
        <v>5</v>
      </c>
      <c r="EK6" s="13">
        <v>1021</v>
      </c>
      <c r="EL6" s="13" t="s">
        <v>460</v>
      </c>
      <c r="EM6" s="32"/>
      <c r="EN6" s="32"/>
      <c r="EO6" s="13">
        <v>1</v>
      </c>
      <c r="EP6" s="13" t="s">
        <v>459</v>
      </c>
      <c r="EQ6" s="13">
        <v>2</v>
      </c>
      <c r="ER6" s="13">
        <v>4</v>
      </c>
      <c r="ES6" s="13" t="s">
        <v>434</v>
      </c>
      <c r="ET6" s="13">
        <f>AY5</f>
        <v>2250</v>
      </c>
      <c r="EV6" s="13">
        <v>1</v>
      </c>
      <c r="EW6" s="13" t="s">
        <v>462</v>
      </c>
      <c r="EX6" s="13">
        <v>2</v>
      </c>
      <c r="EY6" s="13">
        <v>4</v>
      </c>
      <c r="EZ6" s="13" t="s">
        <v>434</v>
      </c>
      <c r="FA6" s="13">
        <f>AY12</f>
        <v>4500</v>
      </c>
      <c r="FD6" s="13">
        <v>2</v>
      </c>
      <c r="FE6" s="13">
        <f t="shared" ref="FE6:FE69" si="58">INT((FD6-1)/12)+1</f>
        <v>1</v>
      </c>
      <c r="FF6" s="13" t="str">
        <f t="shared" si="29"/>
        <v>20级寄灵人洗练-2</v>
      </c>
      <c r="FG6" s="13">
        <f t="shared" si="30"/>
        <v>11</v>
      </c>
      <c r="FH6" s="13">
        <f t="shared" ref="FH6:FH69" si="59">MOD(FD6-1,12)+1</f>
        <v>2</v>
      </c>
      <c r="FI6" s="13">
        <f t="shared" ref="FI6:FI69" si="60">INDEX($BH$2:$BS$2,FH6)</f>
        <v>1800</v>
      </c>
      <c r="FJ6" s="13" t="str">
        <f t="shared" ref="FJ6:FJ69" si="61">INDEX($BH$3:$BS$3,FH6)</f>
        <v>DefExt</v>
      </c>
      <c r="FK6" s="13">
        <f t="shared" ref="FK6:FK69" si="62">IF(FL6&gt;1,INT(FL6*0.35),ROUND(FL6*0.35,3))</f>
        <v>7</v>
      </c>
      <c r="FL6" s="13">
        <f t="shared" si="31"/>
        <v>22</v>
      </c>
    </row>
    <row r="7" spans="1:168" s="19" customFormat="1" ht="16.5" x14ac:dyDescent="0.2">
      <c r="A7" s="13">
        <v>3</v>
      </c>
      <c r="B7" s="13">
        <v>1</v>
      </c>
      <c r="C7" s="13">
        <v>7</v>
      </c>
      <c r="D7" s="14">
        <f>INDEX(属性投放!$AD$7:$AD$26,装备!C7)</f>
        <v>52</v>
      </c>
      <c r="E7" s="29">
        <v>50</v>
      </c>
      <c r="F7" s="14">
        <f>SUMIFS(属性投放!BX$6:BX$85,属性投放!$AS$6:$AS$85,"="&amp;装备!$B$3,属性投放!$AT$6:$AT$85,"&lt;="&amp;装备!$C7)*INDEX(属性投放!$DX$6:$DX$10,装备!$D$3)*装备!$F$3</f>
        <v>2683</v>
      </c>
      <c r="G7" s="14">
        <f>SUMIFS(属性投放!BY$6:BY$85,属性投放!$AS$6:$AS$85,"="&amp;装备!$B$3,属性投放!$AT$6:$AT$85,"&lt;="&amp;装备!$C7)*INDEX(属性投放!$DX$6:$DX$10,装备!$D$3)*装备!$F$3</f>
        <v>1358</v>
      </c>
      <c r="H7" s="14">
        <f>SUMIFS(属性投放!BZ$6:BZ$85,属性投放!$AS$6:$AS$85,"="&amp;装备!$B$3,属性投放!$AT$6:$AT$85,"&lt;="&amp;装备!$C7)*INDEX(属性投放!$DX$6:$DX$10,装备!$D$3)*装备!$F$3/2</f>
        <v>13415</v>
      </c>
      <c r="I7" s="26">
        <v>0.2</v>
      </c>
      <c r="J7" s="14">
        <f t="shared" ref="J7" si="63">F7*$I7</f>
        <v>536.6</v>
      </c>
      <c r="K7" s="14">
        <f t="shared" ref="K7" si="64">G7*$I7</f>
        <v>271.60000000000002</v>
      </c>
      <c r="L7" s="14">
        <f t="shared" ref="L7" si="65">H7*$I7</f>
        <v>2683</v>
      </c>
      <c r="M7" s="13">
        <f t="shared" ref="M7" si="66">ROUND(J7/5,0)*5</f>
        <v>535</v>
      </c>
      <c r="N7" s="13">
        <f t="shared" ref="N7" si="67">ROUND(K7/5,0)*5</f>
        <v>270</v>
      </c>
      <c r="O7" s="13">
        <f t="shared" ref="O7" si="68">ROUND(L7/5,0)*5</f>
        <v>2685</v>
      </c>
      <c r="P7" s="13">
        <f t="shared" ref="P7" si="69">(F7-M7)/$D7</f>
        <v>41.307692307692307</v>
      </c>
      <c r="Q7" s="13">
        <f t="shared" ref="Q7" si="70">(G7-N7)/$D7</f>
        <v>20.923076923076923</v>
      </c>
      <c r="R7" s="13">
        <f t="shared" ref="R7" si="71">(H7-O7)/$D7</f>
        <v>206.34615384615384</v>
      </c>
      <c r="S7" s="13">
        <f t="shared" ref="S7" si="72">ROUND(P7*10/5,0)*5/10</f>
        <v>41.5</v>
      </c>
      <c r="T7" s="13">
        <f t="shared" ref="T7" si="73">ROUND(Q7*10/5,0)*5/10</f>
        <v>21</v>
      </c>
      <c r="U7" s="13">
        <f t="shared" ref="U7" si="74">ROUND(R7*10/5,0)*5/10</f>
        <v>206.5</v>
      </c>
      <c r="V7" s="32"/>
      <c r="W7" s="15" t="s">
        <v>500</v>
      </c>
      <c r="X7" s="13">
        <v>25</v>
      </c>
      <c r="Y7" s="13">
        <v>50</v>
      </c>
      <c r="Z7" s="13">
        <v>75</v>
      </c>
      <c r="AA7" s="13">
        <v>100</v>
      </c>
      <c r="AB7" s="13">
        <v>200</v>
      </c>
      <c r="AC7" s="13">
        <v>300</v>
      </c>
      <c r="AD7" s="13">
        <v>450</v>
      </c>
      <c r="AE7" s="32"/>
      <c r="AF7" s="13">
        <v>3</v>
      </c>
      <c r="AG7" s="13" t="s">
        <v>363</v>
      </c>
      <c r="AH7" s="13"/>
      <c r="AI7" s="24">
        <v>0.15</v>
      </c>
      <c r="AJ7" s="24">
        <v>0.15</v>
      </c>
      <c r="AK7" s="13">
        <v>2</v>
      </c>
      <c r="AL7" s="13">
        <v>3</v>
      </c>
      <c r="AM7" s="32"/>
      <c r="AN7" s="32"/>
      <c r="AO7" s="13">
        <v>3</v>
      </c>
      <c r="AP7" s="13" t="s">
        <v>377</v>
      </c>
      <c r="AQ7" s="24">
        <v>0.85</v>
      </c>
      <c r="AR7" s="32"/>
      <c r="AS7" s="13" t="s">
        <v>1438</v>
      </c>
      <c r="AT7" s="13">
        <v>7</v>
      </c>
      <c r="AU7" s="13">
        <v>0.35</v>
      </c>
      <c r="AV7" s="14">
        <f>SUMIFS(属性投放!BX$6:BX$85,属性投放!$AS$6:$AS$85,"="&amp;装备!$AT$3,属性投放!$AT$6:$AT$85,"&lt;="&amp;装备!$AT7)*INDEX(属性投放!$DX$6:$DX$10,装备!$AV$3)*$AU7</f>
        <v>939.05</v>
      </c>
      <c r="AW7" s="14">
        <f>SUMIFS(属性投放!BZ$6:BZ$85,属性投放!$AS$6:$AS$85,"="&amp;装备!$AT$3,属性投放!$AT$6:$AT$85,"&lt;="&amp;装备!$AT7)*INDEX(属性投放!$DX$6:$DX$10,装备!$AV$3)*AU7/2</f>
        <v>4695.25</v>
      </c>
      <c r="AX7" s="13">
        <v>900</v>
      </c>
      <c r="AY7" s="13">
        <v>4500</v>
      </c>
      <c r="AZ7" s="14">
        <f t="shared" si="6"/>
        <v>54</v>
      </c>
      <c r="BA7" s="32"/>
      <c r="BB7" s="32"/>
      <c r="BC7" s="13">
        <v>13</v>
      </c>
      <c r="BD7" s="13" t="s">
        <v>1427</v>
      </c>
      <c r="BE7" s="13">
        <v>3</v>
      </c>
      <c r="BF7" s="13">
        <v>3</v>
      </c>
      <c r="BG7" s="34">
        <v>0.35</v>
      </c>
      <c r="BH7" s="13">
        <f t="shared" si="7"/>
        <v>94</v>
      </c>
      <c r="BI7" s="13">
        <f t="shared" si="8"/>
        <v>48</v>
      </c>
      <c r="BJ7" s="13">
        <f t="shared" si="9"/>
        <v>470</v>
      </c>
      <c r="BK7" s="24">
        <v>0.04</v>
      </c>
      <c r="BL7" s="24">
        <v>0.04</v>
      </c>
      <c r="BM7" s="24">
        <v>0.04</v>
      </c>
      <c r="BN7" s="24">
        <v>0.03</v>
      </c>
      <c r="BO7" s="24">
        <v>0.08</v>
      </c>
      <c r="BP7" s="24">
        <v>0.03</v>
      </c>
      <c r="BQ7" s="24">
        <v>0.03</v>
      </c>
      <c r="BR7" s="24">
        <v>0.05</v>
      </c>
      <c r="BS7" s="24">
        <v>0.05</v>
      </c>
      <c r="BT7" s="24"/>
      <c r="BU7" s="32"/>
      <c r="BV7" s="13">
        <v>0</v>
      </c>
      <c r="BW7" s="13">
        <v>0</v>
      </c>
      <c r="BX7" s="13">
        <v>2</v>
      </c>
      <c r="BY7" s="13">
        <v>3</v>
      </c>
      <c r="BZ7" s="32"/>
      <c r="CA7" s="13">
        <v>2</v>
      </c>
      <c r="CB7" s="13">
        <v>1</v>
      </c>
      <c r="CC7" s="13">
        <v>20</v>
      </c>
      <c r="CD7" s="13">
        <v>1</v>
      </c>
      <c r="CE7" s="13">
        <v>2</v>
      </c>
      <c r="CF7" s="13">
        <v>2</v>
      </c>
      <c r="CG7" s="13">
        <f t="shared" ref="CG7:CG37" si="75">CF7*10+CD7*1000+CB7*10000+2000000</f>
        <v>2011020</v>
      </c>
      <c r="CH7" s="13" t="s">
        <v>1029</v>
      </c>
      <c r="CI7" s="13"/>
      <c r="CJ7" s="13">
        <v>8</v>
      </c>
      <c r="CK7" s="13">
        <f>SUM(CJ$6:CJ7)</f>
        <v>16</v>
      </c>
      <c r="CL7" s="13">
        <v>1</v>
      </c>
      <c r="CM7" s="13">
        <v>2</v>
      </c>
      <c r="CN7" s="13">
        <v>3</v>
      </c>
      <c r="CO7" s="13">
        <v>4</v>
      </c>
      <c r="CP7" s="13">
        <v>5</v>
      </c>
      <c r="CQ7" s="13">
        <v>6</v>
      </c>
      <c r="CR7" s="13">
        <v>7</v>
      </c>
      <c r="CS7" s="13">
        <v>8</v>
      </c>
      <c r="CT7" s="32"/>
      <c r="CV7" s="13">
        <v>3</v>
      </c>
      <c r="CW7" s="14">
        <f t="shared" si="42"/>
        <v>1</v>
      </c>
      <c r="CX7" s="14">
        <f t="shared" si="10"/>
        <v>1</v>
      </c>
      <c r="CY7" s="14">
        <f t="shared" si="11"/>
        <v>3</v>
      </c>
      <c r="CZ7" s="14">
        <f t="shared" si="12"/>
        <v>1</v>
      </c>
      <c r="DA7" s="14">
        <f t="shared" si="13"/>
        <v>2011013</v>
      </c>
      <c r="DB7" s="13" t="str">
        <f t="shared" si="14"/>
        <v>20级寄灵人绿色-肩甲</v>
      </c>
      <c r="DC7" s="14">
        <f t="shared" si="15"/>
        <v>1</v>
      </c>
      <c r="DD7" s="14">
        <f t="shared" si="16"/>
        <v>1</v>
      </c>
      <c r="DE7" s="14">
        <f t="shared" si="17"/>
        <v>20</v>
      </c>
      <c r="DF7" s="14">
        <f t="shared" si="18"/>
        <v>20</v>
      </c>
      <c r="DG7" s="14">
        <f t="shared" si="19"/>
        <v>3</v>
      </c>
      <c r="DH7" s="14" t="str">
        <f t="shared" si="20"/>
        <v/>
      </c>
      <c r="DI7" s="14">
        <f t="shared" si="43"/>
        <v>17</v>
      </c>
      <c r="DJ7" s="14">
        <f t="shared" si="21"/>
        <v>0</v>
      </c>
      <c r="DK7" s="14">
        <f t="shared" si="22"/>
        <v>8</v>
      </c>
      <c r="DL7" s="14">
        <f t="shared" si="23"/>
        <v>74</v>
      </c>
      <c r="DM7" s="14">
        <f t="shared" si="24"/>
        <v>0</v>
      </c>
      <c r="DN7" s="14">
        <f t="shared" si="25"/>
        <v>0.9</v>
      </c>
      <c r="DO7" s="14">
        <f t="shared" si="26"/>
        <v>8.81</v>
      </c>
      <c r="DP7" s="14">
        <f t="shared" si="44"/>
        <v>1</v>
      </c>
      <c r="DQ7" s="14">
        <f t="shared" si="45"/>
        <v>0</v>
      </c>
      <c r="DR7" s="14">
        <f t="shared" si="46"/>
        <v>11</v>
      </c>
      <c r="DU7" s="14">
        <f t="shared" si="27"/>
        <v>2</v>
      </c>
      <c r="DV7" s="14">
        <f t="shared" si="28"/>
        <v>3</v>
      </c>
      <c r="DW7" s="14">
        <f t="shared" si="47"/>
        <v>17</v>
      </c>
      <c r="DX7" s="14" t="str">
        <f t="shared" si="48"/>
        <v>DefExt</v>
      </c>
      <c r="DY7" s="14">
        <f t="shared" si="49"/>
        <v>8</v>
      </c>
      <c r="DZ7" s="14">
        <f t="shared" si="50"/>
        <v>0.9</v>
      </c>
      <c r="EA7" s="14" t="str">
        <f t="shared" si="51"/>
        <v>HPExt</v>
      </c>
      <c r="EB7" s="14">
        <f t="shared" si="52"/>
        <v>74</v>
      </c>
      <c r="EC7" s="14">
        <f t="shared" si="53"/>
        <v>8.81</v>
      </c>
      <c r="ED7" s="14">
        <f t="shared" si="54"/>
        <v>1</v>
      </c>
      <c r="EE7" s="14">
        <f t="shared" si="55"/>
        <v>0</v>
      </c>
      <c r="EF7" s="14">
        <f t="shared" si="56"/>
        <v>11</v>
      </c>
      <c r="EG7" s="25" t="s">
        <v>509</v>
      </c>
      <c r="EH7" s="14">
        <f t="shared" si="57"/>
        <v>5</v>
      </c>
      <c r="EK7" s="13">
        <v>1022</v>
      </c>
      <c r="EL7" s="13" t="s">
        <v>461</v>
      </c>
      <c r="EM7" s="32"/>
      <c r="EN7" s="32"/>
      <c r="EO7" s="13">
        <v>1</v>
      </c>
      <c r="EP7" s="13" t="s">
        <v>459</v>
      </c>
      <c r="EQ7" s="13">
        <v>3</v>
      </c>
      <c r="ER7" s="13">
        <v>6</v>
      </c>
      <c r="ES7" s="13" t="s">
        <v>891</v>
      </c>
      <c r="ET7" s="13">
        <f>AX5</f>
        <v>450</v>
      </c>
      <c r="EV7" s="13">
        <v>1</v>
      </c>
      <c r="EW7" s="13" t="s">
        <v>462</v>
      </c>
      <c r="EX7" s="13">
        <v>3</v>
      </c>
      <c r="EY7" s="13">
        <v>6</v>
      </c>
      <c r="EZ7" s="13" t="s">
        <v>891</v>
      </c>
      <c r="FA7" s="13">
        <f>AX12</f>
        <v>450</v>
      </c>
      <c r="FD7" s="13">
        <v>3</v>
      </c>
      <c r="FE7" s="13">
        <f t="shared" si="58"/>
        <v>1</v>
      </c>
      <c r="FF7" s="13" t="str">
        <f t="shared" si="29"/>
        <v>20级寄灵人洗练-3</v>
      </c>
      <c r="FG7" s="13">
        <f t="shared" si="30"/>
        <v>11</v>
      </c>
      <c r="FH7" s="13">
        <f t="shared" si="59"/>
        <v>3</v>
      </c>
      <c r="FI7" s="13">
        <f t="shared" si="60"/>
        <v>2000</v>
      </c>
      <c r="FJ7" s="13" t="str">
        <f t="shared" si="61"/>
        <v>HPExt</v>
      </c>
      <c r="FK7" s="13">
        <f t="shared" si="62"/>
        <v>75</v>
      </c>
      <c r="FL7" s="13">
        <f t="shared" si="31"/>
        <v>216</v>
      </c>
    </row>
    <row r="8" spans="1:168" s="19" customFormat="1" ht="16.5" x14ac:dyDescent="0.2">
      <c r="A8" s="13">
        <v>4</v>
      </c>
      <c r="B8" s="13">
        <v>1</v>
      </c>
      <c r="C8" s="13">
        <v>9</v>
      </c>
      <c r="D8" s="14">
        <f>INDEX(属性投放!$AD$7:$AD$26,装备!C8)</f>
        <v>65</v>
      </c>
      <c r="E8" s="13">
        <v>60</v>
      </c>
      <c r="F8" s="14">
        <f>SUMIFS(属性投放!BX$6:BX$85,属性投放!$AS$6:$AS$85,"="&amp;装备!$B$3,属性投放!$AT$6:$AT$85,"&lt;="&amp;装备!$C8)*INDEX(属性投放!$DX$6:$DX$10,装备!$D$3)*装备!$F$3</f>
        <v>4268</v>
      </c>
      <c r="G8" s="14">
        <f>SUMIFS(属性投放!BY$6:BY$85,属性投放!$AS$6:$AS$85,"="&amp;装备!$B$3,属性投放!$AT$6:$AT$85,"&lt;="&amp;装备!$C8)*INDEX(属性投放!$DX$6:$DX$10,装备!$D$3)*装备!$F$3</f>
        <v>2157</v>
      </c>
      <c r="H8" s="14">
        <f>SUMIFS(属性投放!BZ$6:BZ$85,属性投放!$AS$6:$AS$85,"="&amp;装备!$B$3,属性投放!$AT$6:$AT$85,"&lt;="&amp;装备!$C8)*INDEX(属性投放!$DX$6:$DX$10,装备!$D$3)*装备!$F$3/2</f>
        <v>21340</v>
      </c>
      <c r="I8" s="26">
        <v>0.2</v>
      </c>
      <c r="J8" s="14">
        <f t="shared" ref="J8:L13" si="76">F8*$I8</f>
        <v>853.6</v>
      </c>
      <c r="K8" s="14">
        <f t="shared" si="76"/>
        <v>431.40000000000003</v>
      </c>
      <c r="L8" s="14">
        <f t="shared" si="76"/>
        <v>4268</v>
      </c>
      <c r="M8" s="13">
        <f t="shared" ref="M8:O13" si="77">ROUND(J8/5,0)*5</f>
        <v>855</v>
      </c>
      <c r="N8" s="13">
        <f t="shared" si="77"/>
        <v>430</v>
      </c>
      <c r="O8" s="13">
        <f t="shared" si="77"/>
        <v>4270</v>
      </c>
      <c r="P8" s="13">
        <f t="shared" ref="P8:R13" si="78">(F8-M8)/$D8</f>
        <v>52.507692307692309</v>
      </c>
      <c r="Q8" s="13">
        <f t="shared" si="78"/>
        <v>26.569230769230771</v>
      </c>
      <c r="R8" s="13">
        <f t="shared" si="78"/>
        <v>262.61538461538464</v>
      </c>
      <c r="S8" s="13">
        <f t="shared" ref="S8:U13" si="79">ROUND(P8*10/5,0)*5/10</f>
        <v>52.5</v>
      </c>
      <c r="T8" s="13">
        <f t="shared" si="79"/>
        <v>26.5</v>
      </c>
      <c r="U8" s="13">
        <f t="shared" si="79"/>
        <v>262.5</v>
      </c>
      <c r="V8" s="32"/>
      <c r="W8" s="15" t="s">
        <v>501</v>
      </c>
      <c r="X8" s="13">
        <v>50</v>
      </c>
      <c r="Y8" s="13">
        <v>100</v>
      </c>
      <c r="Z8" s="13">
        <v>150</v>
      </c>
      <c r="AA8" s="13">
        <v>200</v>
      </c>
      <c r="AB8" s="13">
        <v>400</v>
      </c>
      <c r="AC8" s="13">
        <v>600</v>
      </c>
      <c r="AD8" s="13">
        <v>900</v>
      </c>
      <c r="AE8" s="32"/>
      <c r="AF8" s="13">
        <v>4</v>
      </c>
      <c r="AG8" s="13" t="s">
        <v>391</v>
      </c>
      <c r="AH8" s="13"/>
      <c r="AI8" s="24">
        <v>0.3</v>
      </c>
      <c r="AJ8" s="13"/>
      <c r="AK8" s="13">
        <v>2</v>
      </c>
      <c r="AL8" s="13"/>
      <c r="AM8" s="32"/>
      <c r="AN8" s="32"/>
      <c r="AO8" s="13">
        <v>4</v>
      </c>
      <c r="AP8" s="13" t="s">
        <v>409</v>
      </c>
      <c r="AQ8" s="24">
        <v>1</v>
      </c>
      <c r="AR8" s="32"/>
      <c r="AS8" s="13" t="s">
        <v>881</v>
      </c>
      <c r="AT8" s="13">
        <v>9</v>
      </c>
      <c r="AU8" s="13">
        <v>0.35</v>
      </c>
      <c r="AV8" s="14">
        <f>SUMIFS(属性投放!BX$6:BX$85,属性投放!$AS$6:$AS$85,"="&amp;装备!$AT$3,属性投放!$AT$6:$AT$85,"&lt;="&amp;装备!$AT8)*INDEX(属性投放!$DX$6:$DX$10,装备!$AV$3)*$AU8</f>
        <v>1493.8</v>
      </c>
      <c r="AW8" s="14">
        <f>SUMIFS(属性投放!BZ$6:BZ$85,属性投放!$AS$6:$AS$85,"="&amp;装备!$AT$3,属性投放!$AT$6:$AT$85,"&lt;="&amp;装备!$AT8)*INDEX(属性投放!$DX$6:$DX$10,装备!$AV$3)*AU8/2</f>
        <v>7468.9999999999991</v>
      </c>
      <c r="AX8" s="13">
        <v>1400</v>
      </c>
      <c r="AY8" s="13">
        <f>AX8*5</f>
        <v>7000</v>
      </c>
      <c r="AZ8" s="14">
        <f t="shared" ref="AZ8:AZ18" si="80">SUMPRODUCT(AX$2:AY$2,AX8:AY8)/250</f>
        <v>84</v>
      </c>
      <c r="BA8" s="32"/>
      <c r="BB8" s="32"/>
      <c r="BC8" s="13">
        <v>14</v>
      </c>
      <c r="BD8" s="13" t="s">
        <v>881</v>
      </c>
      <c r="BE8" s="13">
        <v>5</v>
      </c>
      <c r="BF8" s="13">
        <v>3</v>
      </c>
      <c r="BG8" s="34">
        <v>0.35</v>
      </c>
      <c r="BH8" s="13">
        <f t="shared" si="7"/>
        <v>184</v>
      </c>
      <c r="BI8" s="13">
        <f t="shared" si="8"/>
        <v>93</v>
      </c>
      <c r="BJ8" s="13">
        <f t="shared" si="9"/>
        <v>919</v>
      </c>
      <c r="BK8" s="24">
        <v>0.04</v>
      </c>
      <c r="BL8" s="24">
        <v>0.04</v>
      </c>
      <c r="BM8" s="24">
        <v>0.04</v>
      </c>
      <c r="BN8" s="24">
        <v>0.03</v>
      </c>
      <c r="BO8" s="24">
        <v>0.08</v>
      </c>
      <c r="BP8" s="24">
        <v>0.03</v>
      </c>
      <c r="BQ8" s="24">
        <v>0.03</v>
      </c>
      <c r="BR8" s="24">
        <v>0.05</v>
      </c>
      <c r="BS8" s="24">
        <v>0.05</v>
      </c>
      <c r="BT8" s="24"/>
      <c r="BU8" s="32"/>
      <c r="BV8" s="13">
        <v>0</v>
      </c>
      <c r="BW8" s="13">
        <v>0</v>
      </c>
      <c r="BX8" s="13">
        <v>3</v>
      </c>
      <c r="BY8" s="13">
        <v>4</v>
      </c>
      <c r="BZ8" s="32"/>
      <c r="CA8" s="13">
        <v>3</v>
      </c>
      <c r="CB8" s="13">
        <v>1</v>
      </c>
      <c r="CC8" s="13">
        <v>20</v>
      </c>
      <c r="CD8" s="13">
        <v>2</v>
      </c>
      <c r="CE8" s="13">
        <v>1</v>
      </c>
      <c r="CF8" s="13">
        <v>1</v>
      </c>
      <c r="CG8" s="13">
        <f t="shared" si="75"/>
        <v>2012010</v>
      </c>
      <c r="CH8" s="13" t="s">
        <v>1030</v>
      </c>
      <c r="CI8" s="13"/>
      <c r="CJ8" s="13">
        <v>8</v>
      </c>
      <c r="CK8" s="13">
        <f>SUM(CJ$6:CJ8)</f>
        <v>24</v>
      </c>
      <c r="CL8" s="13">
        <v>1</v>
      </c>
      <c r="CM8" s="13">
        <v>2</v>
      </c>
      <c r="CN8" s="13">
        <v>3</v>
      </c>
      <c r="CO8" s="13">
        <v>4</v>
      </c>
      <c r="CP8" s="13">
        <v>5</v>
      </c>
      <c r="CQ8" s="13">
        <v>6</v>
      </c>
      <c r="CR8" s="13">
        <v>7</v>
      </c>
      <c r="CS8" s="13">
        <v>8</v>
      </c>
      <c r="CT8" s="32"/>
      <c r="CV8" s="13">
        <v>4</v>
      </c>
      <c r="CW8" s="14">
        <f t="shared" si="42"/>
        <v>1</v>
      </c>
      <c r="CX8" s="14">
        <f t="shared" si="10"/>
        <v>1</v>
      </c>
      <c r="CY8" s="14">
        <f t="shared" si="11"/>
        <v>4</v>
      </c>
      <c r="CZ8" s="14">
        <f t="shared" si="12"/>
        <v>1</v>
      </c>
      <c r="DA8" s="14">
        <f t="shared" si="13"/>
        <v>2011014</v>
      </c>
      <c r="DB8" s="13" t="str">
        <f t="shared" si="14"/>
        <v>20级寄灵人绿色-衣服</v>
      </c>
      <c r="DC8" s="14">
        <f t="shared" si="15"/>
        <v>1</v>
      </c>
      <c r="DD8" s="14">
        <f t="shared" si="16"/>
        <v>1</v>
      </c>
      <c r="DE8" s="14">
        <f t="shared" si="17"/>
        <v>20</v>
      </c>
      <c r="DF8" s="14">
        <f t="shared" si="18"/>
        <v>20</v>
      </c>
      <c r="DG8" s="14">
        <f t="shared" si="19"/>
        <v>4</v>
      </c>
      <c r="DH8" s="14" t="str">
        <f t="shared" si="20"/>
        <v/>
      </c>
      <c r="DI8" s="14">
        <f t="shared" si="43"/>
        <v>18</v>
      </c>
      <c r="DJ8" s="14">
        <f t="shared" si="21"/>
        <v>0</v>
      </c>
      <c r="DK8" s="14">
        <f t="shared" si="22"/>
        <v>15</v>
      </c>
      <c r="DL8" s="14">
        <f t="shared" si="23"/>
        <v>0</v>
      </c>
      <c r="DM8" s="14">
        <f t="shared" si="24"/>
        <v>0</v>
      </c>
      <c r="DN8" s="14">
        <f t="shared" si="25"/>
        <v>1.8</v>
      </c>
      <c r="DO8" s="14">
        <f t="shared" si="26"/>
        <v>0</v>
      </c>
      <c r="DP8" s="14">
        <f t="shared" si="44"/>
        <v>1</v>
      </c>
      <c r="DQ8" s="14">
        <f t="shared" si="45"/>
        <v>0</v>
      </c>
      <c r="DR8" s="14">
        <f t="shared" si="46"/>
        <v>11</v>
      </c>
      <c r="DU8" s="14">
        <f t="shared" si="27"/>
        <v>2</v>
      </c>
      <c r="DV8" s="14">
        <f t="shared" si="28"/>
        <v>0</v>
      </c>
      <c r="DW8" s="14">
        <f t="shared" si="47"/>
        <v>18</v>
      </c>
      <c r="DX8" s="14" t="str">
        <f t="shared" si="48"/>
        <v>DefExt</v>
      </c>
      <c r="DY8" s="14">
        <f t="shared" si="49"/>
        <v>15</v>
      </c>
      <c r="DZ8" s="14">
        <f t="shared" si="50"/>
        <v>1.8</v>
      </c>
      <c r="EA8" s="14" t="str">
        <f t="shared" si="51"/>
        <v/>
      </c>
      <c r="EB8" s="14" t="str">
        <f t="shared" si="52"/>
        <v/>
      </c>
      <c r="EC8" s="14" t="str">
        <f t="shared" si="53"/>
        <v/>
      </c>
      <c r="ED8" s="14">
        <f t="shared" si="54"/>
        <v>1</v>
      </c>
      <c r="EE8" s="14">
        <f t="shared" si="55"/>
        <v>0</v>
      </c>
      <c r="EF8" s="14">
        <f t="shared" si="56"/>
        <v>11</v>
      </c>
      <c r="EG8" s="25" t="s">
        <v>509</v>
      </c>
      <c r="EH8" s="14">
        <f t="shared" si="57"/>
        <v>5</v>
      </c>
      <c r="EK8" s="13">
        <v>1031</v>
      </c>
      <c r="EL8" s="13" t="s">
        <v>1225</v>
      </c>
      <c r="EM8" s="32"/>
      <c r="EN8" s="32"/>
      <c r="EO8" s="13">
        <v>1</v>
      </c>
      <c r="EP8" s="13" t="s">
        <v>459</v>
      </c>
      <c r="EQ8" s="13">
        <v>4</v>
      </c>
      <c r="ER8" s="13">
        <v>8</v>
      </c>
      <c r="ES8" s="13" t="s">
        <v>893</v>
      </c>
      <c r="ET8" s="13">
        <f>AX5/3*5</f>
        <v>750</v>
      </c>
      <c r="EV8" s="13">
        <v>1</v>
      </c>
      <c r="EW8" s="13" t="s">
        <v>462</v>
      </c>
      <c r="EX8" s="13">
        <v>4</v>
      </c>
      <c r="EY8" s="13">
        <v>8</v>
      </c>
      <c r="EZ8" s="13" t="s">
        <v>893</v>
      </c>
      <c r="FA8" s="13">
        <f>FA5/3*5</f>
        <v>750</v>
      </c>
      <c r="FD8" s="13">
        <v>4</v>
      </c>
      <c r="FE8" s="13">
        <f t="shared" si="58"/>
        <v>1</v>
      </c>
      <c r="FF8" s="13" t="str">
        <f t="shared" si="29"/>
        <v>20级寄灵人洗练-4</v>
      </c>
      <c r="FG8" s="13">
        <f t="shared" si="30"/>
        <v>11</v>
      </c>
      <c r="FH8" s="13">
        <f t="shared" si="59"/>
        <v>4</v>
      </c>
      <c r="FI8" s="13">
        <f t="shared" si="60"/>
        <v>500</v>
      </c>
      <c r="FJ8" s="13" t="str">
        <f t="shared" si="61"/>
        <v>AtkRate</v>
      </c>
      <c r="FK8" s="13">
        <f t="shared" si="62"/>
        <v>1.4E-2</v>
      </c>
      <c r="FL8" s="13">
        <f t="shared" si="31"/>
        <v>0.04</v>
      </c>
    </row>
    <row r="9" spans="1:168" s="19" customFormat="1" ht="16.5" x14ac:dyDescent="0.2">
      <c r="A9" s="13">
        <v>5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SUMIFS(属性投放!BX$6:BX$85,属性投放!$AS$6:$AS$85,"="&amp;装备!$B$3,属性投放!$AT$6:$AT$85,"&lt;="&amp;装备!$C9)*INDEX(属性投放!$DX$6:$DX$10,装备!$D$3)*装备!$F$3</f>
        <v>6718</v>
      </c>
      <c r="G9" s="14">
        <f>SUMIFS(属性投放!BY$6:BY$85,属性投放!$AS$6:$AS$85,"="&amp;装备!$B$3,属性投放!$AT$6:$AT$85,"&lt;="&amp;装备!$C9)*INDEX(属性投放!$DX$6:$DX$10,装备!$D$3)*装备!$F$3</f>
        <v>3382</v>
      </c>
      <c r="H9" s="14">
        <f>SUMIFS(属性投放!BZ$6:BZ$85,属性投放!$AS$6:$AS$85,"="&amp;装备!$B$3,属性投放!$AT$6:$AT$85,"&lt;="&amp;装备!$C9)*INDEX(属性投放!$DX$6:$DX$10,装备!$D$3)*装备!$F$3/2</f>
        <v>33590</v>
      </c>
      <c r="I9" s="26">
        <v>0.2</v>
      </c>
      <c r="J9" s="14">
        <f t="shared" si="76"/>
        <v>1343.6000000000001</v>
      </c>
      <c r="K9" s="14">
        <f t="shared" si="76"/>
        <v>676.40000000000009</v>
      </c>
      <c r="L9" s="14">
        <f t="shared" si="76"/>
        <v>6718</v>
      </c>
      <c r="M9" s="13">
        <f t="shared" si="77"/>
        <v>1345</v>
      </c>
      <c r="N9" s="13">
        <f t="shared" si="77"/>
        <v>675</v>
      </c>
      <c r="O9" s="13">
        <f t="shared" si="77"/>
        <v>6720</v>
      </c>
      <c r="P9" s="13">
        <f t="shared" si="78"/>
        <v>67.162499999999994</v>
      </c>
      <c r="Q9" s="13">
        <f t="shared" si="78"/>
        <v>33.837499999999999</v>
      </c>
      <c r="R9" s="13">
        <f t="shared" si="78"/>
        <v>335.875</v>
      </c>
      <c r="S9" s="13">
        <f t="shared" si="79"/>
        <v>67</v>
      </c>
      <c r="T9" s="13">
        <f t="shared" si="79"/>
        <v>34</v>
      </c>
      <c r="U9" s="13">
        <f t="shared" si="79"/>
        <v>336</v>
      </c>
      <c r="V9" s="32"/>
      <c r="W9" s="15" t="s">
        <v>502</v>
      </c>
      <c r="X9" s="13">
        <v>175</v>
      </c>
      <c r="Y9" s="13">
        <v>350</v>
      </c>
      <c r="Z9" s="13">
        <v>500</v>
      </c>
      <c r="AA9" s="13">
        <v>700</v>
      </c>
      <c r="AB9" s="13">
        <v>1500</v>
      </c>
      <c r="AC9" s="13">
        <v>2000</v>
      </c>
      <c r="AD9" s="13">
        <v>3000</v>
      </c>
      <c r="AE9" s="32"/>
      <c r="AF9" s="13">
        <v>5</v>
      </c>
      <c r="AG9" s="13" t="s">
        <v>392</v>
      </c>
      <c r="AH9" s="13"/>
      <c r="AI9" s="13"/>
      <c r="AJ9" s="24">
        <v>0.3</v>
      </c>
      <c r="AK9" s="13">
        <v>3</v>
      </c>
      <c r="AL9" s="13"/>
      <c r="AM9" s="32"/>
      <c r="AN9" s="32"/>
      <c r="AO9" s="32"/>
      <c r="AP9" s="32"/>
      <c r="AQ9" s="32"/>
      <c r="AR9" s="32"/>
      <c r="AS9" s="13" t="s">
        <v>882</v>
      </c>
      <c r="AT9" s="13">
        <v>11</v>
      </c>
      <c r="AU9" s="13">
        <v>0.3</v>
      </c>
      <c r="AV9" s="14">
        <f>SUMIFS(属性投放!BX$6:BX$85,属性投放!$AS$6:$AS$85,"="&amp;装备!$AT$3,属性投放!$AT$6:$AT$85,"&lt;="&amp;装备!$AT9)*INDEX(属性投放!$DX$6:$DX$10,装备!$AV$3)*$AU9</f>
        <v>2015.3999999999999</v>
      </c>
      <c r="AW9" s="14">
        <f>SUMIFS(属性投放!BZ$6:BZ$85,属性投放!$AS$6:$AS$85,"="&amp;装备!$AT$3,属性投放!$AT$6:$AT$85,"&lt;="&amp;装备!$AT9)*INDEX(属性投放!$DX$6:$DX$10,装备!$AV$3)*AU9/2</f>
        <v>10077</v>
      </c>
      <c r="AX9" s="13">
        <v>2000</v>
      </c>
      <c r="AY9" s="13">
        <f>AX9*5</f>
        <v>10000</v>
      </c>
      <c r="AZ9" s="14">
        <f t="shared" si="80"/>
        <v>120</v>
      </c>
      <c r="BA9" s="32"/>
      <c r="BB9" s="32"/>
      <c r="BC9" s="13">
        <v>15</v>
      </c>
      <c r="BD9" s="13" t="s">
        <v>882</v>
      </c>
      <c r="BE9" s="13">
        <v>5</v>
      </c>
      <c r="BF9" s="13">
        <v>4</v>
      </c>
      <c r="BG9" s="34">
        <v>0.35</v>
      </c>
      <c r="BH9" s="13">
        <f t="shared" si="7"/>
        <v>235</v>
      </c>
      <c r="BI9" s="13">
        <f t="shared" si="8"/>
        <v>119</v>
      </c>
      <c r="BJ9" s="13">
        <f t="shared" si="9"/>
        <v>1176</v>
      </c>
      <c r="BK9" s="24">
        <v>0.04</v>
      </c>
      <c r="BL9" s="24">
        <v>0.04</v>
      </c>
      <c r="BM9" s="24">
        <v>0.04</v>
      </c>
      <c r="BN9" s="24">
        <v>0.03</v>
      </c>
      <c r="BO9" s="24">
        <v>0.08</v>
      </c>
      <c r="BP9" s="24">
        <v>0.03</v>
      </c>
      <c r="BQ9" s="24">
        <v>0.03</v>
      </c>
      <c r="BR9" s="24">
        <v>0.05</v>
      </c>
      <c r="BS9" s="24">
        <v>0.05</v>
      </c>
      <c r="BT9" s="24"/>
      <c r="BU9" s="32"/>
      <c r="BV9" s="13">
        <v>0</v>
      </c>
      <c r="BW9" s="13">
        <v>0</v>
      </c>
      <c r="BX9" s="13">
        <v>4</v>
      </c>
      <c r="BY9" s="13">
        <v>5</v>
      </c>
      <c r="BZ9" s="32"/>
      <c r="CA9" s="13">
        <v>4</v>
      </c>
      <c r="CB9" s="13">
        <v>1</v>
      </c>
      <c r="CC9" s="13">
        <v>20</v>
      </c>
      <c r="CD9" s="13">
        <v>2</v>
      </c>
      <c r="CE9" s="13">
        <v>2</v>
      </c>
      <c r="CF9" s="13">
        <v>2</v>
      </c>
      <c r="CG9" s="13">
        <f t="shared" si="75"/>
        <v>2012020</v>
      </c>
      <c r="CH9" s="13" t="s">
        <v>1031</v>
      </c>
      <c r="CI9" s="13"/>
      <c r="CJ9" s="13">
        <v>8</v>
      </c>
      <c r="CK9" s="13">
        <f>SUM(CJ$6:CJ9)</f>
        <v>32</v>
      </c>
      <c r="CL9" s="13">
        <v>1</v>
      </c>
      <c r="CM9" s="13">
        <v>2</v>
      </c>
      <c r="CN9" s="13">
        <v>3</v>
      </c>
      <c r="CO9" s="13">
        <v>4</v>
      </c>
      <c r="CP9" s="13">
        <v>5</v>
      </c>
      <c r="CQ9" s="13">
        <v>6</v>
      </c>
      <c r="CR9" s="13">
        <v>7</v>
      </c>
      <c r="CS9" s="13">
        <v>8</v>
      </c>
      <c r="CT9" s="32"/>
      <c r="CV9" s="13">
        <v>5</v>
      </c>
      <c r="CW9" s="14">
        <f t="shared" si="42"/>
        <v>1</v>
      </c>
      <c r="CX9" s="14">
        <f t="shared" si="10"/>
        <v>1</v>
      </c>
      <c r="CY9" s="14">
        <f t="shared" si="11"/>
        <v>5</v>
      </c>
      <c r="CZ9" s="14">
        <f t="shared" si="12"/>
        <v>1</v>
      </c>
      <c r="DA9" s="14">
        <f t="shared" si="13"/>
        <v>2011015</v>
      </c>
      <c r="DB9" s="13" t="str">
        <f t="shared" si="14"/>
        <v>20级寄灵人绿色-鞋子</v>
      </c>
      <c r="DC9" s="14">
        <f t="shared" si="15"/>
        <v>1</v>
      </c>
      <c r="DD9" s="14">
        <f t="shared" si="16"/>
        <v>1</v>
      </c>
      <c r="DE9" s="14">
        <f t="shared" si="17"/>
        <v>20</v>
      </c>
      <c r="DF9" s="14">
        <f t="shared" si="18"/>
        <v>20</v>
      </c>
      <c r="DG9" s="14">
        <f t="shared" si="19"/>
        <v>5</v>
      </c>
      <c r="DH9" s="14" t="str">
        <f t="shared" si="20"/>
        <v/>
      </c>
      <c r="DI9" s="14">
        <f t="shared" si="43"/>
        <v>17</v>
      </c>
      <c r="DJ9" s="14">
        <f t="shared" si="21"/>
        <v>0</v>
      </c>
      <c r="DK9" s="14">
        <f t="shared" si="22"/>
        <v>0</v>
      </c>
      <c r="DL9" s="14">
        <f t="shared" si="23"/>
        <v>147</v>
      </c>
      <c r="DM9" s="14">
        <f t="shared" si="24"/>
        <v>0</v>
      </c>
      <c r="DN9" s="14">
        <f t="shared" si="25"/>
        <v>0</v>
      </c>
      <c r="DO9" s="14">
        <f t="shared" si="26"/>
        <v>17.63</v>
      </c>
      <c r="DP9" s="14">
        <f t="shared" si="44"/>
        <v>1</v>
      </c>
      <c r="DQ9" s="14">
        <f t="shared" si="45"/>
        <v>0</v>
      </c>
      <c r="DR9" s="14">
        <f t="shared" si="46"/>
        <v>11</v>
      </c>
      <c r="DU9" s="14">
        <f t="shared" si="27"/>
        <v>3</v>
      </c>
      <c r="DV9" s="14">
        <f t="shared" si="28"/>
        <v>0</v>
      </c>
      <c r="DW9" s="14">
        <f t="shared" si="47"/>
        <v>17</v>
      </c>
      <c r="DX9" s="14" t="str">
        <f t="shared" si="48"/>
        <v>HPExt</v>
      </c>
      <c r="DY9" s="14">
        <f t="shared" si="49"/>
        <v>147</v>
      </c>
      <c r="DZ9" s="14">
        <f t="shared" si="50"/>
        <v>17.63</v>
      </c>
      <c r="EA9" s="14" t="str">
        <f t="shared" si="51"/>
        <v/>
      </c>
      <c r="EB9" s="14" t="str">
        <f t="shared" si="52"/>
        <v/>
      </c>
      <c r="EC9" s="14" t="str">
        <f t="shared" si="53"/>
        <v/>
      </c>
      <c r="ED9" s="14">
        <f t="shared" si="54"/>
        <v>1</v>
      </c>
      <c r="EE9" s="14">
        <f t="shared" si="55"/>
        <v>0</v>
      </c>
      <c r="EF9" s="14">
        <f t="shared" si="56"/>
        <v>11</v>
      </c>
      <c r="EG9" s="25" t="s">
        <v>509</v>
      </c>
      <c r="EH9" s="14">
        <f t="shared" si="57"/>
        <v>5</v>
      </c>
      <c r="EK9" s="13">
        <v>1032</v>
      </c>
      <c r="EL9" s="13" t="s">
        <v>1226</v>
      </c>
      <c r="EM9" s="32"/>
      <c r="EN9" s="32"/>
      <c r="EO9" s="13">
        <v>2</v>
      </c>
      <c r="EP9" s="13" t="s">
        <v>460</v>
      </c>
      <c r="EQ9" s="13">
        <v>1</v>
      </c>
      <c r="ER9" s="13">
        <v>2</v>
      </c>
      <c r="ES9" s="13" t="s">
        <v>433</v>
      </c>
      <c r="ET9" s="13">
        <f>AX6</f>
        <v>600</v>
      </c>
      <c r="EV9" s="13">
        <v>2</v>
      </c>
      <c r="EW9" s="13" t="s">
        <v>463</v>
      </c>
      <c r="EX9" s="13">
        <v>1</v>
      </c>
      <c r="EY9" s="13">
        <v>2</v>
      </c>
      <c r="EZ9" s="13" t="s">
        <v>433</v>
      </c>
      <c r="FA9" s="13">
        <f>AX12/3*5</f>
        <v>750</v>
      </c>
      <c r="FD9" s="13">
        <v>5</v>
      </c>
      <c r="FE9" s="13">
        <f t="shared" si="58"/>
        <v>1</v>
      </c>
      <c r="FF9" s="13" t="str">
        <f t="shared" si="29"/>
        <v>20级寄灵人洗练-5</v>
      </c>
      <c r="FG9" s="13">
        <f t="shared" si="30"/>
        <v>11</v>
      </c>
      <c r="FH9" s="13">
        <f t="shared" si="59"/>
        <v>5</v>
      </c>
      <c r="FI9" s="13">
        <f t="shared" si="60"/>
        <v>400</v>
      </c>
      <c r="FJ9" s="13" t="str">
        <f t="shared" si="61"/>
        <v>DefRate</v>
      </c>
      <c r="FK9" s="13">
        <f t="shared" si="62"/>
        <v>1.4E-2</v>
      </c>
      <c r="FL9" s="13">
        <f t="shared" si="31"/>
        <v>0.04</v>
      </c>
    </row>
    <row r="10" spans="1:168" s="19" customFormat="1" ht="16.5" x14ac:dyDescent="0.2">
      <c r="A10" s="13">
        <v>6</v>
      </c>
      <c r="B10" s="13">
        <v>1</v>
      </c>
      <c r="C10" s="13">
        <v>15</v>
      </c>
      <c r="D10" s="14">
        <f>INDEX(属性投放!$AD$7:$AD$26,装备!C10)</f>
        <v>110</v>
      </c>
      <c r="E10" s="13">
        <v>110</v>
      </c>
      <c r="F10" s="14">
        <f>SUMIFS(属性投放!BX$6:BX$85,属性投放!$AS$6:$AS$85,"="&amp;装备!$B$3,属性投放!$AT$6:$AT$85,"&lt;="&amp;装备!$C10)*INDEX(属性投放!$DX$6:$DX$10,装备!$D$3)*装备!$F$3</f>
        <v>16468</v>
      </c>
      <c r="G10" s="14">
        <f>SUMIFS(属性投放!BY$6:BY$85,属性投放!$AS$6:$AS$85,"="&amp;装备!$B$3,属性投放!$AT$6:$AT$85,"&lt;="&amp;装备!$C10)*INDEX(属性投放!$DX$6:$DX$10,装备!$D$3)*装备!$F$3</f>
        <v>8257</v>
      </c>
      <c r="H10" s="14">
        <f>SUMIFS(属性投放!BZ$6:BZ$85,属性投放!$AS$6:$AS$85,"="&amp;装备!$B$3,属性投放!$AT$6:$AT$85,"&lt;="&amp;装备!$C10)*INDEX(属性投放!$DX$6:$DX$10,装备!$D$3)*装备!$F$3/2</f>
        <v>82340</v>
      </c>
      <c r="I10" s="26">
        <v>0.15</v>
      </c>
      <c r="J10" s="14">
        <f t="shared" si="76"/>
        <v>2470.1999999999998</v>
      </c>
      <c r="K10" s="14">
        <f t="shared" si="76"/>
        <v>1238.55</v>
      </c>
      <c r="L10" s="14">
        <f t="shared" si="76"/>
        <v>12351</v>
      </c>
      <c r="M10" s="13">
        <f t="shared" si="77"/>
        <v>2470</v>
      </c>
      <c r="N10" s="13">
        <f t="shared" si="77"/>
        <v>1240</v>
      </c>
      <c r="O10" s="13">
        <f t="shared" si="77"/>
        <v>12350</v>
      </c>
      <c r="P10" s="13">
        <f t="shared" si="78"/>
        <v>127.25454545454545</v>
      </c>
      <c r="Q10" s="13">
        <f t="shared" si="78"/>
        <v>63.790909090909089</v>
      </c>
      <c r="R10" s="13">
        <f t="shared" si="78"/>
        <v>636.27272727272725</v>
      </c>
      <c r="S10" s="13">
        <f t="shared" si="79"/>
        <v>127.5</v>
      </c>
      <c r="T10" s="13">
        <f t="shared" si="79"/>
        <v>64</v>
      </c>
      <c r="U10" s="13">
        <f t="shared" si="79"/>
        <v>636.5</v>
      </c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13">
        <v>6</v>
      </c>
      <c r="AG10" s="13" t="s">
        <v>393</v>
      </c>
      <c r="AH10" s="13"/>
      <c r="AI10" s="13"/>
      <c r="AJ10" s="24">
        <v>0.3</v>
      </c>
      <c r="AK10" s="13">
        <v>3</v>
      </c>
      <c r="AL10" s="13"/>
      <c r="AM10" s="32"/>
      <c r="AN10" s="32"/>
      <c r="AO10" s="32"/>
      <c r="AP10" s="32"/>
      <c r="AQ10" s="32"/>
      <c r="AR10" s="32"/>
      <c r="AS10" s="13" t="s">
        <v>883</v>
      </c>
      <c r="AT10" s="13">
        <v>15</v>
      </c>
      <c r="AU10" s="13">
        <v>0.25</v>
      </c>
      <c r="AV10" s="14">
        <f>SUMIFS(属性投放!BX$6:BX$85,属性投放!$AS$6:$AS$85,"="&amp;装备!$AT$3,属性投放!$AT$6:$AT$85,"&lt;="&amp;装备!$AT10)*INDEX(属性投放!$DX$6:$DX$10,装备!$AV$3)*$AU10</f>
        <v>4117</v>
      </c>
      <c r="AW10" s="14">
        <f>SUMIFS(属性投放!BZ$6:BZ$85,属性投放!$AS$6:$AS$85,"="&amp;装备!$AT$3,属性投放!$AT$6:$AT$85,"&lt;="&amp;装备!$AT10)*INDEX(属性投放!$DX$6:$DX$10,装备!$AV$3)*AU10/2</f>
        <v>20585</v>
      </c>
      <c r="AX10" s="13">
        <v>4000</v>
      </c>
      <c r="AY10" s="13">
        <f>AX10*5</f>
        <v>20000</v>
      </c>
      <c r="AZ10" s="14">
        <f t="shared" si="80"/>
        <v>240</v>
      </c>
      <c r="BA10" s="32"/>
      <c r="BB10" s="32"/>
      <c r="BC10" s="13">
        <v>16</v>
      </c>
      <c r="BD10" s="13" t="s">
        <v>883</v>
      </c>
      <c r="BE10" s="13">
        <v>7</v>
      </c>
      <c r="BF10" s="13">
        <v>5</v>
      </c>
      <c r="BG10" s="34">
        <v>0.35</v>
      </c>
      <c r="BH10" s="13">
        <f t="shared" si="7"/>
        <v>736</v>
      </c>
      <c r="BI10" s="13">
        <f t="shared" si="8"/>
        <v>370</v>
      </c>
      <c r="BJ10" s="13">
        <f t="shared" si="9"/>
        <v>3676</v>
      </c>
      <c r="BK10" s="24">
        <v>0.04</v>
      </c>
      <c r="BL10" s="24">
        <v>0.04</v>
      </c>
      <c r="BM10" s="24">
        <v>0.04</v>
      </c>
      <c r="BN10" s="24">
        <v>0.03</v>
      </c>
      <c r="BO10" s="24">
        <v>0.08</v>
      </c>
      <c r="BP10" s="24">
        <v>0.03</v>
      </c>
      <c r="BQ10" s="24">
        <v>0.03</v>
      </c>
      <c r="BR10" s="24">
        <v>0.05</v>
      </c>
      <c r="BS10" s="24">
        <v>0.05</v>
      </c>
      <c r="BT10" s="24"/>
      <c r="BU10" s="32"/>
      <c r="BV10" s="13">
        <v>0</v>
      </c>
      <c r="BW10" s="13">
        <v>0</v>
      </c>
      <c r="BX10" s="13">
        <v>5</v>
      </c>
      <c r="BY10" s="13">
        <v>6</v>
      </c>
      <c r="BZ10" s="32"/>
      <c r="CA10" s="13">
        <v>5</v>
      </c>
      <c r="CB10" s="13">
        <v>1</v>
      </c>
      <c r="CC10" s="13">
        <v>20</v>
      </c>
      <c r="CD10" s="13">
        <v>3</v>
      </c>
      <c r="CE10" s="13">
        <v>1</v>
      </c>
      <c r="CF10" s="13">
        <v>1</v>
      </c>
      <c r="CG10" s="13">
        <f t="shared" si="75"/>
        <v>2013010</v>
      </c>
      <c r="CH10" s="13" t="s">
        <v>1032</v>
      </c>
      <c r="CI10" s="13"/>
      <c r="CJ10" s="13">
        <v>8</v>
      </c>
      <c r="CK10" s="13">
        <f>SUM(CJ$6:CJ10)</f>
        <v>40</v>
      </c>
      <c r="CL10" s="13">
        <v>1</v>
      </c>
      <c r="CM10" s="13">
        <v>2</v>
      </c>
      <c r="CN10" s="13">
        <v>3</v>
      </c>
      <c r="CO10" s="13">
        <v>4</v>
      </c>
      <c r="CP10" s="13">
        <v>5</v>
      </c>
      <c r="CQ10" s="13">
        <v>6</v>
      </c>
      <c r="CR10" s="13">
        <v>7</v>
      </c>
      <c r="CS10" s="13">
        <v>8</v>
      </c>
      <c r="CT10" s="32"/>
      <c r="CV10" s="13">
        <v>6</v>
      </c>
      <c r="CW10" s="14">
        <f t="shared" si="42"/>
        <v>1</v>
      </c>
      <c r="CX10" s="14">
        <f t="shared" si="10"/>
        <v>1</v>
      </c>
      <c r="CY10" s="14">
        <f t="shared" si="11"/>
        <v>6</v>
      </c>
      <c r="CZ10" s="14">
        <f t="shared" si="12"/>
        <v>1</v>
      </c>
      <c r="DA10" s="14">
        <f t="shared" si="13"/>
        <v>2011016</v>
      </c>
      <c r="DB10" s="13" t="str">
        <f t="shared" si="14"/>
        <v>20级寄灵人绿色-护手</v>
      </c>
      <c r="DC10" s="14">
        <f t="shared" si="15"/>
        <v>1</v>
      </c>
      <c r="DD10" s="14">
        <f t="shared" si="16"/>
        <v>1</v>
      </c>
      <c r="DE10" s="14">
        <f t="shared" si="17"/>
        <v>20</v>
      </c>
      <c r="DF10" s="14">
        <f t="shared" si="18"/>
        <v>20</v>
      </c>
      <c r="DG10" s="14">
        <f t="shared" si="19"/>
        <v>6</v>
      </c>
      <c r="DH10" s="14" t="str">
        <f t="shared" si="20"/>
        <v/>
      </c>
      <c r="DI10" s="14">
        <f t="shared" si="43"/>
        <v>17</v>
      </c>
      <c r="DJ10" s="14">
        <f t="shared" si="21"/>
        <v>0</v>
      </c>
      <c r="DK10" s="14">
        <f t="shared" si="22"/>
        <v>0</v>
      </c>
      <c r="DL10" s="14">
        <f t="shared" si="23"/>
        <v>147</v>
      </c>
      <c r="DM10" s="14">
        <f t="shared" si="24"/>
        <v>0</v>
      </c>
      <c r="DN10" s="14">
        <f t="shared" si="25"/>
        <v>0</v>
      </c>
      <c r="DO10" s="14">
        <f t="shared" si="26"/>
        <v>17.63</v>
      </c>
      <c r="DP10" s="14">
        <f t="shared" si="44"/>
        <v>1</v>
      </c>
      <c r="DQ10" s="14">
        <f t="shared" si="45"/>
        <v>0</v>
      </c>
      <c r="DR10" s="14">
        <f t="shared" si="46"/>
        <v>11</v>
      </c>
      <c r="DU10" s="14">
        <f t="shared" si="27"/>
        <v>3</v>
      </c>
      <c r="DV10" s="14">
        <f t="shared" si="28"/>
        <v>0</v>
      </c>
      <c r="DW10" s="14">
        <f t="shared" si="47"/>
        <v>17</v>
      </c>
      <c r="DX10" s="14" t="str">
        <f t="shared" si="48"/>
        <v>HPExt</v>
      </c>
      <c r="DY10" s="14">
        <f t="shared" si="49"/>
        <v>147</v>
      </c>
      <c r="DZ10" s="14">
        <f t="shared" si="50"/>
        <v>17.63</v>
      </c>
      <c r="EA10" s="14" t="str">
        <f t="shared" si="51"/>
        <v/>
      </c>
      <c r="EB10" s="14" t="str">
        <f t="shared" si="52"/>
        <v/>
      </c>
      <c r="EC10" s="14" t="str">
        <f t="shared" si="53"/>
        <v/>
      </c>
      <c r="ED10" s="14">
        <f t="shared" si="54"/>
        <v>1</v>
      </c>
      <c r="EE10" s="14">
        <f t="shared" si="55"/>
        <v>0</v>
      </c>
      <c r="EF10" s="14">
        <f t="shared" si="56"/>
        <v>11</v>
      </c>
      <c r="EG10" s="25" t="s">
        <v>509</v>
      </c>
      <c r="EH10" s="14">
        <f t="shared" si="57"/>
        <v>5</v>
      </c>
      <c r="EK10" s="13">
        <v>1041</v>
      </c>
      <c r="EL10" s="13" t="s">
        <v>1227</v>
      </c>
      <c r="EM10" s="32"/>
      <c r="EN10" s="32"/>
      <c r="EO10" s="13">
        <v>2</v>
      </c>
      <c r="EP10" s="13" t="s">
        <v>460</v>
      </c>
      <c r="EQ10" s="13">
        <v>2</v>
      </c>
      <c r="ER10" s="13">
        <v>4</v>
      </c>
      <c r="ES10" s="13" t="s">
        <v>435</v>
      </c>
      <c r="ET10" s="13">
        <v>0.15</v>
      </c>
      <c r="EV10" s="13">
        <v>2</v>
      </c>
      <c r="EW10" s="13" t="s">
        <v>463</v>
      </c>
      <c r="EX10" s="13">
        <v>2</v>
      </c>
      <c r="EY10" s="13">
        <v>4</v>
      </c>
      <c r="EZ10" s="13" t="s">
        <v>435</v>
      </c>
      <c r="FA10" s="13">
        <v>0.15</v>
      </c>
      <c r="FD10" s="13">
        <v>6</v>
      </c>
      <c r="FE10" s="13">
        <f t="shared" si="58"/>
        <v>1</v>
      </c>
      <c r="FF10" s="13" t="str">
        <f t="shared" si="29"/>
        <v>20级寄灵人洗练-6</v>
      </c>
      <c r="FG10" s="13">
        <f t="shared" si="30"/>
        <v>11</v>
      </c>
      <c r="FH10" s="13">
        <f t="shared" si="59"/>
        <v>6</v>
      </c>
      <c r="FI10" s="13">
        <f t="shared" si="60"/>
        <v>500</v>
      </c>
      <c r="FJ10" s="13" t="str">
        <f t="shared" si="61"/>
        <v>HPRate</v>
      </c>
      <c r="FK10" s="13">
        <f t="shared" si="62"/>
        <v>1.4E-2</v>
      </c>
      <c r="FL10" s="13">
        <f t="shared" si="31"/>
        <v>0.04</v>
      </c>
    </row>
    <row r="11" spans="1:168" s="19" customFormat="1" ht="16.5" x14ac:dyDescent="0.2">
      <c r="A11" s="13">
        <v>7</v>
      </c>
      <c r="B11" s="13">
        <v>1</v>
      </c>
      <c r="C11" s="13">
        <v>18</v>
      </c>
      <c r="D11" s="14">
        <f>INDEX(属性投放!$AD$7:$AD$26,装备!C11)</f>
        <v>132</v>
      </c>
      <c r="E11" s="13">
        <v>135</v>
      </c>
      <c r="F11" s="14">
        <f>SUMIFS(属性投放!BX$6:BX$85,属性投放!$AS$6:$AS$85,"="&amp;装备!$B$3,属性投放!$AT$6:$AT$85,"&lt;="&amp;装备!$C11)*INDEX(属性投放!$DX$6:$DX$10,装备!$D$3)*装备!$F$3</f>
        <v>31368</v>
      </c>
      <c r="G11" s="14">
        <f>SUMIFS(属性投放!BY$6:BY$85,属性投放!$AS$6:$AS$85,"="&amp;装备!$B$3,属性投放!$AT$6:$AT$85,"&lt;="&amp;装备!$C11)*INDEX(属性投放!$DX$6:$DX$10,装备!$D$3)*装备!$F$3</f>
        <v>15707</v>
      </c>
      <c r="H11" s="14">
        <f>SUMIFS(属性投放!BZ$6:BZ$85,属性投放!$AS$6:$AS$85,"="&amp;装备!$B$3,属性投放!$AT$6:$AT$85,"&lt;="&amp;装备!$C11)*INDEX(属性投放!$DX$6:$DX$10,装备!$D$3)*装备!$F$3/2</f>
        <v>156840</v>
      </c>
      <c r="I11" s="26">
        <v>0.1</v>
      </c>
      <c r="J11" s="14">
        <f t="shared" si="76"/>
        <v>3136.8</v>
      </c>
      <c r="K11" s="14">
        <f t="shared" si="76"/>
        <v>1570.7</v>
      </c>
      <c r="L11" s="14">
        <f t="shared" si="76"/>
        <v>15684</v>
      </c>
      <c r="M11" s="13">
        <f t="shared" si="77"/>
        <v>3135</v>
      </c>
      <c r="N11" s="13">
        <f t="shared" si="77"/>
        <v>1570</v>
      </c>
      <c r="O11" s="13">
        <f t="shared" si="77"/>
        <v>15685</v>
      </c>
      <c r="P11" s="13">
        <f t="shared" si="78"/>
        <v>213.88636363636363</v>
      </c>
      <c r="Q11" s="13">
        <f t="shared" si="78"/>
        <v>107.09848484848484</v>
      </c>
      <c r="R11" s="13">
        <f t="shared" si="78"/>
        <v>1069.3560606060605</v>
      </c>
      <c r="S11" s="13">
        <f t="shared" si="79"/>
        <v>214</v>
      </c>
      <c r="T11" s="13">
        <f t="shared" si="79"/>
        <v>107</v>
      </c>
      <c r="U11" s="13">
        <f t="shared" si="79"/>
        <v>1069.5</v>
      </c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13">
        <v>7</v>
      </c>
      <c r="AG11" s="13" t="s">
        <v>394</v>
      </c>
      <c r="AH11" s="24">
        <v>0.2</v>
      </c>
      <c r="AI11" s="24">
        <v>0.25</v>
      </c>
      <c r="AJ11" s="13"/>
      <c r="AK11" s="13">
        <v>1</v>
      </c>
      <c r="AL11" s="13">
        <v>2</v>
      </c>
      <c r="AM11" s="32"/>
      <c r="AN11" s="32"/>
      <c r="AO11" s="32"/>
      <c r="AP11" s="32"/>
      <c r="AQ11" s="32"/>
      <c r="AR11" s="32"/>
      <c r="AS11" s="13" t="s">
        <v>884</v>
      </c>
      <c r="AT11" s="13">
        <v>18</v>
      </c>
      <c r="AU11" s="13">
        <v>0.2</v>
      </c>
      <c r="AV11" s="14">
        <f>SUMIFS(属性投放!BX$6:BX$85,属性投放!$AS$6:$AS$85,"="&amp;装备!$AT$3,属性投放!$AT$6:$AT$85,"&lt;="&amp;装备!$AT11)*INDEX(属性投放!$DX$6:$DX$10,装备!$AV$3)*$AU11</f>
        <v>6273.6</v>
      </c>
      <c r="AW11" s="14">
        <f>SUMIFS(属性投放!BZ$6:BZ$85,属性投放!$AS$6:$AS$85,"="&amp;装备!$AT$3,属性投放!$AT$6:$AT$85,"&lt;="&amp;装备!$AT11)*INDEX(属性投放!$DX$6:$DX$10,装备!$AV$3)*AU11/2</f>
        <v>31368</v>
      </c>
      <c r="AX11" s="13">
        <v>6000</v>
      </c>
      <c r="AY11" s="13">
        <f>AX11*5</f>
        <v>30000</v>
      </c>
      <c r="AZ11" s="14">
        <f t="shared" si="80"/>
        <v>360</v>
      </c>
      <c r="BA11" s="32"/>
      <c r="BB11" s="32"/>
      <c r="BC11" s="13">
        <v>17</v>
      </c>
      <c r="BD11" s="13" t="s">
        <v>884</v>
      </c>
      <c r="BE11" s="13">
        <v>7</v>
      </c>
      <c r="BF11" s="13">
        <v>6</v>
      </c>
      <c r="BG11" s="34">
        <v>0.35</v>
      </c>
      <c r="BH11" s="13">
        <f t="shared" si="7"/>
        <v>1236</v>
      </c>
      <c r="BI11" s="13">
        <f t="shared" si="8"/>
        <v>618</v>
      </c>
      <c r="BJ11" s="13">
        <f t="shared" si="9"/>
        <v>6176</v>
      </c>
      <c r="BK11" s="24">
        <v>0.04</v>
      </c>
      <c r="BL11" s="24">
        <v>0.04</v>
      </c>
      <c r="BM11" s="24">
        <v>0.04</v>
      </c>
      <c r="BN11" s="24">
        <v>0.03</v>
      </c>
      <c r="BO11" s="24">
        <v>0.08</v>
      </c>
      <c r="BP11" s="24">
        <v>0.03</v>
      </c>
      <c r="BQ11" s="24">
        <v>0.03</v>
      </c>
      <c r="BR11" s="24">
        <v>0.05</v>
      </c>
      <c r="BS11" s="24">
        <v>0.05</v>
      </c>
      <c r="BT11" s="24"/>
      <c r="BU11" s="32"/>
      <c r="BV11" s="13">
        <v>0</v>
      </c>
      <c r="BW11" s="13">
        <v>0</v>
      </c>
      <c r="BX11" s="13">
        <v>1</v>
      </c>
      <c r="BY11" s="13">
        <v>2</v>
      </c>
      <c r="BZ11" s="32"/>
      <c r="CA11" s="13">
        <v>6</v>
      </c>
      <c r="CB11" s="13">
        <v>1</v>
      </c>
      <c r="CC11" s="13">
        <v>20</v>
      </c>
      <c r="CD11" s="13">
        <v>3</v>
      </c>
      <c r="CE11" s="13">
        <v>2</v>
      </c>
      <c r="CF11" s="13">
        <v>2</v>
      </c>
      <c r="CG11" s="13">
        <f t="shared" si="75"/>
        <v>2013020</v>
      </c>
      <c r="CH11" s="13" t="s">
        <v>1033</v>
      </c>
      <c r="CI11" s="13"/>
      <c r="CJ11" s="13">
        <v>8</v>
      </c>
      <c r="CK11" s="13">
        <f>SUM(CJ$6:CJ11)</f>
        <v>48</v>
      </c>
      <c r="CL11" s="13">
        <v>1</v>
      </c>
      <c r="CM11" s="13">
        <v>2</v>
      </c>
      <c r="CN11" s="13">
        <v>3</v>
      </c>
      <c r="CO11" s="13">
        <v>4</v>
      </c>
      <c r="CP11" s="13">
        <v>5</v>
      </c>
      <c r="CQ11" s="13">
        <v>6</v>
      </c>
      <c r="CR11" s="13">
        <v>7</v>
      </c>
      <c r="CS11" s="13">
        <v>8</v>
      </c>
      <c r="CT11" s="32"/>
      <c r="CV11" s="13">
        <v>7</v>
      </c>
      <c r="CW11" s="14">
        <f t="shared" si="42"/>
        <v>1</v>
      </c>
      <c r="CX11" s="14">
        <f t="shared" si="10"/>
        <v>1</v>
      </c>
      <c r="CY11" s="14">
        <f t="shared" si="11"/>
        <v>7</v>
      </c>
      <c r="CZ11" s="14">
        <f t="shared" si="12"/>
        <v>1</v>
      </c>
      <c r="DA11" s="14">
        <f t="shared" si="13"/>
        <v>2011017</v>
      </c>
      <c r="DB11" s="13" t="str">
        <f t="shared" si="14"/>
        <v>20级寄灵人绿色-项链</v>
      </c>
      <c r="DC11" s="14">
        <f t="shared" si="15"/>
        <v>1</v>
      </c>
      <c r="DD11" s="14">
        <f t="shared" si="16"/>
        <v>1</v>
      </c>
      <c r="DE11" s="14">
        <f t="shared" si="17"/>
        <v>20</v>
      </c>
      <c r="DF11" s="14">
        <f t="shared" si="18"/>
        <v>20</v>
      </c>
      <c r="DG11" s="14">
        <f t="shared" si="19"/>
        <v>7</v>
      </c>
      <c r="DH11" s="14" t="str">
        <f t="shared" si="20"/>
        <v/>
      </c>
      <c r="DI11" s="14">
        <f t="shared" si="43"/>
        <v>26</v>
      </c>
      <c r="DJ11" s="14">
        <f t="shared" si="21"/>
        <v>20</v>
      </c>
      <c r="DK11" s="14">
        <f t="shared" si="22"/>
        <v>13</v>
      </c>
      <c r="DL11" s="14">
        <f t="shared" si="23"/>
        <v>0</v>
      </c>
      <c r="DM11" s="14">
        <f t="shared" si="24"/>
        <v>2.35</v>
      </c>
      <c r="DN11" s="14">
        <f t="shared" si="25"/>
        <v>1.5</v>
      </c>
      <c r="DO11" s="14">
        <f t="shared" si="26"/>
        <v>0</v>
      </c>
      <c r="DP11" s="14">
        <f t="shared" si="44"/>
        <v>1</v>
      </c>
      <c r="DQ11" s="14">
        <f t="shared" si="45"/>
        <v>0</v>
      </c>
      <c r="DR11" s="14">
        <f t="shared" si="46"/>
        <v>11</v>
      </c>
      <c r="DU11" s="14">
        <f t="shared" si="27"/>
        <v>1</v>
      </c>
      <c r="DV11" s="14">
        <f t="shared" si="28"/>
        <v>2</v>
      </c>
      <c r="DW11" s="14">
        <f t="shared" si="47"/>
        <v>26</v>
      </c>
      <c r="DX11" s="14" t="str">
        <f t="shared" si="48"/>
        <v>AtkExt</v>
      </c>
      <c r="DY11" s="14">
        <f t="shared" si="49"/>
        <v>20</v>
      </c>
      <c r="DZ11" s="14">
        <f t="shared" si="50"/>
        <v>2.35</v>
      </c>
      <c r="EA11" s="14" t="str">
        <f t="shared" si="51"/>
        <v>DefExt</v>
      </c>
      <c r="EB11" s="14">
        <f t="shared" si="52"/>
        <v>13</v>
      </c>
      <c r="EC11" s="14">
        <f t="shared" si="53"/>
        <v>1.5</v>
      </c>
      <c r="ED11" s="14">
        <f t="shared" si="54"/>
        <v>1</v>
      </c>
      <c r="EE11" s="14">
        <f t="shared" si="55"/>
        <v>0</v>
      </c>
      <c r="EF11" s="14">
        <f t="shared" si="56"/>
        <v>11</v>
      </c>
      <c r="EG11" s="25" t="s">
        <v>509</v>
      </c>
      <c r="EH11" s="14">
        <f t="shared" si="57"/>
        <v>5</v>
      </c>
      <c r="EK11" s="13">
        <v>1042</v>
      </c>
      <c r="EL11" s="13" t="s">
        <v>1228</v>
      </c>
      <c r="EM11" s="32"/>
      <c r="EN11" s="32"/>
      <c r="EO11" s="13">
        <v>3</v>
      </c>
      <c r="EP11" s="13" t="s">
        <v>461</v>
      </c>
      <c r="EQ11" s="13">
        <v>1</v>
      </c>
      <c r="ER11" s="13">
        <v>2</v>
      </c>
      <c r="ES11" s="13" t="s">
        <v>434</v>
      </c>
      <c r="ET11" s="13">
        <f>AY6</f>
        <v>3000</v>
      </c>
      <c r="EV11" s="13">
        <v>3</v>
      </c>
      <c r="EW11" s="13" t="s">
        <v>464</v>
      </c>
      <c r="EX11" s="13">
        <v>1</v>
      </c>
      <c r="EY11" s="13">
        <v>2</v>
      </c>
      <c r="EZ11" s="13" t="s">
        <v>434</v>
      </c>
      <c r="FA11" s="13">
        <f>AY13</f>
        <v>6000</v>
      </c>
      <c r="FD11" s="13">
        <v>7</v>
      </c>
      <c r="FE11" s="13">
        <f t="shared" si="58"/>
        <v>1</v>
      </c>
      <c r="FF11" s="13" t="str">
        <f t="shared" si="29"/>
        <v>20级寄灵人洗练-7</v>
      </c>
      <c r="FG11" s="13">
        <f t="shared" si="30"/>
        <v>11</v>
      </c>
      <c r="FH11" s="13">
        <f t="shared" si="59"/>
        <v>7</v>
      </c>
      <c r="FI11" s="13">
        <f t="shared" si="60"/>
        <v>500</v>
      </c>
      <c r="FJ11" s="13" t="str">
        <f t="shared" si="61"/>
        <v>Crit</v>
      </c>
      <c r="FK11" s="13">
        <f t="shared" si="62"/>
        <v>1.0999999999999999E-2</v>
      </c>
      <c r="FL11" s="13">
        <f t="shared" si="31"/>
        <v>0.03</v>
      </c>
    </row>
    <row r="12" spans="1:168" s="19" customFormat="1" ht="16.5" x14ac:dyDescent="0.2">
      <c r="A12" s="13">
        <v>1</v>
      </c>
      <c r="B12" s="13">
        <v>2</v>
      </c>
      <c r="C12" s="13">
        <v>3</v>
      </c>
      <c r="D12" s="14">
        <f>INDEX(属性投放!$AD$7:$AD$26,装备!C12)</f>
        <v>25</v>
      </c>
      <c r="E12" s="13">
        <v>20</v>
      </c>
      <c r="F12" s="14">
        <f>SUMIFS(属性投放!BX$6:BX$85,属性投放!$AS$6:$AS$85,"="&amp;装备!$B$3,属性投放!$AT$6:$AT$85,"&lt;="&amp;装备!$C12)*INDEX(属性投放!$DX$6:$DX$10,装备!$D$3)*装备!$F$3</f>
        <v>783</v>
      </c>
      <c r="G12" s="14">
        <f>SUMIFS(属性投放!BY$6:BY$85,属性投放!$AS$6:$AS$85,"="&amp;装备!$B$3,属性投放!$AT$6:$AT$85,"&lt;="&amp;装备!$C12)*INDEX(属性投放!$DX$6:$DX$10,装备!$D$3)*装备!$F$3</f>
        <v>403</v>
      </c>
      <c r="H12" s="14">
        <f>SUMIFS(属性投放!BZ$6:BZ$85,属性投放!$AS$6:$AS$85,"="&amp;装备!$B$3,属性投放!$AT$6:$AT$85,"&lt;="&amp;装备!$C12)*INDEX(属性投放!$DX$6:$DX$10,装备!$D$3)*装备!$F$3</f>
        <v>7830</v>
      </c>
      <c r="I12" s="26">
        <v>0.25</v>
      </c>
      <c r="J12" s="14">
        <f t="shared" si="76"/>
        <v>195.75</v>
      </c>
      <c r="K12" s="14">
        <f t="shared" si="76"/>
        <v>100.75</v>
      </c>
      <c r="L12" s="14">
        <f t="shared" si="76"/>
        <v>1957.5</v>
      </c>
      <c r="M12" s="13">
        <f t="shared" si="77"/>
        <v>195</v>
      </c>
      <c r="N12" s="13">
        <f t="shared" si="77"/>
        <v>100</v>
      </c>
      <c r="O12" s="13">
        <f t="shared" si="77"/>
        <v>1960</v>
      </c>
      <c r="P12" s="13">
        <f t="shared" si="78"/>
        <v>23.52</v>
      </c>
      <c r="Q12" s="13">
        <f t="shared" si="78"/>
        <v>12.12</v>
      </c>
      <c r="R12" s="13">
        <f t="shared" si="78"/>
        <v>234.8</v>
      </c>
      <c r="S12" s="13">
        <f t="shared" si="79"/>
        <v>23.5</v>
      </c>
      <c r="T12" s="13">
        <f t="shared" si="79"/>
        <v>12</v>
      </c>
      <c r="U12" s="13">
        <f t="shared" si="79"/>
        <v>235</v>
      </c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13">
        <v>8</v>
      </c>
      <c r="AG12" s="13" t="s">
        <v>395</v>
      </c>
      <c r="AH12" s="24">
        <v>0.2</v>
      </c>
      <c r="AI12" s="13"/>
      <c r="AJ12" s="24">
        <v>0.25</v>
      </c>
      <c r="AK12" s="13">
        <v>1</v>
      </c>
      <c r="AL12" s="13">
        <v>3</v>
      </c>
      <c r="AM12" s="32"/>
      <c r="AN12" s="32"/>
      <c r="AO12" s="32"/>
      <c r="AP12" s="32"/>
      <c r="AQ12" s="32"/>
      <c r="AR12" s="32"/>
      <c r="AS12" s="13" t="s">
        <v>885</v>
      </c>
      <c r="AT12" s="13">
        <v>3</v>
      </c>
      <c r="AU12" s="13">
        <v>0.6</v>
      </c>
      <c r="AV12" s="14">
        <f>SUMIFS(属性投放!BX$6:BX$85,属性投放!$AS$6:$AS$85,"="&amp;装备!$AT$3,属性投放!$AT$6:$AT$85,"&lt;="&amp;装备!$AT12)*INDEX(属性投放!$DX$6:$DX$10,装备!$AV$3)*$AU12</f>
        <v>469.79999999999995</v>
      </c>
      <c r="AW12" s="14">
        <f>SUMIFS(属性投放!BZ$6:BZ$85,属性投放!$AS$6:$AS$85,"="&amp;装备!$AT$3,属性投放!$AT$6:$AT$85,"&lt;="&amp;装备!$AT12)*INDEX(属性投放!$DX$6:$DX$10,装备!$AV$3)*AU12</f>
        <v>4698</v>
      </c>
      <c r="AX12" s="13">
        <v>450</v>
      </c>
      <c r="AY12" s="13">
        <f>AX12*10</f>
        <v>4500</v>
      </c>
      <c r="AZ12" s="14">
        <f t="shared" si="80"/>
        <v>36</v>
      </c>
      <c r="BA12" s="32"/>
      <c r="BB12" s="32"/>
      <c r="BC12" s="13">
        <v>21</v>
      </c>
      <c r="BD12" s="13" t="s">
        <v>885</v>
      </c>
      <c r="BE12" s="13">
        <v>9</v>
      </c>
      <c r="BF12" s="13">
        <v>2</v>
      </c>
      <c r="BG12" s="34">
        <v>0.35</v>
      </c>
      <c r="BH12" s="13">
        <f t="shared" si="7"/>
        <v>43</v>
      </c>
      <c r="BI12" s="13">
        <f t="shared" si="8"/>
        <v>22</v>
      </c>
      <c r="BJ12" s="13">
        <f t="shared" si="9"/>
        <v>432</v>
      </c>
      <c r="BK12" s="24">
        <v>0.04</v>
      </c>
      <c r="BL12" s="24">
        <v>0.04</v>
      </c>
      <c r="BM12" s="24">
        <v>0.04</v>
      </c>
      <c r="BN12" s="24">
        <v>0.03</v>
      </c>
      <c r="BO12" s="24">
        <v>0.08</v>
      </c>
      <c r="BP12" s="24">
        <v>0.03</v>
      </c>
      <c r="BQ12" s="24">
        <v>0.03</v>
      </c>
      <c r="BR12" s="24">
        <v>0.05</v>
      </c>
      <c r="BS12" s="24">
        <v>0.05</v>
      </c>
      <c r="BT12" s="24"/>
      <c r="BU12" s="32"/>
      <c r="BV12" s="13">
        <v>0</v>
      </c>
      <c r="BW12" s="13">
        <v>0</v>
      </c>
      <c r="BX12" s="13">
        <v>2</v>
      </c>
      <c r="BY12" s="13">
        <v>3</v>
      </c>
      <c r="BZ12" s="32"/>
      <c r="CA12" s="13">
        <v>7</v>
      </c>
      <c r="CB12" s="13">
        <v>1</v>
      </c>
      <c r="CC12" s="13">
        <v>20</v>
      </c>
      <c r="CD12" s="13">
        <v>4</v>
      </c>
      <c r="CE12" s="13">
        <v>1</v>
      </c>
      <c r="CF12" s="13">
        <v>1</v>
      </c>
      <c r="CG12" s="13">
        <f t="shared" si="75"/>
        <v>2014010</v>
      </c>
      <c r="CH12" s="13" t="s">
        <v>1034</v>
      </c>
      <c r="CI12" s="13"/>
      <c r="CJ12" s="13">
        <v>8</v>
      </c>
      <c r="CK12" s="13">
        <f>SUM(CJ$6:CJ12)</f>
        <v>56</v>
      </c>
      <c r="CL12" s="13">
        <v>1</v>
      </c>
      <c r="CM12" s="13">
        <v>2</v>
      </c>
      <c r="CN12" s="13">
        <v>3</v>
      </c>
      <c r="CO12" s="13">
        <v>4</v>
      </c>
      <c r="CP12" s="13">
        <v>5</v>
      </c>
      <c r="CQ12" s="13">
        <v>6</v>
      </c>
      <c r="CR12" s="13">
        <v>7</v>
      </c>
      <c r="CS12" s="13">
        <v>8</v>
      </c>
      <c r="CT12" s="32"/>
      <c r="CV12" s="13">
        <v>8</v>
      </c>
      <c r="CW12" s="14">
        <f t="shared" si="42"/>
        <v>1</v>
      </c>
      <c r="CX12" s="14">
        <f t="shared" si="10"/>
        <v>1</v>
      </c>
      <c r="CY12" s="14">
        <f t="shared" si="11"/>
        <v>8</v>
      </c>
      <c r="CZ12" s="14">
        <f t="shared" si="12"/>
        <v>1</v>
      </c>
      <c r="DA12" s="14">
        <f t="shared" si="13"/>
        <v>2011018</v>
      </c>
      <c r="DB12" s="13" t="str">
        <f t="shared" si="14"/>
        <v>20级寄灵人绿色-戒指</v>
      </c>
      <c r="DC12" s="14">
        <f t="shared" si="15"/>
        <v>1</v>
      </c>
      <c r="DD12" s="14">
        <f t="shared" si="16"/>
        <v>1</v>
      </c>
      <c r="DE12" s="14">
        <f t="shared" si="17"/>
        <v>20</v>
      </c>
      <c r="DF12" s="14">
        <f t="shared" si="18"/>
        <v>20</v>
      </c>
      <c r="DG12" s="14">
        <f t="shared" si="19"/>
        <v>8</v>
      </c>
      <c r="DH12" s="14" t="str">
        <f t="shared" si="20"/>
        <v/>
      </c>
      <c r="DI12" s="14">
        <f t="shared" si="43"/>
        <v>26</v>
      </c>
      <c r="DJ12" s="14">
        <f t="shared" si="21"/>
        <v>20</v>
      </c>
      <c r="DK12" s="14">
        <f t="shared" si="22"/>
        <v>0</v>
      </c>
      <c r="DL12" s="14">
        <f t="shared" si="23"/>
        <v>123</v>
      </c>
      <c r="DM12" s="14">
        <f t="shared" si="24"/>
        <v>2.35</v>
      </c>
      <c r="DN12" s="14">
        <f t="shared" si="25"/>
        <v>0</v>
      </c>
      <c r="DO12" s="14">
        <f t="shared" si="26"/>
        <v>14.69</v>
      </c>
      <c r="DP12" s="14">
        <f t="shared" si="44"/>
        <v>1</v>
      </c>
      <c r="DQ12" s="14">
        <f t="shared" si="45"/>
        <v>0</v>
      </c>
      <c r="DR12" s="14">
        <f t="shared" si="46"/>
        <v>11</v>
      </c>
      <c r="DU12" s="14">
        <f t="shared" si="27"/>
        <v>1</v>
      </c>
      <c r="DV12" s="14">
        <f t="shared" si="28"/>
        <v>3</v>
      </c>
      <c r="DW12" s="14">
        <f t="shared" si="47"/>
        <v>26</v>
      </c>
      <c r="DX12" s="14" t="str">
        <f t="shared" si="48"/>
        <v>AtkExt</v>
      </c>
      <c r="DY12" s="14">
        <f t="shared" si="49"/>
        <v>20</v>
      </c>
      <c r="DZ12" s="14">
        <f t="shared" si="50"/>
        <v>2.35</v>
      </c>
      <c r="EA12" s="14" t="str">
        <f t="shared" si="51"/>
        <v>HPExt</v>
      </c>
      <c r="EB12" s="14">
        <f t="shared" si="52"/>
        <v>123</v>
      </c>
      <c r="EC12" s="14">
        <f t="shared" si="53"/>
        <v>14.69</v>
      </c>
      <c r="ED12" s="14">
        <f t="shared" si="54"/>
        <v>1</v>
      </c>
      <c r="EE12" s="14">
        <f t="shared" si="55"/>
        <v>0</v>
      </c>
      <c r="EF12" s="14">
        <f t="shared" si="56"/>
        <v>11</v>
      </c>
      <c r="EG12" s="25" t="s">
        <v>509</v>
      </c>
      <c r="EH12" s="14">
        <f t="shared" si="57"/>
        <v>5</v>
      </c>
      <c r="EK12" s="13">
        <v>1043</v>
      </c>
      <c r="EL12" s="13" t="s">
        <v>1229</v>
      </c>
      <c r="EM12" s="32"/>
      <c r="EN12" s="32"/>
      <c r="EO12" s="13">
        <v>3</v>
      </c>
      <c r="EP12" s="13" t="s">
        <v>461</v>
      </c>
      <c r="EQ12" s="13">
        <v>2</v>
      </c>
      <c r="ER12" s="13">
        <v>4</v>
      </c>
      <c r="ES12" s="13" t="s">
        <v>436</v>
      </c>
      <c r="ET12" s="13">
        <v>0.15</v>
      </c>
      <c r="EU12" s="16"/>
      <c r="EV12" s="13">
        <v>3</v>
      </c>
      <c r="EW12" s="13" t="s">
        <v>464</v>
      </c>
      <c r="EX12" s="13">
        <v>2</v>
      </c>
      <c r="EY12" s="13">
        <v>4</v>
      </c>
      <c r="EZ12" s="13" t="s">
        <v>436</v>
      </c>
      <c r="FA12" s="13">
        <v>0.15</v>
      </c>
      <c r="FD12" s="13">
        <v>8</v>
      </c>
      <c r="FE12" s="13">
        <f t="shared" si="58"/>
        <v>1</v>
      </c>
      <c r="FF12" s="13" t="str">
        <f t="shared" si="29"/>
        <v>20级寄灵人洗练-8</v>
      </c>
      <c r="FG12" s="13">
        <f t="shared" si="30"/>
        <v>11</v>
      </c>
      <c r="FH12" s="13">
        <f t="shared" si="59"/>
        <v>8</v>
      </c>
      <c r="FI12" s="13">
        <f t="shared" si="60"/>
        <v>500</v>
      </c>
      <c r="FJ12" s="13" t="str">
        <f t="shared" si="61"/>
        <v>CritRate</v>
      </c>
      <c r="FK12" s="13">
        <f t="shared" si="62"/>
        <v>2.8000000000000001E-2</v>
      </c>
      <c r="FL12" s="13">
        <f t="shared" si="31"/>
        <v>0.08</v>
      </c>
    </row>
    <row r="13" spans="1:168" s="19" customFormat="1" ht="16.5" x14ac:dyDescent="0.2">
      <c r="A13" s="13">
        <v>2</v>
      </c>
      <c r="B13" s="13">
        <v>2</v>
      </c>
      <c r="C13" s="13">
        <v>5</v>
      </c>
      <c r="D13" s="14">
        <f>INDEX(属性投放!$AD$7:$AD$26,装备!C13)</f>
        <v>42</v>
      </c>
      <c r="E13" s="13">
        <v>40</v>
      </c>
      <c r="F13" s="14">
        <f>SUMIFS(属性投放!BX$6:BX$85,属性投放!$AS$6:$AS$85,"="&amp;装备!$B$3,属性投放!$AT$6:$AT$85,"&lt;="&amp;装备!$C13)*INDEX(属性投放!$DX$6:$DX$10,装备!$D$3)*装备!$F$3</f>
        <v>1678</v>
      </c>
      <c r="G13" s="14">
        <f>SUMIFS(属性投放!BY$6:BY$85,属性投放!$AS$6:$AS$85,"="&amp;装备!$B$3,属性投放!$AT$6:$AT$85,"&lt;="&amp;装备!$C13)*INDEX(属性投放!$DX$6:$DX$10,装备!$D$3)*装备!$F$3</f>
        <v>852</v>
      </c>
      <c r="H13" s="14">
        <f>SUMIFS(属性投放!BZ$6:BZ$85,属性投放!$AS$6:$AS$85,"="&amp;装备!$B$3,属性投放!$AT$6:$AT$85,"&lt;="&amp;装备!$C13)*INDEX(属性投放!$DX$6:$DX$10,装备!$D$3)*装备!$F$3</f>
        <v>16780</v>
      </c>
      <c r="I13" s="26">
        <v>0.25</v>
      </c>
      <c r="J13" s="14">
        <f t="shared" si="76"/>
        <v>419.5</v>
      </c>
      <c r="K13" s="14">
        <f t="shared" si="76"/>
        <v>213</v>
      </c>
      <c r="L13" s="14">
        <f t="shared" si="76"/>
        <v>4195</v>
      </c>
      <c r="M13" s="13">
        <f t="shared" si="77"/>
        <v>420</v>
      </c>
      <c r="N13" s="13">
        <f t="shared" si="77"/>
        <v>215</v>
      </c>
      <c r="O13" s="13">
        <f t="shared" si="77"/>
        <v>4195</v>
      </c>
      <c r="P13" s="13">
        <f t="shared" si="78"/>
        <v>29.952380952380953</v>
      </c>
      <c r="Q13" s="13">
        <f t="shared" si="78"/>
        <v>15.166666666666666</v>
      </c>
      <c r="R13" s="13">
        <f t="shared" si="78"/>
        <v>299.64285714285717</v>
      </c>
      <c r="S13" s="13">
        <f t="shared" si="79"/>
        <v>30</v>
      </c>
      <c r="T13" s="13">
        <f t="shared" si="79"/>
        <v>15</v>
      </c>
      <c r="U13" s="13">
        <f t="shared" si="79"/>
        <v>299.5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13" t="s">
        <v>886</v>
      </c>
      <c r="AT13" s="13">
        <v>5</v>
      </c>
      <c r="AU13" s="13">
        <v>0.35</v>
      </c>
      <c r="AV13" s="14">
        <f>SUMIFS(属性投放!BX$6:BX$85,属性投放!$AS$6:$AS$85,"="&amp;装备!$AT$3,属性投放!$AT$6:$AT$85,"&lt;="&amp;装备!$AT13)*INDEX(属性投放!$DX$6:$DX$10,装备!$AV$3)*$AU13</f>
        <v>587.29999999999995</v>
      </c>
      <c r="AW13" s="14">
        <f>SUMIFS(属性投放!BZ$6:BZ$85,属性投放!$AS$6:$AS$85,"="&amp;装备!$AT$3,属性投放!$AT$6:$AT$85,"&lt;="&amp;装备!$AT13)*INDEX(属性投放!$DX$6:$DX$10,装备!$AV$3)*AU13</f>
        <v>5873</v>
      </c>
      <c r="AX13" s="13">
        <v>600</v>
      </c>
      <c r="AY13" s="13">
        <f t="shared" ref="AY13" si="81">AX13*10</f>
        <v>6000</v>
      </c>
      <c r="AZ13" s="14">
        <f t="shared" si="80"/>
        <v>48</v>
      </c>
      <c r="BA13" s="32"/>
      <c r="BB13" s="32"/>
      <c r="BC13" s="13">
        <v>22</v>
      </c>
      <c r="BD13" s="13" t="s">
        <v>886</v>
      </c>
      <c r="BE13" s="13">
        <v>9</v>
      </c>
      <c r="BF13" s="13">
        <v>3</v>
      </c>
      <c r="BG13" s="34">
        <v>0.35</v>
      </c>
      <c r="BH13" s="13">
        <f t="shared" si="7"/>
        <v>55</v>
      </c>
      <c r="BI13" s="13">
        <f t="shared" si="8"/>
        <v>28</v>
      </c>
      <c r="BJ13" s="13">
        <f t="shared" si="9"/>
        <v>550</v>
      </c>
      <c r="BK13" s="24">
        <v>0.04</v>
      </c>
      <c r="BL13" s="24">
        <v>0.04</v>
      </c>
      <c r="BM13" s="24">
        <v>0.04</v>
      </c>
      <c r="BN13" s="24">
        <v>0.03</v>
      </c>
      <c r="BO13" s="24">
        <v>0.08</v>
      </c>
      <c r="BP13" s="24">
        <v>0.03</v>
      </c>
      <c r="BQ13" s="24">
        <v>0.03</v>
      </c>
      <c r="BR13" s="24">
        <v>0.05</v>
      </c>
      <c r="BS13" s="24">
        <v>0.05</v>
      </c>
      <c r="BT13" s="24"/>
      <c r="BU13" s="32"/>
      <c r="BV13" s="13">
        <v>0</v>
      </c>
      <c r="BW13" s="13">
        <v>0</v>
      </c>
      <c r="BX13" s="13">
        <v>2</v>
      </c>
      <c r="BY13" s="13">
        <v>3</v>
      </c>
      <c r="BZ13" s="32"/>
      <c r="CA13" s="13">
        <v>8</v>
      </c>
      <c r="CB13" s="13">
        <v>1</v>
      </c>
      <c r="CC13" s="13">
        <v>20</v>
      </c>
      <c r="CD13" s="13">
        <v>4</v>
      </c>
      <c r="CE13" s="13">
        <v>2</v>
      </c>
      <c r="CF13" s="13">
        <v>2</v>
      </c>
      <c r="CG13" s="13">
        <f t="shared" si="75"/>
        <v>2014020</v>
      </c>
      <c r="CH13" s="13" t="s">
        <v>1035</v>
      </c>
      <c r="CI13" s="13"/>
      <c r="CJ13" s="13">
        <v>8</v>
      </c>
      <c r="CK13" s="13">
        <f>SUM(CJ$6:CJ13)</f>
        <v>64</v>
      </c>
      <c r="CL13" s="13">
        <v>1</v>
      </c>
      <c r="CM13" s="13">
        <v>2</v>
      </c>
      <c r="CN13" s="13">
        <v>3</v>
      </c>
      <c r="CO13" s="13">
        <v>4</v>
      </c>
      <c r="CP13" s="13">
        <v>5</v>
      </c>
      <c r="CQ13" s="13">
        <v>6</v>
      </c>
      <c r="CR13" s="13">
        <v>7</v>
      </c>
      <c r="CS13" s="13">
        <v>8</v>
      </c>
      <c r="CT13" s="32"/>
      <c r="CV13" s="13">
        <v>9</v>
      </c>
      <c r="CW13" s="14">
        <f t="shared" si="42"/>
        <v>2</v>
      </c>
      <c r="CX13" s="14">
        <f t="shared" si="10"/>
        <v>2</v>
      </c>
      <c r="CY13" s="14">
        <f t="shared" si="11"/>
        <v>1</v>
      </c>
      <c r="CZ13" s="14">
        <f t="shared" si="12"/>
        <v>1</v>
      </c>
      <c r="DA13" s="14">
        <f t="shared" si="13"/>
        <v>2011021</v>
      </c>
      <c r="DB13" s="13" t="str">
        <f t="shared" si="14"/>
        <v>20级守护灵绿色-武器</v>
      </c>
      <c r="DC13" s="14">
        <f t="shared" si="15"/>
        <v>2</v>
      </c>
      <c r="DD13" s="14">
        <f t="shared" si="16"/>
        <v>1</v>
      </c>
      <c r="DE13" s="14">
        <f t="shared" si="17"/>
        <v>135</v>
      </c>
      <c r="DF13" s="14">
        <f t="shared" si="18"/>
        <v>135</v>
      </c>
      <c r="DG13" s="14">
        <f t="shared" si="19"/>
        <v>1</v>
      </c>
      <c r="DH13" s="14" t="str">
        <f t="shared" si="20"/>
        <v/>
      </c>
      <c r="DI13" s="14">
        <f t="shared" si="43"/>
        <v>321</v>
      </c>
      <c r="DJ13" s="14">
        <f t="shared" si="21"/>
        <v>941</v>
      </c>
      <c r="DK13" s="14">
        <f t="shared" si="22"/>
        <v>0</v>
      </c>
      <c r="DL13" s="14">
        <f t="shared" si="23"/>
        <v>0</v>
      </c>
      <c r="DM13" s="14">
        <f t="shared" si="24"/>
        <v>64.2</v>
      </c>
      <c r="DN13" s="14">
        <f t="shared" si="25"/>
        <v>0</v>
      </c>
      <c r="DO13" s="14">
        <f t="shared" si="26"/>
        <v>0</v>
      </c>
      <c r="DP13" s="14">
        <f t="shared" si="44"/>
        <v>1</v>
      </c>
      <c r="DQ13" s="14">
        <f t="shared" si="45"/>
        <v>0</v>
      </c>
      <c r="DR13" s="14">
        <f t="shared" si="46"/>
        <v>21</v>
      </c>
      <c r="DU13" s="14">
        <f t="shared" si="27"/>
        <v>1</v>
      </c>
      <c r="DV13" s="14">
        <f t="shared" si="28"/>
        <v>0</v>
      </c>
      <c r="DW13" s="14">
        <f t="shared" si="47"/>
        <v>321</v>
      </c>
      <c r="DX13" s="14" t="str">
        <f t="shared" si="48"/>
        <v>AtkExt</v>
      </c>
      <c r="DY13" s="14">
        <f t="shared" si="49"/>
        <v>941</v>
      </c>
      <c r="DZ13" s="14">
        <f t="shared" si="50"/>
        <v>64.2</v>
      </c>
      <c r="EA13" s="14" t="str">
        <f t="shared" si="51"/>
        <v/>
      </c>
      <c r="EB13" s="14" t="str">
        <f t="shared" si="52"/>
        <v/>
      </c>
      <c r="EC13" s="14" t="str">
        <f t="shared" si="53"/>
        <v/>
      </c>
      <c r="ED13" s="14">
        <f t="shared" si="54"/>
        <v>1</v>
      </c>
      <c r="EE13" s="14">
        <f t="shared" si="55"/>
        <v>0</v>
      </c>
      <c r="EF13" s="14">
        <f t="shared" si="56"/>
        <v>21</v>
      </c>
      <c r="EG13" s="25" t="s">
        <v>509</v>
      </c>
      <c r="EH13" s="14">
        <f t="shared" si="57"/>
        <v>5</v>
      </c>
      <c r="EK13" s="13">
        <v>1051</v>
      </c>
      <c r="EL13" s="13" t="s">
        <v>1230</v>
      </c>
      <c r="EM13" s="32"/>
      <c r="EN13" s="32"/>
      <c r="EO13" s="13">
        <v>4</v>
      </c>
      <c r="EP13" s="13" t="s">
        <v>1442</v>
      </c>
      <c r="EQ13" s="13">
        <v>1</v>
      </c>
      <c r="ER13" s="13">
        <v>2</v>
      </c>
      <c r="ES13" s="13" t="s">
        <v>893</v>
      </c>
      <c r="ET13" s="13">
        <f>AX14</f>
        <v>900</v>
      </c>
      <c r="EV13" s="13">
        <v>4</v>
      </c>
      <c r="EW13" s="13" t="s">
        <v>1440</v>
      </c>
      <c r="EX13" s="13">
        <v>1</v>
      </c>
      <c r="EY13" s="13">
        <v>2</v>
      </c>
      <c r="EZ13" s="13" t="s">
        <v>893</v>
      </c>
      <c r="FA13" s="13">
        <f>AX7</f>
        <v>900</v>
      </c>
      <c r="FD13" s="13">
        <v>9</v>
      </c>
      <c r="FE13" s="13">
        <f t="shared" si="58"/>
        <v>1</v>
      </c>
      <c r="FF13" s="13" t="str">
        <f t="shared" si="29"/>
        <v>20级寄灵人洗练-9</v>
      </c>
      <c r="FG13" s="13">
        <f t="shared" si="30"/>
        <v>11</v>
      </c>
      <c r="FH13" s="13">
        <f t="shared" si="59"/>
        <v>9</v>
      </c>
      <c r="FI13" s="13">
        <f t="shared" si="60"/>
        <v>500</v>
      </c>
      <c r="FJ13" s="13" t="str">
        <f t="shared" si="61"/>
        <v>DefIgnor</v>
      </c>
      <c r="FK13" s="13">
        <f t="shared" si="62"/>
        <v>1.0999999999999999E-2</v>
      </c>
      <c r="FL13" s="13">
        <f t="shared" si="31"/>
        <v>0.03</v>
      </c>
    </row>
    <row r="14" spans="1:168" s="19" customFormat="1" ht="16.5" x14ac:dyDescent="0.2">
      <c r="A14" s="13">
        <v>3</v>
      </c>
      <c r="B14" s="13">
        <v>2</v>
      </c>
      <c r="C14" s="29">
        <v>7</v>
      </c>
      <c r="D14" s="14">
        <f>INDEX(属性投放!$AD$7:$AD$26,装备!C14)</f>
        <v>52</v>
      </c>
      <c r="E14" s="29">
        <v>50</v>
      </c>
      <c r="F14" s="14">
        <f>SUMIFS(属性投放!BX$6:BX$85,属性投放!$AS$6:$AS$85,"="&amp;装备!$B$3,属性投放!$AT$6:$AT$85,"&lt;="&amp;装备!$C14)*INDEX(属性投放!$DX$6:$DX$10,装备!$D$3)*装备!$F$3</f>
        <v>2683</v>
      </c>
      <c r="G14" s="14">
        <f>SUMIFS(属性投放!BY$6:BY$85,属性投放!$AS$6:$AS$85,"="&amp;装备!$B$3,属性投放!$AT$6:$AT$85,"&lt;="&amp;装备!$C14)*INDEX(属性投放!$DX$6:$DX$10,装备!$D$3)*装备!$F$3</f>
        <v>1358</v>
      </c>
      <c r="H14" s="14">
        <f>SUMIFS(属性投放!BZ$6:BZ$85,属性投放!$AS$6:$AS$85,"="&amp;装备!$B$3,属性投放!$AT$6:$AT$85,"&lt;="&amp;装备!$C14)*INDEX(属性投放!$DX$6:$DX$10,装备!$D$3)*装备!$F$3</f>
        <v>26830</v>
      </c>
      <c r="I14" s="26">
        <v>0.2</v>
      </c>
      <c r="J14" s="14">
        <f t="shared" ref="J14" si="82">F14*$I14</f>
        <v>536.6</v>
      </c>
      <c r="K14" s="14">
        <f t="shared" ref="K14" si="83">G14*$I14</f>
        <v>271.60000000000002</v>
      </c>
      <c r="L14" s="14">
        <f t="shared" ref="L14" si="84">H14*$I14</f>
        <v>5366</v>
      </c>
      <c r="M14" s="13">
        <f t="shared" ref="M14" si="85">ROUND(J14/5,0)*5</f>
        <v>535</v>
      </c>
      <c r="N14" s="13">
        <f t="shared" ref="N14" si="86">ROUND(K14/5,0)*5</f>
        <v>270</v>
      </c>
      <c r="O14" s="13">
        <f t="shared" ref="O14" si="87">ROUND(L14/5,0)*5</f>
        <v>5365</v>
      </c>
      <c r="P14" s="13">
        <f t="shared" ref="P14" si="88">(F14-M14)/$D14</f>
        <v>41.307692307692307</v>
      </c>
      <c r="Q14" s="13">
        <f t="shared" ref="Q14" si="89">(G14-N14)/$D14</f>
        <v>20.923076923076923</v>
      </c>
      <c r="R14" s="13">
        <f t="shared" ref="R14" si="90">(H14-O14)/$D14</f>
        <v>412.78846153846155</v>
      </c>
      <c r="S14" s="13">
        <f t="shared" ref="S14" si="91">ROUND(P14*10/5,0)*5/10</f>
        <v>41.5</v>
      </c>
      <c r="T14" s="13">
        <f t="shared" ref="T14" si="92">ROUND(Q14*10/5,0)*5/10</f>
        <v>21</v>
      </c>
      <c r="U14" s="13">
        <f t="shared" ref="U14" si="93">ROUND(R14*10/5,0)*5/10</f>
        <v>413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13" t="s">
        <v>1439</v>
      </c>
      <c r="AT14" s="13">
        <v>7</v>
      </c>
      <c r="AU14" s="13">
        <v>0.35</v>
      </c>
      <c r="AV14" s="14">
        <f>SUMIFS(属性投放!BX$6:BX$85,属性投放!$AS$6:$AS$85,"="&amp;装备!$AT$3,属性投放!$AT$6:$AT$85,"&lt;="&amp;装备!$AT14)*INDEX(属性投放!$DX$6:$DX$10,装备!$AV$3)*$AU14</f>
        <v>939.05</v>
      </c>
      <c r="AW14" s="14">
        <f>SUMIFS(属性投放!BZ$6:BZ$85,属性投放!$AS$6:$AS$85,"="&amp;装备!$AT$3,属性投放!$AT$6:$AT$85,"&lt;="&amp;装备!$AT14)*INDEX(属性投放!$DX$6:$DX$10,装备!$AV$3)*AU14</f>
        <v>9390.5</v>
      </c>
      <c r="AX14" s="29">
        <v>900</v>
      </c>
      <c r="AY14" s="13">
        <v>9000</v>
      </c>
      <c r="AZ14" s="14">
        <f t="shared" si="80"/>
        <v>72</v>
      </c>
      <c r="BA14" s="32"/>
      <c r="BB14" s="32"/>
      <c r="BC14" s="13">
        <v>23</v>
      </c>
      <c r="BD14" s="13" t="s">
        <v>1428</v>
      </c>
      <c r="BE14" s="29">
        <v>10</v>
      </c>
      <c r="BF14" s="13">
        <v>3</v>
      </c>
      <c r="BG14" s="34">
        <v>0.35</v>
      </c>
      <c r="BH14" s="13">
        <f t="shared" si="7"/>
        <v>94</v>
      </c>
      <c r="BI14" s="13">
        <f t="shared" si="8"/>
        <v>48</v>
      </c>
      <c r="BJ14" s="13">
        <f t="shared" si="9"/>
        <v>940</v>
      </c>
      <c r="BK14" s="24">
        <v>0.04</v>
      </c>
      <c r="BL14" s="24">
        <v>0.04</v>
      </c>
      <c r="BM14" s="24">
        <v>0.04</v>
      </c>
      <c r="BN14" s="24">
        <v>0.03</v>
      </c>
      <c r="BO14" s="24">
        <v>0.08</v>
      </c>
      <c r="BP14" s="24">
        <v>0.03</v>
      </c>
      <c r="BQ14" s="24">
        <v>0.03</v>
      </c>
      <c r="BR14" s="24">
        <v>0.05</v>
      </c>
      <c r="BS14" s="24">
        <v>0.05</v>
      </c>
      <c r="BT14" s="24"/>
      <c r="BU14" s="32"/>
      <c r="BV14" s="13">
        <v>0</v>
      </c>
      <c r="BW14" s="13">
        <v>0</v>
      </c>
      <c r="BX14" s="13">
        <v>3</v>
      </c>
      <c r="BY14" s="13">
        <v>4</v>
      </c>
      <c r="BZ14" s="32"/>
      <c r="CA14" s="13">
        <v>9</v>
      </c>
      <c r="CB14" s="13">
        <v>1</v>
      </c>
      <c r="CC14" s="13">
        <v>20</v>
      </c>
      <c r="CD14" s="13">
        <v>4</v>
      </c>
      <c r="CE14" s="13">
        <v>1</v>
      </c>
      <c r="CF14" s="13">
        <v>3</v>
      </c>
      <c r="CG14" s="13">
        <f t="shared" si="75"/>
        <v>2014030</v>
      </c>
      <c r="CH14" s="13" t="s">
        <v>1036</v>
      </c>
      <c r="CI14" s="13">
        <v>1011</v>
      </c>
      <c r="CJ14" s="13">
        <v>8</v>
      </c>
      <c r="CK14" s="13">
        <f>SUM(CJ$6:CJ14)</f>
        <v>72</v>
      </c>
      <c r="CL14" s="13">
        <v>1</v>
      </c>
      <c r="CM14" s="13">
        <v>2</v>
      </c>
      <c r="CN14" s="13">
        <v>3</v>
      </c>
      <c r="CO14" s="13">
        <v>4</v>
      </c>
      <c r="CP14" s="13">
        <v>5</v>
      </c>
      <c r="CQ14" s="13">
        <v>6</v>
      </c>
      <c r="CR14" s="13">
        <v>7</v>
      </c>
      <c r="CS14" s="13">
        <v>8</v>
      </c>
      <c r="CT14" s="32"/>
      <c r="CV14" s="13">
        <v>10</v>
      </c>
      <c r="CW14" s="14">
        <f t="shared" si="42"/>
        <v>2</v>
      </c>
      <c r="CX14" s="14">
        <f t="shared" si="10"/>
        <v>2</v>
      </c>
      <c r="CY14" s="14">
        <f t="shared" si="11"/>
        <v>2</v>
      </c>
      <c r="CZ14" s="14">
        <f t="shared" si="12"/>
        <v>1</v>
      </c>
      <c r="DA14" s="14">
        <f t="shared" si="13"/>
        <v>2011022</v>
      </c>
      <c r="DB14" s="13" t="str">
        <f t="shared" si="14"/>
        <v>20级守护灵绿色-头盔</v>
      </c>
      <c r="DC14" s="14">
        <f t="shared" si="15"/>
        <v>2</v>
      </c>
      <c r="DD14" s="14">
        <f t="shared" si="16"/>
        <v>1</v>
      </c>
      <c r="DE14" s="14">
        <f t="shared" si="17"/>
        <v>135</v>
      </c>
      <c r="DF14" s="14">
        <f t="shared" si="18"/>
        <v>135</v>
      </c>
      <c r="DG14" s="14">
        <f t="shared" si="19"/>
        <v>2</v>
      </c>
      <c r="DH14" s="14" t="str">
        <f t="shared" si="20"/>
        <v/>
      </c>
      <c r="DI14" s="14">
        <f t="shared" si="43"/>
        <v>160</v>
      </c>
      <c r="DJ14" s="14">
        <f t="shared" si="21"/>
        <v>0</v>
      </c>
      <c r="DK14" s="14">
        <f t="shared" si="22"/>
        <v>236</v>
      </c>
      <c r="DL14" s="14">
        <f t="shared" si="23"/>
        <v>0</v>
      </c>
      <c r="DM14" s="14">
        <f t="shared" si="24"/>
        <v>0</v>
      </c>
      <c r="DN14" s="14">
        <f t="shared" si="25"/>
        <v>16.05</v>
      </c>
      <c r="DO14" s="14">
        <f t="shared" si="26"/>
        <v>0</v>
      </c>
      <c r="DP14" s="14">
        <f t="shared" si="44"/>
        <v>1</v>
      </c>
      <c r="DQ14" s="14">
        <f t="shared" si="45"/>
        <v>0</v>
      </c>
      <c r="DR14" s="14">
        <f t="shared" si="46"/>
        <v>21</v>
      </c>
      <c r="DU14" s="14">
        <f t="shared" si="27"/>
        <v>2</v>
      </c>
      <c r="DV14" s="14">
        <f t="shared" si="28"/>
        <v>0</v>
      </c>
      <c r="DW14" s="14">
        <f t="shared" si="47"/>
        <v>160</v>
      </c>
      <c r="DX14" s="14" t="str">
        <f t="shared" si="48"/>
        <v>DefExt</v>
      </c>
      <c r="DY14" s="14">
        <f t="shared" si="49"/>
        <v>236</v>
      </c>
      <c r="DZ14" s="14">
        <f t="shared" si="50"/>
        <v>16.05</v>
      </c>
      <c r="EA14" s="14" t="str">
        <f t="shared" si="51"/>
        <v/>
      </c>
      <c r="EB14" s="14" t="str">
        <f t="shared" si="52"/>
        <v/>
      </c>
      <c r="EC14" s="14" t="str">
        <f t="shared" si="53"/>
        <v/>
      </c>
      <c r="ED14" s="14">
        <f t="shared" si="54"/>
        <v>1</v>
      </c>
      <c r="EE14" s="14">
        <f t="shared" si="55"/>
        <v>0</v>
      </c>
      <c r="EF14" s="14">
        <f t="shared" si="56"/>
        <v>21</v>
      </c>
      <c r="EG14" s="25" t="s">
        <v>509</v>
      </c>
      <c r="EH14" s="14">
        <f t="shared" si="57"/>
        <v>5</v>
      </c>
      <c r="EK14" s="13">
        <v>1052</v>
      </c>
      <c r="EL14" s="13" t="s">
        <v>1231</v>
      </c>
      <c r="EM14" s="32"/>
      <c r="EN14" s="32"/>
      <c r="EO14" s="13">
        <v>4</v>
      </c>
      <c r="EP14" s="13" t="s">
        <v>1442</v>
      </c>
      <c r="EQ14" s="13">
        <v>2</v>
      </c>
      <c r="ER14" s="13">
        <v>4</v>
      </c>
      <c r="ES14" s="13" t="s">
        <v>434</v>
      </c>
      <c r="ET14" s="13">
        <f>AY14</f>
        <v>9000</v>
      </c>
      <c r="EV14" s="13">
        <v>4</v>
      </c>
      <c r="EW14" s="13" t="s">
        <v>1440</v>
      </c>
      <c r="EX14" s="13">
        <v>2</v>
      </c>
      <c r="EY14" s="13">
        <v>4</v>
      </c>
      <c r="EZ14" s="13" t="s">
        <v>434</v>
      </c>
      <c r="FA14" s="13">
        <f>AY7</f>
        <v>4500</v>
      </c>
      <c r="FD14" s="13">
        <v>10</v>
      </c>
      <c r="FE14" s="13">
        <f t="shared" si="58"/>
        <v>1</v>
      </c>
      <c r="FF14" s="13" t="str">
        <f t="shared" si="29"/>
        <v>20级寄灵人洗练-10</v>
      </c>
      <c r="FG14" s="13">
        <f t="shared" si="30"/>
        <v>11</v>
      </c>
      <c r="FH14" s="13">
        <f t="shared" si="59"/>
        <v>10</v>
      </c>
      <c r="FI14" s="13">
        <f t="shared" si="60"/>
        <v>500</v>
      </c>
      <c r="FJ14" s="13" t="str">
        <f t="shared" si="61"/>
        <v>Block</v>
      </c>
      <c r="FK14" s="13">
        <f t="shared" si="62"/>
        <v>1.0999999999999999E-2</v>
      </c>
      <c r="FL14" s="13">
        <f t="shared" si="31"/>
        <v>0.03</v>
      </c>
    </row>
    <row r="15" spans="1:168" s="19" customFormat="1" ht="16.5" x14ac:dyDescent="0.2">
      <c r="A15" s="13">
        <v>4</v>
      </c>
      <c r="B15" s="13">
        <v>2</v>
      </c>
      <c r="C15" s="13">
        <v>9</v>
      </c>
      <c r="D15" s="14">
        <f>INDEX(属性投放!$AD$7:$AD$26,装备!C15)</f>
        <v>65</v>
      </c>
      <c r="E15" s="13">
        <v>60</v>
      </c>
      <c r="F15" s="14">
        <f>SUMIFS(属性投放!BX$6:BX$85,属性投放!$AS$6:$AS$85,"="&amp;装备!$B$3,属性投放!$AT$6:$AT$85,"&lt;="&amp;装备!$C15)*INDEX(属性投放!$DX$6:$DX$10,装备!$D$3)*装备!$F$3</f>
        <v>4268</v>
      </c>
      <c r="G15" s="14">
        <f>SUMIFS(属性投放!BY$6:BY$85,属性投放!$AS$6:$AS$85,"="&amp;装备!$B$3,属性投放!$AT$6:$AT$85,"&lt;="&amp;装备!$C15)*INDEX(属性投放!$DX$6:$DX$10,装备!$D$3)*装备!$F$3</f>
        <v>2157</v>
      </c>
      <c r="H15" s="14">
        <f>SUMIFS(属性投放!BZ$6:BZ$85,属性投放!$AS$6:$AS$85,"="&amp;装备!$B$3,属性投放!$AT$6:$AT$85,"&lt;="&amp;装备!$C15)*INDEX(属性投放!$DX$6:$DX$10,装备!$D$3)*装备!$F$3</f>
        <v>42680</v>
      </c>
      <c r="I15" s="26">
        <v>0.2</v>
      </c>
      <c r="J15" s="14">
        <f t="shared" ref="J15:L18" si="94">F15*$I15</f>
        <v>853.6</v>
      </c>
      <c r="K15" s="14">
        <f t="shared" si="94"/>
        <v>431.40000000000003</v>
      </c>
      <c r="L15" s="14">
        <f t="shared" si="94"/>
        <v>8536</v>
      </c>
      <c r="M15" s="13">
        <f t="shared" ref="M15:O18" si="95">ROUND(J15/5,0)*5</f>
        <v>855</v>
      </c>
      <c r="N15" s="13">
        <f t="shared" si="95"/>
        <v>430</v>
      </c>
      <c r="O15" s="13">
        <f t="shared" si="95"/>
        <v>8535</v>
      </c>
      <c r="P15" s="13">
        <f t="shared" ref="P15:R18" si="96">(F15-M15)/$D15</f>
        <v>52.507692307692309</v>
      </c>
      <c r="Q15" s="13">
        <f t="shared" si="96"/>
        <v>26.569230769230771</v>
      </c>
      <c r="R15" s="13">
        <f t="shared" si="96"/>
        <v>525.30769230769226</v>
      </c>
      <c r="S15" s="13">
        <f t="shared" ref="S15:U18" si="97">ROUND(P15*10/5,0)*5/10</f>
        <v>52.5</v>
      </c>
      <c r="T15" s="13">
        <f t="shared" si="97"/>
        <v>26.5</v>
      </c>
      <c r="U15" s="13">
        <f t="shared" si="97"/>
        <v>525.5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13" t="s">
        <v>887</v>
      </c>
      <c r="AT15" s="13">
        <v>9</v>
      </c>
      <c r="AU15" s="13">
        <v>0.35</v>
      </c>
      <c r="AV15" s="14">
        <f>SUMIFS(属性投放!BX$6:BX$85,属性投放!$AS$6:$AS$85,"="&amp;装备!$AT$3,属性投放!$AT$6:$AT$85,"&lt;="&amp;装备!$AT15)*INDEX(属性投放!$DX$6:$DX$10,装备!$AV$3)*$AU15</f>
        <v>1493.8</v>
      </c>
      <c r="AW15" s="14">
        <f>SUMIFS(属性投放!BZ$6:BZ$85,属性投放!$AS$6:$AS$85,"="&amp;装备!$AT$3,属性投放!$AT$6:$AT$85,"&lt;="&amp;装备!$AT15)*INDEX(属性投放!$DX$6:$DX$10,装备!$AV$3)*AU15</f>
        <v>14937.999999999998</v>
      </c>
      <c r="AX15" s="13">
        <v>1400</v>
      </c>
      <c r="AY15" s="13">
        <f>AX15*10</f>
        <v>14000</v>
      </c>
      <c r="AZ15" s="14">
        <f t="shared" si="80"/>
        <v>112</v>
      </c>
      <c r="BA15" s="32"/>
      <c r="BB15" s="32"/>
      <c r="BC15" s="13">
        <v>24</v>
      </c>
      <c r="BD15" s="13" t="s">
        <v>887</v>
      </c>
      <c r="BE15" s="13">
        <v>12</v>
      </c>
      <c r="BF15" s="13">
        <v>3</v>
      </c>
      <c r="BG15" s="34">
        <v>0.35</v>
      </c>
      <c r="BH15" s="13">
        <f t="shared" si="7"/>
        <v>184</v>
      </c>
      <c r="BI15" s="13">
        <f t="shared" si="8"/>
        <v>93</v>
      </c>
      <c r="BJ15" s="13">
        <f t="shared" si="9"/>
        <v>1839</v>
      </c>
      <c r="BK15" s="24">
        <v>0.04</v>
      </c>
      <c r="BL15" s="24">
        <v>0.04</v>
      </c>
      <c r="BM15" s="24">
        <v>0.04</v>
      </c>
      <c r="BN15" s="24">
        <v>0.03</v>
      </c>
      <c r="BO15" s="24">
        <v>0.08</v>
      </c>
      <c r="BP15" s="24">
        <v>0.03</v>
      </c>
      <c r="BQ15" s="24">
        <v>0.03</v>
      </c>
      <c r="BR15" s="24">
        <v>0.05</v>
      </c>
      <c r="BS15" s="24">
        <v>0.05</v>
      </c>
      <c r="BT15" s="24"/>
      <c r="BU15" s="32"/>
      <c r="BV15" s="13">
        <v>0</v>
      </c>
      <c r="BW15" s="13">
        <v>0</v>
      </c>
      <c r="BX15" s="13">
        <v>4</v>
      </c>
      <c r="BY15" s="13">
        <v>5</v>
      </c>
      <c r="BZ15" s="32"/>
      <c r="CA15" s="13">
        <v>10</v>
      </c>
      <c r="CB15" s="13">
        <v>1</v>
      </c>
      <c r="CC15" s="13">
        <v>20</v>
      </c>
      <c r="CD15" s="13">
        <v>4</v>
      </c>
      <c r="CE15" s="13">
        <v>2</v>
      </c>
      <c r="CF15" s="13">
        <v>4</v>
      </c>
      <c r="CG15" s="13">
        <f t="shared" si="75"/>
        <v>2014040</v>
      </c>
      <c r="CH15" s="13" t="s">
        <v>1037</v>
      </c>
      <c r="CI15" s="13">
        <v>2011</v>
      </c>
      <c r="CJ15" s="13">
        <v>8</v>
      </c>
      <c r="CK15" s="13">
        <f>SUM(CJ$6:CJ15)</f>
        <v>80</v>
      </c>
      <c r="CL15" s="13">
        <v>1</v>
      </c>
      <c r="CM15" s="13">
        <v>2</v>
      </c>
      <c r="CN15" s="13">
        <v>3</v>
      </c>
      <c r="CO15" s="13">
        <v>4</v>
      </c>
      <c r="CP15" s="13">
        <v>5</v>
      </c>
      <c r="CQ15" s="13">
        <v>6</v>
      </c>
      <c r="CR15" s="13">
        <v>7</v>
      </c>
      <c r="CS15" s="13">
        <v>8</v>
      </c>
      <c r="CT15" s="32"/>
      <c r="CV15" s="13">
        <v>11</v>
      </c>
      <c r="CW15" s="14">
        <f t="shared" si="42"/>
        <v>2</v>
      </c>
      <c r="CX15" s="14">
        <f t="shared" si="10"/>
        <v>2</v>
      </c>
      <c r="CY15" s="14">
        <f t="shared" si="11"/>
        <v>3</v>
      </c>
      <c r="CZ15" s="14">
        <f t="shared" si="12"/>
        <v>1</v>
      </c>
      <c r="DA15" s="14">
        <f t="shared" si="13"/>
        <v>2011023</v>
      </c>
      <c r="DB15" s="13" t="str">
        <f t="shared" si="14"/>
        <v>20级守护灵绿色-肩甲</v>
      </c>
      <c r="DC15" s="14">
        <f t="shared" si="15"/>
        <v>2</v>
      </c>
      <c r="DD15" s="14">
        <f t="shared" si="16"/>
        <v>1</v>
      </c>
      <c r="DE15" s="14">
        <f t="shared" si="17"/>
        <v>135</v>
      </c>
      <c r="DF15" s="14">
        <f t="shared" si="18"/>
        <v>135</v>
      </c>
      <c r="DG15" s="14">
        <f t="shared" si="19"/>
        <v>3</v>
      </c>
      <c r="DH15" s="14" t="str">
        <f t="shared" si="20"/>
        <v/>
      </c>
      <c r="DI15" s="14">
        <f t="shared" si="43"/>
        <v>160</v>
      </c>
      <c r="DJ15" s="14">
        <f t="shared" si="21"/>
        <v>0</v>
      </c>
      <c r="DK15" s="14">
        <f t="shared" si="22"/>
        <v>118</v>
      </c>
      <c r="DL15" s="14">
        <f t="shared" si="23"/>
        <v>1176</v>
      </c>
      <c r="DM15" s="14">
        <f t="shared" si="24"/>
        <v>0</v>
      </c>
      <c r="DN15" s="14">
        <f t="shared" si="25"/>
        <v>8.0299999999999994</v>
      </c>
      <c r="DO15" s="14">
        <f t="shared" si="26"/>
        <v>80.209999999999994</v>
      </c>
      <c r="DP15" s="14">
        <f t="shared" si="44"/>
        <v>1</v>
      </c>
      <c r="DQ15" s="14">
        <f t="shared" si="45"/>
        <v>0</v>
      </c>
      <c r="DR15" s="14">
        <f t="shared" si="46"/>
        <v>21</v>
      </c>
      <c r="DU15" s="14">
        <f t="shared" si="27"/>
        <v>2</v>
      </c>
      <c r="DV15" s="14">
        <f t="shared" si="28"/>
        <v>3</v>
      </c>
      <c r="DW15" s="14">
        <f t="shared" si="47"/>
        <v>160</v>
      </c>
      <c r="DX15" s="14" t="str">
        <f t="shared" si="48"/>
        <v>DefExt</v>
      </c>
      <c r="DY15" s="14">
        <f t="shared" si="49"/>
        <v>118</v>
      </c>
      <c r="DZ15" s="14">
        <f t="shared" si="50"/>
        <v>8.0299999999999994</v>
      </c>
      <c r="EA15" s="14" t="str">
        <f t="shared" si="51"/>
        <v>HPExt</v>
      </c>
      <c r="EB15" s="14">
        <f t="shared" si="52"/>
        <v>1176</v>
      </c>
      <c r="EC15" s="14">
        <f t="shared" si="53"/>
        <v>80.209999999999994</v>
      </c>
      <c r="ED15" s="14">
        <f t="shared" si="54"/>
        <v>1</v>
      </c>
      <c r="EE15" s="14">
        <f t="shared" si="55"/>
        <v>0</v>
      </c>
      <c r="EF15" s="14">
        <f t="shared" si="56"/>
        <v>21</v>
      </c>
      <c r="EG15" s="25" t="s">
        <v>509</v>
      </c>
      <c r="EH15" s="14">
        <f t="shared" si="57"/>
        <v>5</v>
      </c>
      <c r="EK15" s="13">
        <v>1053</v>
      </c>
      <c r="EL15" s="13" t="s">
        <v>1232</v>
      </c>
      <c r="EM15" s="32"/>
      <c r="EN15" s="32"/>
      <c r="EO15" s="13">
        <v>4</v>
      </c>
      <c r="EP15" s="13" t="s">
        <v>1442</v>
      </c>
      <c r="EQ15" s="13">
        <v>3</v>
      </c>
      <c r="ER15" s="13">
        <v>5</v>
      </c>
      <c r="ES15" s="13" t="s">
        <v>1441</v>
      </c>
      <c r="ET15" s="13">
        <v>0.2</v>
      </c>
      <c r="EV15" s="13">
        <v>4</v>
      </c>
      <c r="EW15" s="13" t="s">
        <v>1440</v>
      </c>
      <c r="EX15" s="13">
        <v>3</v>
      </c>
      <c r="EY15" s="13">
        <v>5</v>
      </c>
      <c r="EZ15" s="13" t="s">
        <v>1441</v>
      </c>
      <c r="FA15" s="13">
        <v>0.2</v>
      </c>
      <c r="FD15" s="13">
        <v>11</v>
      </c>
      <c r="FE15" s="13">
        <f t="shared" si="58"/>
        <v>1</v>
      </c>
      <c r="FF15" s="13" t="str">
        <f t="shared" si="29"/>
        <v>20级寄灵人洗练-11</v>
      </c>
      <c r="FG15" s="13">
        <f t="shared" si="30"/>
        <v>11</v>
      </c>
      <c r="FH15" s="13">
        <f t="shared" si="59"/>
        <v>11</v>
      </c>
      <c r="FI15" s="13">
        <f t="shared" si="60"/>
        <v>500</v>
      </c>
      <c r="FJ15" s="13" t="str">
        <f t="shared" si="61"/>
        <v>EffectHit</v>
      </c>
      <c r="FK15" s="13">
        <f t="shared" si="62"/>
        <v>1.7999999999999999E-2</v>
      </c>
      <c r="FL15" s="13">
        <f t="shared" si="31"/>
        <v>0.05</v>
      </c>
    </row>
    <row r="16" spans="1:168" s="19" customFormat="1" ht="16.5" x14ac:dyDescent="0.2">
      <c r="A16" s="13">
        <v>5</v>
      </c>
      <c r="B16" s="13">
        <v>2</v>
      </c>
      <c r="C16" s="13">
        <v>11</v>
      </c>
      <c r="D16" s="14">
        <f>INDEX(属性投放!$AD$7:$AD$26,装备!C16)</f>
        <v>80</v>
      </c>
      <c r="E16" s="13">
        <v>80</v>
      </c>
      <c r="F16" s="14">
        <f>SUMIFS(属性投放!BX$6:BX$85,属性投放!$AS$6:$AS$85,"="&amp;装备!$B$3,属性投放!$AT$6:$AT$85,"&lt;="&amp;装备!$C16)*INDEX(属性投放!$DX$6:$DX$10,装备!$D$3)*装备!$F$3</f>
        <v>6718</v>
      </c>
      <c r="G16" s="14">
        <f>SUMIFS(属性投放!BY$6:BY$85,属性投放!$AS$6:$AS$85,"="&amp;装备!$B$3,属性投放!$AT$6:$AT$85,"&lt;="&amp;装备!$C16)*INDEX(属性投放!$DX$6:$DX$10,装备!$D$3)*装备!$F$3</f>
        <v>3382</v>
      </c>
      <c r="H16" s="14">
        <f>SUMIFS(属性投放!BZ$6:BZ$85,属性投放!$AS$6:$AS$85,"="&amp;装备!$B$3,属性投放!$AT$6:$AT$85,"&lt;="&amp;装备!$C16)*INDEX(属性投放!$DX$6:$DX$10,装备!$D$3)*装备!$F$3</f>
        <v>67180</v>
      </c>
      <c r="I16" s="26">
        <v>0.2</v>
      </c>
      <c r="J16" s="14">
        <f t="shared" si="94"/>
        <v>1343.6000000000001</v>
      </c>
      <c r="K16" s="14">
        <f t="shared" si="94"/>
        <v>676.40000000000009</v>
      </c>
      <c r="L16" s="14">
        <f t="shared" si="94"/>
        <v>13436</v>
      </c>
      <c r="M16" s="13">
        <f t="shared" si="95"/>
        <v>1345</v>
      </c>
      <c r="N16" s="13">
        <f t="shared" si="95"/>
        <v>675</v>
      </c>
      <c r="O16" s="13">
        <f t="shared" si="95"/>
        <v>13435</v>
      </c>
      <c r="P16" s="13">
        <f t="shared" si="96"/>
        <v>67.162499999999994</v>
      </c>
      <c r="Q16" s="13">
        <f t="shared" si="96"/>
        <v>33.837499999999999</v>
      </c>
      <c r="R16" s="13">
        <f t="shared" si="96"/>
        <v>671.8125</v>
      </c>
      <c r="S16" s="13">
        <f t="shared" si="97"/>
        <v>67</v>
      </c>
      <c r="T16" s="13">
        <f t="shared" si="97"/>
        <v>34</v>
      </c>
      <c r="U16" s="13">
        <f t="shared" si="97"/>
        <v>672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13" t="s">
        <v>888</v>
      </c>
      <c r="AT16" s="13">
        <v>11</v>
      </c>
      <c r="AU16" s="13">
        <v>0.3</v>
      </c>
      <c r="AV16" s="14">
        <f>SUMIFS(属性投放!BX$6:BX$85,属性投放!$AS$6:$AS$85,"="&amp;装备!$AT$3,属性投放!$AT$6:$AT$85,"&lt;="&amp;装备!$AT16)*INDEX(属性投放!$DX$6:$DX$10,装备!$AV$3)*$AU16</f>
        <v>2015.3999999999999</v>
      </c>
      <c r="AW16" s="14">
        <f>SUMIFS(属性投放!BZ$6:BZ$85,属性投放!$AS$6:$AS$85,"="&amp;装备!$AT$3,属性投放!$AT$6:$AT$85,"&lt;="&amp;装备!$AT16)*INDEX(属性投放!$DX$6:$DX$10,装备!$AV$3)*AU16</f>
        <v>20154</v>
      </c>
      <c r="AX16" s="13">
        <v>2000</v>
      </c>
      <c r="AY16" s="13">
        <f>AX16*10</f>
        <v>20000</v>
      </c>
      <c r="AZ16" s="14">
        <f t="shared" si="80"/>
        <v>160</v>
      </c>
      <c r="BA16" s="32"/>
      <c r="BB16" s="32"/>
      <c r="BC16" s="13">
        <v>25</v>
      </c>
      <c r="BD16" s="13" t="s">
        <v>888</v>
      </c>
      <c r="BE16" s="13">
        <v>12</v>
      </c>
      <c r="BF16" s="13">
        <v>4</v>
      </c>
      <c r="BG16" s="34">
        <v>0.35</v>
      </c>
      <c r="BH16" s="13">
        <f t="shared" si="7"/>
        <v>235</v>
      </c>
      <c r="BI16" s="13">
        <f t="shared" si="8"/>
        <v>119</v>
      </c>
      <c r="BJ16" s="13">
        <f t="shared" si="9"/>
        <v>2352</v>
      </c>
      <c r="BK16" s="24">
        <v>0.04</v>
      </c>
      <c r="BL16" s="24">
        <v>0.04</v>
      </c>
      <c r="BM16" s="24">
        <v>0.04</v>
      </c>
      <c r="BN16" s="24">
        <v>0.03</v>
      </c>
      <c r="BO16" s="24">
        <v>0.08</v>
      </c>
      <c r="BP16" s="24">
        <v>0.03</v>
      </c>
      <c r="BQ16" s="24">
        <v>0.03</v>
      </c>
      <c r="BR16" s="24">
        <v>0.05</v>
      </c>
      <c r="BS16" s="24">
        <v>0.05</v>
      </c>
      <c r="BT16" s="24"/>
      <c r="BU16" s="32"/>
      <c r="BV16" s="13">
        <v>0</v>
      </c>
      <c r="BW16" s="13">
        <v>0</v>
      </c>
      <c r="BX16" s="13">
        <v>5</v>
      </c>
      <c r="BY16" s="13">
        <v>6</v>
      </c>
      <c r="BZ16" s="32"/>
      <c r="CA16" s="13">
        <v>11</v>
      </c>
      <c r="CB16" s="13">
        <v>2</v>
      </c>
      <c r="CC16" s="13">
        <v>40</v>
      </c>
      <c r="CD16" s="13">
        <v>1</v>
      </c>
      <c r="CE16" s="13">
        <v>1</v>
      </c>
      <c r="CF16" s="13">
        <v>1</v>
      </c>
      <c r="CG16" s="13">
        <f t="shared" si="75"/>
        <v>2021010</v>
      </c>
      <c r="CH16" s="13" t="s">
        <v>1038</v>
      </c>
      <c r="CI16" s="13"/>
      <c r="CJ16" s="13">
        <v>8</v>
      </c>
      <c r="CK16" s="13">
        <f>SUM(CJ$6:CJ16)</f>
        <v>88</v>
      </c>
      <c r="CL16" s="13">
        <v>1</v>
      </c>
      <c r="CM16" s="13">
        <v>2</v>
      </c>
      <c r="CN16" s="13">
        <v>3</v>
      </c>
      <c r="CO16" s="13">
        <v>4</v>
      </c>
      <c r="CP16" s="13">
        <v>5</v>
      </c>
      <c r="CQ16" s="13">
        <v>6</v>
      </c>
      <c r="CR16" s="13">
        <v>7</v>
      </c>
      <c r="CS16" s="13">
        <v>8</v>
      </c>
      <c r="CT16" s="32"/>
      <c r="CV16" s="13">
        <v>12</v>
      </c>
      <c r="CW16" s="14">
        <f t="shared" si="42"/>
        <v>2</v>
      </c>
      <c r="CX16" s="14">
        <f t="shared" si="10"/>
        <v>2</v>
      </c>
      <c r="CY16" s="14">
        <f t="shared" si="11"/>
        <v>4</v>
      </c>
      <c r="CZ16" s="14">
        <f t="shared" si="12"/>
        <v>1</v>
      </c>
      <c r="DA16" s="14">
        <f t="shared" si="13"/>
        <v>2011024</v>
      </c>
      <c r="DB16" s="13" t="str">
        <f t="shared" si="14"/>
        <v>20级守护灵绿色-衣服</v>
      </c>
      <c r="DC16" s="14">
        <f t="shared" si="15"/>
        <v>2</v>
      </c>
      <c r="DD16" s="14">
        <f t="shared" si="16"/>
        <v>1</v>
      </c>
      <c r="DE16" s="14">
        <f t="shared" si="17"/>
        <v>135</v>
      </c>
      <c r="DF16" s="14">
        <f t="shared" si="18"/>
        <v>135</v>
      </c>
      <c r="DG16" s="14">
        <f t="shared" si="19"/>
        <v>4</v>
      </c>
      <c r="DH16" s="14" t="str">
        <f t="shared" si="20"/>
        <v/>
      </c>
      <c r="DI16" s="14">
        <f t="shared" si="43"/>
        <v>160</v>
      </c>
      <c r="DJ16" s="14">
        <f t="shared" si="21"/>
        <v>0</v>
      </c>
      <c r="DK16" s="14">
        <f t="shared" si="22"/>
        <v>236</v>
      </c>
      <c r="DL16" s="14">
        <f t="shared" si="23"/>
        <v>0</v>
      </c>
      <c r="DM16" s="14">
        <f t="shared" si="24"/>
        <v>0</v>
      </c>
      <c r="DN16" s="14">
        <f t="shared" si="25"/>
        <v>16.05</v>
      </c>
      <c r="DO16" s="14">
        <f t="shared" si="26"/>
        <v>0</v>
      </c>
      <c r="DP16" s="14">
        <f t="shared" si="44"/>
        <v>1</v>
      </c>
      <c r="DQ16" s="14">
        <f t="shared" si="45"/>
        <v>0</v>
      </c>
      <c r="DR16" s="14">
        <f t="shared" si="46"/>
        <v>21</v>
      </c>
      <c r="DU16" s="14">
        <f t="shared" si="27"/>
        <v>2</v>
      </c>
      <c r="DV16" s="14">
        <f t="shared" si="28"/>
        <v>0</v>
      </c>
      <c r="DW16" s="14">
        <f t="shared" si="47"/>
        <v>160</v>
      </c>
      <c r="DX16" s="14" t="str">
        <f t="shared" si="48"/>
        <v>DefExt</v>
      </c>
      <c r="DY16" s="14">
        <f t="shared" si="49"/>
        <v>236</v>
      </c>
      <c r="DZ16" s="14">
        <f t="shared" si="50"/>
        <v>16.05</v>
      </c>
      <c r="EA16" s="14" t="str">
        <f t="shared" si="51"/>
        <v/>
      </c>
      <c r="EB16" s="14" t="str">
        <f t="shared" si="52"/>
        <v/>
      </c>
      <c r="EC16" s="14" t="str">
        <f t="shared" si="53"/>
        <v/>
      </c>
      <c r="ED16" s="14">
        <f t="shared" si="54"/>
        <v>1</v>
      </c>
      <c r="EE16" s="14">
        <f t="shared" si="55"/>
        <v>0</v>
      </c>
      <c r="EF16" s="14">
        <f t="shared" si="56"/>
        <v>21</v>
      </c>
      <c r="EG16" s="25" t="s">
        <v>509</v>
      </c>
      <c r="EH16" s="14">
        <f t="shared" si="57"/>
        <v>5</v>
      </c>
      <c r="EK16" s="13">
        <v>1061</v>
      </c>
      <c r="EL16" s="13" t="s">
        <v>1233</v>
      </c>
      <c r="EM16" s="32"/>
      <c r="EN16" s="32"/>
      <c r="EO16" s="13">
        <v>5</v>
      </c>
      <c r="EP16" s="13" t="s">
        <v>1443</v>
      </c>
      <c r="EQ16" s="13">
        <v>1</v>
      </c>
      <c r="ER16" s="13">
        <v>2</v>
      </c>
      <c r="ES16" s="13" t="s">
        <v>433</v>
      </c>
      <c r="ET16" s="13">
        <f>AX8</f>
        <v>1400</v>
      </c>
      <c r="EV16" s="13">
        <v>4</v>
      </c>
      <c r="EW16" s="13" t="s">
        <v>1454</v>
      </c>
      <c r="EX16" s="13">
        <v>1</v>
      </c>
      <c r="EY16" s="13">
        <v>2</v>
      </c>
      <c r="EZ16" s="13" t="s">
        <v>433</v>
      </c>
      <c r="FA16" s="13">
        <f>AX15</f>
        <v>1400</v>
      </c>
      <c r="FD16" s="13">
        <v>12</v>
      </c>
      <c r="FE16" s="13">
        <f t="shared" si="58"/>
        <v>1</v>
      </c>
      <c r="FF16" s="13" t="str">
        <f t="shared" si="29"/>
        <v>20级寄灵人洗练-12</v>
      </c>
      <c r="FG16" s="13">
        <f t="shared" si="30"/>
        <v>11</v>
      </c>
      <c r="FH16" s="13">
        <f t="shared" si="59"/>
        <v>12</v>
      </c>
      <c r="FI16" s="13">
        <f t="shared" si="60"/>
        <v>500</v>
      </c>
      <c r="FJ16" s="13" t="str">
        <f t="shared" si="61"/>
        <v>EffectResist</v>
      </c>
      <c r="FK16" s="13">
        <f t="shared" si="62"/>
        <v>1.7999999999999999E-2</v>
      </c>
      <c r="FL16" s="13">
        <f t="shared" si="31"/>
        <v>0.05</v>
      </c>
    </row>
    <row r="17" spans="1:168" s="19" customFormat="1" ht="16.5" x14ac:dyDescent="0.2">
      <c r="A17" s="13">
        <v>6</v>
      </c>
      <c r="B17" s="13">
        <v>2</v>
      </c>
      <c r="C17" s="13">
        <v>15</v>
      </c>
      <c r="D17" s="14">
        <f>INDEX(属性投放!$AD$7:$AD$26,装备!C17)</f>
        <v>110</v>
      </c>
      <c r="E17" s="13">
        <v>110</v>
      </c>
      <c r="F17" s="14">
        <f>SUMIFS(属性投放!BX$6:BX$85,属性投放!$AS$6:$AS$85,"="&amp;装备!$B$3,属性投放!$AT$6:$AT$85,"&lt;="&amp;装备!$C17)*INDEX(属性投放!$DX$6:$DX$10,装备!$D$3)*装备!$F$3</f>
        <v>16468</v>
      </c>
      <c r="G17" s="14">
        <f>SUMIFS(属性投放!BY$6:BY$85,属性投放!$AS$6:$AS$85,"="&amp;装备!$B$3,属性投放!$AT$6:$AT$85,"&lt;="&amp;装备!$C17)*INDEX(属性投放!$DX$6:$DX$10,装备!$D$3)*装备!$F$3</f>
        <v>8257</v>
      </c>
      <c r="H17" s="14">
        <f>SUMIFS(属性投放!BZ$6:BZ$85,属性投放!$AS$6:$AS$85,"="&amp;装备!$B$3,属性投放!$AT$6:$AT$85,"&lt;="&amp;装备!$C17)*INDEX(属性投放!$DX$6:$DX$10,装备!$D$3)*装备!$F$3</f>
        <v>164680</v>
      </c>
      <c r="I17" s="26">
        <v>0.15</v>
      </c>
      <c r="J17" s="14">
        <f t="shared" si="94"/>
        <v>2470.1999999999998</v>
      </c>
      <c r="K17" s="14">
        <f t="shared" si="94"/>
        <v>1238.55</v>
      </c>
      <c r="L17" s="14">
        <f t="shared" si="94"/>
        <v>24702</v>
      </c>
      <c r="M17" s="13">
        <f t="shared" si="95"/>
        <v>2470</v>
      </c>
      <c r="N17" s="13">
        <f t="shared" si="95"/>
        <v>1240</v>
      </c>
      <c r="O17" s="13">
        <f t="shared" si="95"/>
        <v>24700</v>
      </c>
      <c r="P17" s="13">
        <f t="shared" si="96"/>
        <v>127.25454545454545</v>
      </c>
      <c r="Q17" s="13">
        <f t="shared" si="96"/>
        <v>63.790909090909089</v>
      </c>
      <c r="R17" s="13">
        <f t="shared" si="96"/>
        <v>1272.5454545454545</v>
      </c>
      <c r="S17" s="13">
        <f t="shared" si="97"/>
        <v>127.5</v>
      </c>
      <c r="T17" s="13">
        <f t="shared" si="97"/>
        <v>64</v>
      </c>
      <c r="U17" s="13">
        <f t="shared" si="97"/>
        <v>1272.5</v>
      </c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13" t="s">
        <v>889</v>
      </c>
      <c r="AT17" s="13">
        <v>15</v>
      </c>
      <c r="AU17" s="13">
        <v>0.25</v>
      </c>
      <c r="AV17" s="14">
        <f>SUMIFS(属性投放!BX$6:BX$85,属性投放!$AS$6:$AS$85,"="&amp;装备!$AT$3,属性投放!$AT$6:$AT$85,"&lt;="&amp;装备!$AT17)*INDEX(属性投放!$DX$6:$DX$10,装备!$AV$3)*$AU17</f>
        <v>4117</v>
      </c>
      <c r="AW17" s="14">
        <f>SUMIFS(属性投放!BZ$6:BZ$85,属性投放!$AS$6:$AS$85,"="&amp;装备!$AT$3,属性投放!$AT$6:$AT$85,"&lt;="&amp;装备!$AT17)*INDEX(属性投放!$DX$6:$DX$10,装备!$AV$3)*AU17</f>
        <v>41170</v>
      </c>
      <c r="AX17" s="13">
        <v>4000</v>
      </c>
      <c r="AY17" s="13">
        <f>AX17*10</f>
        <v>40000</v>
      </c>
      <c r="AZ17" s="14">
        <f t="shared" si="80"/>
        <v>320</v>
      </c>
      <c r="BA17" s="32"/>
      <c r="BB17" s="32"/>
      <c r="BC17" s="13">
        <v>26</v>
      </c>
      <c r="BD17" s="13" t="s">
        <v>889</v>
      </c>
      <c r="BE17" s="13">
        <v>14</v>
      </c>
      <c r="BF17" s="13">
        <v>5</v>
      </c>
      <c r="BG17" s="34">
        <v>0.35</v>
      </c>
      <c r="BH17" s="13">
        <f t="shared" si="7"/>
        <v>736</v>
      </c>
      <c r="BI17" s="13">
        <f t="shared" si="8"/>
        <v>370</v>
      </c>
      <c r="BJ17" s="13">
        <f t="shared" si="9"/>
        <v>7349</v>
      </c>
      <c r="BK17" s="24">
        <v>0.04</v>
      </c>
      <c r="BL17" s="24">
        <v>0.04</v>
      </c>
      <c r="BM17" s="24">
        <v>0.04</v>
      </c>
      <c r="BN17" s="24">
        <v>0.03</v>
      </c>
      <c r="BO17" s="24">
        <v>0.08</v>
      </c>
      <c r="BP17" s="24">
        <v>0.03</v>
      </c>
      <c r="BQ17" s="24">
        <v>0.03</v>
      </c>
      <c r="BR17" s="24">
        <v>0.05</v>
      </c>
      <c r="BS17" s="24">
        <v>0.05</v>
      </c>
      <c r="BT17" s="24"/>
      <c r="BU17" s="32"/>
      <c r="BV17" s="32"/>
      <c r="BW17" s="32"/>
      <c r="BX17" s="32"/>
      <c r="BY17" s="32"/>
      <c r="BZ17" s="32"/>
      <c r="CA17" s="13">
        <v>12</v>
      </c>
      <c r="CB17" s="13">
        <v>2</v>
      </c>
      <c r="CC17" s="13">
        <v>40</v>
      </c>
      <c r="CD17" s="13">
        <v>1</v>
      </c>
      <c r="CE17" s="13">
        <v>2</v>
      </c>
      <c r="CF17" s="13">
        <v>2</v>
      </c>
      <c r="CG17" s="13">
        <f t="shared" si="75"/>
        <v>2021020</v>
      </c>
      <c r="CH17" s="13" t="s">
        <v>1039</v>
      </c>
      <c r="CI17" s="13"/>
      <c r="CJ17" s="13">
        <v>8</v>
      </c>
      <c r="CK17" s="13">
        <f>SUM(CJ$6:CJ17)</f>
        <v>96</v>
      </c>
      <c r="CL17" s="13">
        <v>1</v>
      </c>
      <c r="CM17" s="13">
        <v>2</v>
      </c>
      <c r="CN17" s="13">
        <v>3</v>
      </c>
      <c r="CO17" s="13">
        <v>4</v>
      </c>
      <c r="CP17" s="13">
        <v>5</v>
      </c>
      <c r="CQ17" s="13">
        <v>6</v>
      </c>
      <c r="CR17" s="13">
        <v>7</v>
      </c>
      <c r="CS17" s="13">
        <v>8</v>
      </c>
      <c r="CT17" s="32"/>
      <c r="CV17" s="13">
        <v>13</v>
      </c>
      <c r="CW17" s="14">
        <f t="shared" si="42"/>
        <v>2</v>
      </c>
      <c r="CX17" s="14">
        <f t="shared" si="10"/>
        <v>2</v>
      </c>
      <c r="CY17" s="14">
        <f t="shared" si="11"/>
        <v>5</v>
      </c>
      <c r="CZ17" s="14">
        <f t="shared" si="12"/>
        <v>1</v>
      </c>
      <c r="DA17" s="14">
        <f t="shared" si="13"/>
        <v>2011025</v>
      </c>
      <c r="DB17" s="13" t="str">
        <f t="shared" si="14"/>
        <v>20级守护灵绿色-鞋子</v>
      </c>
      <c r="DC17" s="14">
        <f t="shared" si="15"/>
        <v>2</v>
      </c>
      <c r="DD17" s="14">
        <f t="shared" si="16"/>
        <v>1</v>
      </c>
      <c r="DE17" s="14">
        <f t="shared" si="17"/>
        <v>135</v>
      </c>
      <c r="DF17" s="14">
        <f t="shared" si="18"/>
        <v>135</v>
      </c>
      <c r="DG17" s="14">
        <f t="shared" si="19"/>
        <v>5</v>
      </c>
      <c r="DH17" s="14" t="str">
        <f t="shared" si="20"/>
        <v/>
      </c>
      <c r="DI17" s="14">
        <f t="shared" si="43"/>
        <v>160</v>
      </c>
      <c r="DJ17" s="14">
        <f t="shared" si="21"/>
        <v>0</v>
      </c>
      <c r="DK17" s="14">
        <f t="shared" si="22"/>
        <v>0</v>
      </c>
      <c r="DL17" s="14">
        <f t="shared" si="23"/>
        <v>2353</v>
      </c>
      <c r="DM17" s="14">
        <f t="shared" si="24"/>
        <v>0</v>
      </c>
      <c r="DN17" s="14">
        <f t="shared" si="25"/>
        <v>0</v>
      </c>
      <c r="DO17" s="14">
        <f t="shared" si="26"/>
        <v>160.43</v>
      </c>
      <c r="DP17" s="14">
        <f t="shared" si="44"/>
        <v>1</v>
      </c>
      <c r="DQ17" s="14">
        <f t="shared" si="45"/>
        <v>0</v>
      </c>
      <c r="DR17" s="14">
        <f t="shared" si="46"/>
        <v>21</v>
      </c>
      <c r="DU17" s="14">
        <f t="shared" si="27"/>
        <v>3</v>
      </c>
      <c r="DV17" s="14">
        <f t="shared" si="28"/>
        <v>0</v>
      </c>
      <c r="DW17" s="14">
        <f t="shared" si="47"/>
        <v>160</v>
      </c>
      <c r="DX17" s="14" t="str">
        <f t="shared" si="48"/>
        <v>HPExt</v>
      </c>
      <c r="DY17" s="14">
        <f t="shared" si="49"/>
        <v>2353</v>
      </c>
      <c r="DZ17" s="14">
        <f t="shared" si="50"/>
        <v>160.43</v>
      </c>
      <c r="EA17" s="14" t="str">
        <f t="shared" si="51"/>
        <v/>
      </c>
      <c r="EB17" s="14" t="str">
        <f t="shared" si="52"/>
        <v/>
      </c>
      <c r="EC17" s="14" t="str">
        <f t="shared" si="53"/>
        <v/>
      </c>
      <c r="ED17" s="14">
        <f t="shared" si="54"/>
        <v>1</v>
      </c>
      <c r="EE17" s="14">
        <f t="shared" si="55"/>
        <v>0</v>
      </c>
      <c r="EF17" s="14">
        <f t="shared" si="56"/>
        <v>21</v>
      </c>
      <c r="EG17" s="25" t="s">
        <v>509</v>
      </c>
      <c r="EH17" s="14">
        <f t="shared" si="57"/>
        <v>5</v>
      </c>
      <c r="EK17" s="13">
        <v>1062</v>
      </c>
      <c r="EL17" s="13" t="s">
        <v>1234</v>
      </c>
      <c r="EM17" s="32"/>
      <c r="EN17" s="32"/>
      <c r="EO17" s="13">
        <v>5</v>
      </c>
      <c r="EP17" s="13" t="s">
        <v>1443</v>
      </c>
      <c r="EQ17" s="13">
        <v>2</v>
      </c>
      <c r="ER17" s="13">
        <v>3</v>
      </c>
      <c r="ES17" s="13" t="s">
        <v>438</v>
      </c>
      <c r="ET17" s="13">
        <f>AY8</f>
        <v>7000</v>
      </c>
      <c r="EV17" s="13">
        <v>4</v>
      </c>
      <c r="EW17" s="13" t="s">
        <v>1454</v>
      </c>
      <c r="EX17" s="13">
        <v>2</v>
      </c>
      <c r="EY17" s="13">
        <v>3</v>
      </c>
      <c r="EZ17" s="13" t="s">
        <v>438</v>
      </c>
      <c r="FA17" s="13">
        <f>AY15</f>
        <v>14000</v>
      </c>
      <c r="FD17" s="13">
        <v>13</v>
      </c>
      <c r="FE17" s="13">
        <f t="shared" si="58"/>
        <v>2</v>
      </c>
      <c r="FF17" s="13" t="str">
        <f t="shared" si="29"/>
        <v>40级寄灵人洗练-1</v>
      </c>
      <c r="FG17" s="13">
        <f t="shared" si="30"/>
        <v>12</v>
      </c>
      <c r="FH17" s="13">
        <f t="shared" si="59"/>
        <v>1</v>
      </c>
      <c r="FI17" s="13">
        <f t="shared" si="60"/>
        <v>1800</v>
      </c>
      <c r="FJ17" s="13" t="str">
        <f t="shared" si="61"/>
        <v>AtkExt</v>
      </c>
      <c r="FK17" s="13">
        <f t="shared" si="62"/>
        <v>19</v>
      </c>
      <c r="FL17" s="13">
        <f t="shared" si="31"/>
        <v>55</v>
      </c>
    </row>
    <row r="18" spans="1:168" s="19" customFormat="1" ht="16.5" x14ac:dyDescent="0.2">
      <c r="A18" s="13">
        <v>7</v>
      </c>
      <c r="B18" s="13">
        <v>2</v>
      </c>
      <c r="C18" s="13">
        <v>18</v>
      </c>
      <c r="D18" s="14">
        <f>INDEX(属性投放!$AD$7:$AD$26,装备!C18)</f>
        <v>132</v>
      </c>
      <c r="E18" s="13">
        <v>135</v>
      </c>
      <c r="F18" s="14">
        <f>SUMIFS(属性投放!BX$6:BX$85,属性投放!$AS$6:$AS$85,"="&amp;装备!$B$3,属性投放!$AT$6:$AT$85,"&lt;="&amp;装备!$C18)*INDEX(属性投放!$DX$6:$DX$10,装备!$D$3)*装备!$F$3</f>
        <v>31368</v>
      </c>
      <c r="G18" s="14">
        <f>SUMIFS(属性投放!BY$6:BY$85,属性投放!$AS$6:$AS$85,"="&amp;装备!$B$3,属性投放!$AT$6:$AT$85,"&lt;="&amp;装备!$C18)*INDEX(属性投放!$DX$6:$DX$10,装备!$D$3)*装备!$F$3</f>
        <v>15707</v>
      </c>
      <c r="H18" s="14">
        <f>SUMIFS(属性投放!BZ$6:BZ$85,属性投放!$AS$6:$AS$85,"="&amp;装备!$B$3,属性投放!$AT$6:$AT$85,"&lt;="&amp;装备!$C18)*INDEX(属性投放!$DX$6:$DX$10,装备!$D$3)*装备!$F$3</f>
        <v>313680</v>
      </c>
      <c r="I18" s="26">
        <v>0.1</v>
      </c>
      <c r="J18" s="14">
        <f t="shared" si="94"/>
        <v>3136.8</v>
      </c>
      <c r="K18" s="14">
        <f t="shared" si="94"/>
        <v>1570.7</v>
      </c>
      <c r="L18" s="14">
        <f t="shared" si="94"/>
        <v>31368</v>
      </c>
      <c r="M18" s="13">
        <f t="shared" si="95"/>
        <v>3135</v>
      </c>
      <c r="N18" s="13">
        <f t="shared" si="95"/>
        <v>1570</v>
      </c>
      <c r="O18" s="13">
        <f t="shared" si="95"/>
        <v>31370</v>
      </c>
      <c r="P18" s="13">
        <f t="shared" si="96"/>
        <v>213.88636363636363</v>
      </c>
      <c r="Q18" s="13">
        <f t="shared" si="96"/>
        <v>107.09848484848484</v>
      </c>
      <c r="R18" s="13">
        <f t="shared" si="96"/>
        <v>2138.712121212121</v>
      </c>
      <c r="S18" s="13">
        <f t="shared" si="97"/>
        <v>214</v>
      </c>
      <c r="T18" s="13">
        <f t="shared" si="97"/>
        <v>107</v>
      </c>
      <c r="U18" s="13">
        <f t="shared" si="97"/>
        <v>2138.5</v>
      </c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13" t="s">
        <v>890</v>
      </c>
      <c r="AT18" s="13">
        <v>18</v>
      </c>
      <c r="AU18" s="13">
        <v>0.2</v>
      </c>
      <c r="AV18" s="14">
        <f>SUMIFS(属性投放!BX$6:BX$85,属性投放!$AS$6:$AS$85,"="&amp;装备!$AT$3,属性投放!$AT$6:$AT$85,"&lt;="&amp;装备!$AT18)*INDEX(属性投放!$DX$6:$DX$10,装备!$AV$3)*$AU18</f>
        <v>6273.6</v>
      </c>
      <c r="AW18" s="14">
        <f>SUMIFS(属性投放!BZ$6:BZ$85,属性投放!$AS$6:$AS$85,"="&amp;装备!$AT$3,属性投放!$AT$6:$AT$85,"&lt;="&amp;装备!$AT18)*INDEX(属性投放!$DX$6:$DX$10,装备!$AV$3)*AU18</f>
        <v>62736</v>
      </c>
      <c r="AX18" s="13">
        <v>6000</v>
      </c>
      <c r="AY18" s="13">
        <f>AX18*10</f>
        <v>60000</v>
      </c>
      <c r="AZ18" s="14">
        <f t="shared" si="80"/>
        <v>480</v>
      </c>
      <c r="BA18" s="32"/>
      <c r="BB18" s="32"/>
      <c r="BC18" s="13">
        <v>27</v>
      </c>
      <c r="BD18" s="13" t="s">
        <v>1239</v>
      </c>
      <c r="BE18" s="13">
        <v>14</v>
      </c>
      <c r="BF18" s="13">
        <v>6</v>
      </c>
      <c r="BG18" s="34">
        <v>0.35</v>
      </c>
      <c r="BH18" s="13">
        <f t="shared" si="7"/>
        <v>1236</v>
      </c>
      <c r="BI18" s="13">
        <f t="shared" si="8"/>
        <v>618</v>
      </c>
      <c r="BJ18" s="13">
        <f t="shared" si="9"/>
        <v>12350</v>
      </c>
      <c r="BK18" s="24">
        <v>0.04</v>
      </c>
      <c r="BL18" s="24">
        <v>0.04</v>
      </c>
      <c r="BM18" s="24">
        <v>0.04</v>
      </c>
      <c r="BN18" s="24">
        <v>0.03</v>
      </c>
      <c r="BO18" s="24">
        <v>0.08</v>
      </c>
      <c r="BP18" s="24">
        <v>0.03</v>
      </c>
      <c r="BQ18" s="24">
        <v>0.03</v>
      </c>
      <c r="BR18" s="24">
        <v>0.05</v>
      </c>
      <c r="BS18" s="24">
        <v>0.05</v>
      </c>
      <c r="BT18" s="24"/>
      <c r="BU18" s="32"/>
      <c r="BV18" s="32"/>
      <c r="BW18" s="32"/>
      <c r="BX18" s="32"/>
      <c r="BY18" s="32"/>
      <c r="BZ18" s="32"/>
      <c r="CA18" s="13">
        <v>13</v>
      </c>
      <c r="CB18" s="13">
        <v>2</v>
      </c>
      <c r="CC18" s="13">
        <v>40</v>
      </c>
      <c r="CD18" s="13">
        <v>2</v>
      </c>
      <c r="CE18" s="13">
        <v>1</v>
      </c>
      <c r="CF18" s="13">
        <v>1</v>
      </c>
      <c r="CG18" s="13">
        <f t="shared" si="75"/>
        <v>2022010</v>
      </c>
      <c r="CH18" s="13" t="s">
        <v>1040</v>
      </c>
      <c r="CI18" s="13"/>
      <c r="CJ18" s="13">
        <v>8</v>
      </c>
      <c r="CK18" s="13">
        <f>SUM(CJ$6:CJ18)</f>
        <v>104</v>
      </c>
      <c r="CL18" s="13">
        <v>1</v>
      </c>
      <c r="CM18" s="13">
        <v>2</v>
      </c>
      <c r="CN18" s="13">
        <v>3</v>
      </c>
      <c r="CO18" s="13">
        <v>4</v>
      </c>
      <c r="CP18" s="13">
        <v>5</v>
      </c>
      <c r="CQ18" s="13">
        <v>6</v>
      </c>
      <c r="CR18" s="13">
        <v>7</v>
      </c>
      <c r="CS18" s="13">
        <v>8</v>
      </c>
      <c r="CT18" s="32"/>
      <c r="CV18" s="13">
        <v>14</v>
      </c>
      <c r="CW18" s="14">
        <f t="shared" si="42"/>
        <v>2</v>
      </c>
      <c r="CX18" s="14">
        <f t="shared" si="10"/>
        <v>2</v>
      </c>
      <c r="CY18" s="14">
        <f t="shared" si="11"/>
        <v>6</v>
      </c>
      <c r="CZ18" s="14">
        <f t="shared" si="12"/>
        <v>1</v>
      </c>
      <c r="DA18" s="14">
        <f t="shared" si="13"/>
        <v>2011026</v>
      </c>
      <c r="DB18" s="13" t="str">
        <f t="shared" si="14"/>
        <v>20级守护灵绿色-护手</v>
      </c>
      <c r="DC18" s="14">
        <f t="shared" si="15"/>
        <v>2</v>
      </c>
      <c r="DD18" s="14">
        <f t="shared" si="16"/>
        <v>1</v>
      </c>
      <c r="DE18" s="14">
        <f t="shared" si="17"/>
        <v>135</v>
      </c>
      <c r="DF18" s="14">
        <f t="shared" si="18"/>
        <v>135</v>
      </c>
      <c r="DG18" s="14">
        <f t="shared" si="19"/>
        <v>6</v>
      </c>
      <c r="DH18" s="14" t="str">
        <f t="shared" si="20"/>
        <v/>
      </c>
      <c r="DI18" s="14">
        <f t="shared" si="43"/>
        <v>160</v>
      </c>
      <c r="DJ18" s="14">
        <f t="shared" si="21"/>
        <v>0</v>
      </c>
      <c r="DK18" s="14">
        <f t="shared" si="22"/>
        <v>0</v>
      </c>
      <c r="DL18" s="14">
        <f t="shared" si="23"/>
        <v>2353</v>
      </c>
      <c r="DM18" s="14">
        <f t="shared" si="24"/>
        <v>0</v>
      </c>
      <c r="DN18" s="14">
        <f t="shared" si="25"/>
        <v>0</v>
      </c>
      <c r="DO18" s="14">
        <f t="shared" si="26"/>
        <v>160.43</v>
      </c>
      <c r="DP18" s="14">
        <f t="shared" si="44"/>
        <v>1</v>
      </c>
      <c r="DQ18" s="14">
        <f t="shared" si="45"/>
        <v>0</v>
      </c>
      <c r="DR18" s="14">
        <f t="shared" si="46"/>
        <v>21</v>
      </c>
      <c r="DU18" s="14">
        <f t="shared" si="27"/>
        <v>3</v>
      </c>
      <c r="DV18" s="14">
        <f t="shared" si="28"/>
        <v>0</v>
      </c>
      <c r="DW18" s="14">
        <f t="shared" si="47"/>
        <v>160</v>
      </c>
      <c r="DX18" s="14" t="str">
        <f t="shared" si="48"/>
        <v>HPExt</v>
      </c>
      <c r="DY18" s="14">
        <f t="shared" si="49"/>
        <v>2353</v>
      </c>
      <c r="DZ18" s="14">
        <f t="shared" si="50"/>
        <v>160.43</v>
      </c>
      <c r="EA18" s="14" t="str">
        <f t="shared" si="51"/>
        <v/>
      </c>
      <c r="EB18" s="14" t="str">
        <f t="shared" si="52"/>
        <v/>
      </c>
      <c r="EC18" s="14" t="str">
        <f t="shared" si="53"/>
        <v/>
      </c>
      <c r="ED18" s="14">
        <f t="shared" si="54"/>
        <v>1</v>
      </c>
      <c r="EE18" s="14">
        <f t="shared" si="55"/>
        <v>0</v>
      </c>
      <c r="EF18" s="14">
        <f t="shared" si="56"/>
        <v>21</v>
      </c>
      <c r="EG18" s="25" t="s">
        <v>509</v>
      </c>
      <c r="EH18" s="14">
        <f t="shared" si="57"/>
        <v>5</v>
      </c>
      <c r="EK18" s="13">
        <v>1063</v>
      </c>
      <c r="EL18" s="13" t="s">
        <v>1235</v>
      </c>
      <c r="EM18" s="32"/>
      <c r="EN18" s="32"/>
      <c r="EO18" s="13">
        <v>5</v>
      </c>
      <c r="EP18" s="13" t="s">
        <v>1443</v>
      </c>
      <c r="EQ18" s="13">
        <v>3</v>
      </c>
      <c r="ER18" s="13">
        <v>5</v>
      </c>
      <c r="ES18" s="13" t="s">
        <v>436</v>
      </c>
      <c r="ET18" s="13">
        <v>0.3</v>
      </c>
      <c r="EV18" s="13">
        <v>4</v>
      </c>
      <c r="EW18" s="13" t="s">
        <v>1454</v>
      </c>
      <c r="EX18" s="13">
        <v>3</v>
      </c>
      <c r="EY18" s="13">
        <v>5</v>
      </c>
      <c r="EZ18" s="13" t="s">
        <v>436</v>
      </c>
      <c r="FA18" s="13">
        <v>0.3</v>
      </c>
      <c r="FD18" s="13">
        <v>14</v>
      </c>
      <c r="FE18" s="13">
        <f t="shared" si="58"/>
        <v>2</v>
      </c>
      <c r="FF18" s="13" t="str">
        <f t="shared" si="29"/>
        <v>40级寄灵人洗练-2</v>
      </c>
      <c r="FG18" s="13">
        <f t="shared" si="30"/>
        <v>12</v>
      </c>
      <c r="FH18" s="13">
        <f t="shared" si="59"/>
        <v>2</v>
      </c>
      <c r="FI18" s="13">
        <f t="shared" si="60"/>
        <v>1800</v>
      </c>
      <c r="FJ18" s="13" t="str">
        <f t="shared" si="61"/>
        <v>DefExt</v>
      </c>
      <c r="FK18" s="13">
        <f t="shared" si="62"/>
        <v>9</v>
      </c>
      <c r="FL18" s="13">
        <f t="shared" si="31"/>
        <v>28</v>
      </c>
    </row>
    <row r="19" spans="1:168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13">
        <v>14</v>
      </c>
      <c r="CB19" s="13">
        <v>2</v>
      </c>
      <c r="CC19" s="13">
        <v>40</v>
      </c>
      <c r="CD19" s="13">
        <v>2</v>
      </c>
      <c r="CE19" s="13">
        <v>2</v>
      </c>
      <c r="CF19" s="13">
        <v>2</v>
      </c>
      <c r="CG19" s="13">
        <f t="shared" si="75"/>
        <v>2022020</v>
      </c>
      <c r="CH19" s="13" t="s">
        <v>1041</v>
      </c>
      <c r="CI19" s="13"/>
      <c r="CJ19" s="13">
        <v>8</v>
      </c>
      <c r="CK19" s="13">
        <f>SUM(CJ$6:CJ19)</f>
        <v>112</v>
      </c>
      <c r="CL19" s="13">
        <v>1</v>
      </c>
      <c r="CM19" s="13">
        <v>2</v>
      </c>
      <c r="CN19" s="13">
        <v>3</v>
      </c>
      <c r="CO19" s="13">
        <v>4</v>
      </c>
      <c r="CP19" s="13">
        <v>5</v>
      </c>
      <c r="CQ19" s="13">
        <v>6</v>
      </c>
      <c r="CR19" s="13">
        <v>7</v>
      </c>
      <c r="CS19" s="13">
        <v>8</v>
      </c>
      <c r="CT19" s="32"/>
      <c r="CV19" s="13">
        <v>15</v>
      </c>
      <c r="CW19" s="14">
        <f t="shared" si="42"/>
        <v>2</v>
      </c>
      <c r="CX19" s="14">
        <f t="shared" si="10"/>
        <v>2</v>
      </c>
      <c r="CY19" s="14">
        <f t="shared" si="11"/>
        <v>7</v>
      </c>
      <c r="CZ19" s="14">
        <f t="shared" si="12"/>
        <v>1</v>
      </c>
      <c r="DA19" s="14">
        <f t="shared" si="13"/>
        <v>2011027</v>
      </c>
      <c r="DB19" s="13" t="str">
        <f t="shared" si="14"/>
        <v>20级守护灵绿色-项链</v>
      </c>
      <c r="DC19" s="14">
        <f t="shared" si="15"/>
        <v>2</v>
      </c>
      <c r="DD19" s="14">
        <f t="shared" si="16"/>
        <v>1</v>
      </c>
      <c r="DE19" s="14">
        <f t="shared" si="17"/>
        <v>135</v>
      </c>
      <c r="DF19" s="14">
        <f t="shared" si="18"/>
        <v>135</v>
      </c>
      <c r="DG19" s="14">
        <f t="shared" si="19"/>
        <v>7</v>
      </c>
      <c r="DH19" s="14" t="str">
        <f t="shared" si="20"/>
        <v/>
      </c>
      <c r="DI19" s="14">
        <f t="shared" si="43"/>
        <v>240</v>
      </c>
      <c r="DJ19" s="14">
        <f t="shared" si="21"/>
        <v>314</v>
      </c>
      <c r="DK19" s="14">
        <f t="shared" si="22"/>
        <v>196</v>
      </c>
      <c r="DL19" s="14">
        <f t="shared" si="23"/>
        <v>0</v>
      </c>
      <c r="DM19" s="14">
        <f t="shared" si="24"/>
        <v>21.4</v>
      </c>
      <c r="DN19" s="14">
        <f t="shared" si="25"/>
        <v>13.38</v>
      </c>
      <c r="DO19" s="14">
        <f t="shared" si="26"/>
        <v>0</v>
      </c>
      <c r="DP19" s="14">
        <f t="shared" si="44"/>
        <v>1</v>
      </c>
      <c r="DQ19" s="14">
        <f t="shared" si="45"/>
        <v>0</v>
      </c>
      <c r="DR19" s="14">
        <f t="shared" si="46"/>
        <v>21</v>
      </c>
      <c r="DU19" s="14">
        <f t="shared" si="27"/>
        <v>1</v>
      </c>
      <c r="DV19" s="14">
        <f t="shared" si="28"/>
        <v>2</v>
      </c>
      <c r="DW19" s="14">
        <f t="shared" si="47"/>
        <v>240</v>
      </c>
      <c r="DX19" s="14" t="str">
        <f t="shared" si="48"/>
        <v>AtkExt</v>
      </c>
      <c r="DY19" s="14">
        <f t="shared" si="49"/>
        <v>314</v>
      </c>
      <c r="DZ19" s="14">
        <f t="shared" si="50"/>
        <v>21.4</v>
      </c>
      <c r="EA19" s="14" t="str">
        <f t="shared" si="51"/>
        <v>DefExt</v>
      </c>
      <c r="EB19" s="14">
        <f t="shared" si="52"/>
        <v>196</v>
      </c>
      <c r="EC19" s="14">
        <f t="shared" si="53"/>
        <v>13.38</v>
      </c>
      <c r="ED19" s="14">
        <f t="shared" si="54"/>
        <v>1</v>
      </c>
      <c r="EE19" s="14">
        <f t="shared" si="55"/>
        <v>0</v>
      </c>
      <c r="EF19" s="14">
        <f t="shared" si="56"/>
        <v>21</v>
      </c>
      <c r="EG19" s="25" t="s">
        <v>509</v>
      </c>
      <c r="EH19" s="14">
        <f t="shared" si="57"/>
        <v>5</v>
      </c>
      <c r="EK19" s="13">
        <f>EK5+1000</f>
        <v>2011</v>
      </c>
      <c r="EL19" s="13" t="s">
        <v>462</v>
      </c>
      <c r="EM19" s="32"/>
      <c r="EN19" s="32"/>
      <c r="EO19" s="13">
        <v>6</v>
      </c>
      <c r="EP19" s="13" t="s">
        <v>1444</v>
      </c>
      <c r="EQ19" s="13">
        <v>1</v>
      </c>
      <c r="ER19" s="13">
        <v>2</v>
      </c>
      <c r="ES19" s="13" t="s">
        <v>440</v>
      </c>
      <c r="ET19" s="13">
        <f>AX8</f>
        <v>1400</v>
      </c>
      <c r="EV19" s="13">
        <v>5</v>
      </c>
      <c r="EW19" s="13" t="s">
        <v>1455</v>
      </c>
      <c r="EX19" s="13">
        <v>1</v>
      </c>
      <c r="EY19" s="13">
        <v>2</v>
      </c>
      <c r="EZ19" s="13" t="s">
        <v>440</v>
      </c>
      <c r="FA19" s="13">
        <f>AX15</f>
        <v>1400</v>
      </c>
      <c r="FD19" s="13">
        <v>15</v>
      </c>
      <c r="FE19" s="13">
        <f t="shared" si="58"/>
        <v>2</v>
      </c>
      <c r="FF19" s="13" t="str">
        <f t="shared" si="29"/>
        <v>40级寄灵人洗练-3</v>
      </c>
      <c r="FG19" s="13">
        <f t="shared" si="30"/>
        <v>12</v>
      </c>
      <c r="FH19" s="13">
        <f t="shared" si="59"/>
        <v>3</v>
      </c>
      <c r="FI19" s="13">
        <f t="shared" si="60"/>
        <v>2000</v>
      </c>
      <c r="FJ19" s="13" t="str">
        <f t="shared" si="61"/>
        <v>HPExt</v>
      </c>
      <c r="FK19" s="13">
        <f t="shared" si="62"/>
        <v>96</v>
      </c>
      <c r="FL19" s="13">
        <f t="shared" si="31"/>
        <v>276</v>
      </c>
    </row>
    <row r="20" spans="1:168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13">
        <v>15</v>
      </c>
      <c r="CB20" s="13">
        <v>2</v>
      </c>
      <c r="CC20" s="13">
        <v>40</v>
      </c>
      <c r="CD20" s="13">
        <v>3</v>
      </c>
      <c r="CE20" s="13">
        <v>1</v>
      </c>
      <c r="CF20" s="13">
        <v>1</v>
      </c>
      <c r="CG20" s="13">
        <f t="shared" si="75"/>
        <v>2023010</v>
      </c>
      <c r="CH20" s="13" t="s">
        <v>1042</v>
      </c>
      <c r="CI20" s="13"/>
      <c r="CJ20" s="13">
        <v>8</v>
      </c>
      <c r="CK20" s="13">
        <f>SUM(CJ$6:CJ20)</f>
        <v>120</v>
      </c>
      <c r="CL20" s="13">
        <v>1</v>
      </c>
      <c r="CM20" s="13">
        <v>2</v>
      </c>
      <c r="CN20" s="13">
        <v>3</v>
      </c>
      <c r="CO20" s="13">
        <v>4</v>
      </c>
      <c r="CP20" s="13">
        <v>5</v>
      </c>
      <c r="CQ20" s="13">
        <v>6</v>
      </c>
      <c r="CR20" s="13">
        <v>7</v>
      </c>
      <c r="CS20" s="13">
        <v>8</v>
      </c>
      <c r="CT20" s="32"/>
      <c r="CV20" s="13">
        <v>16</v>
      </c>
      <c r="CW20" s="14">
        <f t="shared" si="42"/>
        <v>2</v>
      </c>
      <c r="CX20" s="14">
        <f t="shared" si="10"/>
        <v>2</v>
      </c>
      <c r="CY20" s="14">
        <f t="shared" si="11"/>
        <v>8</v>
      </c>
      <c r="CZ20" s="14">
        <f t="shared" si="12"/>
        <v>1</v>
      </c>
      <c r="DA20" s="14">
        <f t="shared" si="13"/>
        <v>2011028</v>
      </c>
      <c r="DB20" s="13" t="str">
        <f t="shared" si="14"/>
        <v>20级守护灵绿色-戒指</v>
      </c>
      <c r="DC20" s="14">
        <f t="shared" si="15"/>
        <v>2</v>
      </c>
      <c r="DD20" s="14">
        <f t="shared" si="16"/>
        <v>1</v>
      </c>
      <c r="DE20" s="14">
        <f t="shared" si="17"/>
        <v>135</v>
      </c>
      <c r="DF20" s="14">
        <f t="shared" si="18"/>
        <v>135</v>
      </c>
      <c r="DG20" s="14">
        <f t="shared" si="19"/>
        <v>8</v>
      </c>
      <c r="DH20" s="14" t="str">
        <f t="shared" si="20"/>
        <v/>
      </c>
      <c r="DI20" s="14">
        <f t="shared" si="43"/>
        <v>240</v>
      </c>
      <c r="DJ20" s="14">
        <f t="shared" si="21"/>
        <v>314</v>
      </c>
      <c r="DK20" s="14">
        <f t="shared" si="22"/>
        <v>0</v>
      </c>
      <c r="DL20" s="14">
        <f t="shared" si="23"/>
        <v>1961</v>
      </c>
      <c r="DM20" s="14">
        <f t="shared" si="24"/>
        <v>21.4</v>
      </c>
      <c r="DN20" s="14">
        <f t="shared" si="25"/>
        <v>0</v>
      </c>
      <c r="DO20" s="14">
        <f t="shared" si="26"/>
        <v>133.69</v>
      </c>
      <c r="DP20" s="14">
        <f t="shared" si="44"/>
        <v>1</v>
      </c>
      <c r="DQ20" s="14">
        <f t="shared" si="45"/>
        <v>0</v>
      </c>
      <c r="DR20" s="14">
        <f t="shared" si="46"/>
        <v>21</v>
      </c>
      <c r="DU20" s="14">
        <f t="shared" si="27"/>
        <v>1</v>
      </c>
      <c r="DV20" s="14">
        <f t="shared" si="28"/>
        <v>3</v>
      </c>
      <c r="DW20" s="14">
        <f t="shared" si="47"/>
        <v>240</v>
      </c>
      <c r="DX20" s="14" t="str">
        <f t="shared" si="48"/>
        <v>AtkExt</v>
      </c>
      <c r="DY20" s="14">
        <f t="shared" si="49"/>
        <v>314</v>
      </c>
      <c r="DZ20" s="14">
        <f t="shared" si="50"/>
        <v>21.4</v>
      </c>
      <c r="EA20" s="14" t="str">
        <f t="shared" si="51"/>
        <v>HPExt</v>
      </c>
      <c r="EB20" s="14">
        <f t="shared" si="52"/>
        <v>1961</v>
      </c>
      <c r="EC20" s="14">
        <f t="shared" si="53"/>
        <v>133.69</v>
      </c>
      <c r="ED20" s="14">
        <f t="shared" si="54"/>
        <v>1</v>
      </c>
      <c r="EE20" s="14">
        <f t="shared" si="55"/>
        <v>0</v>
      </c>
      <c r="EF20" s="14">
        <f t="shared" si="56"/>
        <v>21</v>
      </c>
      <c r="EG20" s="25" t="s">
        <v>509</v>
      </c>
      <c r="EH20" s="14">
        <f t="shared" si="57"/>
        <v>5</v>
      </c>
      <c r="EK20" s="13">
        <f t="shared" ref="EK20:EK32" si="98">EK6+1000</f>
        <v>2021</v>
      </c>
      <c r="EL20" s="13" t="s">
        <v>463</v>
      </c>
      <c r="EM20" s="32"/>
      <c r="EN20" s="32"/>
      <c r="EO20" s="13">
        <v>6</v>
      </c>
      <c r="EP20" s="13" t="s">
        <v>1444</v>
      </c>
      <c r="EQ20" s="13">
        <v>2</v>
      </c>
      <c r="ER20" s="13">
        <v>3</v>
      </c>
      <c r="ES20" s="13" t="s">
        <v>439</v>
      </c>
      <c r="ET20" s="13">
        <f>AY8</f>
        <v>7000</v>
      </c>
      <c r="EV20" s="13">
        <v>5</v>
      </c>
      <c r="EW20" s="13" t="s">
        <v>1455</v>
      </c>
      <c r="EX20" s="13">
        <v>2</v>
      </c>
      <c r="EY20" s="13">
        <v>3</v>
      </c>
      <c r="EZ20" s="13" t="s">
        <v>439</v>
      </c>
      <c r="FA20" s="13">
        <f>AY15</f>
        <v>14000</v>
      </c>
      <c r="FD20" s="13">
        <v>16</v>
      </c>
      <c r="FE20" s="13">
        <f t="shared" si="58"/>
        <v>2</v>
      </c>
      <c r="FF20" s="13" t="str">
        <f t="shared" si="29"/>
        <v>40级寄灵人洗练-4</v>
      </c>
      <c r="FG20" s="13">
        <f t="shared" si="30"/>
        <v>12</v>
      </c>
      <c r="FH20" s="13">
        <f t="shared" si="59"/>
        <v>4</v>
      </c>
      <c r="FI20" s="13">
        <f t="shared" si="60"/>
        <v>500</v>
      </c>
      <c r="FJ20" s="13" t="str">
        <f t="shared" si="61"/>
        <v>AtkRate</v>
      </c>
      <c r="FK20" s="13">
        <f t="shared" si="62"/>
        <v>1.4E-2</v>
      </c>
      <c r="FL20" s="13">
        <f t="shared" si="31"/>
        <v>0.04</v>
      </c>
    </row>
    <row r="21" spans="1:168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13">
        <v>16</v>
      </c>
      <c r="CB21" s="13">
        <v>2</v>
      </c>
      <c r="CC21" s="13">
        <v>40</v>
      </c>
      <c r="CD21" s="13">
        <v>3</v>
      </c>
      <c r="CE21" s="13">
        <v>2</v>
      </c>
      <c r="CF21" s="13">
        <v>2</v>
      </c>
      <c r="CG21" s="13">
        <f t="shared" si="75"/>
        <v>2023020</v>
      </c>
      <c r="CH21" s="13" t="s">
        <v>1043</v>
      </c>
      <c r="CI21" s="13"/>
      <c r="CJ21" s="13">
        <v>8</v>
      </c>
      <c r="CK21" s="13">
        <f>SUM(CJ$6:CJ21)</f>
        <v>128</v>
      </c>
      <c r="CL21" s="13">
        <v>1</v>
      </c>
      <c r="CM21" s="13">
        <v>2</v>
      </c>
      <c r="CN21" s="13">
        <v>3</v>
      </c>
      <c r="CO21" s="13">
        <v>4</v>
      </c>
      <c r="CP21" s="13">
        <v>5</v>
      </c>
      <c r="CQ21" s="13">
        <v>6</v>
      </c>
      <c r="CR21" s="13">
        <v>7</v>
      </c>
      <c r="CS21" s="13">
        <v>8</v>
      </c>
      <c r="CT21" s="32"/>
      <c r="CV21" s="13">
        <v>17</v>
      </c>
      <c r="CW21" s="14">
        <f t="shared" si="42"/>
        <v>3</v>
      </c>
      <c r="CX21" s="14">
        <f t="shared" si="10"/>
        <v>1</v>
      </c>
      <c r="CY21" s="14">
        <f t="shared" si="11"/>
        <v>1</v>
      </c>
      <c r="CZ21" s="14">
        <f t="shared" si="12"/>
        <v>1</v>
      </c>
      <c r="DA21" s="14">
        <f t="shared" si="13"/>
        <v>2012011</v>
      </c>
      <c r="DB21" s="13" t="str">
        <f t="shared" si="14"/>
        <v>20级寄灵人蓝色-武器</v>
      </c>
      <c r="DC21" s="14">
        <f t="shared" si="15"/>
        <v>1</v>
      </c>
      <c r="DD21" s="14">
        <f t="shared" si="16"/>
        <v>2</v>
      </c>
      <c r="DE21" s="14">
        <f t="shared" si="17"/>
        <v>20</v>
      </c>
      <c r="DF21" s="14">
        <f t="shared" si="18"/>
        <v>20</v>
      </c>
      <c r="DG21" s="14">
        <f t="shared" si="19"/>
        <v>1</v>
      </c>
      <c r="DH21" s="14" t="str">
        <f t="shared" si="20"/>
        <v/>
      </c>
      <c r="DI21" s="14">
        <f t="shared" si="43"/>
        <v>49</v>
      </c>
      <c r="DJ21" s="14">
        <f t="shared" si="21"/>
        <v>82</v>
      </c>
      <c r="DK21" s="14">
        <f t="shared" si="22"/>
        <v>0</v>
      </c>
      <c r="DL21" s="14">
        <f t="shared" si="23"/>
        <v>0</v>
      </c>
      <c r="DM21" s="14">
        <f t="shared" si="24"/>
        <v>9.8699999999999992</v>
      </c>
      <c r="DN21" s="14">
        <f t="shared" si="25"/>
        <v>0</v>
      </c>
      <c r="DO21" s="14">
        <f t="shared" si="26"/>
        <v>0</v>
      </c>
      <c r="DP21" s="14">
        <f t="shared" si="44"/>
        <v>2</v>
      </c>
      <c r="DQ21" s="14">
        <f t="shared" si="45"/>
        <v>0</v>
      </c>
      <c r="DR21" s="14">
        <f t="shared" si="46"/>
        <v>11</v>
      </c>
      <c r="DU21" s="14">
        <f t="shared" si="27"/>
        <v>1</v>
      </c>
      <c r="DV21" s="14">
        <f t="shared" si="28"/>
        <v>0</v>
      </c>
      <c r="DW21" s="14">
        <f t="shared" si="47"/>
        <v>49</v>
      </c>
      <c r="DX21" s="14" t="str">
        <f t="shared" si="48"/>
        <v>AtkExt</v>
      </c>
      <c r="DY21" s="14">
        <f t="shared" si="49"/>
        <v>82</v>
      </c>
      <c r="DZ21" s="14">
        <f t="shared" si="50"/>
        <v>9.8699999999999992</v>
      </c>
      <c r="EA21" s="14" t="str">
        <f t="shared" si="51"/>
        <v/>
      </c>
      <c r="EB21" s="14" t="str">
        <f t="shared" si="52"/>
        <v/>
      </c>
      <c r="EC21" s="14" t="str">
        <f t="shared" si="53"/>
        <v/>
      </c>
      <c r="ED21" s="14">
        <f t="shared" si="54"/>
        <v>2</v>
      </c>
      <c r="EE21" s="14">
        <f t="shared" si="55"/>
        <v>0</v>
      </c>
      <c r="EF21" s="14">
        <f t="shared" si="56"/>
        <v>11</v>
      </c>
      <c r="EG21" s="25" t="s">
        <v>509</v>
      </c>
      <c r="EH21" s="14">
        <f t="shared" si="57"/>
        <v>15</v>
      </c>
      <c r="EK21" s="13">
        <f t="shared" si="98"/>
        <v>2022</v>
      </c>
      <c r="EL21" s="13" t="s">
        <v>464</v>
      </c>
      <c r="EM21" s="32"/>
      <c r="EN21" s="32"/>
      <c r="EO21" s="13">
        <v>6</v>
      </c>
      <c r="EP21" s="13" t="s">
        <v>1444</v>
      </c>
      <c r="EQ21" s="13">
        <v>3</v>
      </c>
      <c r="ER21" s="13">
        <v>5</v>
      </c>
      <c r="ES21" s="13" t="s">
        <v>435</v>
      </c>
      <c r="ET21" s="13">
        <v>0.3</v>
      </c>
      <c r="EV21" s="13">
        <v>5</v>
      </c>
      <c r="EW21" s="13" t="s">
        <v>1455</v>
      </c>
      <c r="EX21" s="13">
        <v>3</v>
      </c>
      <c r="EY21" s="13">
        <v>5</v>
      </c>
      <c r="EZ21" s="13" t="s">
        <v>435</v>
      </c>
      <c r="FA21" s="13">
        <v>0.3</v>
      </c>
      <c r="FD21" s="13">
        <v>17</v>
      </c>
      <c r="FE21" s="13">
        <f t="shared" si="58"/>
        <v>2</v>
      </c>
      <c r="FF21" s="13" t="str">
        <f t="shared" si="29"/>
        <v>40级寄灵人洗练-5</v>
      </c>
      <c r="FG21" s="13">
        <f t="shared" si="30"/>
        <v>12</v>
      </c>
      <c r="FH21" s="13">
        <f t="shared" si="59"/>
        <v>5</v>
      </c>
      <c r="FI21" s="13">
        <f t="shared" si="60"/>
        <v>400</v>
      </c>
      <c r="FJ21" s="13" t="str">
        <f t="shared" si="61"/>
        <v>DefRate</v>
      </c>
      <c r="FK21" s="13">
        <f t="shared" si="62"/>
        <v>1.4E-2</v>
      </c>
      <c r="FL21" s="13">
        <f t="shared" si="31"/>
        <v>0.04</v>
      </c>
    </row>
    <row r="22" spans="1:168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13">
        <v>17</v>
      </c>
      <c r="CB22" s="13">
        <v>2</v>
      </c>
      <c r="CC22" s="13">
        <v>40</v>
      </c>
      <c r="CD22" s="13">
        <v>4</v>
      </c>
      <c r="CE22" s="13">
        <v>1</v>
      </c>
      <c r="CF22" s="13">
        <v>1</v>
      </c>
      <c r="CG22" s="13">
        <f t="shared" si="75"/>
        <v>2024010</v>
      </c>
      <c r="CH22" s="13" t="s">
        <v>1044</v>
      </c>
      <c r="CI22" s="13"/>
      <c r="CJ22" s="13">
        <v>8</v>
      </c>
      <c r="CK22" s="13">
        <f>SUM(CJ$6:CJ22)</f>
        <v>136</v>
      </c>
      <c r="CL22" s="13">
        <v>1</v>
      </c>
      <c r="CM22" s="13">
        <v>2</v>
      </c>
      <c r="CN22" s="13">
        <v>3</v>
      </c>
      <c r="CO22" s="13">
        <v>4</v>
      </c>
      <c r="CP22" s="13">
        <v>5</v>
      </c>
      <c r="CQ22" s="13">
        <v>6</v>
      </c>
      <c r="CR22" s="13">
        <v>7</v>
      </c>
      <c r="CS22" s="13">
        <v>8</v>
      </c>
      <c r="CT22" s="32"/>
      <c r="CV22" s="13">
        <v>18</v>
      </c>
      <c r="CW22" s="14">
        <f t="shared" si="42"/>
        <v>3</v>
      </c>
      <c r="CX22" s="14">
        <f t="shared" si="10"/>
        <v>1</v>
      </c>
      <c r="CY22" s="14">
        <f t="shared" si="11"/>
        <v>2</v>
      </c>
      <c r="CZ22" s="14">
        <f t="shared" si="12"/>
        <v>1</v>
      </c>
      <c r="DA22" s="14">
        <f t="shared" si="13"/>
        <v>2012012</v>
      </c>
      <c r="DB22" s="13" t="str">
        <f t="shared" si="14"/>
        <v>20级寄灵人蓝色-头盔</v>
      </c>
      <c r="DC22" s="14">
        <f t="shared" si="15"/>
        <v>1</v>
      </c>
      <c r="DD22" s="14">
        <f t="shared" si="16"/>
        <v>2</v>
      </c>
      <c r="DE22" s="14">
        <f t="shared" si="17"/>
        <v>20</v>
      </c>
      <c r="DF22" s="14">
        <f t="shared" si="18"/>
        <v>20</v>
      </c>
      <c r="DG22" s="14">
        <f t="shared" si="19"/>
        <v>2</v>
      </c>
      <c r="DH22" s="14" t="str">
        <f t="shared" si="20"/>
        <v/>
      </c>
      <c r="DI22" s="14">
        <f t="shared" si="43"/>
        <v>25</v>
      </c>
      <c r="DJ22" s="14">
        <f t="shared" si="21"/>
        <v>0</v>
      </c>
      <c r="DK22" s="14">
        <f t="shared" si="22"/>
        <v>21</v>
      </c>
      <c r="DL22" s="14">
        <f t="shared" si="23"/>
        <v>0</v>
      </c>
      <c r="DM22" s="14">
        <f t="shared" si="24"/>
        <v>0</v>
      </c>
      <c r="DN22" s="14">
        <f t="shared" si="25"/>
        <v>2.52</v>
      </c>
      <c r="DO22" s="14">
        <f t="shared" si="26"/>
        <v>0</v>
      </c>
      <c r="DP22" s="14">
        <f t="shared" si="44"/>
        <v>2</v>
      </c>
      <c r="DQ22" s="14">
        <f t="shared" si="45"/>
        <v>0</v>
      </c>
      <c r="DR22" s="14">
        <f t="shared" si="46"/>
        <v>11</v>
      </c>
      <c r="DU22" s="14">
        <f t="shared" si="27"/>
        <v>2</v>
      </c>
      <c r="DV22" s="14">
        <f t="shared" si="28"/>
        <v>0</v>
      </c>
      <c r="DW22" s="14">
        <f t="shared" si="47"/>
        <v>25</v>
      </c>
      <c r="DX22" s="14" t="str">
        <f t="shared" si="48"/>
        <v>DefExt</v>
      </c>
      <c r="DY22" s="14">
        <f t="shared" si="49"/>
        <v>21</v>
      </c>
      <c r="DZ22" s="14">
        <f t="shared" si="50"/>
        <v>2.52</v>
      </c>
      <c r="EA22" s="14" t="str">
        <f t="shared" si="51"/>
        <v/>
      </c>
      <c r="EB22" s="14" t="str">
        <f t="shared" si="52"/>
        <v/>
      </c>
      <c r="EC22" s="14" t="str">
        <f t="shared" si="53"/>
        <v/>
      </c>
      <c r="ED22" s="14">
        <f t="shared" si="54"/>
        <v>2</v>
      </c>
      <c r="EE22" s="14">
        <f t="shared" si="55"/>
        <v>0</v>
      </c>
      <c r="EF22" s="14">
        <f t="shared" si="56"/>
        <v>11</v>
      </c>
      <c r="EG22" s="25" t="s">
        <v>509</v>
      </c>
      <c r="EH22" s="14">
        <f t="shared" si="57"/>
        <v>15</v>
      </c>
      <c r="EK22" s="13">
        <f t="shared" si="98"/>
        <v>2031</v>
      </c>
      <c r="EL22" s="13" t="s">
        <v>1220</v>
      </c>
      <c r="EM22" s="32"/>
      <c r="EN22" s="32"/>
      <c r="EO22" s="13">
        <v>7</v>
      </c>
      <c r="EP22" s="13" t="s">
        <v>1445</v>
      </c>
      <c r="EQ22" s="13">
        <v>1</v>
      </c>
      <c r="ER22" s="13">
        <v>2</v>
      </c>
      <c r="ES22" s="13" t="s">
        <v>433</v>
      </c>
      <c r="ET22" s="13">
        <f>AX9</f>
        <v>2000</v>
      </c>
      <c r="EV22" s="13">
        <v>6</v>
      </c>
      <c r="EW22" s="13" t="s">
        <v>1456</v>
      </c>
      <c r="EX22" s="13">
        <v>1</v>
      </c>
      <c r="EY22" s="13">
        <v>2</v>
      </c>
      <c r="EZ22" s="13" t="s">
        <v>433</v>
      </c>
      <c r="FA22" s="13">
        <f>AX16</f>
        <v>2000</v>
      </c>
      <c r="FD22" s="13">
        <v>18</v>
      </c>
      <c r="FE22" s="13">
        <f t="shared" si="58"/>
        <v>2</v>
      </c>
      <c r="FF22" s="13" t="str">
        <f t="shared" si="29"/>
        <v>40级寄灵人洗练-6</v>
      </c>
      <c r="FG22" s="13">
        <f t="shared" si="30"/>
        <v>12</v>
      </c>
      <c r="FH22" s="13">
        <f t="shared" si="59"/>
        <v>6</v>
      </c>
      <c r="FI22" s="13">
        <f t="shared" si="60"/>
        <v>500</v>
      </c>
      <c r="FJ22" s="13" t="str">
        <f t="shared" si="61"/>
        <v>HPRate</v>
      </c>
      <c r="FK22" s="13">
        <f t="shared" si="62"/>
        <v>1.4E-2</v>
      </c>
      <c r="FL22" s="13">
        <f t="shared" si="31"/>
        <v>0.04</v>
      </c>
    </row>
    <row r="23" spans="1:168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13">
        <v>18</v>
      </c>
      <c r="CB23" s="13">
        <v>2</v>
      </c>
      <c r="CC23" s="13">
        <v>40</v>
      </c>
      <c r="CD23" s="13">
        <v>4</v>
      </c>
      <c r="CE23" s="13">
        <v>2</v>
      </c>
      <c r="CF23" s="13">
        <v>2</v>
      </c>
      <c r="CG23" s="13">
        <f t="shared" si="75"/>
        <v>2024020</v>
      </c>
      <c r="CH23" s="13" t="s">
        <v>1045</v>
      </c>
      <c r="CI23" s="13"/>
      <c r="CJ23" s="13">
        <v>8</v>
      </c>
      <c r="CK23" s="13">
        <f>SUM(CJ$6:CJ23)</f>
        <v>144</v>
      </c>
      <c r="CL23" s="13">
        <v>1</v>
      </c>
      <c r="CM23" s="13">
        <v>2</v>
      </c>
      <c r="CN23" s="13">
        <v>3</v>
      </c>
      <c r="CO23" s="13">
        <v>4</v>
      </c>
      <c r="CP23" s="13">
        <v>5</v>
      </c>
      <c r="CQ23" s="13">
        <v>6</v>
      </c>
      <c r="CR23" s="13">
        <v>7</v>
      </c>
      <c r="CS23" s="13">
        <v>8</v>
      </c>
      <c r="CT23" s="32"/>
      <c r="CV23" s="13">
        <v>19</v>
      </c>
      <c r="CW23" s="14">
        <f t="shared" si="42"/>
        <v>3</v>
      </c>
      <c r="CX23" s="14">
        <f t="shared" si="10"/>
        <v>1</v>
      </c>
      <c r="CY23" s="14">
        <f t="shared" si="11"/>
        <v>3</v>
      </c>
      <c r="CZ23" s="14">
        <f t="shared" si="12"/>
        <v>1</v>
      </c>
      <c r="DA23" s="14">
        <f t="shared" si="13"/>
        <v>2012013</v>
      </c>
      <c r="DB23" s="13" t="str">
        <f t="shared" si="14"/>
        <v>20级寄灵人蓝色-肩甲</v>
      </c>
      <c r="DC23" s="14">
        <f t="shared" si="15"/>
        <v>1</v>
      </c>
      <c r="DD23" s="14">
        <f t="shared" si="16"/>
        <v>2</v>
      </c>
      <c r="DE23" s="14">
        <f t="shared" si="17"/>
        <v>20</v>
      </c>
      <c r="DF23" s="14">
        <f t="shared" si="18"/>
        <v>20</v>
      </c>
      <c r="DG23" s="14">
        <f t="shared" si="19"/>
        <v>3</v>
      </c>
      <c r="DH23" s="14" t="str">
        <f t="shared" si="20"/>
        <v/>
      </c>
      <c r="DI23" s="14">
        <f t="shared" si="43"/>
        <v>24</v>
      </c>
      <c r="DJ23" s="14">
        <f t="shared" si="21"/>
        <v>0</v>
      </c>
      <c r="DK23" s="14">
        <f t="shared" si="22"/>
        <v>11</v>
      </c>
      <c r="DL23" s="14">
        <f t="shared" si="23"/>
        <v>103</v>
      </c>
      <c r="DM23" s="14">
        <f t="shared" si="24"/>
        <v>0</v>
      </c>
      <c r="DN23" s="14">
        <f t="shared" si="25"/>
        <v>1.26</v>
      </c>
      <c r="DO23" s="14">
        <f t="shared" si="26"/>
        <v>12.34</v>
      </c>
      <c r="DP23" s="14">
        <f t="shared" si="44"/>
        <v>2</v>
      </c>
      <c r="DQ23" s="14">
        <f t="shared" si="45"/>
        <v>0</v>
      </c>
      <c r="DR23" s="14">
        <f t="shared" si="46"/>
        <v>11</v>
      </c>
      <c r="DU23" s="14">
        <f t="shared" si="27"/>
        <v>2</v>
      </c>
      <c r="DV23" s="14">
        <f t="shared" si="28"/>
        <v>3</v>
      </c>
      <c r="DW23" s="14">
        <f t="shared" si="47"/>
        <v>24</v>
      </c>
      <c r="DX23" s="14" t="str">
        <f t="shared" si="48"/>
        <v>DefExt</v>
      </c>
      <c r="DY23" s="14">
        <f t="shared" si="49"/>
        <v>11</v>
      </c>
      <c r="DZ23" s="14">
        <f t="shared" si="50"/>
        <v>1.26</v>
      </c>
      <c r="EA23" s="14" t="str">
        <f t="shared" si="51"/>
        <v>HPExt</v>
      </c>
      <c r="EB23" s="14">
        <f t="shared" si="52"/>
        <v>103</v>
      </c>
      <c r="EC23" s="14">
        <f t="shared" si="53"/>
        <v>12.34</v>
      </c>
      <c r="ED23" s="14">
        <f t="shared" si="54"/>
        <v>2</v>
      </c>
      <c r="EE23" s="14">
        <f t="shared" si="55"/>
        <v>0</v>
      </c>
      <c r="EF23" s="14">
        <f t="shared" si="56"/>
        <v>11</v>
      </c>
      <c r="EG23" s="25" t="s">
        <v>509</v>
      </c>
      <c r="EH23" s="14">
        <f t="shared" si="57"/>
        <v>15</v>
      </c>
      <c r="EK23" s="13">
        <f t="shared" si="98"/>
        <v>2032</v>
      </c>
      <c r="EL23" s="13" t="s">
        <v>1236</v>
      </c>
      <c r="EM23" s="32"/>
      <c r="EN23" s="32"/>
      <c r="EO23" s="13">
        <v>7</v>
      </c>
      <c r="EP23" s="13" t="s">
        <v>1445</v>
      </c>
      <c r="EQ23" s="13">
        <v>2</v>
      </c>
      <c r="ER23" s="13">
        <v>3</v>
      </c>
      <c r="ES23" s="13" t="s">
        <v>445</v>
      </c>
      <c r="ET23" s="13">
        <f>AY9</f>
        <v>10000</v>
      </c>
      <c r="EV23" s="13">
        <v>6</v>
      </c>
      <c r="EW23" s="13" t="s">
        <v>1456</v>
      </c>
      <c r="EX23" s="13">
        <v>2</v>
      </c>
      <c r="EY23" s="13">
        <v>3</v>
      </c>
      <c r="EZ23" s="13" t="s">
        <v>445</v>
      </c>
      <c r="FA23" s="13">
        <f>AY16</f>
        <v>20000</v>
      </c>
      <c r="FD23" s="13">
        <v>19</v>
      </c>
      <c r="FE23" s="13">
        <f t="shared" si="58"/>
        <v>2</v>
      </c>
      <c r="FF23" s="13" t="str">
        <f t="shared" si="29"/>
        <v>40级寄灵人洗练-7</v>
      </c>
      <c r="FG23" s="13">
        <f t="shared" si="30"/>
        <v>12</v>
      </c>
      <c r="FH23" s="13">
        <f t="shared" si="59"/>
        <v>7</v>
      </c>
      <c r="FI23" s="13">
        <f t="shared" si="60"/>
        <v>500</v>
      </c>
      <c r="FJ23" s="13" t="str">
        <f t="shared" si="61"/>
        <v>Crit</v>
      </c>
      <c r="FK23" s="13">
        <f t="shared" si="62"/>
        <v>1.0999999999999999E-2</v>
      </c>
      <c r="FL23" s="13">
        <f t="shared" si="31"/>
        <v>0.03</v>
      </c>
    </row>
    <row r="24" spans="1:168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13">
        <v>19</v>
      </c>
      <c r="CB24" s="13">
        <v>2</v>
      </c>
      <c r="CC24" s="13">
        <v>40</v>
      </c>
      <c r="CD24" s="13">
        <v>4</v>
      </c>
      <c r="CE24" s="13">
        <v>1</v>
      </c>
      <c r="CF24" s="13">
        <v>3</v>
      </c>
      <c r="CG24" s="13">
        <f t="shared" si="75"/>
        <v>2024030</v>
      </c>
      <c r="CH24" s="13" t="s">
        <v>1046</v>
      </c>
      <c r="CI24" s="13">
        <v>1021</v>
      </c>
      <c r="CJ24" s="13">
        <v>4</v>
      </c>
      <c r="CK24" s="13">
        <f>SUM(CJ$6:CJ24)</f>
        <v>148</v>
      </c>
      <c r="CL24" s="13">
        <v>1</v>
      </c>
      <c r="CM24" s="13">
        <v>2</v>
      </c>
      <c r="CN24" s="13">
        <v>3</v>
      </c>
      <c r="CO24" s="13">
        <v>4</v>
      </c>
      <c r="CP24" s="13"/>
      <c r="CQ24" s="13"/>
      <c r="CR24" s="13"/>
      <c r="CS24" s="13"/>
      <c r="CT24" s="32"/>
      <c r="CV24" s="13">
        <v>20</v>
      </c>
      <c r="CW24" s="14">
        <f t="shared" si="42"/>
        <v>3</v>
      </c>
      <c r="CX24" s="14">
        <f t="shared" si="10"/>
        <v>1</v>
      </c>
      <c r="CY24" s="14">
        <f t="shared" si="11"/>
        <v>4</v>
      </c>
      <c r="CZ24" s="14">
        <f t="shared" si="12"/>
        <v>1</v>
      </c>
      <c r="DA24" s="14">
        <f t="shared" si="13"/>
        <v>2012014</v>
      </c>
      <c r="DB24" s="13" t="str">
        <f t="shared" si="14"/>
        <v>20级寄灵人蓝色-衣服</v>
      </c>
      <c r="DC24" s="14">
        <f t="shared" si="15"/>
        <v>1</v>
      </c>
      <c r="DD24" s="14">
        <f t="shared" si="16"/>
        <v>2</v>
      </c>
      <c r="DE24" s="14">
        <f t="shared" si="17"/>
        <v>20</v>
      </c>
      <c r="DF24" s="14">
        <f t="shared" si="18"/>
        <v>20</v>
      </c>
      <c r="DG24" s="14">
        <f t="shared" si="19"/>
        <v>4</v>
      </c>
      <c r="DH24" s="14" t="str">
        <f t="shared" si="20"/>
        <v/>
      </c>
      <c r="DI24" s="14">
        <f t="shared" si="43"/>
        <v>25</v>
      </c>
      <c r="DJ24" s="14">
        <f t="shared" si="21"/>
        <v>0</v>
      </c>
      <c r="DK24" s="14">
        <f t="shared" si="22"/>
        <v>21</v>
      </c>
      <c r="DL24" s="14">
        <f t="shared" si="23"/>
        <v>0</v>
      </c>
      <c r="DM24" s="14">
        <f t="shared" si="24"/>
        <v>0</v>
      </c>
      <c r="DN24" s="14">
        <f t="shared" si="25"/>
        <v>2.52</v>
      </c>
      <c r="DO24" s="14">
        <f t="shared" si="26"/>
        <v>0</v>
      </c>
      <c r="DP24" s="14">
        <f t="shared" si="44"/>
        <v>2</v>
      </c>
      <c r="DQ24" s="14">
        <f t="shared" si="45"/>
        <v>0</v>
      </c>
      <c r="DR24" s="14">
        <f t="shared" si="46"/>
        <v>11</v>
      </c>
      <c r="DU24" s="14">
        <f t="shared" si="27"/>
        <v>2</v>
      </c>
      <c r="DV24" s="14">
        <f t="shared" si="28"/>
        <v>0</v>
      </c>
      <c r="DW24" s="14">
        <f t="shared" si="47"/>
        <v>25</v>
      </c>
      <c r="DX24" s="14" t="str">
        <f t="shared" si="48"/>
        <v>DefExt</v>
      </c>
      <c r="DY24" s="14">
        <f t="shared" si="49"/>
        <v>21</v>
      </c>
      <c r="DZ24" s="14">
        <f t="shared" si="50"/>
        <v>2.52</v>
      </c>
      <c r="EA24" s="14" t="str">
        <f t="shared" si="51"/>
        <v/>
      </c>
      <c r="EB24" s="14" t="str">
        <f t="shared" si="52"/>
        <v/>
      </c>
      <c r="EC24" s="14" t="str">
        <f t="shared" si="53"/>
        <v/>
      </c>
      <c r="ED24" s="14">
        <f t="shared" si="54"/>
        <v>2</v>
      </c>
      <c r="EE24" s="14">
        <f t="shared" si="55"/>
        <v>0</v>
      </c>
      <c r="EF24" s="14">
        <f t="shared" si="56"/>
        <v>11</v>
      </c>
      <c r="EG24" s="25" t="s">
        <v>509</v>
      </c>
      <c r="EH24" s="14">
        <f t="shared" si="57"/>
        <v>15</v>
      </c>
      <c r="EK24" s="13">
        <f t="shared" si="98"/>
        <v>2041</v>
      </c>
      <c r="EL24" s="13" t="s">
        <v>1237</v>
      </c>
      <c r="EM24" s="32"/>
      <c r="EN24" s="32"/>
      <c r="EO24" s="13">
        <v>7</v>
      </c>
      <c r="EP24" s="13" t="s">
        <v>1445</v>
      </c>
      <c r="EQ24" s="13">
        <v>3</v>
      </c>
      <c r="ER24" s="13">
        <v>4</v>
      </c>
      <c r="ES24" s="13" t="s">
        <v>442</v>
      </c>
      <c r="ET24" s="13">
        <v>0.2</v>
      </c>
      <c r="EV24" s="13">
        <v>6</v>
      </c>
      <c r="EW24" s="13" t="s">
        <v>1456</v>
      </c>
      <c r="EX24" s="13">
        <v>3</v>
      </c>
      <c r="EY24" s="13">
        <v>4</v>
      </c>
      <c r="EZ24" s="13" t="s">
        <v>442</v>
      </c>
      <c r="FA24" s="13">
        <v>0.2</v>
      </c>
      <c r="FD24" s="13">
        <v>20</v>
      </c>
      <c r="FE24" s="13">
        <f t="shared" si="58"/>
        <v>2</v>
      </c>
      <c r="FF24" s="13" t="str">
        <f t="shared" si="29"/>
        <v>40级寄灵人洗练-8</v>
      </c>
      <c r="FG24" s="13">
        <f t="shared" si="30"/>
        <v>12</v>
      </c>
      <c r="FH24" s="13">
        <f t="shared" si="59"/>
        <v>8</v>
      </c>
      <c r="FI24" s="13">
        <f t="shared" si="60"/>
        <v>500</v>
      </c>
      <c r="FJ24" s="13" t="str">
        <f t="shared" si="61"/>
        <v>CritRate</v>
      </c>
      <c r="FK24" s="13">
        <f t="shared" si="62"/>
        <v>2.8000000000000001E-2</v>
      </c>
      <c r="FL24" s="13">
        <f t="shared" si="31"/>
        <v>0.08</v>
      </c>
    </row>
    <row r="25" spans="1:168" s="19" customFormat="1" ht="16.5" x14ac:dyDescent="0.2"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13">
        <v>20</v>
      </c>
      <c r="CB25" s="13">
        <v>2</v>
      </c>
      <c r="CC25" s="13">
        <v>40</v>
      </c>
      <c r="CD25" s="13">
        <v>4</v>
      </c>
      <c r="CE25" s="13">
        <v>2</v>
      </c>
      <c r="CF25" s="13">
        <v>4</v>
      </c>
      <c r="CG25" s="13">
        <f t="shared" si="75"/>
        <v>2024040</v>
      </c>
      <c r="CH25" s="13" t="s">
        <v>1047</v>
      </c>
      <c r="CI25" s="13">
        <v>2021</v>
      </c>
      <c r="CJ25" s="13">
        <v>4</v>
      </c>
      <c r="CK25" s="13">
        <f>SUM(CJ$6:CJ25)</f>
        <v>152</v>
      </c>
      <c r="CL25" s="13">
        <v>1</v>
      </c>
      <c r="CM25" s="13">
        <v>2</v>
      </c>
      <c r="CN25" s="13">
        <v>3</v>
      </c>
      <c r="CO25" s="13">
        <v>4</v>
      </c>
      <c r="CP25" s="13"/>
      <c r="CQ25" s="13"/>
      <c r="CR25" s="13"/>
      <c r="CS25" s="13"/>
      <c r="CT25" s="32"/>
      <c r="CV25" s="13">
        <v>21</v>
      </c>
      <c r="CW25" s="14">
        <f t="shared" si="42"/>
        <v>3</v>
      </c>
      <c r="CX25" s="14">
        <f t="shared" si="10"/>
        <v>1</v>
      </c>
      <c r="CY25" s="14">
        <f t="shared" si="11"/>
        <v>5</v>
      </c>
      <c r="CZ25" s="14">
        <f t="shared" si="12"/>
        <v>1</v>
      </c>
      <c r="DA25" s="14">
        <f t="shared" si="13"/>
        <v>2012015</v>
      </c>
      <c r="DB25" s="13" t="str">
        <f t="shared" si="14"/>
        <v>20级寄灵人蓝色-鞋子</v>
      </c>
      <c r="DC25" s="14">
        <f t="shared" si="15"/>
        <v>1</v>
      </c>
      <c r="DD25" s="14">
        <f t="shared" si="16"/>
        <v>2</v>
      </c>
      <c r="DE25" s="14">
        <f t="shared" si="17"/>
        <v>20</v>
      </c>
      <c r="DF25" s="14">
        <f t="shared" si="18"/>
        <v>20</v>
      </c>
      <c r="DG25" s="14">
        <f t="shared" si="19"/>
        <v>5</v>
      </c>
      <c r="DH25" s="14" t="str">
        <f t="shared" si="20"/>
        <v/>
      </c>
      <c r="DI25" s="14">
        <f t="shared" si="43"/>
        <v>24</v>
      </c>
      <c r="DJ25" s="14">
        <f t="shared" si="21"/>
        <v>0</v>
      </c>
      <c r="DK25" s="14">
        <f t="shared" si="22"/>
        <v>0</v>
      </c>
      <c r="DL25" s="14">
        <f t="shared" si="23"/>
        <v>206</v>
      </c>
      <c r="DM25" s="14">
        <f t="shared" si="24"/>
        <v>0</v>
      </c>
      <c r="DN25" s="14">
        <f t="shared" si="25"/>
        <v>0</v>
      </c>
      <c r="DO25" s="14">
        <f t="shared" si="26"/>
        <v>24.68</v>
      </c>
      <c r="DP25" s="14">
        <f t="shared" si="44"/>
        <v>2</v>
      </c>
      <c r="DQ25" s="14">
        <f t="shared" si="45"/>
        <v>0</v>
      </c>
      <c r="DR25" s="14">
        <f t="shared" si="46"/>
        <v>11</v>
      </c>
      <c r="DU25" s="14">
        <f t="shared" si="27"/>
        <v>3</v>
      </c>
      <c r="DV25" s="14">
        <f t="shared" si="28"/>
        <v>0</v>
      </c>
      <c r="DW25" s="14">
        <f t="shared" si="47"/>
        <v>24</v>
      </c>
      <c r="DX25" s="14" t="str">
        <f t="shared" si="48"/>
        <v>HPExt</v>
      </c>
      <c r="DY25" s="14">
        <f t="shared" si="49"/>
        <v>206</v>
      </c>
      <c r="DZ25" s="14">
        <f t="shared" si="50"/>
        <v>24.68</v>
      </c>
      <c r="EA25" s="14" t="str">
        <f t="shared" si="51"/>
        <v/>
      </c>
      <c r="EB25" s="14" t="str">
        <f t="shared" si="52"/>
        <v/>
      </c>
      <c r="EC25" s="14" t="str">
        <f t="shared" si="53"/>
        <v/>
      </c>
      <c r="ED25" s="14">
        <f t="shared" si="54"/>
        <v>2</v>
      </c>
      <c r="EE25" s="14">
        <f t="shared" si="55"/>
        <v>0</v>
      </c>
      <c r="EF25" s="14">
        <f t="shared" si="56"/>
        <v>11</v>
      </c>
      <c r="EG25" s="25" t="s">
        <v>509</v>
      </c>
      <c r="EH25" s="14">
        <f t="shared" si="57"/>
        <v>15</v>
      </c>
      <c r="EK25" s="13">
        <f t="shared" si="98"/>
        <v>2042</v>
      </c>
      <c r="EL25" s="13" t="s">
        <v>1221</v>
      </c>
      <c r="EM25" s="32"/>
      <c r="EN25" s="32"/>
      <c r="EO25" s="13">
        <v>7</v>
      </c>
      <c r="EP25" s="13" t="s">
        <v>1445</v>
      </c>
      <c r="EQ25" s="13">
        <v>4</v>
      </c>
      <c r="ER25" s="13">
        <v>5</v>
      </c>
      <c r="ES25" s="13" t="s">
        <v>444</v>
      </c>
      <c r="ET25" s="13">
        <v>0.2</v>
      </c>
      <c r="EV25" s="13">
        <v>6</v>
      </c>
      <c r="EW25" s="13" t="s">
        <v>1456</v>
      </c>
      <c r="EX25" s="13">
        <v>4</v>
      </c>
      <c r="EY25" s="13">
        <v>5</v>
      </c>
      <c r="EZ25" s="13" t="s">
        <v>444</v>
      </c>
      <c r="FA25" s="13">
        <v>0.2</v>
      </c>
      <c r="FD25" s="13">
        <v>21</v>
      </c>
      <c r="FE25" s="13">
        <f t="shared" si="58"/>
        <v>2</v>
      </c>
      <c r="FF25" s="13" t="str">
        <f t="shared" si="29"/>
        <v>40级寄灵人洗练-9</v>
      </c>
      <c r="FG25" s="13">
        <f t="shared" si="30"/>
        <v>12</v>
      </c>
      <c r="FH25" s="13">
        <f t="shared" si="59"/>
        <v>9</v>
      </c>
      <c r="FI25" s="13">
        <f t="shared" si="60"/>
        <v>500</v>
      </c>
      <c r="FJ25" s="13" t="str">
        <f t="shared" si="61"/>
        <v>DefIgnor</v>
      </c>
      <c r="FK25" s="13">
        <f t="shared" si="62"/>
        <v>1.0999999999999999E-2</v>
      </c>
      <c r="FL25" s="13">
        <f t="shared" si="31"/>
        <v>0.03</v>
      </c>
    </row>
    <row r="26" spans="1:168" s="19" customFormat="1" ht="16.5" x14ac:dyDescent="0.2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13">
        <v>21</v>
      </c>
      <c r="CB26" s="13">
        <v>2</v>
      </c>
      <c r="CC26" s="13">
        <v>40</v>
      </c>
      <c r="CD26" s="13">
        <v>4</v>
      </c>
      <c r="CE26" s="13">
        <v>1</v>
      </c>
      <c r="CF26" s="13">
        <v>5</v>
      </c>
      <c r="CG26" s="13">
        <f t="shared" si="75"/>
        <v>2024050</v>
      </c>
      <c r="CH26" s="13" t="s">
        <v>1048</v>
      </c>
      <c r="CI26" s="13">
        <v>1022</v>
      </c>
      <c r="CJ26" s="13">
        <v>4</v>
      </c>
      <c r="CK26" s="13">
        <f>SUM(CJ$6:CJ26)</f>
        <v>156</v>
      </c>
      <c r="CL26" s="13">
        <v>5</v>
      </c>
      <c r="CM26" s="13">
        <v>6</v>
      </c>
      <c r="CN26" s="13">
        <v>7</v>
      </c>
      <c r="CO26" s="13">
        <v>8</v>
      </c>
      <c r="CP26" s="13"/>
      <c r="CQ26" s="13"/>
      <c r="CR26" s="13"/>
      <c r="CS26" s="13"/>
      <c r="CT26" s="32"/>
      <c r="CV26" s="13">
        <v>22</v>
      </c>
      <c r="CW26" s="14">
        <f t="shared" si="42"/>
        <v>3</v>
      </c>
      <c r="CX26" s="14">
        <f t="shared" si="10"/>
        <v>1</v>
      </c>
      <c r="CY26" s="14">
        <f t="shared" si="11"/>
        <v>6</v>
      </c>
      <c r="CZ26" s="14">
        <f t="shared" si="12"/>
        <v>1</v>
      </c>
      <c r="DA26" s="14">
        <f t="shared" si="13"/>
        <v>2012016</v>
      </c>
      <c r="DB26" s="13" t="str">
        <f t="shared" si="14"/>
        <v>20级寄灵人蓝色-护手</v>
      </c>
      <c r="DC26" s="14">
        <f t="shared" si="15"/>
        <v>1</v>
      </c>
      <c r="DD26" s="14">
        <f t="shared" si="16"/>
        <v>2</v>
      </c>
      <c r="DE26" s="14">
        <f t="shared" si="17"/>
        <v>20</v>
      </c>
      <c r="DF26" s="14">
        <f t="shared" si="18"/>
        <v>20</v>
      </c>
      <c r="DG26" s="14">
        <f t="shared" si="19"/>
        <v>6</v>
      </c>
      <c r="DH26" s="14" t="str">
        <f t="shared" si="20"/>
        <v/>
      </c>
      <c r="DI26" s="14">
        <f t="shared" si="43"/>
        <v>24</v>
      </c>
      <c r="DJ26" s="14">
        <f t="shared" si="21"/>
        <v>0</v>
      </c>
      <c r="DK26" s="14">
        <f t="shared" si="22"/>
        <v>0</v>
      </c>
      <c r="DL26" s="14">
        <f t="shared" si="23"/>
        <v>206</v>
      </c>
      <c r="DM26" s="14">
        <f t="shared" si="24"/>
        <v>0</v>
      </c>
      <c r="DN26" s="14">
        <f t="shared" si="25"/>
        <v>0</v>
      </c>
      <c r="DO26" s="14">
        <f t="shared" si="26"/>
        <v>24.68</v>
      </c>
      <c r="DP26" s="14">
        <f t="shared" si="44"/>
        <v>2</v>
      </c>
      <c r="DQ26" s="14">
        <f t="shared" si="45"/>
        <v>0</v>
      </c>
      <c r="DR26" s="14">
        <f t="shared" si="46"/>
        <v>11</v>
      </c>
      <c r="DU26" s="14">
        <f t="shared" si="27"/>
        <v>3</v>
      </c>
      <c r="DV26" s="14">
        <f t="shared" si="28"/>
        <v>0</v>
      </c>
      <c r="DW26" s="14">
        <f t="shared" si="47"/>
        <v>24</v>
      </c>
      <c r="DX26" s="14" t="str">
        <f t="shared" si="48"/>
        <v>HPExt</v>
      </c>
      <c r="DY26" s="14">
        <f t="shared" si="49"/>
        <v>206</v>
      </c>
      <c r="DZ26" s="14">
        <f t="shared" si="50"/>
        <v>24.68</v>
      </c>
      <c r="EA26" s="14" t="str">
        <f t="shared" si="51"/>
        <v/>
      </c>
      <c r="EB26" s="14" t="str">
        <f t="shared" si="52"/>
        <v/>
      </c>
      <c r="EC26" s="14" t="str">
        <f t="shared" si="53"/>
        <v/>
      </c>
      <c r="ED26" s="14">
        <f t="shared" si="54"/>
        <v>2</v>
      </c>
      <c r="EE26" s="14">
        <f t="shared" si="55"/>
        <v>0</v>
      </c>
      <c r="EF26" s="14">
        <f t="shared" si="56"/>
        <v>11</v>
      </c>
      <c r="EG26" s="25" t="s">
        <v>509</v>
      </c>
      <c r="EH26" s="14">
        <f t="shared" si="57"/>
        <v>15</v>
      </c>
      <c r="EK26" s="13">
        <f t="shared" si="98"/>
        <v>2043</v>
      </c>
      <c r="EL26" s="13" t="s">
        <v>1222</v>
      </c>
      <c r="EM26" s="32"/>
      <c r="EN26" s="32"/>
      <c r="EO26" s="13">
        <v>8</v>
      </c>
      <c r="EP26" s="13" t="s">
        <v>1446</v>
      </c>
      <c r="EQ26" s="13">
        <v>1</v>
      </c>
      <c r="ER26" s="13">
        <v>2</v>
      </c>
      <c r="ES26" s="13" t="s">
        <v>438</v>
      </c>
      <c r="ET26" s="13">
        <f>AY9</f>
        <v>10000</v>
      </c>
      <c r="EV26" s="13">
        <v>7</v>
      </c>
      <c r="EW26" s="13" t="s">
        <v>1457</v>
      </c>
      <c r="EX26" s="13">
        <v>1</v>
      </c>
      <c r="EY26" s="13">
        <v>2</v>
      </c>
      <c r="EZ26" s="13" t="s">
        <v>438</v>
      </c>
      <c r="FA26" s="13">
        <f>AY16</f>
        <v>20000</v>
      </c>
      <c r="FD26" s="13">
        <v>22</v>
      </c>
      <c r="FE26" s="13">
        <f t="shared" si="58"/>
        <v>2</v>
      </c>
      <c r="FF26" s="13" t="str">
        <f t="shared" si="29"/>
        <v>40级寄灵人洗练-10</v>
      </c>
      <c r="FG26" s="13">
        <f t="shared" si="30"/>
        <v>12</v>
      </c>
      <c r="FH26" s="13">
        <f t="shared" si="59"/>
        <v>10</v>
      </c>
      <c r="FI26" s="13">
        <f t="shared" si="60"/>
        <v>500</v>
      </c>
      <c r="FJ26" s="13" t="str">
        <f t="shared" si="61"/>
        <v>Block</v>
      </c>
      <c r="FK26" s="13">
        <f t="shared" si="62"/>
        <v>1.0999999999999999E-2</v>
      </c>
      <c r="FL26" s="13">
        <f t="shared" si="31"/>
        <v>0.03</v>
      </c>
    </row>
    <row r="27" spans="1:168" s="19" customFormat="1" ht="16.5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13">
        <v>22</v>
      </c>
      <c r="CB27" s="13">
        <v>2</v>
      </c>
      <c r="CC27" s="13">
        <v>40</v>
      </c>
      <c r="CD27" s="13">
        <v>4</v>
      </c>
      <c r="CE27" s="13">
        <v>2</v>
      </c>
      <c r="CF27" s="13">
        <v>6</v>
      </c>
      <c r="CG27" s="13">
        <f t="shared" si="75"/>
        <v>2024060</v>
      </c>
      <c r="CH27" s="13" t="s">
        <v>1049</v>
      </c>
      <c r="CI27" s="13">
        <v>2022</v>
      </c>
      <c r="CJ27" s="13">
        <v>4</v>
      </c>
      <c r="CK27" s="13">
        <f>SUM(CJ$6:CJ27)</f>
        <v>160</v>
      </c>
      <c r="CL27" s="13">
        <v>5</v>
      </c>
      <c r="CM27" s="13">
        <v>6</v>
      </c>
      <c r="CN27" s="13">
        <v>7</v>
      </c>
      <c r="CO27" s="13">
        <v>8</v>
      </c>
      <c r="CP27" s="13"/>
      <c r="CQ27" s="13"/>
      <c r="CR27" s="13"/>
      <c r="CS27" s="13"/>
      <c r="CT27" s="32"/>
      <c r="CV27" s="13">
        <v>23</v>
      </c>
      <c r="CW27" s="14">
        <f t="shared" si="42"/>
        <v>3</v>
      </c>
      <c r="CX27" s="14">
        <f t="shared" si="10"/>
        <v>1</v>
      </c>
      <c r="CY27" s="14">
        <f t="shared" si="11"/>
        <v>7</v>
      </c>
      <c r="CZ27" s="14">
        <f t="shared" si="12"/>
        <v>1</v>
      </c>
      <c r="DA27" s="14">
        <f t="shared" si="13"/>
        <v>2012017</v>
      </c>
      <c r="DB27" s="13" t="str">
        <f t="shared" si="14"/>
        <v>20级寄灵人蓝色-项链</v>
      </c>
      <c r="DC27" s="14">
        <f t="shared" si="15"/>
        <v>1</v>
      </c>
      <c r="DD27" s="14">
        <f t="shared" si="16"/>
        <v>2</v>
      </c>
      <c r="DE27" s="14">
        <f t="shared" si="17"/>
        <v>20</v>
      </c>
      <c r="DF27" s="14">
        <f t="shared" si="18"/>
        <v>20</v>
      </c>
      <c r="DG27" s="14">
        <f t="shared" si="19"/>
        <v>7</v>
      </c>
      <c r="DH27" s="14" t="str">
        <f t="shared" si="20"/>
        <v/>
      </c>
      <c r="DI27" s="14">
        <f t="shared" si="43"/>
        <v>37</v>
      </c>
      <c r="DJ27" s="14">
        <f t="shared" si="21"/>
        <v>27</v>
      </c>
      <c r="DK27" s="14">
        <f t="shared" si="22"/>
        <v>18</v>
      </c>
      <c r="DL27" s="14">
        <f t="shared" si="23"/>
        <v>0</v>
      </c>
      <c r="DM27" s="14">
        <f t="shared" si="24"/>
        <v>3.29</v>
      </c>
      <c r="DN27" s="14">
        <f t="shared" si="25"/>
        <v>2.1</v>
      </c>
      <c r="DO27" s="14">
        <f t="shared" si="26"/>
        <v>0</v>
      </c>
      <c r="DP27" s="14">
        <f t="shared" si="44"/>
        <v>2</v>
      </c>
      <c r="DQ27" s="14">
        <f t="shared" si="45"/>
        <v>0</v>
      </c>
      <c r="DR27" s="14">
        <f t="shared" si="46"/>
        <v>11</v>
      </c>
      <c r="DU27" s="14">
        <f t="shared" si="27"/>
        <v>1</v>
      </c>
      <c r="DV27" s="14">
        <f t="shared" si="28"/>
        <v>2</v>
      </c>
      <c r="DW27" s="14">
        <f t="shared" si="47"/>
        <v>37</v>
      </c>
      <c r="DX27" s="14" t="str">
        <f t="shared" si="48"/>
        <v>AtkExt</v>
      </c>
      <c r="DY27" s="14">
        <f t="shared" si="49"/>
        <v>27</v>
      </c>
      <c r="DZ27" s="14">
        <f t="shared" si="50"/>
        <v>3.29</v>
      </c>
      <c r="EA27" s="14" t="str">
        <f t="shared" si="51"/>
        <v>DefExt</v>
      </c>
      <c r="EB27" s="14">
        <f t="shared" si="52"/>
        <v>18</v>
      </c>
      <c r="EC27" s="14">
        <f t="shared" si="53"/>
        <v>2.1</v>
      </c>
      <c r="ED27" s="14">
        <f t="shared" si="54"/>
        <v>2</v>
      </c>
      <c r="EE27" s="14">
        <f t="shared" si="55"/>
        <v>0</v>
      </c>
      <c r="EF27" s="14">
        <f t="shared" si="56"/>
        <v>11</v>
      </c>
      <c r="EG27" s="25" t="s">
        <v>509</v>
      </c>
      <c r="EH27" s="14">
        <f t="shared" si="57"/>
        <v>15</v>
      </c>
      <c r="EK27" s="13">
        <f t="shared" si="98"/>
        <v>2051</v>
      </c>
      <c r="EL27" s="13" t="s">
        <v>1223</v>
      </c>
      <c r="EM27" s="32"/>
      <c r="EN27" s="32"/>
      <c r="EO27" s="13">
        <v>8</v>
      </c>
      <c r="EP27" s="13" t="s">
        <v>1446</v>
      </c>
      <c r="EQ27" s="13">
        <v>2</v>
      </c>
      <c r="ER27" s="13">
        <v>3</v>
      </c>
      <c r="ES27" s="13" t="s">
        <v>447</v>
      </c>
      <c r="ET27" s="13">
        <f>AX9</f>
        <v>2000</v>
      </c>
      <c r="EV27" s="13">
        <v>7</v>
      </c>
      <c r="EW27" s="13" t="s">
        <v>1457</v>
      </c>
      <c r="EX27" s="13">
        <v>2</v>
      </c>
      <c r="EY27" s="13">
        <v>3</v>
      </c>
      <c r="EZ27" s="13" t="s">
        <v>447</v>
      </c>
      <c r="FA27" s="13">
        <f>AX16</f>
        <v>2000</v>
      </c>
      <c r="FD27" s="13">
        <v>23</v>
      </c>
      <c r="FE27" s="13">
        <f t="shared" si="58"/>
        <v>2</v>
      </c>
      <c r="FF27" s="13" t="str">
        <f t="shared" si="29"/>
        <v>40级寄灵人洗练-11</v>
      </c>
      <c r="FG27" s="13">
        <f t="shared" si="30"/>
        <v>12</v>
      </c>
      <c r="FH27" s="13">
        <f t="shared" si="59"/>
        <v>11</v>
      </c>
      <c r="FI27" s="13">
        <f t="shared" si="60"/>
        <v>500</v>
      </c>
      <c r="FJ27" s="13" t="str">
        <f t="shared" si="61"/>
        <v>EffectHit</v>
      </c>
      <c r="FK27" s="13">
        <f t="shared" si="62"/>
        <v>1.7999999999999999E-2</v>
      </c>
      <c r="FL27" s="13">
        <f t="shared" si="31"/>
        <v>0.05</v>
      </c>
    </row>
    <row r="28" spans="1:168" s="19" customFormat="1" ht="16.5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13">
        <v>23</v>
      </c>
      <c r="CB28" s="13">
        <v>3</v>
      </c>
      <c r="CC28" s="13">
        <v>50</v>
      </c>
      <c r="CD28" s="13">
        <v>1</v>
      </c>
      <c r="CE28" s="13">
        <v>1</v>
      </c>
      <c r="CF28" s="13">
        <v>1</v>
      </c>
      <c r="CG28" s="13">
        <f t="shared" si="75"/>
        <v>2031010</v>
      </c>
      <c r="CH28" s="13" t="s">
        <v>1412</v>
      </c>
      <c r="CI28" s="13"/>
      <c r="CJ28" s="13">
        <v>8</v>
      </c>
      <c r="CK28" s="13">
        <f>SUM(CJ$6:CJ28)</f>
        <v>168</v>
      </c>
      <c r="CL28" s="13">
        <v>1</v>
      </c>
      <c r="CM28" s="13">
        <v>2</v>
      </c>
      <c r="CN28" s="13">
        <v>3</v>
      </c>
      <c r="CO28" s="13">
        <v>4</v>
      </c>
      <c r="CP28" s="13">
        <v>5</v>
      </c>
      <c r="CQ28" s="13">
        <v>6</v>
      </c>
      <c r="CR28" s="13">
        <v>7</v>
      </c>
      <c r="CS28" s="13">
        <v>8</v>
      </c>
      <c r="CT28" s="32"/>
      <c r="CV28" s="13">
        <v>24</v>
      </c>
      <c r="CW28" s="14">
        <f t="shared" si="42"/>
        <v>3</v>
      </c>
      <c r="CX28" s="14">
        <f t="shared" si="10"/>
        <v>1</v>
      </c>
      <c r="CY28" s="14">
        <f t="shared" si="11"/>
        <v>8</v>
      </c>
      <c r="CZ28" s="14">
        <f t="shared" si="12"/>
        <v>1</v>
      </c>
      <c r="DA28" s="14">
        <f t="shared" si="13"/>
        <v>2012018</v>
      </c>
      <c r="DB28" s="13" t="str">
        <f t="shared" si="14"/>
        <v>20级寄灵人蓝色-戒指</v>
      </c>
      <c r="DC28" s="14">
        <f t="shared" si="15"/>
        <v>1</v>
      </c>
      <c r="DD28" s="14">
        <f t="shared" si="16"/>
        <v>2</v>
      </c>
      <c r="DE28" s="14">
        <f t="shared" si="17"/>
        <v>20</v>
      </c>
      <c r="DF28" s="14">
        <f t="shared" si="18"/>
        <v>20</v>
      </c>
      <c r="DG28" s="14">
        <f t="shared" si="19"/>
        <v>8</v>
      </c>
      <c r="DH28" s="14" t="str">
        <f t="shared" si="20"/>
        <v/>
      </c>
      <c r="DI28" s="14">
        <f t="shared" si="43"/>
        <v>37</v>
      </c>
      <c r="DJ28" s="14">
        <f t="shared" si="21"/>
        <v>27</v>
      </c>
      <c r="DK28" s="14">
        <f t="shared" si="22"/>
        <v>0</v>
      </c>
      <c r="DL28" s="14">
        <f t="shared" si="23"/>
        <v>172</v>
      </c>
      <c r="DM28" s="14">
        <f t="shared" si="24"/>
        <v>3.29</v>
      </c>
      <c r="DN28" s="14">
        <f t="shared" si="25"/>
        <v>0</v>
      </c>
      <c r="DO28" s="14">
        <f t="shared" si="26"/>
        <v>20.56</v>
      </c>
      <c r="DP28" s="14">
        <f t="shared" si="44"/>
        <v>2</v>
      </c>
      <c r="DQ28" s="14">
        <f t="shared" si="45"/>
        <v>0</v>
      </c>
      <c r="DR28" s="14">
        <f t="shared" si="46"/>
        <v>11</v>
      </c>
      <c r="DU28" s="14">
        <f t="shared" si="27"/>
        <v>1</v>
      </c>
      <c r="DV28" s="14">
        <f t="shared" si="28"/>
        <v>3</v>
      </c>
      <c r="DW28" s="14">
        <f t="shared" si="47"/>
        <v>37</v>
      </c>
      <c r="DX28" s="14" t="str">
        <f t="shared" si="48"/>
        <v>AtkExt</v>
      </c>
      <c r="DY28" s="14">
        <f t="shared" si="49"/>
        <v>27</v>
      </c>
      <c r="DZ28" s="14">
        <f t="shared" si="50"/>
        <v>3.29</v>
      </c>
      <c r="EA28" s="14" t="str">
        <f t="shared" si="51"/>
        <v>HPExt</v>
      </c>
      <c r="EB28" s="14">
        <f t="shared" si="52"/>
        <v>172</v>
      </c>
      <c r="EC28" s="14">
        <f t="shared" si="53"/>
        <v>20.56</v>
      </c>
      <c r="ED28" s="14">
        <f t="shared" si="54"/>
        <v>2</v>
      </c>
      <c r="EE28" s="14">
        <f t="shared" si="55"/>
        <v>0</v>
      </c>
      <c r="EF28" s="14">
        <f t="shared" si="56"/>
        <v>11</v>
      </c>
      <c r="EG28" s="25" t="s">
        <v>509</v>
      </c>
      <c r="EH28" s="14">
        <f t="shared" si="57"/>
        <v>15</v>
      </c>
      <c r="EK28" s="13">
        <f t="shared" si="98"/>
        <v>2052</v>
      </c>
      <c r="EL28" s="13" t="s">
        <v>1224</v>
      </c>
      <c r="EM28" s="32"/>
      <c r="EN28" s="32"/>
      <c r="EO28" s="13">
        <v>8</v>
      </c>
      <c r="EP28" s="13" t="s">
        <v>1446</v>
      </c>
      <c r="EQ28" s="13">
        <v>3</v>
      </c>
      <c r="ER28" s="13">
        <v>5</v>
      </c>
      <c r="ES28" s="13" t="s">
        <v>446</v>
      </c>
      <c r="ET28" s="13">
        <v>0.3</v>
      </c>
      <c r="EV28" s="13">
        <v>7</v>
      </c>
      <c r="EW28" s="13" t="s">
        <v>1457</v>
      </c>
      <c r="EX28" s="13">
        <v>3</v>
      </c>
      <c r="EY28" s="13">
        <v>5</v>
      </c>
      <c r="EZ28" s="13" t="s">
        <v>446</v>
      </c>
      <c r="FA28" s="13">
        <v>0.3</v>
      </c>
      <c r="FD28" s="13">
        <v>24</v>
      </c>
      <c r="FE28" s="13">
        <f t="shared" si="58"/>
        <v>2</v>
      </c>
      <c r="FF28" s="13" t="str">
        <f t="shared" si="29"/>
        <v>40级寄灵人洗练-12</v>
      </c>
      <c r="FG28" s="13">
        <f t="shared" si="30"/>
        <v>12</v>
      </c>
      <c r="FH28" s="13">
        <f t="shared" si="59"/>
        <v>12</v>
      </c>
      <c r="FI28" s="13">
        <f t="shared" si="60"/>
        <v>500</v>
      </c>
      <c r="FJ28" s="13" t="str">
        <f t="shared" si="61"/>
        <v>EffectResist</v>
      </c>
      <c r="FK28" s="13">
        <f t="shared" si="62"/>
        <v>1.7999999999999999E-2</v>
      </c>
      <c r="FL28" s="13">
        <f t="shared" si="31"/>
        <v>0.05</v>
      </c>
    </row>
    <row r="29" spans="1:168" s="19" customFormat="1" ht="16.5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13">
        <v>24</v>
      </c>
      <c r="CB29" s="13">
        <v>3</v>
      </c>
      <c r="CC29" s="13">
        <v>50</v>
      </c>
      <c r="CD29" s="13">
        <v>1</v>
      </c>
      <c r="CE29" s="13">
        <v>2</v>
      </c>
      <c r="CF29" s="13">
        <v>2</v>
      </c>
      <c r="CG29" s="13">
        <f t="shared" si="75"/>
        <v>2031020</v>
      </c>
      <c r="CH29" s="13" t="s">
        <v>1413</v>
      </c>
      <c r="CI29" s="13"/>
      <c r="CJ29" s="13">
        <v>8</v>
      </c>
      <c r="CK29" s="13">
        <f>SUM(CJ$6:CJ29)</f>
        <v>176</v>
      </c>
      <c r="CL29" s="13">
        <v>1</v>
      </c>
      <c r="CM29" s="13">
        <v>2</v>
      </c>
      <c r="CN29" s="13">
        <v>3</v>
      </c>
      <c r="CO29" s="13">
        <v>4</v>
      </c>
      <c r="CP29" s="13">
        <v>5</v>
      </c>
      <c r="CQ29" s="13">
        <v>6</v>
      </c>
      <c r="CR29" s="13">
        <v>7</v>
      </c>
      <c r="CS29" s="13">
        <v>8</v>
      </c>
      <c r="CT29" s="32"/>
      <c r="CV29" s="13">
        <v>25</v>
      </c>
      <c r="CW29" s="14">
        <f t="shared" si="42"/>
        <v>4</v>
      </c>
      <c r="CX29" s="14">
        <f t="shared" si="10"/>
        <v>2</v>
      </c>
      <c r="CY29" s="14">
        <f t="shared" si="11"/>
        <v>1</v>
      </c>
      <c r="CZ29" s="14">
        <f t="shared" si="12"/>
        <v>1</v>
      </c>
      <c r="DA29" s="14">
        <f t="shared" si="13"/>
        <v>2012021</v>
      </c>
      <c r="DB29" s="13" t="str">
        <f t="shared" si="14"/>
        <v>20级守护灵蓝色-武器</v>
      </c>
      <c r="DC29" s="14">
        <f t="shared" si="15"/>
        <v>2</v>
      </c>
      <c r="DD29" s="14">
        <f t="shared" si="16"/>
        <v>2</v>
      </c>
      <c r="DE29" s="14">
        <f t="shared" si="17"/>
        <v>135</v>
      </c>
      <c r="DF29" s="14">
        <f t="shared" si="18"/>
        <v>135</v>
      </c>
      <c r="DG29" s="14">
        <f t="shared" si="19"/>
        <v>1</v>
      </c>
      <c r="DH29" s="14" t="str">
        <f t="shared" si="20"/>
        <v/>
      </c>
      <c r="DI29" s="14">
        <f t="shared" si="43"/>
        <v>449</v>
      </c>
      <c r="DJ29" s="14">
        <f t="shared" si="21"/>
        <v>1317</v>
      </c>
      <c r="DK29" s="14">
        <f t="shared" si="22"/>
        <v>0</v>
      </c>
      <c r="DL29" s="14">
        <f t="shared" si="23"/>
        <v>0</v>
      </c>
      <c r="DM29" s="14">
        <f t="shared" si="24"/>
        <v>89.88</v>
      </c>
      <c r="DN29" s="14">
        <f t="shared" si="25"/>
        <v>0</v>
      </c>
      <c r="DO29" s="14">
        <f t="shared" si="26"/>
        <v>0</v>
      </c>
      <c r="DP29" s="14">
        <f t="shared" si="44"/>
        <v>2</v>
      </c>
      <c r="DQ29" s="14">
        <f t="shared" si="45"/>
        <v>0</v>
      </c>
      <c r="DR29" s="14">
        <f t="shared" si="46"/>
        <v>21</v>
      </c>
      <c r="DU29" s="14">
        <f t="shared" si="27"/>
        <v>1</v>
      </c>
      <c r="DV29" s="14">
        <f t="shared" si="28"/>
        <v>0</v>
      </c>
      <c r="DW29" s="14">
        <f t="shared" si="47"/>
        <v>449</v>
      </c>
      <c r="DX29" s="14" t="str">
        <f t="shared" si="48"/>
        <v>AtkExt</v>
      </c>
      <c r="DY29" s="14">
        <f t="shared" si="49"/>
        <v>1317</v>
      </c>
      <c r="DZ29" s="14">
        <f t="shared" si="50"/>
        <v>89.88</v>
      </c>
      <c r="EA29" s="14" t="str">
        <f t="shared" si="51"/>
        <v/>
      </c>
      <c r="EB29" s="14" t="str">
        <f t="shared" si="52"/>
        <v/>
      </c>
      <c r="EC29" s="14" t="str">
        <f t="shared" si="53"/>
        <v/>
      </c>
      <c r="ED29" s="14">
        <f t="shared" si="54"/>
        <v>2</v>
      </c>
      <c r="EE29" s="14">
        <f t="shared" si="55"/>
        <v>0</v>
      </c>
      <c r="EF29" s="14">
        <f t="shared" si="56"/>
        <v>21</v>
      </c>
      <c r="EG29" s="25" t="s">
        <v>509</v>
      </c>
      <c r="EH29" s="14">
        <f t="shared" si="57"/>
        <v>15</v>
      </c>
      <c r="EK29" s="13">
        <f t="shared" si="98"/>
        <v>2053</v>
      </c>
      <c r="EL29" s="13" t="s">
        <v>1238</v>
      </c>
      <c r="EM29" s="32"/>
      <c r="EN29" s="32"/>
      <c r="EO29" s="13">
        <v>9</v>
      </c>
      <c r="EP29" s="13" t="s">
        <v>1447</v>
      </c>
      <c r="EQ29" s="13">
        <v>1</v>
      </c>
      <c r="ER29" s="13">
        <v>2</v>
      </c>
      <c r="ES29" s="13" t="s">
        <v>449</v>
      </c>
      <c r="ET29" s="13">
        <f>AX9</f>
        <v>2000</v>
      </c>
      <c r="EV29" s="13">
        <v>8</v>
      </c>
      <c r="EW29" s="13" t="s">
        <v>1458</v>
      </c>
      <c r="EX29" s="13">
        <v>1</v>
      </c>
      <c r="EY29" s="13">
        <v>2</v>
      </c>
      <c r="EZ29" s="13" t="s">
        <v>449</v>
      </c>
      <c r="FA29" s="13">
        <f>AX16</f>
        <v>2000</v>
      </c>
      <c r="FD29" s="13">
        <v>25</v>
      </c>
      <c r="FE29" s="13">
        <f t="shared" si="58"/>
        <v>3</v>
      </c>
      <c r="FF29" s="13" t="str">
        <f t="shared" si="29"/>
        <v>50级寄灵人洗练-1</v>
      </c>
      <c r="FG29" s="13">
        <f t="shared" si="30"/>
        <v>13</v>
      </c>
      <c r="FH29" s="13">
        <f t="shared" si="59"/>
        <v>1</v>
      </c>
      <c r="FI29" s="13">
        <f t="shared" si="60"/>
        <v>1800</v>
      </c>
      <c r="FJ29" s="13" t="str">
        <f t="shared" si="61"/>
        <v>AtkExt</v>
      </c>
      <c r="FK29" s="13">
        <f t="shared" si="62"/>
        <v>32</v>
      </c>
      <c r="FL29" s="13">
        <f t="shared" si="31"/>
        <v>94</v>
      </c>
    </row>
    <row r="30" spans="1:168" s="19" customFormat="1" ht="16.5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13">
        <v>25</v>
      </c>
      <c r="CB30" s="13">
        <v>3</v>
      </c>
      <c r="CC30" s="13">
        <v>50</v>
      </c>
      <c r="CD30" s="13">
        <v>2</v>
      </c>
      <c r="CE30" s="13">
        <v>1</v>
      </c>
      <c r="CF30" s="13">
        <v>1</v>
      </c>
      <c r="CG30" s="13">
        <f t="shared" si="75"/>
        <v>2032010</v>
      </c>
      <c r="CH30" s="13" t="s">
        <v>1414</v>
      </c>
      <c r="CI30" s="13"/>
      <c r="CJ30" s="13">
        <v>8</v>
      </c>
      <c r="CK30" s="13">
        <f>SUM(CJ$6:CJ30)</f>
        <v>184</v>
      </c>
      <c r="CL30" s="13">
        <v>1</v>
      </c>
      <c r="CM30" s="13">
        <v>2</v>
      </c>
      <c r="CN30" s="13">
        <v>3</v>
      </c>
      <c r="CO30" s="13">
        <v>4</v>
      </c>
      <c r="CP30" s="13">
        <v>5</v>
      </c>
      <c r="CQ30" s="13">
        <v>6</v>
      </c>
      <c r="CR30" s="13">
        <v>7</v>
      </c>
      <c r="CS30" s="13">
        <v>8</v>
      </c>
      <c r="CT30" s="32"/>
      <c r="CV30" s="13">
        <v>26</v>
      </c>
      <c r="CW30" s="14">
        <f t="shared" si="42"/>
        <v>4</v>
      </c>
      <c r="CX30" s="14">
        <f t="shared" si="10"/>
        <v>2</v>
      </c>
      <c r="CY30" s="14">
        <f t="shared" si="11"/>
        <v>2</v>
      </c>
      <c r="CZ30" s="14">
        <f t="shared" si="12"/>
        <v>1</v>
      </c>
      <c r="DA30" s="14">
        <f t="shared" si="13"/>
        <v>2012022</v>
      </c>
      <c r="DB30" s="13" t="str">
        <f t="shared" si="14"/>
        <v>20级守护灵蓝色-头盔</v>
      </c>
      <c r="DC30" s="14">
        <f t="shared" si="15"/>
        <v>2</v>
      </c>
      <c r="DD30" s="14">
        <f t="shared" si="16"/>
        <v>2</v>
      </c>
      <c r="DE30" s="14">
        <f t="shared" si="17"/>
        <v>135</v>
      </c>
      <c r="DF30" s="14">
        <f t="shared" si="18"/>
        <v>135</v>
      </c>
      <c r="DG30" s="14">
        <f t="shared" si="19"/>
        <v>2</v>
      </c>
      <c r="DH30" s="14" t="str">
        <f t="shared" si="20"/>
        <v/>
      </c>
      <c r="DI30" s="14">
        <f t="shared" si="43"/>
        <v>224</v>
      </c>
      <c r="DJ30" s="14">
        <f t="shared" si="21"/>
        <v>0</v>
      </c>
      <c r="DK30" s="14">
        <f t="shared" si="22"/>
        <v>330</v>
      </c>
      <c r="DL30" s="14">
        <f t="shared" si="23"/>
        <v>0</v>
      </c>
      <c r="DM30" s="14">
        <f t="shared" si="24"/>
        <v>0</v>
      </c>
      <c r="DN30" s="14">
        <f t="shared" si="25"/>
        <v>22.47</v>
      </c>
      <c r="DO30" s="14">
        <f t="shared" si="26"/>
        <v>0</v>
      </c>
      <c r="DP30" s="14">
        <f t="shared" si="44"/>
        <v>2</v>
      </c>
      <c r="DQ30" s="14">
        <f t="shared" si="45"/>
        <v>0</v>
      </c>
      <c r="DR30" s="14">
        <f t="shared" si="46"/>
        <v>21</v>
      </c>
      <c r="DU30" s="14">
        <f t="shared" si="27"/>
        <v>2</v>
      </c>
      <c r="DV30" s="14">
        <f t="shared" si="28"/>
        <v>0</v>
      </c>
      <c r="DW30" s="14">
        <f t="shared" si="47"/>
        <v>224</v>
      </c>
      <c r="DX30" s="14" t="str">
        <f t="shared" si="48"/>
        <v>DefExt</v>
      </c>
      <c r="DY30" s="14">
        <f t="shared" si="49"/>
        <v>330</v>
      </c>
      <c r="DZ30" s="14">
        <f t="shared" si="50"/>
        <v>22.47</v>
      </c>
      <c r="EA30" s="14" t="str">
        <f t="shared" si="51"/>
        <v/>
      </c>
      <c r="EB30" s="14" t="str">
        <f t="shared" si="52"/>
        <v/>
      </c>
      <c r="EC30" s="14" t="str">
        <f t="shared" si="53"/>
        <v/>
      </c>
      <c r="ED30" s="14">
        <f t="shared" si="54"/>
        <v>2</v>
      </c>
      <c r="EE30" s="14">
        <f t="shared" si="55"/>
        <v>0</v>
      </c>
      <c r="EF30" s="14">
        <f t="shared" si="56"/>
        <v>21</v>
      </c>
      <c r="EG30" s="25" t="s">
        <v>509</v>
      </c>
      <c r="EH30" s="14">
        <f t="shared" si="57"/>
        <v>15</v>
      </c>
      <c r="EK30" s="13">
        <f t="shared" si="98"/>
        <v>2061</v>
      </c>
      <c r="EL30" s="13" t="s">
        <v>1240</v>
      </c>
      <c r="EM30" s="32"/>
      <c r="EN30" s="32"/>
      <c r="EO30" s="13">
        <v>9</v>
      </c>
      <c r="EP30" s="13" t="s">
        <v>1447</v>
      </c>
      <c r="EQ30" s="13">
        <v>2</v>
      </c>
      <c r="ER30" s="13">
        <v>3</v>
      </c>
      <c r="ES30" s="13" t="s">
        <v>448</v>
      </c>
      <c r="ET30" s="13">
        <f>AY9</f>
        <v>10000</v>
      </c>
      <c r="EV30" s="13">
        <v>8</v>
      </c>
      <c r="EW30" s="13" t="s">
        <v>1458</v>
      </c>
      <c r="EX30" s="13">
        <v>2</v>
      </c>
      <c r="EY30" s="13">
        <v>3</v>
      </c>
      <c r="EZ30" s="13" t="s">
        <v>448</v>
      </c>
      <c r="FA30" s="13">
        <f>AY16</f>
        <v>20000</v>
      </c>
      <c r="FD30" s="13">
        <v>26</v>
      </c>
      <c r="FE30" s="13">
        <f t="shared" si="58"/>
        <v>3</v>
      </c>
      <c r="FF30" s="13" t="str">
        <f t="shared" si="29"/>
        <v>50级寄灵人洗练-2</v>
      </c>
      <c r="FG30" s="13">
        <f t="shared" si="30"/>
        <v>13</v>
      </c>
      <c r="FH30" s="13">
        <f t="shared" si="59"/>
        <v>2</v>
      </c>
      <c r="FI30" s="13">
        <f t="shared" si="60"/>
        <v>1800</v>
      </c>
      <c r="FJ30" s="13" t="str">
        <f t="shared" si="61"/>
        <v>DefExt</v>
      </c>
      <c r="FK30" s="13">
        <f t="shared" si="62"/>
        <v>16</v>
      </c>
      <c r="FL30" s="13">
        <f t="shared" si="31"/>
        <v>48</v>
      </c>
    </row>
    <row r="31" spans="1:168" s="19" customFormat="1" ht="16.5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13">
        <v>26</v>
      </c>
      <c r="CB31" s="13">
        <v>3</v>
      </c>
      <c r="CC31" s="13">
        <v>50</v>
      </c>
      <c r="CD31" s="13">
        <v>2</v>
      </c>
      <c r="CE31" s="13">
        <v>2</v>
      </c>
      <c r="CF31" s="13">
        <v>2</v>
      </c>
      <c r="CG31" s="13">
        <f t="shared" si="75"/>
        <v>2032020</v>
      </c>
      <c r="CH31" s="13" t="s">
        <v>1415</v>
      </c>
      <c r="CI31" s="13"/>
      <c r="CJ31" s="13">
        <v>8</v>
      </c>
      <c r="CK31" s="13">
        <f>SUM(CJ$6:CJ31)</f>
        <v>192</v>
      </c>
      <c r="CL31" s="13">
        <v>1</v>
      </c>
      <c r="CM31" s="13">
        <v>2</v>
      </c>
      <c r="CN31" s="13">
        <v>3</v>
      </c>
      <c r="CO31" s="13">
        <v>4</v>
      </c>
      <c r="CP31" s="13">
        <v>5</v>
      </c>
      <c r="CQ31" s="13">
        <v>6</v>
      </c>
      <c r="CR31" s="13">
        <v>7</v>
      </c>
      <c r="CS31" s="13">
        <v>8</v>
      </c>
      <c r="CT31" s="32"/>
      <c r="CV31" s="13">
        <v>27</v>
      </c>
      <c r="CW31" s="14">
        <f t="shared" si="42"/>
        <v>4</v>
      </c>
      <c r="CX31" s="14">
        <f t="shared" si="10"/>
        <v>2</v>
      </c>
      <c r="CY31" s="14">
        <f t="shared" si="11"/>
        <v>3</v>
      </c>
      <c r="CZ31" s="14">
        <f t="shared" si="12"/>
        <v>1</v>
      </c>
      <c r="DA31" s="14">
        <f t="shared" si="13"/>
        <v>2012023</v>
      </c>
      <c r="DB31" s="13" t="str">
        <f t="shared" si="14"/>
        <v>20级守护灵蓝色-肩甲</v>
      </c>
      <c r="DC31" s="14">
        <f t="shared" si="15"/>
        <v>2</v>
      </c>
      <c r="DD31" s="14">
        <f t="shared" si="16"/>
        <v>2</v>
      </c>
      <c r="DE31" s="14">
        <f t="shared" si="17"/>
        <v>135</v>
      </c>
      <c r="DF31" s="14">
        <f t="shared" si="18"/>
        <v>135</v>
      </c>
      <c r="DG31" s="14">
        <f t="shared" si="19"/>
        <v>3</v>
      </c>
      <c r="DH31" s="14" t="str">
        <f t="shared" si="20"/>
        <v/>
      </c>
      <c r="DI31" s="14">
        <f t="shared" si="43"/>
        <v>224</v>
      </c>
      <c r="DJ31" s="14">
        <f t="shared" si="21"/>
        <v>0</v>
      </c>
      <c r="DK31" s="14">
        <f t="shared" si="22"/>
        <v>165</v>
      </c>
      <c r="DL31" s="14">
        <f t="shared" si="23"/>
        <v>1647</v>
      </c>
      <c r="DM31" s="14">
        <f t="shared" si="24"/>
        <v>0</v>
      </c>
      <c r="DN31" s="14">
        <f t="shared" si="25"/>
        <v>11.24</v>
      </c>
      <c r="DO31" s="14">
        <f t="shared" si="26"/>
        <v>112.3</v>
      </c>
      <c r="DP31" s="14">
        <f t="shared" si="44"/>
        <v>2</v>
      </c>
      <c r="DQ31" s="14">
        <f t="shared" si="45"/>
        <v>0</v>
      </c>
      <c r="DR31" s="14">
        <f t="shared" si="46"/>
        <v>21</v>
      </c>
      <c r="DU31" s="14">
        <f t="shared" si="27"/>
        <v>2</v>
      </c>
      <c r="DV31" s="14">
        <f t="shared" si="28"/>
        <v>3</v>
      </c>
      <c r="DW31" s="14">
        <f t="shared" si="47"/>
        <v>224</v>
      </c>
      <c r="DX31" s="14" t="str">
        <f t="shared" si="48"/>
        <v>DefExt</v>
      </c>
      <c r="DY31" s="14">
        <f t="shared" si="49"/>
        <v>165</v>
      </c>
      <c r="DZ31" s="14">
        <f t="shared" si="50"/>
        <v>11.24</v>
      </c>
      <c r="EA31" s="14" t="str">
        <f t="shared" si="51"/>
        <v>HPExt</v>
      </c>
      <c r="EB31" s="14">
        <f t="shared" si="52"/>
        <v>1647</v>
      </c>
      <c r="EC31" s="14">
        <f t="shared" si="53"/>
        <v>112.3</v>
      </c>
      <c r="ED31" s="14">
        <f t="shared" si="54"/>
        <v>2</v>
      </c>
      <c r="EE31" s="14">
        <f t="shared" si="55"/>
        <v>0</v>
      </c>
      <c r="EF31" s="14">
        <f t="shared" si="56"/>
        <v>21</v>
      </c>
      <c r="EG31" s="25" t="s">
        <v>509</v>
      </c>
      <c r="EH31" s="14">
        <f t="shared" si="57"/>
        <v>15</v>
      </c>
      <c r="EK31" s="13">
        <f t="shared" si="98"/>
        <v>2062</v>
      </c>
      <c r="EL31" s="13" t="s">
        <v>1241</v>
      </c>
      <c r="EM31" s="32"/>
      <c r="EN31" s="32"/>
      <c r="EO31" s="13">
        <v>9</v>
      </c>
      <c r="EP31" s="13" t="s">
        <v>1447</v>
      </c>
      <c r="EQ31" s="13">
        <v>3</v>
      </c>
      <c r="ER31" s="13">
        <v>5</v>
      </c>
      <c r="ES31" s="13" t="s">
        <v>450</v>
      </c>
      <c r="ET31" s="13">
        <v>0.3</v>
      </c>
      <c r="EV31" s="13">
        <v>8</v>
      </c>
      <c r="EW31" s="13" t="s">
        <v>1458</v>
      </c>
      <c r="EX31" s="13">
        <v>3</v>
      </c>
      <c r="EY31" s="13">
        <v>5</v>
      </c>
      <c r="EZ31" s="13" t="s">
        <v>450</v>
      </c>
      <c r="FA31" s="13">
        <v>0.3</v>
      </c>
      <c r="FD31" s="13">
        <v>27</v>
      </c>
      <c r="FE31" s="13">
        <f t="shared" si="58"/>
        <v>3</v>
      </c>
      <c r="FF31" s="13" t="str">
        <f t="shared" si="29"/>
        <v>50级寄灵人洗练-3</v>
      </c>
      <c r="FG31" s="13">
        <f t="shared" si="30"/>
        <v>13</v>
      </c>
      <c r="FH31" s="13">
        <f t="shared" si="59"/>
        <v>3</v>
      </c>
      <c r="FI31" s="13">
        <f t="shared" si="60"/>
        <v>2000</v>
      </c>
      <c r="FJ31" s="13" t="str">
        <f t="shared" si="61"/>
        <v>HPExt</v>
      </c>
      <c r="FK31" s="13">
        <f t="shared" si="62"/>
        <v>164</v>
      </c>
      <c r="FL31" s="13">
        <f t="shared" si="31"/>
        <v>470</v>
      </c>
    </row>
    <row r="32" spans="1:168" s="19" customFormat="1" ht="16.5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13">
        <v>27</v>
      </c>
      <c r="CB32" s="13">
        <v>3</v>
      </c>
      <c r="CC32" s="13">
        <v>50</v>
      </c>
      <c r="CD32" s="13">
        <v>3</v>
      </c>
      <c r="CE32" s="13">
        <v>1</v>
      </c>
      <c r="CF32" s="13">
        <v>1</v>
      </c>
      <c r="CG32" s="13">
        <f t="shared" si="75"/>
        <v>2033010</v>
      </c>
      <c r="CH32" s="13" t="s">
        <v>1416</v>
      </c>
      <c r="CI32" s="13"/>
      <c r="CJ32" s="13">
        <v>8</v>
      </c>
      <c r="CK32" s="13">
        <f>SUM(CJ$6:CJ32)</f>
        <v>200</v>
      </c>
      <c r="CL32" s="13">
        <v>1</v>
      </c>
      <c r="CM32" s="13">
        <v>2</v>
      </c>
      <c r="CN32" s="13">
        <v>3</v>
      </c>
      <c r="CO32" s="13">
        <v>4</v>
      </c>
      <c r="CP32" s="13">
        <v>5</v>
      </c>
      <c r="CQ32" s="13">
        <v>6</v>
      </c>
      <c r="CR32" s="13">
        <v>7</v>
      </c>
      <c r="CS32" s="13">
        <v>8</v>
      </c>
      <c r="CT32" s="32"/>
      <c r="CV32" s="13">
        <v>28</v>
      </c>
      <c r="CW32" s="14">
        <f t="shared" si="42"/>
        <v>4</v>
      </c>
      <c r="CX32" s="14">
        <f t="shared" si="10"/>
        <v>2</v>
      </c>
      <c r="CY32" s="14">
        <f t="shared" si="11"/>
        <v>4</v>
      </c>
      <c r="CZ32" s="14">
        <f t="shared" si="12"/>
        <v>1</v>
      </c>
      <c r="DA32" s="14">
        <f t="shared" si="13"/>
        <v>2012024</v>
      </c>
      <c r="DB32" s="13" t="str">
        <f t="shared" si="14"/>
        <v>20级守护灵蓝色-衣服</v>
      </c>
      <c r="DC32" s="14">
        <f t="shared" si="15"/>
        <v>2</v>
      </c>
      <c r="DD32" s="14">
        <f t="shared" si="16"/>
        <v>2</v>
      </c>
      <c r="DE32" s="14">
        <f t="shared" si="17"/>
        <v>135</v>
      </c>
      <c r="DF32" s="14">
        <f t="shared" si="18"/>
        <v>135</v>
      </c>
      <c r="DG32" s="14">
        <f t="shared" si="19"/>
        <v>4</v>
      </c>
      <c r="DH32" s="14" t="str">
        <f t="shared" si="20"/>
        <v/>
      </c>
      <c r="DI32" s="14">
        <f t="shared" si="43"/>
        <v>224</v>
      </c>
      <c r="DJ32" s="14">
        <f t="shared" si="21"/>
        <v>0</v>
      </c>
      <c r="DK32" s="14">
        <f t="shared" si="22"/>
        <v>330</v>
      </c>
      <c r="DL32" s="14">
        <f t="shared" si="23"/>
        <v>0</v>
      </c>
      <c r="DM32" s="14">
        <f t="shared" si="24"/>
        <v>0</v>
      </c>
      <c r="DN32" s="14">
        <f t="shared" si="25"/>
        <v>22.47</v>
      </c>
      <c r="DO32" s="14">
        <f t="shared" si="26"/>
        <v>0</v>
      </c>
      <c r="DP32" s="14">
        <f t="shared" si="44"/>
        <v>2</v>
      </c>
      <c r="DQ32" s="14">
        <f t="shared" si="45"/>
        <v>0</v>
      </c>
      <c r="DR32" s="14">
        <f t="shared" si="46"/>
        <v>21</v>
      </c>
      <c r="DU32" s="14">
        <f t="shared" si="27"/>
        <v>2</v>
      </c>
      <c r="DV32" s="14">
        <f t="shared" si="28"/>
        <v>0</v>
      </c>
      <c r="DW32" s="14">
        <f t="shared" si="47"/>
        <v>224</v>
      </c>
      <c r="DX32" s="14" t="str">
        <f t="shared" si="48"/>
        <v>DefExt</v>
      </c>
      <c r="DY32" s="14">
        <f t="shared" si="49"/>
        <v>330</v>
      </c>
      <c r="DZ32" s="14">
        <f t="shared" si="50"/>
        <v>22.47</v>
      </c>
      <c r="EA32" s="14" t="str">
        <f t="shared" si="51"/>
        <v/>
      </c>
      <c r="EB32" s="14" t="str">
        <f t="shared" si="52"/>
        <v/>
      </c>
      <c r="EC32" s="14" t="str">
        <f t="shared" si="53"/>
        <v/>
      </c>
      <c r="ED32" s="14">
        <f t="shared" si="54"/>
        <v>2</v>
      </c>
      <c r="EE32" s="14">
        <f t="shared" si="55"/>
        <v>0</v>
      </c>
      <c r="EF32" s="14">
        <f t="shared" si="56"/>
        <v>21</v>
      </c>
      <c r="EG32" s="25" t="s">
        <v>509</v>
      </c>
      <c r="EH32" s="14">
        <f t="shared" si="57"/>
        <v>15</v>
      </c>
      <c r="EK32" s="13">
        <f t="shared" si="98"/>
        <v>2063</v>
      </c>
      <c r="EL32" s="13" t="s">
        <v>1242</v>
      </c>
      <c r="EM32" s="32"/>
      <c r="EN32" s="32"/>
      <c r="EO32" s="13">
        <v>10</v>
      </c>
      <c r="EP32" s="13" t="s">
        <v>1448</v>
      </c>
      <c r="EQ32" s="13">
        <v>1</v>
      </c>
      <c r="ER32" s="13">
        <v>2</v>
      </c>
      <c r="ES32" s="13" t="s">
        <v>151</v>
      </c>
      <c r="ET32" s="13">
        <f>AX10</f>
        <v>4000</v>
      </c>
      <c r="EV32" s="13">
        <v>9</v>
      </c>
      <c r="EW32" s="13" t="s">
        <v>1459</v>
      </c>
      <c r="EX32" s="13">
        <v>1</v>
      </c>
      <c r="EY32" s="13">
        <v>2</v>
      </c>
      <c r="EZ32" s="13" t="s">
        <v>151</v>
      </c>
      <c r="FA32" s="13">
        <f>AX17</f>
        <v>4000</v>
      </c>
      <c r="FD32" s="13">
        <v>28</v>
      </c>
      <c r="FE32" s="13">
        <f t="shared" si="58"/>
        <v>3</v>
      </c>
      <c r="FF32" s="13" t="str">
        <f t="shared" si="29"/>
        <v>50级寄灵人洗练-4</v>
      </c>
      <c r="FG32" s="13">
        <f t="shared" si="30"/>
        <v>13</v>
      </c>
      <c r="FH32" s="13">
        <f t="shared" si="59"/>
        <v>4</v>
      </c>
      <c r="FI32" s="13">
        <f t="shared" si="60"/>
        <v>500</v>
      </c>
      <c r="FJ32" s="13" t="str">
        <f t="shared" si="61"/>
        <v>AtkRate</v>
      </c>
      <c r="FK32" s="13">
        <f t="shared" si="62"/>
        <v>1.4E-2</v>
      </c>
      <c r="FL32" s="13">
        <f t="shared" si="31"/>
        <v>0.04</v>
      </c>
    </row>
    <row r="33" spans="1:168" s="19" customFormat="1" ht="16.5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13">
        <v>28</v>
      </c>
      <c r="CB33" s="13">
        <v>3</v>
      </c>
      <c r="CC33" s="13">
        <v>50</v>
      </c>
      <c r="CD33" s="13">
        <v>3</v>
      </c>
      <c r="CE33" s="13">
        <v>2</v>
      </c>
      <c r="CF33" s="13">
        <v>2</v>
      </c>
      <c r="CG33" s="13">
        <f t="shared" si="75"/>
        <v>2033020</v>
      </c>
      <c r="CH33" s="13" t="s">
        <v>1417</v>
      </c>
      <c r="CI33" s="13"/>
      <c r="CJ33" s="13">
        <v>8</v>
      </c>
      <c r="CK33" s="13">
        <f>SUM(CJ$6:CJ33)</f>
        <v>208</v>
      </c>
      <c r="CL33" s="13">
        <v>1</v>
      </c>
      <c r="CM33" s="13">
        <v>2</v>
      </c>
      <c r="CN33" s="13">
        <v>3</v>
      </c>
      <c r="CO33" s="13">
        <v>4</v>
      </c>
      <c r="CP33" s="13">
        <v>5</v>
      </c>
      <c r="CQ33" s="13">
        <v>6</v>
      </c>
      <c r="CR33" s="13">
        <v>7</v>
      </c>
      <c r="CS33" s="13">
        <v>8</v>
      </c>
      <c r="CT33" s="32"/>
      <c r="CV33" s="13">
        <v>29</v>
      </c>
      <c r="CW33" s="14">
        <f t="shared" si="42"/>
        <v>4</v>
      </c>
      <c r="CX33" s="14">
        <f t="shared" si="10"/>
        <v>2</v>
      </c>
      <c r="CY33" s="14">
        <f t="shared" si="11"/>
        <v>5</v>
      </c>
      <c r="CZ33" s="14">
        <f t="shared" si="12"/>
        <v>1</v>
      </c>
      <c r="DA33" s="14">
        <f t="shared" si="13"/>
        <v>2012025</v>
      </c>
      <c r="DB33" s="13" t="str">
        <f t="shared" si="14"/>
        <v>20级守护灵蓝色-鞋子</v>
      </c>
      <c r="DC33" s="14">
        <f t="shared" si="15"/>
        <v>2</v>
      </c>
      <c r="DD33" s="14">
        <f t="shared" si="16"/>
        <v>2</v>
      </c>
      <c r="DE33" s="14">
        <f t="shared" si="17"/>
        <v>135</v>
      </c>
      <c r="DF33" s="14">
        <f t="shared" si="18"/>
        <v>135</v>
      </c>
      <c r="DG33" s="14">
        <f t="shared" si="19"/>
        <v>5</v>
      </c>
      <c r="DH33" s="14" t="str">
        <f t="shared" si="20"/>
        <v/>
      </c>
      <c r="DI33" s="14">
        <f t="shared" si="43"/>
        <v>224</v>
      </c>
      <c r="DJ33" s="14">
        <f t="shared" si="21"/>
        <v>0</v>
      </c>
      <c r="DK33" s="14">
        <f t="shared" si="22"/>
        <v>0</v>
      </c>
      <c r="DL33" s="14">
        <f t="shared" si="23"/>
        <v>3294</v>
      </c>
      <c r="DM33" s="14">
        <f t="shared" si="24"/>
        <v>0</v>
      </c>
      <c r="DN33" s="14">
        <f t="shared" si="25"/>
        <v>0</v>
      </c>
      <c r="DO33" s="14">
        <f t="shared" si="26"/>
        <v>224.6</v>
      </c>
      <c r="DP33" s="14">
        <f t="shared" si="44"/>
        <v>2</v>
      </c>
      <c r="DQ33" s="14">
        <f t="shared" si="45"/>
        <v>0</v>
      </c>
      <c r="DR33" s="14">
        <f t="shared" si="46"/>
        <v>21</v>
      </c>
      <c r="DU33" s="14">
        <f t="shared" si="27"/>
        <v>3</v>
      </c>
      <c r="DV33" s="14">
        <f t="shared" si="28"/>
        <v>0</v>
      </c>
      <c r="DW33" s="14">
        <f t="shared" si="47"/>
        <v>224</v>
      </c>
      <c r="DX33" s="14" t="str">
        <f t="shared" si="48"/>
        <v>HPExt</v>
      </c>
      <c r="DY33" s="14">
        <f t="shared" si="49"/>
        <v>3294</v>
      </c>
      <c r="DZ33" s="14">
        <f t="shared" si="50"/>
        <v>224.6</v>
      </c>
      <c r="EA33" s="14" t="str">
        <f t="shared" si="51"/>
        <v/>
      </c>
      <c r="EB33" s="14" t="str">
        <f t="shared" si="52"/>
        <v/>
      </c>
      <c r="EC33" s="14" t="str">
        <f t="shared" si="53"/>
        <v/>
      </c>
      <c r="ED33" s="14">
        <f t="shared" si="54"/>
        <v>2</v>
      </c>
      <c r="EE33" s="14">
        <f t="shared" si="55"/>
        <v>0</v>
      </c>
      <c r="EF33" s="14">
        <f t="shared" si="56"/>
        <v>21</v>
      </c>
      <c r="EG33" s="25" t="s">
        <v>509</v>
      </c>
      <c r="EH33" s="14">
        <f t="shared" si="57"/>
        <v>15</v>
      </c>
      <c r="EK33" s="16"/>
      <c r="EL33" s="16"/>
      <c r="EM33" s="32"/>
      <c r="EN33" s="32"/>
      <c r="EO33" s="13">
        <v>10</v>
      </c>
      <c r="EP33" s="13" t="s">
        <v>1448</v>
      </c>
      <c r="EQ33" s="13">
        <v>2</v>
      </c>
      <c r="ER33" s="13">
        <v>3</v>
      </c>
      <c r="ES33" s="13" t="s">
        <v>153</v>
      </c>
      <c r="ET33" s="13">
        <f>AY10</f>
        <v>20000</v>
      </c>
      <c r="EV33" s="13">
        <v>9</v>
      </c>
      <c r="EW33" s="13" t="s">
        <v>1459</v>
      </c>
      <c r="EX33" s="13">
        <v>2</v>
      </c>
      <c r="EY33" s="13">
        <v>3</v>
      </c>
      <c r="EZ33" s="13" t="s">
        <v>153</v>
      </c>
      <c r="FA33" s="13">
        <f>AY17</f>
        <v>40000</v>
      </c>
      <c r="FD33" s="13">
        <v>29</v>
      </c>
      <c r="FE33" s="13">
        <f t="shared" si="58"/>
        <v>3</v>
      </c>
      <c r="FF33" s="13" t="str">
        <f t="shared" si="29"/>
        <v>50级寄灵人洗练-5</v>
      </c>
      <c r="FG33" s="13">
        <f t="shared" si="30"/>
        <v>13</v>
      </c>
      <c r="FH33" s="13">
        <f t="shared" si="59"/>
        <v>5</v>
      </c>
      <c r="FI33" s="13">
        <f t="shared" si="60"/>
        <v>400</v>
      </c>
      <c r="FJ33" s="13" t="str">
        <f t="shared" si="61"/>
        <v>DefRate</v>
      </c>
      <c r="FK33" s="13">
        <f t="shared" si="62"/>
        <v>1.4E-2</v>
      </c>
      <c r="FL33" s="13">
        <f t="shared" si="31"/>
        <v>0.04</v>
      </c>
    </row>
    <row r="34" spans="1:168" s="19" customFormat="1" ht="16.5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13">
        <v>29</v>
      </c>
      <c r="CB34" s="13">
        <v>3</v>
      </c>
      <c r="CC34" s="13">
        <v>50</v>
      </c>
      <c r="CD34" s="13">
        <v>4</v>
      </c>
      <c r="CE34" s="13">
        <v>1</v>
      </c>
      <c r="CF34" s="13">
        <v>1</v>
      </c>
      <c r="CG34" s="13">
        <f t="shared" si="75"/>
        <v>2034010</v>
      </c>
      <c r="CH34" s="13" t="s">
        <v>1418</v>
      </c>
      <c r="CI34" s="13"/>
      <c r="CJ34" s="13">
        <v>8</v>
      </c>
      <c r="CK34" s="13">
        <f>SUM(CJ$6:CJ34)</f>
        <v>216</v>
      </c>
      <c r="CL34" s="13">
        <v>1</v>
      </c>
      <c r="CM34" s="13">
        <v>2</v>
      </c>
      <c r="CN34" s="13">
        <v>3</v>
      </c>
      <c r="CO34" s="13">
        <v>4</v>
      </c>
      <c r="CP34" s="13">
        <v>5</v>
      </c>
      <c r="CQ34" s="13">
        <v>6</v>
      </c>
      <c r="CR34" s="13">
        <v>7</v>
      </c>
      <c r="CS34" s="13">
        <v>8</v>
      </c>
      <c r="CT34" s="32"/>
      <c r="CV34" s="13">
        <v>30</v>
      </c>
      <c r="CW34" s="14">
        <f t="shared" si="42"/>
        <v>4</v>
      </c>
      <c r="CX34" s="14">
        <f t="shared" si="10"/>
        <v>2</v>
      </c>
      <c r="CY34" s="14">
        <f t="shared" si="11"/>
        <v>6</v>
      </c>
      <c r="CZ34" s="14">
        <f t="shared" si="12"/>
        <v>1</v>
      </c>
      <c r="DA34" s="14">
        <f t="shared" si="13"/>
        <v>2012026</v>
      </c>
      <c r="DB34" s="13" t="str">
        <f t="shared" si="14"/>
        <v>20级守护灵蓝色-护手</v>
      </c>
      <c r="DC34" s="14">
        <f t="shared" si="15"/>
        <v>2</v>
      </c>
      <c r="DD34" s="14">
        <f t="shared" si="16"/>
        <v>2</v>
      </c>
      <c r="DE34" s="14">
        <f t="shared" si="17"/>
        <v>135</v>
      </c>
      <c r="DF34" s="14">
        <f t="shared" si="18"/>
        <v>135</v>
      </c>
      <c r="DG34" s="14">
        <f t="shared" si="19"/>
        <v>6</v>
      </c>
      <c r="DH34" s="14" t="str">
        <f t="shared" si="20"/>
        <v/>
      </c>
      <c r="DI34" s="14">
        <f t="shared" si="43"/>
        <v>224</v>
      </c>
      <c r="DJ34" s="14">
        <f t="shared" si="21"/>
        <v>0</v>
      </c>
      <c r="DK34" s="14">
        <f t="shared" si="22"/>
        <v>0</v>
      </c>
      <c r="DL34" s="14">
        <f t="shared" si="23"/>
        <v>3294</v>
      </c>
      <c r="DM34" s="14">
        <f t="shared" si="24"/>
        <v>0</v>
      </c>
      <c r="DN34" s="14">
        <f t="shared" si="25"/>
        <v>0</v>
      </c>
      <c r="DO34" s="14">
        <f t="shared" si="26"/>
        <v>224.6</v>
      </c>
      <c r="DP34" s="14">
        <f t="shared" si="44"/>
        <v>2</v>
      </c>
      <c r="DQ34" s="14">
        <f t="shared" si="45"/>
        <v>0</v>
      </c>
      <c r="DR34" s="14">
        <f t="shared" si="46"/>
        <v>21</v>
      </c>
      <c r="DU34" s="14">
        <f t="shared" si="27"/>
        <v>3</v>
      </c>
      <c r="DV34" s="14">
        <f t="shared" si="28"/>
        <v>0</v>
      </c>
      <c r="DW34" s="14">
        <f t="shared" si="47"/>
        <v>224</v>
      </c>
      <c r="DX34" s="14" t="str">
        <f t="shared" si="48"/>
        <v>HPExt</v>
      </c>
      <c r="DY34" s="14">
        <f t="shared" si="49"/>
        <v>3294</v>
      </c>
      <c r="DZ34" s="14">
        <f t="shared" si="50"/>
        <v>224.6</v>
      </c>
      <c r="EA34" s="14" t="str">
        <f t="shared" si="51"/>
        <v/>
      </c>
      <c r="EB34" s="14" t="str">
        <f t="shared" si="52"/>
        <v/>
      </c>
      <c r="EC34" s="14" t="str">
        <f t="shared" si="53"/>
        <v/>
      </c>
      <c r="ED34" s="14">
        <f t="shared" si="54"/>
        <v>2</v>
      </c>
      <c r="EE34" s="14">
        <f t="shared" si="55"/>
        <v>0</v>
      </c>
      <c r="EF34" s="14">
        <f t="shared" si="56"/>
        <v>21</v>
      </c>
      <c r="EG34" s="25" t="s">
        <v>509</v>
      </c>
      <c r="EH34" s="14">
        <f t="shared" si="57"/>
        <v>15</v>
      </c>
      <c r="EK34" s="16"/>
      <c r="EL34" s="16"/>
      <c r="EM34" s="32"/>
      <c r="EN34" s="32"/>
      <c r="EO34" s="13">
        <v>10</v>
      </c>
      <c r="EP34" s="13" t="s">
        <v>1448</v>
      </c>
      <c r="EQ34" s="13">
        <v>3</v>
      </c>
      <c r="ER34" s="13">
        <v>4</v>
      </c>
      <c r="ES34" s="13" t="s">
        <v>441</v>
      </c>
      <c r="ET34" s="13">
        <v>0.2</v>
      </c>
      <c r="EV34" s="13">
        <v>9</v>
      </c>
      <c r="EW34" s="13" t="s">
        <v>1459</v>
      </c>
      <c r="EX34" s="13">
        <v>3</v>
      </c>
      <c r="EY34" s="13">
        <v>4</v>
      </c>
      <c r="EZ34" s="13" t="s">
        <v>441</v>
      </c>
      <c r="FA34" s="13">
        <v>0.2</v>
      </c>
      <c r="FD34" s="13">
        <v>30</v>
      </c>
      <c r="FE34" s="13">
        <f t="shared" si="58"/>
        <v>3</v>
      </c>
      <c r="FF34" s="13" t="str">
        <f t="shared" si="29"/>
        <v>50级寄灵人洗练-6</v>
      </c>
      <c r="FG34" s="13">
        <f t="shared" si="30"/>
        <v>13</v>
      </c>
      <c r="FH34" s="13">
        <f t="shared" si="59"/>
        <v>6</v>
      </c>
      <c r="FI34" s="13">
        <f t="shared" si="60"/>
        <v>500</v>
      </c>
      <c r="FJ34" s="13" t="str">
        <f t="shared" si="61"/>
        <v>HPRate</v>
      </c>
      <c r="FK34" s="13">
        <f t="shared" si="62"/>
        <v>1.4E-2</v>
      </c>
      <c r="FL34" s="13">
        <f t="shared" si="31"/>
        <v>0.04</v>
      </c>
    </row>
    <row r="35" spans="1:168" s="19" customFormat="1" ht="16.5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13">
        <v>30</v>
      </c>
      <c r="CB35" s="13">
        <v>3</v>
      </c>
      <c r="CC35" s="13">
        <v>50</v>
      </c>
      <c r="CD35" s="13">
        <v>4</v>
      </c>
      <c r="CE35" s="13">
        <v>2</v>
      </c>
      <c r="CF35" s="13">
        <v>2</v>
      </c>
      <c r="CG35" s="13">
        <f t="shared" si="75"/>
        <v>2034020</v>
      </c>
      <c r="CH35" s="13" t="s">
        <v>1419</v>
      </c>
      <c r="CI35" s="13"/>
      <c r="CJ35" s="13">
        <v>8</v>
      </c>
      <c r="CK35" s="13">
        <f>SUM(CJ$6:CJ35)</f>
        <v>224</v>
      </c>
      <c r="CL35" s="13">
        <v>1</v>
      </c>
      <c r="CM35" s="13">
        <v>2</v>
      </c>
      <c r="CN35" s="13">
        <v>3</v>
      </c>
      <c r="CO35" s="13">
        <v>4</v>
      </c>
      <c r="CP35" s="13">
        <v>5</v>
      </c>
      <c r="CQ35" s="13">
        <v>6</v>
      </c>
      <c r="CR35" s="13">
        <v>7</v>
      </c>
      <c r="CS35" s="13">
        <v>8</v>
      </c>
      <c r="CT35" s="32"/>
      <c r="CV35" s="13">
        <v>31</v>
      </c>
      <c r="CW35" s="14">
        <f t="shared" si="42"/>
        <v>4</v>
      </c>
      <c r="CX35" s="14">
        <f t="shared" si="10"/>
        <v>2</v>
      </c>
      <c r="CY35" s="14">
        <f t="shared" si="11"/>
        <v>7</v>
      </c>
      <c r="CZ35" s="14">
        <f t="shared" si="12"/>
        <v>1</v>
      </c>
      <c r="DA35" s="14">
        <f t="shared" si="13"/>
        <v>2012027</v>
      </c>
      <c r="DB35" s="13" t="str">
        <f t="shared" si="14"/>
        <v>20级守护灵蓝色-项链</v>
      </c>
      <c r="DC35" s="14">
        <f t="shared" si="15"/>
        <v>2</v>
      </c>
      <c r="DD35" s="14">
        <f t="shared" si="16"/>
        <v>2</v>
      </c>
      <c r="DE35" s="14">
        <f t="shared" si="17"/>
        <v>135</v>
      </c>
      <c r="DF35" s="14">
        <f t="shared" si="18"/>
        <v>135</v>
      </c>
      <c r="DG35" s="14">
        <f t="shared" si="19"/>
        <v>7</v>
      </c>
      <c r="DH35" s="14" t="str">
        <f t="shared" si="20"/>
        <v/>
      </c>
      <c r="DI35" s="14">
        <f t="shared" si="43"/>
        <v>337</v>
      </c>
      <c r="DJ35" s="14">
        <f t="shared" si="21"/>
        <v>439</v>
      </c>
      <c r="DK35" s="14">
        <f t="shared" si="22"/>
        <v>275</v>
      </c>
      <c r="DL35" s="14">
        <f t="shared" si="23"/>
        <v>0</v>
      </c>
      <c r="DM35" s="14">
        <f t="shared" si="24"/>
        <v>29.96</v>
      </c>
      <c r="DN35" s="14">
        <f t="shared" si="25"/>
        <v>18.73</v>
      </c>
      <c r="DO35" s="14">
        <f t="shared" si="26"/>
        <v>0</v>
      </c>
      <c r="DP35" s="14">
        <f t="shared" si="44"/>
        <v>2</v>
      </c>
      <c r="DQ35" s="14">
        <f t="shared" si="45"/>
        <v>0</v>
      </c>
      <c r="DR35" s="14">
        <f t="shared" si="46"/>
        <v>21</v>
      </c>
      <c r="DU35" s="14">
        <f t="shared" si="27"/>
        <v>1</v>
      </c>
      <c r="DV35" s="14">
        <f t="shared" si="28"/>
        <v>2</v>
      </c>
      <c r="DW35" s="14">
        <f t="shared" si="47"/>
        <v>337</v>
      </c>
      <c r="DX35" s="14" t="str">
        <f t="shared" si="48"/>
        <v>AtkExt</v>
      </c>
      <c r="DY35" s="14">
        <f t="shared" si="49"/>
        <v>439</v>
      </c>
      <c r="DZ35" s="14">
        <f t="shared" si="50"/>
        <v>29.96</v>
      </c>
      <c r="EA35" s="14" t="str">
        <f t="shared" si="51"/>
        <v>DefExt</v>
      </c>
      <c r="EB35" s="14">
        <f t="shared" si="52"/>
        <v>275</v>
      </c>
      <c r="EC35" s="14">
        <f t="shared" si="53"/>
        <v>18.73</v>
      </c>
      <c r="ED35" s="14">
        <f t="shared" si="54"/>
        <v>2</v>
      </c>
      <c r="EE35" s="14">
        <f t="shared" si="55"/>
        <v>0</v>
      </c>
      <c r="EF35" s="14">
        <f t="shared" si="56"/>
        <v>21</v>
      </c>
      <c r="EG35" s="25" t="s">
        <v>509</v>
      </c>
      <c r="EH35" s="14">
        <f t="shared" si="57"/>
        <v>15</v>
      </c>
      <c r="EK35" s="32"/>
      <c r="EL35" s="32"/>
      <c r="EM35" s="32"/>
      <c r="EN35" s="32"/>
      <c r="EO35" s="13">
        <v>10</v>
      </c>
      <c r="EP35" s="13" t="s">
        <v>1448</v>
      </c>
      <c r="EQ35" s="13">
        <v>4</v>
      </c>
      <c r="ER35" s="13">
        <v>5</v>
      </c>
      <c r="ES35" s="13" t="s">
        <v>443</v>
      </c>
      <c r="ET35" s="13">
        <v>0.2</v>
      </c>
      <c r="EV35" s="13">
        <v>9</v>
      </c>
      <c r="EW35" s="13" t="s">
        <v>1459</v>
      </c>
      <c r="EX35" s="13">
        <v>4</v>
      </c>
      <c r="EY35" s="13">
        <v>5</v>
      </c>
      <c r="EZ35" s="13" t="s">
        <v>443</v>
      </c>
      <c r="FA35" s="13">
        <v>0.2</v>
      </c>
      <c r="FD35" s="13">
        <v>31</v>
      </c>
      <c r="FE35" s="13">
        <f t="shared" si="58"/>
        <v>3</v>
      </c>
      <c r="FF35" s="13" t="str">
        <f t="shared" si="29"/>
        <v>50级寄灵人洗练-7</v>
      </c>
      <c r="FG35" s="13">
        <f t="shared" si="30"/>
        <v>13</v>
      </c>
      <c r="FH35" s="13">
        <f t="shared" si="59"/>
        <v>7</v>
      </c>
      <c r="FI35" s="13">
        <f t="shared" si="60"/>
        <v>500</v>
      </c>
      <c r="FJ35" s="13" t="str">
        <f t="shared" si="61"/>
        <v>Crit</v>
      </c>
      <c r="FK35" s="13">
        <f t="shared" si="62"/>
        <v>1.0999999999999999E-2</v>
      </c>
      <c r="FL35" s="13">
        <f t="shared" si="31"/>
        <v>0.03</v>
      </c>
    </row>
    <row r="36" spans="1:168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13">
        <v>31</v>
      </c>
      <c r="CB36" s="13">
        <v>3</v>
      </c>
      <c r="CC36" s="13">
        <v>50</v>
      </c>
      <c r="CD36" s="13">
        <v>4</v>
      </c>
      <c r="CE36" s="13">
        <v>1</v>
      </c>
      <c r="CF36" s="13">
        <v>3</v>
      </c>
      <c r="CG36" s="13">
        <f t="shared" si="75"/>
        <v>2034030</v>
      </c>
      <c r="CH36" s="13" t="s">
        <v>1420</v>
      </c>
      <c r="CI36" s="13">
        <v>1031</v>
      </c>
      <c r="CJ36" s="13">
        <v>5</v>
      </c>
      <c r="CK36" s="13">
        <f>SUM(CJ$6:CJ36)</f>
        <v>229</v>
      </c>
      <c r="CL36" s="13">
        <v>1</v>
      </c>
      <c r="CM36" s="13">
        <v>2</v>
      </c>
      <c r="CN36" s="13">
        <v>3</v>
      </c>
      <c r="CO36" s="13">
        <v>7</v>
      </c>
      <c r="CP36" s="13">
        <v>8</v>
      </c>
      <c r="CQ36" s="13"/>
      <c r="CR36" s="13"/>
      <c r="CS36" s="13"/>
      <c r="CT36" s="32"/>
      <c r="CV36" s="13">
        <v>32</v>
      </c>
      <c r="CW36" s="14">
        <f t="shared" si="42"/>
        <v>4</v>
      </c>
      <c r="CX36" s="14">
        <f t="shared" si="10"/>
        <v>2</v>
      </c>
      <c r="CY36" s="14">
        <f t="shared" si="11"/>
        <v>8</v>
      </c>
      <c r="CZ36" s="14">
        <f t="shared" si="12"/>
        <v>1</v>
      </c>
      <c r="DA36" s="14">
        <f t="shared" si="13"/>
        <v>2012028</v>
      </c>
      <c r="DB36" s="13" t="str">
        <f t="shared" si="14"/>
        <v>20级守护灵蓝色-戒指</v>
      </c>
      <c r="DC36" s="14">
        <f t="shared" si="15"/>
        <v>2</v>
      </c>
      <c r="DD36" s="14">
        <f t="shared" si="16"/>
        <v>2</v>
      </c>
      <c r="DE36" s="14">
        <f t="shared" si="17"/>
        <v>135</v>
      </c>
      <c r="DF36" s="14">
        <f t="shared" si="18"/>
        <v>135</v>
      </c>
      <c r="DG36" s="14">
        <f t="shared" si="19"/>
        <v>8</v>
      </c>
      <c r="DH36" s="14" t="str">
        <f t="shared" si="20"/>
        <v/>
      </c>
      <c r="DI36" s="14">
        <f t="shared" si="43"/>
        <v>336</v>
      </c>
      <c r="DJ36" s="14">
        <f t="shared" si="21"/>
        <v>439</v>
      </c>
      <c r="DK36" s="14">
        <f t="shared" si="22"/>
        <v>0</v>
      </c>
      <c r="DL36" s="14">
        <f t="shared" si="23"/>
        <v>2745</v>
      </c>
      <c r="DM36" s="14">
        <f t="shared" si="24"/>
        <v>29.96</v>
      </c>
      <c r="DN36" s="14">
        <f t="shared" si="25"/>
        <v>0</v>
      </c>
      <c r="DO36" s="14">
        <f t="shared" si="26"/>
        <v>187.16</v>
      </c>
      <c r="DP36" s="14">
        <f t="shared" si="44"/>
        <v>2</v>
      </c>
      <c r="DQ36" s="14">
        <f t="shared" si="45"/>
        <v>0</v>
      </c>
      <c r="DR36" s="14">
        <f t="shared" si="46"/>
        <v>21</v>
      </c>
      <c r="DU36" s="14">
        <f t="shared" si="27"/>
        <v>1</v>
      </c>
      <c r="DV36" s="14">
        <f t="shared" si="28"/>
        <v>3</v>
      </c>
      <c r="DW36" s="14">
        <f t="shared" si="47"/>
        <v>336</v>
      </c>
      <c r="DX36" s="14" t="str">
        <f t="shared" si="48"/>
        <v>AtkExt</v>
      </c>
      <c r="DY36" s="14">
        <f t="shared" si="49"/>
        <v>439</v>
      </c>
      <c r="DZ36" s="14">
        <f t="shared" si="50"/>
        <v>29.96</v>
      </c>
      <c r="EA36" s="14" t="str">
        <f t="shared" si="51"/>
        <v>HPExt</v>
      </c>
      <c r="EB36" s="14">
        <f t="shared" si="52"/>
        <v>2745</v>
      </c>
      <c r="EC36" s="14">
        <f t="shared" si="53"/>
        <v>187.16</v>
      </c>
      <c r="ED36" s="14">
        <f t="shared" si="54"/>
        <v>2</v>
      </c>
      <c r="EE36" s="14">
        <f t="shared" si="55"/>
        <v>0</v>
      </c>
      <c r="EF36" s="14">
        <f t="shared" si="56"/>
        <v>21</v>
      </c>
      <c r="EG36" s="25" t="s">
        <v>509</v>
      </c>
      <c r="EH36" s="14">
        <f t="shared" si="57"/>
        <v>15</v>
      </c>
      <c r="EK36" s="32"/>
      <c r="EL36" s="32"/>
      <c r="EM36" s="32"/>
      <c r="EN36" s="32"/>
      <c r="EO36" s="13">
        <v>11</v>
      </c>
      <c r="EP36" s="13" t="s">
        <v>1449</v>
      </c>
      <c r="EQ36" s="13">
        <v>1</v>
      </c>
      <c r="ER36" s="13">
        <v>2</v>
      </c>
      <c r="ES36" s="13" t="s">
        <v>153</v>
      </c>
      <c r="ET36" s="13">
        <f>AY10</f>
        <v>20000</v>
      </c>
      <c r="EV36" s="13">
        <v>10</v>
      </c>
      <c r="EW36" s="13" t="s">
        <v>1460</v>
      </c>
      <c r="EX36" s="13">
        <v>1</v>
      </c>
      <c r="EY36" s="13">
        <v>2</v>
      </c>
      <c r="EZ36" s="13" t="s">
        <v>153</v>
      </c>
      <c r="FA36" s="13">
        <f>AY17</f>
        <v>40000</v>
      </c>
      <c r="FD36" s="13">
        <v>32</v>
      </c>
      <c r="FE36" s="13">
        <f t="shared" si="58"/>
        <v>3</v>
      </c>
      <c r="FF36" s="13" t="str">
        <f t="shared" si="29"/>
        <v>50级寄灵人洗练-8</v>
      </c>
      <c r="FG36" s="13">
        <f t="shared" si="30"/>
        <v>13</v>
      </c>
      <c r="FH36" s="13">
        <f t="shared" si="59"/>
        <v>8</v>
      </c>
      <c r="FI36" s="13">
        <f t="shared" si="60"/>
        <v>500</v>
      </c>
      <c r="FJ36" s="13" t="str">
        <f t="shared" si="61"/>
        <v>CritRate</v>
      </c>
      <c r="FK36" s="13">
        <f t="shared" si="62"/>
        <v>2.8000000000000001E-2</v>
      </c>
      <c r="FL36" s="13">
        <f t="shared" si="31"/>
        <v>0.08</v>
      </c>
    </row>
    <row r="37" spans="1:168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13">
        <v>32</v>
      </c>
      <c r="CB37" s="13">
        <v>3</v>
      </c>
      <c r="CC37" s="13">
        <v>50</v>
      </c>
      <c r="CD37" s="13">
        <v>4</v>
      </c>
      <c r="CE37" s="13">
        <v>2</v>
      </c>
      <c r="CF37" s="13">
        <v>4</v>
      </c>
      <c r="CG37" s="13">
        <f t="shared" si="75"/>
        <v>2034040</v>
      </c>
      <c r="CH37" s="13" t="s">
        <v>1421</v>
      </c>
      <c r="CI37" s="13">
        <v>2031</v>
      </c>
      <c r="CJ37" s="13">
        <v>5</v>
      </c>
      <c r="CK37" s="13">
        <f>SUM(CJ$6:CJ37)</f>
        <v>234</v>
      </c>
      <c r="CL37" s="13">
        <v>1</v>
      </c>
      <c r="CM37" s="13">
        <v>2</v>
      </c>
      <c r="CN37" s="13">
        <v>3</v>
      </c>
      <c r="CO37" s="13">
        <v>7</v>
      </c>
      <c r="CP37" s="13">
        <v>8</v>
      </c>
      <c r="CQ37" s="13"/>
      <c r="CR37" s="13"/>
      <c r="CS37" s="13"/>
      <c r="CT37" s="32"/>
      <c r="CV37" s="13">
        <v>33</v>
      </c>
      <c r="CW37" s="14">
        <f t="shared" si="42"/>
        <v>5</v>
      </c>
      <c r="CX37" s="14">
        <f t="shared" si="10"/>
        <v>1</v>
      </c>
      <c r="CY37" s="14">
        <f t="shared" si="11"/>
        <v>1</v>
      </c>
      <c r="CZ37" s="14">
        <f t="shared" si="12"/>
        <v>1</v>
      </c>
      <c r="DA37" s="14">
        <f t="shared" si="13"/>
        <v>2013011</v>
      </c>
      <c r="DB37" s="13" t="str">
        <f t="shared" si="14"/>
        <v>20级寄灵人紫色-武器</v>
      </c>
      <c r="DC37" s="14">
        <f t="shared" si="15"/>
        <v>1</v>
      </c>
      <c r="DD37" s="14">
        <f t="shared" si="16"/>
        <v>3</v>
      </c>
      <c r="DE37" s="14">
        <f t="shared" si="17"/>
        <v>20</v>
      </c>
      <c r="DF37" s="14">
        <f t="shared" si="18"/>
        <v>20</v>
      </c>
      <c r="DG37" s="14">
        <f t="shared" si="19"/>
        <v>1</v>
      </c>
      <c r="DH37" s="14" t="str">
        <f t="shared" si="20"/>
        <v/>
      </c>
      <c r="DI37" s="14">
        <f t="shared" si="43"/>
        <v>59</v>
      </c>
      <c r="DJ37" s="14">
        <f t="shared" si="21"/>
        <v>99</v>
      </c>
      <c r="DK37" s="14">
        <f t="shared" si="22"/>
        <v>0</v>
      </c>
      <c r="DL37" s="14">
        <f t="shared" si="23"/>
        <v>0</v>
      </c>
      <c r="DM37" s="14">
        <f t="shared" si="24"/>
        <v>11.99</v>
      </c>
      <c r="DN37" s="14">
        <f t="shared" si="25"/>
        <v>0</v>
      </c>
      <c r="DO37" s="14">
        <f t="shared" si="26"/>
        <v>0</v>
      </c>
      <c r="DP37" s="14">
        <f t="shared" si="44"/>
        <v>3</v>
      </c>
      <c r="DQ37" s="14">
        <f t="shared" si="45"/>
        <v>1</v>
      </c>
      <c r="DR37" s="14">
        <f t="shared" si="46"/>
        <v>11</v>
      </c>
      <c r="DU37" s="14">
        <f t="shared" si="27"/>
        <v>1</v>
      </c>
      <c r="DV37" s="14">
        <f t="shared" si="28"/>
        <v>0</v>
      </c>
      <c r="DW37" s="14">
        <f t="shared" si="47"/>
        <v>59</v>
      </c>
      <c r="DX37" s="14" t="str">
        <f t="shared" si="48"/>
        <v>AtkExt</v>
      </c>
      <c r="DY37" s="14">
        <f t="shared" si="49"/>
        <v>99</v>
      </c>
      <c r="DZ37" s="14">
        <f t="shared" si="50"/>
        <v>11.99</v>
      </c>
      <c r="EA37" s="14" t="str">
        <f t="shared" si="51"/>
        <v/>
      </c>
      <c r="EB37" s="14" t="str">
        <f t="shared" si="52"/>
        <v/>
      </c>
      <c r="EC37" s="14" t="str">
        <f t="shared" si="53"/>
        <v/>
      </c>
      <c r="ED37" s="14">
        <f t="shared" si="54"/>
        <v>3</v>
      </c>
      <c r="EE37" s="14">
        <f t="shared" si="55"/>
        <v>1</v>
      </c>
      <c r="EF37" s="14">
        <f t="shared" si="56"/>
        <v>11</v>
      </c>
      <c r="EG37" s="25" t="s">
        <v>509</v>
      </c>
      <c r="EH37" s="14">
        <f t="shared" si="57"/>
        <v>25</v>
      </c>
      <c r="EK37" s="32"/>
      <c r="EL37" s="32"/>
      <c r="EM37" s="32"/>
      <c r="EN37" s="32"/>
      <c r="EO37" s="13">
        <v>11</v>
      </c>
      <c r="EP37" s="13" t="s">
        <v>1449</v>
      </c>
      <c r="EQ37" s="13">
        <v>2</v>
      </c>
      <c r="ER37" s="13">
        <v>3</v>
      </c>
      <c r="ES37" s="13" t="s">
        <v>151</v>
      </c>
      <c r="ET37" s="13">
        <f>AX10</f>
        <v>4000</v>
      </c>
      <c r="EV37" s="13">
        <v>10</v>
      </c>
      <c r="EW37" s="13" t="s">
        <v>1460</v>
      </c>
      <c r="EX37" s="13">
        <v>2</v>
      </c>
      <c r="EY37" s="13">
        <v>3</v>
      </c>
      <c r="EZ37" s="13" t="s">
        <v>151</v>
      </c>
      <c r="FA37" s="13">
        <f>AX17</f>
        <v>4000</v>
      </c>
      <c r="FD37" s="13">
        <v>33</v>
      </c>
      <c r="FE37" s="13">
        <f t="shared" si="58"/>
        <v>3</v>
      </c>
      <c r="FF37" s="13" t="str">
        <f t="shared" ref="FF37:FF68" si="99">INDEX($BD$5:$BD$18,FE37)&amp;"洗练-"&amp;FH37</f>
        <v>50级寄灵人洗练-9</v>
      </c>
      <c r="FG37" s="13">
        <f t="shared" ref="FG37:FG68" si="100">INDEX($BC$5:$BC$18,FE37)</f>
        <v>13</v>
      </c>
      <c r="FH37" s="13">
        <f t="shared" si="59"/>
        <v>9</v>
      </c>
      <c r="FI37" s="13">
        <f t="shared" si="60"/>
        <v>500</v>
      </c>
      <c r="FJ37" s="13" t="str">
        <f t="shared" si="61"/>
        <v>DefIgnor</v>
      </c>
      <c r="FK37" s="13">
        <f t="shared" si="62"/>
        <v>1.0999999999999999E-2</v>
      </c>
      <c r="FL37" s="13">
        <f t="shared" ref="FL37:FL68" si="101">INDEX($BH$5:$BS$18,FE37,FH37)</f>
        <v>0.03</v>
      </c>
    </row>
    <row r="38" spans="1:168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13">
        <v>35</v>
      </c>
      <c r="CB38" s="13">
        <v>4</v>
      </c>
      <c r="CC38" s="13">
        <v>60</v>
      </c>
      <c r="CD38" s="13">
        <v>1</v>
      </c>
      <c r="CE38" s="13">
        <v>1</v>
      </c>
      <c r="CF38" s="13">
        <v>1</v>
      </c>
      <c r="CG38" s="13">
        <f t="shared" ref="CG38:CG68" si="102">CF38*10+CD38*1000+CB38*10000+2000000</f>
        <v>2041010</v>
      </c>
      <c r="CH38" s="13" t="s">
        <v>1050</v>
      </c>
      <c r="CI38" s="13"/>
      <c r="CJ38" s="13">
        <v>8</v>
      </c>
      <c r="CK38" s="13">
        <f>SUM(CJ$6:CJ38)</f>
        <v>242</v>
      </c>
      <c r="CL38" s="13">
        <v>1</v>
      </c>
      <c r="CM38" s="13">
        <v>2</v>
      </c>
      <c r="CN38" s="13">
        <v>3</v>
      </c>
      <c r="CO38" s="13">
        <v>4</v>
      </c>
      <c r="CP38" s="13">
        <v>5</v>
      </c>
      <c r="CQ38" s="13">
        <v>6</v>
      </c>
      <c r="CR38" s="13">
        <v>7</v>
      </c>
      <c r="CS38" s="13">
        <v>8</v>
      </c>
      <c r="CT38" s="32"/>
      <c r="CV38" s="13">
        <v>34</v>
      </c>
      <c r="CW38" s="14">
        <f t="shared" si="42"/>
        <v>5</v>
      </c>
      <c r="CX38" s="14">
        <f t="shared" si="10"/>
        <v>1</v>
      </c>
      <c r="CY38" s="14">
        <f t="shared" si="11"/>
        <v>2</v>
      </c>
      <c r="CZ38" s="14">
        <f t="shared" si="12"/>
        <v>1</v>
      </c>
      <c r="DA38" s="14">
        <f t="shared" si="13"/>
        <v>2013012</v>
      </c>
      <c r="DB38" s="13" t="str">
        <f t="shared" si="14"/>
        <v>20级寄灵人紫色-头盔</v>
      </c>
      <c r="DC38" s="14">
        <f t="shared" si="15"/>
        <v>1</v>
      </c>
      <c r="DD38" s="14">
        <f t="shared" si="16"/>
        <v>3</v>
      </c>
      <c r="DE38" s="14">
        <f t="shared" si="17"/>
        <v>20</v>
      </c>
      <c r="DF38" s="14">
        <f t="shared" si="18"/>
        <v>20</v>
      </c>
      <c r="DG38" s="14">
        <f t="shared" si="19"/>
        <v>2</v>
      </c>
      <c r="DH38" s="14" t="str">
        <f t="shared" si="20"/>
        <v/>
      </c>
      <c r="DI38" s="14">
        <f t="shared" si="43"/>
        <v>30</v>
      </c>
      <c r="DJ38" s="14">
        <f t="shared" si="21"/>
        <v>0</v>
      </c>
      <c r="DK38" s="14">
        <f t="shared" si="22"/>
        <v>26</v>
      </c>
      <c r="DL38" s="14">
        <f t="shared" si="23"/>
        <v>0</v>
      </c>
      <c r="DM38" s="14">
        <f t="shared" si="24"/>
        <v>0</v>
      </c>
      <c r="DN38" s="14">
        <f t="shared" si="25"/>
        <v>3.06</v>
      </c>
      <c r="DO38" s="14">
        <f t="shared" si="26"/>
        <v>0</v>
      </c>
      <c r="DP38" s="14">
        <f t="shared" si="44"/>
        <v>3</v>
      </c>
      <c r="DQ38" s="14">
        <f t="shared" si="45"/>
        <v>1</v>
      </c>
      <c r="DR38" s="14">
        <f t="shared" si="46"/>
        <v>11</v>
      </c>
      <c r="DU38" s="14">
        <f t="shared" si="27"/>
        <v>2</v>
      </c>
      <c r="DV38" s="14">
        <f t="shared" si="28"/>
        <v>0</v>
      </c>
      <c r="DW38" s="14">
        <f t="shared" si="47"/>
        <v>30</v>
      </c>
      <c r="DX38" s="14" t="str">
        <f t="shared" si="48"/>
        <v>DefExt</v>
      </c>
      <c r="DY38" s="14">
        <f t="shared" si="49"/>
        <v>26</v>
      </c>
      <c r="DZ38" s="14">
        <f t="shared" si="50"/>
        <v>3.06</v>
      </c>
      <c r="EA38" s="14" t="str">
        <f t="shared" si="51"/>
        <v/>
      </c>
      <c r="EB38" s="14" t="str">
        <f t="shared" si="52"/>
        <v/>
      </c>
      <c r="EC38" s="14" t="str">
        <f t="shared" si="53"/>
        <v/>
      </c>
      <c r="ED38" s="14">
        <f t="shared" si="54"/>
        <v>3</v>
      </c>
      <c r="EE38" s="14">
        <f t="shared" si="55"/>
        <v>1</v>
      </c>
      <c r="EF38" s="14">
        <f t="shared" si="56"/>
        <v>11</v>
      </c>
      <c r="EG38" s="25" t="s">
        <v>509</v>
      </c>
      <c r="EH38" s="14">
        <f t="shared" si="57"/>
        <v>25</v>
      </c>
      <c r="EK38" s="32"/>
      <c r="EL38" s="32"/>
      <c r="EM38" s="32"/>
      <c r="EN38" s="32"/>
      <c r="EO38" s="13">
        <v>11</v>
      </c>
      <c r="EP38" s="13" t="s">
        <v>1449</v>
      </c>
      <c r="EQ38" s="13">
        <v>3</v>
      </c>
      <c r="ER38" s="13">
        <v>5</v>
      </c>
      <c r="ES38" s="13" t="s">
        <v>446</v>
      </c>
      <c r="ET38" s="13">
        <v>0.3</v>
      </c>
      <c r="EV38" s="13">
        <v>10</v>
      </c>
      <c r="EW38" s="13" t="s">
        <v>1460</v>
      </c>
      <c r="EX38" s="13">
        <v>3</v>
      </c>
      <c r="EY38" s="13">
        <v>5</v>
      </c>
      <c r="EZ38" s="13" t="s">
        <v>446</v>
      </c>
      <c r="FA38" s="13">
        <v>0.3</v>
      </c>
      <c r="FD38" s="13">
        <v>34</v>
      </c>
      <c r="FE38" s="13">
        <f t="shared" si="58"/>
        <v>3</v>
      </c>
      <c r="FF38" s="13" t="str">
        <f t="shared" si="99"/>
        <v>50级寄灵人洗练-10</v>
      </c>
      <c r="FG38" s="13">
        <f t="shared" si="100"/>
        <v>13</v>
      </c>
      <c r="FH38" s="13">
        <f t="shared" si="59"/>
        <v>10</v>
      </c>
      <c r="FI38" s="13">
        <f t="shared" si="60"/>
        <v>500</v>
      </c>
      <c r="FJ38" s="13" t="str">
        <f t="shared" si="61"/>
        <v>Block</v>
      </c>
      <c r="FK38" s="13">
        <f t="shared" si="62"/>
        <v>1.0999999999999999E-2</v>
      </c>
      <c r="FL38" s="13">
        <f t="shared" si="101"/>
        <v>0.03</v>
      </c>
    </row>
    <row r="39" spans="1:168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13">
        <v>36</v>
      </c>
      <c r="CB39" s="13">
        <v>4</v>
      </c>
      <c r="CC39" s="13">
        <v>60</v>
      </c>
      <c r="CD39" s="13">
        <v>1</v>
      </c>
      <c r="CE39" s="13">
        <v>2</v>
      </c>
      <c r="CF39" s="13">
        <v>2</v>
      </c>
      <c r="CG39" s="13">
        <f t="shared" si="102"/>
        <v>2041020</v>
      </c>
      <c r="CH39" s="13" t="s">
        <v>1051</v>
      </c>
      <c r="CI39" s="13"/>
      <c r="CJ39" s="13">
        <v>8</v>
      </c>
      <c r="CK39" s="13">
        <f>SUM(CJ$6:CJ39)</f>
        <v>250</v>
      </c>
      <c r="CL39" s="13">
        <v>1</v>
      </c>
      <c r="CM39" s="13">
        <v>2</v>
      </c>
      <c r="CN39" s="13">
        <v>3</v>
      </c>
      <c r="CO39" s="13">
        <v>4</v>
      </c>
      <c r="CP39" s="13">
        <v>5</v>
      </c>
      <c r="CQ39" s="13">
        <v>6</v>
      </c>
      <c r="CR39" s="13">
        <v>7</v>
      </c>
      <c r="CS39" s="13">
        <v>8</v>
      </c>
      <c r="CT39" s="32"/>
      <c r="CV39" s="13">
        <v>35</v>
      </c>
      <c r="CW39" s="14">
        <f t="shared" si="42"/>
        <v>5</v>
      </c>
      <c r="CX39" s="14">
        <f t="shared" si="10"/>
        <v>1</v>
      </c>
      <c r="CY39" s="14">
        <f t="shared" si="11"/>
        <v>3</v>
      </c>
      <c r="CZ39" s="14">
        <f t="shared" si="12"/>
        <v>1</v>
      </c>
      <c r="DA39" s="14">
        <f t="shared" si="13"/>
        <v>2013013</v>
      </c>
      <c r="DB39" s="13" t="str">
        <f t="shared" si="14"/>
        <v>20级寄灵人紫色-肩甲</v>
      </c>
      <c r="DC39" s="14">
        <f t="shared" si="15"/>
        <v>1</v>
      </c>
      <c r="DD39" s="14">
        <f t="shared" si="16"/>
        <v>3</v>
      </c>
      <c r="DE39" s="14">
        <f t="shared" si="17"/>
        <v>20</v>
      </c>
      <c r="DF39" s="14">
        <f t="shared" si="18"/>
        <v>20</v>
      </c>
      <c r="DG39" s="14">
        <f t="shared" si="19"/>
        <v>3</v>
      </c>
      <c r="DH39" s="14" t="str">
        <f t="shared" si="20"/>
        <v/>
      </c>
      <c r="DI39" s="14">
        <f t="shared" si="43"/>
        <v>30</v>
      </c>
      <c r="DJ39" s="14">
        <f t="shared" si="21"/>
        <v>0</v>
      </c>
      <c r="DK39" s="14">
        <f t="shared" si="22"/>
        <v>13</v>
      </c>
      <c r="DL39" s="14">
        <f t="shared" si="23"/>
        <v>125</v>
      </c>
      <c r="DM39" s="14">
        <f t="shared" si="24"/>
        <v>0</v>
      </c>
      <c r="DN39" s="14">
        <f t="shared" si="25"/>
        <v>1.53</v>
      </c>
      <c r="DO39" s="14">
        <f t="shared" si="26"/>
        <v>14.98</v>
      </c>
      <c r="DP39" s="14">
        <f t="shared" si="44"/>
        <v>3</v>
      </c>
      <c r="DQ39" s="14">
        <f t="shared" si="45"/>
        <v>1</v>
      </c>
      <c r="DR39" s="14">
        <f t="shared" si="46"/>
        <v>11</v>
      </c>
      <c r="DU39" s="14">
        <f t="shared" si="27"/>
        <v>2</v>
      </c>
      <c r="DV39" s="14">
        <f t="shared" si="28"/>
        <v>3</v>
      </c>
      <c r="DW39" s="14">
        <f t="shared" si="47"/>
        <v>30</v>
      </c>
      <c r="DX39" s="14" t="str">
        <f t="shared" si="48"/>
        <v>DefExt</v>
      </c>
      <c r="DY39" s="14">
        <f t="shared" si="49"/>
        <v>13</v>
      </c>
      <c r="DZ39" s="14">
        <f t="shared" si="50"/>
        <v>1.53</v>
      </c>
      <c r="EA39" s="14" t="str">
        <f t="shared" si="51"/>
        <v>HPExt</v>
      </c>
      <c r="EB39" s="14">
        <f t="shared" si="52"/>
        <v>125</v>
      </c>
      <c r="EC39" s="14">
        <f t="shared" si="53"/>
        <v>14.98</v>
      </c>
      <c r="ED39" s="14">
        <f t="shared" si="54"/>
        <v>3</v>
      </c>
      <c r="EE39" s="14">
        <f t="shared" si="55"/>
        <v>1</v>
      </c>
      <c r="EF39" s="14">
        <f t="shared" si="56"/>
        <v>11</v>
      </c>
      <c r="EG39" s="25" t="s">
        <v>509</v>
      </c>
      <c r="EH39" s="14">
        <f t="shared" si="57"/>
        <v>25</v>
      </c>
      <c r="EK39" s="32"/>
      <c r="EL39" s="32"/>
      <c r="EM39" s="32"/>
      <c r="EN39" s="32"/>
      <c r="EO39" s="13">
        <v>12</v>
      </c>
      <c r="EP39" s="13" t="s">
        <v>1450</v>
      </c>
      <c r="EQ39" s="13">
        <v>1</v>
      </c>
      <c r="ER39" s="13">
        <v>2</v>
      </c>
      <c r="ES39" s="13" t="s">
        <v>153</v>
      </c>
      <c r="ET39" s="13">
        <f>AY10</f>
        <v>20000</v>
      </c>
      <c r="EV39" s="13">
        <v>11</v>
      </c>
      <c r="EW39" s="13" t="s">
        <v>1461</v>
      </c>
      <c r="EX39" s="13">
        <v>1</v>
      </c>
      <c r="EY39" s="13">
        <v>2</v>
      </c>
      <c r="EZ39" s="13" t="s">
        <v>153</v>
      </c>
      <c r="FA39" s="13">
        <f>AY17</f>
        <v>40000</v>
      </c>
      <c r="FD39" s="13">
        <v>35</v>
      </c>
      <c r="FE39" s="13">
        <f t="shared" si="58"/>
        <v>3</v>
      </c>
      <c r="FF39" s="13" t="str">
        <f t="shared" si="99"/>
        <v>50级寄灵人洗练-11</v>
      </c>
      <c r="FG39" s="13">
        <f t="shared" si="100"/>
        <v>13</v>
      </c>
      <c r="FH39" s="13">
        <f t="shared" si="59"/>
        <v>11</v>
      </c>
      <c r="FI39" s="13">
        <f t="shared" si="60"/>
        <v>500</v>
      </c>
      <c r="FJ39" s="13" t="str">
        <f t="shared" si="61"/>
        <v>EffectHit</v>
      </c>
      <c r="FK39" s="13">
        <f t="shared" si="62"/>
        <v>1.7999999999999999E-2</v>
      </c>
      <c r="FL39" s="13">
        <f t="shared" si="101"/>
        <v>0.05</v>
      </c>
    </row>
    <row r="40" spans="1:168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13">
        <v>37</v>
      </c>
      <c r="CB40" s="13">
        <v>4</v>
      </c>
      <c r="CC40" s="13">
        <v>60</v>
      </c>
      <c r="CD40" s="13">
        <v>2</v>
      </c>
      <c r="CE40" s="13">
        <v>1</v>
      </c>
      <c r="CF40" s="13">
        <v>1</v>
      </c>
      <c r="CG40" s="13">
        <f t="shared" si="102"/>
        <v>2042010</v>
      </c>
      <c r="CH40" s="13" t="s">
        <v>1052</v>
      </c>
      <c r="CI40" s="13"/>
      <c r="CJ40" s="13">
        <v>8</v>
      </c>
      <c r="CK40" s="13">
        <f>SUM(CJ$6:CJ40)</f>
        <v>258</v>
      </c>
      <c r="CL40" s="13">
        <v>1</v>
      </c>
      <c r="CM40" s="13">
        <v>2</v>
      </c>
      <c r="CN40" s="13">
        <v>3</v>
      </c>
      <c r="CO40" s="13">
        <v>4</v>
      </c>
      <c r="CP40" s="13">
        <v>5</v>
      </c>
      <c r="CQ40" s="13">
        <v>6</v>
      </c>
      <c r="CR40" s="13">
        <v>7</v>
      </c>
      <c r="CS40" s="13">
        <v>8</v>
      </c>
      <c r="CT40" s="32"/>
      <c r="CV40" s="13">
        <v>36</v>
      </c>
      <c r="CW40" s="14">
        <f t="shared" si="42"/>
        <v>5</v>
      </c>
      <c r="CX40" s="14">
        <f t="shared" si="10"/>
        <v>1</v>
      </c>
      <c r="CY40" s="14">
        <f t="shared" si="11"/>
        <v>4</v>
      </c>
      <c r="CZ40" s="14">
        <f t="shared" si="12"/>
        <v>1</v>
      </c>
      <c r="DA40" s="14">
        <f t="shared" si="13"/>
        <v>2013014</v>
      </c>
      <c r="DB40" s="13" t="str">
        <f t="shared" si="14"/>
        <v>20级寄灵人紫色-衣服</v>
      </c>
      <c r="DC40" s="14">
        <f t="shared" si="15"/>
        <v>1</v>
      </c>
      <c r="DD40" s="14">
        <f t="shared" si="16"/>
        <v>3</v>
      </c>
      <c r="DE40" s="14">
        <f t="shared" si="17"/>
        <v>20</v>
      </c>
      <c r="DF40" s="14">
        <f t="shared" si="18"/>
        <v>20</v>
      </c>
      <c r="DG40" s="14">
        <f t="shared" si="19"/>
        <v>4</v>
      </c>
      <c r="DH40" s="14" t="str">
        <f t="shared" si="20"/>
        <v/>
      </c>
      <c r="DI40" s="14">
        <f t="shared" si="43"/>
        <v>30</v>
      </c>
      <c r="DJ40" s="14">
        <f t="shared" si="21"/>
        <v>0</v>
      </c>
      <c r="DK40" s="14">
        <f t="shared" si="22"/>
        <v>26</v>
      </c>
      <c r="DL40" s="14">
        <f t="shared" si="23"/>
        <v>0</v>
      </c>
      <c r="DM40" s="14">
        <f t="shared" si="24"/>
        <v>0</v>
      </c>
      <c r="DN40" s="14">
        <f t="shared" si="25"/>
        <v>3.06</v>
      </c>
      <c r="DO40" s="14">
        <f t="shared" si="26"/>
        <v>0</v>
      </c>
      <c r="DP40" s="14">
        <f t="shared" si="44"/>
        <v>3</v>
      </c>
      <c r="DQ40" s="14">
        <f t="shared" si="45"/>
        <v>1</v>
      </c>
      <c r="DR40" s="14">
        <f t="shared" si="46"/>
        <v>11</v>
      </c>
      <c r="DU40" s="14">
        <f t="shared" si="27"/>
        <v>2</v>
      </c>
      <c r="DV40" s="14">
        <f t="shared" si="28"/>
        <v>0</v>
      </c>
      <c r="DW40" s="14">
        <f t="shared" si="47"/>
        <v>30</v>
      </c>
      <c r="DX40" s="14" t="str">
        <f t="shared" si="48"/>
        <v>DefExt</v>
      </c>
      <c r="DY40" s="14">
        <f t="shared" si="49"/>
        <v>26</v>
      </c>
      <c r="DZ40" s="14">
        <f t="shared" si="50"/>
        <v>3.06</v>
      </c>
      <c r="EA40" s="14" t="str">
        <f t="shared" si="51"/>
        <v/>
      </c>
      <c r="EB40" s="14" t="str">
        <f t="shared" si="52"/>
        <v/>
      </c>
      <c r="EC40" s="14" t="str">
        <f t="shared" si="53"/>
        <v/>
      </c>
      <c r="ED40" s="14">
        <f t="shared" si="54"/>
        <v>3</v>
      </c>
      <c r="EE40" s="14">
        <f t="shared" si="55"/>
        <v>1</v>
      </c>
      <c r="EF40" s="14">
        <f t="shared" si="56"/>
        <v>11</v>
      </c>
      <c r="EG40" s="25" t="s">
        <v>509</v>
      </c>
      <c r="EH40" s="14">
        <f t="shared" si="57"/>
        <v>25</v>
      </c>
      <c r="EK40" s="32"/>
      <c r="EL40" s="32"/>
      <c r="EM40" s="32"/>
      <c r="EN40" s="32"/>
      <c r="EO40" s="13">
        <v>12</v>
      </c>
      <c r="EP40" s="13" t="s">
        <v>1450</v>
      </c>
      <c r="EQ40" s="13">
        <v>2</v>
      </c>
      <c r="ER40" s="13">
        <v>3</v>
      </c>
      <c r="ES40" s="13" t="s">
        <v>151</v>
      </c>
      <c r="ET40" s="13">
        <f>AX10</f>
        <v>4000</v>
      </c>
      <c r="EV40" s="13">
        <v>11</v>
      </c>
      <c r="EW40" s="13" t="s">
        <v>1461</v>
      </c>
      <c r="EX40" s="13">
        <v>2</v>
      </c>
      <c r="EY40" s="13">
        <v>3</v>
      </c>
      <c r="EZ40" s="13" t="s">
        <v>151</v>
      </c>
      <c r="FA40" s="13">
        <f>AX17</f>
        <v>4000</v>
      </c>
      <c r="FD40" s="13">
        <v>36</v>
      </c>
      <c r="FE40" s="13">
        <f t="shared" si="58"/>
        <v>3</v>
      </c>
      <c r="FF40" s="13" t="str">
        <f t="shared" si="99"/>
        <v>50级寄灵人洗练-12</v>
      </c>
      <c r="FG40" s="13">
        <f t="shared" si="100"/>
        <v>13</v>
      </c>
      <c r="FH40" s="13">
        <f t="shared" si="59"/>
        <v>12</v>
      </c>
      <c r="FI40" s="13">
        <f t="shared" si="60"/>
        <v>500</v>
      </c>
      <c r="FJ40" s="13" t="str">
        <f t="shared" si="61"/>
        <v>EffectResist</v>
      </c>
      <c r="FK40" s="13">
        <f t="shared" si="62"/>
        <v>1.7999999999999999E-2</v>
      </c>
      <c r="FL40" s="13">
        <f t="shared" si="101"/>
        <v>0.05</v>
      </c>
    </row>
    <row r="41" spans="1:168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13">
        <v>38</v>
      </c>
      <c r="CB41" s="13">
        <v>4</v>
      </c>
      <c r="CC41" s="13">
        <v>60</v>
      </c>
      <c r="CD41" s="13">
        <v>2</v>
      </c>
      <c r="CE41" s="13">
        <v>2</v>
      </c>
      <c r="CF41" s="13">
        <v>2</v>
      </c>
      <c r="CG41" s="13">
        <f t="shared" si="102"/>
        <v>2042020</v>
      </c>
      <c r="CH41" s="13" t="s">
        <v>1053</v>
      </c>
      <c r="CI41" s="13"/>
      <c r="CJ41" s="13">
        <v>8</v>
      </c>
      <c r="CK41" s="13">
        <f>SUM(CJ$6:CJ41)</f>
        <v>266</v>
      </c>
      <c r="CL41" s="13">
        <v>1</v>
      </c>
      <c r="CM41" s="13">
        <v>2</v>
      </c>
      <c r="CN41" s="13">
        <v>3</v>
      </c>
      <c r="CO41" s="13">
        <v>4</v>
      </c>
      <c r="CP41" s="13">
        <v>5</v>
      </c>
      <c r="CQ41" s="13">
        <v>6</v>
      </c>
      <c r="CR41" s="13">
        <v>7</v>
      </c>
      <c r="CS41" s="13">
        <v>8</v>
      </c>
      <c r="CT41" s="32"/>
      <c r="CV41" s="13">
        <v>37</v>
      </c>
      <c r="CW41" s="14">
        <f t="shared" si="42"/>
        <v>5</v>
      </c>
      <c r="CX41" s="14">
        <f t="shared" si="10"/>
        <v>1</v>
      </c>
      <c r="CY41" s="14">
        <f t="shared" si="11"/>
        <v>5</v>
      </c>
      <c r="CZ41" s="14">
        <f t="shared" si="12"/>
        <v>1</v>
      </c>
      <c r="DA41" s="14">
        <f t="shared" si="13"/>
        <v>2013015</v>
      </c>
      <c r="DB41" s="13" t="str">
        <f t="shared" si="14"/>
        <v>20级寄灵人紫色-鞋子</v>
      </c>
      <c r="DC41" s="14">
        <f t="shared" si="15"/>
        <v>1</v>
      </c>
      <c r="DD41" s="14">
        <f t="shared" si="16"/>
        <v>3</v>
      </c>
      <c r="DE41" s="14">
        <f t="shared" si="17"/>
        <v>20</v>
      </c>
      <c r="DF41" s="14">
        <f t="shared" si="18"/>
        <v>20</v>
      </c>
      <c r="DG41" s="14">
        <f t="shared" si="19"/>
        <v>5</v>
      </c>
      <c r="DH41" s="14" t="str">
        <f t="shared" si="20"/>
        <v/>
      </c>
      <c r="DI41" s="14">
        <f t="shared" si="43"/>
        <v>29</v>
      </c>
      <c r="DJ41" s="14">
        <f t="shared" si="21"/>
        <v>0</v>
      </c>
      <c r="DK41" s="14">
        <f t="shared" si="22"/>
        <v>0</v>
      </c>
      <c r="DL41" s="14">
        <f t="shared" si="23"/>
        <v>250</v>
      </c>
      <c r="DM41" s="14">
        <f t="shared" si="24"/>
        <v>0</v>
      </c>
      <c r="DN41" s="14">
        <f t="shared" si="25"/>
        <v>0</v>
      </c>
      <c r="DO41" s="14">
        <f t="shared" si="26"/>
        <v>29.96</v>
      </c>
      <c r="DP41" s="14">
        <f t="shared" si="44"/>
        <v>3</v>
      </c>
      <c r="DQ41" s="14">
        <f t="shared" si="45"/>
        <v>1</v>
      </c>
      <c r="DR41" s="14">
        <f t="shared" si="46"/>
        <v>11</v>
      </c>
      <c r="DU41" s="14">
        <f t="shared" si="27"/>
        <v>3</v>
      </c>
      <c r="DV41" s="14">
        <f t="shared" si="28"/>
        <v>0</v>
      </c>
      <c r="DW41" s="14">
        <f t="shared" si="47"/>
        <v>29</v>
      </c>
      <c r="DX41" s="14" t="str">
        <f t="shared" si="48"/>
        <v>HPExt</v>
      </c>
      <c r="DY41" s="14">
        <f t="shared" si="49"/>
        <v>250</v>
      </c>
      <c r="DZ41" s="14">
        <f t="shared" si="50"/>
        <v>29.96</v>
      </c>
      <c r="EA41" s="14" t="str">
        <f t="shared" si="51"/>
        <v/>
      </c>
      <c r="EB41" s="14" t="str">
        <f t="shared" si="52"/>
        <v/>
      </c>
      <c r="EC41" s="14" t="str">
        <f t="shared" si="53"/>
        <v/>
      </c>
      <c r="ED41" s="14">
        <f t="shared" si="54"/>
        <v>3</v>
      </c>
      <c r="EE41" s="14">
        <f t="shared" si="55"/>
        <v>1</v>
      </c>
      <c r="EF41" s="14">
        <f t="shared" si="56"/>
        <v>11</v>
      </c>
      <c r="EG41" s="25" t="s">
        <v>509</v>
      </c>
      <c r="EH41" s="14">
        <f t="shared" si="57"/>
        <v>25</v>
      </c>
      <c r="EK41" s="32"/>
      <c r="EL41" s="32"/>
      <c r="EM41" s="32"/>
      <c r="EN41" s="32"/>
      <c r="EO41" s="13">
        <v>12</v>
      </c>
      <c r="EP41" s="13" t="s">
        <v>1450</v>
      </c>
      <c r="EQ41" s="13">
        <v>3</v>
      </c>
      <c r="ER41" s="13">
        <v>5</v>
      </c>
      <c r="ES41" s="13" t="s">
        <v>450</v>
      </c>
      <c r="ET41" s="13">
        <v>0.3</v>
      </c>
      <c r="EV41" s="13">
        <v>11</v>
      </c>
      <c r="EW41" s="13" t="s">
        <v>1461</v>
      </c>
      <c r="EX41" s="13">
        <v>3</v>
      </c>
      <c r="EY41" s="13">
        <v>5</v>
      </c>
      <c r="EZ41" s="13" t="s">
        <v>450</v>
      </c>
      <c r="FA41" s="13">
        <v>0.3</v>
      </c>
      <c r="FD41" s="13">
        <v>37</v>
      </c>
      <c r="FE41" s="13">
        <f t="shared" si="58"/>
        <v>4</v>
      </c>
      <c r="FF41" s="13" t="str">
        <f t="shared" si="99"/>
        <v>70级寄灵人洗练-1</v>
      </c>
      <c r="FG41" s="13">
        <f t="shared" si="100"/>
        <v>14</v>
      </c>
      <c r="FH41" s="13">
        <f t="shared" si="59"/>
        <v>1</v>
      </c>
      <c r="FI41" s="13">
        <f t="shared" si="60"/>
        <v>1800</v>
      </c>
      <c r="FJ41" s="13" t="str">
        <f t="shared" si="61"/>
        <v>AtkExt</v>
      </c>
      <c r="FK41" s="13">
        <f t="shared" si="62"/>
        <v>64</v>
      </c>
      <c r="FL41" s="13">
        <f t="shared" si="101"/>
        <v>184</v>
      </c>
    </row>
    <row r="42" spans="1:168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13">
        <v>39</v>
      </c>
      <c r="CB42" s="13">
        <v>4</v>
      </c>
      <c r="CC42" s="13">
        <v>60</v>
      </c>
      <c r="CD42" s="13">
        <v>3</v>
      </c>
      <c r="CE42" s="13">
        <v>1</v>
      </c>
      <c r="CF42" s="13">
        <v>1</v>
      </c>
      <c r="CG42" s="13">
        <f t="shared" si="102"/>
        <v>2043010</v>
      </c>
      <c r="CH42" s="13" t="s">
        <v>1054</v>
      </c>
      <c r="CI42" s="13"/>
      <c r="CJ42" s="13">
        <v>8</v>
      </c>
      <c r="CK42" s="13">
        <f>SUM(CJ$6:CJ42)</f>
        <v>274</v>
      </c>
      <c r="CL42" s="13">
        <v>1</v>
      </c>
      <c r="CM42" s="13">
        <v>2</v>
      </c>
      <c r="CN42" s="13">
        <v>3</v>
      </c>
      <c r="CO42" s="13">
        <v>4</v>
      </c>
      <c r="CP42" s="13">
        <v>5</v>
      </c>
      <c r="CQ42" s="13">
        <v>6</v>
      </c>
      <c r="CR42" s="13">
        <v>7</v>
      </c>
      <c r="CS42" s="13">
        <v>8</v>
      </c>
      <c r="CT42" s="32"/>
      <c r="CV42" s="13">
        <v>38</v>
      </c>
      <c r="CW42" s="14">
        <f t="shared" si="42"/>
        <v>5</v>
      </c>
      <c r="CX42" s="14">
        <f t="shared" si="10"/>
        <v>1</v>
      </c>
      <c r="CY42" s="14">
        <f t="shared" si="11"/>
        <v>6</v>
      </c>
      <c r="CZ42" s="14">
        <f t="shared" si="12"/>
        <v>1</v>
      </c>
      <c r="DA42" s="14">
        <f t="shared" si="13"/>
        <v>2013016</v>
      </c>
      <c r="DB42" s="13" t="str">
        <f t="shared" si="14"/>
        <v>20级寄灵人紫色-护手</v>
      </c>
      <c r="DC42" s="14">
        <f t="shared" si="15"/>
        <v>1</v>
      </c>
      <c r="DD42" s="14">
        <f t="shared" si="16"/>
        <v>3</v>
      </c>
      <c r="DE42" s="14">
        <f t="shared" si="17"/>
        <v>20</v>
      </c>
      <c r="DF42" s="14">
        <f t="shared" si="18"/>
        <v>20</v>
      </c>
      <c r="DG42" s="14">
        <f t="shared" si="19"/>
        <v>6</v>
      </c>
      <c r="DH42" s="14" t="str">
        <f t="shared" si="20"/>
        <v/>
      </c>
      <c r="DI42" s="14">
        <f t="shared" si="43"/>
        <v>29</v>
      </c>
      <c r="DJ42" s="14">
        <f t="shared" si="21"/>
        <v>0</v>
      </c>
      <c r="DK42" s="14">
        <f t="shared" si="22"/>
        <v>0</v>
      </c>
      <c r="DL42" s="14">
        <f t="shared" si="23"/>
        <v>250</v>
      </c>
      <c r="DM42" s="14">
        <f t="shared" si="24"/>
        <v>0</v>
      </c>
      <c r="DN42" s="14">
        <f t="shared" si="25"/>
        <v>0</v>
      </c>
      <c r="DO42" s="14">
        <f t="shared" si="26"/>
        <v>29.96</v>
      </c>
      <c r="DP42" s="14">
        <f t="shared" si="44"/>
        <v>3</v>
      </c>
      <c r="DQ42" s="14">
        <f t="shared" si="45"/>
        <v>1</v>
      </c>
      <c r="DR42" s="14">
        <f t="shared" si="46"/>
        <v>11</v>
      </c>
      <c r="DU42" s="14">
        <f t="shared" si="27"/>
        <v>3</v>
      </c>
      <c r="DV42" s="14">
        <f t="shared" si="28"/>
        <v>0</v>
      </c>
      <c r="DW42" s="14">
        <f t="shared" si="47"/>
        <v>29</v>
      </c>
      <c r="DX42" s="14" t="str">
        <f t="shared" si="48"/>
        <v>HPExt</v>
      </c>
      <c r="DY42" s="14">
        <f t="shared" si="49"/>
        <v>250</v>
      </c>
      <c r="DZ42" s="14">
        <f t="shared" si="50"/>
        <v>29.96</v>
      </c>
      <c r="EA42" s="14" t="str">
        <f t="shared" si="51"/>
        <v/>
      </c>
      <c r="EB42" s="14" t="str">
        <f t="shared" si="52"/>
        <v/>
      </c>
      <c r="EC42" s="14" t="str">
        <f t="shared" si="53"/>
        <v/>
      </c>
      <c r="ED42" s="14">
        <f t="shared" si="54"/>
        <v>3</v>
      </c>
      <c r="EE42" s="14">
        <f t="shared" si="55"/>
        <v>1</v>
      </c>
      <c r="EF42" s="14">
        <f t="shared" si="56"/>
        <v>11</v>
      </c>
      <c r="EG42" s="25" t="s">
        <v>509</v>
      </c>
      <c r="EH42" s="14">
        <f t="shared" si="57"/>
        <v>25</v>
      </c>
      <c r="EK42" s="32"/>
      <c r="EL42" s="32"/>
      <c r="EM42" s="32"/>
      <c r="EN42" s="32"/>
      <c r="EO42" s="13">
        <v>13</v>
      </c>
      <c r="EP42" s="13" t="s">
        <v>1451</v>
      </c>
      <c r="EQ42" s="13">
        <v>1</v>
      </c>
      <c r="ER42" s="13">
        <v>2</v>
      </c>
      <c r="ES42" s="13" t="s">
        <v>151</v>
      </c>
      <c r="ET42" s="13">
        <f>AX11</f>
        <v>6000</v>
      </c>
      <c r="EV42" s="13">
        <v>12</v>
      </c>
      <c r="EW42" s="13" t="s">
        <v>1462</v>
      </c>
      <c r="EX42" s="13">
        <v>1</v>
      </c>
      <c r="EY42" s="13">
        <v>2</v>
      </c>
      <c r="EZ42" s="13" t="s">
        <v>151</v>
      </c>
      <c r="FA42" s="13">
        <f>AX18</f>
        <v>6000</v>
      </c>
      <c r="FD42" s="13">
        <v>38</v>
      </c>
      <c r="FE42" s="13">
        <f t="shared" si="58"/>
        <v>4</v>
      </c>
      <c r="FF42" s="13" t="str">
        <f t="shared" si="99"/>
        <v>70级寄灵人洗练-2</v>
      </c>
      <c r="FG42" s="13">
        <f t="shared" si="100"/>
        <v>14</v>
      </c>
      <c r="FH42" s="13">
        <f t="shared" si="59"/>
        <v>2</v>
      </c>
      <c r="FI42" s="13">
        <f t="shared" si="60"/>
        <v>1800</v>
      </c>
      <c r="FJ42" s="13" t="str">
        <f t="shared" si="61"/>
        <v>DefExt</v>
      </c>
      <c r="FK42" s="13">
        <f t="shared" si="62"/>
        <v>32</v>
      </c>
      <c r="FL42" s="13">
        <f t="shared" si="101"/>
        <v>93</v>
      </c>
    </row>
    <row r="43" spans="1:168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13">
        <v>40</v>
      </c>
      <c r="CB43" s="13">
        <v>4</v>
      </c>
      <c r="CC43" s="13">
        <v>60</v>
      </c>
      <c r="CD43" s="13">
        <v>3</v>
      </c>
      <c r="CE43" s="13">
        <v>2</v>
      </c>
      <c r="CF43" s="13">
        <v>2</v>
      </c>
      <c r="CG43" s="13">
        <f t="shared" si="102"/>
        <v>2043020</v>
      </c>
      <c r="CH43" s="13" t="s">
        <v>1055</v>
      </c>
      <c r="CI43" s="13"/>
      <c r="CJ43" s="13">
        <v>8</v>
      </c>
      <c r="CK43" s="13">
        <f>SUM(CJ$6:CJ43)</f>
        <v>282</v>
      </c>
      <c r="CL43" s="13">
        <v>1</v>
      </c>
      <c r="CM43" s="13">
        <v>2</v>
      </c>
      <c r="CN43" s="13">
        <v>3</v>
      </c>
      <c r="CO43" s="13">
        <v>4</v>
      </c>
      <c r="CP43" s="13">
        <v>5</v>
      </c>
      <c r="CQ43" s="13">
        <v>6</v>
      </c>
      <c r="CR43" s="13">
        <v>7</v>
      </c>
      <c r="CS43" s="13">
        <v>8</v>
      </c>
      <c r="CT43" s="32"/>
      <c r="CV43" s="13">
        <v>39</v>
      </c>
      <c r="CW43" s="14">
        <f t="shared" si="42"/>
        <v>5</v>
      </c>
      <c r="CX43" s="14">
        <f t="shared" si="10"/>
        <v>1</v>
      </c>
      <c r="CY43" s="14">
        <f t="shared" si="11"/>
        <v>7</v>
      </c>
      <c r="CZ43" s="14">
        <f t="shared" si="12"/>
        <v>1</v>
      </c>
      <c r="DA43" s="14">
        <f t="shared" si="13"/>
        <v>2013017</v>
      </c>
      <c r="DB43" s="13" t="str">
        <f t="shared" si="14"/>
        <v>20级寄灵人紫色-项链</v>
      </c>
      <c r="DC43" s="14">
        <f t="shared" si="15"/>
        <v>1</v>
      </c>
      <c r="DD43" s="14">
        <f t="shared" si="16"/>
        <v>3</v>
      </c>
      <c r="DE43" s="14">
        <f t="shared" si="17"/>
        <v>20</v>
      </c>
      <c r="DF43" s="14">
        <f t="shared" si="18"/>
        <v>20</v>
      </c>
      <c r="DG43" s="14">
        <f t="shared" si="19"/>
        <v>7</v>
      </c>
      <c r="DH43" s="14" t="str">
        <f t="shared" si="20"/>
        <v/>
      </c>
      <c r="DI43" s="14">
        <f t="shared" si="43"/>
        <v>45</v>
      </c>
      <c r="DJ43" s="14">
        <f t="shared" si="21"/>
        <v>33</v>
      </c>
      <c r="DK43" s="14">
        <f t="shared" si="22"/>
        <v>21</v>
      </c>
      <c r="DL43" s="14">
        <f t="shared" si="23"/>
        <v>0</v>
      </c>
      <c r="DM43" s="14">
        <f t="shared" si="24"/>
        <v>4</v>
      </c>
      <c r="DN43" s="14">
        <f t="shared" si="25"/>
        <v>2.5499999999999998</v>
      </c>
      <c r="DO43" s="14">
        <f t="shared" si="26"/>
        <v>0</v>
      </c>
      <c r="DP43" s="14">
        <f t="shared" si="44"/>
        <v>3</v>
      </c>
      <c r="DQ43" s="14">
        <f t="shared" si="45"/>
        <v>1</v>
      </c>
      <c r="DR43" s="14">
        <f t="shared" si="46"/>
        <v>11</v>
      </c>
      <c r="DU43" s="14">
        <f t="shared" si="27"/>
        <v>1</v>
      </c>
      <c r="DV43" s="14">
        <f t="shared" si="28"/>
        <v>2</v>
      </c>
      <c r="DW43" s="14">
        <f t="shared" si="47"/>
        <v>45</v>
      </c>
      <c r="DX43" s="14" t="str">
        <f t="shared" si="48"/>
        <v>AtkExt</v>
      </c>
      <c r="DY43" s="14">
        <f t="shared" si="49"/>
        <v>33</v>
      </c>
      <c r="DZ43" s="14">
        <f t="shared" si="50"/>
        <v>4</v>
      </c>
      <c r="EA43" s="14" t="str">
        <f t="shared" si="51"/>
        <v>DefExt</v>
      </c>
      <c r="EB43" s="14">
        <f t="shared" si="52"/>
        <v>21</v>
      </c>
      <c r="EC43" s="14">
        <f t="shared" si="53"/>
        <v>2.5499999999999998</v>
      </c>
      <c r="ED43" s="14">
        <f t="shared" si="54"/>
        <v>3</v>
      </c>
      <c r="EE43" s="14">
        <f t="shared" si="55"/>
        <v>1</v>
      </c>
      <c r="EF43" s="14">
        <f t="shared" si="56"/>
        <v>11</v>
      </c>
      <c r="EG43" s="25" t="s">
        <v>509</v>
      </c>
      <c r="EH43" s="14">
        <f t="shared" si="57"/>
        <v>25</v>
      </c>
      <c r="EK43" s="32"/>
      <c r="EL43" s="32"/>
      <c r="EM43" s="32"/>
      <c r="EN43" s="32"/>
      <c r="EO43" s="13">
        <v>13</v>
      </c>
      <c r="EP43" s="13" t="s">
        <v>1451</v>
      </c>
      <c r="EQ43" s="13">
        <v>2</v>
      </c>
      <c r="ER43" s="13">
        <v>3</v>
      </c>
      <c r="ES43" s="13" t="s">
        <v>153</v>
      </c>
      <c r="ET43" s="13">
        <f>AY11</f>
        <v>30000</v>
      </c>
      <c r="EV43" s="13">
        <v>12</v>
      </c>
      <c r="EW43" s="13" t="s">
        <v>1462</v>
      </c>
      <c r="EX43" s="13">
        <v>2</v>
      </c>
      <c r="EY43" s="13">
        <v>3</v>
      </c>
      <c r="EZ43" s="13" t="s">
        <v>153</v>
      </c>
      <c r="FA43" s="13">
        <f>AY18</f>
        <v>60000</v>
      </c>
      <c r="FD43" s="13">
        <v>39</v>
      </c>
      <c r="FE43" s="13">
        <f t="shared" si="58"/>
        <v>4</v>
      </c>
      <c r="FF43" s="13" t="str">
        <f t="shared" si="99"/>
        <v>70级寄灵人洗练-3</v>
      </c>
      <c r="FG43" s="13">
        <f t="shared" si="100"/>
        <v>14</v>
      </c>
      <c r="FH43" s="13">
        <f t="shared" si="59"/>
        <v>3</v>
      </c>
      <c r="FI43" s="13">
        <f t="shared" si="60"/>
        <v>2000</v>
      </c>
      <c r="FJ43" s="13" t="str">
        <f t="shared" si="61"/>
        <v>HPExt</v>
      </c>
      <c r="FK43" s="13">
        <f t="shared" si="62"/>
        <v>321</v>
      </c>
      <c r="FL43" s="13">
        <f t="shared" si="101"/>
        <v>919</v>
      </c>
    </row>
    <row r="44" spans="1:168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13">
        <v>41</v>
      </c>
      <c r="CB44" s="13">
        <v>4</v>
      </c>
      <c r="CC44" s="13">
        <v>60</v>
      </c>
      <c r="CD44" s="13">
        <v>4</v>
      </c>
      <c r="CE44" s="13">
        <v>1</v>
      </c>
      <c r="CF44" s="13">
        <v>1</v>
      </c>
      <c r="CG44" s="13">
        <f t="shared" si="102"/>
        <v>2044010</v>
      </c>
      <c r="CH44" s="13" t="s">
        <v>1056</v>
      </c>
      <c r="CI44" s="13"/>
      <c r="CJ44" s="13">
        <v>8</v>
      </c>
      <c r="CK44" s="13">
        <f>SUM(CJ$6:CJ44)</f>
        <v>290</v>
      </c>
      <c r="CL44" s="13">
        <v>1</v>
      </c>
      <c r="CM44" s="13">
        <v>2</v>
      </c>
      <c r="CN44" s="13">
        <v>3</v>
      </c>
      <c r="CO44" s="13">
        <v>4</v>
      </c>
      <c r="CP44" s="13">
        <v>5</v>
      </c>
      <c r="CQ44" s="13">
        <v>6</v>
      </c>
      <c r="CR44" s="13">
        <v>7</v>
      </c>
      <c r="CS44" s="13">
        <v>8</v>
      </c>
      <c r="CT44" s="32"/>
      <c r="CV44" s="13">
        <v>40</v>
      </c>
      <c r="CW44" s="14">
        <f t="shared" si="42"/>
        <v>5</v>
      </c>
      <c r="CX44" s="14">
        <f t="shared" si="10"/>
        <v>1</v>
      </c>
      <c r="CY44" s="14">
        <f t="shared" si="11"/>
        <v>8</v>
      </c>
      <c r="CZ44" s="14">
        <f t="shared" si="12"/>
        <v>1</v>
      </c>
      <c r="DA44" s="14">
        <f t="shared" si="13"/>
        <v>2013018</v>
      </c>
      <c r="DB44" s="13" t="str">
        <f t="shared" si="14"/>
        <v>20级寄灵人紫色-戒指</v>
      </c>
      <c r="DC44" s="14">
        <f t="shared" si="15"/>
        <v>1</v>
      </c>
      <c r="DD44" s="14">
        <f t="shared" si="16"/>
        <v>3</v>
      </c>
      <c r="DE44" s="14">
        <f t="shared" si="17"/>
        <v>20</v>
      </c>
      <c r="DF44" s="14">
        <f t="shared" si="18"/>
        <v>20</v>
      </c>
      <c r="DG44" s="14">
        <f t="shared" si="19"/>
        <v>8</v>
      </c>
      <c r="DH44" s="14" t="str">
        <f t="shared" si="20"/>
        <v/>
      </c>
      <c r="DI44" s="14">
        <f t="shared" si="43"/>
        <v>44</v>
      </c>
      <c r="DJ44" s="14">
        <f t="shared" si="21"/>
        <v>33</v>
      </c>
      <c r="DK44" s="14">
        <f t="shared" si="22"/>
        <v>0</v>
      </c>
      <c r="DL44" s="14">
        <f t="shared" si="23"/>
        <v>208</v>
      </c>
      <c r="DM44" s="14">
        <f t="shared" si="24"/>
        <v>4</v>
      </c>
      <c r="DN44" s="14">
        <f t="shared" si="25"/>
        <v>0</v>
      </c>
      <c r="DO44" s="14">
        <f t="shared" si="26"/>
        <v>24.97</v>
      </c>
      <c r="DP44" s="14">
        <f t="shared" si="44"/>
        <v>3</v>
      </c>
      <c r="DQ44" s="14">
        <f t="shared" si="45"/>
        <v>1</v>
      </c>
      <c r="DR44" s="14">
        <f t="shared" si="46"/>
        <v>11</v>
      </c>
      <c r="DU44" s="14">
        <f t="shared" si="27"/>
        <v>1</v>
      </c>
      <c r="DV44" s="14">
        <f t="shared" si="28"/>
        <v>3</v>
      </c>
      <c r="DW44" s="14">
        <f t="shared" si="47"/>
        <v>44</v>
      </c>
      <c r="DX44" s="14" t="str">
        <f t="shared" si="48"/>
        <v>AtkExt</v>
      </c>
      <c r="DY44" s="14">
        <f t="shared" si="49"/>
        <v>33</v>
      </c>
      <c r="DZ44" s="14">
        <f t="shared" si="50"/>
        <v>4</v>
      </c>
      <c r="EA44" s="14" t="str">
        <f t="shared" si="51"/>
        <v>HPExt</v>
      </c>
      <c r="EB44" s="14">
        <f t="shared" si="52"/>
        <v>208</v>
      </c>
      <c r="EC44" s="14">
        <f t="shared" si="53"/>
        <v>24.97</v>
      </c>
      <c r="ED44" s="14">
        <f t="shared" si="54"/>
        <v>3</v>
      </c>
      <c r="EE44" s="14">
        <f t="shared" si="55"/>
        <v>1</v>
      </c>
      <c r="EF44" s="14">
        <f t="shared" si="56"/>
        <v>11</v>
      </c>
      <c r="EG44" s="25" t="s">
        <v>509</v>
      </c>
      <c r="EH44" s="14">
        <f t="shared" si="57"/>
        <v>25</v>
      </c>
      <c r="EK44" s="32"/>
      <c r="EL44" s="32"/>
      <c r="EM44" s="32"/>
      <c r="EN44" s="32"/>
      <c r="EO44" s="13">
        <v>13</v>
      </c>
      <c r="EP44" s="13" t="s">
        <v>1451</v>
      </c>
      <c r="EQ44" s="13">
        <v>3</v>
      </c>
      <c r="ER44" s="13">
        <v>4</v>
      </c>
      <c r="ES44" s="13" t="s">
        <v>441</v>
      </c>
      <c r="ET44" s="13">
        <v>0.2</v>
      </c>
      <c r="EV44" s="13">
        <v>12</v>
      </c>
      <c r="EW44" s="13" t="s">
        <v>1462</v>
      </c>
      <c r="EX44" s="13">
        <v>3</v>
      </c>
      <c r="EY44" s="13">
        <v>4</v>
      </c>
      <c r="EZ44" s="13" t="s">
        <v>441</v>
      </c>
      <c r="FA44" s="13">
        <v>0.2</v>
      </c>
      <c r="FD44" s="13">
        <v>40</v>
      </c>
      <c r="FE44" s="13">
        <f t="shared" si="58"/>
        <v>4</v>
      </c>
      <c r="FF44" s="13" t="str">
        <f t="shared" si="99"/>
        <v>70级寄灵人洗练-4</v>
      </c>
      <c r="FG44" s="13">
        <f t="shared" si="100"/>
        <v>14</v>
      </c>
      <c r="FH44" s="13">
        <f t="shared" si="59"/>
        <v>4</v>
      </c>
      <c r="FI44" s="13">
        <f t="shared" si="60"/>
        <v>500</v>
      </c>
      <c r="FJ44" s="13" t="str">
        <f t="shared" si="61"/>
        <v>AtkRate</v>
      </c>
      <c r="FK44" s="13">
        <f t="shared" si="62"/>
        <v>1.4E-2</v>
      </c>
      <c r="FL44" s="13">
        <f t="shared" si="101"/>
        <v>0.04</v>
      </c>
    </row>
    <row r="45" spans="1:168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13">
        <v>42</v>
      </c>
      <c r="CB45" s="13">
        <v>4</v>
      </c>
      <c r="CC45" s="13">
        <v>60</v>
      </c>
      <c r="CD45" s="13">
        <v>4</v>
      </c>
      <c r="CE45" s="13">
        <v>2</v>
      </c>
      <c r="CF45" s="13">
        <v>2</v>
      </c>
      <c r="CG45" s="13">
        <f t="shared" si="102"/>
        <v>2044020</v>
      </c>
      <c r="CH45" s="13" t="s">
        <v>1057</v>
      </c>
      <c r="CI45" s="13"/>
      <c r="CJ45" s="13">
        <v>8</v>
      </c>
      <c r="CK45" s="13">
        <f>SUM(CJ$6:CJ45)</f>
        <v>298</v>
      </c>
      <c r="CL45" s="13">
        <v>1</v>
      </c>
      <c r="CM45" s="13">
        <v>2</v>
      </c>
      <c r="CN45" s="13">
        <v>3</v>
      </c>
      <c r="CO45" s="13">
        <v>4</v>
      </c>
      <c r="CP45" s="13">
        <v>5</v>
      </c>
      <c r="CQ45" s="13">
        <v>6</v>
      </c>
      <c r="CR45" s="13">
        <v>7</v>
      </c>
      <c r="CS45" s="13">
        <v>8</v>
      </c>
      <c r="CT45" s="32"/>
      <c r="CV45" s="13">
        <v>41</v>
      </c>
      <c r="CW45" s="14">
        <f t="shared" si="42"/>
        <v>6</v>
      </c>
      <c r="CX45" s="14">
        <f t="shared" si="10"/>
        <v>2</v>
      </c>
      <c r="CY45" s="14">
        <f t="shared" si="11"/>
        <v>1</v>
      </c>
      <c r="CZ45" s="14">
        <f t="shared" si="12"/>
        <v>1</v>
      </c>
      <c r="DA45" s="14">
        <f t="shared" si="13"/>
        <v>2013021</v>
      </c>
      <c r="DB45" s="13" t="str">
        <f t="shared" si="14"/>
        <v>20级守护灵紫色-武器</v>
      </c>
      <c r="DC45" s="14">
        <f t="shared" si="15"/>
        <v>2</v>
      </c>
      <c r="DD45" s="14">
        <f t="shared" si="16"/>
        <v>3</v>
      </c>
      <c r="DE45" s="14">
        <f t="shared" si="17"/>
        <v>135</v>
      </c>
      <c r="DF45" s="14">
        <f t="shared" si="18"/>
        <v>135</v>
      </c>
      <c r="DG45" s="14">
        <f t="shared" si="19"/>
        <v>1</v>
      </c>
      <c r="DH45" s="14" t="str">
        <f t="shared" si="20"/>
        <v/>
      </c>
      <c r="DI45" s="14">
        <f t="shared" si="43"/>
        <v>545</v>
      </c>
      <c r="DJ45" s="14">
        <f t="shared" si="21"/>
        <v>1599</v>
      </c>
      <c r="DK45" s="14">
        <f t="shared" si="22"/>
        <v>0</v>
      </c>
      <c r="DL45" s="14">
        <f t="shared" si="23"/>
        <v>0</v>
      </c>
      <c r="DM45" s="14">
        <f t="shared" si="24"/>
        <v>109.14</v>
      </c>
      <c r="DN45" s="14">
        <f t="shared" si="25"/>
        <v>0</v>
      </c>
      <c r="DO45" s="14">
        <f t="shared" si="26"/>
        <v>0</v>
      </c>
      <c r="DP45" s="14">
        <f t="shared" si="44"/>
        <v>3</v>
      </c>
      <c r="DQ45" s="14">
        <f t="shared" si="45"/>
        <v>1</v>
      </c>
      <c r="DR45" s="14">
        <f t="shared" si="46"/>
        <v>21</v>
      </c>
      <c r="DU45" s="14">
        <f t="shared" si="27"/>
        <v>1</v>
      </c>
      <c r="DV45" s="14">
        <f t="shared" si="28"/>
        <v>0</v>
      </c>
      <c r="DW45" s="14">
        <f t="shared" si="47"/>
        <v>545</v>
      </c>
      <c r="DX45" s="14" t="str">
        <f t="shared" si="48"/>
        <v>AtkExt</v>
      </c>
      <c r="DY45" s="14">
        <f t="shared" si="49"/>
        <v>1599</v>
      </c>
      <c r="DZ45" s="14">
        <f t="shared" si="50"/>
        <v>109.14</v>
      </c>
      <c r="EA45" s="14" t="str">
        <f t="shared" si="51"/>
        <v/>
      </c>
      <c r="EB45" s="14" t="str">
        <f t="shared" si="52"/>
        <v/>
      </c>
      <c r="EC45" s="14" t="str">
        <f t="shared" si="53"/>
        <v/>
      </c>
      <c r="ED45" s="14">
        <f t="shared" si="54"/>
        <v>3</v>
      </c>
      <c r="EE45" s="14">
        <f t="shared" si="55"/>
        <v>1</v>
      </c>
      <c r="EF45" s="14">
        <f t="shared" si="56"/>
        <v>21</v>
      </c>
      <c r="EG45" s="25" t="s">
        <v>509</v>
      </c>
      <c r="EH45" s="14">
        <f t="shared" si="57"/>
        <v>25</v>
      </c>
      <c r="EK45" s="32"/>
      <c r="EL45" s="32"/>
      <c r="EM45" s="32"/>
      <c r="EN45" s="32"/>
      <c r="EO45" s="13">
        <v>13</v>
      </c>
      <c r="EP45" s="13" t="s">
        <v>1451</v>
      </c>
      <c r="EQ45" s="13">
        <v>4</v>
      </c>
      <c r="ER45" s="13">
        <v>5</v>
      </c>
      <c r="ES45" s="13" t="s">
        <v>443</v>
      </c>
      <c r="ET45" s="13">
        <v>0.2</v>
      </c>
      <c r="EV45" s="13">
        <v>12</v>
      </c>
      <c r="EW45" s="13" t="s">
        <v>1462</v>
      </c>
      <c r="EX45" s="13">
        <v>4</v>
      </c>
      <c r="EY45" s="13">
        <v>5</v>
      </c>
      <c r="EZ45" s="13" t="s">
        <v>443</v>
      </c>
      <c r="FA45" s="13">
        <v>0.2</v>
      </c>
      <c r="FD45" s="13">
        <v>41</v>
      </c>
      <c r="FE45" s="13">
        <f t="shared" si="58"/>
        <v>4</v>
      </c>
      <c r="FF45" s="13" t="str">
        <f t="shared" si="99"/>
        <v>70级寄灵人洗练-5</v>
      </c>
      <c r="FG45" s="13">
        <f t="shared" si="100"/>
        <v>14</v>
      </c>
      <c r="FH45" s="13">
        <f t="shared" si="59"/>
        <v>5</v>
      </c>
      <c r="FI45" s="13">
        <f t="shared" si="60"/>
        <v>400</v>
      </c>
      <c r="FJ45" s="13" t="str">
        <f t="shared" si="61"/>
        <v>DefRate</v>
      </c>
      <c r="FK45" s="13">
        <f t="shared" si="62"/>
        <v>1.4E-2</v>
      </c>
      <c r="FL45" s="13">
        <f t="shared" si="101"/>
        <v>0.04</v>
      </c>
    </row>
    <row r="46" spans="1:168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13">
        <v>43</v>
      </c>
      <c r="CB46" s="13">
        <v>4</v>
      </c>
      <c r="CC46" s="13">
        <v>60</v>
      </c>
      <c r="CD46" s="13">
        <v>4</v>
      </c>
      <c r="CE46" s="13">
        <v>1</v>
      </c>
      <c r="CF46" s="13">
        <v>3</v>
      </c>
      <c r="CG46" s="13">
        <f t="shared" si="102"/>
        <v>2044030</v>
      </c>
      <c r="CH46" s="13" t="s">
        <v>1058</v>
      </c>
      <c r="CI46" s="13">
        <v>1041</v>
      </c>
      <c r="CJ46" s="13">
        <v>6</v>
      </c>
      <c r="CK46" s="13">
        <f>SUM(CJ$6:CJ46)</f>
        <v>304</v>
      </c>
      <c r="CL46" s="13">
        <v>1</v>
      </c>
      <c r="CM46" s="13">
        <v>2</v>
      </c>
      <c r="CN46" s="13">
        <v>3</v>
      </c>
      <c r="CO46" s="13">
        <v>4</v>
      </c>
      <c r="CP46" s="13">
        <v>5</v>
      </c>
      <c r="CQ46" s="13">
        <v>6</v>
      </c>
      <c r="CR46" s="13"/>
      <c r="CS46" s="13"/>
      <c r="CT46" s="32"/>
      <c r="CV46" s="13">
        <v>42</v>
      </c>
      <c r="CW46" s="14">
        <f t="shared" si="42"/>
        <v>6</v>
      </c>
      <c r="CX46" s="14">
        <f t="shared" si="10"/>
        <v>2</v>
      </c>
      <c r="CY46" s="14">
        <f t="shared" si="11"/>
        <v>2</v>
      </c>
      <c r="CZ46" s="14">
        <f t="shared" si="12"/>
        <v>1</v>
      </c>
      <c r="DA46" s="14">
        <f t="shared" si="13"/>
        <v>2013022</v>
      </c>
      <c r="DB46" s="13" t="str">
        <f t="shared" si="14"/>
        <v>20级守护灵紫色-头盔</v>
      </c>
      <c r="DC46" s="14">
        <f t="shared" si="15"/>
        <v>2</v>
      </c>
      <c r="DD46" s="14">
        <f t="shared" si="16"/>
        <v>3</v>
      </c>
      <c r="DE46" s="14">
        <f t="shared" si="17"/>
        <v>135</v>
      </c>
      <c r="DF46" s="14">
        <f t="shared" si="18"/>
        <v>135</v>
      </c>
      <c r="DG46" s="14">
        <f t="shared" si="19"/>
        <v>2</v>
      </c>
      <c r="DH46" s="14" t="str">
        <f t="shared" si="20"/>
        <v/>
      </c>
      <c r="DI46" s="14">
        <f t="shared" si="43"/>
        <v>272</v>
      </c>
      <c r="DJ46" s="14">
        <f t="shared" si="21"/>
        <v>0</v>
      </c>
      <c r="DK46" s="14">
        <f t="shared" si="22"/>
        <v>400</v>
      </c>
      <c r="DL46" s="14">
        <f t="shared" si="23"/>
        <v>0</v>
      </c>
      <c r="DM46" s="14">
        <f t="shared" si="24"/>
        <v>0</v>
      </c>
      <c r="DN46" s="14">
        <f t="shared" si="25"/>
        <v>27.29</v>
      </c>
      <c r="DO46" s="14">
        <f t="shared" si="26"/>
        <v>0</v>
      </c>
      <c r="DP46" s="14">
        <f t="shared" si="44"/>
        <v>3</v>
      </c>
      <c r="DQ46" s="14">
        <f t="shared" si="45"/>
        <v>1</v>
      </c>
      <c r="DR46" s="14">
        <f t="shared" si="46"/>
        <v>21</v>
      </c>
      <c r="DU46" s="14">
        <f t="shared" si="27"/>
        <v>2</v>
      </c>
      <c r="DV46" s="14">
        <f t="shared" si="28"/>
        <v>0</v>
      </c>
      <c r="DW46" s="14">
        <f t="shared" si="47"/>
        <v>272</v>
      </c>
      <c r="DX46" s="14" t="str">
        <f t="shared" si="48"/>
        <v>DefExt</v>
      </c>
      <c r="DY46" s="14">
        <f t="shared" si="49"/>
        <v>400</v>
      </c>
      <c r="DZ46" s="14">
        <f t="shared" si="50"/>
        <v>27.29</v>
      </c>
      <c r="EA46" s="14" t="str">
        <f t="shared" si="51"/>
        <v/>
      </c>
      <c r="EB46" s="14" t="str">
        <f t="shared" si="52"/>
        <v/>
      </c>
      <c r="EC46" s="14" t="str">
        <f t="shared" si="53"/>
        <v/>
      </c>
      <c r="ED46" s="14">
        <f t="shared" si="54"/>
        <v>3</v>
      </c>
      <c r="EE46" s="14">
        <f t="shared" si="55"/>
        <v>1</v>
      </c>
      <c r="EF46" s="14">
        <f t="shared" si="56"/>
        <v>21</v>
      </c>
      <c r="EG46" s="25" t="s">
        <v>509</v>
      </c>
      <c r="EH46" s="14">
        <f t="shared" si="57"/>
        <v>25</v>
      </c>
      <c r="EK46" s="32"/>
      <c r="EL46" s="32"/>
      <c r="EM46" s="32"/>
      <c r="EN46" s="32"/>
      <c r="EO46" s="13">
        <v>14</v>
      </c>
      <c r="EP46" s="13" t="s">
        <v>1452</v>
      </c>
      <c r="EQ46" s="13">
        <v>1</v>
      </c>
      <c r="ER46" s="13">
        <v>2</v>
      </c>
      <c r="ES46" s="13" t="s">
        <v>153</v>
      </c>
      <c r="ET46" s="13">
        <f>AY11</f>
        <v>30000</v>
      </c>
      <c r="EV46" s="13">
        <v>13</v>
      </c>
      <c r="EW46" s="13" t="s">
        <v>1463</v>
      </c>
      <c r="EX46" s="13">
        <v>1</v>
      </c>
      <c r="EY46" s="13">
        <v>2</v>
      </c>
      <c r="EZ46" s="13" t="s">
        <v>153</v>
      </c>
      <c r="FA46" s="13">
        <f>AY18</f>
        <v>60000</v>
      </c>
      <c r="FD46" s="13">
        <v>42</v>
      </c>
      <c r="FE46" s="13">
        <f t="shared" si="58"/>
        <v>4</v>
      </c>
      <c r="FF46" s="13" t="str">
        <f t="shared" si="99"/>
        <v>70级寄灵人洗练-6</v>
      </c>
      <c r="FG46" s="13">
        <f t="shared" si="100"/>
        <v>14</v>
      </c>
      <c r="FH46" s="13">
        <f t="shared" si="59"/>
        <v>6</v>
      </c>
      <c r="FI46" s="13">
        <f t="shared" si="60"/>
        <v>500</v>
      </c>
      <c r="FJ46" s="13" t="str">
        <f t="shared" si="61"/>
        <v>HPRate</v>
      </c>
      <c r="FK46" s="13">
        <f t="shared" si="62"/>
        <v>1.4E-2</v>
      </c>
      <c r="FL46" s="13">
        <f t="shared" si="101"/>
        <v>0.04</v>
      </c>
    </row>
    <row r="47" spans="1:168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13">
        <v>44</v>
      </c>
      <c r="CB47" s="13">
        <v>4</v>
      </c>
      <c r="CC47" s="13">
        <v>60</v>
      </c>
      <c r="CD47" s="13">
        <v>4</v>
      </c>
      <c r="CE47" s="13">
        <v>2</v>
      </c>
      <c r="CF47" s="13">
        <v>4</v>
      </c>
      <c r="CG47" s="13">
        <f t="shared" si="102"/>
        <v>2044040</v>
      </c>
      <c r="CH47" s="13" t="s">
        <v>1059</v>
      </c>
      <c r="CI47" s="13">
        <v>2041</v>
      </c>
      <c r="CJ47" s="13">
        <v>6</v>
      </c>
      <c r="CK47" s="13">
        <f>SUM(CJ$6:CJ47)</f>
        <v>310</v>
      </c>
      <c r="CL47" s="13">
        <v>1</v>
      </c>
      <c r="CM47" s="13">
        <v>2</v>
      </c>
      <c r="CN47" s="13">
        <v>3</v>
      </c>
      <c r="CO47" s="13">
        <v>4</v>
      </c>
      <c r="CP47" s="13">
        <v>5</v>
      </c>
      <c r="CQ47" s="13">
        <v>6</v>
      </c>
      <c r="CR47" s="13"/>
      <c r="CS47" s="13"/>
      <c r="CT47" s="32"/>
      <c r="CV47" s="13">
        <v>43</v>
      </c>
      <c r="CW47" s="14">
        <f t="shared" si="42"/>
        <v>6</v>
      </c>
      <c r="CX47" s="14">
        <f t="shared" si="10"/>
        <v>2</v>
      </c>
      <c r="CY47" s="14">
        <f t="shared" si="11"/>
        <v>3</v>
      </c>
      <c r="CZ47" s="14">
        <f t="shared" si="12"/>
        <v>1</v>
      </c>
      <c r="DA47" s="14">
        <f t="shared" si="13"/>
        <v>2013023</v>
      </c>
      <c r="DB47" s="13" t="str">
        <f t="shared" si="14"/>
        <v>20级守护灵紫色-肩甲</v>
      </c>
      <c r="DC47" s="14">
        <f t="shared" si="15"/>
        <v>2</v>
      </c>
      <c r="DD47" s="14">
        <f t="shared" si="16"/>
        <v>3</v>
      </c>
      <c r="DE47" s="14">
        <f t="shared" si="17"/>
        <v>135</v>
      </c>
      <c r="DF47" s="14">
        <f t="shared" si="18"/>
        <v>135</v>
      </c>
      <c r="DG47" s="14">
        <f t="shared" si="19"/>
        <v>3</v>
      </c>
      <c r="DH47" s="14" t="str">
        <f t="shared" si="20"/>
        <v/>
      </c>
      <c r="DI47" s="14">
        <f t="shared" si="43"/>
        <v>272</v>
      </c>
      <c r="DJ47" s="14">
        <f t="shared" si="21"/>
        <v>0</v>
      </c>
      <c r="DK47" s="14">
        <f t="shared" si="22"/>
        <v>200</v>
      </c>
      <c r="DL47" s="14">
        <f t="shared" si="23"/>
        <v>2000</v>
      </c>
      <c r="DM47" s="14">
        <f t="shared" si="24"/>
        <v>0</v>
      </c>
      <c r="DN47" s="14">
        <f t="shared" si="25"/>
        <v>13.64</v>
      </c>
      <c r="DO47" s="14">
        <f t="shared" si="26"/>
        <v>136.36000000000001</v>
      </c>
      <c r="DP47" s="14">
        <f t="shared" si="44"/>
        <v>3</v>
      </c>
      <c r="DQ47" s="14">
        <f t="shared" si="45"/>
        <v>1</v>
      </c>
      <c r="DR47" s="14">
        <f t="shared" si="46"/>
        <v>21</v>
      </c>
      <c r="DU47" s="14">
        <f t="shared" si="27"/>
        <v>2</v>
      </c>
      <c r="DV47" s="14">
        <f t="shared" si="28"/>
        <v>3</v>
      </c>
      <c r="DW47" s="14">
        <f t="shared" si="47"/>
        <v>272</v>
      </c>
      <c r="DX47" s="14" t="str">
        <f t="shared" si="48"/>
        <v>DefExt</v>
      </c>
      <c r="DY47" s="14">
        <f t="shared" si="49"/>
        <v>200</v>
      </c>
      <c r="DZ47" s="14">
        <f t="shared" si="50"/>
        <v>13.64</v>
      </c>
      <c r="EA47" s="14" t="str">
        <f t="shared" si="51"/>
        <v>HPExt</v>
      </c>
      <c r="EB47" s="14">
        <f t="shared" si="52"/>
        <v>2000</v>
      </c>
      <c r="EC47" s="14">
        <f t="shared" si="53"/>
        <v>136.36000000000001</v>
      </c>
      <c r="ED47" s="14">
        <f t="shared" si="54"/>
        <v>3</v>
      </c>
      <c r="EE47" s="14">
        <f t="shared" si="55"/>
        <v>1</v>
      </c>
      <c r="EF47" s="14">
        <f t="shared" si="56"/>
        <v>21</v>
      </c>
      <c r="EG47" s="25" t="s">
        <v>509</v>
      </c>
      <c r="EH47" s="14">
        <f t="shared" si="57"/>
        <v>25</v>
      </c>
      <c r="EK47" s="32"/>
      <c r="EL47" s="32"/>
      <c r="EM47" s="32"/>
      <c r="EN47" s="32"/>
      <c r="EO47" s="13">
        <v>14</v>
      </c>
      <c r="EP47" s="13" t="s">
        <v>1452</v>
      </c>
      <c r="EQ47" s="13">
        <v>2</v>
      </c>
      <c r="ER47" s="13">
        <v>3</v>
      </c>
      <c r="ES47" s="13" t="s">
        <v>151</v>
      </c>
      <c r="ET47" s="13">
        <f>AX11</f>
        <v>6000</v>
      </c>
      <c r="EV47" s="13">
        <v>13</v>
      </c>
      <c r="EW47" s="13" t="s">
        <v>1463</v>
      </c>
      <c r="EX47" s="13">
        <v>2</v>
      </c>
      <c r="EY47" s="13">
        <v>3</v>
      </c>
      <c r="EZ47" s="13" t="s">
        <v>151</v>
      </c>
      <c r="FA47" s="13">
        <f>AX18</f>
        <v>6000</v>
      </c>
      <c r="FD47" s="13">
        <v>43</v>
      </c>
      <c r="FE47" s="13">
        <f t="shared" si="58"/>
        <v>4</v>
      </c>
      <c r="FF47" s="13" t="str">
        <f t="shared" si="99"/>
        <v>70级寄灵人洗练-7</v>
      </c>
      <c r="FG47" s="13">
        <f t="shared" si="100"/>
        <v>14</v>
      </c>
      <c r="FH47" s="13">
        <f t="shared" si="59"/>
        <v>7</v>
      </c>
      <c r="FI47" s="13">
        <f t="shared" si="60"/>
        <v>500</v>
      </c>
      <c r="FJ47" s="13" t="str">
        <f t="shared" si="61"/>
        <v>Crit</v>
      </c>
      <c r="FK47" s="13">
        <f t="shared" si="62"/>
        <v>1.0999999999999999E-2</v>
      </c>
      <c r="FL47" s="13">
        <f t="shared" si="101"/>
        <v>0.03</v>
      </c>
    </row>
    <row r="48" spans="1:168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13">
        <v>45</v>
      </c>
      <c r="CB48" s="13">
        <v>4</v>
      </c>
      <c r="CC48" s="13">
        <v>60</v>
      </c>
      <c r="CD48" s="13">
        <v>4</v>
      </c>
      <c r="CE48" s="13">
        <v>1</v>
      </c>
      <c r="CF48" s="13">
        <v>5</v>
      </c>
      <c r="CG48" s="13">
        <f t="shared" si="102"/>
        <v>2044050</v>
      </c>
      <c r="CH48" s="13" t="s">
        <v>1060</v>
      </c>
      <c r="CI48" s="13">
        <v>1042</v>
      </c>
      <c r="CJ48" s="13">
        <v>6</v>
      </c>
      <c r="CK48" s="13">
        <f>SUM(CJ$6:CJ48)</f>
        <v>316</v>
      </c>
      <c r="CL48" s="13">
        <v>1</v>
      </c>
      <c r="CM48" s="13">
        <v>4</v>
      </c>
      <c r="CN48" s="13">
        <v>5</v>
      </c>
      <c r="CO48" s="13">
        <v>6</v>
      </c>
      <c r="CP48" s="13">
        <v>7</v>
      </c>
      <c r="CQ48" s="13">
        <v>8</v>
      </c>
      <c r="CR48" s="13"/>
      <c r="CS48" s="13"/>
      <c r="CT48" s="32"/>
      <c r="CV48" s="13">
        <v>44</v>
      </c>
      <c r="CW48" s="14">
        <f t="shared" si="42"/>
        <v>6</v>
      </c>
      <c r="CX48" s="14">
        <f t="shared" si="10"/>
        <v>2</v>
      </c>
      <c r="CY48" s="14">
        <f t="shared" si="11"/>
        <v>4</v>
      </c>
      <c r="CZ48" s="14">
        <f t="shared" si="12"/>
        <v>1</v>
      </c>
      <c r="DA48" s="14">
        <f t="shared" si="13"/>
        <v>2013024</v>
      </c>
      <c r="DB48" s="13" t="str">
        <f t="shared" si="14"/>
        <v>20级守护灵紫色-衣服</v>
      </c>
      <c r="DC48" s="14">
        <f t="shared" si="15"/>
        <v>2</v>
      </c>
      <c r="DD48" s="14">
        <f t="shared" si="16"/>
        <v>3</v>
      </c>
      <c r="DE48" s="14">
        <f t="shared" si="17"/>
        <v>135</v>
      </c>
      <c r="DF48" s="14">
        <f t="shared" si="18"/>
        <v>135</v>
      </c>
      <c r="DG48" s="14">
        <f t="shared" si="19"/>
        <v>4</v>
      </c>
      <c r="DH48" s="14" t="str">
        <f t="shared" si="20"/>
        <v/>
      </c>
      <c r="DI48" s="14">
        <f t="shared" si="43"/>
        <v>272</v>
      </c>
      <c r="DJ48" s="14">
        <f t="shared" si="21"/>
        <v>0</v>
      </c>
      <c r="DK48" s="14">
        <f t="shared" si="22"/>
        <v>400</v>
      </c>
      <c r="DL48" s="14">
        <f t="shared" si="23"/>
        <v>0</v>
      </c>
      <c r="DM48" s="14">
        <f t="shared" si="24"/>
        <v>0</v>
      </c>
      <c r="DN48" s="14">
        <f t="shared" si="25"/>
        <v>27.29</v>
      </c>
      <c r="DO48" s="14">
        <f t="shared" si="26"/>
        <v>0</v>
      </c>
      <c r="DP48" s="14">
        <f t="shared" si="44"/>
        <v>3</v>
      </c>
      <c r="DQ48" s="14">
        <f t="shared" si="45"/>
        <v>1</v>
      </c>
      <c r="DR48" s="14">
        <f t="shared" si="46"/>
        <v>21</v>
      </c>
      <c r="DU48" s="14">
        <f t="shared" si="27"/>
        <v>2</v>
      </c>
      <c r="DV48" s="14">
        <f t="shared" si="28"/>
        <v>0</v>
      </c>
      <c r="DW48" s="14">
        <f t="shared" si="47"/>
        <v>272</v>
      </c>
      <c r="DX48" s="14" t="str">
        <f t="shared" si="48"/>
        <v>DefExt</v>
      </c>
      <c r="DY48" s="14">
        <f t="shared" si="49"/>
        <v>400</v>
      </c>
      <c r="DZ48" s="14">
        <f t="shared" si="50"/>
        <v>27.29</v>
      </c>
      <c r="EA48" s="14" t="str">
        <f t="shared" si="51"/>
        <v/>
      </c>
      <c r="EB48" s="14" t="str">
        <f t="shared" si="52"/>
        <v/>
      </c>
      <c r="EC48" s="14" t="str">
        <f t="shared" si="53"/>
        <v/>
      </c>
      <c r="ED48" s="14">
        <f t="shared" si="54"/>
        <v>3</v>
      </c>
      <c r="EE48" s="14">
        <f t="shared" si="55"/>
        <v>1</v>
      </c>
      <c r="EF48" s="14">
        <f t="shared" si="56"/>
        <v>21</v>
      </c>
      <c r="EG48" s="25" t="s">
        <v>509</v>
      </c>
      <c r="EH48" s="14">
        <f t="shared" si="57"/>
        <v>25</v>
      </c>
      <c r="EK48" s="32"/>
      <c r="EL48" s="32"/>
      <c r="EM48" s="32"/>
      <c r="EN48" s="32"/>
      <c r="EO48" s="13">
        <v>14</v>
      </c>
      <c r="EP48" s="13" t="s">
        <v>1452</v>
      </c>
      <c r="EQ48" s="13">
        <v>3</v>
      </c>
      <c r="ER48" s="13">
        <v>5</v>
      </c>
      <c r="ES48" s="13" t="s">
        <v>446</v>
      </c>
      <c r="ET48" s="13">
        <v>0.3</v>
      </c>
      <c r="EV48" s="13">
        <v>13</v>
      </c>
      <c r="EW48" s="13" t="s">
        <v>1463</v>
      </c>
      <c r="EX48" s="13">
        <v>3</v>
      </c>
      <c r="EY48" s="13">
        <v>5</v>
      </c>
      <c r="EZ48" s="13" t="s">
        <v>446</v>
      </c>
      <c r="FA48" s="13">
        <v>0.3</v>
      </c>
      <c r="FD48" s="13">
        <v>44</v>
      </c>
      <c r="FE48" s="13">
        <f t="shared" si="58"/>
        <v>4</v>
      </c>
      <c r="FF48" s="13" t="str">
        <f t="shared" si="99"/>
        <v>70级寄灵人洗练-8</v>
      </c>
      <c r="FG48" s="13">
        <f t="shared" si="100"/>
        <v>14</v>
      </c>
      <c r="FH48" s="13">
        <f t="shared" si="59"/>
        <v>8</v>
      </c>
      <c r="FI48" s="13">
        <f t="shared" si="60"/>
        <v>500</v>
      </c>
      <c r="FJ48" s="13" t="str">
        <f t="shared" si="61"/>
        <v>CritRate</v>
      </c>
      <c r="FK48" s="13">
        <f t="shared" si="62"/>
        <v>2.8000000000000001E-2</v>
      </c>
      <c r="FL48" s="13">
        <f t="shared" si="101"/>
        <v>0.08</v>
      </c>
    </row>
    <row r="49" spans="1:168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13">
        <v>46</v>
      </c>
      <c r="CB49" s="13">
        <v>4</v>
      </c>
      <c r="CC49" s="13">
        <v>60</v>
      </c>
      <c r="CD49" s="13">
        <v>4</v>
      </c>
      <c r="CE49" s="13">
        <v>2</v>
      </c>
      <c r="CF49" s="13">
        <v>6</v>
      </c>
      <c r="CG49" s="13">
        <f t="shared" si="102"/>
        <v>2044060</v>
      </c>
      <c r="CH49" s="13" t="s">
        <v>1061</v>
      </c>
      <c r="CI49" s="13">
        <v>2042</v>
      </c>
      <c r="CJ49" s="13">
        <v>6</v>
      </c>
      <c r="CK49" s="13">
        <f>SUM(CJ$6:CJ49)</f>
        <v>322</v>
      </c>
      <c r="CL49" s="13">
        <v>1</v>
      </c>
      <c r="CM49" s="13">
        <v>4</v>
      </c>
      <c r="CN49" s="13">
        <v>5</v>
      </c>
      <c r="CO49" s="13">
        <v>6</v>
      </c>
      <c r="CP49" s="13">
        <v>7</v>
      </c>
      <c r="CQ49" s="13">
        <v>8</v>
      </c>
      <c r="CR49" s="13"/>
      <c r="CS49" s="13"/>
      <c r="CT49" s="32"/>
      <c r="CV49" s="13">
        <v>45</v>
      </c>
      <c r="CW49" s="14">
        <f t="shared" si="42"/>
        <v>6</v>
      </c>
      <c r="CX49" s="14">
        <f t="shared" si="10"/>
        <v>2</v>
      </c>
      <c r="CY49" s="14">
        <f t="shared" si="11"/>
        <v>5</v>
      </c>
      <c r="CZ49" s="14">
        <f t="shared" si="12"/>
        <v>1</v>
      </c>
      <c r="DA49" s="14">
        <f t="shared" si="13"/>
        <v>2013025</v>
      </c>
      <c r="DB49" s="13" t="str">
        <f t="shared" si="14"/>
        <v>20级守护灵紫色-鞋子</v>
      </c>
      <c r="DC49" s="14">
        <f t="shared" si="15"/>
        <v>2</v>
      </c>
      <c r="DD49" s="14">
        <f t="shared" si="16"/>
        <v>3</v>
      </c>
      <c r="DE49" s="14">
        <f t="shared" si="17"/>
        <v>135</v>
      </c>
      <c r="DF49" s="14">
        <f t="shared" si="18"/>
        <v>135</v>
      </c>
      <c r="DG49" s="14">
        <f t="shared" si="19"/>
        <v>5</v>
      </c>
      <c r="DH49" s="14" t="str">
        <f t="shared" si="20"/>
        <v/>
      </c>
      <c r="DI49" s="14">
        <f t="shared" si="43"/>
        <v>272</v>
      </c>
      <c r="DJ49" s="14">
        <f t="shared" si="21"/>
        <v>0</v>
      </c>
      <c r="DK49" s="14">
        <f t="shared" si="22"/>
        <v>0</v>
      </c>
      <c r="DL49" s="14">
        <f t="shared" si="23"/>
        <v>4000</v>
      </c>
      <c r="DM49" s="14">
        <f t="shared" si="24"/>
        <v>0</v>
      </c>
      <c r="DN49" s="14">
        <f t="shared" si="25"/>
        <v>0</v>
      </c>
      <c r="DO49" s="14">
        <f t="shared" si="26"/>
        <v>272.72000000000003</v>
      </c>
      <c r="DP49" s="14">
        <f t="shared" si="44"/>
        <v>3</v>
      </c>
      <c r="DQ49" s="14">
        <f t="shared" si="45"/>
        <v>1</v>
      </c>
      <c r="DR49" s="14">
        <f t="shared" si="46"/>
        <v>21</v>
      </c>
      <c r="DU49" s="14">
        <f t="shared" si="27"/>
        <v>3</v>
      </c>
      <c r="DV49" s="14">
        <f t="shared" si="28"/>
        <v>0</v>
      </c>
      <c r="DW49" s="14">
        <f t="shared" si="47"/>
        <v>272</v>
      </c>
      <c r="DX49" s="14" t="str">
        <f t="shared" si="48"/>
        <v>HPExt</v>
      </c>
      <c r="DY49" s="14">
        <f t="shared" si="49"/>
        <v>4000</v>
      </c>
      <c r="DZ49" s="14">
        <f t="shared" si="50"/>
        <v>272.72000000000003</v>
      </c>
      <c r="EA49" s="14" t="str">
        <f t="shared" si="51"/>
        <v/>
      </c>
      <c r="EB49" s="14" t="str">
        <f t="shared" si="52"/>
        <v/>
      </c>
      <c r="EC49" s="14" t="str">
        <f t="shared" si="53"/>
        <v/>
      </c>
      <c r="ED49" s="14">
        <f t="shared" si="54"/>
        <v>3</v>
      </c>
      <c r="EE49" s="14">
        <f t="shared" si="55"/>
        <v>1</v>
      </c>
      <c r="EF49" s="14">
        <f t="shared" si="56"/>
        <v>21</v>
      </c>
      <c r="EG49" s="25" t="s">
        <v>509</v>
      </c>
      <c r="EH49" s="14">
        <f t="shared" si="57"/>
        <v>25</v>
      </c>
      <c r="EK49" s="32"/>
      <c r="EL49" s="32"/>
      <c r="EM49" s="32"/>
      <c r="EN49" s="32"/>
      <c r="EO49" s="13">
        <v>15</v>
      </c>
      <c r="EP49" s="13" t="s">
        <v>1453</v>
      </c>
      <c r="EQ49" s="13">
        <v>1</v>
      </c>
      <c r="ER49" s="13">
        <v>2</v>
      </c>
      <c r="ES49" s="13" t="s">
        <v>452</v>
      </c>
      <c r="ET49" s="13">
        <f>AX11</f>
        <v>6000</v>
      </c>
      <c r="EV49" s="13">
        <v>14</v>
      </c>
      <c r="EW49" s="13" t="s">
        <v>1464</v>
      </c>
      <c r="EX49" s="13">
        <v>1</v>
      </c>
      <c r="EY49" s="13">
        <v>2</v>
      </c>
      <c r="EZ49" s="13" t="s">
        <v>452</v>
      </c>
      <c r="FA49" s="13">
        <f>AX18</f>
        <v>6000</v>
      </c>
      <c r="FD49" s="13">
        <v>45</v>
      </c>
      <c r="FE49" s="13">
        <f t="shared" si="58"/>
        <v>4</v>
      </c>
      <c r="FF49" s="13" t="str">
        <f t="shared" si="99"/>
        <v>70级寄灵人洗练-9</v>
      </c>
      <c r="FG49" s="13">
        <f t="shared" si="100"/>
        <v>14</v>
      </c>
      <c r="FH49" s="13">
        <f t="shared" si="59"/>
        <v>9</v>
      </c>
      <c r="FI49" s="13">
        <f t="shared" si="60"/>
        <v>500</v>
      </c>
      <c r="FJ49" s="13" t="str">
        <f t="shared" si="61"/>
        <v>DefIgnor</v>
      </c>
      <c r="FK49" s="13">
        <f t="shared" si="62"/>
        <v>1.0999999999999999E-2</v>
      </c>
      <c r="FL49" s="13">
        <f t="shared" si="101"/>
        <v>0.03</v>
      </c>
    </row>
    <row r="50" spans="1:168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13">
        <v>47</v>
      </c>
      <c r="CB50" s="13">
        <v>5</v>
      </c>
      <c r="CC50" s="13">
        <v>80</v>
      </c>
      <c r="CD50" s="13">
        <v>1</v>
      </c>
      <c r="CE50" s="13">
        <v>1</v>
      </c>
      <c r="CF50" s="13">
        <v>1</v>
      </c>
      <c r="CG50" s="13">
        <f t="shared" si="102"/>
        <v>2051010</v>
      </c>
      <c r="CH50" s="13" t="s">
        <v>512</v>
      </c>
      <c r="CI50" s="13"/>
      <c r="CJ50" s="13">
        <v>8</v>
      </c>
      <c r="CK50" s="13">
        <f>SUM(CJ$6:CJ50)</f>
        <v>330</v>
      </c>
      <c r="CL50" s="13">
        <v>1</v>
      </c>
      <c r="CM50" s="13">
        <v>2</v>
      </c>
      <c r="CN50" s="13">
        <v>3</v>
      </c>
      <c r="CO50" s="13">
        <v>4</v>
      </c>
      <c r="CP50" s="13">
        <v>5</v>
      </c>
      <c r="CQ50" s="13">
        <v>6</v>
      </c>
      <c r="CR50" s="13">
        <v>7</v>
      </c>
      <c r="CS50" s="13">
        <v>8</v>
      </c>
      <c r="CT50" s="32"/>
      <c r="CV50" s="13">
        <v>46</v>
      </c>
      <c r="CW50" s="14">
        <f t="shared" si="42"/>
        <v>6</v>
      </c>
      <c r="CX50" s="14">
        <f t="shared" si="10"/>
        <v>2</v>
      </c>
      <c r="CY50" s="14">
        <f t="shared" si="11"/>
        <v>6</v>
      </c>
      <c r="CZ50" s="14">
        <f t="shared" si="12"/>
        <v>1</v>
      </c>
      <c r="DA50" s="14">
        <f t="shared" si="13"/>
        <v>2013026</v>
      </c>
      <c r="DB50" s="13" t="str">
        <f t="shared" si="14"/>
        <v>20级守护灵紫色-护手</v>
      </c>
      <c r="DC50" s="14">
        <f t="shared" si="15"/>
        <v>2</v>
      </c>
      <c r="DD50" s="14">
        <f t="shared" si="16"/>
        <v>3</v>
      </c>
      <c r="DE50" s="14">
        <f t="shared" si="17"/>
        <v>135</v>
      </c>
      <c r="DF50" s="14">
        <f t="shared" si="18"/>
        <v>135</v>
      </c>
      <c r="DG50" s="14">
        <f t="shared" si="19"/>
        <v>6</v>
      </c>
      <c r="DH50" s="14" t="str">
        <f t="shared" si="20"/>
        <v/>
      </c>
      <c r="DI50" s="14">
        <f t="shared" si="43"/>
        <v>272</v>
      </c>
      <c r="DJ50" s="14">
        <f t="shared" si="21"/>
        <v>0</v>
      </c>
      <c r="DK50" s="14">
        <f t="shared" si="22"/>
        <v>0</v>
      </c>
      <c r="DL50" s="14">
        <f t="shared" si="23"/>
        <v>4000</v>
      </c>
      <c r="DM50" s="14">
        <f t="shared" si="24"/>
        <v>0</v>
      </c>
      <c r="DN50" s="14">
        <f t="shared" si="25"/>
        <v>0</v>
      </c>
      <c r="DO50" s="14">
        <f t="shared" si="26"/>
        <v>272.72000000000003</v>
      </c>
      <c r="DP50" s="14">
        <f t="shared" si="44"/>
        <v>3</v>
      </c>
      <c r="DQ50" s="14">
        <f t="shared" si="45"/>
        <v>1</v>
      </c>
      <c r="DR50" s="14">
        <f t="shared" si="46"/>
        <v>21</v>
      </c>
      <c r="DU50" s="14">
        <f t="shared" si="27"/>
        <v>3</v>
      </c>
      <c r="DV50" s="14">
        <f t="shared" si="28"/>
        <v>0</v>
      </c>
      <c r="DW50" s="14">
        <f t="shared" si="47"/>
        <v>272</v>
      </c>
      <c r="DX50" s="14" t="str">
        <f t="shared" si="48"/>
        <v>HPExt</v>
      </c>
      <c r="DY50" s="14">
        <f t="shared" si="49"/>
        <v>4000</v>
      </c>
      <c r="DZ50" s="14">
        <f t="shared" si="50"/>
        <v>272.72000000000003</v>
      </c>
      <c r="EA50" s="14" t="str">
        <f t="shared" si="51"/>
        <v/>
      </c>
      <c r="EB50" s="14" t="str">
        <f t="shared" si="52"/>
        <v/>
      </c>
      <c r="EC50" s="14" t="str">
        <f t="shared" si="53"/>
        <v/>
      </c>
      <c r="ED50" s="14">
        <f t="shared" si="54"/>
        <v>3</v>
      </c>
      <c r="EE50" s="14">
        <f t="shared" si="55"/>
        <v>1</v>
      </c>
      <c r="EF50" s="14">
        <f t="shared" si="56"/>
        <v>21</v>
      </c>
      <c r="EG50" s="25" t="s">
        <v>509</v>
      </c>
      <c r="EH50" s="14">
        <f t="shared" si="57"/>
        <v>25</v>
      </c>
      <c r="EK50" s="32"/>
      <c r="EL50" s="32"/>
      <c r="EM50" s="32"/>
      <c r="EN50" s="32"/>
      <c r="EO50" s="13">
        <v>15</v>
      </c>
      <c r="EP50" s="13" t="s">
        <v>1453</v>
      </c>
      <c r="EQ50" s="13">
        <v>2</v>
      </c>
      <c r="ER50" s="13">
        <v>3</v>
      </c>
      <c r="ES50" s="13" t="s">
        <v>453</v>
      </c>
      <c r="ET50" s="13">
        <f>AY11</f>
        <v>30000</v>
      </c>
      <c r="EV50" s="13">
        <v>14</v>
      </c>
      <c r="EW50" s="13" t="s">
        <v>1464</v>
      </c>
      <c r="EX50" s="13">
        <v>2</v>
      </c>
      <c r="EY50" s="13">
        <v>3</v>
      </c>
      <c r="EZ50" s="13" t="s">
        <v>453</v>
      </c>
      <c r="FA50" s="13">
        <f>AY18</f>
        <v>60000</v>
      </c>
      <c r="FD50" s="13">
        <v>46</v>
      </c>
      <c r="FE50" s="13">
        <f t="shared" si="58"/>
        <v>4</v>
      </c>
      <c r="FF50" s="13" t="str">
        <f t="shared" si="99"/>
        <v>70级寄灵人洗练-10</v>
      </c>
      <c r="FG50" s="13">
        <f t="shared" si="100"/>
        <v>14</v>
      </c>
      <c r="FH50" s="13">
        <f t="shared" si="59"/>
        <v>10</v>
      </c>
      <c r="FI50" s="13">
        <f t="shared" si="60"/>
        <v>500</v>
      </c>
      <c r="FJ50" s="13" t="str">
        <f t="shared" si="61"/>
        <v>Block</v>
      </c>
      <c r="FK50" s="13">
        <f t="shared" si="62"/>
        <v>1.0999999999999999E-2</v>
      </c>
      <c r="FL50" s="13">
        <f t="shared" si="101"/>
        <v>0.03</v>
      </c>
    </row>
    <row r="51" spans="1:168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13">
        <v>48</v>
      </c>
      <c r="CB51" s="13">
        <v>5</v>
      </c>
      <c r="CC51" s="13">
        <v>80</v>
      </c>
      <c r="CD51" s="13">
        <v>1</v>
      </c>
      <c r="CE51" s="13">
        <v>2</v>
      </c>
      <c r="CF51" s="13">
        <v>2</v>
      </c>
      <c r="CG51" s="13">
        <f t="shared" si="102"/>
        <v>2051020</v>
      </c>
      <c r="CH51" s="13" t="s">
        <v>513</v>
      </c>
      <c r="CI51" s="13"/>
      <c r="CJ51" s="13">
        <v>8</v>
      </c>
      <c r="CK51" s="13">
        <f>SUM(CJ$6:CJ51)</f>
        <v>338</v>
      </c>
      <c r="CL51" s="13">
        <v>1</v>
      </c>
      <c r="CM51" s="13">
        <v>2</v>
      </c>
      <c r="CN51" s="13">
        <v>3</v>
      </c>
      <c r="CO51" s="13">
        <v>4</v>
      </c>
      <c r="CP51" s="13">
        <v>5</v>
      </c>
      <c r="CQ51" s="13">
        <v>6</v>
      </c>
      <c r="CR51" s="13">
        <v>7</v>
      </c>
      <c r="CS51" s="13">
        <v>8</v>
      </c>
      <c r="CT51" s="32"/>
      <c r="CV51" s="13">
        <v>47</v>
      </c>
      <c r="CW51" s="14">
        <f t="shared" si="42"/>
        <v>6</v>
      </c>
      <c r="CX51" s="14">
        <f t="shared" si="10"/>
        <v>2</v>
      </c>
      <c r="CY51" s="14">
        <f t="shared" si="11"/>
        <v>7</v>
      </c>
      <c r="CZ51" s="14">
        <f t="shared" si="12"/>
        <v>1</v>
      </c>
      <c r="DA51" s="14">
        <f t="shared" si="13"/>
        <v>2013027</v>
      </c>
      <c r="DB51" s="13" t="str">
        <f t="shared" si="14"/>
        <v>20级守护灵紫色-项链</v>
      </c>
      <c r="DC51" s="14">
        <f t="shared" si="15"/>
        <v>2</v>
      </c>
      <c r="DD51" s="14">
        <f t="shared" si="16"/>
        <v>3</v>
      </c>
      <c r="DE51" s="14">
        <f t="shared" si="17"/>
        <v>135</v>
      </c>
      <c r="DF51" s="14">
        <f t="shared" si="18"/>
        <v>135</v>
      </c>
      <c r="DG51" s="14">
        <f t="shared" si="19"/>
        <v>7</v>
      </c>
      <c r="DH51" s="14" t="str">
        <f t="shared" si="20"/>
        <v/>
      </c>
      <c r="DI51" s="14">
        <f t="shared" si="43"/>
        <v>409</v>
      </c>
      <c r="DJ51" s="14">
        <f t="shared" si="21"/>
        <v>533</v>
      </c>
      <c r="DK51" s="14">
        <f t="shared" si="22"/>
        <v>334</v>
      </c>
      <c r="DL51" s="14">
        <f t="shared" si="23"/>
        <v>0</v>
      </c>
      <c r="DM51" s="14">
        <f t="shared" si="24"/>
        <v>36.380000000000003</v>
      </c>
      <c r="DN51" s="14">
        <f t="shared" si="25"/>
        <v>22.74</v>
      </c>
      <c r="DO51" s="14">
        <f t="shared" si="26"/>
        <v>0</v>
      </c>
      <c r="DP51" s="14">
        <f t="shared" si="44"/>
        <v>3</v>
      </c>
      <c r="DQ51" s="14">
        <f t="shared" si="45"/>
        <v>1</v>
      </c>
      <c r="DR51" s="14">
        <f t="shared" si="46"/>
        <v>21</v>
      </c>
      <c r="DU51" s="14">
        <f t="shared" si="27"/>
        <v>1</v>
      </c>
      <c r="DV51" s="14">
        <f t="shared" si="28"/>
        <v>2</v>
      </c>
      <c r="DW51" s="14">
        <f t="shared" si="47"/>
        <v>409</v>
      </c>
      <c r="DX51" s="14" t="str">
        <f t="shared" si="48"/>
        <v>AtkExt</v>
      </c>
      <c r="DY51" s="14">
        <f t="shared" si="49"/>
        <v>533</v>
      </c>
      <c r="DZ51" s="14">
        <f t="shared" si="50"/>
        <v>36.380000000000003</v>
      </c>
      <c r="EA51" s="14" t="str">
        <f t="shared" si="51"/>
        <v>DefExt</v>
      </c>
      <c r="EB51" s="14">
        <f t="shared" si="52"/>
        <v>334</v>
      </c>
      <c r="EC51" s="14">
        <f t="shared" si="53"/>
        <v>22.74</v>
      </c>
      <c r="ED51" s="14">
        <f t="shared" si="54"/>
        <v>3</v>
      </c>
      <c r="EE51" s="14">
        <f t="shared" si="55"/>
        <v>1</v>
      </c>
      <c r="EF51" s="14">
        <f t="shared" si="56"/>
        <v>21</v>
      </c>
      <c r="EG51" s="25" t="s">
        <v>509</v>
      </c>
      <c r="EH51" s="14">
        <f t="shared" si="57"/>
        <v>25</v>
      </c>
      <c r="EK51" s="32"/>
      <c r="EL51" s="32"/>
      <c r="EM51" s="32"/>
      <c r="EN51" s="32"/>
      <c r="EO51" s="13">
        <v>15</v>
      </c>
      <c r="EP51" s="13" t="s">
        <v>1453</v>
      </c>
      <c r="EQ51" s="13">
        <v>3</v>
      </c>
      <c r="ER51" s="13">
        <v>5</v>
      </c>
      <c r="ES51" s="13" t="s">
        <v>450</v>
      </c>
      <c r="ET51" s="13">
        <v>0.3</v>
      </c>
      <c r="EV51" s="13">
        <v>14</v>
      </c>
      <c r="EW51" s="13" t="s">
        <v>1464</v>
      </c>
      <c r="EX51" s="13">
        <v>3</v>
      </c>
      <c r="EY51" s="13">
        <v>5</v>
      </c>
      <c r="EZ51" s="13" t="s">
        <v>450</v>
      </c>
      <c r="FA51" s="13">
        <v>0.3</v>
      </c>
      <c r="FD51" s="13">
        <v>47</v>
      </c>
      <c r="FE51" s="13">
        <f t="shared" si="58"/>
        <v>4</v>
      </c>
      <c r="FF51" s="13" t="str">
        <f t="shared" si="99"/>
        <v>70级寄灵人洗练-11</v>
      </c>
      <c r="FG51" s="13">
        <f t="shared" si="100"/>
        <v>14</v>
      </c>
      <c r="FH51" s="13">
        <f t="shared" si="59"/>
        <v>11</v>
      </c>
      <c r="FI51" s="13">
        <f t="shared" si="60"/>
        <v>500</v>
      </c>
      <c r="FJ51" s="13" t="str">
        <f t="shared" si="61"/>
        <v>EffectHit</v>
      </c>
      <c r="FK51" s="13">
        <f t="shared" si="62"/>
        <v>1.7999999999999999E-2</v>
      </c>
      <c r="FL51" s="13">
        <f t="shared" si="101"/>
        <v>0.05</v>
      </c>
    </row>
    <row r="52" spans="1:168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13">
        <v>49</v>
      </c>
      <c r="CB52" s="13">
        <v>5</v>
      </c>
      <c r="CC52" s="13">
        <v>80</v>
      </c>
      <c r="CD52" s="13">
        <v>2</v>
      </c>
      <c r="CE52" s="13">
        <v>1</v>
      </c>
      <c r="CF52" s="13">
        <v>1</v>
      </c>
      <c r="CG52" s="13">
        <f t="shared" si="102"/>
        <v>2052010</v>
      </c>
      <c r="CH52" s="13" t="s">
        <v>514</v>
      </c>
      <c r="CI52" s="13"/>
      <c r="CJ52" s="13">
        <v>8</v>
      </c>
      <c r="CK52" s="13">
        <f>SUM(CJ$6:CJ52)</f>
        <v>346</v>
      </c>
      <c r="CL52" s="13">
        <v>1</v>
      </c>
      <c r="CM52" s="13">
        <v>2</v>
      </c>
      <c r="CN52" s="13">
        <v>3</v>
      </c>
      <c r="CO52" s="13">
        <v>4</v>
      </c>
      <c r="CP52" s="13">
        <v>5</v>
      </c>
      <c r="CQ52" s="13">
        <v>6</v>
      </c>
      <c r="CR52" s="13">
        <v>7</v>
      </c>
      <c r="CS52" s="13">
        <v>8</v>
      </c>
      <c r="CT52" s="32"/>
      <c r="CV52" s="13">
        <v>48</v>
      </c>
      <c r="CW52" s="14">
        <f t="shared" si="42"/>
        <v>6</v>
      </c>
      <c r="CX52" s="14">
        <f t="shared" si="10"/>
        <v>2</v>
      </c>
      <c r="CY52" s="14">
        <f t="shared" si="11"/>
        <v>8</v>
      </c>
      <c r="CZ52" s="14">
        <f t="shared" si="12"/>
        <v>1</v>
      </c>
      <c r="DA52" s="14">
        <f t="shared" si="13"/>
        <v>2013028</v>
      </c>
      <c r="DB52" s="13" t="str">
        <f t="shared" si="14"/>
        <v>20级守护灵紫色-戒指</v>
      </c>
      <c r="DC52" s="14">
        <f t="shared" si="15"/>
        <v>2</v>
      </c>
      <c r="DD52" s="14">
        <f t="shared" si="16"/>
        <v>3</v>
      </c>
      <c r="DE52" s="14">
        <f t="shared" si="17"/>
        <v>135</v>
      </c>
      <c r="DF52" s="14">
        <f t="shared" si="18"/>
        <v>135</v>
      </c>
      <c r="DG52" s="14">
        <f t="shared" si="19"/>
        <v>8</v>
      </c>
      <c r="DH52" s="14" t="str">
        <f t="shared" si="20"/>
        <v/>
      </c>
      <c r="DI52" s="14">
        <f t="shared" si="43"/>
        <v>409</v>
      </c>
      <c r="DJ52" s="14">
        <f t="shared" si="21"/>
        <v>533</v>
      </c>
      <c r="DK52" s="14">
        <f t="shared" si="22"/>
        <v>0</v>
      </c>
      <c r="DL52" s="14">
        <f t="shared" si="23"/>
        <v>3333</v>
      </c>
      <c r="DM52" s="14">
        <f t="shared" si="24"/>
        <v>36.380000000000003</v>
      </c>
      <c r="DN52" s="14">
        <f t="shared" si="25"/>
        <v>0</v>
      </c>
      <c r="DO52" s="14">
        <f t="shared" si="26"/>
        <v>227.27</v>
      </c>
      <c r="DP52" s="14">
        <f t="shared" si="44"/>
        <v>3</v>
      </c>
      <c r="DQ52" s="14">
        <f t="shared" si="45"/>
        <v>1</v>
      </c>
      <c r="DR52" s="14">
        <f t="shared" si="46"/>
        <v>21</v>
      </c>
      <c r="DU52" s="14">
        <f t="shared" si="27"/>
        <v>1</v>
      </c>
      <c r="DV52" s="14">
        <f t="shared" si="28"/>
        <v>3</v>
      </c>
      <c r="DW52" s="14">
        <f t="shared" si="47"/>
        <v>409</v>
      </c>
      <c r="DX52" s="14" t="str">
        <f t="shared" si="48"/>
        <v>AtkExt</v>
      </c>
      <c r="DY52" s="14">
        <f t="shared" si="49"/>
        <v>533</v>
      </c>
      <c r="DZ52" s="14">
        <f t="shared" si="50"/>
        <v>36.380000000000003</v>
      </c>
      <c r="EA52" s="14" t="str">
        <f t="shared" si="51"/>
        <v>HPExt</v>
      </c>
      <c r="EB52" s="14">
        <f t="shared" si="52"/>
        <v>3333</v>
      </c>
      <c r="EC52" s="14">
        <f t="shared" si="53"/>
        <v>227.27</v>
      </c>
      <c r="ED52" s="14">
        <f t="shared" si="54"/>
        <v>3</v>
      </c>
      <c r="EE52" s="14">
        <f t="shared" si="55"/>
        <v>1</v>
      </c>
      <c r="EF52" s="14">
        <f t="shared" si="56"/>
        <v>21</v>
      </c>
      <c r="EG52" s="25" t="s">
        <v>509</v>
      </c>
      <c r="EH52" s="14">
        <f t="shared" si="57"/>
        <v>25</v>
      </c>
      <c r="EK52" s="32"/>
      <c r="EL52" s="32"/>
      <c r="EM52" s="32"/>
      <c r="EN52" s="32"/>
      <c r="EP52" s="32"/>
      <c r="EQ52" s="32"/>
      <c r="EW52" s="32"/>
      <c r="EX52" s="32"/>
      <c r="FD52" s="13">
        <v>48</v>
      </c>
      <c r="FE52" s="13">
        <f t="shared" si="58"/>
        <v>4</v>
      </c>
      <c r="FF52" s="13" t="str">
        <f t="shared" si="99"/>
        <v>70级寄灵人洗练-12</v>
      </c>
      <c r="FG52" s="13">
        <f t="shared" si="100"/>
        <v>14</v>
      </c>
      <c r="FH52" s="13">
        <f t="shared" si="59"/>
        <v>12</v>
      </c>
      <c r="FI52" s="13">
        <f t="shared" si="60"/>
        <v>500</v>
      </c>
      <c r="FJ52" s="13" t="str">
        <f t="shared" si="61"/>
        <v>EffectResist</v>
      </c>
      <c r="FK52" s="13">
        <f t="shared" si="62"/>
        <v>1.7999999999999999E-2</v>
      </c>
      <c r="FL52" s="13">
        <f t="shared" si="101"/>
        <v>0.05</v>
      </c>
    </row>
    <row r="53" spans="1:168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13">
        <v>50</v>
      </c>
      <c r="CB53" s="13">
        <v>5</v>
      </c>
      <c r="CC53" s="13">
        <v>80</v>
      </c>
      <c r="CD53" s="13">
        <v>2</v>
      </c>
      <c r="CE53" s="13">
        <v>2</v>
      </c>
      <c r="CF53" s="13">
        <v>2</v>
      </c>
      <c r="CG53" s="13">
        <f t="shared" si="102"/>
        <v>2052020</v>
      </c>
      <c r="CH53" s="13" t="s">
        <v>515</v>
      </c>
      <c r="CI53" s="13"/>
      <c r="CJ53" s="13">
        <v>8</v>
      </c>
      <c r="CK53" s="13">
        <f>SUM(CJ$6:CJ53)</f>
        <v>354</v>
      </c>
      <c r="CL53" s="13">
        <v>1</v>
      </c>
      <c r="CM53" s="13">
        <v>2</v>
      </c>
      <c r="CN53" s="13">
        <v>3</v>
      </c>
      <c r="CO53" s="13">
        <v>4</v>
      </c>
      <c r="CP53" s="13">
        <v>5</v>
      </c>
      <c r="CQ53" s="13">
        <v>6</v>
      </c>
      <c r="CR53" s="13">
        <v>7</v>
      </c>
      <c r="CS53" s="13">
        <v>8</v>
      </c>
      <c r="CT53" s="32"/>
      <c r="CV53" s="13">
        <v>49</v>
      </c>
      <c r="CW53" s="14">
        <f t="shared" si="42"/>
        <v>7</v>
      </c>
      <c r="CX53" s="14">
        <f t="shared" si="10"/>
        <v>1</v>
      </c>
      <c r="CY53" s="14">
        <f t="shared" si="11"/>
        <v>1</v>
      </c>
      <c r="CZ53" s="14">
        <f t="shared" si="12"/>
        <v>1</v>
      </c>
      <c r="DA53" s="14">
        <f t="shared" si="13"/>
        <v>2014011</v>
      </c>
      <c r="DB53" s="13" t="str">
        <f t="shared" si="14"/>
        <v>20级寄灵人橙色-武器</v>
      </c>
      <c r="DC53" s="14">
        <f t="shared" si="15"/>
        <v>1</v>
      </c>
      <c r="DD53" s="14">
        <f t="shared" si="16"/>
        <v>4</v>
      </c>
      <c r="DE53" s="14">
        <f t="shared" si="17"/>
        <v>20</v>
      </c>
      <c r="DF53" s="14">
        <f t="shared" si="18"/>
        <v>20</v>
      </c>
      <c r="DG53" s="14">
        <f t="shared" si="19"/>
        <v>1</v>
      </c>
      <c r="DH53" s="14" t="str">
        <f t="shared" si="20"/>
        <v/>
      </c>
      <c r="DI53" s="14">
        <f t="shared" si="43"/>
        <v>70</v>
      </c>
      <c r="DJ53" s="14">
        <f t="shared" si="21"/>
        <v>117</v>
      </c>
      <c r="DK53" s="14">
        <f t="shared" si="22"/>
        <v>0</v>
      </c>
      <c r="DL53" s="14">
        <f t="shared" si="23"/>
        <v>0</v>
      </c>
      <c r="DM53" s="14">
        <f t="shared" si="24"/>
        <v>14.1</v>
      </c>
      <c r="DN53" s="14">
        <f t="shared" si="25"/>
        <v>0</v>
      </c>
      <c r="DO53" s="14">
        <f t="shared" si="26"/>
        <v>0</v>
      </c>
      <c r="DP53" s="14">
        <f t="shared" si="44"/>
        <v>4</v>
      </c>
      <c r="DQ53" s="14">
        <f t="shared" si="45"/>
        <v>2</v>
      </c>
      <c r="DR53" s="14">
        <f t="shared" si="46"/>
        <v>11</v>
      </c>
      <c r="DU53" s="14">
        <f t="shared" si="27"/>
        <v>1</v>
      </c>
      <c r="DV53" s="14">
        <f t="shared" si="28"/>
        <v>0</v>
      </c>
      <c r="DW53" s="14">
        <f t="shared" si="47"/>
        <v>70</v>
      </c>
      <c r="DX53" s="14" t="str">
        <f t="shared" si="48"/>
        <v>AtkExt</v>
      </c>
      <c r="DY53" s="14">
        <f t="shared" si="49"/>
        <v>117</v>
      </c>
      <c r="DZ53" s="14">
        <f t="shared" si="50"/>
        <v>14.1</v>
      </c>
      <c r="EA53" s="14" t="str">
        <f t="shared" si="51"/>
        <v/>
      </c>
      <c r="EB53" s="14" t="str">
        <f t="shared" si="52"/>
        <v/>
      </c>
      <c r="EC53" s="14" t="str">
        <f t="shared" si="53"/>
        <v/>
      </c>
      <c r="ED53" s="14">
        <f t="shared" si="54"/>
        <v>4</v>
      </c>
      <c r="EE53" s="14">
        <f t="shared" si="55"/>
        <v>2</v>
      </c>
      <c r="EF53" s="14">
        <f t="shared" si="56"/>
        <v>11</v>
      </c>
      <c r="EG53" s="25" t="s">
        <v>509</v>
      </c>
      <c r="EH53" s="14">
        <f t="shared" si="57"/>
        <v>50</v>
      </c>
      <c r="EK53" s="32"/>
      <c r="EL53" s="32"/>
      <c r="EM53" s="32"/>
      <c r="EN53" s="32"/>
      <c r="EP53" s="32"/>
      <c r="EQ53" s="32"/>
      <c r="EW53" s="32"/>
      <c r="EX53" s="32"/>
      <c r="FD53" s="13">
        <v>49</v>
      </c>
      <c r="FE53" s="13">
        <f t="shared" si="58"/>
        <v>5</v>
      </c>
      <c r="FF53" s="13" t="str">
        <f t="shared" si="99"/>
        <v>90级寄灵人洗练-1</v>
      </c>
      <c r="FG53" s="13">
        <f t="shared" si="100"/>
        <v>15</v>
      </c>
      <c r="FH53" s="13">
        <f t="shared" si="59"/>
        <v>1</v>
      </c>
      <c r="FI53" s="13">
        <f t="shared" si="60"/>
        <v>1800</v>
      </c>
      <c r="FJ53" s="13" t="str">
        <f t="shared" si="61"/>
        <v>AtkExt</v>
      </c>
      <c r="FK53" s="13">
        <f t="shared" si="62"/>
        <v>82</v>
      </c>
      <c r="FL53" s="13">
        <f t="shared" si="101"/>
        <v>235</v>
      </c>
    </row>
    <row r="54" spans="1:168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13">
        <v>51</v>
      </c>
      <c r="CB54" s="13">
        <v>5</v>
      </c>
      <c r="CC54" s="13">
        <v>80</v>
      </c>
      <c r="CD54" s="13">
        <v>3</v>
      </c>
      <c r="CE54" s="13">
        <v>1</v>
      </c>
      <c r="CF54" s="13">
        <v>1</v>
      </c>
      <c r="CG54" s="13">
        <f t="shared" si="102"/>
        <v>2053010</v>
      </c>
      <c r="CH54" s="13" t="s">
        <v>516</v>
      </c>
      <c r="CI54" s="13"/>
      <c r="CJ54" s="13">
        <v>8</v>
      </c>
      <c r="CK54" s="13">
        <f>SUM(CJ$6:CJ54)</f>
        <v>362</v>
      </c>
      <c r="CL54" s="13">
        <v>1</v>
      </c>
      <c r="CM54" s="13">
        <v>2</v>
      </c>
      <c r="CN54" s="13">
        <v>3</v>
      </c>
      <c r="CO54" s="13">
        <v>4</v>
      </c>
      <c r="CP54" s="13">
        <v>5</v>
      </c>
      <c r="CQ54" s="13">
        <v>6</v>
      </c>
      <c r="CR54" s="13">
        <v>7</v>
      </c>
      <c r="CS54" s="13">
        <v>8</v>
      </c>
      <c r="CT54" s="32"/>
      <c r="CV54" s="13">
        <v>50</v>
      </c>
      <c r="CW54" s="14">
        <f t="shared" si="42"/>
        <v>7</v>
      </c>
      <c r="CX54" s="14">
        <f t="shared" si="10"/>
        <v>1</v>
      </c>
      <c r="CY54" s="14">
        <f t="shared" si="11"/>
        <v>2</v>
      </c>
      <c r="CZ54" s="14">
        <f t="shared" si="12"/>
        <v>1</v>
      </c>
      <c r="DA54" s="14">
        <f t="shared" si="13"/>
        <v>2014012</v>
      </c>
      <c r="DB54" s="13" t="str">
        <f t="shared" si="14"/>
        <v>20级寄灵人橙色-头盔</v>
      </c>
      <c r="DC54" s="14">
        <f t="shared" si="15"/>
        <v>1</v>
      </c>
      <c r="DD54" s="14">
        <f t="shared" si="16"/>
        <v>4</v>
      </c>
      <c r="DE54" s="14">
        <f t="shared" si="17"/>
        <v>20</v>
      </c>
      <c r="DF54" s="14">
        <f t="shared" si="18"/>
        <v>20</v>
      </c>
      <c r="DG54" s="14">
        <f t="shared" si="19"/>
        <v>2</v>
      </c>
      <c r="DH54" s="14" t="str">
        <f t="shared" si="20"/>
        <v/>
      </c>
      <c r="DI54" s="14">
        <f t="shared" si="43"/>
        <v>36</v>
      </c>
      <c r="DJ54" s="14">
        <f t="shared" si="21"/>
        <v>0</v>
      </c>
      <c r="DK54" s="14">
        <f t="shared" si="22"/>
        <v>30</v>
      </c>
      <c r="DL54" s="14">
        <f t="shared" si="23"/>
        <v>0</v>
      </c>
      <c r="DM54" s="14">
        <f t="shared" si="24"/>
        <v>0</v>
      </c>
      <c r="DN54" s="14">
        <f t="shared" si="25"/>
        <v>3.6</v>
      </c>
      <c r="DO54" s="14">
        <f t="shared" si="26"/>
        <v>0</v>
      </c>
      <c r="DP54" s="14">
        <f t="shared" si="44"/>
        <v>4</v>
      </c>
      <c r="DQ54" s="14">
        <f t="shared" si="45"/>
        <v>2</v>
      </c>
      <c r="DR54" s="14">
        <f t="shared" si="46"/>
        <v>11</v>
      </c>
      <c r="DU54" s="14">
        <f t="shared" si="27"/>
        <v>2</v>
      </c>
      <c r="DV54" s="14">
        <f t="shared" si="28"/>
        <v>0</v>
      </c>
      <c r="DW54" s="14">
        <f t="shared" si="47"/>
        <v>36</v>
      </c>
      <c r="DX54" s="14" t="str">
        <f t="shared" si="48"/>
        <v>DefExt</v>
      </c>
      <c r="DY54" s="14">
        <f t="shared" si="49"/>
        <v>30</v>
      </c>
      <c r="DZ54" s="14">
        <f t="shared" si="50"/>
        <v>3.6</v>
      </c>
      <c r="EA54" s="14" t="str">
        <f t="shared" si="51"/>
        <v/>
      </c>
      <c r="EB54" s="14" t="str">
        <f t="shared" si="52"/>
        <v/>
      </c>
      <c r="EC54" s="14" t="str">
        <f t="shared" si="53"/>
        <v/>
      </c>
      <c r="ED54" s="14">
        <f t="shared" si="54"/>
        <v>4</v>
      </c>
      <c r="EE54" s="14">
        <f t="shared" si="55"/>
        <v>2</v>
      </c>
      <c r="EF54" s="14">
        <f t="shared" si="56"/>
        <v>11</v>
      </c>
      <c r="EG54" s="25" t="s">
        <v>509</v>
      </c>
      <c r="EH54" s="14">
        <f t="shared" si="57"/>
        <v>50</v>
      </c>
      <c r="EK54" s="32"/>
      <c r="EL54" s="32"/>
      <c r="EM54" s="32"/>
      <c r="EN54" s="32"/>
      <c r="EP54" s="32"/>
      <c r="EQ54" s="32"/>
      <c r="EW54" s="32"/>
      <c r="EX54" s="32"/>
      <c r="FD54" s="13">
        <v>50</v>
      </c>
      <c r="FE54" s="13">
        <f t="shared" si="58"/>
        <v>5</v>
      </c>
      <c r="FF54" s="13" t="str">
        <f t="shared" si="99"/>
        <v>90级寄灵人洗练-2</v>
      </c>
      <c r="FG54" s="13">
        <f t="shared" si="100"/>
        <v>15</v>
      </c>
      <c r="FH54" s="13">
        <f t="shared" si="59"/>
        <v>2</v>
      </c>
      <c r="FI54" s="13">
        <f t="shared" si="60"/>
        <v>1800</v>
      </c>
      <c r="FJ54" s="13" t="str">
        <f t="shared" si="61"/>
        <v>DefExt</v>
      </c>
      <c r="FK54" s="13">
        <f t="shared" si="62"/>
        <v>41</v>
      </c>
      <c r="FL54" s="13">
        <f t="shared" si="101"/>
        <v>119</v>
      </c>
    </row>
    <row r="55" spans="1:168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13">
        <v>52</v>
      </c>
      <c r="CB55" s="13">
        <v>5</v>
      </c>
      <c r="CC55" s="13">
        <v>80</v>
      </c>
      <c r="CD55" s="13">
        <v>3</v>
      </c>
      <c r="CE55" s="13">
        <v>2</v>
      </c>
      <c r="CF55" s="13">
        <v>2</v>
      </c>
      <c r="CG55" s="13">
        <f t="shared" si="102"/>
        <v>2053020</v>
      </c>
      <c r="CH55" s="13" t="s">
        <v>517</v>
      </c>
      <c r="CI55" s="13"/>
      <c r="CJ55" s="13">
        <v>8</v>
      </c>
      <c r="CK55" s="13">
        <f>SUM(CJ$6:CJ55)</f>
        <v>370</v>
      </c>
      <c r="CL55" s="13">
        <v>1</v>
      </c>
      <c r="CM55" s="13">
        <v>2</v>
      </c>
      <c r="CN55" s="13">
        <v>3</v>
      </c>
      <c r="CO55" s="13">
        <v>4</v>
      </c>
      <c r="CP55" s="13">
        <v>5</v>
      </c>
      <c r="CQ55" s="13">
        <v>6</v>
      </c>
      <c r="CR55" s="13">
        <v>7</v>
      </c>
      <c r="CS55" s="13">
        <v>8</v>
      </c>
      <c r="CT55" s="32"/>
      <c r="CV55" s="13">
        <v>51</v>
      </c>
      <c r="CW55" s="14">
        <f t="shared" si="42"/>
        <v>7</v>
      </c>
      <c r="CX55" s="14">
        <f t="shared" si="10"/>
        <v>1</v>
      </c>
      <c r="CY55" s="14">
        <f t="shared" si="11"/>
        <v>3</v>
      </c>
      <c r="CZ55" s="14">
        <f t="shared" si="12"/>
        <v>1</v>
      </c>
      <c r="DA55" s="14">
        <f t="shared" si="13"/>
        <v>2014013</v>
      </c>
      <c r="DB55" s="13" t="str">
        <f t="shared" si="14"/>
        <v>20级寄灵人橙色-肩甲</v>
      </c>
      <c r="DC55" s="14">
        <f t="shared" si="15"/>
        <v>1</v>
      </c>
      <c r="DD55" s="14">
        <f t="shared" si="16"/>
        <v>4</v>
      </c>
      <c r="DE55" s="14">
        <f t="shared" si="17"/>
        <v>20</v>
      </c>
      <c r="DF55" s="14">
        <f t="shared" si="18"/>
        <v>20</v>
      </c>
      <c r="DG55" s="14">
        <f t="shared" si="19"/>
        <v>3</v>
      </c>
      <c r="DH55" s="14" t="str">
        <f t="shared" si="20"/>
        <v/>
      </c>
      <c r="DI55" s="14">
        <f t="shared" si="43"/>
        <v>35</v>
      </c>
      <c r="DJ55" s="14">
        <f t="shared" si="21"/>
        <v>0</v>
      </c>
      <c r="DK55" s="14">
        <f t="shared" si="22"/>
        <v>15</v>
      </c>
      <c r="DL55" s="14">
        <f t="shared" si="23"/>
        <v>147</v>
      </c>
      <c r="DM55" s="14">
        <f t="shared" si="24"/>
        <v>0</v>
      </c>
      <c r="DN55" s="14">
        <f t="shared" si="25"/>
        <v>1.8</v>
      </c>
      <c r="DO55" s="14">
        <f t="shared" si="26"/>
        <v>17.63</v>
      </c>
      <c r="DP55" s="14">
        <f t="shared" si="44"/>
        <v>4</v>
      </c>
      <c r="DQ55" s="14">
        <f t="shared" si="45"/>
        <v>2</v>
      </c>
      <c r="DR55" s="14">
        <f t="shared" si="46"/>
        <v>11</v>
      </c>
      <c r="DU55" s="14">
        <f t="shared" si="27"/>
        <v>2</v>
      </c>
      <c r="DV55" s="14">
        <f t="shared" si="28"/>
        <v>3</v>
      </c>
      <c r="DW55" s="14">
        <f t="shared" si="47"/>
        <v>35</v>
      </c>
      <c r="DX55" s="14" t="str">
        <f t="shared" si="48"/>
        <v>DefExt</v>
      </c>
      <c r="DY55" s="14">
        <f t="shared" si="49"/>
        <v>15</v>
      </c>
      <c r="DZ55" s="14">
        <f t="shared" si="50"/>
        <v>1.8</v>
      </c>
      <c r="EA55" s="14" t="str">
        <f t="shared" si="51"/>
        <v>HPExt</v>
      </c>
      <c r="EB55" s="14">
        <f t="shared" si="52"/>
        <v>147</v>
      </c>
      <c r="EC55" s="14">
        <f t="shared" si="53"/>
        <v>17.63</v>
      </c>
      <c r="ED55" s="14">
        <f t="shared" si="54"/>
        <v>4</v>
      </c>
      <c r="EE55" s="14">
        <f t="shared" si="55"/>
        <v>2</v>
      </c>
      <c r="EF55" s="14">
        <f t="shared" si="56"/>
        <v>11</v>
      </c>
      <c r="EG55" s="25" t="s">
        <v>509</v>
      </c>
      <c r="EH55" s="14">
        <f t="shared" si="57"/>
        <v>50</v>
      </c>
      <c r="EK55" s="32"/>
      <c r="EL55" s="32"/>
      <c r="EM55" s="32"/>
      <c r="EN55" s="32"/>
      <c r="EP55" s="32"/>
      <c r="EQ55" s="32"/>
      <c r="EW55" s="32"/>
      <c r="EX55" s="32"/>
      <c r="FD55" s="13">
        <v>51</v>
      </c>
      <c r="FE55" s="13">
        <f t="shared" si="58"/>
        <v>5</v>
      </c>
      <c r="FF55" s="13" t="str">
        <f t="shared" si="99"/>
        <v>90级寄灵人洗练-3</v>
      </c>
      <c r="FG55" s="13">
        <f t="shared" si="100"/>
        <v>15</v>
      </c>
      <c r="FH55" s="13">
        <f t="shared" si="59"/>
        <v>3</v>
      </c>
      <c r="FI55" s="13">
        <f t="shared" si="60"/>
        <v>2000</v>
      </c>
      <c r="FJ55" s="13" t="str">
        <f t="shared" si="61"/>
        <v>HPExt</v>
      </c>
      <c r="FK55" s="13">
        <f t="shared" si="62"/>
        <v>411</v>
      </c>
      <c r="FL55" s="13">
        <f t="shared" si="101"/>
        <v>1176</v>
      </c>
    </row>
    <row r="56" spans="1:168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13">
        <v>53</v>
      </c>
      <c r="CB56" s="13">
        <v>5</v>
      </c>
      <c r="CC56" s="13">
        <v>80</v>
      </c>
      <c r="CD56" s="13">
        <v>4</v>
      </c>
      <c r="CE56" s="13">
        <v>1</v>
      </c>
      <c r="CF56" s="13">
        <v>1</v>
      </c>
      <c r="CG56" s="13">
        <f t="shared" si="102"/>
        <v>2054010</v>
      </c>
      <c r="CH56" s="13" t="s">
        <v>518</v>
      </c>
      <c r="CI56" s="13"/>
      <c r="CJ56" s="13">
        <v>8</v>
      </c>
      <c r="CK56" s="13">
        <f>SUM(CJ$6:CJ56)</f>
        <v>378</v>
      </c>
      <c r="CL56" s="13">
        <v>1</v>
      </c>
      <c r="CM56" s="13">
        <v>2</v>
      </c>
      <c r="CN56" s="13">
        <v>3</v>
      </c>
      <c r="CO56" s="13">
        <v>4</v>
      </c>
      <c r="CP56" s="13">
        <v>5</v>
      </c>
      <c r="CQ56" s="13">
        <v>6</v>
      </c>
      <c r="CR56" s="13">
        <v>7</v>
      </c>
      <c r="CS56" s="13">
        <v>8</v>
      </c>
      <c r="CT56" s="32"/>
      <c r="CV56" s="13">
        <v>52</v>
      </c>
      <c r="CW56" s="14">
        <f t="shared" si="42"/>
        <v>7</v>
      </c>
      <c r="CX56" s="14">
        <f t="shared" si="10"/>
        <v>1</v>
      </c>
      <c r="CY56" s="14">
        <f t="shared" si="11"/>
        <v>4</v>
      </c>
      <c r="CZ56" s="14">
        <f t="shared" si="12"/>
        <v>1</v>
      </c>
      <c r="DA56" s="14">
        <f t="shared" si="13"/>
        <v>2014014</v>
      </c>
      <c r="DB56" s="13" t="str">
        <f t="shared" si="14"/>
        <v>20级寄灵人橙色-衣服</v>
      </c>
      <c r="DC56" s="14">
        <f t="shared" si="15"/>
        <v>1</v>
      </c>
      <c r="DD56" s="14">
        <f t="shared" si="16"/>
        <v>4</v>
      </c>
      <c r="DE56" s="14">
        <f t="shared" si="17"/>
        <v>20</v>
      </c>
      <c r="DF56" s="14">
        <f t="shared" si="18"/>
        <v>20</v>
      </c>
      <c r="DG56" s="14">
        <f t="shared" si="19"/>
        <v>4</v>
      </c>
      <c r="DH56" s="14" t="str">
        <f t="shared" si="20"/>
        <v/>
      </c>
      <c r="DI56" s="14">
        <f t="shared" si="43"/>
        <v>36</v>
      </c>
      <c r="DJ56" s="14">
        <f t="shared" si="21"/>
        <v>0</v>
      </c>
      <c r="DK56" s="14">
        <f t="shared" si="22"/>
        <v>30</v>
      </c>
      <c r="DL56" s="14">
        <f t="shared" si="23"/>
        <v>0</v>
      </c>
      <c r="DM56" s="14">
        <f t="shared" si="24"/>
        <v>0</v>
      </c>
      <c r="DN56" s="14">
        <f t="shared" si="25"/>
        <v>3.6</v>
      </c>
      <c r="DO56" s="14">
        <f t="shared" si="26"/>
        <v>0</v>
      </c>
      <c r="DP56" s="14">
        <f t="shared" si="44"/>
        <v>4</v>
      </c>
      <c r="DQ56" s="14">
        <f t="shared" si="45"/>
        <v>2</v>
      </c>
      <c r="DR56" s="14">
        <f t="shared" si="46"/>
        <v>11</v>
      </c>
      <c r="DU56" s="14">
        <f t="shared" si="27"/>
        <v>2</v>
      </c>
      <c r="DV56" s="14">
        <f t="shared" si="28"/>
        <v>0</v>
      </c>
      <c r="DW56" s="14">
        <f t="shared" si="47"/>
        <v>36</v>
      </c>
      <c r="DX56" s="14" t="str">
        <f t="shared" si="48"/>
        <v>DefExt</v>
      </c>
      <c r="DY56" s="14">
        <f t="shared" si="49"/>
        <v>30</v>
      </c>
      <c r="DZ56" s="14">
        <f t="shared" si="50"/>
        <v>3.6</v>
      </c>
      <c r="EA56" s="14" t="str">
        <f t="shared" si="51"/>
        <v/>
      </c>
      <c r="EB56" s="14" t="str">
        <f t="shared" si="52"/>
        <v/>
      </c>
      <c r="EC56" s="14" t="str">
        <f t="shared" si="53"/>
        <v/>
      </c>
      <c r="ED56" s="14">
        <f t="shared" si="54"/>
        <v>4</v>
      </c>
      <c r="EE56" s="14">
        <f t="shared" si="55"/>
        <v>2</v>
      </c>
      <c r="EF56" s="14">
        <f t="shared" si="56"/>
        <v>11</v>
      </c>
      <c r="EG56" s="25" t="s">
        <v>509</v>
      </c>
      <c r="EH56" s="14">
        <f t="shared" si="57"/>
        <v>50</v>
      </c>
      <c r="EK56" s="32"/>
      <c r="EL56" s="32"/>
      <c r="EM56" s="32"/>
      <c r="EN56" s="32"/>
      <c r="EP56" s="32"/>
      <c r="EQ56" s="32"/>
      <c r="EW56" s="32"/>
      <c r="EX56" s="32"/>
      <c r="FD56" s="13">
        <v>52</v>
      </c>
      <c r="FE56" s="13">
        <f t="shared" si="58"/>
        <v>5</v>
      </c>
      <c r="FF56" s="13" t="str">
        <f t="shared" si="99"/>
        <v>90级寄灵人洗练-4</v>
      </c>
      <c r="FG56" s="13">
        <f t="shared" si="100"/>
        <v>15</v>
      </c>
      <c r="FH56" s="13">
        <f t="shared" si="59"/>
        <v>4</v>
      </c>
      <c r="FI56" s="13">
        <f t="shared" si="60"/>
        <v>500</v>
      </c>
      <c r="FJ56" s="13" t="str">
        <f t="shared" si="61"/>
        <v>AtkRate</v>
      </c>
      <c r="FK56" s="13">
        <f t="shared" si="62"/>
        <v>1.4E-2</v>
      </c>
      <c r="FL56" s="13">
        <f t="shared" si="101"/>
        <v>0.04</v>
      </c>
    </row>
    <row r="57" spans="1:168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13">
        <v>54</v>
      </c>
      <c r="CB57" s="13">
        <v>5</v>
      </c>
      <c r="CC57" s="13">
        <v>80</v>
      </c>
      <c r="CD57" s="13">
        <v>4</v>
      </c>
      <c r="CE57" s="13">
        <v>2</v>
      </c>
      <c r="CF57" s="13">
        <v>2</v>
      </c>
      <c r="CG57" s="13">
        <f t="shared" si="102"/>
        <v>2054020</v>
      </c>
      <c r="CH57" s="13" t="s">
        <v>519</v>
      </c>
      <c r="CI57" s="13"/>
      <c r="CJ57" s="13">
        <v>8</v>
      </c>
      <c r="CK57" s="13">
        <f>SUM(CJ$6:CJ57)</f>
        <v>386</v>
      </c>
      <c r="CL57" s="13">
        <v>1</v>
      </c>
      <c r="CM57" s="13">
        <v>2</v>
      </c>
      <c r="CN57" s="13">
        <v>3</v>
      </c>
      <c r="CO57" s="13">
        <v>4</v>
      </c>
      <c r="CP57" s="13">
        <v>5</v>
      </c>
      <c r="CQ57" s="13">
        <v>6</v>
      </c>
      <c r="CR57" s="13">
        <v>7</v>
      </c>
      <c r="CS57" s="13">
        <v>8</v>
      </c>
      <c r="CT57" s="32"/>
      <c r="CV57" s="13">
        <v>53</v>
      </c>
      <c r="CW57" s="14">
        <f t="shared" si="42"/>
        <v>7</v>
      </c>
      <c r="CX57" s="14">
        <f t="shared" si="10"/>
        <v>1</v>
      </c>
      <c r="CY57" s="14">
        <f t="shared" si="11"/>
        <v>5</v>
      </c>
      <c r="CZ57" s="14">
        <f t="shared" si="12"/>
        <v>1</v>
      </c>
      <c r="DA57" s="14">
        <f t="shared" si="13"/>
        <v>2014015</v>
      </c>
      <c r="DB57" s="13" t="str">
        <f t="shared" si="14"/>
        <v>20级寄灵人橙色-鞋子</v>
      </c>
      <c r="DC57" s="14">
        <f t="shared" si="15"/>
        <v>1</v>
      </c>
      <c r="DD57" s="14">
        <f t="shared" si="16"/>
        <v>4</v>
      </c>
      <c r="DE57" s="14">
        <f t="shared" si="17"/>
        <v>20</v>
      </c>
      <c r="DF57" s="14">
        <f t="shared" si="18"/>
        <v>20</v>
      </c>
      <c r="DG57" s="14">
        <f t="shared" si="19"/>
        <v>5</v>
      </c>
      <c r="DH57" s="14" t="str">
        <f t="shared" si="20"/>
        <v/>
      </c>
      <c r="DI57" s="14">
        <f t="shared" si="43"/>
        <v>35</v>
      </c>
      <c r="DJ57" s="14">
        <f t="shared" si="21"/>
        <v>0</v>
      </c>
      <c r="DK57" s="14">
        <f t="shared" si="22"/>
        <v>0</v>
      </c>
      <c r="DL57" s="14">
        <f t="shared" si="23"/>
        <v>294</v>
      </c>
      <c r="DM57" s="14">
        <f t="shared" si="24"/>
        <v>0</v>
      </c>
      <c r="DN57" s="14">
        <f t="shared" si="25"/>
        <v>0</v>
      </c>
      <c r="DO57" s="14">
        <f t="shared" si="26"/>
        <v>35.25</v>
      </c>
      <c r="DP57" s="14">
        <f t="shared" si="44"/>
        <v>4</v>
      </c>
      <c r="DQ57" s="14">
        <f t="shared" si="45"/>
        <v>2</v>
      </c>
      <c r="DR57" s="14">
        <f t="shared" si="46"/>
        <v>11</v>
      </c>
      <c r="DU57" s="14">
        <f t="shared" si="27"/>
        <v>3</v>
      </c>
      <c r="DV57" s="14">
        <f t="shared" si="28"/>
        <v>0</v>
      </c>
      <c r="DW57" s="14">
        <f t="shared" si="47"/>
        <v>35</v>
      </c>
      <c r="DX57" s="14" t="str">
        <f t="shared" si="48"/>
        <v>HPExt</v>
      </c>
      <c r="DY57" s="14">
        <f t="shared" si="49"/>
        <v>294</v>
      </c>
      <c r="DZ57" s="14">
        <f t="shared" si="50"/>
        <v>35.25</v>
      </c>
      <c r="EA57" s="14" t="str">
        <f t="shared" si="51"/>
        <v/>
      </c>
      <c r="EB57" s="14" t="str">
        <f t="shared" si="52"/>
        <v/>
      </c>
      <c r="EC57" s="14" t="str">
        <f t="shared" si="53"/>
        <v/>
      </c>
      <c r="ED57" s="14">
        <f t="shared" si="54"/>
        <v>4</v>
      </c>
      <c r="EE57" s="14">
        <f t="shared" si="55"/>
        <v>2</v>
      </c>
      <c r="EF57" s="14">
        <f t="shared" si="56"/>
        <v>11</v>
      </c>
      <c r="EG57" s="25" t="s">
        <v>509</v>
      </c>
      <c r="EH57" s="14">
        <f t="shared" si="57"/>
        <v>50</v>
      </c>
      <c r="EK57" s="32"/>
      <c r="EL57" s="32"/>
      <c r="EM57" s="32"/>
      <c r="EN57" s="32"/>
      <c r="EP57" s="32"/>
      <c r="EQ57" s="32"/>
      <c r="EW57" s="32"/>
      <c r="EX57" s="32"/>
      <c r="FD57" s="13">
        <v>53</v>
      </c>
      <c r="FE57" s="13">
        <f t="shared" si="58"/>
        <v>5</v>
      </c>
      <c r="FF57" s="13" t="str">
        <f t="shared" si="99"/>
        <v>90级寄灵人洗练-5</v>
      </c>
      <c r="FG57" s="13">
        <f t="shared" si="100"/>
        <v>15</v>
      </c>
      <c r="FH57" s="13">
        <f t="shared" si="59"/>
        <v>5</v>
      </c>
      <c r="FI57" s="13">
        <f t="shared" si="60"/>
        <v>400</v>
      </c>
      <c r="FJ57" s="13" t="str">
        <f t="shared" si="61"/>
        <v>DefRate</v>
      </c>
      <c r="FK57" s="13">
        <f t="shared" si="62"/>
        <v>1.4E-2</v>
      </c>
      <c r="FL57" s="13">
        <f t="shared" si="101"/>
        <v>0.04</v>
      </c>
    </row>
    <row r="58" spans="1:168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13">
        <v>55</v>
      </c>
      <c r="CB58" s="13">
        <v>5</v>
      </c>
      <c r="CC58" s="13">
        <v>80</v>
      </c>
      <c r="CD58" s="13">
        <v>4</v>
      </c>
      <c r="CE58" s="13">
        <v>1</v>
      </c>
      <c r="CF58" s="13">
        <v>3</v>
      </c>
      <c r="CG58" s="13">
        <f t="shared" si="102"/>
        <v>2054030</v>
      </c>
      <c r="CH58" s="13" t="s">
        <v>520</v>
      </c>
      <c r="CI58" s="13">
        <v>1051</v>
      </c>
      <c r="CJ58" s="13">
        <v>5</v>
      </c>
      <c r="CK58" s="13">
        <f>SUM(CJ$6:CJ58)</f>
        <v>391</v>
      </c>
      <c r="CL58" s="13">
        <v>1</v>
      </c>
      <c r="CM58" s="13">
        <v>2</v>
      </c>
      <c r="CN58" s="13">
        <v>3</v>
      </c>
      <c r="CO58" s="13">
        <v>7</v>
      </c>
      <c r="CP58" s="13">
        <v>8</v>
      </c>
      <c r="CQ58" s="13"/>
      <c r="CR58" s="13"/>
      <c r="CS58" s="13"/>
      <c r="CT58" s="32"/>
      <c r="CV58" s="13">
        <v>54</v>
      </c>
      <c r="CW58" s="14">
        <f t="shared" si="42"/>
        <v>7</v>
      </c>
      <c r="CX58" s="14">
        <f t="shared" si="10"/>
        <v>1</v>
      </c>
      <c r="CY58" s="14">
        <f t="shared" si="11"/>
        <v>6</v>
      </c>
      <c r="CZ58" s="14">
        <f t="shared" si="12"/>
        <v>1</v>
      </c>
      <c r="DA58" s="14">
        <f t="shared" si="13"/>
        <v>2014016</v>
      </c>
      <c r="DB58" s="13" t="str">
        <f t="shared" si="14"/>
        <v>20级寄灵人橙色-护手</v>
      </c>
      <c r="DC58" s="14">
        <f t="shared" si="15"/>
        <v>1</v>
      </c>
      <c r="DD58" s="14">
        <f t="shared" si="16"/>
        <v>4</v>
      </c>
      <c r="DE58" s="14">
        <f t="shared" si="17"/>
        <v>20</v>
      </c>
      <c r="DF58" s="14">
        <f t="shared" si="18"/>
        <v>20</v>
      </c>
      <c r="DG58" s="14">
        <f t="shared" si="19"/>
        <v>6</v>
      </c>
      <c r="DH58" s="14" t="str">
        <f t="shared" si="20"/>
        <v/>
      </c>
      <c r="DI58" s="14">
        <f t="shared" si="43"/>
        <v>35</v>
      </c>
      <c r="DJ58" s="14">
        <f t="shared" si="21"/>
        <v>0</v>
      </c>
      <c r="DK58" s="14">
        <f t="shared" si="22"/>
        <v>0</v>
      </c>
      <c r="DL58" s="14">
        <f t="shared" si="23"/>
        <v>294</v>
      </c>
      <c r="DM58" s="14">
        <f t="shared" si="24"/>
        <v>0</v>
      </c>
      <c r="DN58" s="14">
        <f t="shared" si="25"/>
        <v>0</v>
      </c>
      <c r="DO58" s="14">
        <f t="shared" si="26"/>
        <v>35.25</v>
      </c>
      <c r="DP58" s="14">
        <f t="shared" si="44"/>
        <v>4</v>
      </c>
      <c r="DQ58" s="14">
        <f t="shared" si="45"/>
        <v>2</v>
      </c>
      <c r="DR58" s="14">
        <f t="shared" si="46"/>
        <v>11</v>
      </c>
      <c r="DU58" s="14">
        <f t="shared" si="27"/>
        <v>3</v>
      </c>
      <c r="DV58" s="14">
        <f t="shared" si="28"/>
        <v>0</v>
      </c>
      <c r="DW58" s="14">
        <f t="shared" si="47"/>
        <v>35</v>
      </c>
      <c r="DX58" s="14" t="str">
        <f t="shared" si="48"/>
        <v>HPExt</v>
      </c>
      <c r="DY58" s="14">
        <f t="shared" si="49"/>
        <v>294</v>
      </c>
      <c r="DZ58" s="14">
        <f t="shared" si="50"/>
        <v>35.25</v>
      </c>
      <c r="EA58" s="14" t="str">
        <f t="shared" si="51"/>
        <v/>
      </c>
      <c r="EB58" s="14" t="str">
        <f t="shared" si="52"/>
        <v/>
      </c>
      <c r="EC58" s="14" t="str">
        <f t="shared" si="53"/>
        <v/>
      </c>
      <c r="ED58" s="14">
        <f t="shared" si="54"/>
        <v>4</v>
      </c>
      <c r="EE58" s="14">
        <f t="shared" si="55"/>
        <v>2</v>
      </c>
      <c r="EF58" s="14">
        <f t="shared" si="56"/>
        <v>11</v>
      </c>
      <c r="EG58" s="25" t="s">
        <v>509</v>
      </c>
      <c r="EH58" s="14">
        <f t="shared" si="57"/>
        <v>50</v>
      </c>
      <c r="EK58" s="32"/>
      <c r="EL58" s="32"/>
      <c r="EM58" s="32"/>
      <c r="EN58" s="32"/>
      <c r="EP58" s="32"/>
      <c r="EQ58" s="32"/>
      <c r="EW58" s="32"/>
      <c r="EX58" s="32"/>
      <c r="FD58" s="13">
        <v>54</v>
      </c>
      <c r="FE58" s="13">
        <f t="shared" si="58"/>
        <v>5</v>
      </c>
      <c r="FF58" s="13" t="str">
        <f t="shared" si="99"/>
        <v>90级寄灵人洗练-6</v>
      </c>
      <c r="FG58" s="13">
        <f t="shared" si="100"/>
        <v>15</v>
      </c>
      <c r="FH58" s="13">
        <f t="shared" si="59"/>
        <v>6</v>
      </c>
      <c r="FI58" s="13">
        <f t="shared" si="60"/>
        <v>500</v>
      </c>
      <c r="FJ58" s="13" t="str">
        <f t="shared" si="61"/>
        <v>HPRate</v>
      </c>
      <c r="FK58" s="13">
        <f t="shared" si="62"/>
        <v>1.4E-2</v>
      </c>
      <c r="FL58" s="13">
        <f t="shared" si="101"/>
        <v>0.04</v>
      </c>
    </row>
    <row r="59" spans="1:168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13">
        <v>56</v>
      </c>
      <c r="CB59" s="13">
        <v>5</v>
      </c>
      <c r="CC59" s="13">
        <v>80</v>
      </c>
      <c r="CD59" s="13">
        <v>4</v>
      </c>
      <c r="CE59" s="13">
        <v>2</v>
      </c>
      <c r="CF59" s="13">
        <v>4</v>
      </c>
      <c r="CG59" s="13">
        <f t="shared" si="102"/>
        <v>2054040</v>
      </c>
      <c r="CH59" s="13" t="s">
        <v>521</v>
      </c>
      <c r="CI59" s="13">
        <v>2051</v>
      </c>
      <c r="CJ59" s="13">
        <v>5</v>
      </c>
      <c r="CK59" s="13">
        <f>SUM(CJ$6:CJ59)</f>
        <v>396</v>
      </c>
      <c r="CL59" s="13">
        <v>1</v>
      </c>
      <c r="CM59" s="13">
        <v>2</v>
      </c>
      <c r="CN59" s="13">
        <v>3</v>
      </c>
      <c r="CO59" s="13">
        <v>7</v>
      </c>
      <c r="CP59" s="13">
        <v>8</v>
      </c>
      <c r="CQ59" s="13"/>
      <c r="CR59" s="13"/>
      <c r="CS59" s="13"/>
      <c r="CT59" s="32"/>
      <c r="CV59" s="13">
        <v>55</v>
      </c>
      <c r="CW59" s="14">
        <f t="shared" si="42"/>
        <v>7</v>
      </c>
      <c r="CX59" s="14">
        <f t="shared" si="10"/>
        <v>1</v>
      </c>
      <c r="CY59" s="14">
        <f t="shared" si="11"/>
        <v>7</v>
      </c>
      <c r="CZ59" s="14">
        <f t="shared" si="12"/>
        <v>1</v>
      </c>
      <c r="DA59" s="14">
        <f t="shared" si="13"/>
        <v>2014017</v>
      </c>
      <c r="DB59" s="13" t="str">
        <f t="shared" si="14"/>
        <v>20级寄灵人橙色-项链</v>
      </c>
      <c r="DC59" s="14">
        <f t="shared" si="15"/>
        <v>1</v>
      </c>
      <c r="DD59" s="14">
        <f t="shared" si="16"/>
        <v>4</v>
      </c>
      <c r="DE59" s="14">
        <f t="shared" si="17"/>
        <v>20</v>
      </c>
      <c r="DF59" s="14">
        <f t="shared" si="18"/>
        <v>20</v>
      </c>
      <c r="DG59" s="14">
        <f t="shared" si="19"/>
        <v>7</v>
      </c>
      <c r="DH59" s="14" t="str">
        <f t="shared" si="20"/>
        <v/>
      </c>
      <c r="DI59" s="14">
        <f t="shared" si="43"/>
        <v>53</v>
      </c>
      <c r="DJ59" s="14">
        <f t="shared" si="21"/>
        <v>39</v>
      </c>
      <c r="DK59" s="14">
        <f t="shared" si="22"/>
        <v>25</v>
      </c>
      <c r="DL59" s="14">
        <f t="shared" si="23"/>
        <v>0</v>
      </c>
      <c r="DM59" s="14">
        <f t="shared" si="24"/>
        <v>4.7</v>
      </c>
      <c r="DN59" s="14">
        <f t="shared" si="25"/>
        <v>3</v>
      </c>
      <c r="DO59" s="14">
        <f t="shared" si="26"/>
        <v>0</v>
      </c>
      <c r="DP59" s="14">
        <f t="shared" si="44"/>
        <v>4</v>
      </c>
      <c r="DQ59" s="14">
        <f t="shared" si="45"/>
        <v>2</v>
      </c>
      <c r="DR59" s="14">
        <f t="shared" si="46"/>
        <v>11</v>
      </c>
      <c r="DU59" s="14">
        <f t="shared" si="27"/>
        <v>1</v>
      </c>
      <c r="DV59" s="14">
        <f t="shared" si="28"/>
        <v>2</v>
      </c>
      <c r="DW59" s="14">
        <f t="shared" si="47"/>
        <v>53</v>
      </c>
      <c r="DX59" s="14" t="str">
        <f t="shared" si="48"/>
        <v>AtkExt</v>
      </c>
      <c r="DY59" s="14">
        <f t="shared" si="49"/>
        <v>39</v>
      </c>
      <c r="DZ59" s="14">
        <f t="shared" si="50"/>
        <v>4.7</v>
      </c>
      <c r="EA59" s="14" t="str">
        <f t="shared" si="51"/>
        <v>DefExt</v>
      </c>
      <c r="EB59" s="14">
        <f t="shared" si="52"/>
        <v>25</v>
      </c>
      <c r="EC59" s="14">
        <f t="shared" si="53"/>
        <v>3</v>
      </c>
      <c r="ED59" s="14">
        <f t="shared" si="54"/>
        <v>4</v>
      </c>
      <c r="EE59" s="14">
        <f t="shared" si="55"/>
        <v>2</v>
      </c>
      <c r="EF59" s="14">
        <f t="shared" si="56"/>
        <v>11</v>
      </c>
      <c r="EG59" s="25" t="s">
        <v>509</v>
      </c>
      <c r="EH59" s="14">
        <f t="shared" si="57"/>
        <v>50</v>
      </c>
      <c r="EK59" s="32"/>
      <c r="EL59" s="32"/>
      <c r="EM59" s="32"/>
      <c r="EN59" s="32"/>
      <c r="EP59" s="32"/>
      <c r="EQ59" s="32"/>
      <c r="EW59" s="32"/>
      <c r="EX59" s="32"/>
      <c r="FD59" s="13">
        <v>55</v>
      </c>
      <c r="FE59" s="13">
        <f t="shared" si="58"/>
        <v>5</v>
      </c>
      <c r="FF59" s="13" t="str">
        <f t="shared" si="99"/>
        <v>90级寄灵人洗练-7</v>
      </c>
      <c r="FG59" s="13">
        <f t="shared" si="100"/>
        <v>15</v>
      </c>
      <c r="FH59" s="13">
        <f t="shared" si="59"/>
        <v>7</v>
      </c>
      <c r="FI59" s="13">
        <f t="shared" si="60"/>
        <v>500</v>
      </c>
      <c r="FJ59" s="13" t="str">
        <f t="shared" si="61"/>
        <v>Crit</v>
      </c>
      <c r="FK59" s="13">
        <f t="shared" si="62"/>
        <v>1.0999999999999999E-2</v>
      </c>
      <c r="FL59" s="13">
        <f t="shared" si="101"/>
        <v>0.03</v>
      </c>
    </row>
    <row r="60" spans="1:168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13">
        <v>57</v>
      </c>
      <c r="CB60" s="13">
        <v>5</v>
      </c>
      <c r="CC60" s="13">
        <v>80</v>
      </c>
      <c r="CD60" s="13">
        <v>4</v>
      </c>
      <c r="CE60" s="13">
        <v>1</v>
      </c>
      <c r="CF60" s="13">
        <v>5</v>
      </c>
      <c r="CG60" s="13">
        <f t="shared" si="102"/>
        <v>2054050</v>
      </c>
      <c r="CH60" s="13" t="s">
        <v>522</v>
      </c>
      <c r="CI60" s="13">
        <v>1052</v>
      </c>
      <c r="CJ60" s="13">
        <v>6</v>
      </c>
      <c r="CK60" s="13">
        <f>SUM(CJ$6:CJ60)</f>
        <v>402</v>
      </c>
      <c r="CL60" s="13">
        <v>1</v>
      </c>
      <c r="CM60" s="13">
        <v>2</v>
      </c>
      <c r="CN60" s="13">
        <v>3</v>
      </c>
      <c r="CO60" s="13">
        <v>4</v>
      </c>
      <c r="CP60" s="13">
        <v>5</v>
      </c>
      <c r="CQ60" s="13">
        <v>6</v>
      </c>
      <c r="CR60" s="13"/>
      <c r="CS60" s="13"/>
      <c r="CT60" s="32"/>
      <c r="CV60" s="13">
        <v>56</v>
      </c>
      <c r="CW60" s="14">
        <f t="shared" si="42"/>
        <v>7</v>
      </c>
      <c r="CX60" s="14">
        <f t="shared" si="10"/>
        <v>1</v>
      </c>
      <c r="CY60" s="14">
        <f t="shared" si="11"/>
        <v>8</v>
      </c>
      <c r="CZ60" s="14">
        <f t="shared" si="12"/>
        <v>1</v>
      </c>
      <c r="DA60" s="14">
        <f t="shared" si="13"/>
        <v>2014018</v>
      </c>
      <c r="DB60" s="13" t="str">
        <f t="shared" si="14"/>
        <v>20级寄灵人橙色-戒指</v>
      </c>
      <c r="DC60" s="14">
        <f t="shared" si="15"/>
        <v>1</v>
      </c>
      <c r="DD60" s="14">
        <f t="shared" si="16"/>
        <v>4</v>
      </c>
      <c r="DE60" s="14">
        <f t="shared" si="17"/>
        <v>20</v>
      </c>
      <c r="DF60" s="14">
        <f t="shared" si="18"/>
        <v>20</v>
      </c>
      <c r="DG60" s="14">
        <f t="shared" si="19"/>
        <v>8</v>
      </c>
      <c r="DH60" s="14" t="str">
        <f t="shared" si="20"/>
        <v/>
      </c>
      <c r="DI60" s="14">
        <f t="shared" si="43"/>
        <v>52</v>
      </c>
      <c r="DJ60" s="14">
        <f t="shared" si="21"/>
        <v>39</v>
      </c>
      <c r="DK60" s="14">
        <f t="shared" si="22"/>
        <v>0</v>
      </c>
      <c r="DL60" s="14">
        <f t="shared" si="23"/>
        <v>245</v>
      </c>
      <c r="DM60" s="14">
        <f t="shared" si="24"/>
        <v>4.7</v>
      </c>
      <c r="DN60" s="14">
        <f t="shared" si="25"/>
        <v>0</v>
      </c>
      <c r="DO60" s="14">
        <f t="shared" si="26"/>
        <v>29.38</v>
      </c>
      <c r="DP60" s="14">
        <f t="shared" si="44"/>
        <v>4</v>
      </c>
      <c r="DQ60" s="14">
        <f t="shared" si="45"/>
        <v>2</v>
      </c>
      <c r="DR60" s="14">
        <f t="shared" si="46"/>
        <v>11</v>
      </c>
      <c r="DU60" s="14">
        <f t="shared" si="27"/>
        <v>1</v>
      </c>
      <c r="DV60" s="14">
        <f t="shared" si="28"/>
        <v>3</v>
      </c>
      <c r="DW60" s="14">
        <f t="shared" si="47"/>
        <v>52</v>
      </c>
      <c r="DX60" s="14" t="str">
        <f t="shared" si="48"/>
        <v>AtkExt</v>
      </c>
      <c r="DY60" s="14">
        <f t="shared" si="49"/>
        <v>39</v>
      </c>
      <c r="DZ60" s="14">
        <f t="shared" si="50"/>
        <v>4.7</v>
      </c>
      <c r="EA60" s="14" t="str">
        <f t="shared" si="51"/>
        <v>HPExt</v>
      </c>
      <c r="EB60" s="14">
        <f t="shared" si="52"/>
        <v>245</v>
      </c>
      <c r="EC60" s="14">
        <f t="shared" si="53"/>
        <v>29.38</v>
      </c>
      <c r="ED60" s="14">
        <f t="shared" si="54"/>
        <v>4</v>
      </c>
      <c r="EE60" s="14">
        <f t="shared" si="55"/>
        <v>2</v>
      </c>
      <c r="EF60" s="14">
        <f t="shared" si="56"/>
        <v>11</v>
      </c>
      <c r="EG60" s="25" t="s">
        <v>509</v>
      </c>
      <c r="EH60" s="14">
        <f t="shared" si="57"/>
        <v>50</v>
      </c>
      <c r="EK60" s="32"/>
      <c r="EL60" s="32"/>
      <c r="EM60" s="32"/>
      <c r="EN60" s="32"/>
      <c r="EP60" s="32"/>
      <c r="EQ60" s="32"/>
      <c r="EW60" s="32"/>
      <c r="EX60" s="32"/>
      <c r="FD60" s="13">
        <v>56</v>
      </c>
      <c r="FE60" s="13">
        <f t="shared" si="58"/>
        <v>5</v>
      </c>
      <c r="FF60" s="13" t="str">
        <f t="shared" si="99"/>
        <v>90级寄灵人洗练-8</v>
      </c>
      <c r="FG60" s="13">
        <f t="shared" si="100"/>
        <v>15</v>
      </c>
      <c r="FH60" s="13">
        <f t="shared" si="59"/>
        <v>8</v>
      </c>
      <c r="FI60" s="13">
        <f t="shared" si="60"/>
        <v>500</v>
      </c>
      <c r="FJ60" s="13" t="str">
        <f t="shared" si="61"/>
        <v>CritRate</v>
      </c>
      <c r="FK60" s="13">
        <f t="shared" si="62"/>
        <v>2.8000000000000001E-2</v>
      </c>
      <c r="FL60" s="13">
        <f t="shared" si="101"/>
        <v>0.08</v>
      </c>
    </row>
    <row r="61" spans="1:168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13">
        <v>58</v>
      </c>
      <c r="CB61" s="13">
        <v>5</v>
      </c>
      <c r="CC61" s="13">
        <v>80</v>
      </c>
      <c r="CD61" s="13">
        <v>4</v>
      </c>
      <c r="CE61" s="13">
        <v>2</v>
      </c>
      <c r="CF61" s="13">
        <v>6</v>
      </c>
      <c r="CG61" s="13">
        <f t="shared" si="102"/>
        <v>2054060</v>
      </c>
      <c r="CH61" s="13" t="s">
        <v>523</v>
      </c>
      <c r="CI61" s="13">
        <v>2052</v>
      </c>
      <c r="CJ61" s="13">
        <v>6</v>
      </c>
      <c r="CK61" s="13">
        <f>SUM(CJ$6:CJ61)</f>
        <v>408</v>
      </c>
      <c r="CL61" s="13">
        <v>1</v>
      </c>
      <c r="CM61" s="13">
        <v>2</v>
      </c>
      <c r="CN61" s="13">
        <v>3</v>
      </c>
      <c r="CO61" s="13">
        <v>4</v>
      </c>
      <c r="CP61" s="13">
        <v>5</v>
      </c>
      <c r="CQ61" s="13">
        <v>6</v>
      </c>
      <c r="CR61" s="13"/>
      <c r="CS61" s="13"/>
      <c r="CT61" s="32"/>
      <c r="CV61" s="13">
        <v>57</v>
      </c>
      <c r="CW61" s="14">
        <f t="shared" si="42"/>
        <v>8</v>
      </c>
      <c r="CX61" s="14">
        <f t="shared" si="10"/>
        <v>2</v>
      </c>
      <c r="CY61" s="14">
        <f t="shared" si="11"/>
        <v>1</v>
      </c>
      <c r="CZ61" s="14">
        <f t="shared" si="12"/>
        <v>1</v>
      </c>
      <c r="DA61" s="14">
        <f t="shared" si="13"/>
        <v>2014021</v>
      </c>
      <c r="DB61" s="13" t="str">
        <f t="shared" si="14"/>
        <v>20级守护灵橙色-武器</v>
      </c>
      <c r="DC61" s="14">
        <f t="shared" si="15"/>
        <v>2</v>
      </c>
      <c r="DD61" s="14">
        <f t="shared" si="16"/>
        <v>4</v>
      </c>
      <c r="DE61" s="14">
        <f t="shared" si="17"/>
        <v>135</v>
      </c>
      <c r="DF61" s="14">
        <f t="shared" si="18"/>
        <v>135</v>
      </c>
      <c r="DG61" s="14">
        <f t="shared" si="19"/>
        <v>1</v>
      </c>
      <c r="DH61" s="14" t="str">
        <f t="shared" si="20"/>
        <v/>
      </c>
      <c r="DI61" s="14">
        <f t="shared" si="43"/>
        <v>642</v>
      </c>
      <c r="DJ61" s="14">
        <f t="shared" si="21"/>
        <v>1881</v>
      </c>
      <c r="DK61" s="14">
        <f t="shared" si="22"/>
        <v>0</v>
      </c>
      <c r="DL61" s="14">
        <f t="shared" si="23"/>
        <v>0</v>
      </c>
      <c r="DM61" s="14">
        <f t="shared" si="24"/>
        <v>128.4</v>
      </c>
      <c r="DN61" s="14">
        <f t="shared" si="25"/>
        <v>0</v>
      </c>
      <c r="DO61" s="14">
        <f t="shared" si="26"/>
        <v>0</v>
      </c>
      <c r="DP61" s="14">
        <f t="shared" si="44"/>
        <v>4</v>
      </c>
      <c r="DQ61" s="14">
        <f t="shared" si="45"/>
        <v>2</v>
      </c>
      <c r="DR61" s="14">
        <f t="shared" si="46"/>
        <v>21</v>
      </c>
      <c r="DU61" s="14">
        <f t="shared" si="27"/>
        <v>1</v>
      </c>
      <c r="DV61" s="14">
        <f t="shared" si="28"/>
        <v>0</v>
      </c>
      <c r="DW61" s="14">
        <f t="shared" si="47"/>
        <v>642</v>
      </c>
      <c r="DX61" s="14" t="str">
        <f t="shared" si="48"/>
        <v>AtkExt</v>
      </c>
      <c r="DY61" s="14">
        <f t="shared" si="49"/>
        <v>1881</v>
      </c>
      <c r="DZ61" s="14">
        <f t="shared" si="50"/>
        <v>128.4</v>
      </c>
      <c r="EA61" s="14" t="str">
        <f t="shared" si="51"/>
        <v/>
      </c>
      <c r="EB61" s="14" t="str">
        <f t="shared" si="52"/>
        <v/>
      </c>
      <c r="EC61" s="14" t="str">
        <f t="shared" si="53"/>
        <v/>
      </c>
      <c r="ED61" s="14">
        <f t="shared" si="54"/>
        <v>4</v>
      </c>
      <c r="EE61" s="14">
        <f t="shared" si="55"/>
        <v>2</v>
      </c>
      <c r="EF61" s="14">
        <f t="shared" si="56"/>
        <v>21</v>
      </c>
      <c r="EG61" s="25" t="s">
        <v>509</v>
      </c>
      <c r="EH61" s="14">
        <f t="shared" si="57"/>
        <v>50</v>
      </c>
      <c r="EK61" s="32"/>
      <c r="EL61" s="32"/>
      <c r="EM61" s="32"/>
      <c r="EN61" s="32"/>
      <c r="EP61" s="32"/>
      <c r="EQ61" s="32"/>
      <c r="EW61" s="32"/>
      <c r="EX61" s="32"/>
      <c r="FD61" s="13">
        <v>57</v>
      </c>
      <c r="FE61" s="13">
        <f t="shared" si="58"/>
        <v>5</v>
      </c>
      <c r="FF61" s="13" t="str">
        <f t="shared" si="99"/>
        <v>90级寄灵人洗练-9</v>
      </c>
      <c r="FG61" s="13">
        <f t="shared" si="100"/>
        <v>15</v>
      </c>
      <c r="FH61" s="13">
        <f t="shared" si="59"/>
        <v>9</v>
      </c>
      <c r="FI61" s="13">
        <f t="shared" si="60"/>
        <v>500</v>
      </c>
      <c r="FJ61" s="13" t="str">
        <f t="shared" si="61"/>
        <v>DefIgnor</v>
      </c>
      <c r="FK61" s="13">
        <f t="shared" si="62"/>
        <v>1.0999999999999999E-2</v>
      </c>
      <c r="FL61" s="13">
        <f t="shared" si="101"/>
        <v>0.03</v>
      </c>
    </row>
    <row r="62" spans="1:168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13">
        <v>59</v>
      </c>
      <c r="CB62" s="13">
        <v>5</v>
      </c>
      <c r="CC62" s="13">
        <v>80</v>
      </c>
      <c r="CD62" s="13">
        <v>4</v>
      </c>
      <c r="CE62" s="13">
        <v>1</v>
      </c>
      <c r="CF62" s="13">
        <v>7</v>
      </c>
      <c r="CG62" s="13">
        <f t="shared" si="102"/>
        <v>2054070</v>
      </c>
      <c r="CH62" s="13" t="s">
        <v>1062</v>
      </c>
      <c r="CI62" s="13">
        <v>1053</v>
      </c>
      <c r="CJ62" s="13">
        <v>6</v>
      </c>
      <c r="CK62" s="13">
        <f>SUM(CJ$6:CJ62)</f>
        <v>414</v>
      </c>
      <c r="CL62" s="13">
        <v>1</v>
      </c>
      <c r="CM62" s="13">
        <v>4</v>
      </c>
      <c r="CN62" s="13">
        <v>5</v>
      </c>
      <c r="CO62" s="13">
        <v>6</v>
      </c>
      <c r="CP62" s="13">
        <v>7</v>
      </c>
      <c r="CQ62" s="13">
        <v>8</v>
      </c>
      <c r="CR62" s="13"/>
      <c r="CS62" s="13"/>
      <c r="CT62" s="32"/>
      <c r="CV62" s="13">
        <v>58</v>
      </c>
      <c r="CW62" s="14">
        <f t="shared" si="42"/>
        <v>8</v>
      </c>
      <c r="CX62" s="14">
        <f t="shared" si="10"/>
        <v>2</v>
      </c>
      <c r="CY62" s="14">
        <f t="shared" si="11"/>
        <v>2</v>
      </c>
      <c r="CZ62" s="14">
        <f t="shared" si="12"/>
        <v>1</v>
      </c>
      <c r="DA62" s="14">
        <f t="shared" si="13"/>
        <v>2014022</v>
      </c>
      <c r="DB62" s="13" t="str">
        <f t="shared" si="14"/>
        <v>20级守护灵橙色-头盔</v>
      </c>
      <c r="DC62" s="14">
        <f t="shared" si="15"/>
        <v>2</v>
      </c>
      <c r="DD62" s="14">
        <f t="shared" si="16"/>
        <v>4</v>
      </c>
      <c r="DE62" s="14">
        <f t="shared" si="17"/>
        <v>135</v>
      </c>
      <c r="DF62" s="14">
        <f t="shared" si="18"/>
        <v>135</v>
      </c>
      <c r="DG62" s="14">
        <f t="shared" si="19"/>
        <v>2</v>
      </c>
      <c r="DH62" s="14" t="str">
        <f t="shared" si="20"/>
        <v/>
      </c>
      <c r="DI62" s="14">
        <f t="shared" si="43"/>
        <v>321</v>
      </c>
      <c r="DJ62" s="14">
        <f t="shared" si="21"/>
        <v>0</v>
      </c>
      <c r="DK62" s="14">
        <f t="shared" si="22"/>
        <v>471</v>
      </c>
      <c r="DL62" s="14">
        <f t="shared" si="23"/>
        <v>0</v>
      </c>
      <c r="DM62" s="14">
        <f t="shared" si="24"/>
        <v>0</v>
      </c>
      <c r="DN62" s="14">
        <f t="shared" si="25"/>
        <v>32.1</v>
      </c>
      <c r="DO62" s="14">
        <f t="shared" si="26"/>
        <v>0</v>
      </c>
      <c r="DP62" s="14">
        <f t="shared" si="44"/>
        <v>4</v>
      </c>
      <c r="DQ62" s="14">
        <f t="shared" si="45"/>
        <v>2</v>
      </c>
      <c r="DR62" s="14">
        <f t="shared" si="46"/>
        <v>21</v>
      </c>
      <c r="DU62" s="14">
        <f t="shared" si="27"/>
        <v>2</v>
      </c>
      <c r="DV62" s="14">
        <f t="shared" si="28"/>
        <v>0</v>
      </c>
      <c r="DW62" s="14">
        <f t="shared" si="47"/>
        <v>321</v>
      </c>
      <c r="DX62" s="14" t="str">
        <f t="shared" si="48"/>
        <v>DefExt</v>
      </c>
      <c r="DY62" s="14">
        <f t="shared" si="49"/>
        <v>471</v>
      </c>
      <c r="DZ62" s="14">
        <f t="shared" si="50"/>
        <v>32.1</v>
      </c>
      <c r="EA62" s="14" t="str">
        <f t="shared" si="51"/>
        <v/>
      </c>
      <c r="EB62" s="14" t="str">
        <f t="shared" si="52"/>
        <v/>
      </c>
      <c r="EC62" s="14" t="str">
        <f t="shared" si="53"/>
        <v/>
      </c>
      <c r="ED62" s="14">
        <f t="shared" si="54"/>
        <v>4</v>
      </c>
      <c r="EE62" s="14">
        <f t="shared" si="55"/>
        <v>2</v>
      </c>
      <c r="EF62" s="14">
        <f t="shared" si="56"/>
        <v>21</v>
      </c>
      <c r="EG62" s="25" t="s">
        <v>509</v>
      </c>
      <c r="EH62" s="14">
        <f t="shared" si="57"/>
        <v>50</v>
      </c>
      <c r="EK62" s="32"/>
      <c r="EL62" s="32"/>
      <c r="EM62" s="32"/>
      <c r="EN62" s="32"/>
      <c r="EP62" s="32"/>
      <c r="EQ62" s="32"/>
      <c r="EW62" s="32"/>
      <c r="EX62" s="32"/>
      <c r="FD62" s="13">
        <v>58</v>
      </c>
      <c r="FE62" s="13">
        <f t="shared" si="58"/>
        <v>5</v>
      </c>
      <c r="FF62" s="13" t="str">
        <f t="shared" si="99"/>
        <v>90级寄灵人洗练-10</v>
      </c>
      <c r="FG62" s="13">
        <f t="shared" si="100"/>
        <v>15</v>
      </c>
      <c r="FH62" s="13">
        <f t="shared" si="59"/>
        <v>10</v>
      </c>
      <c r="FI62" s="13">
        <f t="shared" si="60"/>
        <v>500</v>
      </c>
      <c r="FJ62" s="13" t="str">
        <f t="shared" si="61"/>
        <v>Block</v>
      </c>
      <c r="FK62" s="13">
        <f t="shared" si="62"/>
        <v>1.0999999999999999E-2</v>
      </c>
      <c r="FL62" s="13">
        <f t="shared" si="101"/>
        <v>0.03</v>
      </c>
    </row>
    <row r="63" spans="1:168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13">
        <v>60</v>
      </c>
      <c r="CB63" s="13">
        <v>5</v>
      </c>
      <c r="CC63" s="13">
        <v>80</v>
      </c>
      <c r="CD63" s="13">
        <v>4</v>
      </c>
      <c r="CE63" s="13">
        <v>2</v>
      </c>
      <c r="CF63" s="13">
        <v>8</v>
      </c>
      <c r="CG63" s="13">
        <f t="shared" si="102"/>
        <v>2054080</v>
      </c>
      <c r="CH63" s="13" t="s">
        <v>1063</v>
      </c>
      <c r="CI63" s="13">
        <v>2053</v>
      </c>
      <c r="CJ63" s="13">
        <v>6</v>
      </c>
      <c r="CK63" s="13">
        <f>SUM(CJ$6:CJ63)</f>
        <v>420</v>
      </c>
      <c r="CL63" s="13">
        <v>1</v>
      </c>
      <c r="CM63" s="13">
        <v>4</v>
      </c>
      <c r="CN63" s="13">
        <v>5</v>
      </c>
      <c r="CO63" s="13">
        <v>6</v>
      </c>
      <c r="CP63" s="13">
        <v>7</v>
      </c>
      <c r="CQ63" s="13">
        <v>8</v>
      </c>
      <c r="CR63" s="13"/>
      <c r="CS63" s="13"/>
      <c r="CT63" s="32"/>
      <c r="CV63" s="13">
        <v>59</v>
      </c>
      <c r="CW63" s="14">
        <f t="shared" si="42"/>
        <v>8</v>
      </c>
      <c r="CX63" s="14">
        <f t="shared" si="10"/>
        <v>2</v>
      </c>
      <c r="CY63" s="14">
        <f t="shared" si="11"/>
        <v>3</v>
      </c>
      <c r="CZ63" s="14">
        <f t="shared" si="12"/>
        <v>1</v>
      </c>
      <c r="DA63" s="14">
        <f t="shared" si="13"/>
        <v>2014023</v>
      </c>
      <c r="DB63" s="13" t="str">
        <f t="shared" si="14"/>
        <v>20级守护灵橙色-肩甲</v>
      </c>
      <c r="DC63" s="14">
        <f t="shared" si="15"/>
        <v>2</v>
      </c>
      <c r="DD63" s="14">
        <f t="shared" si="16"/>
        <v>4</v>
      </c>
      <c r="DE63" s="14">
        <f t="shared" si="17"/>
        <v>135</v>
      </c>
      <c r="DF63" s="14">
        <f t="shared" si="18"/>
        <v>135</v>
      </c>
      <c r="DG63" s="14">
        <f t="shared" si="19"/>
        <v>3</v>
      </c>
      <c r="DH63" s="14" t="str">
        <f t="shared" si="20"/>
        <v/>
      </c>
      <c r="DI63" s="14">
        <f t="shared" si="43"/>
        <v>320</v>
      </c>
      <c r="DJ63" s="14">
        <f t="shared" si="21"/>
        <v>0</v>
      </c>
      <c r="DK63" s="14">
        <f t="shared" si="22"/>
        <v>236</v>
      </c>
      <c r="DL63" s="14">
        <f t="shared" si="23"/>
        <v>2353</v>
      </c>
      <c r="DM63" s="14">
        <f t="shared" si="24"/>
        <v>0</v>
      </c>
      <c r="DN63" s="14">
        <f t="shared" si="25"/>
        <v>16.05</v>
      </c>
      <c r="DO63" s="14">
        <f t="shared" si="26"/>
        <v>160.43</v>
      </c>
      <c r="DP63" s="14">
        <f t="shared" si="44"/>
        <v>4</v>
      </c>
      <c r="DQ63" s="14">
        <f t="shared" si="45"/>
        <v>2</v>
      </c>
      <c r="DR63" s="14">
        <f t="shared" si="46"/>
        <v>21</v>
      </c>
      <c r="DU63" s="14">
        <f t="shared" si="27"/>
        <v>2</v>
      </c>
      <c r="DV63" s="14">
        <f t="shared" si="28"/>
        <v>3</v>
      </c>
      <c r="DW63" s="14">
        <f t="shared" si="47"/>
        <v>320</v>
      </c>
      <c r="DX63" s="14" t="str">
        <f t="shared" si="48"/>
        <v>DefExt</v>
      </c>
      <c r="DY63" s="14">
        <f t="shared" si="49"/>
        <v>236</v>
      </c>
      <c r="DZ63" s="14">
        <f t="shared" si="50"/>
        <v>16.05</v>
      </c>
      <c r="EA63" s="14" t="str">
        <f t="shared" si="51"/>
        <v>HPExt</v>
      </c>
      <c r="EB63" s="14">
        <f t="shared" si="52"/>
        <v>2353</v>
      </c>
      <c r="EC63" s="14">
        <f t="shared" si="53"/>
        <v>160.43</v>
      </c>
      <c r="ED63" s="14">
        <f t="shared" si="54"/>
        <v>4</v>
      </c>
      <c r="EE63" s="14">
        <f t="shared" si="55"/>
        <v>2</v>
      </c>
      <c r="EF63" s="14">
        <f t="shared" si="56"/>
        <v>21</v>
      </c>
      <c r="EG63" s="25" t="s">
        <v>509</v>
      </c>
      <c r="EH63" s="14">
        <f t="shared" si="57"/>
        <v>50</v>
      </c>
      <c r="EK63" s="32"/>
      <c r="EL63" s="32"/>
      <c r="EM63" s="32"/>
      <c r="EN63" s="32"/>
      <c r="EP63" s="32"/>
      <c r="EQ63" s="32"/>
      <c r="EW63" s="32"/>
      <c r="EX63" s="32"/>
      <c r="FD63" s="13">
        <v>59</v>
      </c>
      <c r="FE63" s="13">
        <f t="shared" si="58"/>
        <v>5</v>
      </c>
      <c r="FF63" s="13" t="str">
        <f t="shared" si="99"/>
        <v>90级寄灵人洗练-11</v>
      </c>
      <c r="FG63" s="13">
        <f t="shared" si="100"/>
        <v>15</v>
      </c>
      <c r="FH63" s="13">
        <f t="shared" si="59"/>
        <v>11</v>
      </c>
      <c r="FI63" s="13">
        <f t="shared" si="60"/>
        <v>500</v>
      </c>
      <c r="FJ63" s="13" t="str">
        <f t="shared" si="61"/>
        <v>EffectHit</v>
      </c>
      <c r="FK63" s="13">
        <f t="shared" si="62"/>
        <v>1.7999999999999999E-2</v>
      </c>
      <c r="FL63" s="13">
        <f t="shared" si="101"/>
        <v>0.05</v>
      </c>
    </row>
    <row r="64" spans="1:168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13">
        <v>61</v>
      </c>
      <c r="CB64" s="13">
        <v>6</v>
      </c>
      <c r="CC64" s="13">
        <v>100</v>
      </c>
      <c r="CD64" s="13">
        <v>1</v>
      </c>
      <c r="CE64" s="13">
        <v>1</v>
      </c>
      <c r="CF64" s="13">
        <v>1</v>
      </c>
      <c r="CG64" s="13">
        <f t="shared" si="102"/>
        <v>2061010</v>
      </c>
      <c r="CH64" s="13" t="s">
        <v>1064</v>
      </c>
      <c r="CI64" s="13"/>
      <c r="CJ64" s="13">
        <v>8</v>
      </c>
      <c r="CK64" s="13">
        <f>SUM(CJ$6:CJ64)</f>
        <v>428</v>
      </c>
      <c r="CL64" s="13">
        <v>1</v>
      </c>
      <c r="CM64" s="13">
        <v>2</v>
      </c>
      <c r="CN64" s="13">
        <v>3</v>
      </c>
      <c r="CO64" s="13">
        <v>4</v>
      </c>
      <c r="CP64" s="13">
        <v>5</v>
      </c>
      <c r="CQ64" s="13">
        <v>6</v>
      </c>
      <c r="CR64" s="13">
        <v>7</v>
      </c>
      <c r="CS64" s="13">
        <v>8</v>
      </c>
      <c r="CT64" s="32"/>
      <c r="CV64" s="13">
        <v>60</v>
      </c>
      <c r="CW64" s="14">
        <f t="shared" si="42"/>
        <v>8</v>
      </c>
      <c r="CX64" s="14">
        <f t="shared" si="10"/>
        <v>2</v>
      </c>
      <c r="CY64" s="14">
        <f t="shared" si="11"/>
        <v>4</v>
      </c>
      <c r="CZ64" s="14">
        <f t="shared" si="12"/>
        <v>1</v>
      </c>
      <c r="DA64" s="14">
        <f t="shared" si="13"/>
        <v>2014024</v>
      </c>
      <c r="DB64" s="13" t="str">
        <f t="shared" si="14"/>
        <v>20级守护灵橙色-衣服</v>
      </c>
      <c r="DC64" s="14">
        <f t="shared" si="15"/>
        <v>2</v>
      </c>
      <c r="DD64" s="14">
        <f t="shared" si="16"/>
        <v>4</v>
      </c>
      <c r="DE64" s="14">
        <f t="shared" si="17"/>
        <v>135</v>
      </c>
      <c r="DF64" s="14">
        <f t="shared" si="18"/>
        <v>135</v>
      </c>
      <c r="DG64" s="14">
        <f t="shared" si="19"/>
        <v>4</v>
      </c>
      <c r="DH64" s="14" t="str">
        <f t="shared" si="20"/>
        <v/>
      </c>
      <c r="DI64" s="14">
        <f t="shared" si="43"/>
        <v>321</v>
      </c>
      <c r="DJ64" s="14">
        <f t="shared" si="21"/>
        <v>0</v>
      </c>
      <c r="DK64" s="14">
        <f t="shared" si="22"/>
        <v>471</v>
      </c>
      <c r="DL64" s="14">
        <f t="shared" si="23"/>
        <v>0</v>
      </c>
      <c r="DM64" s="14">
        <f t="shared" si="24"/>
        <v>0</v>
      </c>
      <c r="DN64" s="14">
        <f t="shared" si="25"/>
        <v>32.1</v>
      </c>
      <c r="DO64" s="14">
        <f t="shared" si="26"/>
        <v>0</v>
      </c>
      <c r="DP64" s="14">
        <f t="shared" si="44"/>
        <v>4</v>
      </c>
      <c r="DQ64" s="14">
        <f t="shared" si="45"/>
        <v>2</v>
      </c>
      <c r="DR64" s="14">
        <f t="shared" si="46"/>
        <v>21</v>
      </c>
      <c r="DU64" s="14">
        <f t="shared" si="27"/>
        <v>2</v>
      </c>
      <c r="DV64" s="14">
        <f t="shared" si="28"/>
        <v>0</v>
      </c>
      <c r="DW64" s="14">
        <f t="shared" si="47"/>
        <v>321</v>
      </c>
      <c r="DX64" s="14" t="str">
        <f t="shared" si="48"/>
        <v>DefExt</v>
      </c>
      <c r="DY64" s="14">
        <f t="shared" si="49"/>
        <v>471</v>
      </c>
      <c r="DZ64" s="14">
        <f t="shared" si="50"/>
        <v>32.1</v>
      </c>
      <c r="EA64" s="14" t="str">
        <f t="shared" si="51"/>
        <v/>
      </c>
      <c r="EB64" s="14" t="str">
        <f t="shared" si="52"/>
        <v/>
      </c>
      <c r="EC64" s="14" t="str">
        <f t="shared" si="53"/>
        <v/>
      </c>
      <c r="ED64" s="14">
        <f t="shared" si="54"/>
        <v>4</v>
      </c>
      <c r="EE64" s="14">
        <f t="shared" si="55"/>
        <v>2</v>
      </c>
      <c r="EF64" s="14">
        <f t="shared" si="56"/>
        <v>21</v>
      </c>
      <c r="EG64" s="25" t="s">
        <v>509</v>
      </c>
      <c r="EH64" s="14">
        <f t="shared" si="57"/>
        <v>50</v>
      </c>
      <c r="EK64" s="32"/>
      <c r="EL64" s="32"/>
      <c r="EM64" s="32"/>
      <c r="EN64" s="32"/>
      <c r="EP64" s="32"/>
      <c r="EQ64" s="32"/>
      <c r="EW64" s="32"/>
      <c r="EX64" s="32"/>
      <c r="FD64" s="13">
        <v>60</v>
      </c>
      <c r="FE64" s="13">
        <f t="shared" si="58"/>
        <v>5</v>
      </c>
      <c r="FF64" s="13" t="str">
        <f t="shared" si="99"/>
        <v>90级寄灵人洗练-12</v>
      </c>
      <c r="FG64" s="13">
        <f t="shared" si="100"/>
        <v>15</v>
      </c>
      <c r="FH64" s="13">
        <f t="shared" si="59"/>
        <v>12</v>
      </c>
      <c r="FI64" s="13">
        <f t="shared" si="60"/>
        <v>500</v>
      </c>
      <c r="FJ64" s="13" t="str">
        <f t="shared" si="61"/>
        <v>EffectResist</v>
      </c>
      <c r="FK64" s="13">
        <f t="shared" si="62"/>
        <v>1.7999999999999999E-2</v>
      </c>
      <c r="FL64" s="13">
        <f t="shared" si="101"/>
        <v>0.05</v>
      </c>
    </row>
    <row r="65" spans="1:168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13">
        <v>62</v>
      </c>
      <c r="CB65" s="13">
        <v>6</v>
      </c>
      <c r="CC65" s="13">
        <v>100</v>
      </c>
      <c r="CD65" s="13">
        <v>1</v>
      </c>
      <c r="CE65" s="13">
        <v>2</v>
      </c>
      <c r="CF65" s="13">
        <v>2</v>
      </c>
      <c r="CG65" s="13">
        <f t="shared" si="102"/>
        <v>2061020</v>
      </c>
      <c r="CH65" s="13" t="s">
        <v>1065</v>
      </c>
      <c r="CI65" s="13"/>
      <c r="CJ65" s="13">
        <v>8</v>
      </c>
      <c r="CK65" s="13">
        <f>SUM(CJ$6:CJ65)</f>
        <v>436</v>
      </c>
      <c r="CL65" s="13">
        <v>1</v>
      </c>
      <c r="CM65" s="13">
        <v>2</v>
      </c>
      <c r="CN65" s="13">
        <v>3</v>
      </c>
      <c r="CO65" s="13">
        <v>4</v>
      </c>
      <c r="CP65" s="13">
        <v>5</v>
      </c>
      <c r="CQ65" s="13">
        <v>6</v>
      </c>
      <c r="CR65" s="13">
        <v>7</v>
      </c>
      <c r="CS65" s="13">
        <v>8</v>
      </c>
      <c r="CT65" s="32"/>
      <c r="CV65" s="13">
        <v>61</v>
      </c>
      <c r="CW65" s="14">
        <f t="shared" si="42"/>
        <v>8</v>
      </c>
      <c r="CX65" s="14">
        <f t="shared" si="10"/>
        <v>2</v>
      </c>
      <c r="CY65" s="14">
        <f t="shared" si="11"/>
        <v>5</v>
      </c>
      <c r="CZ65" s="14">
        <f t="shared" si="12"/>
        <v>1</v>
      </c>
      <c r="DA65" s="14">
        <f t="shared" si="13"/>
        <v>2014025</v>
      </c>
      <c r="DB65" s="13" t="str">
        <f t="shared" si="14"/>
        <v>20级守护灵橙色-鞋子</v>
      </c>
      <c r="DC65" s="14">
        <f t="shared" si="15"/>
        <v>2</v>
      </c>
      <c r="DD65" s="14">
        <f t="shared" si="16"/>
        <v>4</v>
      </c>
      <c r="DE65" s="14">
        <f t="shared" si="17"/>
        <v>135</v>
      </c>
      <c r="DF65" s="14">
        <f t="shared" si="18"/>
        <v>135</v>
      </c>
      <c r="DG65" s="14">
        <f t="shared" si="19"/>
        <v>5</v>
      </c>
      <c r="DH65" s="14" t="str">
        <f t="shared" si="20"/>
        <v/>
      </c>
      <c r="DI65" s="14">
        <f t="shared" si="43"/>
        <v>320</v>
      </c>
      <c r="DJ65" s="14">
        <f t="shared" si="21"/>
        <v>0</v>
      </c>
      <c r="DK65" s="14">
        <f t="shared" si="22"/>
        <v>0</v>
      </c>
      <c r="DL65" s="14">
        <f t="shared" si="23"/>
        <v>4706</v>
      </c>
      <c r="DM65" s="14">
        <f t="shared" si="24"/>
        <v>0</v>
      </c>
      <c r="DN65" s="14">
        <f t="shared" si="25"/>
        <v>0</v>
      </c>
      <c r="DO65" s="14">
        <f t="shared" si="26"/>
        <v>320.85000000000002</v>
      </c>
      <c r="DP65" s="14">
        <f t="shared" si="44"/>
        <v>4</v>
      </c>
      <c r="DQ65" s="14">
        <f t="shared" si="45"/>
        <v>2</v>
      </c>
      <c r="DR65" s="14">
        <f t="shared" si="46"/>
        <v>21</v>
      </c>
      <c r="DU65" s="14">
        <f t="shared" si="27"/>
        <v>3</v>
      </c>
      <c r="DV65" s="14">
        <f t="shared" si="28"/>
        <v>0</v>
      </c>
      <c r="DW65" s="14">
        <f t="shared" si="47"/>
        <v>320</v>
      </c>
      <c r="DX65" s="14" t="str">
        <f t="shared" si="48"/>
        <v>HPExt</v>
      </c>
      <c r="DY65" s="14">
        <f t="shared" si="49"/>
        <v>4706</v>
      </c>
      <c r="DZ65" s="14">
        <f t="shared" si="50"/>
        <v>320.85000000000002</v>
      </c>
      <c r="EA65" s="14" t="str">
        <f t="shared" si="51"/>
        <v/>
      </c>
      <c r="EB65" s="14" t="str">
        <f t="shared" si="52"/>
        <v/>
      </c>
      <c r="EC65" s="14" t="str">
        <f t="shared" si="53"/>
        <v/>
      </c>
      <c r="ED65" s="14">
        <f t="shared" si="54"/>
        <v>4</v>
      </c>
      <c r="EE65" s="14">
        <f t="shared" si="55"/>
        <v>2</v>
      </c>
      <c r="EF65" s="14">
        <f t="shared" si="56"/>
        <v>21</v>
      </c>
      <c r="EG65" s="25" t="s">
        <v>509</v>
      </c>
      <c r="EH65" s="14">
        <f t="shared" si="57"/>
        <v>50</v>
      </c>
      <c r="EK65" s="32"/>
      <c r="EL65" s="32"/>
      <c r="EM65" s="32"/>
      <c r="EN65" s="32"/>
      <c r="EP65" s="32"/>
      <c r="EQ65" s="32"/>
      <c r="EW65" s="32"/>
      <c r="EX65" s="32"/>
      <c r="FD65" s="13">
        <v>61</v>
      </c>
      <c r="FE65" s="13">
        <f t="shared" si="58"/>
        <v>6</v>
      </c>
      <c r="FF65" s="13" t="str">
        <f t="shared" si="99"/>
        <v>110级寄灵人洗练-1</v>
      </c>
      <c r="FG65" s="13">
        <f t="shared" si="100"/>
        <v>16</v>
      </c>
      <c r="FH65" s="13">
        <f t="shared" si="59"/>
        <v>1</v>
      </c>
      <c r="FI65" s="13">
        <f t="shared" si="60"/>
        <v>1800</v>
      </c>
      <c r="FJ65" s="13" t="str">
        <f t="shared" si="61"/>
        <v>AtkExt</v>
      </c>
      <c r="FK65" s="13">
        <f t="shared" si="62"/>
        <v>257</v>
      </c>
      <c r="FL65" s="13">
        <f t="shared" si="101"/>
        <v>736</v>
      </c>
    </row>
    <row r="66" spans="1:168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13">
        <v>63</v>
      </c>
      <c r="CB66" s="13">
        <v>6</v>
      </c>
      <c r="CC66" s="13">
        <v>100</v>
      </c>
      <c r="CD66" s="13">
        <v>2</v>
      </c>
      <c r="CE66" s="13">
        <v>1</v>
      </c>
      <c r="CF66" s="13">
        <v>1</v>
      </c>
      <c r="CG66" s="13">
        <f t="shared" si="102"/>
        <v>2062010</v>
      </c>
      <c r="CH66" s="13" t="s">
        <v>1066</v>
      </c>
      <c r="CI66" s="13"/>
      <c r="CJ66" s="13">
        <v>8</v>
      </c>
      <c r="CK66" s="13">
        <f>SUM(CJ$6:CJ66)</f>
        <v>444</v>
      </c>
      <c r="CL66" s="13">
        <v>1</v>
      </c>
      <c r="CM66" s="13">
        <v>2</v>
      </c>
      <c r="CN66" s="13">
        <v>3</v>
      </c>
      <c r="CO66" s="13">
        <v>4</v>
      </c>
      <c r="CP66" s="13">
        <v>5</v>
      </c>
      <c r="CQ66" s="13">
        <v>6</v>
      </c>
      <c r="CR66" s="13">
        <v>7</v>
      </c>
      <c r="CS66" s="13">
        <v>8</v>
      </c>
      <c r="CT66" s="32"/>
      <c r="CV66" s="13">
        <v>62</v>
      </c>
      <c r="CW66" s="14">
        <f t="shared" si="42"/>
        <v>8</v>
      </c>
      <c r="CX66" s="14">
        <f t="shared" si="10"/>
        <v>2</v>
      </c>
      <c r="CY66" s="14">
        <f t="shared" si="11"/>
        <v>6</v>
      </c>
      <c r="CZ66" s="14">
        <f t="shared" si="12"/>
        <v>1</v>
      </c>
      <c r="DA66" s="14">
        <f t="shared" si="13"/>
        <v>2014026</v>
      </c>
      <c r="DB66" s="13" t="str">
        <f t="shared" si="14"/>
        <v>20级守护灵橙色-护手</v>
      </c>
      <c r="DC66" s="14">
        <f t="shared" si="15"/>
        <v>2</v>
      </c>
      <c r="DD66" s="14">
        <f t="shared" si="16"/>
        <v>4</v>
      </c>
      <c r="DE66" s="14">
        <f t="shared" si="17"/>
        <v>135</v>
      </c>
      <c r="DF66" s="14">
        <f t="shared" si="18"/>
        <v>135</v>
      </c>
      <c r="DG66" s="14">
        <f t="shared" si="19"/>
        <v>6</v>
      </c>
      <c r="DH66" s="14" t="str">
        <f t="shared" si="20"/>
        <v/>
      </c>
      <c r="DI66" s="14">
        <f t="shared" si="43"/>
        <v>320</v>
      </c>
      <c r="DJ66" s="14">
        <f t="shared" si="21"/>
        <v>0</v>
      </c>
      <c r="DK66" s="14">
        <f t="shared" si="22"/>
        <v>0</v>
      </c>
      <c r="DL66" s="14">
        <f t="shared" si="23"/>
        <v>4706</v>
      </c>
      <c r="DM66" s="14">
        <f t="shared" si="24"/>
        <v>0</v>
      </c>
      <c r="DN66" s="14">
        <f t="shared" si="25"/>
        <v>0</v>
      </c>
      <c r="DO66" s="14">
        <f t="shared" si="26"/>
        <v>320.85000000000002</v>
      </c>
      <c r="DP66" s="14">
        <f t="shared" si="44"/>
        <v>4</v>
      </c>
      <c r="DQ66" s="14">
        <f t="shared" si="45"/>
        <v>2</v>
      </c>
      <c r="DR66" s="14">
        <f t="shared" si="46"/>
        <v>21</v>
      </c>
      <c r="DU66" s="14">
        <f t="shared" si="27"/>
        <v>3</v>
      </c>
      <c r="DV66" s="14">
        <f t="shared" si="28"/>
        <v>0</v>
      </c>
      <c r="DW66" s="14">
        <f t="shared" si="47"/>
        <v>320</v>
      </c>
      <c r="DX66" s="14" t="str">
        <f t="shared" si="48"/>
        <v>HPExt</v>
      </c>
      <c r="DY66" s="14">
        <f t="shared" si="49"/>
        <v>4706</v>
      </c>
      <c r="DZ66" s="14">
        <f t="shared" si="50"/>
        <v>320.85000000000002</v>
      </c>
      <c r="EA66" s="14" t="str">
        <f t="shared" si="51"/>
        <v/>
      </c>
      <c r="EB66" s="14" t="str">
        <f t="shared" si="52"/>
        <v/>
      </c>
      <c r="EC66" s="14" t="str">
        <f t="shared" si="53"/>
        <v/>
      </c>
      <c r="ED66" s="14">
        <f t="shared" si="54"/>
        <v>4</v>
      </c>
      <c r="EE66" s="14">
        <f t="shared" si="55"/>
        <v>2</v>
      </c>
      <c r="EF66" s="14">
        <f t="shared" si="56"/>
        <v>21</v>
      </c>
      <c r="EG66" s="25" t="s">
        <v>509</v>
      </c>
      <c r="EH66" s="14">
        <f t="shared" si="57"/>
        <v>50</v>
      </c>
      <c r="EK66" s="32"/>
      <c r="EL66" s="32"/>
      <c r="EM66" s="32"/>
      <c r="EN66" s="32"/>
      <c r="EP66" s="32"/>
      <c r="EQ66" s="32"/>
      <c r="EW66" s="32"/>
      <c r="EX66" s="32"/>
      <c r="FD66" s="13">
        <v>62</v>
      </c>
      <c r="FE66" s="13">
        <f t="shared" si="58"/>
        <v>6</v>
      </c>
      <c r="FF66" s="13" t="str">
        <f t="shared" si="99"/>
        <v>110级寄灵人洗练-2</v>
      </c>
      <c r="FG66" s="13">
        <f t="shared" si="100"/>
        <v>16</v>
      </c>
      <c r="FH66" s="13">
        <f t="shared" si="59"/>
        <v>2</v>
      </c>
      <c r="FI66" s="13">
        <f t="shared" si="60"/>
        <v>1800</v>
      </c>
      <c r="FJ66" s="13" t="str">
        <f t="shared" si="61"/>
        <v>DefExt</v>
      </c>
      <c r="FK66" s="13">
        <f t="shared" si="62"/>
        <v>129</v>
      </c>
      <c r="FL66" s="13">
        <f t="shared" si="101"/>
        <v>370</v>
      </c>
    </row>
    <row r="67" spans="1:168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13">
        <v>64</v>
      </c>
      <c r="CB67" s="13">
        <v>6</v>
      </c>
      <c r="CC67" s="13">
        <v>100</v>
      </c>
      <c r="CD67" s="13">
        <v>2</v>
      </c>
      <c r="CE67" s="13">
        <v>2</v>
      </c>
      <c r="CF67" s="13">
        <v>2</v>
      </c>
      <c r="CG67" s="13">
        <f t="shared" si="102"/>
        <v>2062020</v>
      </c>
      <c r="CH67" s="13" t="s">
        <v>1067</v>
      </c>
      <c r="CI67" s="13"/>
      <c r="CJ67" s="13">
        <v>8</v>
      </c>
      <c r="CK67" s="13">
        <f>SUM(CJ$6:CJ67)</f>
        <v>452</v>
      </c>
      <c r="CL67" s="13">
        <v>1</v>
      </c>
      <c r="CM67" s="13">
        <v>2</v>
      </c>
      <c r="CN67" s="13">
        <v>3</v>
      </c>
      <c r="CO67" s="13">
        <v>4</v>
      </c>
      <c r="CP67" s="13">
        <v>5</v>
      </c>
      <c r="CQ67" s="13">
        <v>6</v>
      </c>
      <c r="CR67" s="13">
        <v>7</v>
      </c>
      <c r="CS67" s="13">
        <v>8</v>
      </c>
      <c r="CT67" s="32"/>
      <c r="CV67" s="13">
        <v>63</v>
      </c>
      <c r="CW67" s="14">
        <f t="shared" si="42"/>
        <v>8</v>
      </c>
      <c r="CX67" s="14">
        <f t="shared" si="10"/>
        <v>2</v>
      </c>
      <c r="CY67" s="14">
        <f t="shared" si="11"/>
        <v>7</v>
      </c>
      <c r="CZ67" s="14">
        <f t="shared" si="12"/>
        <v>1</v>
      </c>
      <c r="DA67" s="14">
        <f t="shared" si="13"/>
        <v>2014027</v>
      </c>
      <c r="DB67" s="13" t="str">
        <f t="shared" si="14"/>
        <v>20级守护灵橙色-项链</v>
      </c>
      <c r="DC67" s="14">
        <f t="shared" si="15"/>
        <v>2</v>
      </c>
      <c r="DD67" s="14">
        <f t="shared" si="16"/>
        <v>4</v>
      </c>
      <c r="DE67" s="14">
        <f t="shared" si="17"/>
        <v>135</v>
      </c>
      <c r="DF67" s="14">
        <f t="shared" si="18"/>
        <v>135</v>
      </c>
      <c r="DG67" s="14">
        <f t="shared" si="19"/>
        <v>7</v>
      </c>
      <c r="DH67" s="14" t="str">
        <f t="shared" si="20"/>
        <v/>
      </c>
      <c r="DI67" s="14">
        <f t="shared" si="43"/>
        <v>481</v>
      </c>
      <c r="DJ67" s="14">
        <f t="shared" si="21"/>
        <v>627</v>
      </c>
      <c r="DK67" s="14">
        <f t="shared" si="22"/>
        <v>393</v>
      </c>
      <c r="DL67" s="14">
        <f t="shared" si="23"/>
        <v>0</v>
      </c>
      <c r="DM67" s="14">
        <f t="shared" si="24"/>
        <v>42.8</v>
      </c>
      <c r="DN67" s="14">
        <f t="shared" si="25"/>
        <v>26.75</v>
      </c>
      <c r="DO67" s="14">
        <f t="shared" si="26"/>
        <v>0</v>
      </c>
      <c r="DP67" s="14">
        <f t="shared" si="44"/>
        <v>4</v>
      </c>
      <c r="DQ67" s="14">
        <f t="shared" si="45"/>
        <v>2</v>
      </c>
      <c r="DR67" s="14">
        <f t="shared" si="46"/>
        <v>21</v>
      </c>
      <c r="DU67" s="14">
        <f t="shared" si="27"/>
        <v>1</v>
      </c>
      <c r="DV67" s="14">
        <f t="shared" si="28"/>
        <v>2</v>
      </c>
      <c r="DW67" s="14">
        <f t="shared" si="47"/>
        <v>481</v>
      </c>
      <c r="DX67" s="14" t="str">
        <f t="shared" si="48"/>
        <v>AtkExt</v>
      </c>
      <c r="DY67" s="14">
        <f t="shared" si="49"/>
        <v>627</v>
      </c>
      <c r="DZ67" s="14">
        <f t="shared" si="50"/>
        <v>42.8</v>
      </c>
      <c r="EA67" s="14" t="str">
        <f t="shared" si="51"/>
        <v>DefExt</v>
      </c>
      <c r="EB67" s="14">
        <f t="shared" si="52"/>
        <v>393</v>
      </c>
      <c r="EC67" s="14">
        <f t="shared" si="53"/>
        <v>26.75</v>
      </c>
      <c r="ED67" s="14">
        <f t="shared" si="54"/>
        <v>4</v>
      </c>
      <c r="EE67" s="14">
        <f t="shared" si="55"/>
        <v>2</v>
      </c>
      <c r="EF67" s="14">
        <f t="shared" si="56"/>
        <v>21</v>
      </c>
      <c r="EG67" s="25" t="s">
        <v>509</v>
      </c>
      <c r="EH67" s="14">
        <f t="shared" si="57"/>
        <v>50</v>
      </c>
      <c r="EK67" s="32"/>
      <c r="EL67" s="32"/>
      <c r="EM67" s="32"/>
      <c r="EN67" s="32"/>
      <c r="EP67" s="32"/>
      <c r="EQ67" s="32"/>
      <c r="EW67" s="32"/>
      <c r="EX67" s="32"/>
      <c r="FD67" s="13">
        <v>63</v>
      </c>
      <c r="FE67" s="13">
        <f t="shared" si="58"/>
        <v>6</v>
      </c>
      <c r="FF67" s="13" t="str">
        <f t="shared" si="99"/>
        <v>110级寄灵人洗练-3</v>
      </c>
      <c r="FG67" s="13">
        <f t="shared" si="100"/>
        <v>16</v>
      </c>
      <c r="FH67" s="13">
        <f t="shared" si="59"/>
        <v>3</v>
      </c>
      <c r="FI67" s="13">
        <f t="shared" si="60"/>
        <v>2000</v>
      </c>
      <c r="FJ67" s="13" t="str">
        <f t="shared" si="61"/>
        <v>HPExt</v>
      </c>
      <c r="FK67" s="13">
        <f t="shared" si="62"/>
        <v>1286</v>
      </c>
      <c r="FL67" s="13">
        <f t="shared" si="101"/>
        <v>3676</v>
      </c>
    </row>
    <row r="68" spans="1:168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13">
        <v>65</v>
      </c>
      <c r="CB68" s="13">
        <v>6</v>
      </c>
      <c r="CC68" s="13">
        <v>100</v>
      </c>
      <c r="CD68" s="13">
        <v>3</v>
      </c>
      <c r="CE68" s="13">
        <v>1</v>
      </c>
      <c r="CF68" s="13">
        <v>1</v>
      </c>
      <c r="CG68" s="13">
        <f t="shared" si="102"/>
        <v>2063010</v>
      </c>
      <c r="CH68" s="13" t="s">
        <v>1068</v>
      </c>
      <c r="CI68" s="13"/>
      <c r="CJ68" s="13">
        <v>8</v>
      </c>
      <c r="CK68" s="13">
        <f>SUM(CJ$6:CJ68)</f>
        <v>460</v>
      </c>
      <c r="CL68" s="13">
        <v>1</v>
      </c>
      <c r="CM68" s="13">
        <v>2</v>
      </c>
      <c r="CN68" s="13">
        <v>3</v>
      </c>
      <c r="CO68" s="13">
        <v>4</v>
      </c>
      <c r="CP68" s="13">
        <v>5</v>
      </c>
      <c r="CQ68" s="13">
        <v>6</v>
      </c>
      <c r="CR68" s="13">
        <v>7</v>
      </c>
      <c r="CS68" s="13">
        <v>8</v>
      </c>
      <c r="CT68" s="32"/>
      <c r="CV68" s="13">
        <v>64</v>
      </c>
      <c r="CW68" s="14">
        <f t="shared" si="42"/>
        <v>8</v>
      </c>
      <c r="CX68" s="14">
        <f t="shared" si="10"/>
        <v>2</v>
      </c>
      <c r="CY68" s="14">
        <f t="shared" si="11"/>
        <v>8</v>
      </c>
      <c r="CZ68" s="14">
        <f t="shared" si="12"/>
        <v>1</v>
      </c>
      <c r="DA68" s="14">
        <f t="shared" si="13"/>
        <v>2014028</v>
      </c>
      <c r="DB68" s="13" t="str">
        <f t="shared" si="14"/>
        <v>20级守护灵橙色-戒指</v>
      </c>
      <c r="DC68" s="14">
        <f t="shared" si="15"/>
        <v>2</v>
      </c>
      <c r="DD68" s="14">
        <f t="shared" si="16"/>
        <v>4</v>
      </c>
      <c r="DE68" s="14">
        <f t="shared" si="17"/>
        <v>135</v>
      </c>
      <c r="DF68" s="14">
        <f t="shared" si="18"/>
        <v>135</v>
      </c>
      <c r="DG68" s="14">
        <f t="shared" si="19"/>
        <v>8</v>
      </c>
      <c r="DH68" s="14" t="str">
        <f t="shared" si="20"/>
        <v/>
      </c>
      <c r="DI68" s="14">
        <f t="shared" si="43"/>
        <v>481</v>
      </c>
      <c r="DJ68" s="14">
        <f t="shared" si="21"/>
        <v>627</v>
      </c>
      <c r="DK68" s="14">
        <f t="shared" si="22"/>
        <v>0</v>
      </c>
      <c r="DL68" s="14">
        <f t="shared" si="23"/>
        <v>3921</v>
      </c>
      <c r="DM68" s="14">
        <f t="shared" si="24"/>
        <v>42.8</v>
      </c>
      <c r="DN68" s="14">
        <f t="shared" si="25"/>
        <v>0</v>
      </c>
      <c r="DO68" s="14">
        <f t="shared" si="26"/>
        <v>267.38</v>
      </c>
      <c r="DP68" s="14">
        <f t="shared" si="44"/>
        <v>4</v>
      </c>
      <c r="DQ68" s="14">
        <f t="shared" si="45"/>
        <v>2</v>
      </c>
      <c r="DR68" s="14">
        <f t="shared" si="46"/>
        <v>21</v>
      </c>
      <c r="DU68" s="14">
        <f t="shared" si="27"/>
        <v>1</v>
      </c>
      <c r="DV68" s="14">
        <f t="shared" si="28"/>
        <v>3</v>
      </c>
      <c r="DW68" s="14">
        <f t="shared" si="47"/>
        <v>481</v>
      </c>
      <c r="DX68" s="14" t="str">
        <f t="shared" si="48"/>
        <v>AtkExt</v>
      </c>
      <c r="DY68" s="14">
        <f t="shared" si="49"/>
        <v>627</v>
      </c>
      <c r="DZ68" s="14">
        <f t="shared" si="50"/>
        <v>42.8</v>
      </c>
      <c r="EA68" s="14" t="str">
        <f t="shared" si="51"/>
        <v>HPExt</v>
      </c>
      <c r="EB68" s="14">
        <f t="shared" si="52"/>
        <v>3921</v>
      </c>
      <c r="EC68" s="14">
        <f t="shared" si="53"/>
        <v>267.38</v>
      </c>
      <c r="ED68" s="14">
        <f t="shared" si="54"/>
        <v>4</v>
      </c>
      <c r="EE68" s="14">
        <f t="shared" si="55"/>
        <v>2</v>
      </c>
      <c r="EF68" s="14">
        <f t="shared" si="56"/>
        <v>21</v>
      </c>
      <c r="EG68" s="25" t="s">
        <v>509</v>
      </c>
      <c r="EH68" s="14">
        <f t="shared" si="57"/>
        <v>50</v>
      </c>
      <c r="EK68" s="32"/>
      <c r="EL68" s="32"/>
      <c r="EM68" s="32"/>
      <c r="EN68" s="32"/>
      <c r="EP68" s="32"/>
      <c r="EQ68" s="32"/>
      <c r="EW68" s="32"/>
      <c r="EX68" s="32"/>
      <c r="FD68" s="13">
        <v>64</v>
      </c>
      <c r="FE68" s="13">
        <f t="shared" si="58"/>
        <v>6</v>
      </c>
      <c r="FF68" s="13" t="str">
        <f t="shared" si="99"/>
        <v>110级寄灵人洗练-4</v>
      </c>
      <c r="FG68" s="13">
        <f t="shared" si="100"/>
        <v>16</v>
      </c>
      <c r="FH68" s="13">
        <f t="shared" si="59"/>
        <v>4</v>
      </c>
      <c r="FI68" s="13">
        <f t="shared" si="60"/>
        <v>500</v>
      </c>
      <c r="FJ68" s="13" t="str">
        <f t="shared" si="61"/>
        <v>AtkRate</v>
      </c>
      <c r="FK68" s="13">
        <f t="shared" si="62"/>
        <v>1.4E-2</v>
      </c>
      <c r="FL68" s="13">
        <f t="shared" si="101"/>
        <v>0.04</v>
      </c>
    </row>
    <row r="69" spans="1:168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13">
        <v>66</v>
      </c>
      <c r="CB69" s="13">
        <v>6</v>
      </c>
      <c r="CC69" s="13">
        <v>100</v>
      </c>
      <c r="CD69" s="13">
        <v>3</v>
      </c>
      <c r="CE69" s="13">
        <v>2</v>
      </c>
      <c r="CF69" s="13">
        <v>2</v>
      </c>
      <c r="CG69" s="13">
        <f t="shared" ref="CG69:CG91" si="103">CF69*10+CD69*1000+CB69*10000+2000000</f>
        <v>2063020</v>
      </c>
      <c r="CH69" s="13" t="s">
        <v>1069</v>
      </c>
      <c r="CI69" s="13"/>
      <c r="CJ69" s="13">
        <v>8</v>
      </c>
      <c r="CK69" s="13">
        <f>SUM(CJ$6:CJ69)</f>
        <v>468</v>
      </c>
      <c r="CL69" s="13">
        <v>1</v>
      </c>
      <c r="CM69" s="13">
        <v>2</v>
      </c>
      <c r="CN69" s="13">
        <v>3</v>
      </c>
      <c r="CO69" s="13">
        <v>4</v>
      </c>
      <c r="CP69" s="13">
        <v>5</v>
      </c>
      <c r="CQ69" s="13">
        <v>6</v>
      </c>
      <c r="CR69" s="13">
        <v>7</v>
      </c>
      <c r="CS69" s="13">
        <v>8</v>
      </c>
      <c r="CT69" s="32"/>
      <c r="CV69" s="13">
        <v>65</v>
      </c>
      <c r="CW69" s="14">
        <f t="shared" ref="CW69:CW132" si="104">MATCH(CV69-1,$CK$5:$CK$91,1)</f>
        <v>9</v>
      </c>
      <c r="CX69" s="14">
        <f t="shared" ref="CX69:CX132" si="105">INDEX($CF$6:$CF$91,CW69)</f>
        <v>3</v>
      </c>
      <c r="CY69" s="14">
        <f t="shared" ref="CY69:CY132" si="106">CV69-INDEX($CK$5:$CK$91,CW69)</f>
        <v>1</v>
      </c>
      <c r="CZ69" s="14">
        <f t="shared" ref="CZ69:CZ132" si="107">INDEX($CB$6:$CB$91,CW69)</f>
        <v>1</v>
      </c>
      <c r="DA69" s="14">
        <f t="shared" ref="DA69:DA132" si="108">INDEX($CG$6:$CG$91,CW69)+DG69</f>
        <v>2014031</v>
      </c>
      <c r="DB69" s="13" t="str">
        <f t="shared" ref="DB69:DB132" si="109">INDEX($CH$6:$CH$91,CW69)&amp;"-"&amp;INDEX($CL$3:$CS$3,DG69)</f>
        <v>20级寄灵人橙色套1-武器</v>
      </c>
      <c r="DC69" s="14">
        <f t="shared" ref="DC69:DC132" si="110">INDEX($CE$6:$CE$91,CW69)</f>
        <v>1</v>
      </c>
      <c r="DD69" s="14">
        <f t="shared" ref="DD69:DD132" si="111">INDEX($CD$6:$CD$91,CW69)</f>
        <v>4</v>
      </c>
      <c r="DE69" s="14">
        <f t="shared" ref="DE69:DE132" si="112">INDEX($E$5:$E$18,(DC69-1)*6+CZ69)</f>
        <v>20</v>
      </c>
      <c r="DF69" s="14">
        <f t="shared" ref="DF69:DF132" si="113">INDEX($E$5:$E$18,(DC69-1)*6+CZ69)</f>
        <v>20</v>
      </c>
      <c r="DG69" s="14">
        <f t="shared" ref="DG69:DG132" si="114">INDEX($CL$6:$CS$91,CW69,CY69)</f>
        <v>1</v>
      </c>
      <c r="DH69" s="14">
        <f t="shared" ref="DH69:DH132" si="115">IF(INDEX($CI$6:$CI$91,CW69)&gt;0,INDEX($CI$6:$CI$91,CW69),"")</f>
        <v>1011</v>
      </c>
      <c r="DI69" s="14">
        <f t="shared" si="43"/>
        <v>105</v>
      </c>
      <c r="DJ69" s="14">
        <f t="shared" ref="DJ69:DJ132" si="116">ROUND(INDEX(M$5:M$18,($DC69-1)*6+$CZ69)*INDEX(AH$5:AH$12,$DG69)*INDEX($AQ$5:$AQ$8,$DD69),0)</f>
        <v>117</v>
      </c>
      <c r="DK69" s="14">
        <f t="shared" ref="DK69:DK132" si="117">ROUND(INDEX(N$5:N$18,($DC69-1)*6+$CZ69)*INDEX(AI$5:AI$12,$DG69)*INDEX($AQ$5:$AQ$8,$DD69),0)</f>
        <v>0</v>
      </c>
      <c r="DL69" s="14">
        <f t="shared" ref="DL69:DL132" si="118">ROUND(INDEX(O$5:O$18,($DC69-1)*6+$CZ69)*INDEX(AJ$5:AJ$12,$DG69)*INDEX($AQ$5:$AQ$8,$DD69),0)</f>
        <v>0</v>
      </c>
      <c r="DM69" s="14">
        <f t="shared" ref="DM69:DM132" si="119">ROUND(INDEX(S$5:S$18,($DC69-1)*6+$CZ69)*INDEX(AH$5:AH$12,$DG69) * INDEX($AQ$5:$AQ$8,$DD69),2)</f>
        <v>14.1</v>
      </c>
      <c r="DN69" s="14">
        <f t="shared" ref="DN69:DN132" si="120">ROUND(INDEX(T$5:T$18,($DC69-1)*6+$CZ69)*INDEX(AI$5:AI$12,$DG69) * INDEX($AQ$5:$AQ$8,$DD69),2)</f>
        <v>0</v>
      </c>
      <c r="DO69" s="14">
        <f t="shared" ref="DO69:DO132" si="121">ROUND(INDEX(U$5:U$18,($DC69-1)*6+$CZ69)*INDEX(AJ$5:AJ$12,$DG69) * INDEX($AQ$5:$AQ$8,$DD69),2)</f>
        <v>0</v>
      </c>
      <c r="DP69" s="14">
        <f t="shared" si="44"/>
        <v>4</v>
      </c>
      <c r="DQ69" s="14">
        <f t="shared" si="45"/>
        <v>2</v>
      </c>
      <c r="DR69" s="14">
        <f t="shared" si="46"/>
        <v>11</v>
      </c>
      <c r="DU69" s="14">
        <f t="shared" ref="DU69:DU132" si="122">INDEX(AK$5:AK$12,$DG69)</f>
        <v>1</v>
      </c>
      <c r="DV69" s="14">
        <f t="shared" ref="DV69:DV132" si="123">INDEX(AL$5:AL$12,$DG69)</f>
        <v>0</v>
      </c>
      <c r="DW69" s="14">
        <f t="shared" si="47"/>
        <v>105</v>
      </c>
      <c r="DX69" s="14" t="str">
        <f t="shared" si="48"/>
        <v>AtkExt</v>
      </c>
      <c r="DY69" s="14">
        <f t="shared" si="49"/>
        <v>117</v>
      </c>
      <c r="DZ69" s="14">
        <f t="shared" si="50"/>
        <v>14.1</v>
      </c>
      <c r="EA69" s="14" t="str">
        <f t="shared" si="51"/>
        <v/>
      </c>
      <c r="EB69" s="14" t="str">
        <f t="shared" si="52"/>
        <v/>
      </c>
      <c r="EC69" s="14" t="str">
        <f t="shared" si="53"/>
        <v/>
      </c>
      <c r="ED69" s="14">
        <f t="shared" si="54"/>
        <v>4</v>
      </c>
      <c r="EE69" s="14">
        <f t="shared" si="55"/>
        <v>2</v>
      </c>
      <c r="EF69" s="14">
        <f t="shared" si="56"/>
        <v>11</v>
      </c>
      <c r="EG69" s="25" t="s">
        <v>509</v>
      </c>
      <c r="EH69" s="14">
        <f t="shared" si="57"/>
        <v>50</v>
      </c>
      <c r="EK69" s="32"/>
      <c r="EL69" s="32"/>
      <c r="EM69" s="32"/>
      <c r="EN69" s="32"/>
      <c r="EP69" s="32"/>
      <c r="EQ69" s="32"/>
      <c r="EW69" s="32"/>
      <c r="EX69" s="32"/>
      <c r="FD69" s="13">
        <v>65</v>
      </c>
      <c r="FE69" s="13">
        <f t="shared" si="58"/>
        <v>6</v>
      </c>
      <c r="FF69" s="13" t="str">
        <f t="shared" ref="FF69:FF100" si="124">INDEX($BD$5:$BD$18,FE69)&amp;"洗练-"&amp;FH69</f>
        <v>110级寄灵人洗练-5</v>
      </c>
      <c r="FG69" s="13">
        <f t="shared" ref="FG69:FG100" si="125">INDEX($BC$5:$BC$18,FE69)</f>
        <v>16</v>
      </c>
      <c r="FH69" s="13">
        <f t="shared" si="59"/>
        <v>5</v>
      </c>
      <c r="FI69" s="13">
        <f t="shared" si="60"/>
        <v>400</v>
      </c>
      <c r="FJ69" s="13" t="str">
        <f t="shared" si="61"/>
        <v>DefRate</v>
      </c>
      <c r="FK69" s="13">
        <f t="shared" si="62"/>
        <v>1.4E-2</v>
      </c>
      <c r="FL69" s="13">
        <f t="shared" ref="FL69:FL100" si="126">INDEX($BH$5:$BS$18,FE69,FH69)</f>
        <v>0.04</v>
      </c>
    </row>
    <row r="70" spans="1:168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13">
        <v>67</v>
      </c>
      <c r="CB70" s="13">
        <v>6</v>
      </c>
      <c r="CC70" s="13">
        <v>100</v>
      </c>
      <c r="CD70" s="13">
        <v>4</v>
      </c>
      <c r="CE70" s="13">
        <v>1</v>
      </c>
      <c r="CF70" s="13">
        <v>1</v>
      </c>
      <c r="CG70" s="13">
        <f t="shared" si="103"/>
        <v>2064010</v>
      </c>
      <c r="CH70" s="13" t="s">
        <v>1070</v>
      </c>
      <c r="CI70" s="13"/>
      <c r="CJ70" s="13">
        <v>8</v>
      </c>
      <c r="CK70" s="13">
        <f>SUM(CJ$6:CJ70)</f>
        <v>476</v>
      </c>
      <c r="CL70" s="13">
        <v>1</v>
      </c>
      <c r="CM70" s="13">
        <v>2</v>
      </c>
      <c r="CN70" s="13">
        <v>3</v>
      </c>
      <c r="CO70" s="13">
        <v>4</v>
      </c>
      <c r="CP70" s="13">
        <v>5</v>
      </c>
      <c r="CQ70" s="13">
        <v>6</v>
      </c>
      <c r="CR70" s="13">
        <v>7</v>
      </c>
      <c r="CS70" s="13">
        <v>8</v>
      </c>
      <c r="CT70" s="32"/>
      <c r="CV70" s="13">
        <v>66</v>
      </c>
      <c r="CW70" s="14">
        <f t="shared" si="104"/>
        <v>9</v>
      </c>
      <c r="CX70" s="14">
        <f t="shared" si="105"/>
        <v>3</v>
      </c>
      <c r="CY70" s="14">
        <f t="shared" si="106"/>
        <v>2</v>
      </c>
      <c r="CZ70" s="14">
        <f t="shared" si="107"/>
        <v>1</v>
      </c>
      <c r="DA70" s="14">
        <f t="shared" si="108"/>
        <v>2014032</v>
      </c>
      <c r="DB70" s="13" t="str">
        <f t="shared" si="109"/>
        <v>20级寄灵人橙色套1-头盔</v>
      </c>
      <c r="DC70" s="14">
        <f t="shared" si="110"/>
        <v>1</v>
      </c>
      <c r="DD70" s="14">
        <f t="shared" si="111"/>
        <v>4</v>
      </c>
      <c r="DE70" s="14">
        <f t="shared" si="112"/>
        <v>20</v>
      </c>
      <c r="DF70" s="14">
        <f t="shared" si="113"/>
        <v>20</v>
      </c>
      <c r="DG70" s="14">
        <f t="shared" si="114"/>
        <v>2</v>
      </c>
      <c r="DH70" s="14">
        <f t="shared" si="115"/>
        <v>1011</v>
      </c>
      <c r="DI70" s="14">
        <f t="shared" ref="DI70:DI133" si="127">INT(SUMPRODUCT($DM$3:$DO$3,DM70:DO70)*IF(DH70="",1,1.5))</f>
        <v>54</v>
      </c>
      <c r="DJ70" s="14">
        <f t="shared" si="116"/>
        <v>0</v>
      </c>
      <c r="DK70" s="14">
        <f t="shared" si="117"/>
        <v>30</v>
      </c>
      <c r="DL70" s="14">
        <f t="shared" si="118"/>
        <v>0</v>
      </c>
      <c r="DM70" s="14">
        <f t="shared" si="119"/>
        <v>0</v>
      </c>
      <c r="DN70" s="14">
        <f t="shared" si="120"/>
        <v>3.6</v>
      </c>
      <c r="DO70" s="14">
        <f t="shared" si="121"/>
        <v>0</v>
      </c>
      <c r="DP70" s="14">
        <f t="shared" ref="DP70:DP133" si="128">(CZ70-1)*4+DD70</f>
        <v>4</v>
      </c>
      <c r="DQ70" s="14">
        <f t="shared" ref="DQ70:DQ133" si="129">INDEX($BV$5:$BY$16,CZ70,DD70)</f>
        <v>2</v>
      </c>
      <c r="DR70" s="14">
        <f t="shared" ref="DR70:DR133" si="130">DC70*10+CZ70</f>
        <v>11</v>
      </c>
      <c r="DU70" s="14">
        <f t="shared" si="122"/>
        <v>2</v>
      </c>
      <c r="DV70" s="14">
        <f t="shared" si="123"/>
        <v>0</v>
      </c>
      <c r="DW70" s="14">
        <f t="shared" ref="DW70:DW133" si="131">DI70</f>
        <v>54</v>
      </c>
      <c r="DX70" s="14" t="str">
        <f t="shared" ref="DX70:DX133" si="132">INDEX($AF$3:$AH$3,DU70)</f>
        <v>DefExt</v>
      </c>
      <c r="DY70" s="14">
        <f t="shared" ref="DY70:DY133" si="133">INDEX(DJ70:DL70,DU70)</f>
        <v>30</v>
      </c>
      <c r="DZ70" s="14">
        <f t="shared" ref="DZ70:DZ133" si="134">INDEX(DM70:DO70,DU70)</f>
        <v>3.6</v>
      </c>
      <c r="EA70" s="14" t="str">
        <f t="shared" ref="EA70:EA133" si="135">IF(DV70&gt;0,INDEX($AF$3:$AH$3,DV70),"")</f>
        <v/>
      </c>
      <c r="EB70" s="14" t="str">
        <f t="shared" ref="EB70:EB133" si="136">IF(DV70&gt;0,INDEX(DJ70:DL70,DV70),"")</f>
        <v/>
      </c>
      <c r="EC70" s="14" t="str">
        <f t="shared" ref="EC70:EC133" si="137">IF(DV70&gt;0,INDEX(DM70:DO70,DV70),"")</f>
        <v/>
      </c>
      <c r="ED70" s="14">
        <f t="shared" ref="ED70:ED133" si="138">(CZ70-1)*4+DD70</f>
        <v>4</v>
      </c>
      <c r="EE70" s="14">
        <f t="shared" ref="EE70:EE133" si="139">INDEX($BV$5:$BY$16,CZ70,DD70)</f>
        <v>2</v>
      </c>
      <c r="EF70" s="14">
        <f t="shared" ref="EF70:EF133" si="140">DC70*10+CZ70</f>
        <v>11</v>
      </c>
      <c r="EG70" s="25" t="s">
        <v>509</v>
      </c>
      <c r="EH70" s="14">
        <f t="shared" ref="EH70:EH133" si="141">INDEX($X$5:$AD$8,DD70,CZ70)</f>
        <v>50</v>
      </c>
      <c r="EK70" s="32"/>
      <c r="EL70" s="32"/>
      <c r="EM70" s="32"/>
      <c r="EN70" s="32"/>
      <c r="EP70" s="32"/>
      <c r="EQ70" s="32"/>
      <c r="EW70" s="32"/>
      <c r="EX70" s="32"/>
      <c r="FD70" s="13">
        <v>66</v>
      </c>
      <c r="FE70" s="13">
        <f t="shared" ref="FE70:FE133" si="142">INT((FD70-1)/12)+1</f>
        <v>6</v>
      </c>
      <c r="FF70" s="13" t="str">
        <f t="shared" si="124"/>
        <v>110级寄灵人洗练-6</v>
      </c>
      <c r="FG70" s="13">
        <f t="shared" si="125"/>
        <v>16</v>
      </c>
      <c r="FH70" s="13">
        <f t="shared" ref="FH70:FH76" si="143">MOD(FD70-1,12)+1</f>
        <v>6</v>
      </c>
      <c r="FI70" s="13">
        <f t="shared" ref="FI70:FI133" si="144">INDEX($BH$2:$BS$2,FH70)</f>
        <v>500</v>
      </c>
      <c r="FJ70" s="13" t="str">
        <f t="shared" ref="FJ70:FJ76" si="145">INDEX($BH$3:$BS$3,FH70)</f>
        <v>HPRate</v>
      </c>
      <c r="FK70" s="13">
        <f t="shared" ref="FK70:FK133" si="146">IF(FL70&gt;1,INT(FL70*0.35),ROUND(FL70*0.35,3))</f>
        <v>1.4E-2</v>
      </c>
      <c r="FL70" s="13">
        <f t="shared" si="126"/>
        <v>0.04</v>
      </c>
    </row>
    <row r="71" spans="1:168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13">
        <v>68</v>
      </c>
      <c r="CB71" s="13">
        <v>6</v>
      </c>
      <c r="CC71" s="13">
        <v>100</v>
      </c>
      <c r="CD71" s="13">
        <v>4</v>
      </c>
      <c r="CE71" s="13">
        <v>2</v>
      </c>
      <c r="CF71" s="13">
        <v>2</v>
      </c>
      <c r="CG71" s="13">
        <f t="shared" si="103"/>
        <v>2064020</v>
      </c>
      <c r="CH71" s="13" t="s">
        <v>1071</v>
      </c>
      <c r="CI71" s="13"/>
      <c r="CJ71" s="13">
        <v>8</v>
      </c>
      <c r="CK71" s="13">
        <f>SUM(CJ$6:CJ71)</f>
        <v>484</v>
      </c>
      <c r="CL71" s="13">
        <v>1</v>
      </c>
      <c r="CM71" s="13">
        <v>2</v>
      </c>
      <c r="CN71" s="13">
        <v>3</v>
      </c>
      <c r="CO71" s="13">
        <v>4</v>
      </c>
      <c r="CP71" s="13">
        <v>5</v>
      </c>
      <c r="CQ71" s="13">
        <v>6</v>
      </c>
      <c r="CR71" s="13">
        <v>7</v>
      </c>
      <c r="CS71" s="13">
        <v>8</v>
      </c>
      <c r="CT71" s="32"/>
      <c r="CV71" s="13">
        <v>67</v>
      </c>
      <c r="CW71" s="14">
        <f t="shared" si="104"/>
        <v>9</v>
      </c>
      <c r="CX71" s="14">
        <f t="shared" si="105"/>
        <v>3</v>
      </c>
      <c r="CY71" s="14">
        <f t="shared" si="106"/>
        <v>3</v>
      </c>
      <c r="CZ71" s="14">
        <f t="shared" si="107"/>
        <v>1</v>
      </c>
      <c r="DA71" s="14">
        <f t="shared" si="108"/>
        <v>2014033</v>
      </c>
      <c r="DB71" s="13" t="str">
        <f t="shared" si="109"/>
        <v>20级寄灵人橙色套1-肩甲</v>
      </c>
      <c r="DC71" s="14">
        <f t="shared" si="110"/>
        <v>1</v>
      </c>
      <c r="DD71" s="14">
        <f t="shared" si="111"/>
        <v>4</v>
      </c>
      <c r="DE71" s="14">
        <f t="shared" si="112"/>
        <v>20</v>
      </c>
      <c r="DF71" s="14">
        <f t="shared" si="113"/>
        <v>20</v>
      </c>
      <c r="DG71" s="14">
        <f t="shared" si="114"/>
        <v>3</v>
      </c>
      <c r="DH71" s="14">
        <f t="shared" si="115"/>
        <v>1011</v>
      </c>
      <c r="DI71" s="14">
        <f t="shared" si="127"/>
        <v>53</v>
      </c>
      <c r="DJ71" s="14">
        <f t="shared" si="116"/>
        <v>0</v>
      </c>
      <c r="DK71" s="14">
        <f t="shared" si="117"/>
        <v>15</v>
      </c>
      <c r="DL71" s="14">
        <f t="shared" si="118"/>
        <v>147</v>
      </c>
      <c r="DM71" s="14">
        <f t="shared" si="119"/>
        <v>0</v>
      </c>
      <c r="DN71" s="14">
        <f t="shared" si="120"/>
        <v>1.8</v>
      </c>
      <c r="DO71" s="14">
        <f t="shared" si="121"/>
        <v>17.63</v>
      </c>
      <c r="DP71" s="14">
        <f t="shared" si="128"/>
        <v>4</v>
      </c>
      <c r="DQ71" s="14">
        <f t="shared" si="129"/>
        <v>2</v>
      </c>
      <c r="DR71" s="14">
        <f t="shared" si="130"/>
        <v>11</v>
      </c>
      <c r="DU71" s="14">
        <f t="shared" si="122"/>
        <v>2</v>
      </c>
      <c r="DV71" s="14">
        <f t="shared" si="123"/>
        <v>3</v>
      </c>
      <c r="DW71" s="14">
        <f t="shared" si="131"/>
        <v>53</v>
      </c>
      <c r="DX71" s="14" t="str">
        <f t="shared" si="132"/>
        <v>DefExt</v>
      </c>
      <c r="DY71" s="14">
        <f t="shared" si="133"/>
        <v>15</v>
      </c>
      <c r="DZ71" s="14">
        <f t="shared" si="134"/>
        <v>1.8</v>
      </c>
      <c r="EA71" s="14" t="str">
        <f t="shared" si="135"/>
        <v>HPExt</v>
      </c>
      <c r="EB71" s="14">
        <f t="shared" si="136"/>
        <v>147</v>
      </c>
      <c r="EC71" s="14">
        <f t="shared" si="137"/>
        <v>17.63</v>
      </c>
      <c r="ED71" s="14">
        <f t="shared" si="138"/>
        <v>4</v>
      </c>
      <c r="EE71" s="14">
        <f t="shared" si="139"/>
        <v>2</v>
      </c>
      <c r="EF71" s="14">
        <f t="shared" si="140"/>
        <v>11</v>
      </c>
      <c r="EG71" s="25" t="s">
        <v>509</v>
      </c>
      <c r="EH71" s="14">
        <f t="shared" si="141"/>
        <v>50</v>
      </c>
      <c r="EK71" s="32"/>
      <c r="EL71" s="32"/>
      <c r="EM71" s="32"/>
      <c r="EN71" s="32"/>
      <c r="EP71" s="32"/>
      <c r="EQ71" s="32"/>
      <c r="EW71" s="32"/>
      <c r="EX71" s="32"/>
      <c r="FD71" s="13">
        <v>67</v>
      </c>
      <c r="FE71" s="13">
        <f t="shared" si="142"/>
        <v>6</v>
      </c>
      <c r="FF71" s="13" t="str">
        <f t="shared" si="124"/>
        <v>110级寄灵人洗练-7</v>
      </c>
      <c r="FG71" s="13">
        <f t="shared" si="125"/>
        <v>16</v>
      </c>
      <c r="FH71" s="13">
        <f t="shared" si="143"/>
        <v>7</v>
      </c>
      <c r="FI71" s="13">
        <f t="shared" si="144"/>
        <v>500</v>
      </c>
      <c r="FJ71" s="13" t="str">
        <f t="shared" si="145"/>
        <v>Crit</v>
      </c>
      <c r="FK71" s="13">
        <f t="shared" si="146"/>
        <v>1.0999999999999999E-2</v>
      </c>
      <c r="FL71" s="13">
        <f t="shared" si="126"/>
        <v>0.03</v>
      </c>
    </row>
    <row r="72" spans="1:168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13">
        <v>69</v>
      </c>
      <c r="CB72" s="13">
        <v>6</v>
      </c>
      <c r="CC72" s="13">
        <v>100</v>
      </c>
      <c r="CD72" s="13">
        <v>4</v>
      </c>
      <c r="CE72" s="13">
        <v>1</v>
      </c>
      <c r="CF72" s="13">
        <v>3</v>
      </c>
      <c r="CG72" s="13">
        <f t="shared" si="103"/>
        <v>2064030</v>
      </c>
      <c r="CH72" s="13" t="s">
        <v>1072</v>
      </c>
      <c r="CI72" s="13">
        <v>1061</v>
      </c>
      <c r="CJ72" s="13">
        <v>5</v>
      </c>
      <c r="CK72" s="13">
        <f>SUM(CJ$6:CJ72)</f>
        <v>489</v>
      </c>
      <c r="CL72" s="13">
        <v>1</v>
      </c>
      <c r="CM72" s="13">
        <v>2</v>
      </c>
      <c r="CN72" s="13">
        <v>3</v>
      </c>
      <c r="CO72" s="13">
        <v>7</v>
      </c>
      <c r="CP72" s="13">
        <v>8</v>
      </c>
      <c r="CQ72" s="13"/>
      <c r="CR72" s="13"/>
      <c r="CS72" s="13"/>
      <c r="CT72" s="32"/>
      <c r="CV72" s="13">
        <v>68</v>
      </c>
      <c r="CW72" s="14">
        <f t="shared" si="104"/>
        <v>9</v>
      </c>
      <c r="CX72" s="14">
        <f t="shared" si="105"/>
        <v>3</v>
      </c>
      <c r="CY72" s="14">
        <f t="shared" si="106"/>
        <v>4</v>
      </c>
      <c r="CZ72" s="14">
        <f t="shared" si="107"/>
        <v>1</v>
      </c>
      <c r="DA72" s="14">
        <f t="shared" si="108"/>
        <v>2014034</v>
      </c>
      <c r="DB72" s="13" t="str">
        <f t="shared" si="109"/>
        <v>20级寄灵人橙色套1-衣服</v>
      </c>
      <c r="DC72" s="14">
        <f t="shared" si="110"/>
        <v>1</v>
      </c>
      <c r="DD72" s="14">
        <f t="shared" si="111"/>
        <v>4</v>
      </c>
      <c r="DE72" s="14">
        <f t="shared" si="112"/>
        <v>20</v>
      </c>
      <c r="DF72" s="14">
        <f t="shared" si="113"/>
        <v>20</v>
      </c>
      <c r="DG72" s="14">
        <f t="shared" si="114"/>
        <v>4</v>
      </c>
      <c r="DH72" s="14">
        <f t="shared" si="115"/>
        <v>1011</v>
      </c>
      <c r="DI72" s="14">
        <f t="shared" si="127"/>
        <v>54</v>
      </c>
      <c r="DJ72" s="14">
        <f t="shared" si="116"/>
        <v>0</v>
      </c>
      <c r="DK72" s="14">
        <f t="shared" si="117"/>
        <v>30</v>
      </c>
      <c r="DL72" s="14">
        <f t="shared" si="118"/>
        <v>0</v>
      </c>
      <c r="DM72" s="14">
        <f t="shared" si="119"/>
        <v>0</v>
      </c>
      <c r="DN72" s="14">
        <f t="shared" si="120"/>
        <v>3.6</v>
      </c>
      <c r="DO72" s="14">
        <f t="shared" si="121"/>
        <v>0</v>
      </c>
      <c r="DP72" s="14">
        <f t="shared" si="128"/>
        <v>4</v>
      </c>
      <c r="DQ72" s="14">
        <f t="shared" si="129"/>
        <v>2</v>
      </c>
      <c r="DR72" s="14">
        <f t="shared" si="130"/>
        <v>11</v>
      </c>
      <c r="DU72" s="14">
        <f t="shared" si="122"/>
        <v>2</v>
      </c>
      <c r="DV72" s="14">
        <f t="shared" si="123"/>
        <v>0</v>
      </c>
      <c r="DW72" s="14">
        <f t="shared" si="131"/>
        <v>54</v>
      </c>
      <c r="DX72" s="14" t="str">
        <f t="shared" si="132"/>
        <v>DefExt</v>
      </c>
      <c r="DY72" s="14">
        <f t="shared" si="133"/>
        <v>30</v>
      </c>
      <c r="DZ72" s="14">
        <f t="shared" si="134"/>
        <v>3.6</v>
      </c>
      <c r="EA72" s="14" t="str">
        <f t="shared" si="135"/>
        <v/>
      </c>
      <c r="EB72" s="14" t="str">
        <f t="shared" si="136"/>
        <v/>
      </c>
      <c r="EC72" s="14" t="str">
        <f t="shared" si="137"/>
        <v/>
      </c>
      <c r="ED72" s="14">
        <f t="shared" si="138"/>
        <v>4</v>
      </c>
      <c r="EE72" s="14">
        <f t="shared" si="139"/>
        <v>2</v>
      </c>
      <c r="EF72" s="14">
        <f t="shared" si="140"/>
        <v>11</v>
      </c>
      <c r="EG72" s="25" t="s">
        <v>509</v>
      </c>
      <c r="EH72" s="14">
        <f t="shared" si="141"/>
        <v>50</v>
      </c>
      <c r="EK72" s="32"/>
      <c r="EL72" s="32"/>
      <c r="EM72" s="32"/>
      <c r="EN72" s="32"/>
      <c r="EP72" s="32"/>
      <c r="EQ72" s="32"/>
      <c r="EW72" s="32"/>
      <c r="EX72" s="32"/>
      <c r="FD72" s="13">
        <v>68</v>
      </c>
      <c r="FE72" s="13">
        <f t="shared" si="142"/>
        <v>6</v>
      </c>
      <c r="FF72" s="13" t="str">
        <f t="shared" si="124"/>
        <v>110级寄灵人洗练-8</v>
      </c>
      <c r="FG72" s="13">
        <f t="shared" si="125"/>
        <v>16</v>
      </c>
      <c r="FH72" s="13">
        <f t="shared" si="143"/>
        <v>8</v>
      </c>
      <c r="FI72" s="13">
        <f t="shared" si="144"/>
        <v>500</v>
      </c>
      <c r="FJ72" s="13" t="str">
        <f t="shared" si="145"/>
        <v>CritRate</v>
      </c>
      <c r="FK72" s="13">
        <f t="shared" si="146"/>
        <v>2.8000000000000001E-2</v>
      </c>
      <c r="FL72" s="13">
        <f t="shared" si="126"/>
        <v>0.08</v>
      </c>
    </row>
    <row r="73" spans="1:168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13">
        <v>70</v>
      </c>
      <c r="CB73" s="13">
        <v>6</v>
      </c>
      <c r="CC73" s="13">
        <v>100</v>
      </c>
      <c r="CD73" s="13">
        <v>4</v>
      </c>
      <c r="CE73" s="13">
        <v>2</v>
      </c>
      <c r="CF73" s="13">
        <v>4</v>
      </c>
      <c r="CG73" s="13">
        <f t="shared" si="103"/>
        <v>2064040</v>
      </c>
      <c r="CH73" s="13" t="s">
        <v>1073</v>
      </c>
      <c r="CI73" s="13">
        <v>2061</v>
      </c>
      <c r="CJ73" s="13">
        <v>5</v>
      </c>
      <c r="CK73" s="13">
        <f>SUM(CJ$6:CJ73)</f>
        <v>494</v>
      </c>
      <c r="CL73" s="13">
        <v>1</v>
      </c>
      <c r="CM73" s="13">
        <v>2</v>
      </c>
      <c r="CN73" s="13">
        <v>3</v>
      </c>
      <c r="CO73" s="13">
        <v>7</v>
      </c>
      <c r="CP73" s="13">
        <v>8</v>
      </c>
      <c r="CQ73" s="13"/>
      <c r="CR73" s="13"/>
      <c r="CS73" s="13"/>
      <c r="CT73" s="32"/>
      <c r="CV73" s="13">
        <v>69</v>
      </c>
      <c r="CW73" s="14">
        <f t="shared" si="104"/>
        <v>9</v>
      </c>
      <c r="CX73" s="14">
        <f t="shared" si="105"/>
        <v>3</v>
      </c>
      <c r="CY73" s="14">
        <f t="shared" si="106"/>
        <v>5</v>
      </c>
      <c r="CZ73" s="14">
        <f t="shared" si="107"/>
        <v>1</v>
      </c>
      <c r="DA73" s="14">
        <f t="shared" si="108"/>
        <v>2014035</v>
      </c>
      <c r="DB73" s="13" t="str">
        <f t="shared" si="109"/>
        <v>20级寄灵人橙色套1-鞋子</v>
      </c>
      <c r="DC73" s="14">
        <f t="shared" si="110"/>
        <v>1</v>
      </c>
      <c r="DD73" s="14">
        <f t="shared" si="111"/>
        <v>4</v>
      </c>
      <c r="DE73" s="14">
        <f t="shared" si="112"/>
        <v>20</v>
      </c>
      <c r="DF73" s="14">
        <f t="shared" si="113"/>
        <v>20</v>
      </c>
      <c r="DG73" s="14">
        <f t="shared" si="114"/>
        <v>5</v>
      </c>
      <c r="DH73" s="14">
        <f t="shared" si="115"/>
        <v>1011</v>
      </c>
      <c r="DI73" s="14">
        <f t="shared" si="127"/>
        <v>52</v>
      </c>
      <c r="DJ73" s="14">
        <f t="shared" si="116"/>
        <v>0</v>
      </c>
      <c r="DK73" s="14">
        <f t="shared" si="117"/>
        <v>0</v>
      </c>
      <c r="DL73" s="14">
        <f t="shared" si="118"/>
        <v>294</v>
      </c>
      <c r="DM73" s="14">
        <f t="shared" si="119"/>
        <v>0</v>
      </c>
      <c r="DN73" s="14">
        <f t="shared" si="120"/>
        <v>0</v>
      </c>
      <c r="DO73" s="14">
        <f t="shared" si="121"/>
        <v>35.25</v>
      </c>
      <c r="DP73" s="14">
        <f t="shared" si="128"/>
        <v>4</v>
      </c>
      <c r="DQ73" s="14">
        <f t="shared" si="129"/>
        <v>2</v>
      </c>
      <c r="DR73" s="14">
        <f t="shared" si="130"/>
        <v>11</v>
      </c>
      <c r="DU73" s="14">
        <f t="shared" si="122"/>
        <v>3</v>
      </c>
      <c r="DV73" s="14">
        <f t="shared" si="123"/>
        <v>0</v>
      </c>
      <c r="DW73" s="14">
        <f t="shared" si="131"/>
        <v>52</v>
      </c>
      <c r="DX73" s="14" t="str">
        <f t="shared" si="132"/>
        <v>HPExt</v>
      </c>
      <c r="DY73" s="14">
        <f t="shared" si="133"/>
        <v>294</v>
      </c>
      <c r="DZ73" s="14">
        <f t="shared" si="134"/>
        <v>35.25</v>
      </c>
      <c r="EA73" s="14" t="str">
        <f t="shared" si="135"/>
        <v/>
      </c>
      <c r="EB73" s="14" t="str">
        <f t="shared" si="136"/>
        <v/>
      </c>
      <c r="EC73" s="14" t="str">
        <f t="shared" si="137"/>
        <v/>
      </c>
      <c r="ED73" s="14">
        <f t="shared" si="138"/>
        <v>4</v>
      </c>
      <c r="EE73" s="14">
        <f t="shared" si="139"/>
        <v>2</v>
      </c>
      <c r="EF73" s="14">
        <f t="shared" si="140"/>
        <v>11</v>
      </c>
      <c r="EG73" s="25" t="s">
        <v>509</v>
      </c>
      <c r="EH73" s="14">
        <f t="shared" si="141"/>
        <v>50</v>
      </c>
      <c r="EK73" s="32"/>
      <c r="EL73" s="32"/>
      <c r="EM73" s="32"/>
      <c r="EN73" s="32"/>
      <c r="EP73" s="32"/>
      <c r="EQ73" s="32"/>
      <c r="EW73" s="32"/>
      <c r="EX73" s="32"/>
      <c r="FD73" s="13">
        <v>69</v>
      </c>
      <c r="FE73" s="13">
        <f t="shared" si="142"/>
        <v>6</v>
      </c>
      <c r="FF73" s="13" t="str">
        <f t="shared" si="124"/>
        <v>110级寄灵人洗练-9</v>
      </c>
      <c r="FG73" s="13">
        <f t="shared" si="125"/>
        <v>16</v>
      </c>
      <c r="FH73" s="13">
        <f t="shared" si="143"/>
        <v>9</v>
      </c>
      <c r="FI73" s="13">
        <f t="shared" si="144"/>
        <v>500</v>
      </c>
      <c r="FJ73" s="13" t="str">
        <f t="shared" si="145"/>
        <v>DefIgnor</v>
      </c>
      <c r="FK73" s="13">
        <f t="shared" si="146"/>
        <v>1.0999999999999999E-2</v>
      </c>
      <c r="FL73" s="13">
        <f t="shared" si="126"/>
        <v>0.03</v>
      </c>
    </row>
    <row r="74" spans="1:168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13">
        <v>71</v>
      </c>
      <c r="CB74" s="13">
        <v>6</v>
      </c>
      <c r="CC74" s="13">
        <v>100</v>
      </c>
      <c r="CD74" s="13">
        <v>4</v>
      </c>
      <c r="CE74" s="13">
        <v>1</v>
      </c>
      <c r="CF74" s="13">
        <v>5</v>
      </c>
      <c r="CG74" s="13">
        <f t="shared" si="103"/>
        <v>2064050</v>
      </c>
      <c r="CH74" s="13" t="s">
        <v>1074</v>
      </c>
      <c r="CI74" s="13">
        <v>1062</v>
      </c>
      <c r="CJ74" s="13">
        <v>6</v>
      </c>
      <c r="CK74" s="13">
        <f>SUM(CJ$6:CJ74)</f>
        <v>500</v>
      </c>
      <c r="CL74" s="13">
        <v>1</v>
      </c>
      <c r="CM74" s="13">
        <v>2</v>
      </c>
      <c r="CN74" s="13">
        <v>3</v>
      </c>
      <c r="CO74" s="13">
        <v>4</v>
      </c>
      <c r="CP74" s="13">
        <v>5</v>
      </c>
      <c r="CQ74" s="13">
        <v>6</v>
      </c>
      <c r="CR74" s="13"/>
      <c r="CS74" s="13"/>
      <c r="CT74" s="32"/>
      <c r="CV74" s="13">
        <v>70</v>
      </c>
      <c r="CW74" s="14">
        <f t="shared" si="104"/>
        <v>9</v>
      </c>
      <c r="CX74" s="14">
        <f t="shared" si="105"/>
        <v>3</v>
      </c>
      <c r="CY74" s="14">
        <f t="shared" si="106"/>
        <v>6</v>
      </c>
      <c r="CZ74" s="14">
        <f t="shared" si="107"/>
        <v>1</v>
      </c>
      <c r="DA74" s="14">
        <f t="shared" si="108"/>
        <v>2014036</v>
      </c>
      <c r="DB74" s="13" t="str">
        <f t="shared" si="109"/>
        <v>20级寄灵人橙色套1-护手</v>
      </c>
      <c r="DC74" s="14">
        <f t="shared" si="110"/>
        <v>1</v>
      </c>
      <c r="DD74" s="14">
        <f t="shared" si="111"/>
        <v>4</v>
      </c>
      <c r="DE74" s="14">
        <f t="shared" si="112"/>
        <v>20</v>
      </c>
      <c r="DF74" s="14">
        <f t="shared" si="113"/>
        <v>20</v>
      </c>
      <c r="DG74" s="14">
        <f t="shared" si="114"/>
        <v>6</v>
      </c>
      <c r="DH74" s="14">
        <f t="shared" si="115"/>
        <v>1011</v>
      </c>
      <c r="DI74" s="14">
        <f t="shared" si="127"/>
        <v>52</v>
      </c>
      <c r="DJ74" s="14">
        <f t="shared" si="116"/>
        <v>0</v>
      </c>
      <c r="DK74" s="14">
        <f t="shared" si="117"/>
        <v>0</v>
      </c>
      <c r="DL74" s="14">
        <f t="shared" si="118"/>
        <v>294</v>
      </c>
      <c r="DM74" s="14">
        <f t="shared" si="119"/>
        <v>0</v>
      </c>
      <c r="DN74" s="14">
        <f t="shared" si="120"/>
        <v>0</v>
      </c>
      <c r="DO74" s="14">
        <f t="shared" si="121"/>
        <v>35.25</v>
      </c>
      <c r="DP74" s="14">
        <f t="shared" si="128"/>
        <v>4</v>
      </c>
      <c r="DQ74" s="14">
        <f t="shared" si="129"/>
        <v>2</v>
      </c>
      <c r="DR74" s="14">
        <f t="shared" si="130"/>
        <v>11</v>
      </c>
      <c r="DU74" s="14">
        <f t="shared" si="122"/>
        <v>3</v>
      </c>
      <c r="DV74" s="14">
        <f t="shared" si="123"/>
        <v>0</v>
      </c>
      <c r="DW74" s="14">
        <f t="shared" si="131"/>
        <v>52</v>
      </c>
      <c r="DX74" s="14" t="str">
        <f t="shared" si="132"/>
        <v>HPExt</v>
      </c>
      <c r="DY74" s="14">
        <f t="shared" si="133"/>
        <v>294</v>
      </c>
      <c r="DZ74" s="14">
        <f t="shared" si="134"/>
        <v>35.25</v>
      </c>
      <c r="EA74" s="14" t="str">
        <f t="shared" si="135"/>
        <v/>
      </c>
      <c r="EB74" s="14" t="str">
        <f t="shared" si="136"/>
        <v/>
      </c>
      <c r="EC74" s="14" t="str">
        <f t="shared" si="137"/>
        <v/>
      </c>
      <c r="ED74" s="14">
        <f t="shared" si="138"/>
        <v>4</v>
      </c>
      <c r="EE74" s="14">
        <f t="shared" si="139"/>
        <v>2</v>
      </c>
      <c r="EF74" s="14">
        <f t="shared" si="140"/>
        <v>11</v>
      </c>
      <c r="EG74" s="25" t="s">
        <v>509</v>
      </c>
      <c r="EH74" s="14">
        <f t="shared" si="141"/>
        <v>50</v>
      </c>
      <c r="EK74" s="32"/>
      <c r="EL74" s="32"/>
      <c r="EM74" s="32"/>
      <c r="EN74" s="32"/>
      <c r="EP74" s="32"/>
      <c r="EQ74" s="32"/>
      <c r="EW74" s="32"/>
      <c r="EX74" s="32"/>
      <c r="FD74" s="13">
        <v>70</v>
      </c>
      <c r="FE74" s="13">
        <f t="shared" si="142"/>
        <v>6</v>
      </c>
      <c r="FF74" s="13" t="str">
        <f t="shared" si="124"/>
        <v>110级寄灵人洗练-10</v>
      </c>
      <c r="FG74" s="13">
        <f t="shared" si="125"/>
        <v>16</v>
      </c>
      <c r="FH74" s="13">
        <f t="shared" si="143"/>
        <v>10</v>
      </c>
      <c r="FI74" s="13">
        <f t="shared" si="144"/>
        <v>500</v>
      </c>
      <c r="FJ74" s="13" t="str">
        <f t="shared" si="145"/>
        <v>Block</v>
      </c>
      <c r="FK74" s="13">
        <f t="shared" si="146"/>
        <v>1.0999999999999999E-2</v>
      </c>
      <c r="FL74" s="13">
        <f t="shared" si="126"/>
        <v>0.03</v>
      </c>
    </row>
    <row r="75" spans="1:168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13">
        <v>72</v>
      </c>
      <c r="CB75" s="13">
        <v>6</v>
      </c>
      <c r="CC75" s="13">
        <v>100</v>
      </c>
      <c r="CD75" s="13">
        <v>4</v>
      </c>
      <c r="CE75" s="13">
        <v>2</v>
      </c>
      <c r="CF75" s="13">
        <v>6</v>
      </c>
      <c r="CG75" s="13">
        <f t="shared" si="103"/>
        <v>2064060</v>
      </c>
      <c r="CH75" s="13" t="s">
        <v>1075</v>
      </c>
      <c r="CI75" s="13">
        <v>2062</v>
      </c>
      <c r="CJ75" s="13">
        <v>6</v>
      </c>
      <c r="CK75" s="13">
        <f>SUM(CJ$6:CJ75)</f>
        <v>506</v>
      </c>
      <c r="CL75" s="13">
        <v>1</v>
      </c>
      <c r="CM75" s="13">
        <v>2</v>
      </c>
      <c r="CN75" s="13">
        <v>3</v>
      </c>
      <c r="CO75" s="13">
        <v>4</v>
      </c>
      <c r="CP75" s="13">
        <v>5</v>
      </c>
      <c r="CQ75" s="13">
        <v>6</v>
      </c>
      <c r="CR75" s="13"/>
      <c r="CS75" s="13"/>
      <c r="CT75" s="32"/>
      <c r="CV75" s="13">
        <v>71</v>
      </c>
      <c r="CW75" s="14">
        <f t="shared" si="104"/>
        <v>9</v>
      </c>
      <c r="CX75" s="14">
        <f t="shared" si="105"/>
        <v>3</v>
      </c>
      <c r="CY75" s="14">
        <f t="shared" si="106"/>
        <v>7</v>
      </c>
      <c r="CZ75" s="14">
        <f t="shared" si="107"/>
        <v>1</v>
      </c>
      <c r="DA75" s="14">
        <f t="shared" si="108"/>
        <v>2014037</v>
      </c>
      <c r="DB75" s="13" t="str">
        <f t="shared" si="109"/>
        <v>20级寄灵人橙色套1-项链</v>
      </c>
      <c r="DC75" s="14">
        <f t="shared" si="110"/>
        <v>1</v>
      </c>
      <c r="DD75" s="14">
        <f t="shared" si="111"/>
        <v>4</v>
      </c>
      <c r="DE75" s="14">
        <f t="shared" si="112"/>
        <v>20</v>
      </c>
      <c r="DF75" s="14">
        <f t="shared" si="113"/>
        <v>20</v>
      </c>
      <c r="DG75" s="14">
        <f t="shared" si="114"/>
        <v>7</v>
      </c>
      <c r="DH75" s="14">
        <f t="shared" si="115"/>
        <v>1011</v>
      </c>
      <c r="DI75" s="14">
        <f t="shared" si="127"/>
        <v>80</v>
      </c>
      <c r="DJ75" s="14">
        <f t="shared" si="116"/>
        <v>39</v>
      </c>
      <c r="DK75" s="14">
        <f t="shared" si="117"/>
        <v>25</v>
      </c>
      <c r="DL75" s="14">
        <f t="shared" si="118"/>
        <v>0</v>
      </c>
      <c r="DM75" s="14">
        <f t="shared" si="119"/>
        <v>4.7</v>
      </c>
      <c r="DN75" s="14">
        <f t="shared" si="120"/>
        <v>3</v>
      </c>
      <c r="DO75" s="14">
        <f t="shared" si="121"/>
        <v>0</v>
      </c>
      <c r="DP75" s="14">
        <f t="shared" si="128"/>
        <v>4</v>
      </c>
      <c r="DQ75" s="14">
        <f t="shared" si="129"/>
        <v>2</v>
      </c>
      <c r="DR75" s="14">
        <f t="shared" si="130"/>
        <v>11</v>
      </c>
      <c r="DU75" s="14">
        <f t="shared" si="122"/>
        <v>1</v>
      </c>
      <c r="DV75" s="14">
        <f t="shared" si="123"/>
        <v>2</v>
      </c>
      <c r="DW75" s="14">
        <f t="shared" si="131"/>
        <v>80</v>
      </c>
      <c r="DX75" s="14" t="str">
        <f t="shared" si="132"/>
        <v>AtkExt</v>
      </c>
      <c r="DY75" s="14">
        <f t="shared" si="133"/>
        <v>39</v>
      </c>
      <c r="DZ75" s="14">
        <f t="shared" si="134"/>
        <v>4.7</v>
      </c>
      <c r="EA75" s="14" t="str">
        <f t="shared" si="135"/>
        <v>DefExt</v>
      </c>
      <c r="EB75" s="14">
        <f t="shared" si="136"/>
        <v>25</v>
      </c>
      <c r="EC75" s="14">
        <f t="shared" si="137"/>
        <v>3</v>
      </c>
      <c r="ED75" s="14">
        <f t="shared" si="138"/>
        <v>4</v>
      </c>
      <c r="EE75" s="14">
        <f t="shared" si="139"/>
        <v>2</v>
      </c>
      <c r="EF75" s="14">
        <f t="shared" si="140"/>
        <v>11</v>
      </c>
      <c r="EG75" s="25" t="s">
        <v>509</v>
      </c>
      <c r="EH75" s="14">
        <f t="shared" si="141"/>
        <v>50</v>
      </c>
      <c r="EK75" s="32"/>
      <c r="EL75" s="32"/>
      <c r="EM75" s="32"/>
      <c r="EN75" s="32"/>
      <c r="EP75" s="32"/>
      <c r="EQ75" s="32"/>
      <c r="EW75" s="32"/>
      <c r="EX75" s="32"/>
      <c r="FD75" s="13">
        <v>71</v>
      </c>
      <c r="FE75" s="13">
        <f t="shared" si="142"/>
        <v>6</v>
      </c>
      <c r="FF75" s="13" t="str">
        <f t="shared" si="124"/>
        <v>110级寄灵人洗练-11</v>
      </c>
      <c r="FG75" s="13">
        <f t="shared" si="125"/>
        <v>16</v>
      </c>
      <c r="FH75" s="13">
        <f t="shared" si="143"/>
        <v>11</v>
      </c>
      <c r="FI75" s="13">
        <f t="shared" si="144"/>
        <v>500</v>
      </c>
      <c r="FJ75" s="13" t="str">
        <f t="shared" si="145"/>
        <v>EffectHit</v>
      </c>
      <c r="FK75" s="13">
        <f t="shared" si="146"/>
        <v>1.7999999999999999E-2</v>
      </c>
      <c r="FL75" s="13">
        <f t="shared" si="126"/>
        <v>0.05</v>
      </c>
    </row>
    <row r="76" spans="1:168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13">
        <v>73</v>
      </c>
      <c r="CB76" s="13">
        <v>6</v>
      </c>
      <c r="CC76" s="13">
        <v>100</v>
      </c>
      <c r="CD76" s="13">
        <v>4</v>
      </c>
      <c r="CE76" s="13">
        <v>1</v>
      </c>
      <c r="CF76" s="13">
        <v>7</v>
      </c>
      <c r="CG76" s="13">
        <f t="shared" si="103"/>
        <v>2064070</v>
      </c>
      <c r="CH76" s="13" t="s">
        <v>1076</v>
      </c>
      <c r="CI76" s="13">
        <v>1063</v>
      </c>
      <c r="CJ76" s="13">
        <v>6</v>
      </c>
      <c r="CK76" s="13">
        <f>SUM(CJ$6:CJ76)</f>
        <v>512</v>
      </c>
      <c r="CL76" s="13">
        <v>1</v>
      </c>
      <c r="CM76" s="13">
        <v>4</v>
      </c>
      <c r="CN76" s="13">
        <v>5</v>
      </c>
      <c r="CO76" s="13">
        <v>6</v>
      </c>
      <c r="CP76" s="13">
        <v>7</v>
      </c>
      <c r="CQ76" s="13">
        <v>8</v>
      </c>
      <c r="CR76" s="13"/>
      <c r="CS76" s="13"/>
      <c r="CT76" s="32"/>
      <c r="CV76" s="13">
        <v>72</v>
      </c>
      <c r="CW76" s="14">
        <f t="shared" si="104"/>
        <v>9</v>
      </c>
      <c r="CX76" s="14">
        <f t="shared" si="105"/>
        <v>3</v>
      </c>
      <c r="CY76" s="14">
        <f t="shared" si="106"/>
        <v>8</v>
      </c>
      <c r="CZ76" s="14">
        <f t="shared" si="107"/>
        <v>1</v>
      </c>
      <c r="DA76" s="14">
        <f t="shared" si="108"/>
        <v>2014038</v>
      </c>
      <c r="DB76" s="13" t="str">
        <f t="shared" si="109"/>
        <v>20级寄灵人橙色套1-戒指</v>
      </c>
      <c r="DC76" s="14">
        <f t="shared" si="110"/>
        <v>1</v>
      </c>
      <c r="DD76" s="14">
        <f t="shared" si="111"/>
        <v>4</v>
      </c>
      <c r="DE76" s="14">
        <f t="shared" si="112"/>
        <v>20</v>
      </c>
      <c r="DF76" s="14">
        <f t="shared" si="113"/>
        <v>20</v>
      </c>
      <c r="DG76" s="14">
        <f t="shared" si="114"/>
        <v>8</v>
      </c>
      <c r="DH76" s="14">
        <f t="shared" si="115"/>
        <v>1011</v>
      </c>
      <c r="DI76" s="14">
        <f t="shared" si="127"/>
        <v>79</v>
      </c>
      <c r="DJ76" s="14">
        <f t="shared" si="116"/>
        <v>39</v>
      </c>
      <c r="DK76" s="14">
        <f t="shared" si="117"/>
        <v>0</v>
      </c>
      <c r="DL76" s="14">
        <f t="shared" si="118"/>
        <v>245</v>
      </c>
      <c r="DM76" s="14">
        <f t="shared" si="119"/>
        <v>4.7</v>
      </c>
      <c r="DN76" s="14">
        <f t="shared" si="120"/>
        <v>0</v>
      </c>
      <c r="DO76" s="14">
        <f t="shared" si="121"/>
        <v>29.38</v>
      </c>
      <c r="DP76" s="14">
        <f t="shared" si="128"/>
        <v>4</v>
      </c>
      <c r="DQ76" s="14">
        <f t="shared" si="129"/>
        <v>2</v>
      </c>
      <c r="DR76" s="14">
        <f t="shared" si="130"/>
        <v>11</v>
      </c>
      <c r="DU76" s="14">
        <f t="shared" si="122"/>
        <v>1</v>
      </c>
      <c r="DV76" s="14">
        <f t="shared" si="123"/>
        <v>3</v>
      </c>
      <c r="DW76" s="14">
        <f t="shared" si="131"/>
        <v>79</v>
      </c>
      <c r="DX76" s="14" t="str">
        <f t="shared" si="132"/>
        <v>AtkExt</v>
      </c>
      <c r="DY76" s="14">
        <f t="shared" si="133"/>
        <v>39</v>
      </c>
      <c r="DZ76" s="14">
        <f t="shared" si="134"/>
        <v>4.7</v>
      </c>
      <c r="EA76" s="14" t="str">
        <f t="shared" si="135"/>
        <v>HPExt</v>
      </c>
      <c r="EB76" s="14">
        <f t="shared" si="136"/>
        <v>245</v>
      </c>
      <c r="EC76" s="14">
        <f t="shared" si="137"/>
        <v>29.38</v>
      </c>
      <c r="ED76" s="14">
        <f t="shared" si="138"/>
        <v>4</v>
      </c>
      <c r="EE76" s="14">
        <f t="shared" si="139"/>
        <v>2</v>
      </c>
      <c r="EF76" s="14">
        <f t="shared" si="140"/>
        <v>11</v>
      </c>
      <c r="EG76" s="25" t="s">
        <v>509</v>
      </c>
      <c r="EH76" s="14">
        <f t="shared" si="141"/>
        <v>50</v>
      </c>
      <c r="EK76" s="32"/>
      <c r="EL76" s="32"/>
      <c r="EM76" s="32"/>
      <c r="EN76" s="32"/>
      <c r="EP76" s="32"/>
      <c r="EQ76" s="32"/>
      <c r="EW76" s="32"/>
      <c r="EX76" s="32"/>
      <c r="FD76" s="13">
        <v>72</v>
      </c>
      <c r="FE76" s="13">
        <f t="shared" si="142"/>
        <v>6</v>
      </c>
      <c r="FF76" s="13" t="str">
        <f t="shared" si="124"/>
        <v>110级寄灵人洗练-12</v>
      </c>
      <c r="FG76" s="13">
        <f t="shared" si="125"/>
        <v>16</v>
      </c>
      <c r="FH76" s="13">
        <f t="shared" si="143"/>
        <v>12</v>
      </c>
      <c r="FI76" s="13">
        <f t="shared" si="144"/>
        <v>500</v>
      </c>
      <c r="FJ76" s="13" t="str">
        <f t="shared" si="145"/>
        <v>EffectResist</v>
      </c>
      <c r="FK76" s="13">
        <f t="shared" si="146"/>
        <v>1.7999999999999999E-2</v>
      </c>
      <c r="FL76" s="13">
        <f t="shared" si="126"/>
        <v>0.05</v>
      </c>
    </row>
    <row r="77" spans="1:168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13">
        <v>74</v>
      </c>
      <c r="CB77" s="13">
        <v>6</v>
      </c>
      <c r="CC77" s="13">
        <v>100</v>
      </c>
      <c r="CD77" s="13">
        <v>4</v>
      </c>
      <c r="CE77" s="13">
        <v>2</v>
      </c>
      <c r="CF77" s="13">
        <v>8</v>
      </c>
      <c r="CG77" s="13">
        <f t="shared" si="103"/>
        <v>2064080</v>
      </c>
      <c r="CH77" s="13" t="s">
        <v>1077</v>
      </c>
      <c r="CI77" s="13">
        <v>2063</v>
      </c>
      <c r="CJ77" s="13">
        <v>6</v>
      </c>
      <c r="CK77" s="13">
        <f>SUM(CJ$6:CJ77)</f>
        <v>518</v>
      </c>
      <c r="CL77" s="13">
        <v>1</v>
      </c>
      <c r="CM77" s="13">
        <v>4</v>
      </c>
      <c r="CN77" s="13">
        <v>5</v>
      </c>
      <c r="CO77" s="13">
        <v>6</v>
      </c>
      <c r="CP77" s="13">
        <v>7</v>
      </c>
      <c r="CQ77" s="13">
        <v>8</v>
      </c>
      <c r="CR77" s="13"/>
      <c r="CS77" s="13"/>
      <c r="CT77" s="32"/>
      <c r="CV77" s="13">
        <v>73</v>
      </c>
      <c r="CW77" s="14">
        <f t="shared" si="104"/>
        <v>10</v>
      </c>
      <c r="CX77" s="14">
        <f t="shared" si="105"/>
        <v>4</v>
      </c>
      <c r="CY77" s="14">
        <f t="shared" si="106"/>
        <v>1</v>
      </c>
      <c r="CZ77" s="14">
        <f t="shared" si="107"/>
        <v>1</v>
      </c>
      <c r="DA77" s="14">
        <f t="shared" si="108"/>
        <v>2014041</v>
      </c>
      <c r="DB77" s="13" t="str">
        <f t="shared" si="109"/>
        <v>20级守护灵橙色套1-武器</v>
      </c>
      <c r="DC77" s="14">
        <f t="shared" si="110"/>
        <v>2</v>
      </c>
      <c r="DD77" s="14">
        <f t="shared" si="111"/>
        <v>4</v>
      </c>
      <c r="DE77" s="14">
        <f t="shared" si="112"/>
        <v>135</v>
      </c>
      <c r="DF77" s="14">
        <f t="shared" si="113"/>
        <v>135</v>
      </c>
      <c r="DG77" s="14">
        <f t="shared" si="114"/>
        <v>1</v>
      </c>
      <c r="DH77" s="14">
        <f t="shared" si="115"/>
        <v>2011</v>
      </c>
      <c r="DI77" s="14">
        <f t="shared" si="127"/>
        <v>963</v>
      </c>
      <c r="DJ77" s="14">
        <f t="shared" si="116"/>
        <v>1881</v>
      </c>
      <c r="DK77" s="14">
        <f t="shared" si="117"/>
        <v>0</v>
      </c>
      <c r="DL77" s="14">
        <f t="shared" si="118"/>
        <v>0</v>
      </c>
      <c r="DM77" s="14">
        <f t="shared" si="119"/>
        <v>128.4</v>
      </c>
      <c r="DN77" s="14">
        <f t="shared" si="120"/>
        <v>0</v>
      </c>
      <c r="DO77" s="14">
        <f t="shared" si="121"/>
        <v>0</v>
      </c>
      <c r="DP77" s="14">
        <f t="shared" si="128"/>
        <v>4</v>
      </c>
      <c r="DQ77" s="14">
        <f t="shared" si="129"/>
        <v>2</v>
      </c>
      <c r="DR77" s="14">
        <f t="shared" si="130"/>
        <v>21</v>
      </c>
      <c r="DU77" s="14">
        <f t="shared" si="122"/>
        <v>1</v>
      </c>
      <c r="DV77" s="14">
        <f t="shared" si="123"/>
        <v>0</v>
      </c>
      <c r="DW77" s="14">
        <f t="shared" si="131"/>
        <v>963</v>
      </c>
      <c r="DX77" s="14" t="str">
        <f t="shared" si="132"/>
        <v>AtkExt</v>
      </c>
      <c r="DY77" s="14">
        <f t="shared" si="133"/>
        <v>1881</v>
      </c>
      <c r="DZ77" s="14">
        <f t="shared" si="134"/>
        <v>128.4</v>
      </c>
      <c r="EA77" s="14" t="str">
        <f t="shared" si="135"/>
        <v/>
      </c>
      <c r="EB77" s="14" t="str">
        <f t="shared" si="136"/>
        <v/>
      </c>
      <c r="EC77" s="14" t="str">
        <f t="shared" si="137"/>
        <v/>
      </c>
      <c r="ED77" s="14">
        <f t="shared" si="138"/>
        <v>4</v>
      </c>
      <c r="EE77" s="14">
        <f t="shared" si="139"/>
        <v>2</v>
      </c>
      <c r="EF77" s="14">
        <f t="shared" si="140"/>
        <v>21</v>
      </c>
      <c r="EG77" s="25" t="s">
        <v>509</v>
      </c>
      <c r="EH77" s="14">
        <f t="shared" si="141"/>
        <v>50</v>
      </c>
      <c r="EK77" s="32"/>
      <c r="EL77" s="32"/>
      <c r="EM77" s="32"/>
      <c r="EN77" s="32"/>
      <c r="EP77" s="32"/>
      <c r="EQ77" s="32"/>
      <c r="EW77" s="32"/>
      <c r="EX77" s="32"/>
      <c r="FD77" s="13">
        <v>73</v>
      </c>
      <c r="FE77" s="13">
        <f t="shared" si="142"/>
        <v>7</v>
      </c>
      <c r="FF77" s="13" t="str">
        <f t="shared" si="124"/>
        <v>130级寄灵人洗练-1</v>
      </c>
      <c r="FG77" s="13">
        <f t="shared" si="125"/>
        <v>17</v>
      </c>
      <c r="FH77" s="13">
        <f t="shared" ref="FH77:FH94" si="147">MOD(FD77-1,12)+1</f>
        <v>1</v>
      </c>
      <c r="FI77" s="13">
        <f t="shared" si="144"/>
        <v>1800</v>
      </c>
      <c r="FJ77" s="13" t="str">
        <f t="shared" ref="FJ77:FJ94" si="148">INDEX($BH$3:$BS$3,FH77)</f>
        <v>AtkExt</v>
      </c>
      <c r="FK77" s="13">
        <f t="shared" si="146"/>
        <v>432</v>
      </c>
      <c r="FL77" s="13">
        <f t="shared" si="126"/>
        <v>1236</v>
      </c>
    </row>
    <row r="78" spans="1:168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13">
        <v>75</v>
      </c>
      <c r="CB78" s="13">
        <v>7</v>
      </c>
      <c r="CC78" s="13">
        <v>120</v>
      </c>
      <c r="CD78" s="13">
        <v>1</v>
      </c>
      <c r="CE78" s="13">
        <v>1</v>
      </c>
      <c r="CF78" s="13">
        <v>1</v>
      </c>
      <c r="CG78" s="13">
        <f t="shared" si="103"/>
        <v>2071010</v>
      </c>
      <c r="CH78" s="13" t="s">
        <v>1078</v>
      </c>
      <c r="CI78" s="13"/>
      <c r="CJ78" s="13">
        <v>8</v>
      </c>
      <c r="CK78" s="13">
        <f>SUM(CJ$6:CJ78)</f>
        <v>526</v>
      </c>
      <c r="CL78" s="13">
        <v>1</v>
      </c>
      <c r="CM78" s="13">
        <v>2</v>
      </c>
      <c r="CN78" s="13">
        <v>3</v>
      </c>
      <c r="CO78" s="13">
        <v>4</v>
      </c>
      <c r="CP78" s="13">
        <v>5</v>
      </c>
      <c r="CQ78" s="13">
        <v>6</v>
      </c>
      <c r="CR78" s="13">
        <v>7</v>
      </c>
      <c r="CS78" s="13">
        <v>8</v>
      </c>
      <c r="CT78" s="32"/>
      <c r="CV78" s="13">
        <v>74</v>
      </c>
      <c r="CW78" s="14">
        <f t="shared" si="104"/>
        <v>10</v>
      </c>
      <c r="CX78" s="14">
        <f t="shared" si="105"/>
        <v>4</v>
      </c>
      <c r="CY78" s="14">
        <f t="shared" si="106"/>
        <v>2</v>
      </c>
      <c r="CZ78" s="14">
        <f t="shared" si="107"/>
        <v>1</v>
      </c>
      <c r="DA78" s="14">
        <f t="shared" si="108"/>
        <v>2014042</v>
      </c>
      <c r="DB78" s="13" t="str">
        <f t="shared" si="109"/>
        <v>20级守护灵橙色套1-头盔</v>
      </c>
      <c r="DC78" s="14">
        <f t="shared" si="110"/>
        <v>2</v>
      </c>
      <c r="DD78" s="14">
        <f t="shared" si="111"/>
        <v>4</v>
      </c>
      <c r="DE78" s="14">
        <f t="shared" si="112"/>
        <v>135</v>
      </c>
      <c r="DF78" s="14">
        <f t="shared" si="113"/>
        <v>135</v>
      </c>
      <c r="DG78" s="14">
        <f t="shared" si="114"/>
        <v>2</v>
      </c>
      <c r="DH78" s="14">
        <f t="shared" si="115"/>
        <v>2011</v>
      </c>
      <c r="DI78" s="14">
        <f t="shared" si="127"/>
        <v>481</v>
      </c>
      <c r="DJ78" s="14">
        <f t="shared" si="116"/>
        <v>0</v>
      </c>
      <c r="DK78" s="14">
        <f t="shared" si="117"/>
        <v>471</v>
      </c>
      <c r="DL78" s="14">
        <f t="shared" si="118"/>
        <v>0</v>
      </c>
      <c r="DM78" s="14">
        <f t="shared" si="119"/>
        <v>0</v>
      </c>
      <c r="DN78" s="14">
        <f t="shared" si="120"/>
        <v>32.1</v>
      </c>
      <c r="DO78" s="14">
        <f t="shared" si="121"/>
        <v>0</v>
      </c>
      <c r="DP78" s="14">
        <f t="shared" si="128"/>
        <v>4</v>
      </c>
      <c r="DQ78" s="14">
        <f t="shared" si="129"/>
        <v>2</v>
      </c>
      <c r="DR78" s="14">
        <f t="shared" si="130"/>
        <v>21</v>
      </c>
      <c r="DU78" s="14">
        <f t="shared" si="122"/>
        <v>2</v>
      </c>
      <c r="DV78" s="14">
        <f t="shared" si="123"/>
        <v>0</v>
      </c>
      <c r="DW78" s="14">
        <f t="shared" si="131"/>
        <v>481</v>
      </c>
      <c r="DX78" s="14" t="str">
        <f t="shared" si="132"/>
        <v>DefExt</v>
      </c>
      <c r="DY78" s="14">
        <f t="shared" si="133"/>
        <v>471</v>
      </c>
      <c r="DZ78" s="14">
        <f t="shared" si="134"/>
        <v>32.1</v>
      </c>
      <c r="EA78" s="14" t="str">
        <f t="shared" si="135"/>
        <v/>
      </c>
      <c r="EB78" s="14" t="str">
        <f t="shared" si="136"/>
        <v/>
      </c>
      <c r="EC78" s="14" t="str">
        <f t="shared" si="137"/>
        <v/>
      </c>
      <c r="ED78" s="14">
        <f t="shared" si="138"/>
        <v>4</v>
      </c>
      <c r="EE78" s="14">
        <f t="shared" si="139"/>
        <v>2</v>
      </c>
      <c r="EF78" s="14">
        <f t="shared" si="140"/>
        <v>21</v>
      </c>
      <c r="EG78" s="25" t="s">
        <v>509</v>
      </c>
      <c r="EH78" s="14">
        <f t="shared" si="141"/>
        <v>50</v>
      </c>
      <c r="EK78" s="32"/>
      <c r="EL78" s="32"/>
      <c r="EM78" s="32"/>
      <c r="EN78" s="32"/>
      <c r="EP78" s="32"/>
      <c r="EQ78" s="32"/>
      <c r="EW78" s="32"/>
      <c r="EX78" s="32"/>
      <c r="FD78" s="13">
        <v>74</v>
      </c>
      <c r="FE78" s="13">
        <f t="shared" si="142"/>
        <v>7</v>
      </c>
      <c r="FF78" s="13" t="str">
        <f t="shared" si="124"/>
        <v>130级寄灵人洗练-2</v>
      </c>
      <c r="FG78" s="13">
        <f t="shared" si="125"/>
        <v>17</v>
      </c>
      <c r="FH78" s="13">
        <f t="shared" si="147"/>
        <v>2</v>
      </c>
      <c r="FI78" s="13">
        <f t="shared" si="144"/>
        <v>1800</v>
      </c>
      <c r="FJ78" s="13" t="str">
        <f t="shared" si="148"/>
        <v>DefExt</v>
      </c>
      <c r="FK78" s="13">
        <f t="shared" si="146"/>
        <v>216</v>
      </c>
      <c r="FL78" s="13">
        <f t="shared" si="126"/>
        <v>618</v>
      </c>
    </row>
    <row r="79" spans="1:168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13">
        <v>76</v>
      </c>
      <c r="CB79" s="13">
        <v>7</v>
      </c>
      <c r="CC79" s="13">
        <v>120</v>
      </c>
      <c r="CD79" s="13">
        <v>1</v>
      </c>
      <c r="CE79" s="13">
        <v>2</v>
      </c>
      <c r="CF79" s="13">
        <v>2</v>
      </c>
      <c r="CG79" s="13">
        <f t="shared" si="103"/>
        <v>2071020</v>
      </c>
      <c r="CH79" s="13" t="s">
        <v>1079</v>
      </c>
      <c r="CI79" s="13"/>
      <c r="CJ79" s="13">
        <v>8</v>
      </c>
      <c r="CK79" s="13">
        <f>SUM(CJ$6:CJ79)</f>
        <v>534</v>
      </c>
      <c r="CL79" s="13">
        <v>1</v>
      </c>
      <c r="CM79" s="13">
        <v>2</v>
      </c>
      <c r="CN79" s="13">
        <v>3</v>
      </c>
      <c r="CO79" s="13">
        <v>4</v>
      </c>
      <c r="CP79" s="13">
        <v>5</v>
      </c>
      <c r="CQ79" s="13">
        <v>6</v>
      </c>
      <c r="CR79" s="13">
        <v>7</v>
      </c>
      <c r="CS79" s="13">
        <v>8</v>
      </c>
      <c r="CT79" s="32"/>
      <c r="CV79" s="13">
        <v>75</v>
      </c>
      <c r="CW79" s="14">
        <f t="shared" si="104"/>
        <v>10</v>
      </c>
      <c r="CX79" s="14">
        <f t="shared" si="105"/>
        <v>4</v>
      </c>
      <c r="CY79" s="14">
        <f t="shared" si="106"/>
        <v>3</v>
      </c>
      <c r="CZ79" s="14">
        <f t="shared" si="107"/>
        <v>1</v>
      </c>
      <c r="DA79" s="14">
        <f t="shared" si="108"/>
        <v>2014043</v>
      </c>
      <c r="DB79" s="13" t="str">
        <f t="shared" si="109"/>
        <v>20级守护灵橙色套1-肩甲</v>
      </c>
      <c r="DC79" s="14">
        <f t="shared" si="110"/>
        <v>2</v>
      </c>
      <c r="DD79" s="14">
        <f t="shared" si="111"/>
        <v>4</v>
      </c>
      <c r="DE79" s="14">
        <f t="shared" si="112"/>
        <v>135</v>
      </c>
      <c r="DF79" s="14">
        <f t="shared" si="113"/>
        <v>135</v>
      </c>
      <c r="DG79" s="14">
        <f t="shared" si="114"/>
        <v>3</v>
      </c>
      <c r="DH79" s="14">
        <f t="shared" si="115"/>
        <v>2011</v>
      </c>
      <c r="DI79" s="14">
        <f t="shared" si="127"/>
        <v>481</v>
      </c>
      <c r="DJ79" s="14">
        <f t="shared" si="116"/>
        <v>0</v>
      </c>
      <c r="DK79" s="14">
        <f t="shared" si="117"/>
        <v>236</v>
      </c>
      <c r="DL79" s="14">
        <f t="shared" si="118"/>
        <v>2353</v>
      </c>
      <c r="DM79" s="14">
        <f t="shared" si="119"/>
        <v>0</v>
      </c>
      <c r="DN79" s="14">
        <f t="shared" si="120"/>
        <v>16.05</v>
      </c>
      <c r="DO79" s="14">
        <f t="shared" si="121"/>
        <v>160.43</v>
      </c>
      <c r="DP79" s="14">
        <f t="shared" si="128"/>
        <v>4</v>
      </c>
      <c r="DQ79" s="14">
        <f t="shared" si="129"/>
        <v>2</v>
      </c>
      <c r="DR79" s="14">
        <f t="shared" si="130"/>
        <v>21</v>
      </c>
      <c r="DU79" s="14">
        <f t="shared" si="122"/>
        <v>2</v>
      </c>
      <c r="DV79" s="14">
        <f t="shared" si="123"/>
        <v>3</v>
      </c>
      <c r="DW79" s="14">
        <f t="shared" si="131"/>
        <v>481</v>
      </c>
      <c r="DX79" s="14" t="str">
        <f t="shared" si="132"/>
        <v>DefExt</v>
      </c>
      <c r="DY79" s="14">
        <f t="shared" si="133"/>
        <v>236</v>
      </c>
      <c r="DZ79" s="14">
        <f t="shared" si="134"/>
        <v>16.05</v>
      </c>
      <c r="EA79" s="14" t="str">
        <f t="shared" si="135"/>
        <v>HPExt</v>
      </c>
      <c r="EB79" s="14">
        <f t="shared" si="136"/>
        <v>2353</v>
      </c>
      <c r="EC79" s="14">
        <f t="shared" si="137"/>
        <v>160.43</v>
      </c>
      <c r="ED79" s="14">
        <f t="shared" si="138"/>
        <v>4</v>
      </c>
      <c r="EE79" s="14">
        <f t="shared" si="139"/>
        <v>2</v>
      </c>
      <c r="EF79" s="14">
        <f t="shared" si="140"/>
        <v>21</v>
      </c>
      <c r="EG79" s="25" t="s">
        <v>509</v>
      </c>
      <c r="EH79" s="14">
        <f t="shared" si="141"/>
        <v>50</v>
      </c>
      <c r="EK79" s="32"/>
      <c r="EL79" s="32"/>
      <c r="EM79" s="32"/>
      <c r="EN79" s="32"/>
      <c r="EP79" s="32"/>
      <c r="EQ79" s="32"/>
      <c r="EW79" s="32"/>
      <c r="EX79" s="32"/>
      <c r="FD79" s="13">
        <v>75</v>
      </c>
      <c r="FE79" s="13">
        <f t="shared" si="142"/>
        <v>7</v>
      </c>
      <c r="FF79" s="13" t="str">
        <f t="shared" si="124"/>
        <v>130级寄灵人洗练-3</v>
      </c>
      <c r="FG79" s="13">
        <f t="shared" si="125"/>
        <v>17</v>
      </c>
      <c r="FH79" s="13">
        <f t="shared" si="147"/>
        <v>3</v>
      </c>
      <c r="FI79" s="13">
        <f t="shared" si="144"/>
        <v>2000</v>
      </c>
      <c r="FJ79" s="13" t="str">
        <f t="shared" si="148"/>
        <v>HPExt</v>
      </c>
      <c r="FK79" s="13">
        <f t="shared" si="146"/>
        <v>2161</v>
      </c>
      <c r="FL79" s="13">
        <f t="shared" si="126"/>
        <v>6176</v>
      </c>
    </row>
    <row r="80" spans="1:168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13">
        <v>77</v>
      </c>
      <c r="CB80" s="13">
        <v>7</v>
      </c>
      <c r="CC80" s="13">
        <v>120</v>
      </c>
      <c r="CD80" s="13">
        <v>2</v>
      </c>
      <c r="CE80" s="13">
        <v>1</v>
      </c>
      <c r="CF80" s="13">
        <v>1</v>
      </c>
      <c r="CG80" s="13">
        <f t="shared" si="103"/>
        <v>2072010</v>
      </c>
      <c r="CH80" s="13" t="s">
        <v>1080</v>
      </c>
      <c r="CI80" s="13"/>
      <c r="CJ80" s="13">
        <v>8</v>
      </c>
      <c r="CK80" s="13">
        <f>SUM(CJ$6:CJ80)</f>
        <v>542</v>
      </c>
      <c r="CL80" s="13">
        <v>1</v>
      </c>
      <c r="CM80" s="13">
        <v>2</v>
      </c>
      <c r="CN80" s="13">
        <v>3</v>
      </c>
      <c r="CO80" s="13">
        <v>4</v>
      </c>
      <c r="CP80" s="13">
        <v>5</v>
      </c>
      <c r="CQ80" s="13">
        <v>6</v>
      </c>
      <c r="CR80" s="13">
        <v>7</v>
      </c>
      <c r="CS80" s="13">
        <v>8</v>
      </c>
      <c r="CT80" s="32"/>
      <c r="CV80" s="13">
        <v>76</v>
      </c>
      <c r="CW80" s="14">
        <f t="shared" si="104"/>
        <v>10</v>
      </c>
      <c r="CX80" s="14">
        <f t="shared" si="105"/>
        <v>4</v>
      </c>
      <c r="CY80" s="14">
        <f t="shared" si="106"/>
        <v>4</v>
      </c>
      <c r="CZ80" s="14">
        <f t="shared" si="107"/>
        <v>1</v>
      </c>
      <c r="DA80" s="14">
        <f t="shared" si="108"/>
        <v>2014044</v>
      </c>
      <c r="DB80" s="13" t="str">
        <f t="shared" si="109"/>
        <v>20级守护灵橙色套1-衣服</v>
      </c>
      <c r="DC80" s="14">
        <f t="shared" si="110"/>
        <v>2</v>
      </c>
      <c r="DD80" s="14">
        <f t="shared" si="111"/>
        <v>4</v>
      </c>
      <c r="DE80" s="14">
        <f t="shared" si="112"/>
        <v>135</v>
      </c>
      <c r="DF80" s="14">
        <f t="shared" si="113"/>
        <v>135</v>
      </c>
      <c r="DG80" s="14">
        <f t="shared" si="114"/>
        <v>4</v>
      </c>
      <c r="DH80" s="14">
        <f t="shared" si="115"/>
        <v>2011</v>
      </c>
      <c r="DI80" s="14">
        <f t="shared" si="127"/>
        <v>481</v>
      </c>
      <c r="DJ80" s="14">
        <f t="shared" si="116"/>
        <v>0</v>
      </c>
      <c r="DK80" s="14">
        <f t="shared" si="117"/>
        <v>471</v>
      </c>
      <c r="DL80" s="14">
        <f t="shared" si="118"/>
        <v>0</v>
      </c>
      <c r="DM80" s="14">
        <f t="shared" si="119"/>
        <v>0</v>
      </c>
      <c r="DN80" s="14">
        <f t="shared" si="120"/>
        <v>32.1</v>
      </c>
      <c r="DO80" s="14">
        <f t="shared" si="121"/>
        <v>0</v>
      </c>
      <c r="DP80" s="14">
        <f t="shared" si="128"/>
        <v>4</v>
      </c>
      <c r="DQ80" s="14">
        <f t="shared" si="129"/>
        <v>2</v>
      </c>
      <c r="DR80" s="14">
        <f t="shared" si="130"/>
        <v>21</v>
      </c>
      <c r="DU80" s="14">
        <f t="shared" si="122"/>
        <v>2</v>
      </c>
      <c r="DV80" s="14">
        <f t="shared" si="123"/>
        <v>0</v>
      </c>
      <c r="DW80" s="14">
        <f t="shared" si="131"/>
        <v>481</v>
      </c>
      <c r="DX80" s="14" t="str">
        <f t="shared" si="132"/>
        <v>DefExt</v>
      </c>
      <c r="DY80" s="14">
        <f t="shared" si="133"/>
        <v>471</v>
      </c>
      <c r="DZ80" s="14">
        <f t="shared" si="134"/>
        <v>32.1</v>
      </c>
      <c r="EA80" s="14" t="str">
        <f t="shared" si="135"/>
        <v/>
      </c>
      <c r="EB80" s="14" t="str">
        <f t="shared" si="136"/>
        <v/>
      </c>
      <c r="EC80" s="14" t="str">
        <f t="shared" si="137"/>
        <v/>
      </c>
      <c r="ED80" s="14">
        <f t="shared" si="138"/>
        <v>4</v>
      </c>
      <c r="EE80" s="14">
        <f t="shared" si="139"/>
        <v>2</v>
      </c>
      <c r="EF80" s="14">
        <f t="shared" si="140"/>
        <v>21</v>
      </c>
      <c r="EG80" s="25" t="s">
        <v>509</v>
      </c>
      <c r="EH80" s="14">
        <f t="shared" si="141"/>
        <v>50</v>
      </c>
      <c r="EK80" s="32"/>
      <c r="EL80" s="32"/>
      <c r="EM80" s="32"/>
      <c r="EN80" s="32"/>
      <c r="EP80" s="32"/>
      <c r="EQ80" s="32"/>
      <c r="EW80" s="32"/>
      <c r="EX80" s="32"/>
      <c r="FD80" s="13">
        <v>76</v>
      </c>
      <c r="FE80" s="13">
        <f t="shared" si="142"/>
        <v>7</v>
      </c>
      <c r="FF80" s="13" t="str">
        <f t="shared" si="124"/>
        <v>130级寄灵人洗练-4</v>
      </c>
      <c r="FG80" s="13">
        <f t="shared" si="125"/>
        <v>17</v>
      </c>
      <c r="FH80" s="13">
        <f t="shared" si="147"/>
        <v>4</v>
      </c>
      <c r="FI80" s="13">
        <f t="shared" si="144"/>
        <v>500</v>
      </c>
      <c r="FJ80" s="13" t="str">
        <f t="shared" si="148"/>
        <v>AtkRate</v>
      </c>
      <c r="FK80" s="13">
        <f t="shared" si="146"/>
        <v>1.4E-2</v>
      </c>
      <c r="FL80" s="13">
        <f t="shared" si="126"/>
        <v>0.04</v>
      </c>
    </row>
    <row r="81" spans="1:168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13">
        <v>78</v>
      </c>
      <c r="CB81" s="13">
        <v>7</v>
      </c>
      <c r="CC81" s="13">
        <v>120</v>
      </c>
      <c r="CD81" s="13">
        <v>2</v>
      </c>
      <c r="CE81" s="13">
        <v>2</v>
      </c>
      <c r="CF81" s="13">
        <v>2</v>
      </c>
      <c r="CG81" s="13">
        <f t="shared" si="103"/>
        <v>2072020</v>
      </c>
      <c r="CH81" s="13" t="s">
        <v>1081</v>
      </c>
      <c r="CI81" s="13"/>
      <c r="CJ81" s="13">
        <v>8</v>
      </c>
      <c r="CK81" s="13">
        <f>SUM(CJ$6:CJ81)</f>
        <v>550</v>
      </c>
      <c r="CL81" s="13">
        <v>1</v>
      </c>
      <c r="CM81" s="13">
        <v>2</v>
      </c>
      <c r="CN81" s="13">
        <v>3</v>
      </c>
      <c r="CO81" s="13">
        <v>4</v>
      </c>
      <c r="CP81" s="13">
        <v>5</v>
      </c>
      <c r="CQ81" s="13">
        <v>6</v>
      </c>
      <c r="CR81" s="13">
        <v>7</v>
      </c>
      <c r="CS81" s="13">
        <v>8</v>
      </c>
      <c r="CT81" s="32"/>
      <c r="CV81" s="13">
        <v>77</v>
      </c>
      <c r="CW81" s="14">
        <f t="shared" si="104"/>
        <v>10</v>
      </c>
      <c r="CX81" s="14">
        <f t="shared" si="105"/>
        <v>4</v>
      </c>
      <c r="CY81" s="14">
        <f t="shared" si="106"/>
        <v>5</v>
      </c>
      <c r="CZ81" s="14">
        <f t="shared" si="107"/>
        <v>1</v>
      </c>
      <c r="DA81" s="14">
        <f t="shared" si="108"/>
        <v>2014045</v>
      </c>
      <c r="DB81" s="13" t="str">
        <f t="shared" si="109"/>
        <v>20级守护灵橙色套1-鞋子</v>
      </c>
      <c r="DC81" s="14">
        <f t="shared" si="110"/>
        <v>2</v>
      </c>
      <c r="DD81" s="14">
        <f t="shared" si="111"/>
        <v>4</v>
      </c>
      <c r="DE81" s="14">
        <f t="shared" si="112"/>
        <v>135</v>
      </c>
      <c r="DF81" s="14">
        <f t="shared" si="113"/>
        <v>135</v>
      </c>
      <c r="DG81" s="14">
        <f t="shared" si="114"/>
        <v>5</v>
      </c>
      <c r="DH81" s="14">
        <f t="shared" si="115"/>
        <v>2011</v>
      </c>
      <c r="DI81" s="14">
        <f t="shared" si="127"/>
        <v>481</v>
      </c>
      <c r="DJ81" s="14">
        <f t="shared" si="116"/>
        <v>0</v>
      </c>
      <c r="DK81" s="14">
        <f t="shared" si="117"/>
        <v>0</v>
      </c>
      <c r="DL81" s="14">
        <f t="shared" si="118"/>
        <v>4706</v>
      </c>
      <c r="DM81" s="14">
        <f t="shared" si="119"/>
        <v>0</v>
      </c>
      <c r="DN81" s="14">
        <f t="shared" si="120"/>
        <v>0</v>
      </c>
      <c r="DO81" s="14">
        <f t="shared" si="121"/>
        <v>320.85000000000002</v>
      </c>
      <c r="DP81" s="14">
        <f t="shared" si="128"/>
        <v>4</v>
      </c>
      <c r="DQ81" s="14">
        <f t="shared" si="129"/>
        <v>2</v>
      </c>
      <c r="DR81" s="14">
        <f t="shared" si="130"/>
        <v>21</v>
      </c>
      <c r="DU81" s="14">
        <f t="shared" si="122"/>
        <v>3</v>
      </c>
      <c r="DV81" s="14">
        <f t="shared" si="123"/>
        <v>0</v>
      </c>
      <c r="DW81" s="14">
        <f t="shared" si="131"/>
        <v>481</v>
      </c>
      <c r="DX81" s="14" t="str">
        <f t="shared" si="132"/>
        <v>HPExt</v>
      </c>
      <c r="DY81" s="14">
        <f t="shared" si="133"/>
        <v>4706</v>
      </c>
      <c r="DZ81" s="14">
        <f t="shared" si="134"/>
        <v>320.85000000000002</v>
      </c>
      <c r="EA81" s="14" t="str">
        <f t="shared" si="135"/>
        <v/>
      </c>
      <c r="EB81" s="14" t="str">
        <f t="shared" si="136"/>
        <v/>
      </c>
      <c r="EC81" s="14" t="str">
        <f t="shared" si="137"/>
        <v/>
      </c>
      <c r="ED81" s="14">
        <f t="shared" si="138"/>
        <v>4</v>
      </c>
      <c r="EE81" s="14">
        <f t="shared" si="139"/>
        <v>2</v>
      </c>
      <c r="EF81" s="14">
        <f t="shared" si="140"/>
        <v>21</v>
      </c>
      <c r="EG81" s="25" t="s">
        <v>509</v>
      </c>
      <c r="EH81" s="14">
        <f t="shared" si="141"/>
        <v>50</v>
      </c>
      <c r="EK81" s="32"/>
      <c r="EL81" s="32"/>
      <c r="EM81" s="32"/>
      <c r="EN81" s="32"/>
      <c r="EP81" s="32"/>
      <c r="EQ81" s="32"/>
      <c r="EW81" s="32"/>
      <c r="EX81" s="32"/>
      <c r="FD81" s="13">
        <v>77</v>
      </c>
      <c r="FE81" s="13">
        <f t="shared" si="142"/>
        <v>7</v>
      </c>
      <c r="FF81" s="13" t="str">
        <f t="shared" si="124"/>
        <v>130级寄灵人洗练-5</v>
      </c>
      <c r="FG81" s="13">
        <f t="shared" si="125"/>
        <v>17</v>
      </c>
      <c r="FH81" s="13">
        <f t="shared" si="147"/>
        <v>5</v>
      </c>
      <c r="FI81" s="13">
        <f t="shared" si="144"/>
        <v>400</v>
      </c>
      <c r="FJ81" s="13" t="str">
        <f t="shared" si="148"/>
        <v>DefRate</v>
      </c>
      <c r="FK81" s="13">
        <f t="shared" si="146"/>
        <v>1.4E-2</v>
      </c>
      <c r="FL81" s="13">
        <f t="shared" si="126"/>
        <v>0.04</v>
      </c>
    </row>
    <row r="82" spans="1:168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13">
        <v>79</v>
      </c>
      <c r="CB82" s="13">
        <v>7</v>
      </c>
      <c r="CC82" s="13">
        <v>120</v>
      </c>
      <c r="CD82" s="13">
        <v>3</v>
      </c>
      <c r="CE82" s="13">
        <v>1</v>
      </c>
      <c r="CF82" s="13">
        <v>1</v>
      </c>
      <c r="CG82" s="13">
        <f t="shared" si="103"/>
        <v>2073010</v>
      </c>
      <c r="CH82" s="13" t="s">
        <v>1082</v>
      </c>
      <c r="CI82" s="13"/>
      <c r="CJ82" s="13">
        <v>8</v>
      </c>
      <c r="CK82" s="13">
        <f>SUM(CJ$6:CJ82)</f>
        <v>558</v>
      </c>
      <c r="CL82" s="13">
        <v>1</v>
      </c>
      <c r="CM82" s="13">
        <v>2</v>
      </c>
      <c r="CN82" s="13">
        <v>3</v>
      </c>
      <c r="CO82" s="13">
        <v>4</v>
      </c>
      <c r="CP82" s="13">
        <v>5</v>
      </c>
      <c r="CQ82" s="13">
        <v>6</v>
      </c>
      <c r="CR82" s="13">
        <v>7</v>
      </c>
      <c r="CS82" s="13">
        <v>8</v>
      </c>
      <c r="CT82" s="32"/>
      <c r="CV82" s="13">
        <v>78</v>
      </c>
      <c r="CW82" s="14">
        <f t="shared" si="104"/>
        <v>10</v>
      </c>
      <c r="CX82" s="14">
        <f t="shared" si="105"/>
        <v>4</v>
      </c>
      <c r="CY82" s="14">
        <f t="shared" si="106"/>
        <v>6</v>
      </c>
      <c r="CZ82" s="14">
        <f t="shared" si="107"/>
        <v>1</v>
      </c>
      <c r="DA82" s="14">
        <f t="shared" si="108"/>
        <v>2014046</v>
      </c>
      <c r="DB82" s="13" t="str">
        <f t="shared" si="109"/>
        <v>20级守护灵橙色套1-护手</v>
      </c>
      <c r="DC82" s="14">
        <f t="shared" si="110"/>
        <v>2</v>
      </c>
      <c r="DD82" s="14">
        <f t="shared" si="111"/>
        <v>4</v>
      </c>
      <c r="DE82" s="14">
        <f t="shared" si="112"/>
        <v>135</v>
      </c>
      <c r="DF82" s="14">
        <f t="shared" si="113"/>
        <v>135</v>
      </c>
      <c r="DG82" s="14">
        <f t="shared" si="114"/>
        <v>6</v>
      </c>
      <c r="DH82" s="14">
        <f t="shared" si="115"/>
        <v>2011</v>
      </c>
      <c r="DI82" s="14">
        <f t="shared" si="127"/>
        <v>481</v>
      </c>
      <c r="DJ82" s="14">
        <f t="shared" si="116"/>
        <v>0</v>
      </c>
      <c r="DK82" s="14">
        <f t="shared" si="117"/>
        <v>0</v>
      </c>
      <c r="DL82" s="14">
        <f t="shared" si="118"/>
        <v>4706</v>
      </c>
      <c r="DM82" s="14">
        <f t="shared" si="119"/>
        <v>0</v>
      </c>
      <c r="DN82" s="14">
        <f t="shared" si="120"/>
        <v>0</v>
      </c>
      <c r="DO82" s="14">
        <f t="shared" si="121"/>
        <v>320.85000000000002</v>
      </c>
      <c r="DP82" s="14">
        <f t="shared" si="128"/>
        <v>4</v>
      </c>
      <c r="DQ82" s="14">
        <f t="shared" si="129"/>
        <v>2</v>
      </c>
      <c r="DR82" s="14">
        <f t="shared" si="130"/>
        <v>21</v>
      </c>
      <c r="DU82" s="14">
        <f t="shared" si="122"/>
        <v>3</v>
      </c>
      <c r="DV82" s="14">
        <f t="shared" si="123"/>
        <v>0</v>
      </c>
      <c r="DW82" s="14">
        <f t="shared" si="131"/>
        <v>481</v>
      </c>
      <c r="DX82" s="14" t="str">
        <f t="shared" si="132"/>
        <v>HPExt</v>
      </c>
      <c r="DY82" s="14">
        <f t="shared" si="133"/>
        <v>4706</v>
      </c>
      <c r="DZ82" s="14">
        <f t="shared" si="134"/>
        <v>320.85000000000002</v>
      </c>
      <c r="EA82" s="14" t="str">
        <f t="shared" si="135"/>
        <v/>
      </c>
      <c r="EB82" s="14" t="str">
        <f t="shared" si="136"/>
        <v/>
      </c>
      <c r="EC82" s="14" t="str">
        <f t="shared" si="137"/>
        <v/>
      </c>
      <c r="ED82" s="14">
        <f t="shared" si="138"/>
        <v>4</v>
      </c>
      <c r="EE82" s="14">
        <f t="shared" si="139"/>
        <v>2</v>
      </c>
      <c r="EF82" s="14">
        <f t="shared" si="140"/>
        <v>21</v>
      </c>
      <c r="EG82" s="25" t="s">
        <v>509</v>
      </c>
      <c r="EH82" s="14">
        <f t="shared" si="141"/>
        <v>50</v>
      </c>
      <c r="EK82" s="32"/>
      <c r="EL82" s="32"/>
      <c r="EM82" s="32"/>
      <c r="EN82" s="32"/>
      <c r="EP82" s="32"/>
      <c r="EQ82" s="32"/>
      <c r="EW82" s="32"/>
      <c r="EX82" s="32"/>
      <c r="FD82" s="13">
        <v>78</v>
      </c>
      <c r="FE82" s="13">
        <f t="shared" si="142"/>
        <v>7</v>
      </c>
      <c r="FF82" s="13" t="str">
        <f t="shared" si="124"/>
        <v>130级寄灵人洗练-6</v>
      </c>
      <c r="FG82" s="13">
        <f t="shared" si="125"/>
        <v>17</v>
      </c>
      <c r="FH82" s="13">
        <f t="shared" si="147"/>
        <v>6</v>
      </c>
      <c r="FI82" s="13">
        <f t="shared" si="144"/>
        <v>500</v>
      </c>
      <c r="FJ82" s="13" t="str">
        <f t="shared" si="148"/>
        <v>HPRate</v>
      </c>
      <c r="FK82" s="13">
        <f t="shared" si="146"/>
        <v>1.4E-2</v>
      </c>
      <c r="FL82" s="13">
        <f t="shared" si="126"/>
        <v>0.04</v>
      </c>
    </row>
    <row r="83" spans="1:168" ht="16.5" x14ac:dyDescent="0.2">
      <c r="CA83" s="13">
        <v>80</v>
      </c>
      <c r="CB83" s="13">
        <v>7</v>
      </c>
      <c r="CC83" s="13">
        <v>120</v>
      </c>
      <c r="CD83" s="13">
        <v>3</v>
      </c>
      <c r="CE83" s="13">
        <v>2</v>
      </c>
      <c r="CF83" s="13">
        <v>2</v>
      </c>
      <c r="CG83" s="13">
        <f t="shared" si="103"/>
        <v>2073020</v>
      </c>
      <c r="CH83" s="13" t="s">
        <v>1083</v>
      </c>
      <c r="CI83" s="13"/>
      <c r="CJ83" s="13">
        <v>8</v>
      </c>
      <c r="CK83" s="13">
        <f>SUM(CJ$6:CJ83)</f>
        <v>566</v>
      </c>
      <c r="CL83" s="13">
        <v>1</v>
      </c>
      <c r="CM83" s="13">
        <v>2</v>
      </c>
      <c r="CN83" s="13">
        <v>3</v>
      </c>
      <c r="CO83" s="13">
        <v>4</v>
      </c>
      <c r="CP83" s="13">
        <v>5</v>
      </c>
      <c r="CQ83" s="13">
        <v>6</v>
      </c>
      <c r="CR83" s="13">
        <v>7</v>
      </c>
      <c r="CS83" s="13">
        <v>8</v>
      </c>
      <c r="CV83" s="13">
        <v>79</v>
      </c>
      <c r="CW83" s="14">
        <f t="shared" si="104"/>
        <v>10</v>
      </c>
      <c r="CX83" s="14">
        <f t="shared" si="105"/>
        <v>4</v>
      </c>
      <c r="CY83" s="14">
        <f t="shared" si="106"/>
        <v>7</v>
      </c>
      <c r="CZ83" s="14">
        <f t="shared" si="107"/>
        <v>1</v>
      </c>
      <c r="DA83" s="14">
        <f t="shared" si="108"/>
        <v>2014047</v>
      </c>
      <c r="DB83" s="13" t="str">
        <f t="shared" si="109"/>
        <v>20级守护灵橙色套1-项链</v>
      </c>
      <c r="DC83" s="14">
        <f t="shared" si="110"/>
        <v>2</v>
      </c>
      <c r="DD83" s="14">
        <f t="shared" si="111"/>
        <v>4</v>
      </c>
      <c r="DE83" s="14">
        <f t="shared" si="112"/>
        <v>135</v>
      </c>
      <c r="DF83" s="14">
        <f t="shared" si="113"/>
        <v>135</v>
      </c>
      <c r="DG83" s="14">
        <f t="shared" si="114"/>
        <v>7</v>
      </c>
      <c r="DH83" s="14">
        <f t="shared" si="115"/>
        <v>2011</v>
      </c>
      <c r="DI83" s="14">
        <f t="shared" si="127"/>
        <v>722</v>
      </c>
      <c r="DJ83" s="14">
        <f t="shared" si="116"/>
        <v>627</v>
      </c>
      <c r="DK83" s="14">
        <f t="shared" si="117"/>
        <v>393</v>
      </c>
      <c r="DL83" s="14">
        <f t="shared" si="118"/>
        <v>0</v>
      </c>
      <c r="DM83" s="14">
        <f t="shared" si="119"/>
        <v>42.8</v>
      </c>
      <c r="DN83" s="14">
        <f t="shared" si="120"/>
        <v>26.75</v>
      </c>
      <c r="DO83" s="14">
        <f t="shared" si="121"/>
        <v>0</v>
      </c>
      <c r="DP83" s="14">
        <f t="shared" si="128"/>
        <v>4</v>
      </c>
      <c r="DQ83" s="14">
        <f t="shared" si="129"/>
        <v>2</v>
      </c>
      <c r="DR83" s="14">
        <f t="shared" si="130"/>
        <v>21</v>
      </c>
      <c r="DU83" s="14">
        <f t="shared" si="122"/>
        <v>1</v>
      </c>
      <c r="DV83" s="14">
        <f t="shared" si="123"/>
        <v>2</v>
      </c>
      <c r="DW83" s="14">
        <f t="shared" si="131"/>
        <v>722</v>
      </c>
      <c r="DX83" s="14" t="str">
        <f t="shared" si="132"/>
        <v>AtkExt</v>
      </c>
      <c r="DY83" s="14">
        <f t="shared" si="133"/>
        <v>627</v>
      </c>
      <c r="DZ83" s="14">
        <f t="shared" si="134"/>
        <v>42.8</v>
      </c>
      <c r="EA83" s="14" t="str">
        <f t="shared" si="135"/>
        <v>DefExt</v>
      </c>
      <c r="EB83" s="14">
        <f t="shared" si="136"/>
        <v>393</v>
      </c>
      <c r="EC83" s="14">
        <f t="shared" si="137"/>
        <v>26.75</v>
      </c>
      <c r="ED83" s="14">
        <f t="shared" si="138"/>
        <v>4</v>
      </c>
      <c r="EE83" s="14">
        <f t="shared" si="139"/>
        <v>2</v>
      </c>
      <c r="EF83" s="14">
        <f t="shared" si="140"/>
        <v>21</v>
      </c>
      <c r="EG83" s="25" t="s">
        <v>509</v>
      </c>
      <c r="EH83" s="14">
        <f t="shared" si="141"/>
        <v>50</v>
      </c>
      <c r="FD83" s="13">
        <v>79</v>
      </c>
      <c r="FE83" s="13">
        <f t="shared" si="142"/>
        <v>7</v>
      </c>
      <c r="FF83" s="13" t="str">
        <f t="shared" si="124"/>
        <v>130级寄灵人洗练-7</v>
      </c>
      <c r="FG83" s="13">
        <f t="shared" si="125"/>
        <v>17</v>
      </c>
      <c r="FH83" s="13">
        <f t="shared" si="147"/>
        <v>7</v>
      </c>
      <c r="FI83" s="13">
        <f t="shared" si="144"/>
        <v>500</v>
      </c>
      <c r="FJ83" s="13" t="str">
        <f t="shared" si="148"/>
        <v>Crit</v>
      </c>
      <c r="FK83" s="13">
        <f t="shared" si="146"/>
        <v>1.0999999999999999E-2</v>
      </c>
      <c r="FL83" s="13">
        <f t="shared" si="126"/>
        <v>0.03</v>
      </c>
    </row>
    <row r="84" spans="1:168" ht="16.5" x14ac:dyDescent="0.2">
      <c r="CA84" s="13">
        <v>81</v>
      </c>
      <c r="CB84" s="13">
        <v>7</v>
      </c>
      <c r="CC84" s="13">
        <v>120</v>
      </c>
      <c r="CD84" s="13">
        <v>4</v>
      </c>
      <c r="CE84" s="13">
        <v>1</v>
      </c>
      <c r="CF84" s="13">
        <v>1</v>
      </c>
      <c r="CG84" s="13">
        <f t="shared" si="103"/>
        <v>2074010</v>
      </c>
      <c r="CH84" s="13" t="s">
        <v>1084</v>
      </c>
      <c r="CI84" s="13"/>
      <c r="CJ84" s="13">
        <v>8</v>
      </c>
      <c r="CK84" s="13">
        <f>SUM(CJ$6:CJ84)</f>
        <v>574</v>
      </c>
      <c r="CL84" s="13">
        <v>1</v>
      </c>
      <c r="CM84" s="13">
        <v>2</v>
      </c>
      <c r="CN84" s="13">
        <v>3</v>
      </c>
      <c r="CO84" s="13">
        <v>4</v>
      </c>
      <c r="CP84" s="13">
        <v>5</v>
      </c>
      <c r="CQ84" s="13">
        <v>6</v>
      </c>
      <c r="CR84" s="13">
        <v>7</v>
      </c>
      <c r="CS84" s="13">
        <v>8</v>
      </c>
      <c r="CV84" s="13">
        <v>80</v>
      </c>
      <c r="CW84" s="14">
        <f t="shared" si="104"/>
        <v>10</v>
      </c>
      <c r="CX84" s="14">
        <f t="shared" si="105"/>
        <v>4</v>
      </c>
      <c r="CY84" s="14">
        <f t="shared" si="106"/>
        <v>8</v>
      </c>
      <c r="CZ84" s="14">
        <f t="shared" si="107"/>
        <v>1</v>
      </c>
      <c r="DA84" s="14">
        <f t="shared" si="108"/>
        <v>2014048</v>
      </c>
      <c r="DB84" s="13" t="str">
        <f t="shared" si="109"/>
        <v>20级守护灵橙色套1-戒指</v>
      </c>
      <c r="DC84" s="14">
        <f t="shared" si="110"/>
        <v>2</v>
      </c>
      <c r="DD84" s="14">
        <f t="shared" si="111"/>
        <v>4</v>
      </c>
      <c r="DE84" s="14">
        <f t="shared" si="112"/>
        <v>135</v>
      </c>
      <c r="DF84" s="14">
        <f t="shared" si="113"/>
        <v>135</v>
      </c>
      <c r="DG84" s="14">
        <f t="shared" si="114"/>
        <v>8</v>
      </c>
      <c r="DH84" s="14">
        <f t="shared" si="115"/>
        <v>2011</v>
      </c>
      <c r="DI84" s="14">
        <f t="shared" si="127"/>
        <v>722</v>
      </c>
      <c r="DJ84" s="14">
        <f t="shared" si="116"/>
        <v>627</v>
      </c>
      <c r="DK84" s="14">
        <f t="shared" si="117"/>
        <v>0</v>
      </c>
      <c r="DL84" s="14">
        <f t="shared" si="118"/>
        <v>3921</v>
      </c>
      <c r="DM84" s="14">
        <f t="shared" si="119"/>
        <v>42.8</v>
      </c>
      <c r="DN84" s="14">
        <f t="shared" si="120"/>
        <v>0</v>
      </c>
      <c r="DO84" s="14">
        <f t="shared" si="121"/>
        <v>267.38</v>
      </c>
      <c r="DP84" s="14">
        <f t="shared" si="128"/>
        <v>4</v>
      </c>
      <c r="DQ84" s="14">
        <f t="shared" si="129"/>
        <v>2</v>
      </c>
      <c r="DR84" s="14">
        <f t="shared" si="130"/>
        <v>21</v>
      </c>
      <c r="DU84" s="14">
        <f t="shared" si="122"/>
        <v>1</v>
      </c>
      <c r="DV84" s="14">
        <f t="shared" si="123"/>
        <v>3</v>
      </c>
      <c r="DW84" s="14">
        <f t="shared" si="131"/>
        <v>722</v>
      </c>
      <c r="DX84" s="14" t="str">
        <f t="shared" si="132"/>
        <v>AtkExt</v>
      </c>
      <c r="DY84" s="14">
        <f t="shared" si="133"/>
        <v>627</v>
      </c>
      <c r="DZ84" s="14">
        <f t="shared" si="134"/>
        <v>42.8</v>
      </c>
      <c r="EA84" s="14" t="str">
        <f t="shared" si="135"/>
        <v>HPExt</v>
      </c>
      <c r="EB84" s="14">
        <f t="shared" si="136"/>
        <v>3921</v>
      </c>
      <c r="EC84" s="14">
        <f t="shared" si="137"/>
        <v>267.38</v>
      </c>
      <c r="ED84" s="14">
        <f t="shared" si="138"/>
        <v>4</v>
      </c>
      <c r="EE84" s="14">
        <f t="shared" si="139"/>
        <v>2</v>
      </c>
      <c r="EF84" s="14">
        <f t="shared" si="140"/>
        <v>21</v>
      </c>
      <c r="EG84" s="25" t="s">
        <v>509</v>
      </c>
      <c r="EH84" s="14">
        <f t="shared" si="141"/>
        <v>50</v>
      </c>
      <c r="FD84" s="13">
        <v>80</v>
      </c>
      <c r="FE84" s="13">
        <f t="shared" si="142"/>
        <v>7</v>
      </c>
      <c r="FF84" s="13" t="str">
        <f t="shared" si="124"/>
        <v>130级寄灵人洗练-8</v>
      </c>
      <c r="FG84" s="13">
        <f t="shared" si="125"/>
        <v>17</v>
      </c>
      <c r="FH84" s="13">
        <f t="shared" si="147"/>
        <v>8</v>
      </c>
      <c r="FI84" s="13">
        <f t="shared" si="144"/>
        <v>500</v>
      </c>
      <c r="FJ84" s="13" t="str">
        <f t="shared" si="148"/>
        <v>CritRate</v>
      </c>
      <c r="FK84" s="13">
        <f t="shared" si="146"/>
        <v>2.8000000000000001E-2</v>
      </c>
      <c r="FL84" s="13">
        <f t="shared" si="126"/>
        <v>0.08</v>
      </c>
    </row>
    <row r="85" spans="1:168" ht="16.5" x14ac:dyDescent="0.2">
      <c r="CA85" s="13">
        <v>82</v>
      </c>
      <c r="CB85" s="13">
        <v>7</v>
      </c>
      <c r="CC85" s="13">
        <v>120</v>
      </c>
      <c r="CD85" s="13">
        <v>4</v>
      </c>
      <c r="CE85" s="13">
        <v>2</v>
      </c>
      <c r="CF85" s="13">
        <v>2</v>
      </c>
      <c r="CG85" s="13">
        <f t="shared" si="103"/>
        <v>2074020</v>
      </c>
      <c r="CH85" s="13" t="s">
        <v>1085</v>
      </c>
      <c r="CI85" s="13"/>
      <c r="CJ85" s="13">
        <v>8</v>
      </c>
      <c r="CK85" s="13">
        <f>SUM(CJ$6:CJ85)</f>
        <v>582</v>
      </c>
      <c r="CL85" s="13">
        <v>1</v>
      </c>
      <c r="CM85" s="13">
        <v>2</v>
      </c>
      <c r="CN85" s="13">
        <v>3</v>
      </c>
      <c r="CO85" s="13">
        <v>4</v>
      </c>
      <c r="CP85" s="13">
        <v>5</v>
      </c>
      <c r="CQ85" s="13">
        <v>6</v>
      </c>
      <c r="CR85" s="13">
        <v>7</v>
      </c>
      <c r="CS85" s="13">
        <v>8</v>
      </c>
      <c r="CV85" s="13">
        <v>81</v>
      </c>
      <c r="CW85" s="14">
        <f t="shared" si="104"/>
        <v>11</v>
      </c>
      <c r="CX85" s="14">
        <f t="shared" si="105"/>
        <v>1</v>
      </c>
      <c r="CY85" s="14">
        <f t="shared" si="106"/>
        <v>1</v>
      </c>
      <c r="CZ85" s="14">
        <f t="shared" si="107"/>
        <v>2</v>
      </c>
      <c r="DA85" s="14">
        <f t="shared" si="108"/>
        <v>2021011</v>
      </c>
      <c r="DB85" s="13" t="str">
        <f t="shared" si="109"/>
        <v>40级寄灵人绿色-武器</v>
      </c>
      <c r="DC85" s="14">
        <f t="shared" si="110"/>
        <v>1</v>
      </c>
      <c r="DD85" s="14">
        <f t="shared" si="111"/>
        <v>1</v>
      </c>
      <c r="DE85" s="14">
        <f t="shared" si="112"/>
        <v>40</v>
      </c>
      <c r="DF85" s="14">
        <f t="shared" si="113"/>
        <v>40</v>
      </c>
      <c r="DG85" s="14">
        <f t="shared" si="114"/>
        <v>1</v>
      </c>
      <c r="DH85" s="14" t="str">
        <f t="shared" si="115"/>
        <v/>
      </c>
      <c r="DI85" s="14">
        <f t="shared" si="127"/>
        <v>45</v>
      </c>
      <c r="DJ85" s="14">
        <f t="shared" si="116"/>
        <v>126</v>
      </c>
      <c r="DK85" s="14">
        <f t="shared" si="117"/>
        <v>0</v>
      </c>
      <c r="DL85" s="14">
        <f t="shared" si="118"/>
        <v>0</v>
      </c>
      <c r="DM85" s="14">
        <f t="shared" si="119"/>
        <v>9</v>
      </c>
      <c r="DN85" s="14">
        <f t="shared" si="120"/>
        <v>0</v>
      </c>
      <c r="DO85" s="14">
        <f t="shared" si="121"/>
        <v>0</v>
      </c>
      <c r="DP85" s="14">
        <f t="shared" si="128"/>
        <v>5</v>
      </c>
      <c r="DQ85" s="14">
        <f t="shared" si="129"/>
        <v>0</v>
      </c>
      <c r="DR85" s="14">
        <f t="shared" si="130"/>
        <v>12</v>
      </c>
      <c r="DU85" s="14">
        <f t="shared" si="122"/>
        <v>1</v>
      </c>
      <c r="DV85" s="14">
        <f t="shared" si="123"/>
        <v>0</v>
      </c>
      <c r="DW85" s="14">
        <f t="shared" si="131"/>
        <v>45</v>
      </c>
      <c r="DX85" s="14" t="str">
        <f t="shared" si="132"/>
        <v>AtkExt</v>
      </c>
      <c r="DY85" s="14">
        <f t="shared" si="133"/>
        <v>126</v>
      </c>
      <c r="DZ85" s="14">
        <f t="shared" si="134"/>
        <v>9</v>
      </c>
      <c r="EA85" s="14" t="str">
        <f t="shared" si="135"/>
        <v/>
      </c>
      <c r="EB85" s="14" t="str">
        <f t="shared" si="136"/>
        <v/>
      </c>
      <c r="EC85" s="14" t="str">
        <f t="shared" si="137"/>
        <v/>
      </c>
      <c r="ED85" s="14">
        <f t="shared" si="138"/>
        <v>5</v>
      </c>
      <c r="EE85" s="14">
        <f t="shared" si="139"/>
        <v>0</v>
      </c>
      <c r="EF85" s="14">
        <f t="shared" si="140"/>
        <v>12</v>
      </c>
      <c r="EG85" s="25" t="s">
        <v>509</v>
      </c>
      <c r="EH85" s="14">
        <f t="shared" si="141"/>
        <v>10</v>
      </c>
      <c r="FD85" s="13">
        <v>81</v>
      </c>
      <c r="FE85" s="13">
        <f t="shared" si="142"/>
        <v>7</v>
      </c>
      <c r="FF85" s="13" t="str">
        <f t="shared" si="124"/>
        <v>130级寄灵人洗练-9</v>
      </c>
      <c r="FG85" s="13">
        <f t="shared" si="125"/>
        <v>17</v>
      </c>
      <c r="FH85" s="13">
        <f t="shared" si="147"/>
        <v>9</v>
      </c>
      <c r="FI85" s="13">
        <f t="shared" si="144"/>
        <v>500</v>
      </c>
      <c r="FJ85" s="13" t="str">
        <f t="shared" si="148"/>
        <v>DefIgnor</v>
      </c>
      <c r="FK85" s="13">
        <f t="shared" si="146"/>
        <v>1.0999999999999999E-2</v>
      </c>
      <c r="FL85" s="13">
        <f t="shared" si="126"/>
        <v>0.03</v>
      </c>
    </row>
    <row r="86" spans="1:168" ht="16.5" x14ac:dyDescent="0.2">
      <c r="CA86" s="13">
        <v>83</v>
      </c>
      <c r="CB86" s="13">
        <v>7</v>
      </c>
      <c r="CC86" s="13">
        <v>120</v>
      </c>
      <c r="CD86" s="13">
        <v>4</v>
      </c>
      <c r="CE86" s="13">
        <v>1</v>
      </c>
      <c r="CF86" s="13">
        <v>3</v>
      </c>
      <c r="CG86" s="13">
        <f t="shared" si="103"/>
        <v>2074030</v>
      </c>
      <c r="CH86" s="13" t="s">
        <v>1086</v>
      </c>
      <c r="CI86" s="13">
        <v>1071</v>
      </c>
      <c r="CJ86" s="13">
        <v>5</v>
      </c>
      <c r="CK86" s="13">
        <f>SUM(CJ$6:CJ86)</f>
        <v>587</v>
      </c>
      <c r="CL86" s="13">
        <v>1</v>
      </c>
      <c r="CM86" s="13">
        <v>2</v>
      </c>
      <c r="CN86" s="13">
        <v>3</v>
      </c>
      <c r="CO86" s="13">
        <v>7</v>
      </c>
      <c r="CP86" s="13">
        <v>8</v>
      </c>
      <c r="CQ86" s="13"/>
      <c r="CR86" s="13"/>
      <c r="CS86" s="13"/>
      <c r="CV86" s="13">
        <v>82</v>
      </c>
      <c r="CW86" s="14">
        <f t="shared" si="104"/>
        <v>11</v>
      </c>
      <c r="CX86" s="14">
        <f t="shared" si="105"/>
        <v>1</v>
      </c>
      <c r="CY86" s="14">
        <f t="shared" si="106"/>
        <v>2</v>
      </c>
      <c r="CZ86" s="14">
        <f t="shared" si="107"/>
        <v>2</v>
      </c>
      <c r="DA86" s="14">
        <f t="shared" si="108"/>
        <v>2021012</v>
      </c>
      <c r="DB86" s="13" t="str">
        <f t="shared" si="109"/>
        <v>40级寄灵人绿色-头盔</v>
      </c>
      <c r="DC86" s="14">
        <f t="shared" si="110"/>
        <v>1</v>
      </c>
      <c r="DD86" s="14">
        <f t="shared" si="111"/>
        <v>1</v>
      </c>
      <c r="DE86" s="14">
        <f t="shared" si="112"/>
        <v>40</v>
      </c>
      <c r="DF86" s="14">
        <f t="shared" si="113"/>
        <v>40</v>
      </c>
      <c r="DG86" s="14">
        <f t="shared" si="114"/>
        <v>2</v>
      </c>
      <c r="DH86" s="14" t="str">
        <f t="shared" si="115"/>
        <v/>
      </c>
      <c r="DI86" s="14">
        <f t="shared" si="127"/>
        <v>22</v>
      </c>
      <c r="DJ86" s="14">
        <f t="shared" si="116"/>
        <v>0</v>
      </c>
      <c r="DK86" s="14">
        <f t="shared" si="117"/>
        <v>32</v>
      </c>
      <c r="DL86" s="14">
        <f t="shared" si="118"/>
        <v>0</v>
      </c>
      <c r="DM86" s="14">
        <f t="shared" si="119"/>
        <v>0</v>
      </c>
      <c r="DN86" s="14">
        <f t="shared" si="120"/>
        <v>2.25</v>
      </c>
      <c r="DO86" s="14">
        <f t="shared" si="121"/>
        <v>0</v>
      </c>
      <c r="DP86" s="14">
        <f t="shared" si="128"/>
        <v>5</v>
      </c>
      <c r="DQ86" s="14">
        <f t="shared" si="129"/>
        <v>0</v>
      </c>
      <c r="DR86" s="14">
        <f t="shared" si="130"/>
        <v>12</v>
      </c>
      <c r="DU86" s="14">
        <f t="shared" si="122"/>
        <v>2</v>
      </c>
      <c r="DV86" s="14">
        <f t="shared" si="123"/>
        <v>0</v>
      </c>
      <c r="DW86" s="14">
        <f t="shared" si="131"/>
        <v>22</v>
      </c>
      <c r="DX86" s="14" t="str">
        <f t="shared" si="132"/>
        <v>DefExt</v>
      </c>
      <c r="DY86" s="14">
        <f t="shared" si="133"/>
        <v>32</v>
      </c>
      <c r="DZ86" s="14">
        <f t="shared" si="134"/>
        <v>2.25</v>
      </c>
      <c r="EA86" s="14" t="str">
        <f t="shared" si="135"/>
        <v/>
      </c>
      <c r="EB86" s="14" t="str">
        <f t="shared" si="136"/>
        <v/>
      </c>
      <c r="EC86" s="14" t="str">
        <f t="shared" si="137"/>
        <v/>
      </c>
      <c r="ED86" s="14">
        <f t="shared" si="138"/>
        <v>5</v>
      </c>
      <c r="EE86" s="14">
        <f t="shared" si="139"/>
        <v>0</v>
      </c>
      <c r="EF86" s="14">
        <f t="shared" si="140"/>
        <v>12</v>
      </c>
      <c r="EG86" s="25" t="s">
        <v>509</v>
      </c>
      <c r="EH86" s="14">
        <f t="shared" si="141"/>
        <v>10</v>
      </c>
      <c r="FD86" s="13">
        <v>82</v>
      </c>
      <c r="FE86" s="13">
        <f t="shared" si="142"/>
        <v>7</v>
      </c>
      <c r="FF86" s="13" t="str">
        <f t="shared" si="124"/>
        <v>130级寄灵人洗练-10</v>
      </c>
      <c r="FG86" s="13">
        <f t="shared" si="125"/>
        <v>17</v>
      </c>
      <c r="FH86" s="13">
        <f t="shared" si="147"/>
        <v>10</v>
      </c>
      <c r="FI86" s="13">
        <f t="shared" si="144"/>
        <v>500</v>
      </c>
      <c r="FJ86" s="13" t="str">
        <f t="shared" si="148"/>
        <v>Block</v>
      </c>
      <c r="FK86" s="13">
        <f t="shared" si="146"/>
        <v>1.0999999999999999E-2</v>
      </c>
      <c r="FL86" s="13">
        <f t="shared" si="126"/>
        <v>0.03</v>
      </c>
    </row>
    <row r="87" spans="1:168" ht="16.5" x14ac:dyDescent="0.2">
      <c r="CA87" s="13">
        <v>84</v>
      </c>
      <c r="CB87" s="13">
        <v>7</v>
      </c>
      <c r="CC87" s="13">
        <v>120</v>
      </c>
      <c r="CD87" s="13">
        <v>4</v>
      </c>
      <c r="CE87" s="13">
        <v>2</v>
      </c>
      <c r="CF87" s="13">
        <v>4</v>
      </c>
      <c r="CG87" s="13">
        <f t="shared" si="103"/>
        <v>2074040</v>
      </c>
      <c r="CH87" s="13" t="s">
        <v>1087</v>
      </c>
      <c r="CI87" s="13">
        <v>2071</v>
      </c>
      <c r="CJ87" s="13">
        <v>5</v>
      </c>
      <c r="CK87" s="13">
        <f>SUM(CJ$6:CJ87)</f>
        <v>592</v>
      </c>
      <c r="CL87" s="13">
        <v>1</v>
      </c>
      <c r="CM87" s="13">
        <v>2</v>
      </c>
      <c r="CN87" s="13">
        <v>3</v>
      </c>
      <c r="CO87" s="13">
        <v>7</v>
      </c>
      <c r="CP87" s="13">
        <v>8</v>
      </c>
      <c r="CQ87" s="13"/>
      <c r="CR87" s="13"/>
      <c r="CS87" s="13"/>
      <c r="CV87" s="13">
        <v>83</v>
      </c>
      <c r="CW87" s="14">
        <f t="shared" si="104"/>
        <v>11</v>
      </c>
      <c r="CX87" s="14">
        <f t="shared" si="105"/>
        <v>1</v>
      </c>
      <c r="CY87" s="14">
        <f t="shared" si="106"/>
        <v>3</v>
      </c>
      <c r="CZ87" s="14">
        <f t="shared" si="107"/>
        <v>2</v>
      </c>
      <c r="DA87" s="14">
        <f t="shared" si="108"/>
        <v>2021013</v>
      </c>
      <c r="DB87" s="13" t="str">
        <f t="shared" si="109"/>
        <v>40级寄灵人绿色-肩甲</v>
      </c>
      <c r="DC87" s="14">
        <f t="shared" si="110"/>
        <v>1</v>
      </c>
      <c r="DD87" s="14">
        <f t="shared" si="111"/>
        <v>1</v>
      </c>
      <c r="DE87" s="14">
        <f t="shared" si="112"/>
        <v>40</v>
      </c>
      <c r="DF87" s="14">
        <f t="shared" si="113"/>
        <v>40</v>
      </c>
      <c r="DG87" s="14">
        <f t="shared" si="114"/>
        <v>3</v>
      </c>
      <c r="DH87" s="14" t="str">
        <f t="shared" si="115"/>
        <v/>
      </c>
      <c r="DI87" s="14">
        <f t="shared" si="127"/>
        <v>22</v>
      </c>
      <c r="DJ87" s="14">
        <f t="shared" si="116"/>
        <v>0</v>
      </c>
      <c r="DK87" s="14">
        <f t="shared" si="117"/>
        <v>16</v>
      </c>
      <c r="DL87" s="14">
        <f t="shared" si="118"/>
        <v>158</v>
      </c>
      <c r="DM87" s="14">
        <f t="shared" si="119"/>
        <v>0</v>
      </c>
      <c r="DN87" s="14">
        <f t="shared" si="120"/>
        <v>1.1299999999999999</v>
      </c>
      <c r="DO87" s="14">
        <f t="shared" si="121"/>
        <v>11.25</v>
      </c>
      <c r="DP87" s="14">
        <f t="shared" si="128"/>
        <v>5</v>
      </c>
      <c r="DQ87" s="14">
        <f t="shared" si="129"/>
        <v>0</v>
      </c>
      <c r="DR87" s="14">
        <f t="shared" si="130"/>
        <v>12</v>
      </c>
      <c r="DU87" s="14">
        <f t="shared" si="122"/>
        <v>2</v>
      </c>
      <c r="DV87" s="14">
        <f t="shared" si="123"/>
        <v>3</v>
      </c>
      <c r="DW87" s="14">
        <f t="shared" si="131"/>
        <v>22</v>
      </c>
      <c r="DX87" s="14" t="str">
        <f t="shared" si="132"/>
        <v>DefExt</v>
      </c>
      <c r="DY87" s="14">
        <f t="shared" si="133"/>
        <v>16</v>
      </c>
      <c r="DZ87" s="14">
        <f t="shared" si="134"/>
        <v>1.1299999999999999</v>
      </c>
      <c r="EA87" s="14" t="str">
        <f t="shared" si="135"/>
        <v>HPExt</v>
      </c>
      <c r="EB87" s="14">
        <f t="shared" si="136"/>
        <v>158</v>
      </c>
      <c r="EC87" s="14">
        <f t="shared" si="137"/>
        <v>11.25</v>
      </c>
      <c r="ED87" s="14">
        <f t="shared" si="138"/>
        <v>5</v>
      </c>
      <c r="EE87" s="14">
        <f t="shared" si="139"/>
        <v>0</v>
      </c>
      <c r="EF87" s="14">
        <f t="shared" si="140"/>
        <v>12</v>
      </c>
      <c r="EG87" s="25" t="s">
        <v>509</v>
      </c>
      <c r="EH87" s="14">
        <f t="shared" si="141"/>
        <v>10</v>
      </c>
      <c r="FD87" s="13">
        <v>83</v>
      </c>
      <c r="FE87" s="13">
        <f t="shared" si="142"/>
        <v>7</v>
      </c>
      <c r="FF87" s="13" t="str">
        <f t="shared" si="124"/>
        <v>130级寄灵人洗练-11</v>
      </c>
      <c r="FG87" s="13">
        <f t="shared" si="125"/>
        <v>17</v>
      </c>
      <c r="FH87" s="13">
        <f t="shared" si="147"/>
        <v>11</v>
      </c>
      <c r="FI87" s="13">
        <f t="shared" si="144"/>
        <v>500</v>
      </c>
      <c r="FJ87" s="13" t="str">
        <f t="shared" si="148"/>
        <v>EffectHit</v>
      </c>
      <c r="FK87" s="13">
        <f t="shared" si="146"/>
        <v>1.7999999999999999E-2</v>
      </c>
      <c r="FL87" s="13">
        <f t="shared" si="126"/>
        <v>0.05</v>
      </c>
    </row>
    <row r="88" spans="1:168" ht="16.5" x14ac:dyDescent="0.2">
      <c r="CA88" s="13">
        <v>85</v>
      </c>
      <c r="CB88" s="13">
        <v>7</v>
      </c>
      <c r="CC88" s="13">
        <v>120</v>
      </c>
      <c r="CD88" s="13">
        <v>4</v>
      </c>
      <c r="CE88" s="13">
        <v>1</v>
      </c>
      <c r="CF88" s="13">
        <v>5</v>
      </c>
      <c r="CG88" s="13">
        <f t="shared" si="103"/>
        <v>2074050</v>
      </c>
      <c r="CH88" s="13" t="s">
        <v>1088</v>
      </c>
      <c r="CI88" s="13">
        <v>1072</v>
      </c>
      <c r="CJ88" s="13">
        <v>6</v>
      </c>
      <c r="CK88" s="13">
        <f>SUM(CJ$6:CJ88)</f>
        <v>598</v>
      </c>
      <c r="CL88" s="13">
        <v>1</v>
      </c>
      <c r="CM88" s="13">
        <v>2</v>
      </c>
      <c r="CN88" s="13">
        <v>3</v>
      </c>
      <c r="CO88" s="13">
        <v>4</v>
      </c>
      <c r="CP88" s="13">
        <v>5</v>
      </c>
      <c r="CQ88" s="13">
        <v>6</v>
      </c>
      <c r="CR88" s="13"/>
      <c r="CS88" s="13"/>
      <c r="CV88" s="13">
        <v>84</v>
      </c>
      <c r="CW88" s="14">
        <f t="shared" si="104"/>
        <v>11</v>
      </c>
      <c r="CX88" s="14">
        <f t="shared" si="105"/>
        <v>1</v>
      </c>
      <c r="CY88" s="14">
        <f t="shared" si="106"/>
        <v>4</v>
      </c>
      <c r="CZ88" s="14">
        <f t="shared" si="107"/>
        <v>2</v>
      </c>
      <c r="DA88" s="14">
        <f t="shared" si="108"/>
        <v>2021014</v>
      </c>
      <c r="DB88" s="13" t="str">
        <f t="shared" si="109"/>
        <v>40级寄灵人绿色-衣服</v>
      </c>
      <c r="DC88" s="14">
        <f t="shared" si="110"/>
        <v>1</v>
      </c>
      <c r="DD88" s="14">
        <f t="shared" si="111"/>
        <v>1</v>
      </c>
      <c r="DE88" s="14">
        <f t="shared" si="112"/>
        <v>40</v>
      </c>
      <c r="DF88" s="14">
        <f t="shared" si="113"/>
        <v>40</v>
      </c>
      <c r="DG88" s="14">
        <f t="shared" si="114"/>
        <v>4</v>
      </c>
      <c r="DH88" s="14" t="str">
        <f t="shared" si="115"/>
        <v/>
      </c>
      <c r="DI88" s="14">
        <f t="shared" si="127"/>
        <v>22</v>
      </c>
      <c r="DJ88" s="14">
        <f t="shared" si="116"/>
        <v>0</v>
      </c>
      <c r="DK88" s="14">
        <f t="shared" si="117"/>
        <v>32</v>
      </c>
      <c r="DL88" s="14">
        <f t="shared" si="118"/>
        <v>0</v>
      </c>
      <c r="DM88" s="14">
        <f t="shared" si="119"/>
        <v>0</v>
      </c>
      <c r="DN88" s="14">
        <f t="shared" si="120"/>
        <v>2.25</v>
      </c>
      <c r="DO88" s="14">
        <f t="shared" si="121"/>
        <v>0</v>
      </c>
      <c r="DP88" s="14">
        <f t="shared" si="128"/>
        <v>5</v>
      </c>
      <c r="DQ88" s="14">
        <f t="shared" si="129"/>
        <v>0</v>
      </c>
      <c r="DR88" s="14">
        <f t="shared" si="130"/>
        <v>12</v>
      </c>
      <c r="DU88" s="14">
        <f t="shared" si="122"/>
        <v>2</v>
      </c>
      <c r="DV88" s="14">
        <f t="shared" si="123"/>
        <v>0</v>
      </c>
      <c r="DW88" s="14">
        <f t="shared" si="131"/>
        <v>22</v>
      </c>
      <c r="DX88" s="14" t="str">
        <f t="shared" si="132"/>
        <v>DefExt</v>
      </c>
      <c r="DY88" s="14">
        <f t="shared" si="133"/>
        <v>32</v>
      </c>
      <c r="DZ88" s="14">
        <f t="shared" si="134"/>
        <v>2.25</v>
      </c>
      <c r="EA88" s="14" t="str">
        <f t="shared" si="135"/>
        <v/>
      </c>
      <c r="EB88" s="14" t="str">
        <f t="shared" si="136"/>
        <v/>
      </c>
      <c r="EC88" s="14" t="str">
        <f t="shared" si="137"/>
        <v/>
      </c>
      <c r="ED88" s="14">
        <f t="shared" si="138"/>
        <v>5</v>
      </c>
      <c r="EE88" s="14">
        <f t="shared" si="139"/>
        <v>0</v>
      </c>
      <c r="EF88" s="14">
        <f t="shared" si="140"/>
        <v>12</v>
      </c>
      <c r="EG88" s="25" t="s">
        <v>509</v>
      </c>
      <c r="EH88" s="14">
        <f t="shared" si="141"/>
        <v>10</v>
      </c>
      <c r="FD88" s="13">
        <v>84</v>
      </c>
      <c r="FE88" s="13">
        <f t="shared" si="142"/>
        <v>7</v>
      </c>
      <c r="FF88" s="13" t="str">
        <f t="shared" si="124"/>
        <v>130级寄灵人洗练-12</v>
      </c>
      <c r="FG88" s="13">
        <f t="shared" si="125"/>
        <v>17</v>
      </c>
      <c r="FH88" s="13">
        <f t="shared" si="147"/>
        <v>12</v>
      </c>
      <c r="FI88" s="13">
        <f t="shared" si="144"/>
        <v>500</v>
      </c>
      <c r="FJ88" s="13" t="str">
        <f t="shared" si="148"/>
        <v>EffectResist</v>
      </c>
      <c r="FK88" s="13">
        <f t="shared" si="146"/>
        <v>1.7999999999999999E-2</v>
      </c>
      <c r="FL88" s="13">
        <f t="shared" si="126"/>
        <v>0.05</v>
      </c>
    </row>
    <row r="89" spans="1:168" ht="16.5" x14ac:dyDescent="0.2">
      <c r="CA89" s="13">
        <v>86</v>
      </c>
      <c r="CB89" s="13">
        <v>7</v>
      </c>
      <c r="CC89" s="13">
        <v>120</v>
      </c>
      <c r="CD89" s="13">
        <v>4</v>
      </c>
      <c r="CE89" s="13">
        <v>2</v>
      </c>
      <c r="CF89" s="13">
        <v>6</v>
      </c>
      <c r="CG89" s="13">
        <f t="shared" si="103"/>
        <v>2074060</v>
      </c>
      <c r="CH89" s="13" t="s">
        <v>1089</v>
      </c>
      <c r="CI89" s="13">
        <v>2072</v>
      </c>
      <c r="CJ89" s="13">
        <v>6</v>
      </c>
      <c r="CK89" s="13">
        <f>SUM(CJ$6:CJ89)</f>
        <v>604</v>
      </c>
      <c r="CL89" s="13">
        <v>1</v>
      </c>
      <c r="CM89" s="13">
        <v>2</v>
      </c>
      <c r="CN89" s="13">
        <v>3</v>
      </c>
      <c r="CO89" s="13">
        <v>4</v>
      </c>
      <c r="CP89" s="13">
        <v>5</v>
      </c>
      <c r="CQ89" s="13">
        <v>6</v>
      </c>
      <c r="CR89" s="13"/>
      <c r="CS89" s="13"/>
      <c r="CV89" s="13">
        <v>85</v>
      </c>
      <c r="CW89" s="14">
        <f t="shared" si="104"/>
        <v>11</v>
      </c>
      <c r="CX89" s="14">
        <f t="shared" si="105"/>
        <v>1</v>
      </c>
      <c r="CY89" s="14">
        <f t="shared" si="106"/>
        <v>5</v>
      </c>
      <c r="CZ89" s="14">
        <f t="shared" si="107"/>
        <v>2</v>
      </c>
      <c r="DA89" s="14">
        <f t="shared" si="108"/>
        <v>2021015</v>
      </c>
      <c r="DB89" s="13" t="str">
        <f t="shared" si="109"/>
        <v>40级寄灵人绿色-鞋子</v>
      </c>
      <c r="DC89" s="14">
        <f t="shared" si="110"/>
        <v>1</v>
      </c>
      <c r="DD89" s="14">
        <f t="shared" si="111"/>
        <v>1</v>
      </c>
      <c r="DE89" s="14">
        <f t="shared" si="112"/>
        <v>40</v>
      </c>
      <c r="DF89" s="14">
        <f t="shared" si="113"/>
        <v>40</v>
      </c>
      <c r="DG89" s="14">
        <f t="shared" si="114"/>
        <v>5</v>
      </c>
      <c r="DH89" s="14" t="str">
        <f t="shared" si="115"/>
        <v/>
      </c>
      <c r="DI89" s="14">
        <f t="shared" si="127"/>
        <v>22</v>
      </c>
      <c r="DJ89" s="14">
        <f t="shared" si="116"/>
        <v>0</v>
      </c>
      <c r="DK89" s="14">
        <f t="shared" si="117"/>
        <v>0</v>
      </c>
      <c r="DL89" s="14">
        <f t="shared" si="118"/>
        <v>315</v>
      </c>
      <c r="DM89" s="14">
        <f t="shared" si="119"/>
        <v>0</v>
      </c>
      <c r="DN89" s="14">
        <f t="shared" si="120"/>
        <v>0</v>
      </c>
      <c r="DO89" s="14">
        <f t="shared" si="121"/>
        <v>22.5</v>
      </c>
      <c r="DP89" s="14">
        <f t="shared" si="128"/>
        <v>5</v>
      </c>
      <c r="DQ89" s="14">
        <f t="shared" si="129"/>
        <v>0</v>
      </c>
      <c r="DR89" s="14">
        <f t="shared" si="130"/>
        <v>12</v>
      </c>
      <c r="DU89" s="14">
        <f t="shared" si="122"/>
        <v>3</v>
      </c>
      <c r="DV89" s="14">
        <f t="shared" si="123"/>
        <v>0</v>
      </c>
      <c r="DW89" s="14">
        <f t="shared" si="131"/>
        <v>22</v>
      </c>
      <c r="DX89" s="14" t="str">
        <f t="shared" si="132"/>
        <v>HPExt</v>
      </c>
      <c r="DY89" s="14">
        <f t="shared" si="133"/>
        <v>315</v>
      </c>
      <c r="DZ89" s="14">
        <f t="shared" si="134"/>
        <v>22.5</v>
      </c>
      <c r="EA89" s="14" t="str">
        <f t="shared" si="135"/>
        <v/>
      </c>
      <c r="EB89" s="14" t="str">
        <f t="shared" si="136"/>
        <v/>
      </c>
      <c r="EC89" s="14" t="str">
        <f t="shared" si="137"/>
        <v/>
      </c>
      <c r="ED89" s="14">
        <f t="shared" si="138"/>
        <v>5</v>
      </c>
      <c r="EE89" s="14">
        <f t="shared" si="139"/>
        <v>0</v>
      </c>
      <c r="EF89" s="14">
        <f t="shared" si="140"/>
        <v>12</v>
      </c>
      <c r="EG89" s="25" t="s">
        <v>509</v>
      </c>
      <c r="EH89" s="14">
        <f t="shared" si="141"/>
        <v>10</v>
      </c>
      <c r="FD89" s="13">
        <v>85</v>
      </c>
      <c r="FE89" s="13">
        <f t="shared" si="142"/>
        <v>8</v>
      </c>
      <c r="FF89" s="13" t="str">
        <f t="shared" si="124"/>
        <v>20级守护灵洗练-1</v>
      </c>
      <c r="FG89" s="13">
        <f t="shared" si="125"/>
        <v>21</v>
      </c>
      <c r="FH89" s="13">
        <f t="shared" si="147"/>
        <v>1</v>
      </c>
      <c r="FI89" s="13">
        <f t="shared" si="144"/>
        <v>1800</v>
      </c>
      <c r="FJ89" s="13" t="str">
        <f t="shared" si="148"/>
        <v>AtkExt</v>
      </c>
      <c r="FK89" s="13">
        <f t="shared" si="146"/>
        <v>15</v>
      </c>
      <c r="FL89" s="13">
        <f t="shared" si="126"/>
        <v>43</v>
      </c>
    </row>
    <row r="90" spans="1:168" ht="16.5" x14ac:dyDescent="0.2">
      <c r="CA90" s="13">
        <v>87</v>
      </c>
      <c r="CB90" s="13">
        <v>7</v>
      </c>
      <c r="CC90" s="13">
        <v>120</v>
      </c>
      <c r="CD90" s="13">
        <v>4</v>
      </c>
      <c r="CE90" s="13">
        <v>1</v>
      </c>
      <c r="CF90" s="13">
        <v>7</v>
      </c>
      <c r="CG90" s="13">
        <f t="shared" si="103"/>
        <v>2074070</v>
      </c>
      <c r="CH90" s="13" t="s">
        <v>1090</v>
      </c>
      <c r="CI90" s="13">
        <v>1073</v>
      </c>
      <c r="CJ90" s="13">
        <v>6</v>
      </c>
      <c r="CK90" s="13">
        <f>SUM(CJ$6:CJ90)</f>
        <v>610</v>
      </c>
      <c r="CL90" s="13">
        <v>1</v>
      </c>
      <c r="CM90" s="13">
        <v>4</v>
      </c>
      <c r="CN90" s="13">
        <v>5</v>
      </c>
      <c r="CO90" s="13">
        <v>6</v>
      </c>
      <c r="CP90" s="13">
        <v>7</v>
      </c>
      <c r="CQ90" s="13">
        <v>8</v>
      </c>
      <c r="CR90" s="13"/>
      <c r="CS90" s="13"/>
      <c r="CV90" s="13">
        <v>86</v>
      </c>
      <c r="CW90" s="14">
        <f t="shared" si="104"/>
        <v>11</v>
      </c>
      <c r="CX90" s="14">
        <f t="shared" si="105"/>
        <v>1</v>
      </c>
      <c r="CY90" s="14">
        <f t="shared" si="106"/>
        <v>6</v>
      </c>
      <c r="CZ90" s="14">
        <f t="shared" si="107"/>
        <v>2</v>
      </c>
      <c r="DA90" s="14">
        <f t="shared" si="108"/>
        <v>2021016</v>
      </c>
      <c r="DB90" s="13" t="str">
        <f t="shared" si="109"/>
        <v>40级寄灵人绿色-护手</v>
      </c>
      <c r="DC90" s="14">
        <f t="shared" si="110"/>
        <v>1</v>
      </c>
      <c r="DD90" s="14">
        <f t="shared" si="111"/>
        <v>1</v>
      </c>
      <c r="DE90" s="14">
        <f t="shared" si="112"/>
        <v>40</v>
      </c>
      <c r="DF90" s="14">
        <f t="shared" si="113"/>
        <v>40</v>
      </c>
      <c r="DG90" s="14">
        <f t="shared" si="114"/>
        <v>6</v>
      </c>
      <c r="DH90" s="14" t="str">
        <f t="shared" si="115"/>
        <v/>
      </c>
      <c r="DI90" s="14">
        <f t="shared" si="127"/>
        <v>22</v>
      </c>
      <c r="DJ90" s="14">
        <f t="shared" si="116"/>
        <v>0</v>
      </c>
      <c r="DK90" s="14">
        <f t="shared" si="117"/>
        <v>0</v>
      </c>
      <c r="DL90" s="14">
        <f t="shared" si="118"/>
        <v>315</v>
      </c>
      <c r="DM90" s="14">
        <f t="shared" si="119"/>
        <v>0</v>
      </c>
      <c r="DN90" s="14">
        <f t="shared" si="120"/>
        <v>0</v>
      </c>
      <c r="DO90" s="14">
        <f t="shared" si="121"/>
        <v>22.5</v>
      </c>
      <c r="DP90" s="14">
        <f t="shared" si="128"/>
        <v>5</v>
      </c>
      <c r="DQ90" s="14">
        <f t="shared" si="129"/>
        <v>0</v>
      </c>
      <c r="DR90" s="14">
        <f t="shared" si="130"/>
        <v>12</v>
      </c>
      <c r="DU90" s="14">
        <f t="shared" si="122"/>
        <v>3</v>
      </c>
      <c r="DV90" s="14">
        <f t="shared" si="123"/>
        <v>0</v>
      </c>
      <c r="DW90" s="14">
        <f t="shared" si="131"/>
        <v>22</v>
      </c>
      <c r="DX90" s="14" t="str">
        <f t="shared" si="132"/>
        <v>HPExt</v>
      </c>
      <c r="DY90" s="14">
        <f t="shared" si="133"/>
        <v>315</v>
      </c>
      <c r="DZ90" s="14">
        <f t="shared" si="134"/>
        <v>22.5</v>
      </c>
      <c r="EA90" s="14" t="str">
        <f t="shared" si="135"/>
        <v/>
      </c>
      <c r="EB90" s="14" t="str">
        <f t="shared" si="136"/>
        <v/>
      </c>
      <c r="EC90" s="14" t="str">
        <f t="shared" si="137"/>
        <v/>
      </c>
      <c r="ED90" s="14">
        <f t="shared" si="138"/>
        <v>5</v>
      </c>
      <c r="EE90" s="14">
        <f t="shared" si="139"/>
        <v>0</v>
      </c>
      <c r="EF90" s="14">
        <f t="shared" si="140"/>
        <v>12</v>
      </c>
      <c r="EG90" s="25" t="s">
        <v>509</v>
      </c>
      <c r="EH90" s="14">
        <f t="shared" si="141"/>
        <v>10</v>
      </c>
      <c r="FD90" s="13">
        <v>86</v>
      </c>
      <c r="FE90" s="13">
        <f t="shared" si="142"/>
        <v>8</v>
      </c>
      <c r="FF90" s="13" t="str">
        <f t="shared" si="124"/>
        <v>20级守护灵洗练-2</v>
      </c>
      <c r="FG90" s="13">
        <f t="shared" si="125"/>
        <v>21</v>
      </c>
      <c r="FH90" s="13">
        <f t="shared" si="147"/>
        <v>2</v>
      </c>
      <c r="FI90" s="13">
        <f t="shared" si="144"/>
        <v>1800</v>
      </c>
      <c r="FJ90" s="13" t="str">
        <f t="shared" si="148"/>
        <v>DefExt</v>
      </c>
      <c r="FK90" s="13">
        <f t="shared" si="146"/>
        <v>7</v>
      </c>
      <c r="FL90" s="13">
        <f t="shared" si="126"/>
        <v>22</v>
      </c>
    </row>
    <row r="91" spans="1:168" ht="16.5" x14ac:dyDescent="0.2">
      <c r="CA91" s="13">
        <v>88</v>
      </c>
      <c r="CB91" s="13">
        <v>7</v>
      </c>
      <c r="CC91" s="13">
        <v>120</v>
      </c>
      <c r="CD91" s="13">
        <v>4</v>
      </c>
      <c r="CE91" s="13">
        <v>2</v>
      </c>
      <c r="CF91" s="13">
        <v>8</v>
      </c>
      <c r="CG91" s="13">
        <f t="shared" si="103"/>
        <v>2074080</v>
      </c>
      <c r="CH91" s="13" t="s">
        <v>1091</v>
      </c>
      <c r="CI91" s="13">
        <v>2073</v>
      </c>
      <c r="CJ91" s="13">
        <v>6</v>
      </c>
      <c r="CK91" s="13">
        <f>SUM(CJ$6:CJ91)</f>
        <v>616</v>
      </c>
      <c r="CL91" s="13">
        <v>1</v>
      </c>
      <c r="CM91" s="13">
        <v>4</v>
      </c>
      <c r="CN91" s="13">
        <v>5</v>
      </c>
      <c r="CO91" s="13">
        <v>6</v>
      </c>
      <c r="CP91" s="13">
        <v>7</v>
      </c>
      <c r="CQ91" s="13">
        <v>8</v>
      </c>
      <c r="CR91" s="13"/>
      <c r="CS91" s="13"/>
      <c r="CV91" s="13">
        <v>87</v>
      </c>
      <c r="CW91" s="14">
        <f t="shared" si="104"/>
        <v>11</v>
      </c>
      <c r="CX91" s="14">
        <f t="shared" si="105"/>
        <v>1</v>
      </c>
      <c r="CY91" s="14">
        <f t="shared" si="106"/>
        <v>7</v>
      </c>
      <c r="CZ91" s="14">
        <f t="shared" si="107"/>
        <v>2</v>
      </c>
      <c r="DA91" s="14">
        <f t="shared" si="108"/>
        <v>2021017</v>
      </c>
      <c r="DB91" s="13" t="str">
        <f t="shared" si="109"/>
        <v>40级寄灵人绿色-项链</v>
      </c>
      <c r="DC91" s="14">
        <f t="shared" si="110"/>
        <v>1</v>
      </c>
      <c r="DD91" s="14">
        <f t="shared" si="111"/>
        <v>1</v>
      </c>
      <c r="DE91" s="14">
        <f t="shared" si="112"/>
        <v>40</v>
      </c>
      <c r="DF91" s="14">
        <f t="shared" si="113"/>
        <v>40</v>
      </c>
      <c r="DG91" s="14">
        <f t="shared" si="114"/>
        <v>7</v>
      </c>
      <c r="DH91" s="14" t="str">
        <f t="shared" si="115"/>
        <v/>
      </c>
      <c r="DI91" s="14">
        <f t="shared" si="127"/>
        <v>33</v>
      </c>
      <c r="DJ91" s="14">
        <f t="shared" si="116"/>
        <v>42</v>
      </c>
      <c r="DK91" s="14">
        <f t="shared" si="117"/>
        <v>27</v>
      </c>
      <c r="DL91" s="14">
        <f t="shared" si="118"/>
        <v>0</v>
      </c>
      <c r="DM91" s="14">
        <f t="shared" si="119"/>
        <v>3</v>
      </c>
      <c r="DN91" s="14">
        <f t="shared" si="120"/>
        <v>1.88</v>
      </c>
      <c r="DO91" s="14">
        <f t="shared" si="121"/>
        <v>0</v>
      </c>
      <c r="DP91" s="14">
        <f t="shared" si="128"/>
        <v>5</v>
      </c>
      <c r="DQ91" s="14">
        <f t="shared" si="129"/>
        <v>0</v>
      </c>
      <c r="DR91" s="14">
        <f t="shared" si="130"/>
        <v>12</v>
      </c>
      <c r="DU91" s="14">
        <f t="shared" si="122"/>
        <v>1</v>
      </c>
      <c r="DV91" s="14">
        <f t="shared" si="123"/>
        <v>2</v>
      </c>
      <c r="DW91" s="14">
        <f t="shared" si="131"/>
        <v>33</v>
      </c>
      <c r="DX91" s="14" t="str">
        <f t="shared" si="132"/>
        <v>AtkExt</v>
      </c>
      <c r="DY91" s="14">
        <f t="shared" si="133"/>
        <v>42</v>
      </c>
      <c r="DZ91" s="14">
        <f t="shared" si="134"/>
        <v>3</v>
      </c>
      <c r="EA91" s="14" t="str">
        <f t="shared" si="135"/>
        <v>DefExt</v>
      </c>
      <c r="EB91" s="14">
        <f t="shared" si="136"/>
        <v>27</v>
      </c>
      <c r="EC91" s="14">
        <f t="shared" si="137"/>
        <v>1.88</v>
      </c>
      <c r="ED91" s="14">
        <f t="shared" si="138"/>
        <v>5</v>
      </c>
      <c r="EE91" s="14">
        <f t="shared" si="139"/>
        <v>0</v>
      </c>
      <c r="EF91" s="14">
        <f t="shared" si="140"/>
        <v>12</v>
      </c>
      <c r="EG91" s="25" t="s">
        <v>509</v>
      </c>
      <c r="EH91" s="14">
        <f t="shared" si="141"/>
        <v>10</v>
      </c>
      <c r="FD91" s="13">
        <v>87</v>
      </c>
      <c r="FE91" s="13">
        <f t="shared" si="142"/>
        <v>8</v>
      </c>
      <c r="FF91" s="13" t="str">
        <f t="shared" si="124"/>
        <v>20级守护灵洗练-3</v>
      </c>
      <c r="FG91" s="13">
        <f t="shared" si="125"/>
        <v>21</v>
      </c>
      <c r="FH91" s="13">
        <f t="shared" si="147"/>
        <v>3</v>
      </c>
      <c r="FI91" s="13">
        <f t="shared" si="144"/>
        <v>2000</v>
      </c>
      <c r="FJ91" s="13" t="str">
        <f t="shared" si="148"/>
        <v>HPExt</v>
      </c>
      <c r="FK91" s="13">
        <f t="shared" si="146"/>
        <v>151</v>
      </c>
      <c r="FL91" s="13">
        <f t="shared" si="126"/>
        <v>432</v>
      </c>
    </row>
    <row r="92" spans="1:168" ht="16.5" x14ac:dyDescent="0.2">
      <c r="CB92" s="32"/>
      <c r="CC92" s="32"/>
      <c r="CV92" s="13">
        <v>88</v>
      </c>
      <c r="CW92" s="14">
        <f t="shared" si="104"/>
        <v>11</v>
      </c>
      <c r="CX92" s="14">
        <f t="shared" si="105"/>
        <v>1</v>
      </c>
      <c r="CY92" s="14">
        <f t="shared" si="106"/>
        <v>8</v>
      </c>
      <c r="CZ92" s="14">
        <f t="shared" si="107"/>
        <v>2</v>
      </c>
      <c r="DA92" s="14">
        <f t="shared" si="108"/>
        <v>2021018</v>
      </c>
      <c r="DB92" s="13" t="str">
        <f t="shared" si="109"/>
        <v>40级寄灵人绿色-戒指</v>
      </c>
      <c r="DC92" s="14">
        <f t="shared" si="110"/>
        <v>1</v>
      </c>
      <c r="DD92" s="14">
        <f t="shared" si="111"/>
        <v>1</v>
      </c>
      <c r="DE92" s="14">
        <f t="shared" si="112"/>
        <v>40</v>
      </c>
      <c r="DF92" s="14">
        <f t="shared" si="113"/>
        <v>40</v>
      </c>
      <c r="DG92" s="14">
        <f t="shared" si="114"/>
        <v>8</v>
      </c>
      <c r="DH92" s="14" t="str">
        <f t="shared" si="115"/>
        <v/>
      </c>
      <c r="DI92" s="14">
        <f t="shared" si="127"/>
        <v>33</v>
      </c>
      <c r="DJ92" s="14">
        <f t="shared" si="116"/>
        <v>42</v>
      </c>
      <c r="DK92" s="14">
        <f t="shared" si="117"/>
        <v>0</v>
      </c>
      <c r="DL92" s="14">
        <f t="shared" si="118"/>
        <v>263</v>
      </c>
      <c r="DM92" s="14">
        <f t="shared" si="119"/>
        <v>3</v>
      </c>
      <c r="DN92" s="14">
        <f t="shared" si="120"/>
        <v>0</v>
      </c>
      <c r="DO92" s="14">
        <f t="shared" si="121"/>
        <v>18.75</v>
      </c>
      <c r="DP92" s="14">
        <f t="shared" si="128"/>
        <v>5</v>
      </c>
      <c r="DQ92" s="14">
        <f t="shared" si="129"/>
        <v>0</v>
      </c>
      <c r="DR92" s="14">
        <f t="shared" si="130"/>
        <v>12</v>
      </c>
      <c r="DU92" s="14">
        <f t="shared" si="122"/>
        <v>1</v>
      </c>
      <c r="DV92" s="14">
        <f t="shared" si="123"/>
        <v>3</v>
      </c>
      <c r="DW92" s="14">
        <f t="shared" si="131"/>
        <v>33</v>
      </c>
      <c r="DX92" s="14" t="str">
        <f t="shared" si="132"/>
        <v>AtkExt</v>
      </c>
      <c r="DY92" s="14">
        <f t="shared" si="133"/>
        <v>42</v>
      </c>
      <c r="DZ92" s="14">
        <f t="shared" si="134"/>
        <v>3</v>
      </c>
      <c r="EA92" s="14" t="str">
        <f t="shared" si="135"/>
        <v>HPExt</v>
      </c>
      <c r="EB92" s="14">
        <f t="shared" si="136"/>
        <v>263</v>
      </c>
      <c r="EC92" s="14">
        <f t="shared" si="137"/>
        <v>18.75</v>
      </c>
      <c r="ED92" s="14">
        <f t="shared" si="138"/>
        <v>5</v>
      </c>
      <c r="EE92" s="14">
        <f t="shared" si="139"/>
        <v>0</v>
      </c>
      <c r="EF92" s="14">
        <f t="shared" si="140"/>
        <v>12</v>
      </c>
      <c r="EG92" s="25" t="s">
        <v>509</v>
      </c>
      <c r="EH92" s="14">
        <f t="shared" si="141"/>
        <v>10</v>
      </c>
      <c r="FD92" s="13">
        <v>88</v>
      </c>
      <c r="FE92" s="13">
        <f t="shared" si="142"/>
        <v>8</v>
      </c>
      <c r="FF92" s="13" t="str">
        <f t="shared" si="124"/>
        <v>20级守护灵洗练-4</v>
      </c>
      <c r="FG92" s="13">
        <f t="shared" si="125"/>
        <v>21</v>
      </c>
      <c r="FH92" s="13">
        <f t="shared" si="147"/>
        <v>4</v>
      </c>
      <c r="FI92" s="13">
        <f t="shared" si="144"/>
        <v>500</v>
      </c>
      <c r="FJ92" s="13" t="str">
        <f t="shared" si="148"/>
        <v>AtkRate</v>
      </c>
      <c r="FK92" s="13">
        <f t="shared" si="146"/>
        <v>1.4E-2</v>
      </c>
      <c r="FL92" s="13">
        <f t="shared" si="126"/>
        <v>0.04</v>
      </c>
    </row>
    <row r="93" spans="1:168" ht="16.5" x14ac:dyDescent="0.2">
      <c r="CB93" s="32"/>
      <c r="CC93" s="32"/>
      <c r="CV93" s="13">
        <v>89</v>
      </c>
      <c r="CW93" s="14">
        <f t="shared" si="104"/>
        <v>12</v>
      </c>
      <c r="CX93" s="14">
        <f t="shared" si="105"/>
        <v>2</v>
      </c>
      <c r="CY93" s="14">
        <f t="shared" si="106"/>
        <v>1</v>
      </c>
      <c r="CZ93" s="14">
        <f t="shared" si="107"/>
        <v>2</v>
      </c>
      <c r="DA93" s="14">
        <f t="shared" si="108"/>
        <v>2021021</v>
      </c>
      <c r="DB93" s="13" t="str">
        <f t="shared" si="109"/>
        <v>40级守护灵绿色-武器</v>
      </c>
      <c r="DC93" s="14">
        <f t="shared" si="110"/>
        <v>2</v>
      </c>
      <c r="DD93" s="14">
        <f t="shared" si="111"/>
        <v>1</v>
      </c>
      <c r="DE93" s="14">
        <f t="shared" si="112"/>
        <v>20</v>
      </c>
      <c r="DF93" s="14">
        <f t="shared" si="113"/>
        <v>20</v>
      </c>
      <c r="DG93" s="14">
        <f t="shared" si="114"/>
        <v>1</v>
      </c>
      <c r="DH93" s="14" t="str">
        <f t="shared" si="115"/>
        <v/>
      </c>
      <c r="DI93" s="14">
        <f t="shared" si="127"/>
        <v>35</v>
      </c>
      <c r="DJ93" s="14">
        <f t="shared" si="116"/>
        <v>59</v>
      </c>
      <c r="DK93" s="14">
        <f t="shared" si="117"/>
        <v>0</v>
      </c>
      <c r="DL93" s="14">
        <f t="shared" si="118"/>
        <v>0</v>
      </c>
      <c r="DM93" s="14">
        <f t="shared" si="119"/>
        <v>7.05</v>
      </c>
      <c r="DN93" s="14">
        <f t="shared" si="120"/>
        <v>0</v>
      </c>
      <c r="DO93" s="14">
        <f t="shared" si="121"/>
        <v>0</v>
      </c>
      <c r="DP93" s="14">
        <f t="shared" si="128"/>
        <v>5</v>
      </c>
      <c r="DQ93" s="14">
        <f t="shared" si="129"/>
        <v>0</v>
      </c>
      <c r="DR93" s="14">
        <f t="shared" si="130"/>
        <v>22</v>
      </c>
      <c r="DU93" s="14">
        <f t="shared" si="122"/>
        <v>1</v>
      </c>
      <c r="DV93" s="14">
        <f t="shared" si="123"/>
        <v>0</v>
      </c>
      <c r="DW93" s="14">
        <f t="shared" si="131"/>
        <v>35</v>
      </c>
      <c r="DX93" s="14" t="str">
        <f t="shared" si="132"/>
        <v>AtkExt</v>
      </c>
      <c r="DY93" s="14">
        <f t="shared" si="133"/>
        <v>59</v>
      </c>
      <c r="DZ93" s="14">
        <f t="shared" si="134"/>
        <v>7.05</v>
      </c>
      <c r="EA93" s="14" t="str">
        <f t="shared" si="135"/>
        <v/>
      </c>
      <c r="EB93" s="14" t="str">
        <f t="shared" si="136"/>
        <v/>
      </c>
      <c r="EC93" s="14" t="str">
        <f t="shared" si="137"/>
        <v/>
      </c>
      <c r="ED93" s="14">
        <f t="shared" si="138"/>
        <v>5</v>
      </c>
      <c r="EE93" s="14">
        <f t="shared" si="139"/>
        <v>0</v>
      </c>
      <c r="EF93" s="14">
        <f t="shared" si="140"/>
        <v>22</v>
      </c>
      <c r="EG93" s="25" t="s">
        <v>509</v>
      </c>
      <c r="EH93" s="14">
        <f t="shared" si="141"/>
        <v>10</v>
      </c>
      <c r="FD93" s="13">
        <v>89</v>
      </c>
      <c r="FE93" s="13">
        <f t="shared" si="142"/>
        <v>8</v>
      </c>
      <c r="FF93" s="13" t="str">
        <f t="shared" si="124"/>
        <v>20级守护灵洗练-5</v>
      </c>
      <c r="FG93" s="13">
        <f t="shared" si="125"/>
        <v>21</v>
      </c>
      <c r="FH93" s="13">
        <f t="shared" si="147"/>
        <v>5</v>
      </c>
      <c r="FI93" s="13">
        <f t="shared" si="144"/>
        <v>400</v>
      </c>
      <c r="FJ93" s="13" t="str">
        <f t="shared" si="148"/>
        <v>DefRate</v>
      </c>
      <c r="FK93" s="13">
        <f t="shared" si="146"/>
        <v>1.4E-2</v>
      </c>
      <c r="FL93" s="13">
        <f t="shared" si="126"/>
        <v>0.04</v>
      </c>
    </row>
    <row r="94" spans="1:168" ht="16.5" x14ac:dyDescent="0.2">
      <c r="CB94" s="32"/>
      <c r="CC94" s="32"/>
      <c r="CD94" s="16"/>
      <c r="CE94" s="16"/>
      <c r="CF94" s="16"/>
      <c r="CG94" s="16"/>
      <c r="CH94" s="16"/>
      <c r="CI94" s="16"/>
      <c r="CV94" s="13">
        <v>90</v>
      </c>
      <c r="CW94" s="14">
        <f t="shared" si="104"/>
        <v>12</v>
      </c>
      <c r="CX94" s="14">
        <f t="shared" si="105"/>
        <v>2</v>
      </c>
      <c r="CY94" s="14">
        <f t="shared" si="106"/>
        <v>2</v>
      </c>
      <c r="CZ94" s="14">
        <f t="shared" si="107"/>
        <v>2</v>
      </c>
      <c r="DA94" s="14">
        <f t="shared" si="108"/>
        <v>2021022</v>
      </c>
      <c r="DB94" s="13" t="str">
        <f t="shared" si="109"/>
        <v>40级守护灵绿色-头盔</v>
      </c>
      <c r="DC94" s="14">
        <f t="shared" si="110"/>
        <v>2</v>
      </c>
      <c r="DD94" s="14">
        <f t="shared" si="111"/>
        <v>1</v>
      </c>
      <c r="DE94" s="14">
        <f t="shared" si="112"/>
        <v>20</v>
      </c>
      <c r="DF94" s="14">
        <f t="shared" si="113"/>
        <v>20</v>
      </c>
      <c r="DG94" s="14">
        <f t="shared" si="114"/>
        <v>2</v>
      </c>
      <c r="DH94" s="14" t="str">
        <f t="shared" si="115"/>
        <v/>
      </c>
      <c r="DI94" s="14">
        <f t="shared" si="127"/>
        <v>18</v>
      </c>
      <c r="DJ94" s="14">
        <f t="shared" si="116"/>
        <v>0</v>
      </c>
      <c r="DK94" s="14">
        <f t="shared" si="117"/>
        <v>15</v>
      </c>
      <c r="DL94" s="14">
        <f t="shared" si="118"/>
        <v>0</v>
      </c>
      <c r="DM94" s="14">
        <f t="shared" si="119"/>
        <v>0</v>
      </c>
      <c r="DN94" s="14">
        <f t="shared" si="120"/>
        <v>1.8</v>
      </c>
      <c r="DO94" s="14">
        <f t="shared" si="121"/>
        <v>0</v>
      </c>
      <c r="DP94" s="14">
        <f t="shared" si="128"/>
        <v>5</v>
      </c>
      <c r="DQ94" s="14">
        <f t="shared" si="129"/>
        <v>0</v>
      </c>
      <c r="DR94" s="14">
        <f t="shared" si="130"/>
        <v>22</v>
      </c>
      <c r="DU94" s="14">
        <f t="shared" si="122"/>
        <v>2</v>
      </c>
      <c r="DV94" s="14">
        <f t="shared" si="123"/>
        <v>0</v>
      </c>
      <c r="DW94" s="14">
        <f t="shared" si="131"/>
        <v>18</v>
      </c>
      <c r="DX94" s="14" t="str">
        <f t="shared" si="132"/>
        <v>DefExt</v>
      </c>
      <c r="DY94" s="14">
        <f t="shared" si="133"/>
        <v>15</v>
      </c>
      <c r="DZ94" s="14">
        <f t="shared" si="134"/>
        <v>1.8</v>
      </c>
      <c r="EA94" s="14" t="str">
        <f t="shared" si="135"/>
        <v/>
      </c>
      <c r="EB94" s="14" t="str">
        <f t="shared" si="136"/>
        <v/>
      </c>
      <c r="EC94" s="14" t="str">
        <f t="shared" si="137"/>
        <v/>
      </c>
      <c r="ED94" s="14">
        <f t="shared" si="138"/>
        <v>5</v>
      </c>
      <c r="EE94" s="14">
        <f t="shared" si="139"/>
        <v>0</v>
      </c>
      <c r="EF94" s="14">
        <f t="shared" si="140"/>
        <v>22</v>
      </c>
      <c r="EG94" s="25" t="s">
        <v>509</v>
      </c>
      <c r="EH94" s="14">
        <f t="shared" si="141"/>
        <v>10</v>
      </c>
      <c r="FD94" s="13">
        <v>90</v>
      </c>
      <c r="FE94" s="13">
        <f t="shared" si="142"/>
        <v>8</v>
      </c>
      <c r="FF94" s="13" t="str">
        <f t="shared" si="124"/>
        <v>20级守护灵洗练-6</v>
      </c>
      <c r="FG94" s="13">
        <f t="shared" si="125"/>
        <v>21</v>
      </c>
      <c r="FH94" s="13">
        <f t="shared" si="147"/>
        <v>6</v>
      </c>
      <c r="FI94" s="13">
        <f t="shared" si="144"/>
        <v>500</v>
      </c>
      <c r="FJ94" s="13" t="str">
        <f t="shared" si="148"/>
        <v>HPRate</v>
      </c>
      <c r="FK94" s="13">
        <f t="shared" si="146"/>
        <v>1.4E-2</v>
      </c>
      <c r="FL94" s="13">
        <f t="shared" si="126"/>
        <v>0.04</v>
      </c>
    </row>
    <row r="95" spans="1:168" ht="16.5" x14ac:dyDescent="0.2">
      <c r="CB95" s="32"/>
      <c r="CC95" s="32"/>
      <c r="CD95" s="16"/>
      <c r="CE95" s="16"/>
      <c r="CF95" s="16"/>
      <c r="CG95" s="16"/>
      <c r="CH95" s="16"/>
      <c r="CI95" s="16"/>
      <c r="CV95" s="13">
        <v>91</v>
      </c>
      <c r="CW95" s="14">
        <f t="shared" si="104"/>
        <v>12</v>
      </c>
      <c r="CX95" s="14">
        <f t="shared" si="105"/>
        <v>2</v>
      </c>
      <c r="CY95" s="14">
        <f t="shared" si="106"/>
        <v>3</v>
      </c>
      <c r="CZ95" s="14">
        <f t="shared" si="107"/>
        <v>2</v>
      </c>
      <c r="DA95" s="14">
        <f t="shared" si="108"/>
        <v>2021023</v>
      </c>
      <c r="DB95" s="13" t="str">
        <f t="shared" si="109"/>
        <v>40级守护灵绿色-肩甲</v>
      </c>
      <c r="DC95" s="14">
        <f t="shared" si="110"/>
        <v>2</v>
      </c>
      <c r="DD95" s="14">
        <f t="shared" si="111"/>
        <v>1</v>
      </c>
      <c r="DE95" s="14">
        <f t="shared" si="112"/>
        <v>20</v>
      </c>
      <c r="DF95" s="14">
        <f t="shared" si="113"/>
        <v>20</v>
      </c>
      <c r="DG95" s="14">
        <f t="shared" si="114"/>
        <v>3</v>
      </c>
      <c r="DH95" s="14" t="str">
        <f t="shared" si="115"/>
        <v/>
      </c>
      <c r="DI95" s="14">
        <f t="shared" si="127"/>
        <v>26</v>
      </c>
      <c r="DJ95" s="14">
        <f t="shared" si="116"/>
        <v>0</v>
      </c>
      <c r="DK95" s="14">
        <f t="shared" si="117"/>
        <v>8</v>
      </c>
      <c r="DL95" s="14">
        <f t="shared" si="118"/>
        <v>147</v>
      </c>
      <c r="DM95" s="14">
        <f t="shared" si="119"/>
        <v>0</v>
      </c>
      <c r="DN95" s="14">
        <f t="shared" si="120"/>
        <v>0.9</v>
      </c>
      <c r="DO95" s="14">
        <f t="shared" si="121"/>
        <v>17.63</v>
      </c>
      <c r="DP95" s="14">
        <f t="shared" si="128"/>
        <v>5</v>
      </c>
      <c r="DQ95" s="14">
        <f t="shared" si="129"/>
        <v>0</v>
      </c>
      <c r="DR95" s="14">
        <f t="shared" si="130"/>
        <v>22</v>
      </c>
      <c r="DU95" s="14">
        <f t="shared" si="122"/>
        <v>2</v>
      </c>
      <c r="DV95" s="14">
        <f t="shared" si="123"/>
        <v>3</v>
      </c>
      <c r="DW95" s="14">
        <f t="shared" si="131"/>
        <v>26</v>
      </c>
      <c r="DX95" s="14" t="str">
        <f t="shared" si="132"/>
        <v>DefExt</v>
      </c>
      <c r="DY95" s="14">
        <f t="shared" si="133"/>
        <v>8</v>
      </c>
      <c r="DZ95" s="14">
        <f t="shared" si="134"/>
        <v>0.9</v>
      </c>
      <c r="EA95" s="14" t="str">
        <f t="shared" si="135"/>
        <v>HPExt</v>
      </c>
      <c r="EB95" s="14">
        <f t="shared" si="136"/>
        <v>147</v>
      </c>
      <c r="EC95" s="14">
        <f t="shared" si="137"/>
        <v>17.63</v>
      </c>
      <c r="ED95" s="14">
        <f t="shared" si="138"/>
        <v>5</v>
      </c>
      <c r="EE95" s="14">
        <f t="shared" si="139"/>
        <v>0</v>
      </c>
      <c r="EF95" s="14">
        <f t="shared" si="140"/>
        <v>22</v>
      </c>
      <c r="EG95" s="25" t="s">
        <v>509</v>
      </c>
      <c r="EH95" s="14">
        <f t="shared" si="141"/>
        <v>10</v>
      </c>
      <c r="FD95" s="13">
        <v>91</v>
      </c>
      <c r="FE95" s="13">
        <f t="shared" si="142"/>
        <v>8</v>
      </c>
      <c r="FF95" s="13" t="str">
        <f t="shared" si="124"/>
        <v>20级守护灵洗练-7</v>
      </c>
      <c r="FG95" s="13">
        <f t="shared" si="125"/>
        <v>21</v>
      </c>
      <c r="FH95" s="13">
        <f t="shared" ref="FH95:FH148" si="149">MOD(FD95-1,12)+1</f>
        <v>7</v>
      </c>
      <c r="FI95" s="13">
        <f t="shared" si="144"/>
        <v>500</v>
      </c>
      <c r="FJ95" s="13" t="str">
        <f t="shared" ref="FJ95:FJ148" si="150">INDEX($BH$3:$BS$3,FH95)</f>
        <v>Crit</v>
      </c>
      <c r="FK95" s="13">
        <f t="shared" si="146"/>
        <v>1.0999999999999999E-2</v>
      </c>
      <c r="FL95" s="13">
        <f t="shared" si="126"/>
        <v>0.03</v>
      </c>
    </row>
    <row r="96" spans="1:168" ht="16.5" x14ac:dyDescent="0.2">
      <c r="CB96" s="32"/>
      <c r="CC96" s="32"/>
      <c r="CD96" s="16"/>
      <c r="CE96" s="16"/>
      <c r="CF96" s="16"/>
      <c r="CG96" s="16"/>
      <c r="CH96" s="16"/>
      <c r="CI96" s="16"/>
      <c r="CV96" s="13">
        <v>92</v>
      </c>
      <c r="CW96" s="14">
        <f t="shared" si="104"/>
        <v>12</v>
      </c>
      <c r="CX96" s="14">
        <f t="shared" si="105"/>
        <v>2</v>
      </c>
      <c r="CY96" s="14">
        <f t="shared" si="106"/>
        <v>4</v>
      </c>
      <c r="CZ96" s="14">
        <f t="shared" si="107"/>
        <v>2</v>
      </c>
      <c r="DA96" s="14">
        <f t="shared" si="108"/>
        <v>2021024</v>
      </c>
      <c r="DB96" s="13" t="str">
        <f t="shared" si="109"/>
        <v>40级守护灵绿色-衣服</v>
      </c>
      <c r="DC96" s="14">
        <f t="shared" si="110"/>
        <v>2</v>
      </c>
      <c r="DD96" s="14">
        <f t="shared" si="111"/>
        <v>1</v>
      </c>
      <c r="DE96" s="14">
        <f t="shared" si="112"/>
        <v>20</v>
      </c>
      <c r="DF96" s="14">
        <f t="shared" si="113"/>
        <v>20</v>
      </c>
      <c r="DG96" s="14">
        <f t="shared" si="114"/>
        <v>4</v>
      </c>
      <c r="DH96" s="14" t="str">
        <f t="shared" si="115"/>
        <v/>
      </c>
      <c r="DI96" s="14">
        <f t="shared" si="127"/>
        <v>18</v>
      </c>
      <c r="DJ96" s="14">
        <f t="shared" si="116"/>
        <v>0</v>
      </c>
      <c r="DK96" s="14">
        <f t="shared" si="117"/>
        <v>15</v>
      </c>
      <c r="DL96" s="14">
        <f t="shared" si="118"/>
        <v>0</v>
      </c>
      <c r="DM96" s="14">
        <f t="shared" si="119"/>
        <v>0</v>
      </c>
      <c r="DN96" s="14">
        <f t="shared" si="120"/>
        <v>1.8</v>
      </c>
      <c r="DO96" s="14">
        <f t="shared" si="121"/>
        <v>0</v>
      </c>
      <c r="DP96" s="14">
        <f t="shared" si="128"/>
        <v>5</v>
      </c>
      <c r="DQ96" s="14">
        <f t="shared" si="129"/>
        <v>0</v>
      </c>
      <c r="DR96" s="14">
        <f t="shared" si="130"/>
        <v>22</v>
      </c>
      <c r="DU96" s="14">
        <f t="shared" si="122"/>
        <v>2</v>
      </c>
      <c r="DV96" s="14">
        <f t="shared" si="123"/>
        <v>0</v>
      </c>
      <c r="DW96" s="14">
        <f t="shared" si="131"/>
        <v>18</v>
      </c>
      <c r="DX96" s="14" t="str">
        <f t="shared" si="132"/>
        <v>DefExt</v>
      </c>
      <c r="DY96" s="14">
        <f t="shared" si="133"/>
        <v>15</v>
      </c>
      <c r="DZ96" s="14">
        <f t="shared" si="134"/>
        <v>1.8</v>
      </c>
      <c r="EA96" s="14" t="str">
        <f t="shared" si="135"/>
        <v/>
      </c>
      <c r="EB96" s="14" t="str">
        <f t="shared" si="136"/>
        <v/>
      </c>
      <c r="EC96" s="14" t="str">
        <f t="shared" si="137"/>
        <v/>
      </c>
      <c r="ED96" s="14">
        <f t="shared" si="138"/>
        <v>5</v>
      </c>
      <c r="EE96" s="14">
        <f t="shared" si="139"/>
        <v>0</v>
      </c>
      <c r="EF96" s="14">
        <f t="shared" si="140"/>
        <v>22</v>
      </c>
      <c r="EG96" s="25" t="s">
        <v>509</v>
      </c>
      <c r="EH96" s="14">
        <f t="shared" si="141"/>
        <v>10</v>
      </c>
      <c r="FD96" s="13">
        <v>92</v>
      </c>
      <c r="FE96" s="13">
        <f t="shared" si="142"/>
        <v>8</v>
      </c>
      <c r="FF96" s="13" t="str">
        <f t="shared" si="124"/>
        <v>20级守护灵洗练-8</v>
      </c>
      <c r="FG96" s="13">
        <f t="shared" si="125"/>
        <v>21</v>
      </c>
      <c r="FH96" s="13">
        <f t="shared" si="149"/>
        <v>8</v>
      </c>
      <c r="FI96" s="13">
        <f t="shared" si="144"/>
        <v>500</v>
      </c>
      <c r="FJ96" s="13" t="str">
        <f t="shared" si="150"/>
        <v>CritRate</v>
      </c>
      <c r="FK96" s="13">
        <f t="shared" si="146"/>
        <v>2.8000000000000001E-2</v>
      </c>
      <c r="FL96" s="13">
        <f t="shared" si="126"/>
        <v>0.08</v>
      </c>
    </row>
    <row r="97" spans="80:168" ht="16.5" x14ac:dyDescent="0.2">
      <c r="CB97" s="32"/>
      <c r="CC97" s="32"/>
      <c r="CD97" s="16"/>
      <c r="CE97" s="16"/>
      <c r="CF97" s="16"/>
      <c r="CG97" s="16"/>
      <c r="CH97" s="16"/>
      <c r="CI97" s="16"/>
      <c r="CV97" s="13">
        <v>93</v>
      </c>
      <c r="CW97" s="14">
        <f t="shared" si="104"/>
        <v>12</v>
      </c>
      <c r="CX97" s="14">
        <f t="shared" si="105"/>
        <v>2</v>
      </c>
      <c r="CY97" s="14">
        <f t="shared" si="106"/>
        <v>5</v>
      </c>
      <c r="CZ97" s="14">
        <f t="shared" si="107"/>
        <v>2</v>
      </c>
      <c r="DA97" s="14">
        <f t="shared" si="108"/>
        <v>2021025</v>
      </c>
      <c r="DB97" s="13" t="str">
        <f t="shared" si="109"/>
        <v>40级守护灵绿色-鞋子</v>
      </c>
      <c r="DC97" s="14">
        <f t="shared" si="110"/>
        <v>2</v>
      </c>
      <c r="DD97" s="14">
        <f t="shared" si="111"/>
        <v>1</v>
      </c>
      <c r="DE97" s="14">
        <f t="shared" si="112"/>
        <v>20</v>
      </c>
      <c r="DF97" s="14">
        <f t="shared" si="113"/>
        <v>20</v>
      </c>
      <c r="DG97" s="14">
        <f t="shared" si="114"/>
        <v>5</v>
      </c>
      <c r="DH97" s="14" t="str">
        <f t="shared" si="115"/>
        <v/>
      </c>
      <c r="DI97" s="14">
        <f t="shared" si="127"/>
        <v>35</v>
      </c>
      <c r="DJ97" s="14">
        <f t="shared" si="116"/>
        <v>0</v>
      </c>
      <c r="DK97" s="14">
        <f t="shared" si="117"/>
        <v>0</v>
      </c>
      <c r="DL97" s="14">
        <f t="shared" si="118"/>
        <v>294</v>
      </c>
      <c r="DM97" s="14">
        <f t="shared" si="119"/>
        <v>0</v>
      </c>
      <c r="DN97" s="14">
        <f t="shared" si="120"/>
        <v>0</v>
      </c>
      <c r="DO97" s="14">
        <f t="shared" si="121"/>
        <v>35.25</v>
      </c>
      <c r="DP97" s="14">
        <f t="shared" si="128"/>
        <v>5</v>
      </c>
      <c r="DQ97" s="14">
        <f t="shared" si="129"/>
        <v>0</v>
      </c>
      <c r="DR97" s="14">
        <f t="shared" si="130"/>
        <v>22</v>
      </c>
      <c r="DU97" s="14">
        <f t="shared" si="122"/>
        <v>3</v>
      </c>
      <c r="DV97" s="14">
        <f t="shared" si="123"/>
        <v>0</v>
      </c>
      <c r="DW97" s="14">
        <f t="shared" si="131"/>
        <v>35</v>
      </c>
      <c r="DX97" s="14" t="str">
        <f t="shared" si="132"/>
        <v>HPExt</v>
      </c>
      <c r="DY97" s="14">
        <f t="shared" si="133"/>
        <v>294</v>
      </c>
      <c r="DZ97" s="14">
        <f t="shared" si="134"/>
        <v>35.25</v>
      </c>
      <c r="EA97" s="14" t="str">
        <f t="shared" si="135"/>
        <v/>
      </c>
      <c r="EB97" s="14" t="str">
        <f t="shared" si="136"/>
        <v/>
      </c>
      <c r="EC97" s="14" t="str">
        <f t="shared" si="137"/>
        <v/>
      </c>
      <c r="ED97" s="14">
        <f t="shared" si="138"/>
        <v>5</v>
      </c>
      <c r="EE97" s="14">
        <f t="shared" si="139"/>
        <v>0</v>
      </c>
      <c r="EF97" s="14">
        <f t="shared" si="140"/>
        <v>22</v>
      </c>
      <c r="EG97" s="25" t="s">
        <v>509</v>
      </c>
      <c r="EH97" s="14">
        <f t="shared" si="141"/>
        <v>10</v>
      </c>
      <c r="FD97" s="13">
        <v>93</v>
      </c>
      <c r="FE97" s="13">
        <f t="shared" si="142"/>
        <v>8</v>
      </c>
      <c r="FF97" s="13" t="str">
        <f t="shared" si="124"/>
        <v>20级守护灵洗练-9</v>
      </c>
      <c r="FG97" s="13">
        <f t="shared" si="125"/>
        <v>21</v>
      </c>
      <c r="FH97" s="13">
        <f t="shared" si="149"/>
        <v>9</v>
      </c>
      <c r="FI97" s="13">
        <f t="shared" si="144"/>
        <v>500</v>
      </c>
      <c r="FJ97" s="13" t="str">
        <f t="shared" si="150"/>
        <v>DefIgnor</v>
      </c>
      <c r="FK97" s="13">
        <f t="shared" si="146"/>
        <v>1.0999999999999999E-2</v>
      </c>
      <c r="FL97" s="13">
        <f t="shared" si="126"/>
        <v>0.03</v>
      </c>
    </row>
    <row r="98" spans="80:168" ht="16.5" x14ac:dyDescent="0.2">
      <c r="CB98" s="32"/>
      <c r="CC98" s="32"/>
      <c r="CD98" s="16"/>
      <c r="CE98" s="16"/>
      <c r="CF98" s="16"/>
      <c r="CG98" s="16"/>
      <c r="CH98" s="16"/>
      <c r="CI98" s="16"/>
      <c r="CV98" s="13">
        <v>94</v>
      </c>
      <c r="CW98" s="14">
        <f t="shared" si="104"/>
        <v>12</v>
      </c>
      <c r="CX98" s="14">
        <f t="shared" si="105"/>
        <v>2</v>
      </c>
      <c r="CY98" s="14">
        <f t="shared" si="106"/>
        <v>6</v>
      </c>
      <c r="CZ98" s="14">
        <f t="shared" si="107"/>
        <v>2</v>
      </c>
      <c r="DA98" s="14">
        <f t="shared" si="108"/>
        <v>2021026</v>
      </c>
      <c r="DB98" s="13" t="str">
        <f t="shared" si="109"/>
        <v>40级守护灵绿色-护手</v>
      </c>
      <c r="DC98" s="14">
        <f t="shared" si="110"/>
        <v>2</v>
      </c>
      <c r="DD98" s="14">
        <f t="shared" si="111"/>
        <v>1</v>
      </c>
      <c r="DE98" s="14">
        <f t="shared" si="112"/>
        <v>20</v>
      </c>
      <c r="DF98" s="14">
        <f t="shared" si="113"/>
        <v>20</v>
      </c>
      <c r="DG98" s="14">
        <f t="shared" si="114"/>
        <v>6</v>
      </c>
      <c r="DH98" s="14" t="str">
        <f t="shared" si="115"/>
        <v/>
      </c>
      <c r="DI98" s="14">
        <f t="shared" si="127"/>
        <v>35</v>
      </c>
      <c r="DJ98" s="14">
        <f t="shared" si="116"/>
        <v>0</v>
      </c>
      <c r="DK98" s="14">
        <f t="shared" si="117"/>
        <v>0</v>
      </c>
      <c r="DL98" s="14">
        <f t="shared" si="118"/>
        <v>294</v>
      </c>
      <c r="DM98" s="14">
        <f t="shared" si="119"/>
        <v>0</v>
      </c>
      <c r="DN98" s="14">
        <f t="shared" si="120"/>
        <v>0</v>
      </c>
      <c r="DO98" s="14">
        <f t="shared" si="121"/>
        <v>35.25</v>
      </c>
      <c r="DP98" s="14">
        <f t="shared" si="128"/>
        <v>5</v>
      </c>
      <c r="DQ98" s="14">
        <f t="shared" si="129"/>
        <v>0</v>
      </c>
      <c r="DR98" s="14">
        <f t="shared" si="130"/>
        <v>22</v>
      </c>
      <c r="DU98" s="14">
        <f t="shared" si="122"/>
        <v>3</v>
      </c>
      <c r="DV98" s="14">
        <f t="shared" si="123"/>
        <v>0</v>
      </c>
      <c r="DW98" s="14">
        <f t="shared" si="131"/>
        <v>35</v>
      </c>
      <c r="DX98" s="14" t="str">
        <f t="shared" si="132"/>
        <v>HPExt</v>
      </c>
      <c r="DY98" s="14">
        <f t="shared" si="133"/>
        <v>294</v>
      </c>
      <c r="DZ98" s="14">
        <f t="shared" si="134"/>
        <v>35.25</v>
      </c>
      <c r="EA98" s="14" t="str">
        <f t="shared" si="135"/>
        <v/>
      </c>
      <c r="EB98" s="14" t="str">
        <f t="shared" si="136"/>
        <v/>
      </c>
      <c r="EC98" s="14" t="str">
        <f t="shared" si="137"/>
        <v/>
      </c>
      <c r="ED98" s="14">
        <f t="shared" si="138"/>
        <v>5</v>
      </c>
      <c r="EE98" s="14">
        <f t="shared" si="139"/>
        <v>0</v>
      </c>
      <c r="EF98" s="14">
        <f t="shared" si="140"/>
        <v>22</v>
      </c>
      <c r="EG98" s="25" t="s">
        <v>509</v>
      </c>
      <c r="EH98" s="14">
        <f t="shared" si="141"/>
        <v>10</v>
      </c>
      <c r="FD98" s="13">
        <v>94</v>
      </c>
      <c r="FE98" s="13">
        <f t="shared" si="142"/>
        <v>8</v>
      </c>
      <c r="FF98" s="13" t="str">
        <f t="shared" si="124"/>
        <v>20级守护灵洗练-10</v>
      </c>
      <c r="FG98" s="13">
        <f t="shared" si="125"/>
        <v>21</v>
      </c>
      <c r="FH98" s="13">
        <f t="shared" si="149"/>
        <v>10</v>
      </c>
      <c r="FI98" s="13">
        <f t="shared" si="144"/>
        <v>500</v>
      </c>
      <c r="FJ98" s="13" t="str">
        <f t="shared" si="150"/>
        <v>Block</v>
      </c>
      <c r="FK98" s="13">
        <f t="shared" si="146"/>
        <v>1.0999999999999999E-2</v>
      </c>
      <c r="FL98" s="13">
        <f t="shared" si="126"/>
        <v>0.03</v>
      </c>
    </row>
    <row r="99" spans="80:168" ht="16.5" x14ac:dyDescent="0.2">
      <c r="CB99" s="32"/>
      <c r="CC99" s="32"/>
      <c r="CD99" s="16"/>
      <c r="CE99" s="16"/>
      <c r="CF99" s="16"/>
      <c r="CG99" s="16"/>
      <c r="CH99" s="16"/>
      <c r="CI99" s="16"/>
      <c r="CV99" s="13">
        <v>95</v>
      </c>
      <c r="CW99" s="14">
        <f t="shared" si="104"/>
        <v>12</v>
      </c>
      <c r="CX99" s="14">
        <f t="shared" si="105"/>
        <v>2</v>
      </c>
      <c r="CY99" s="14">
        <f t="shared" si="106"/>
        <v>7</v>
      </c>
      <c r="CZ99" s="14">
        <f t="shared" si="107"/>
        <v>2</v>
      </c>
      <c r="DA99" s="14">
        <f t="shared" si="108"/>
        <v>2021027</v>
      </c>
      <c r="DB99" s="13" t="str">
        <f t="shared" si="109"/>
        <v>40级守护灵绿色-项链</v>
      </c>
      <c r="DC99" s="14">
        <f t="shared" si="110"/>
        <v>2</v>
      </c>
      <c r="DD99" s="14">
        <f t="shared" si="111"/>
        <v>1</v>
      </c>
      <c r="DE99" s="14">
        <f t="shared" si="112"/>
        <v>20</v>
      </c>
      <c r="DF99" s="14">
        <f t="shared" si="113"/>
        <v>20</v>
      </c>
      <c r="DG99" s="14">
        <f t="shared" si="114"/>
        <v>7</v>
      </c>
      <c r="DH99" s="14" t="str">
        <f t="shared" si="115"/>
        <v/>
      </c>
      <c r="DI99" s="14">
        <f t="shared" si="127"/>
        <v>26</v>
      </c>
      <c r="DJ99" s="14">
        <f t="shared" si="116"/>
        <v>20</v>
      </c>
      <c r="DK99" s="14">
        <f t="shared" si="117"/>
        <v>13</v>
      </c>
      <c r="DL99" s="14">
        <f t="shared" si="118"/>
        <v>0</v>
      </c>
      <c r="DM99" s="14">
        <f t="shared" si="119"/>
        <v>2.35</v>
      </c>
      <c r="DN99" s="14">
        <f t="shared" si="120"/>
        <v>1.5</v>
      </c>
      <c r="DO99" s="14">
        <f t="shared" si="121"/>
        <v>0</v>
      </c>
      <c r="DP99" s="14">
        <f t="shared" si="128"/>
        <v>5</v>
      </c>
      <c r="DQ99" s="14">
        <f t="shared" si="129"/>
        <v>0</v>
      </c>
      <c r="DR99" s="14">
        <f t="shared" si="130"/>
        <v>22</v>
      </c>
      <c r="DU99" s="14">
        <f t="shared" si="122"/>
        <v>1</v>
      </c>
      <c r="DV99" s="14">
        <f t="shared" si="123"/>
        <v>2</v>
      </c>
      <c r="DW99" s="14">
        <f t="shared" si="131"/>
        <v>26</v>
      </c>
      <c r="DX99" s="14" t="str">
        <f t="shared" si="132"/>
        <v>AtkExt</v>
      </c>
      <c r="DY99" s="14">
        <f t="shared" si="133"/>
        <v>20</v>
      </c>
      <c r="DZ99" s="14">
        <f t="shared" si="134"/>
        <v>2.35</v>
      </c>
      <c r="EA99" s="14" t="str">
        <f t="shared" si="135"/>
        <v>DefExt</v>
      </c>
      <c r="EB99" s="14">
        <f t="shared" si="136"/>
        <v>13</v>
      </c>
      <c r="EC99" s="14">
        <f t="shared" si="137"/>
        <v>1.5</v>
      </c>
      <c r="ED99" s="14">
        <f t="shared" si="138"/>
        <v>5</v>
      </c>
      <c r="EE99" s="14">
        <f t="shared" si="139"/>
        <v>0</v>
      </c>
      <c r="EF99" s="14">
        <f t="shared" si="140"/>
        <v>22</v>
      </c>
      <c r="EG99" s="25" t="s">
        <v>509</v>
      </c>
      <c r="EH99" s="14">
        <f t="shared" si="141"/>
        <v>10</v>
      </c>
      <c r="FD99" s="13">
        <v>95</v>
      </c>
      <c r="FE99" s="13">
        <f t="shared" si="142"/>
        <v>8</v>
      </c>
      <c r="FF99" s="13" t="str">
        <f t="shared" si="124"/>
        <v>20级守护灵洗练-11</v>
      </c>
      <c r="FG99" s="13">
        <f t="shared" si="125"/>
        <v>21</v>
      </c>
      <c r="FH99" s="13">
        <f t="shared" si="149"/>
        <v>11</v>
      </c>
      <c r="FI99" s="13">
        <f t="shared" si="144"/>
        <v>500</v>
      </c>
      <c r="FJ99" s="13" t="str">
        <f t="shared" si="150"/>
        <v>EffectHit</v>
      </c>
      <c r="FK99" s="13">
        <f t="shared" si="146"/>
        <v>1.7999999999999999E-2</v>
      </c>
      <c r="FL99" s="13">
        <f t="shared" si="126"/>
        <v>0.05</v>
      </c>
    </row>
    <row r="100" spans="80:168" ht="16.5" x14ac:dyDescent="0.2">
      <c r="CB100" s="32"/>
      <c r="CC100" s="32"/>
      <c r="CD100" s="16"/>
      <c r="CE100" s="16"/>
      <c r="CF100" s="16"/>
      <c r="CG100" s="16"/>
      <c r="CH100" s="16"/>
      <c r="CI100" s="16"/>
      <c r="CV100" s="13">
        <v>96</v>
      </c>
      <c r="CW100" s="14">
        <f t="shared" si="104"/>
        <v>12</v>
      </c>
      <c r="CX100" s="14">
        <f t="shared" si="105"/>
        <v>2</v>
      </c>
      <c r="CY100" s="14">
        <f t="shared" si="106"/>
        <v>8</v>
      </c>
      <c r="CZ100" s="14">
        <f t="shared" si="107"/>
        <v>2</v>
      </c>
      <c r="DA100" s="14">
        <f t="shared" si="108"/>
        <v>2021028</v>
      </c>
      <c r="DB100" s="13" t="str">
        <f t="shared" si="109"/>
        <v>40级守护灵绿色-戒指</v>
      </c>
      <c r="DC100" s="14">
        <f t="shared" si="110"/>
        <v>2</v>
      </c>
      <c r="DD100" s="14">
        <f t="shared" si="111"/>
        <v>1</v>
      </c>
      <c r="DE100" s="14">
        <f t="shared" si="112"/>
        <v>20</v>
      </c>
      <c r="DF100" s="14">
        <f t="shared" si="113"/>
        <v>20</v>
      </c>
      <c r="DG100" s="14">
        <f t="shared" si="114"/>
        <v>8</v>
      </c>
      <c r="DH100" s="14" t="str">
        <f t="shared" si="115"/>
        <v/>
      </c>
      <c r="DI100" s="14">
        <f t="shared" si="127"/>
        <v>41</v>
      </c>
      <c r="DJ100" s="14">
        <f t="shared" si="116"/>
        <v>20</v>
      </c>
      <c r="DK100" s="14">
        <f t="shared" si="117"/>
        <v>0</v>
      </c>
      <c r="DL100" s="14">
        <f t="shared" si="118"/>
        <v>245</v>
      </c>
      <c r="DM100" s="14">
        <f t="shared" si="119"/>
        <v>2.35</v>
      </c>
      <c r="DN100" s="14">
        <f t="shared" si="120"/>
        <v>0</v>
      </c>
      <c r="DO100" s="14">
        <f t="shared" si="121"/>
        <v>29.38</v>
      </c>
      <c r="DP100" s="14">
        <f t="shared" si="128"/>
        <v>5</v>
      </c>
      <c r="DQ100" s="14">
        <f t="shared" si="129"/>
        <v>0</v>
      </c>
      <c r="DR100" s="14">
        <f t="shared" si="130"/>
        <v>22</v>
      </c>
      <c r="DU100" s="14">
        <f t="shared" si="122"/>
        <v>1</v>
      </c>
      <c r="DV100" s="14">
        <f t="shared" si="123"/>
        <v>3</v>
      </c>
      <c r="DW100" s="14">
        <f t="shared" si="131"/>
        <v>41</v>
      </c>
      <c r="DX100" s="14" t="str">
        <f t="shared" si="132"/>
        <v>AtkExt</v>
      </c>
      <c r="DY100" s="14">
        <f t="shared" si="133"/>
        <v>20</v>
      </c>
      <c r="DZ100" s="14">
        <f t="shared" si="134"/>
        <v>2.35</v>
      </c>
      <c r="EA100" s="14" t="str">
        <f t="shared" si="135"/>
        <v>HPExt</v>
      </c>
      <c r="EB100" s="14">
        <f t="shared" si="136"/>
        <v>245</v>
      </c>
      <c r="EC100" s="14">
        <f t="shared" si="137"/>
        <v>29.38</v>
      </c>
      <c r="ED100" s="14">
        <f t="shared" si="138"/>
        <v>5</v>
      </c>
      <c r="EE100" s="14">
        <f t="shared" si="139"/>
        <v>0</v>
      </c>
      <c r="EF100" s="14">
        <f t="shared" si="140"/>
        <v>22</v>
      </c>
      <c r="EG100" s="25" t="s">
        <v>509</v>
      </c>
      <c r="EH100" s="14">
        <f t="shared" si="141"/>
        <v>10</v>
      </c>
      <c r="FD100" s="13">
        <v>96</v>
      </c>
      <c r="FE100" s="13">
        <f t="shared" si="142"/>
        <v>8</v>
      </c>
      <c r="FF100" s="13" t="str">
        <f t="shared" si="124"/>
        <v>20级守护灵洗练-12</v>
      </c>
      <c r="FG100" s="13">
        <f t="shared" si="125"/>
        <v>21</v>
      </c>
      <c r="FH100" s="13">
        <f t="shared" si="149"/>
        <v>12</v>
      </c>
      <c r="FI100" s="13">
        <f t="shared" si="144"/>
        <v>500</v>
      </c>
      <c r="FJ100" s="13" t="str">
        <f t="shared" si="150"/>
        <v>EffectResist</v>
      </c>
      <c r="FK100" s="13">
        <f t="shared" si="146"/>
        <v>1.7999999999999999E-2</v>
      </c>
      <c r="FL100" s="13">
        <f t="shared" si="126"/>
        <v>0.05</v>
      </c>
    </row>
    <row r="101" spans="80:168" ht="16.5" x14ac:dyDescent="0.2">
      <c r="CB101" s="32"/>
      <c r="CC101" s="32"/>
      <c r="CD101" s="16"/>
      <c r="CE101" s="16"/>
      <c r="CF101" s="16"/>
      <c r="CG101" s="16"/>
      <c r="CH101" s="16"/>
      <c r="CI101" s="16"/>
      <c r="CV101" s="13">
        <v>97</v>
      </c>
      <c r="CW101" s="14">
        <f t="shared" si="104"/>
        <v>13</v>
      </c>
      <c r="CX101" s="14">
        <f t="shared" si="105"/>
        <v>1</v>
      </c>
      <c r="CY101" s="14">
        <f t="shared" si="106"/>
        <v>1</v>
      </c>
      <c r="CZ101" s="14">
        <f t="shared" si="107"/>
        <v>2</v>
      </c>
      <c r="DA101" s="14">
        <f t="shared" si="108"/>
        <v>2022011</v>
      </c>
      <c r="DB101" s="13" t="str">
        <f t="shared" si="109"/>
        <v>40级寄灵人蓝色-武器</v>
      </c>
      <c r="DC101" s="14">
        <f t="shared" si="110"/>
        <v>1</v>
      </c>
      <c r="DD101" s="14">
        <f t="shared" si="111"/>
        <v>2</v>
      </c>
      <c r="DE101" s="14">
        <f t="shared" si="112"/>
        <v>40</v>
      </c>
      <c r="DF101" s="14">
        <f t="shared" si="113"/>
        <v>40</v>
      </c>
      <c r="DG101" s="14">
        <f t="shared" si="114"/>
        <v>1</v>
      </c>
      <c r="DH101" s="14" t="str">
        <f t="shared" si="115"/>
        <v/>
      </c>
      <c r="DI101" s="14">
        <f t="shared" si="127"/>
        <v>63</v>
      </c>
      <c r="DJ101" s="14">
        <f t="shared" si="116"/>
        <v>176</v>
      </c>
      <c r="DK101" s="14">
        <f t="shared" si="117"/>
        <v>0</v>
      </c>
      <c r="DL101" s="14">
        <f t="shared" si="118"/>
        <v>0</v>
      </c>
      <c r="DM101" s="14">
        <f t="shared" si="119"/>
        <v>12.6</v>
      </c>
      <c r="DN101" s="14">
        <f t="shared" si="120"/>
        <v>0</v>
      </c>
      <c r="DO101" s="14">
        <f t="shared" si="121"/>
        <v>0</v>
      </c>
      <c r="DP101" s="14">
        <f t="shared" si="128"/>
        <v>6</v>
      </c>
      <c r="DQ101" s="14">
        <f t="shared" si="129"/>
        <v>0</v>
      </c>
      <c r="DR101" s="14">
        <f t="shared" si="130"/>
        <v>12</v>
      </c>
      <c r="DU101" s="14">
        <f t="shared" si="122"/>
        <v>1</v>
      </c>
      <c r="DV101" s="14">
        <f t="shared" si="123"/>
        <v>0</v>
      </c>
      <c r="DW101" s="14">
        <f t="shared" si="131"/>
        <v>63</v>
      </c>
      <c r="DX101" s="14" t="str">
        <f t="shared" si="132"/>
        <v>AtkExt</v>
      </c>
      <c r="DY101" s="14">
        <f t="shared" si="133"/>
        <v>176</v>
      </c>
      <c r="DZ101" s="14">
        <f t="shared" si="134"/>
        <v>12.6</v>
      </c>
      <c r="EA101" s="14" t="str">
        <f t="shared" si="135"/>
        <v/>
      </c>
      <c r="EB101" s="14" t="str">
        <f t="shared" si="136"/>
        <v/>
      </c>
      <c r="EC101" s="14" t="str">
        <f t="shared" si="137"/>
        <v/>
      </c>
      <c r="ED101" s="14">
        <f t="shared" si="138"/>
        <v>6</v>
      </c>
      <c r="EE101" s="14">
        <f t="shared" si="139"/>
        <v>0</v>
      </c>
      <c r="EF101" s="14">
        <f t="shared" si="140"/>
        <v>12</v>
      </c>
      <c r="EG101" s="25" t="s">
        <v>509</v>
      </c>
      <c r="EH101" s="14">
        <f t="shared" si="141"/>
        <v>30</v>
      </c>
      <c r="FD101" s="13">
        <v>97</v>
      </c>
      <c r="FE101" s="13">
        <f t="shared" si="142"/>
        <v>9</v>
      </c>
      <c r="FF101" s="13" t="str">
        <f t="shared" ref="FF101:FF132" si="151">INDEX($BD$5:$BD$18,FE101)&amp;"洗练-"&amp;FH101</f>
        <v>40级守护灵洗练-1</v>
      </c>
      <c r="FG101" s="13">
        <f t="shared" ref="FG101:FG132" si="152">INDEX($BC$5:$BC$18,FE101)</f>
        <v>22</v>
      </c>
      <c r="FH101" s="13">
        <f t="shared" si="149"/>
        <v>1</v>
      </c>
      <c r="FI101" s="13">
        <f t="shared" si="144"/>
        <v>1800</v>
      </c>
      <c r="FJ101" s="13" t="str">
        <f t="shared" si="150"/>
        <v>AtkExt</v>
      </c>
      <c r="FK101" s="13">
        <f t="shared" si="146"/>
        <v>19</v>
      </c>
      <c r="FL101" s="13">
        <f t="shared" ref="FL101:FL132" si="153">INDEX($BH$5:$BS$18,FE101,FH101)</f>
        <v>55</v>
      </c>
    </row>
    <row r="102" spans="80:168" ht="16.5" x14ac:dyDescent="0.2">
      <c r="CB102" s="32"/>
      <c r="CC102" s="32"/>
      <c r="CD102" s="16"/>
      <c r="CE102" s="16"/>
      <c r="CF102" s="16"/>
      <c r="CG102" s="16"/>
      <c r="CH102" s="16"/>
      <c r="CI102" s="16"/>
      <c r="CV102" s="13">
        <v>98</v>
      </c>
      <c r="CW102" s="14">
        <f t="shared" si="104"/>
        <v>13</v>
      </c>
      <c r="CX102" s="14">
        <f t="shared" si="105"/>
        <v>1</v>
      </c>
      <c r="CY102" s="14">
        <f t="shared" si="106"/>
        <v>2</v>
      </c>
      <c r="CZ102" s="14">
        <f t="shared" si="107"/>
        <v>2</v>
      </c>
      <c r="DA102" s="14">
        <f t="shared" si="108"/>
        <v>2022012</v>
      </c>
      <c r="DB102" s="13" t="str">
        <f t="shared" si="109"/>
        <v>40级寄灵人蓝色-头盔</v>
      </c>
      <c r="DC102" s="14">
        <f t="shared" si="110"/>
        <v>1</v>
      </c>
      <c r="DD102" s="14">
        <f t="shared" si="111"/>
        <v>2</v>
      </c>
      <c r="DE102" s="14">
        <f t="shared" si="112"/>
        <v>40</v>
      </c>
      <c r="DF102" s="14">
        <f t="shared" si="113"/>
        <v>40</v>
      </c>
      <c r="DG102" s="14">
        <f t="shared" si="114"/>
        <v>2</v>
      </c>
      <c r="DH102" s="14" t="str">
        <f t="shared" si="115"/>
        <v/>
      </c>
      <c r="DI102" s="14">
        <f t="shared" si="127"/>
        <v>31</v>
      </c>
      <c r="DJ102" s="14">
        <f t="shared" si="116"/>
        <v>0</v>
      </c>
      <c r="DK102" s="14">
        <f t="shared" si="117"/>
        <v>45</v>
      </c>
      <c r="DL102" s="14">
        <f t="shared" si="118"/>
        <v>0</v>
      </c>
      <c r="DM102" s="14">
        <f t="shared" si="119"/>
        <v>0</v>
      </c>
      <c r="DN102" s="14">
        <f t="shared" si="120"/>
        <v>3.15</v>
      </c>
      <c r="DO102" s="14">
        <f t="shared" si="121"/>
        <v>0</v>
      </c>
      <c r="DP102" s="14">
        <f t="shared" si="128"/>
        <v>6</v>
      </c>
      <c r="DQ102" s="14">
        <f t="shared" si="129"/>
        <v>0</v>
      </c>
      <c r="DR102" s="14">
        <f t="shared" si="130"/>
        <v>12</v>
      </c>
      <c r="DU102" s="14">
        <f t="shared" si="122"/>
        <v>2</v>
      </c>
      <c r="DV102" s="14">
        <f t="shared" si="123"/>
        <v>0</v>
      </c>
      <c r="DW102" s="14">
        <f t="shared" si="131"/>
        <v>31</v>
      </c>
      <c r="DX102" s="14" t="str">
        <f t="shared" si="132"/>
        <v>DefExt</v>
      </c>
      <c r="DY102" s="14">
        <f t="shared" si="133"/>
        <v>45</v>
      </c>
      <c r="DZ102" s="14">
        <f t="shared" si="134"/>
        <v>3.15</v>
      </c>
      <c r="EA102" s="14" t="str">
        <f t="shared" si="135"/>
        <v/>
      </c>
      <c r="EB102" s="14" t="str">
        <f t="shared" si="136"/>
        <v/>
      </c>
      <c r="EC102" s="14" t="str">
        <f t="shared" si="137"/>
        <v/>
      </c>
      <c r="ED102" s="14">
        <f t="shared" si="138"/>
        <v>6</v>
      </c>
      <c r="EE102" s="14">
        <f t="shared" si="139"/>
        <v>0</v>
      </c>
      <c r="EF102" s="14">
        <f t="shared" si="140"/>
        <v>12</v>
      </c>
      <c r="EG102" s="25" t="s">
        <v>509</v>
      </c>
      <c r="EH102" s="14">
        <f t="shared" si="141"/>
        <v>30</v>
      </c>
      <c r="FD102" s="13">
        <v>98</v>
      </c>
      <c r="FE102" s="13">
        <f t="shared" si="142"/>
        <v>9</v>
      </c>
      <c r="FF102" s="13" t="str">
        <f t="shared" si="151"/>
        <v>40级守护灵洗练-2</v>
      </c>
      <c r="FG102" s="13">
        <f t="shared" si="152"/>
        <v>22</v>
      </c>
      <c r="FH102" s="13">
        <f t="shared" si="149"/>
        <v>2</v>
      </c>
      <c r="FI102" s="13">
        <f t="shared" si="144"/>
        <v>1800</v>
      </c>
      <c r="FJ102" s="13" t="str">
        <f t="shared" si="150"/>
        <v>DefExt</v>
      </c>
      <c r="FK102" s="13">
        <f t="shared" si="146"/>
        <v>9</v>
      </c>
      <c r="FL102" s="13">
        <f t="shared" si="153"/>
        <v>28</v>
      </c>
    </row>
    <row r="103" spans="80:168" ht="16.5" x14ac:dyDescent="0.2">
      <c r="CB103" s="32"/>
      <c r="CC103" s="32"/>
      <c r="CD103" s="16"/>
      <c r="CE103" s="16"/>
      <c r="CF103" s="16"/>
      <c r="CG103" s="16"/>
      <c r="CH103" s="16"/>
      <c r="CI103" s="16"/>
      <c r="CV103" s="13">
        <v>99</v>
      </c>
      <c r="CW103" s="14">
        <f t="shared" si="104"/>
        <v>13</v>
      </c>
      <c r="CX103" s="14">
        <f t="shared" si="105"/>
        <v>1</v>
      </c>
      <c r="CY103" s="14">
        <f t="shared" si="106"/>
        <v>3</v>
      </c>
      <c r="CZ103" s="14">
        <f t="shared" si="107"/>
        <v>2</v>
      </c>
      <c r="DA103" s="14">
        <f t="shared" si="108"/>
        <v>2022013</v>
      </c>
      <c r="DB103" s="13" t="str">
        <f t="shared" si="109"/>
        <v>40级寄灵人蓝色-肩甲</v>
      </c>
      <c r="DC103" s="14">
        <f t="shared" si="110"/>
        <v>1</v>
      </c>
      <c r="DD103" s="14">
        <f t="shared" si="111"/>
        <v>2</v>
      </c>
      <c r="DE103" s="14">
        <f t="shared" si="112"/>
        <v>40</v>
      </c>
      <c r="DF103" s="14">
        <f t="shared" si="113"/>
        <v>40</v>
      </c>
      <c r="DG103" s="14">
        <f t="shared" si="114"/>
        <v>3</v>
      </c>
      <c r="DH103" s="14" t="str">
        <f t="shared" si="115"/>
        <v/>
      </c>
      <c r="DI103" s="14">
        <f t="shared" si="127"/>
        <v>31</v>
      </c>
      <c r="DJ103" s="14">
        <f t="shared" si="116"/>
        <v>0</v>
      </c>
      <c r="DK103" s="14">
        <f t="shared" si="117"/>
        <v>23</v>
      </c>
      <c r="DL103" s="14">
        <f t="shared" si="118"/>
        <v>221</v>
      </c>
      <c r="DM103" s="14">
        <f t="shared" si="119"/>
        <v>0</v>
      </c>
      <c r="DN103" s="14">
        <f t="shared" si="120"/>
        <v>1.58</v>
      </c>
      <c r="DO103" s="14">
        <f t="shared" si="121"/>
        <v>15.75</v>
      </c>
      <c r="DP103" s="14">
        <f t="shared" si="128"/>
        <v>6</v>
      </c>
      <c r="DQ103" s="14">
        <f t="shared" si="129"/>
        <v>0</v>
      </c>
      <c r="DR103" s="14">
        <f t="shared" si="130"/>
        <v>12</v>
      </c>
      <c r="DU103" s="14">
        <f t="shared" si="122"/>
        <v>2</v>
      </c>
      <c r="DV103" s="14">
        <f t="shared" si="123"/>
        <v>3</v>
      </c>
      <c r="DW103" s="14">
        <f t="shared" si="131"/>
        <v>31</v>
      </c>
      <c r="DX103" s="14" t="str">
        <f t="shared" si="132"/>
        <v>DefExt</v>
      </c>
      <c r="DY103" s="14">
        <f t="shared" si="133"/>
        <v>23</v>
      </c>
      <c r="DZ103" s="14">
        <f t="shared" si="134"/>
        <v>1.58</v>
      </c>
      <c r="EA103" s="14" t="str">
        <f t="shared" si="135"/>
        <v>HPExt</v>
      </c>
      <c r="EB103" s="14">
        <f t="shared" si="136"/>
        <v>221</v>
      </c>
      <c r="EC103" s="14">
        <f t="shared" si="137"/>
        <v>15.75</v>
      </c>
      <c r="ED103" s="14">
        <f t="shared" si="138"/>
        <v>6</v>
      </c>
      <c r="EE103" s="14">
        <f t="shared" si="139"/>
        <v>0</v>
      </c>
      <c r="EF103" s="14">
        <f t="shared" si="140"/>
        <v>12</v>
      </c>
      <c r="EG103" s="25" t="s">
        <v>509</v>
      </c>
      <c r="EH103" s="14">
        <f t="shared" si="141"/>
        <v>30</v>
      </c>
      <c r="FD103" s="13">
        <v>99</v>
      </c>
      <c r="FE103" s="13">
        <f t="shared" si="142"/>
        <v>9</v>
      </c>
      <c r="FF103" s="13" t="str">
        <f t="shared" si="151"/>
        <v>40级守护灵洗练-3</v>
      </c>
      <c r="FG103" s="13">
        <f t="shared" si="152"/>
        <v>22</v>
      </c>
      <c r="FH103" s="13">
        <f t="shared" si="149"/>
        <v>3</v>
      </c>
      <c r="FI103" s="13">
        <f t="shared" si="144"/>
        <v>2000</v>
      </c>
      <c r="FJ103" s="13" t="str">
        <f t="shared" si="150"/>
        <v>HPExt</v>
      </c>
      <c r="FK103" s="13">
        <f t="shared" si="146"/>
        <v>192</v>
      </c>
      <c r="FL103" s="13">
        <f t="shared" si="153"/>
        <v>550</v>
      </c>
    </row>
    <row r="104" spans="80:168" ht="16.5" x14ac:dyDescent="0.2">
      <c r="CB104" s="32"/>
      <c r="CC104" s="32"/>
      <c r="CD104" s="16"/>
      <c r="CE104" s="16"/>
      <c r="CF104" s="16"/>
      <c r="CG104" s="16"/>
      <c r="CH104" s="16"/>
      <c r="CI104" s="16"/>
      <c r="CV104" s="13">
        <v>100</v>
      </c>
      <c r="CW104" s="14">
        <f t="shared" si="104"/>
        <v>13</v>
      </c>
      <c r="CX104" s="14">
        <f t="shared" si="105"/>
        <v>1</v>
      </c>
      <c r="CY104" s="14">
        <f t="shared" si="106"/>
        <v>4</v>
      </c>
      <c r="CZ104" s="14">
        <f t="shared" si="107"/>
        <v>2</v>
      </c>
      <c r="DA104" s="14">
        <f t="shared" si="108"/>
        <v>2022014</v>
      </c>
      <c r="DB104" s="13" t="str">
        <f t="shared" si="109"/>
        <v>40级寄灵人蓝色-衣服</v>
      </c>
      <c r="DC104" s="14">
        <f t="shared" si="110"/>
        <v>1</v>
      </c>
      <c r="DD104" s="14">
        <f t="shared" si="111"/>
        <v>2</v>
      </c>
      <c r="DE104" s="14">
        <f t="shared" si="112"/>
        <v>40</v>
      </c>
      <c r="DF104" s="14">
        <f t="shared" si="113"/>
        <v>40</v>
      </c>
      <c r="DG104" s="14">
        <f t="shared" si="114"/>
        <v>4</v>
      </c>
      <c r="DH104" s="14" t="str">
        <f t="shared" si="115"/>
        <v/>
      </c>
      <c r="DI104" s="14">
        <f t="shared" si="127"/>
        <v>31</v>
      </c>
      <c r="DJ104" s="14">
        <f t="shared" si="116"/>
        <v>0</v>
      </c>
      <c r="DK104" s="14">
        <f t="shared" si="117"/>
        <v>45</v>
      </c>
      <c r="DL104" s="14">
        <f t="shared" si="118"/>
        <v>0</v>
      </c>
      <c r="DM104" s="14">
        <f t="shared" si="119"/>
        <v>0</v>
      </c>
      <c r="DN104" s="14">
        <f t="shared" si="120"/>
        <v>3.15</v>
      </c>
      <c r="DO104" s="14">
        <f t="shared" si="121"/>
        <v>0</v>
      </c>
      <c r="DP104" s="14">
        <f t="shared" si="128"/>
        <v>6</v>
      </c>
      <c r="DQ104" s="14">
        <f t="shared" si="129"/>
        <v>0</v>
      </c>
      <c r="DR104" s="14">
        <f t="shared" si="130"/>
        <v>12</v>
      </c>
      <c r="DU104" s="14">
        <f t="shared" si="122"/>
        <v>2</v>
      </c>
      <c r="DV104" s="14">
        <f t="shared" si="123"/>
        <v>0</v>
      </c>
      <c r="DW104" s="14">
        <f t="shared" si="131"/>
        <v>31</v>
      </c>
      <c r="DX104" s="14" t="str">
        <f t="shared" si="132"/>
        <v>DefExt</v>
      </c>
      <c r="DY104" s="14">
        <f t="shared" si="133"/>
        <v>45</v>
      </c>
      <c r="DZ104" s="14">
        <f t="shared" si="134"/>
        <v>3.15</v>
      </c>
      <c r="EA104" s="14" t="str">
        <f t="shared" si="135"/>
        <v/>
      </c>
      <c r="EB104" s="14" t="str">
        <f t="shared" si="136"/>
        <v/>
      </c>
      <c r="EC104" s="14" t="str">
        <f t="shared" si="137"/>
        <v/>
      </c>
      <c r="ED104" s="14">
        <f t="shared" si="138"/>
        <v>6</v>
      </c>
      <c r="EE104" s="14">
        <f t="shared" si="139"/>
        <v>0</v>
      </c>
      <c r="EF104" s="14">
        <f t="shared" si="140"/>
        <v>12</v>
      </c>
      <c r="EG104" s="25" t="s">
        <v>509</v>
      </c>
      <c r="EH104" s="14">
        <f t="shared" si="141"/>
        <v>30</v>
      </c>
      <c r="FD104" s="13">
        <v>100</v>
      </c>
      <c r="FE104" s="13">
        <f t="shared" si="142"/>
        <v>9</v>
      </c>
      <c r="FF104" s="13" t="str">
        <f t="shared" si="151"/>
        <v>40级守护灵洗练-4</v>
      </c>
      <c r="FG104" s="13">
        <f t="shared" si="152"/>
        <v>22</v>
      </c>
      <c r="FH104" s="13">
        <f t="shared" si="149"/>
        <v>4</v>
      </c>
      <c r="FI104" s="13">
        <f t="shared" si="144"/>
        <v>500</v>
      </c>
      <c r="FJ104" s="13" t="str">
        <f t="shared" si="150"/>
        <v>AtkRate</v>
      </c>
      <c r="FK104" s="13">
        <f t="shared" si="146"/>
        <v>1.4E-2</v>
      </c>
      <c r="FL104" s="13">
        <f t="shared" si="153"/>
        <v>0.04</v>
      </c>
    </row>
    <row r="105" spans="80:168" ht="16.5" x14ac:dyDescent="0.2">
      <c r="CB105" s="32"/>
      <c r="CC105" s="32"/>
      <c r="CD105" s="16"/>
      <c r="CE105" s="16"/>
      <c r="CF105" s="16"/>
      <c r="CG105" s="16"/>
      <c r="CH105" s="16"/>
      <c r="CI105" s="16"/>
      <c r="CV105" s="13">
        <v>101</v>
      </c>
      <c r="CW105" s="14">
        <f t="shared" si="104"/>
        <v>13</v>
      </c>
      <c r="CX105" s="14">
        <f t="shared" si="105"/>
        <v>1</v>
      </c>
      <c r="CY105" s="14">
        <f t="shared" si="106"/>
        <v>5</v>
      </c>
      <c r="CZ105" s="14">
        <f t="shared" si="107"/>
        <v>2</v>
      </c>
      <c r="DA105" s="14">
        <f t="shared" si="108"/>
        <v>2022015</v>
      </c>
      <c r="DB105" s="13" t="str">
        <f t="shared" si="109"/>
        <v>40级寄灵人蓝色-鞋子</v>
      </c>
      <c r="DC105" s="14">
        <f t="shared" si="110"/>
        <v>1</v>
      </c>
      <c r="DD105" s="14">
        <f t="shared" si="111"/>
        <v>2</v>
      </c>
      <c r="DE105" s="14">
        <f t="shared" si="112"/>
        <v>40</v>
      </c>
      <c r="DF105" s="14">
        <f t="shared" si="113"/>
        <v>40</v>
      </c>
      <c r="DG105" s="14">
        <f t="shared" si="114"/>
        <v>5</v>
      </c>
      <c r="DH105" s="14" t="str">
        <f t="shared" si="115"/>
        <v/>
      </c>
      <c r="DI105" s="14">
        <f t="shared" si="127"/>
        <v>31</v>
      </c>
      <c r="DJ105" s="14">
        <f t="shared" si="116"/>
        <v>0</v>
      </c>
      <c r="DK105" s="14">
        <f t="shared" si="117"/>
        <v>0</v>
      </c>
      <c r="DL105" s="14">
        <f t="shared" si="118"/>
        <v>441</v>
      </c>
      <c r="DM105" s="14">
        <f t="shared" si="119"/>
        <v>0</v>
      </c>
      <c r="DN105" s="14">
        <f t="shared" si="120"/>
        <v>0</v>
      </c>
      <c r="DO105" s="14">
        <f t="shared" si="121"/>
        <v>31.5</v>
      </c>
      <c r="DP105" s="14">
        <f t="shared" si="128"/>
        <v>6</v>
      </c>
      <c r="DQ105" s="14">
        <f t="shared" si="129"/>
        <v>0</v>
      </c>
      <c r="DR105" s="14">
        <f t="shared" si="130"/>
        <v>12</v>
      </c>
      <c r="DU105" s="14">
        <f t="shared" si="122"/>
        <v>3</v>
      </c>
      <c r="DV105" s="14">
        <f t="shared" si="123"/>
        <v>0</v>
      </c>
      <c r="DW105" s="14">
        <f t="shared" si="131"/>
        <v>31</v>
      </c>
      <c r="DX105" s="14" t="str">
        <f t="shared" si="132"/>
        <v>HPExt</v>
      </c>
      <c r="DY105" s="14">
        <f t="shared" si="133"/>
        <v>441</v>
      </c>
      <c r="DZ105" s="14">
        <f t="shared" si="134"/>
        <v>31.5</v>
      </c>
      <c r="EA105" s="14" t="str">
        <f t="shared" si="135"/>
        <v/>
      </c>
      <c r="EB105" s="14" t="str">
        <f t="shared" si="136"/>
        <v/>
      </c>
      <c r="EC105" s="14" t="str">
        <f t="shared" si="137"/>
        <v/>
      </c>
      <c r="ED105" s="14">
        <f t="shared" si="138"/>
        <v>6</v>
      </c>
      <c r="EE105" s="14">
        <f t="shared" si="139"/>
        <v>0</v>
      </c>
      <c r="EF105" s="14">
        <f t="shared" si="140"/>
        <v>12</v>
      </c>
      <c r="EG105" s="25" t="s">
        <v>509</v>
      </c>
      <c r="EH105" s="14">
        <f t="shared" si="141"/>
        <v>30</v>
      </c>
      <c r="FD105" s="13">
        <v>101</v>
      </c>
      <c r="FE105" s="13">
        <f t="shared" si="142"/>
        <v>9</v>
      </c>
      <c r="FF105" s="13" t="str">
        <f t="shared" si="151"/>
        <v>40级守护灵洗练-5</v>
      </c>
      <c r="FG105" s="13">
        <f t="shared" si="152"/>
        <v>22</v>
      </c>
      <c r="FH105" s="13">
        <f t="shared" si="149"/>
        <v>5</v>
      </c>
      <c r="FI105" s="13">
        <f t="shared" si="144"/>
        <v>400</v>
      </c>
      <c r="FJ105" s="13" t="str">
        <f t="shared" si="150"/>
        <v>DefRate</v>
      </c>
      <c r="FK105" s="13">
        <f t="shared" si="146"/>
        <v>1.4E-2</v>
      </c>
      <c r="FL105" s="13">
        <f t="shared" si="153"/>
        <v>0.04</v>
      </c>
    </row>
    <row r="106" spans="80:168" ht="16.5" x14ac:dyDescent="0.2">
      <c r="CB106" s="32"/>
      <c r="CC106" s="32"/>
      <c r="CD106" s="16"/>
      <c r="CE106" s="16"/>
      <c r="CF106" s="16"/>
      <c r="CG106" s="16"/>
      <c r="CH106" s="16"/>
      <c r="CI106" s="16"/>
      <c r="CV106" s="13">
        <v>102</v>
      </c>
      <c r="CW106" s="14">
        <f t="shared" si="104"/>
        <v>13</v>
      </c>
      <c r="CX106" s="14">
        <f t="shared" si="105"/>
        <v>1</v>
      </c>
      <c r="CY106" s="14">
        <f t="shared" si="106"/>
        <v>6</v>
      </c>
      <c r="CZ106" s="14">
        <f t="shared" si="107"/>
        <v>2</v>
      </c>
      <c r="DA106" s="14">
        <f t="shared" si="108"/>
        <v>2022016</v>
      </c>
      <c r="DB106" s="13" t="str">
        <f t="shared" si="109"/>
        <v>40级寄灵人蓝色-护手</v>
      </c>
      <c r="DC106" s="14">
        <f t="shared" si="110"/>
        <v>1</v>
      </c>
      <c r="DD106" s="14">
        <f t="shared" si="111"/>
        <v>2</v>
      </c>
      <c r="DE106" s="14">
        <f t="shared" si="112"/>
        <v>40</v>
      </c>
      <c r="DF106" s="14">
        <f t="shared" si="113"/>
        <v>40</v>
      </c>
      <c r="DG106" s="14">
        <f t="shared" si="114"/>
        <v>6</v>
      </c>
      <c r="DH106" s="14" t="str">
        <f t="shared" si="115"/>
        <v/>
      </c>
      <c r="DI106" s="14">
        <f t="shared" si="127"/>
        <v>31</v>
      </c>
      <c r="DJ106" s="14">
        <f t="shared" si="116"/>
        <v>0</v>
      </c>
      <c r="DK106" s="14">
        <f t="shared" si="117"/>
        <v>0</v>
      </c>
      <c r="DL106" s="14">
        <f t="shared" si="118"/>
        <v>441</v>
      </c>
      <c r="DM106" s="14">
        <f t="shared" si="119"/>
        <v>0</v>
      </c>
      <c r="DN106" s="14">
        <f t="shared" si="120"/>
        <v>0</v>
      </c>
      <c r="DO106" s="14">
        <f t="shared" si="121"/>
        <v>31.5</v>
      </c>
      <c r="DP106" s="14">
        <f t="shared" si="128"/>
        <v>6</v>
      </c>
      <c r="DQ106" s="14">
        <f t="shared" si="129"/>
        <v>0</v>
      </c>
      <c r="DR106" s="14">
        <f t="shared" si="130"/>
        <v>12</v>
      </c>
      <c r="DU106" s="14">
        <f t="shared" si="122"/>
        <v>3</v>
      </c>
      <c r="DV106" s="14">
        <f t="shared" si="123"/>
        <v>0</v>
      </c>
      <c r="DW106" s="14">
        <f t="shared" si="131"/>
        <v>31</v>
      </c>
      <c r="DX106" s="14" t="str">
        <f t="shared" si="132"/>
        <v>HPExt</v>
      </c>
      <c r="DY106" s="14">
        <f t="shared" si="133"/>
        <v>441</v>
      </c>
      <c r="DZ106" s="14">
        <f t="shared" si="134"/>
        <v>31.5</v>
      </c>
      <c r="EA106" s="14" t="str">
        <f t="shared" si="135"/>
        <v/>
      </c>
      <c r="EB106" s="14" t="str">
        <f t="shared" si="136"/>
        <v/>
      </c>
      <c r="EC106" s="14" t="str">
        <f t="shared" si="137"/>
        <v/>
      </c>
      <c r="ED106" s="14">
        <f t="shared" si="138"/>
        <v>6</v>
      </c>
      <c r="EE106" s="14">
        <f t="shared" si="139"/>
        <v>0</v>
      </c>
      <c r="EF106" s="14">
        <f t="shared" si="140"/>
        <v>12</v>
      </c>
      <c r="EG106" s="25" t="s">
        <v>509</v>
      </c>
      <c r="EH106" s="14">
        <f t="shared" si="141"/>
        <v>30</v>
      </c>
      <c r="FD106" s="13">
        <v>102</v>
      </c>
      <c r="FE106" s="13">
        <f t="shared" si="142"/>
        <v>9</v>
      </c>
      <c r="FF106" s="13" t="str">
        <f t="shared" si="151"/>
        <v>40级守护灵洗练-6</v>
      </c>
      <c r="FG106" s="13">
        <f t="shared" si="152"/>
        <v>22</v>
      </c>
      <c r="FH106" s="13">
        <f t="shared" si="149"/>
        <v>6</v>
      </c>
      <c r="FI106" s="13">
        <f t="shared" si="144"/>
        <v>500</v>
      </c>
      <c r="FJ106" s="13" t="str">
        <f t="shared" si="150"/>
        <v>HPRate</v>
      </c>
      <c r="FK106" s="13">
        <f t="shared" si="146"/>
        <v>1.4E-2</v>
      </c>
      <c r="FL106" s="13">
        <f t="shared" si="153"/>
        <v>0.04</v>
      </c>
    </row>
    <row r="107" spans="80:168" ht="16.5" x14ac:dyDescent="0.2">
      <c r="CB107" s="32"/>
      <c r="CC107" s="32"/>
      <c r="CD107" s="16"/>
      <c r="CE107" s="16"/>
      <c r="CF107" s="16"/>
      <c r="CG107" s="16"/>
      <c r="CH107" s="16"/>
      <c r="CI107" s="16"/>
      <c r="CV107" s="13">
        <v>103</v>
      </c>
      <c r="CW107" s="14">
        <f t="shared" si="104"/>
        <v>13</v>
      </c>
      <c r="CX107" s="14">
        <f t="shared" si="105"/>
        <v>1</v>
      </c>
      <c r="CY107" s="14">
        <f t="shared" si="106"/>
        <v>7</v>
      </c>
      <c r="CZ107" s="14">
        <f t="shared" si="107"/>
        <v>2</v>
      </c>
      <c r="DA107" s="14">
        <f t="shared" si="108"/>
        <v>2022017</v>
      </c>
      <c r="DB107" s="13" t="str">
        <f t="shared" si="109"/>
        <v>40级寄灵人蓝色-项链</v>
      </c>
      <c r="DC107" s="14">
        <f t="shared" si="110"/>
        <v>1</v>
      </c>
      <c r="DD107" s="14">
        <f t="shared" si="111"/>
        <v>2</v>
      </c>
      <c r="DE107" s="14">
        <f t="shared" si="112"/>
        <v>40</v>
      </c>
      <c r="DF107" s="14">
        <f t="shared" si="113"/>
        <v>40</v>
      </c>
      <c r="DG107" s="14">
        <f t="shared" si="114"/>
        <v>7</v>
      </c>
      <c r="DH107" s="14" t="str">
        <f t="shared" si="115"/>
        <v/>
      </c>
      <c r="DI107" s="14">
        <f t="shared" si="127"/>
        <v>47</v>
      </c>
      <c r="DJ107" s="14">
        <f t="shared" si="116"/>
        <v>59</v>
      </c>
      <c r="DK107" s="14">
        <f t="shared" si="117"/>
        <v>38</v>
      </c>
      <c r="DL107" s="14">
        <f t="shared" si="118"/>
        <v>0</v>
      </c>
      <c r="DM107" s="14">
        <f t="shared" si="119"/>
        <v>4.2</v>
      </c>
      <c r="DN107" s="14">
        <f t="shared" si="120"/>
        <v>2.63</v>
      </c>
      <c r="DO107" s="14">
        <f t="shared" si="121"/>
        <v>0</v>
      </c>
      <c r="DP107" s="14">
        <f t="shared" si="128"/>
        <v>6</v>
      </c>
      <c r="DQ107" s="14">
        <f t="shared" si="129"/>
        <v>0</v>
      </c>
      <c r="DR107" s="14">
        <f t="shared" si="130"/>
        <v>12</v>
      </c>
      <c r="DU107" s="14">
        <f t="shared" si="122"/>
        <v>1</v>
      </c>
      <c r="DV107" s="14">
        <f t="shared" si="123"/>
        <v>2</v>
      </c>
      <c r="DW107" s="14">
        <f t="shared" si="131"/>
        <v>47</v>
      </c>
      <c r="DX107" s="14" t="str">
        <f t="shared" si="132"/>
        <v>AtkExt</v>
      </c>
      <c r="DY107" s="14">
        <f t="shared" si="133"/>
        <v>59</v>
      </c>
      <c r="DZ107" s="14">
        <f t="shared" si="134"/>
        <v>4.2</v>
      </c>
      <c r="EA107" s="14" t="str">
        <f t="shared" si="135"/>
        <v>DefExt</v>
      </c>
      <c r="EB107" s="14">
        <f t="shared" si="136"/>
        <v>38</v>
      </c>
      <c r="EC107" s="14">
        <f t="shared" si="137"/>
        <v>2.63</v>
      </c>
      <c r="ED107" s="14">
        <f t="shared" si="138"/>
        <v>6</v>
      </c>
      <c r="EE107" s="14">
        <f t="shared" si="139"/>
        <v>0</v>
      </c>
      <c r="EF107" s="14">
        <f t="shared" si="140"/>
        <v>12</v>
      </c>
      <c r="EG107" s="25" t="s">
        <v>509</v>
      </c>
      <c r="EH107" s="14">
        <f t="shared" si="141"/>
        <v>30</v>
      </c>
      <c r="FD107" s="13">
        <v>103</v>
      </c>
      <c r="FE107" s="13">
        <f t="shared" si="142"/>
        <v>9</v>
      </c>
      <c r="FF107" s="13" t="str">
        <f t="shared" si="151"/>
        <v>40级守护灵洗练-7</v>
      </c>
      <c r="FG107" s="13">
        <f t="shared" si="152"/>
        <v>22</v>
      </c>
      <c r="FH107" s="13">
        <f t="shared" si="149"/>
        <v>7</v>
      </c>
      <c r="FI107" s="13">
        <f t="shared" si="144"/>
        <v>500</v>
      </c>
      <c r="FJ107" s="13" t="str">
        <f t="shared" si="150"/>
        <v>Crit</v>
      </c>
      <c r="FK107" s="13">
        <f t="shared" si="146"/>
        <v>1.0999999999999999E-2</v>
      </c>
      <c r="FL107" s="13">
        <f t="shared" si="153"/>
        <v>0.03</v>
      </c>
    </row>
    <row r="108" spans="80:168" ht="16.5" x14ac:dyDescent="0.2">
      <c r="CB108" s="32"/>
      <c r="CC108" s="32"/>
      <c r="CD108" s="16"/>
      <c r="CE108" s="16"/>
      <c r="CF108" s="16"/>
      <c r="CG108" s="16"/>
      <c r="CH108" s="16"/>
      <c r="CI108" s="16"/>
      <c r="CV108" s="13">
        <v>104</v>
      </c>
      <c r="CW108" s="14">
        <f t="shared" si="104"/>
        <v>13</v>
      </c>
      <c r="CX108" s="14">
        <f t="shared" si="105"/>
        <v>1</v>
      </c>
      <c r="CY108" s="14">
        <f t="shared" si="106"/>
        <v>8</v>
      </c>
      <c r="CZ108" s="14">
        <f t="shared" si="107"/>
        <v>2</v>
      </c>
      <c r="DA108" s="14">
        <f t="shared" si="108"/>
        <v>2022018</v>
      </c>
      <c r="DB108" s="13" t="str">
        <f t="shared" si="109"/>
        <v>40级寄灵人蓝色-戒指</v>
      </c>
      <c r="DC108" s="14">
        <f t="shared" si="110"/>
        <v>1</v>
      </c>
      <c r="DD108" s="14">
        <f t="shared" si="111"/>
        <v>2</v>
      </c>
      <c r="DE108" s="14">
        <f t="shared" si="112"/>
        <v>40</v>
      </c>
      <c r="DF108" s="14">
        <f t="shared" si="113"/>
        <v>40</v>
      </c>
      <c r="DG108" s="14">
        <f t="shared" si="114"/>
        <v>8</v>
      </c>
      <c r="DH108" s="14" t="str">
        <f t="shared" si="115"/>
        <v/>
      </c>
      <c r="DI108" s="14">
        <f t="shared" si="127"/>
        <v>47</v>
      </c>
      <c r="DJ108" s="14">
        <f t="shared" si="116"/>
        <v>59</v>
      </c>
      <c r="DK108" s="14">
        <f t="shared" si="117"/>
        <v>0</v>
      </c>
      <c r="DL108" s="14">
        <f t="shared" si="118"/>
        <v>368</v>
      </c>
      <c r="DM108" s="14">
        <f t="shared" si="119"/>
        <v>4.2</v>
      </c>
      <c r="DN108" s="14">
        <f t="shared" si="120"/>
        <v>0</v>
      </c>
      <c r="DO108" s="14">
        <f t="shared" si="121"/>
        <v>26.25</v>
      </c>
      <c r="DP108" s="14">
        <f t="shared" si="128"/>
        <v>6</v>
      </c>
      <c r="DQ108" s="14">
        <f t="shared" si="129"/>
        <v>0</v>
      </c>
      <c r="DR108" s="14">
        <f t="shared" si="130"/>
        <v>12</v>
      </c>
      <c r="DU108" s="14">
        <f t="shared" si="122"/>
        <v>1</v>
      </c>
      <c r="DV108" s="14">
        <f t="shared" si="123"/>
        <v>3</v>
      </c>
      <c r="DW108" s="14">
        <f t="shared" si="131"/>
        <v>47</v>
      </c>
      <c r="DX108" s="14" t="str">
        <f t="shared" si="132"/>
        <v>AtkExt</v>
      </c>
      <c r="DY108" s="14">
        <f t="shared" si="133"/>
        <v>59</v>
      </c>
      <c r="DZ108" s="14">
        <f t="shared" si="134"/>
        <v>4.2</v>
      </c>
      <c r="EA108" s="14" t="str">
        <f t="shared" si="135"/>
        <v>HPExt</v>
      </c>
      <c r="EB108" s="14">
        <f t="shared" si="136"/>
        <v>368</v>
      </c>
      <c r="EC108" s="14">
        <f t="shared" si="137"/>
        <v>26.25</v>
      </c>
      <c r="ED108" s="14">
        <f t="shared" si="138"/>
        <v>6</v>
      </c>
      <c r="EE108" s="14">
        <f t="shared" si="139"/>
        <v>0</v>
      </c>
      <c r="EF108" s="14">
        <f t="shared" si="140"/>
        <v>12</v>
      </c>
      <c r="EG108" s="25" t="s">
        <v>509</v>
      </c>
      <c r="EH108" s="14">
        <f t="shared" si="141"/>
        <v>30</v>
      </c>
      <c r="FD108" s="13">
        <v>104</v>
      </c>
      <c r="FE108" s="13">
        <f t="shared" si="142"/>
        <v>9</v>
      </c>
      <c r="FF108" s="13" t="str">
        <f t="shared" si="151"/>
        <v>40级守护灵洗练-8</v>
      </c>
      <c r="FG108" s="13">
        <f t="shared" si="152"/>
        <v>22</v>
      </c>
      <c r="FH108" s="13">
        <f t="shared" si="149"/>
        <v>8</v>
      </c>
      <c r="FI108" s="13">
        <f t="shared" si="144"/>
        <v>500</v>
      </c>
      <c r="FJ108" s="13" t="str">
        <f t="shared" si="150"/>
        <v>CritRate</v>
      </c>
      <c r="FK108" s="13">
        <f t="shared" si="146"/>
        <v>2.8000000000000001E-2</v>
      </c>
      <c r="FL108" s="13">
        <f t="shared" si="153"/>
        <v>0.08</v>
      </c>
    </row>
    <row r="109" spans="80:168" ht="16.5" x14ac:dyDescent="0.2">
      <c r="CB109" s="32"/>
      <c r="CC109" s="32"/>
      <c r="CD109" s="16"/>
      <c r="CE109" s="16"/>
      <c r="CF109" s="16"/>
      <c r="CG109" s="16"/>
      <c r="CH109" s="16"/>
      <c r="CI109" s="16"/>
      <c r="CV109" s="13">
        <v>105</v>
      </c>
      <c r="CW109" s="14">
        <f t="shared" si="104"/>
        <v>14</v>
      </c>
      <c r="CX109" s="14">
        <f t="shared" si="105"/>
        <v>2</v>
      </c>
      <c r="CY109" s="14">
        <f t="shared" si="106"/>
        <v>1</v>
      </c>
      <c r="CZ109" s="14">
        <f t="shared" si="107"/>
        <v>2</v>
      </c>
      <c r="DA109" s="14">
        <f t="shared" si="108"/>
        <v>2022021</v>
      </c>
      <c r="DB109" s="13" t="str">
        <f t="shared" si="109"/>
        <v>40级守护灵蓝色-武器</v>
      </c>
      <c r="DC109" s="14">
        <f t="shared" si="110"/>
        <v>2</v>
      </c>
      <c r="DD109" s="14">
        <f t="shared" si="111"/>
        <v>2</v>
      </c>
      <c r="DE109" s="14">
        <f t="shared" si="112"/>
        <v>20</v>
      </c>
      <c r="DF109" s="14">
        <f t="shared" si="113"/>
        <v>20</v>
      </c>
      <c r="DG109" s="14">
        <f t="shared" si="114"/>
        <v>1</v>
      </c>
      <c r="DH109" s="14" t="str">
        <f t="shared" si="115"/>
        <v/>
      </c>
      <c r="DI109" s="14">
        <f t="shared" si="127"/>
        <v>49</v>
      </c>
      <c r="DJ109" s="14">
        <f t="shared" si="116"/>
        <v>82</v>
      </c>
      <c r="DK109" s="14">
        <f t="shared" si="117"/>
        <v>0</v>
      </c>
      <c r="DL109" s="14">
        <f t="shared" si="118"/>
        <v>0</v>
      </c>
      <c r="DM109" s="14">
        <f t="shared" si="119"/>
        <v>9.8699999999999992</v>
      </c>
      <c r="DN109" s="14">
        <f t="shared" si="120"/>
        <v>0</v>
      </c>
      <c r="DO109" s="14">
        <f t="shared" si="121"/>
        <v>0</v>
      </c>
      <c r="DP109" s="14">
        <f t="shared" si="128"/>
        <v>6</v>
      </c>
      <c r="DQ109" s="14">
        <f t="shared" si="129"/>
        <v>0</v>
      </c>
      <c r="DR109" s="14">
        <f t="shared" si="130"/>
        <v>22</v>
      </c>
      <c r="DU109" s="14">
        <f t="shared" si="122"/>
        <v>1</v>
      </c>
      <c r="DV109" s="14">
        <f t="shared" si="123"/>
        <v>0</v>
      </c>
      <c r="DW109" s="14">
        <f t="shared" si="131"/>
        <v>49</v>
      </c>
      <c r="DX109" s="14" t="str">
        <f t="shared" si="132"/>
        <v>AtkExt</v>
      </c>
      <c r="DY109" s="14">
        <f t="shared" si="133"/>
        <v>82</v>
      </c>
      <c r="DZ109" s="14">
        <f t="shared" si="134"/>
        <v>9.8699999999999992</v>
      </c>
      <c r="EA109" s="14" t="str">
        <f t="shared" si="135"/>
        <v/>
      </c>
      <c r="EB109" s="14" t="str">
        <f t="shared" si="136"/>
        <v/>
      </c>
      <c r="EC109" s="14" t="str">
        <f t="shared" si="137"/>
        <v/>
      </c>
      <c r="ED109" s="14">
        <f t="shared" si="138"/>
        <v>6</v>
      </c>
      <c r="EE109" s="14">
        <f t="shared" si="139"/>
        <v>0</v>
      </c>
      <c r="EF109" s="14">
        <f t="shared" si="140"/>
        <v>22</v>
      </c>
      <c r="EG109" s="25" t="s">
        <v>509</v>
      </c>
      <c r="EH109" s="14">
        <f t="shared" si="141"/>
        <v>30</v>
      </c>
      <c r="FD109" s="13">
        <v>105</v>
      </c>
      <c r="FE109" s="13">
        <f t="shared" si="142"/>
        <v>9</v>
      </c>
      <c r="FF109" s="13" t="str">
        <f t="shared" si="151"/>
        <v>40级守护灵洗练-9</v>
      </c>
      <c r="FG109" s="13">
        <f t="shared" si="152"/>
        <v>22</v>
      </c>
      <c r="FH109" s="13">
        <f t="shared" si="149"/>
        <v>9</v>
      </c>
      <c r="FI109" s="13">
        <f t="shared" si="144"/>
        <v>500</v>
      </c>
      <c r="FJ109" s="13" t="str">
        <f t="shared" si="150"/>
        <v>DefIgnor</v>
      </c>
      <c r="FK109" s="13">
        <f t="shared" si="146"/>
        <v>1.0999999999999999E-2</v>
      </c>
      <c r="FL109" s="13">
        <f t="shared" si="153"/>
        <v>0.03</v>
      </c>
    </row>
    <row r="110" spans="80:168" ht="16.5" x14ac:dyDescent="0.2">
      <c r="CB110" s="32"/>
      <c r="CC110" s="32"/>
      <c r="CD110" s="16"/>
      <c r="CE110" s="16"/>
      <c r="CF110" s="16"/>
      <c r="CG110" s="16"/>
      <c r="CH110" s="16"/>
      <c r="CI110" s="16"/>
      <c r="CV110" s="13">
        <v>106</v>
      </c>
      <c r="CW110" s="14">
        <f t="shared" si="104"/>
        <v>14</v>
      </c>
      <c r="CX110" s="14">
        <f t="shared" si="105"/>
        <v>2</v>
      </c>
      <c r="CY110" s="14">
        <f t="shared" si="106"/>
        <v>2</v>
      </c>
      <c r="CZ110" s="14">
        <f t="shared" si="107"/>
        <v>2</v>
      </c>
      <c r="DA110" s="14">
        <f t="shared" si="108"/>
        <v>2022022</v>
      </c>
      <c r="DB110" s="13" t="str">
        <f t="shared" si="109"/>
        <v>40级守护灵蓝色-头盔</v>
      </c>
      <c r="DC110" s="14">
        <f t="shared" si="110"/>
        <v>2</v>
      </c>
      <c r="DD110" s="14">
        <f t="shared" si="111"/>
        <v>2</v>
      </c>
      <c r="DE110" s="14">
        <f t="shared" si="112"/>
        <v>20</v>
      </c>
      <c r="DF110" s="14">
        <f t="shared" si="113"/>
        <v>20</v>
      </c>
      <c r="DG110" s="14">
        <f t="shared" si="114"/>
        <v>2</v>
      </c>
      <c r="DH110" s="14" t="str">
        <f t="shared" si="115"/>
        <v/>
      </c>
      <c r="DI110" s="14">
        <f t="shared" si="127"/>
        <v>25</v>
      </c>
      <c r="DJ110" s="14">
        <f t="shared" si="116"/>
        <v>0</v>
      </c>
      <c r="DK110" s="14">
        <f t="shared" si="117"/>
        <v>21</v>
      </c>
      <c r="DL110" s="14">
        <f t="shared" si="118"/>
        <v>0</v>
      </c>
      <c r="DM110" s="14">
        <f t="shared" si="119"/>
        <v>0</v>
      </c>
      <c r="DN110" s="14">
        <f t="shared" si="120"/>
        <v>2.52</v>
      </c>
      <c r="DO110" s="14">
        <f t="shared" si="121"/>
        <v>0</v>
      </c>
      <c r="DP110" s="14">
        <f t="shared" si="128"/>
        <v>6</v>
      </c>
      <c r="DQ110" s="14">
        <f t="shared" si="129"/>
        <v>0</v>
      </c>
      <c r="DR110" s="14">
        <f t="shared" si="130"/>
        <v>22</v>
      </c>
      <c r="DU110" s="14">
        <f t="shared" si="122"/>
        <v>2</v>
      </c>
      <c r="DV110" s="14">
        <f t="shared" si="123"/>
        <v>0</v>
      </c>
      <c r="DW110" s="14">
        <f t="shared" si="131"/>
        <v>25</v>
      </c>
      <c r="DX110" s="14" t="str">
        <f t="shared" si="132"/>
        <v>DefExt</v>
      </c>
      <c r="DY110" s="14">
        <f t="shared" si="133"/>
        <v>21</v>
      </c>
      <c r="DZ110" s="14">
        <f t="shared" si="134"/>
        <v>2.52</v>
      </c>
      <c r="EA110" s="14" t="str">
        <f t="shared" si="135"/>
        <v/>
      </c>
      <c r="EB110" s="14" t="str">
        <f t="shared" si="136"/>
        <v/>
      </c>
      <c r="EC110" s="14" t="str">
        <f t="shared" si="137"/>
        <v/>
      </c>
      <c r="ED110" s="14">
        <f t="shared" si="138"/>
        <v>6</v>
      </c>
      <c r="EE110" s="14">
        <f t="shared" si="139"/>
        <v>0</v>
      </c>
      <c r="EF110" s="14">
        <f t="shared" si="140"/>
        <v>22</v>
      </c>
      <c r="EG110" s="25" t="s">
        <v>509</v>
      </c>
      <c r="EH110" s="14">
        <f t="shared" si="141"/>
        <v>30</v>
      </c>
      <c r="FD110" s="13">
        <v>106</v>
      </c>
      <c r="FE110" s="13">
        <f t="shared" si="142"/>
        <v>9</v>
      </c>
      <c r="FF110" s="13" t="str">
        <f t="shared" si="151"/>
        <v>40级守护灵洗练-10</v>
      </c>
      <c r="FG110" s="13">
        <f t="shared" si="152"/>
        <v>22</v>
      </c>
      <c r="FH110" s="13">
        <f t="shared" si="149"/>
        <v>10</v>
      </c>
      <c r="FI110" s="13">
        <f t="shared" si="144"/>
        <v>500</v>
      </c>
      <c r="FJ110" s="13" t="str">
        <f t="shared" si="150"/>
        <v>Block</v>
      </c>
      <c r="FK110" s="13">
        <f t="shared" si="146"/>
        <v>1.0999999999999999E-2</v>
      </c>
      <c r="FL110" s="13">
        <f t="shared" si="153"/>
        <v>0.03</v>
      </c>
    </row>
    <row r="111" spans="80:168" ht="16.5" x14ac:dyDescent="0.2">
      <c r="CB111" s="32"/>
      <c r="CC111" s="32"/>
      <c r="CD111" s="16"/>
      <c r="CE111" s="16"/>
      <c r="CF111" s="16"/>
      <c r="CG111" s="16"/>
      <c r="CH111" s="16"/>
      <c r="CI111" s="16"/>
      <c r="CV111" s="13">
        <v>107</v>
      </c>
      <c r="CW111" s="14">
        <f t="shared" si="104"/>
        <v>14</v>
      </c>
      <c r="CX111" s="14">
        <f t="shared" si="105"/>
        <v>2</v>
      </c>
      <c r="CY111" s="14">
        <f t="shared" si="106"/>
        <v>3</v>
      </c>
      <c r="CZ111" s="14">
        <f t="shared" si="107"/>
        <v>2</v>
      </c>
      <c r="DA111" s="14">
        <f t="shared" si="108"/>
        <v>2022023</v>
      </c>
      <c r="DB111" s="13" t="str">
        <f t="shared" si="109"/>
        <v>40级守护灵蓝色-肩甲</v>
      </c>
      <c r="DC111" s="14">
        <f t="shared" si="110"/>
        <v>2</v>
      </c>
      <c r="DD111" s="14">
        <f t="shared" si="111"/>
        <v>2</v>
      </c>
      <c r="DE111" s="14">
        <f t="shared" si="112"/>
        <v>20</v>
      </c>
      <c r="DF111" s="14">
        <f t="shared" si="113"/>
        <v>20</v>
      </c>
      <c r="DG111" s="14">
        <f t="shared" si="114"/>
        <v>3</v>
      </c>
      <c r="DH111" s="14" t="str">
        <f t="shared" si="115"/>
        <v/>
      </c>
      <c r="DI111" s="14">
        <f t="shared" si="127"/>
        <v>37</v>
      </c>
      <c r="DJ111" s="14">
        <f t="shared" si="116"/>
        <v>0</v>
      </c>
      <c r="DK111" s="14">
        <f t="shared" si="117"/>
        <v>11</v>
      </c>
      <c r="DL111" s="14">
        <f t="shared" si="118"/>
        <v>206</v>
      </c>
      <c r="DM111" s="14">
        <f t="shared" si="119"/>
        <v>0</v>
      </c>
      <c r="DN111" s="14">
        <f t="shared" si="120"/>
        <v>1.26</v>
      </c>
      <c r="DO111" s="14">
        <f t="shared" si="121"/>
        <v>24.68</v>
      </c>
      <c r="DP111" s="14">
        <f t="shared" si="128"/>
        <v>6</v>
      </c>
      <c r="DQ111" s="14">
        <f t="shared" si="129"/>
        <v>0</v>
      </c>
      <c r="DR111" s="14">
        <f t="shared" si="130"/>
        <v>22</v>
      </c>
      <c r="DU111" s="14">
        <f t="shared" si="122"/>
        <v>2</v>
      </c>
      <c r="DV111" s="14">
        <f t="shared" si="123"/>
        <v>3</v>
      </c>
      <c r="DW111" s="14">
        <f t="shared" si="131"/>
        <v>37</v>
      </c>
      <c r="DX111" s="14" t="str">
        <f t="shared" si="132"/>
        <v>DefExt</v>
      </c>
      <c r="DY111" s="14">
        <f t="shared" si="133"/>
        <v>11</v>
      </c>
      <c r="DZ111" s="14">
        <f t="shared" si="134"/>
        <v>1.26</v>
      </c>
      <c r="EA111" s="14" t="str">
        <f t="shared" si="135"/>
        <v>HPExt</v>
      </c>
      <c r="EB111" s="14">
        <f t="shared" si="136"/>
        <v>206</v>
      </c>
      <c r="EC111" s="14">
        <f t="shared" si="137"/>
        <v>24.68</v>
      </c>
      <c r="ED111" s="14">
        <f t="shared" si="138"/>
        <v>6</v>
      </c>
      <c r="EE111" s="14">
        <f t="shared" si="139"/>
        <v>0</v>
      </c>
      <c r="EF111" s="14">
        <f t="shared" si="140"/>
        <v>22</v>
      </c>
      <c r="EG111" s="25" t="s">
        <v>509</v>
      </c>
      <c r="EH111" s="14">
        <f t="shared" si="141"/>
        <v>30</v>
      </c>
      <c r="FD111" s="13">
        <v>107</v>
      </c>
      <c r="FE111" s="13">
        <f t="shared" si="142"/>
        <v>9</v>
      </c>
      <c r="FF111" s="13" t="str">
        <f t="shared" si="151"/>
        <v>40级守护灵洗练-11</v>
      </c>
      <c r="FG111" s="13">
        <f t="shared" si="152"/>
        <v>22</v>
      </c>
      <c r="FH111" s="13">
        <f t="shared" si="149"/>
        <v>11</v>
      </c>
      <c r="FI111" s="13">
        <f t="shared" si="144"/>
        <v>500</v>
      </c>
      <c r="FJ111" s="13" t="str">
        <f t="shared" si="150"/>
        <v>EffectHit</v>
      </c>
      <c r="FK111" s="13">
        <f t="shared" si="146"/>
        <v>1.7999999999999999E-2</v>
      </c>
      <c r="FL111" s="13">
        <f t="shared" si="153"/>
        <v>0.05</v>
      </c>
    </row>
    <row r="112" spans="80:168" ht="16.5" x14ac:dyDescent="0.2">
      <c r="CB112" s="32"/>
      <c r="CC112" s="32"/>
      <c r="CD112" s="16"/>
      <c r="CE112" s="16"/>
      <c r="CF112" s="16"/>
      <c r="CG112" s="16"/>
      <c r="CH112" s="16"/>
      <c r="CI112" s="16"/>
      <c r="CV112" s="13">
        <v>108</v>
      </c>
      <c r="CW112" s="14">
        <f t="shared" si="104"/>
        <v>14</v>
      </c>
      <c r="CX112" s="14">
        <f t="shared" si="105"/>
        <v>2</v>
      </c>
      <c r="CY112" s="14">
        <f t="shared" si="106"/>
        <v>4</v>
      </c>
      <c r="CZ112" s="14">
        <f t="shared" si="107"/>
        <v>2</v>
      </c>
      <c r="DA112" s="14">
        <f t="shared" si="108"/>
        <v>2022024</v>
      </c>
      <c r="DB112" s="13" t="str">
        <f t="shared" si="109"/>
        <v>40级守护灵蓝色-衣服</v>
      </c>
      <c r="DC112" s="14">
        <f t="shared" si="110"/>
        <v>2</v>
      </c>
      <c r="DD112" s="14">
        <f t="shared" si="111"/>
        <v>2</v>
      </c>
      <c r="DE112" s="14">
        <f t="shared" si="112"/>
        <v>20</v>
      </c>
      <c r="DF112" s="14">
        <f t="shared" si="113"/>
        <v>20</v>
      </c>
      <c r="DG112" s="14">
        <f t="shared" si="114"/>
        <v>4</v>
      </c>
      <c r="DH112" s="14" t="str">
        <f t="shared" si="115"/>
        <v/>
      </c>
      <c r="DI112" s="14">
        <f t="shared" si="127"/>
        <v>25</v>
      </c>
      <c r="DJ112" s="14">
        <f t="shared" si="116"/>
        <v>0</v>
      </c>
      <c r="DK112" s="14">
        <f t="shared" si="117"/>
        <v>21</v>
      </c>
      <c r="DL112" s="14">
        <f t="shared" si="118"/>
        <v>0</v>
      </c>
      <c r="DM112" s="14">
        <f t="shared" si="119"/>
        <v>0</v>
      </c>
      <c r="DN112" s="14">
        <f t="shared" si="120"/>
        <v>2.52</v>
      </c>
      <c r="DO112" s="14">
        <f t="shared" si="121"/>
        <v>0</v>
      </c>
      <c r="DP112" s="14">
        <f t="shared" si="128"/>
        <v>6</v>
      </c>
      <c r="DQ112" s="14">
        <f t="shared" si="129"/>
        <v>0</v>
      </c>
      <c r="DR112" s="14">
        <f t="shared" si="130"/>
        <v>22</v>
      </c>
      <c r="DU112" s="14">
        <f t="shared" si="122"/>
        <v>2</v>
      </c>
      <c r="DV112" s="14">
        <f t="shared" si="123"/>
        <v>0</v>
      </c>
      <c r="DW112" s="14">
        <f t="shared" si="131"/>
        <v>25</v>
      </c>
      <c r="DX112" s="14" t="str">
        <f t="shared" si="132"/>
        <v>DefExt</v>
      </c>
      <c r="DY112" s="14">
        <f t="shared" si="133"/>
        <v>21</v>
      </c>
      <c r="DZ112" s="14">
        <f t="shared" si="134"/>
        <v>2.52</v>
      </c>
      <c r="EA112" s="14" t="str">
        <f t="shared" si="135"/>
        <v/>
      </c>
      <c r="EB112" s="14" t="str">
        <f t="shared" si="136"/>
        <v/>
      </c>
      <c r="EC112" s="14" t="str">
        <f t="shared" si="137"/>
        <v/>
      </c>
      <c r="ED112" s="14">
        <f t="shared" si="138"/>
        <v>6</v>
      </c>
      <c r="EE112" s="14">
        <f t="shared" si="139"/>
        <v>0</v>
      </c>
      <c r="EF112" s="14">
        <f t="shared" si="140"/>
        <v>22</v>
      </c>
      <c r="EG112" s="25" t="s">
        <v>509</v>
      </c>
      <c r="EH112" s="14">
        <f t="shared" si="141"/>
        <v>30</v>
      </c>
      <c r="FD112" s="13">
        <v>108</v>
      </c>
      <c r="FE112" s="13">
        <f t="shared" si="142"/>
        <v>9</v>
      </c>
      <c r="FF112" s="13" t="str">
        <f t="shared" si="151"/>
        <v>40级守护灵洗练-12</v>
      </c>
      <c r="FG112" s="13">
        <f t="shared" si="152"/>
        <v>22</v>
      </c>
      <c r="FH112" s="13">
        <f t="shared" si="149"/>
        <v>12</v>
      </c>
      <c r="FI112" s="13">
        <f t="shared" si="144"/>
        <v>500</v>
      </c>
      <c r="FJ112" s="13" t="str">
        <f t="shared" si="150"/>
        <v>EffectResist</v>
      </c>
      <c r="FK112" s="13">
        <f t="shared" si="146"/>
        <v>1.7999999999999999E-2</v>
      </c>
      <c r="FL112" s="13">
        <f t="shared" si="153"/>
        <v>0.05</v>
      </c>
    </row>
    <row r="113" spans="80:168" ht="16.5" x14ac:dyDescent="0.2">
      <c r="CB113" s="32"/>
      <c r="CC113" s="32"/>
      <c r="CD113" s="16"/>
      <c r="CE113" s="16"/>
      <c r="CF113" s="16"/>
      <c r="CG113" s="16"/>
      <c r="CH113" s="16"/>
      <c r="CI113" s="16"/>
      <c r="CV113" s="13">
        <v>109</v>
      </c>
      <c r="CW113" s="14">
        <f t="shared" si="104"/>
        <v>14</v>
      </c>
      <c r="CX113" s="14">
        <f t="shared" si="105"/>
        <v>2</v>
      </c>
      <c r="CY113" s="14">
        <f t="shared" si="106"/>
        <v>5</v>
      </c>
      <c r="CZ113" s="14">
        <f t="shared" si="107"/>
        <v>2</v>
      </c>
      <c r="DA113" s="14">
        <f t="shared" si="108"/>
        <v>2022025</v>
      </c>
      <c r="DB113" s="13" t="str">
        <f t="shared" si="109"/>
        <v>40级守护灵蓝色-鞋子</v>
      </c>
      <c r="DC113" s="14">
        <f t="shared" si="110"/>
        <v>2</v>
      </c>
      <c r="DD113" s="14">
        <f t="shared" si="111"/>
        <v>2</v>
      </c>
      <c r="DE113" s="14">
        <f t="shared" si="112"/>
        <v>20</v>
      </c>
      <c r="DF113" s="14">
        <f t="shared" si="113"/>
        <v>20</v>
      </c>
      <c r="DG113" s="14">
        <f t="shared" si="114"/>
        <v>5</v>
      </c>
      <c r="DH113" s="14" t="str">
        <f t="shared" si="115"/>
        <v/>
      </c>
      <c r="DI113" s="14">
        <f t="shared" si="127"/>
        <v>49</v>
      </c>
      <c r="DJ113" s="14">
        <f t="shared" si="116"/>
        <v>0</v>
      </c>
      <c r="DK113" s="14">
        <f t="shared" si="117"/>
        <v>0</v>
      </c>
      <c r="DL113" s="14">
        <f t="shared" si="118"/>
        <v>412</v>
      </c>
      <c r="DM113" s="14">
        <f t="shared" si="119"/>
        <v>0</v>
      </c>
      <c r="DN113" s="14">
        <f t="shared" si="120"/>
        <v>0</v>
      </c>
      <c r="DO113" s="14">
        <f t="shared" si="121"/>
        <v>49.35</v>
      </c>
      <c r="DP113" s="14">
        <f t="shared" si="128"/>
        <v>6</v>
      </c>
      <c r="DQ113" s="14">
        <f t="shared" si="129"/>
        <v>0</v>
      </c>
      <c r="DR113" s="14">
        <f t="shared" si="130"/>
        <v>22</v>
      </c>
      <c r="DU113" s="14">
        <f t="shared" si="122"/>
        <v>3</v>
      </c>
      <c r="DV113" s="14">
        <f t="shared" si="123"/>
        <v>0</v>
      </c>
      <c r="DW113" s="14">
        <f t="shared" si="131"/>
        <v>49</v>
      </c>
      <c r="DX113" s="14" t="str">
        <f t="shared" si="132"/>
        <v>HPExt</v>
      </c>
      <c r="DY113" s="14">
        <f t="shared" si="133"/>
        <v>412</v>
      </c>
      <c r="DZ113" s="14">
        <f t="shared" si="134"/>
        <v>49.35</v>
      </c>
      <c r="EA113" s="14" t="str">
        <f t="shared" si="135"/>
        <v/>
      </c>
      <c r="EB113" s="14" t="str">
        <f t="shared" si="136"/>
        <v/>
      </c>
      <c r="EC113" s="14" t="str">
        <f t="shared" si="137"/>
        <v/>
      </c>
      <c r="ED113" s="14">
        <f t="shared" si="138"/>
        <v>6</v>
      </c>
      <c r="EE113" s="14">
        <f t="shared" si="139"/>
        <v>0</v>
      </c>
      <c r="EF113" s="14">
        <f t="shared" si="140"/>
        <v>22</v>
      </c>
      <c r="EG113" s="25" t="s">
        <v>509</v>
      </c>
      <c r="EH113" s="14">
        <f t="shared" si="141"/>
        <v>30</v>
      </c>
      <c r="FD113" s="13">
        <v>109</v>
      </c>
      <c r="FE113" s="13">
        <f t="shared" si="142"/>
        <v>10</v>
      </c>
      <c r="FF113" s="13" t="str">
        <f t="shared" si="151"/>
        <v>50级守护灵洗练-1</v>
      </c>
      <c r="FG113" s="13">
        <f t="shared" si="152"/>
        <v>23</v>
      </c>
      <c r="FH113" s="13">
        <f t="shared" si="149"/>
        <v>1</v>
      </c>
      <c r="FI113" s="13">
        <f t="shared" si="144"/>
        <v>1800</v>
      </c>
      <c r="FJ113" s="13" t="str">
        <f t="shared" si="150"/>
        <v>AtkExt</v>
      </c>
      <c r="FK113" s="13">
        <f t="shared" si="146"/>
        <v>32</v>
      </c>
      <c r="FL113" s="13">
        <f t="shared" si="153"/>
        <v>94</v>
      </c>
    </row>
    <row r="114" spans="80:168" ht="16.5" x14ac:dyDescent="0.2">
      <c r="CB114" s="32"/>
      <c r="CC114" s="32"/>
      <c r="CD114" s="16"/>
      <c r="CE114" s="16"/>
      <c r="CF114" s="16"/>
      <c r="CG114" s="16"/>
      <c r="CH114" s="16"/>
      <c r="CI114" s="16"/>
      <c r="CV114" s="13">
        <v>110</v>
      </c>
      <c r="CW114" s="14">
        <f t="shared" si="104"/>
        <v>14</v>
      </c>
      <c r="CX114" s="14">
        <f t="shared" si="105"/>
        <v>2</v>
      </c>
      <c r="CY114" s="14">
        <f t="shared" si="106"/>
        <v>6</v>
      </c>
      <c r="CZ114" s="14">
        <f t="shared" si="107"/>
        <v>2</v>
      </c>
      <c r="DA114" s="14">
        <f t="shared" si="108"/>
        <v>2022026</v>
      </c>
      <c r="DB114" s="13" t="str">
        <f t="shared" si="109"/>
        <v>40级守护灵蓝色-护手</v>
      </c>
      <c r="DC114" s="14">
        <f t="shared" si="110"/>
        <v>2</v>
      </c>
      <c r="DD114" s="14">
        <f t="shared" si="111"/>
        <v>2</v>
      </c>
      <c r="DE114" s="14">
        <f t="shared" si="112"/>
        <v>20</v>
      </c>
      <c r="DF114" s="14">
        <f t="shared" si="113"/>
        <v>20</v>
      </c>
      <c r="DG114" s="14">
        <f t="shared" si="114"/>
        <v>6</v>
      </c>
      <c r="DH114" s="14" t="str">
        <f t="shared" si="115"/>
        <v/>
      </c>
      <c r="DI114" s="14">
        <f t="shared" si="127"/>
        <v>49</v>
      </c>
      <c r="DJ114" s="14">
        <f t="shared" si="116"/>
        <v>0</v>
      </c>
      <c r="DK114" s="14">
        <f t="shared" si="117"/>
        <v>0</v>
      </c>
      <c r="DL114" s="14">
        <f t="shared" si="118"/>
        <v>412</v>
      </c>
      <c r="DM114" s="14">
        <f t="shared" si="119"/>
        <v>0</v>
      </c>
      <c r="DN114" s="14">
        <f t="shared" si="120"/>
        <v>0</v>
      </c>
      <c r="DO114" s="14">
        <f t="shared" si="121"/>
        <v>49.35</v>
      </c>
      <c r="DP114" s="14">
        <f t="shared" si="128"/>
        <v>6</v>
      </c>
      <c r="DQ114" s="14">
        <f t="shared" si="129"/>
        <v>0</v>
      </c>
      <c r="DR114" s="14">
        <f t="shared" si="130"/>
        <v>22</v>
      </c>
      <c r="DU114" s="14">
        <f t="shared" si="122"/>
        <v>3</v>
      </c>
      <c r="DV114" s="14">
        <f t="shared" si="123"/>
        <v>0</v>
      </c>
      <c r="DW114" s="14">
        <f t="shared" si="131"/>
        <v>49</v>
      </c>
      <c r="DX114" s="14" t="str">
        <f t="shared" si="132"/>
        <v>HPExt</v>
      </c>
      <c r="DY114" s="14">
        <f t="shared" si="133"/>
        <v>412</v>
      </c>
      <c r="DZ114" s="14">
        <f t="shared" si="134"/>
        <v>49.35</v>
      </c>
      <c r="EA114" s="14" t="str">
        <f t="shared" si="135"/>
        <v/>
      </c>
      <c r="EB114" s="14" t="str">
        <f t="shared" si="136"/>
        <v/>
      </c>
      <c r="EC114" s="14" t="str">
        <f t="shared" si="137"/>
        <v/>
      </c>
      <c r="ED114" s="14">
        <f t="shared" si="138"/>
        <v>6</v>
      </c>
      <c r="EE114" s="14">
        <f t="shared" si="139"/>
        <v>0</v>
      </c>
      <c r="EF114" s="14">
        <f t="shared" si="140"/>
        <v>22</v>
      </c>
      <c r="EG114" s="25" t="s">
        <v>509</v>
      </c>
      <c r="EH114" s="14">
        <f t="shared" si="141"/>
        <v>30</v>
      </c>
      <c r="FD114" s="13">
        <v>110</v>
      </c>
      <c r="FE114" s="13">
        <f t="shared" si="142"/>
        <v>10</v>
      </c>
      <c r="FF114" s="13" t="str">
        <f t="shared" si="151"/>
        <v>50级守护灵洗练-2</v>
      </c>
      <c r="FG114" s="13">
        <f t="shared" si="152"/>
        <v>23</v>
      </c>
      <c r="FH114" s="13">
        <f t="shared" si="149"/>
        <v>2</v>
      </c>
      <c r="FI114" s="13">
        <f t="shared" si="144"/>
        <v>1800</v>
      </c>
      <c r="FJ114" s="13" t="str">
        <f t="shared" si="150"/>
        <v>DefExt</v>
      </c>
      <c r="FK114" s="13">
        <f t="shared" si="146"/>
        <v>16</v>
      </c>
      <c r="FL114" s="13">
        <f t="shared" si="153"/>
        <v>48</v>
      </c>
    </row>
    <row r="115" spans="80:168" ht="16.5" x14ac:dyDescent="0.2">
      <c r="CB115" s="32"/>
      <c r="CC115" s="32"/>
      <c r="CD115" s="16"/>
      <c r="CE115" s="16"/>
      <c r="CF115" s="16"/>
      <c r="CG115" s="16"/>
      <c r="CH115" s="16"/>
      <c r="CI115" s="16"/>
      <c r="CV115" s="13">
        <v>111</v>
      </c>
      <c r="CW115" s="14">
        <f t="shared" si="104"/>
        <v>14</v>
      </c>
      <c r="CX115" s="14">
        <f t="shared" si="105"/>
        <v>2</v>
      </c>
      <c r="CY115" s="14">
        <f t="shared" si="106"/>
        <v>7</v>
      </c>
      <c r="CZ115" s="14">
        <f t="shared" si="107"/>
        <v>2</v>
      </c>
      <c r="DA115" s="14">
        <f t="shared" si="108"/>
        <v>2022027</v>
      </c>
      <c r="DB115" s="13" t="str">
        <f t="shared" si="109"/>
        <v>40级守护灵蓝色-项链</v>
      </c>
      <c r="DC115" s="14">
        <f t="shared" si="110"/>
        <v>2</v>
      </c>
      <c r="DD115" s="14">
        <f t="shared" si="111"/>
        <v>2</v>
      </c>
      <c r="DE115" s="14">
        <f t="shared" si="112"/>
        <v>20</v>
      </c>
      <c r="DF115" s="14">
        <f t="shared" si="113"/>
        <v>20</v>
      </c>
      <c r="DG115" s="14">
        <f t="shared" si="114"/>
        <v>7</v>
      </c>
      <c r="DH115" s="14" t="str">
        <f t="shared" si="115"/>
        <v/>
      </c>
      <c r="DI115" s="14">
        <f t="shared" si="127"/>
        <v>37</v>
      </c>
      <c r="DJ115" s="14">
        <f t="shared" si="116"/>
        <v>27</v>
      </c>
      <c r="DK115" s="14">
        <f t="shared" si="117"/>
        <v>18</v>
      </c>
      <c r="DL115" s="14">
        <f t="shared" si="118"/>
        <v>0</v>
      </c>
      <c r="DM115" s="14">
        <f t="shared" si="119"/>
        <v>3.29</v>
      </c>
      <c r="DN115" s="14">
        <f t="shared" si="120"/>
        <v>2.1</v>
      </c>
      <c r="DO115" s="14">
        <f t="shared" si="121"/>
        <v>0</v>
      </c>
      <c r="DP115" s="14">
        <f t="shared" si="128"/>
        <v>6</v>
      </c>
      <c r="DQ115" s="14">
        <f t="shared" si="129"/>
        <v>0</v>
      </c>
      <c r="DR115" s="14">
        <f t="shared" si="130"/>
        <v>22</v>
      </c>
      <c r="DU115" s="14">
        <f t="shared" si="122"/>
        <v>1</v>
      </c>
      <c r="DV115" s="14">
        <f t="shared" si="123"/>
        <v>2</v>
      </c>
      <c r="DW115" s="14">
        <f t="shared" si="131"/>
        <v>37</v>
      </c>
      <c r="DX115" s="14" t="str">
        <f t="shared" si="132"/>
        <v>AtkExt</v>
      </c>
      <c r="DY115" s="14">
        <f t="shared" si="133"/>
        <v>27</v>
      </c>
      <c r="DZ115" s="14">
        <f t="shared" si="134"/>
        <v>3.29</v>
      </c>
      <c r="EA115" s="14" t="str">
        <f t="shared" si="135"/>
        <v>DefExt</v>
      </c>
      <c r="EB115" s="14">
        <f t="shared" si="136"/>
        <v>18</v>
      </c>
      <c r="EC115" s="14">
        <f t="shared" si="137"/>
        <v>2.1</v>
      </c>
      <c r="ED115" s="14">
        <f t="shared" si="138"/>
        <v>6</v>
      </c>
      <c r="EE115" s="14">
        <f t="shared" si="139"/>
        <v>0</v>
      </c>
      <c r="EF115" s="14">
        <f t="shared" si="140"/>
        <v>22</v>
      </c>
      <c r="EG115" s="25" t="s">
        <v>509</v>
      </c>
      <c r="EH115" s="14">
        <f t="shared" si="141"/>
        <v>30</v>
      </c>
      <c r="FD115" s="13">
        <v>111</v>
      </c>
      <c r="FE115" s="13">
        <f t="shared" si="142"/>
        <v>10</v>
      </c>
      <c r="FF115" s="13" t="str">
        <f t="shared" si="151"/>
        <v>50级守护灵洗练-3</v>
      </c>
      <c r="FG115" s="13">
        <f t="shared" si="152"/>
        <v>23</v>
      </c>
      <c r="FH115" s="13">
        <f t="shared" si="149"/>
        <v>3</v>
      </c>
      <c r="FI115" s="13">
        <f t="shared" si="144"/>
        <v>2000</v>
      </c>
      <c r="FJ115" s="13" t="str">
        <f t="shared" si="150"/>
        <v>HPExt</v>
      </c>
      <c r="FK115" s="13">
        <f t="shared" si="146"/>
        <v>329</v>
      </c>
      <c r="FL115" s="13">
        <f t="shared" si="153"/>
        <v>940</v>
      </c>
    </row>
    <row r="116" spans="80:168" ht="16.5" x14ac:dyDescent="0.2">
      <c r="CB116" s="32"/>
      <c r="CC116" s="32"/>
      <c r="CD116" s="16"/>
      <c r="CE116" s="16"/>
      <c r="CF116" s="16"/>
      <c r="CG116" s="16"/>
      <c r="CH116" s="16"/>
      <c r="CI116" s="16"/>
      <c r="CV116" s="13">
        <v>112</v>
      </c>
      <c r="CW116" s="14">
        <f t="shared" si="104"/>
        <v>14</v>
      </c>
      <c r="CX116" s="14">
        <f t="shared" si="105"/>
        <v>2</v>
      </c>
      <c r="CY116" s="14">
        <f t="shared" si="106"/>
        <v>8</v>
      </c>
      <c r="CZ116" s="14">
        <f t="shared" si="107"/>
        <v>2</v>
      </c>
      <c r="DA116" s="14">
        <f t="shared" si="108"/>
        <v>2022028</v>
      </c>
      <c r="DB116" s="13" t="str">
        <f t="shared" si="109"/>
        <v>40级守护灵蓝色-戒指</v>
      </c>
      <c r="DC116" s="14">
        <f t="shared" si="110"/>
        <v>2</v>
      </c>
      <c r="DD116" s="14">
        <f t="shared" si="111"/>
        <v>2</v>
      </c>
      <c r="DE116" s="14">
        <f t="shared" si="112"/>
        <v>20</v>
      </c>
      <c r="DF116" s="14">
        <f t="shared" si="113"/>
        <v>20</v>
      </c>
      <c r="DG116" s="14">
        <f t="shared" si="114"/>
        <v>8</v>
      </c>
      <c r="DH116" s="14" t="str">
        <f t="shared" si="115"/>
        <v/>
      </c>
      <c r="DI116" s="14">
        <f t="shared" si="127"/>
        <v>57</v>
      </c>
      <c r="DJ116" s="14">
        <f t="shared" si="116"/>
        <v>27</v>
      </c>
      <c r="DK116" s="14">
        <f t="shared" si="117"/>
        <v>0</v>
      </c>
      <c r="DL116" s="14">
        <f t="shared" si="118"/>
        <v>343</v>
      </c>
      <c r="DM116" s="14">
        <f t="shared" si="119"/>
        <v>3.29</v>
      </c>
      <c r="DN116" s="14">
        <f t="shared" si="120"/>
        <v>0</v>
      </c>
      <c r="DO116" s="14">
        <f t="shared" si="121"/>
        <v>41.13</v>
      </c>
      <c r="DP116" s="14">
        <f t="shared" si="128"/>
        <v>6</v>
      </c>
      <c r="DQ116" s="14">
        <f t="shared" si="129"/>
        <v>0</v>
      </c>
      <c r="DR116" s="14">
        <f t="shared" si="130"/>
        <v>22</v>
      </c>
      <c r="DU116" s="14">
        <f t="shared" si="122"/>
        <v>1</v>
      </c>
      <c r="DV116" s="14">
        <f t="shared" si="123"/>
        <v>3</v>
      </c>
      <c r="DW116" s="14">
        <f t="shared" si="131"/>
        <v>57</v>
      </c>
      <c r="DX116" s="14" t="str">
        <f t="shared" si="132"/>
        <v>AtkExt</v>
      </c>
      <c r="DY116" s="14">
        <f t="shared" si="133"/>
        <v>27</v>
      </c>
      <c r="DZ116" s="14">
        <f t="shared" si="134"/>
        <v>3.29</v>
      </c>
      <c r="EA116" s="14" t="str">
        <f t="shared" si="135"/>
        <v>HPExt</v>
      </c>
      <c r="EB116" s="14">
        <f t="shared" si="136"/>
        <v>343</v>
      </c>
      <c r="EC116" s="14">
        <f t="shared" si="137"/>
        <v>41.13</v>
      </c>
      <c r="ED116" s="14">
        <f t="shared" si="138"/>
        <v>6</v>
      </c>
      <c r="EE116" s="14">
        <f t="shared" si="139"/>
        <v>0</v>
      </c>
      <c r="EF116" s="14">
        <f t="shared" si="140"/>
        <v>22</v>
      </c>
      <c r="EG116" s="25" t="s">
        <v>509</v>
      </c>
      <c r="EH116" s="14">
        <f t="shared" si="141"/>
        <v>30</v>
      </c>
      <c r="FD116" s="13">
        <v>112</v>
      </c>
      <c r="FE116" s="13">
        <f t="shared" si="142"/>
        <v>10</v>
      </c>
      <c r="FF116" s="13" t="str">
        <f t="shared" si="151"/>
        <v>50级守护灵洗练-4</v>
      </c>
      <c r="FG116" s="13">
        <f t="shared" si="152"/>
        <v>23</v>
      </c>
      <c r="FH116" s="13">
        <f t="shared" si="149"/>
        <v>4</v>
      </c>
      <c r="FI116" s="13">
        <f t="shared" si="144"/>
        <v>500</v>
      </c>
      <c r="FJ116" s="13" t="str">
        <f t="shared" si="150"/>
        <v>AtkRate</v>
      </c>
      <c r="FK116" s="13">
        <f t="shared" si="146"/>
        <v>1.4E-2</v>
      </c>
      <c r="FL116" s="13">
        <f t="shared" si="153"/>
        <v>0.04</v>
      </c>
    </row>
    <row r="117" spans="80:168" ht="16.5" x14ac:dyDescent="0.2">
      <c r="CB117" s="32"/>
      <c r="CC117" s="32"/>
      <c r="CD117" s="16"/>
      <c r="CE117" s="16"/>
      <c r="CF117" s="16"/>
      <c r="CG117" s="16"/>
      <c r="CH117" s="16"/>
      <c r="CI117" s="16"/>
      <c r="CV117" s="13">
        <v>113</v>
      </c>
      <c r="CW117" s="14">
        <f t="shared" si="104"/>
        <v>15</v>
      </c>
      <c r="CX117" s="14">
        <f t="shared" si="105"/>
        <v>1</v>
      </c>
      <c r="CY117" s="14">
        <f t="shared" si="106"/>
        <v>1</v>
      </c>
      <c r="CZ117" s="14">
        <f t="shared" si="107"/>
        <v>2</v>
      </c>
      <c r="DA117" s="14">
        <f t="shared" si="108"/>
        <v>2023011</v>
      </c>
      <c r="DB117" s="13" t="str">
        <f t="shared" si="109"/>
        <v>40级寄灵人紫色-武器</v>
      </c>
      <c r="DC117" s="14">
        <f t="shared" si="110"/>
        <v>1</v>
      </c>
      <c r="DD117" s="14">
        <f t="shared" si="111"/>
        <v>3</v>
      </c>
      <c r="DE117" s="14">
        <f t="shared" si="112"/>
        <v>40</v>
      </c>
      <c r="DF117" s="14">
        <f t="shared" si="113"/>
        <v>40</v>
      </c>
      <c r="DG117" s="14">
        <f t="shared" si="114"/>
        <v>1</v>
      </c>
      <c r="DH117" s="14" t="str">
        <f t="shared" si="115"/>
        <v/>
      </c>
      <c r="DI117" s="14">
        <f t="shared" si="127"/>
        <v>76</v>
      </c>
      <c r="DJ117" s="14">
        <f t="shared" si="116"/>
        <v>214</v>
      </c>
      <c r="DK117" s="14">
        <f t="shared" si="117"/>
        <v>0</v>
      </c>
      <c r="DL117" s="14">
        <f t="shared" si="118"/>
        <v>0</v>
      </c>
      <c r="DM117" s="14">
        <f t="shared" si="119"/>
        <v>15.3</v>
      </c>
      <c r="DN117" s="14">
        <f t="shared" si="120"/>
        <v>0</v>
      </c>
      <c r="DO117" s="14">
        <f t="shared" si="121"/>
        <v>0</v>
      </c>
      <c r="DP117" s="14">
        <f t="shared" si="128"/>
        <v>7</v>
      </c>
      <c r="DQ117" s="14">
        <f t="shared" si="129"/>
        <v>2</v>
      </c>
      <c r="DR117" s="14">
        <f t="shared" si="130"/>
        <v>12</v>
      </c>
      <c r="DU117" s="14">
        <f t="shared" si="122"/>
        <v>1</v>
      </c>
      <c r="DV117" s="14">
        <f t="shared" si="123"/>
        <v>0</v>
      </c>
      <c r="DW117" s="14">
        <f t="shared" si="131"/>
        <v>76</v>
      </c>
      <c r="DX117" s="14" t="str">
        <f t="shared" si="132"/>
        <v>AtkExt</v>
      </c>
      <c r="DY117" s="14">
        <f t="shared" si="133"/>
        <v>214</v>
      </c>
      <c r="DZ117" s="14">
        <f t="shared" si="134"/>
        <v>15.3</v>
      </c>
      <c r="EA117" s="14" t="str">
        <f t="shared" si="135"/>
        <v/>
      </c>
      <c r="EB117" s="14" t="str">
        <f t="shared" si="136"/>
        <v/>
      </c>
      <c r="EC117" s="14" t="str">
        <f t="shared" si="137"/>
        <v/>
      </c>
      <c r="ED117" s="14">
        <f t="shared" si="138"/>
        <v>7</v>
      </c>
      <c r="EE117" s="14">
        <f t="shared" si="139"/>
        <v>2</v>
      </c>
      <c r="EF117" s="14">
        <f t="shared" si="140"/>
        <v>12</v>
      </c>
      <c r="EG117" s="25" t="s">
        <v>509</v>
      </c>
      <c r="EH117" s="14">
        <f t="shared" si="141"/>
        <v>50</v>
      </c>
      <c r="FD117" s="13">
        <v>113</v>
      </c>
      <c r="FE117" s="13">
        <f t="shared" si="142"/>
        <v>10</v>
      </c>
      <c r="FF117" s="13" t="str">
        <f t="shared" si="151"/>
        <v>50级守护灵洗练-5</v>
      </c>
      <c r="FG117" s="13">
        <f t="shared" si="152"/>
        <v>23</v>
      </c>
      <c r="FH117" s="13">
        <f t="shared" si="149"/>
        <v>5</v>
      </c>
      <c r="FI117" s="13">
        <f t="shared" si="144"/>
        <v>400</v>
      </c>
      <c r="FJ117" s="13" t="str">
        <f t="shared" si="150"/>
        <v>DefRate</v>
      </c>
      <c r="FK117" s="13">
        <f t="shared" si="146"/>
        <v>1.4E-2</v>
      </c>
      <c r="FL117" s="13">
        <f t="shared" si="153"/>
        <v>0.04</v>
      </c>
    </row>
    <row r="118" spans="80:168" ht="16.5" x14ac:dyDescent="0.2">
      <c r="CB118" s="32"/>
      <c r="CC118" s="32"/>
      <c r="CD118" s="16"/>
      <c r="CE118" s="16"/>
      <c r="CF118" s="16"/>
      <c r="CG118" s="16"/>
      <c r="CH118" s="16"/>
      <c r="CI118" s="16"/>
      <c r="CV118" s="13">
        <v>114</v>
      </c>
      <c r="CW118" s="14">
        <f t="shared" si="104"/>
        <v>15</v>
      </c>
      <c r="CX118" s="14">
        <f t="shared" si="105"/>
        <v>1</v>
      </c>
      <c r="CY118" s="14">
        <f t="shared" si="106"/>
        <v>2</v>
      </c>
      <c r="CZ118" s="14">
        <f t="shared" si="107"/>
        <v>2</v>
      </c>
      <c r="DA118" s="14">
        <f t="shared" si="108"/>
        <v>2023012</v>
      </c>
      <c r="DB118" s="13" t="str">
        <f t="shared" si="109"/>
        <v>40级寄灵人紫色-头盔</v>
      </c>
      <c r="DC118" s="14">
        <f t="shared" si="110"/>
        <v>1</v>
      </c>
      <c r="DD118" s="14">
        <f t="shared" si="111"/>
        <v>3</v>
      </c>
      <c r="DE118" s="14">
        <f t="shared" si="112"/>
        <v>40</v>
      </c>
      <c r="DF118" s="14">
        <f t="shared" si="113"/>
        <v>40</v>
      </c>
      <c r="DG118" s="14">
        <f t="shared" si="114"/>
        <v>2</v>
      </c>
      <c r="DH118" s="14" t="str">
        <f t="shared" si="115"/>
        <v/>
      </c>
      <c r="DI118" s="14">
        <f t="shared" si="127"/>
        <v>38</v>
      </c>
      <c r="DJ118" s="14">
        <f t="shared" si="116"/>
        <v>0</v>
      </c>
      <c r="DK118" s="14">
        <f t="shared" si="117"/>
        <v>55</v>
      </c>
      <c r="DL118" s="14">
        <f t="shared" si="118"/>
        <v>0</v>
      </c>
      <c r="DM118" s="14">
        <f t="shared" si="119"/>
        <v>0</v>
      </c>
      <c r="DN118" s="14">
        <f t="shared" si="120"/>
        <v>3.83</v>
      </c>
      <c r="DO118" s="14">
        <f t="shared" si="121"/>
        <v>0</v>
      </c>
      <c r="DP118" s="14">
        <f t="shared" si="128"/>
        <v>7</v>
      </c>
      <c r="DQ118" s="14">
        <f t="shared" si="129"/>
        <v>2</v>
      </c>
      <c r="DR118" s="14">
        <f t="shared" si="130"/>
        <v>12</v>
      </c>
      <c r="DU118" s="14">
        <f t="shared" si="122"/>
        <v>2</v>
      </c>
      <c r="DV118" s="14">
        <f t="shared" si="123"/>
        <v>0</v>
      </c>
      <c r="DW118" s="14">
        <f t="shared" si="131"/>
        <v>38</v>
      </c>
      <c r="DX118" s="14" t="str">
        <f t="shared" si="132"/>
        <v>DefExt</v>
      </c>
      <c r="DY118" s="14">
        <f t="shared" si="133"/>
        <v>55</v>
      </c>
      <c r="DZ118" s="14">
        <f t="shared" si="134"/>
        <v>3.83</v>
      </c>
      <c r="EA118" s="14" t="str">
        <f t="shared" si="135"/>
        <v/>
      </c>
      <c r="EB118" s="14" t="str">
        <f t="shared" si="136"/>
        <v/>
      </c>
      <c r="EC118" s="14" t="str">
        <f t="shared" si="137"/>
        <v/>
      </c>
      <c r="ED118" s="14">
        <f t="shared" si="138"/>
        <v>7</v>
      </c>
      <c r="EE118" s="14">
        <f t="shared" si="139"/>
        <v>2</v>
      </c>
      <c r="EF118" s="14">
        <f t="shared" si="140"/>
        <v>12</v>
      </c>
      <c r="EG118" s="25" t="s">
        <v>509</v>
      </c>
      <c r="EH118" s="14">
        <f t="shared" si="141"/>
        <v>50</v>
      </c>
      <c r="FD118" s="13">
        <v>114</v>
      </c>
      <c r="FE118" s="13">
        <f t="shared" si="142"/>
        <v>10</v>
      </c>
      <c r="FF118" s="13" t="str">
        <f t="shared" si="151"/>
        <v>50级守护灵洗练-6</v>
      </c>
      <c r="FG118" s="13">
        <f t="shared" si="152"/>
        <v>23</v>
      </c>
      <c r="FH118" s="13">
        <f t="shared" si="149"/>
        <v>6</v>
      </c>
      <c r="FI118" s="13">
        <f t="shared" si="144"/>
        <v>500</v>
      </c>
      <c r="FJ118" s="13" t="str">
        <f t="shared" si="150"/>
        <v>HPRate</v>
      </c>
      <c r="FK118" s="13">
        <f t="shared" si="146"/>
        <v>1.4E-2</v>
      </c>
      <c r="FL118" s="13">
        <f t="shared" si="153"/>
        <v>0.04</v>
      </c>
    </row>
    <row r="119" spans="80:168" ht="16.5" x14ac:dyDescent="0.2">
      <c r="CB119" s="32"/>
      <c r="CC119" s="32"/>
      <c r="CV119" s="13">
        <v>115</v>
      </c>
      <c r="CW119" s="14">
        <f t="shared" si="104"/>
        <v>15</v>
      </c>
      <c r="CX119" s="14">
        <f t="shared" si="105"/>
        <v>1</v>
      </c>
      <c r="CY119" s="14">
        <f t="shared" si="106"/>
        <v>3</v>
      </c>
      <c r="CZ119" s="14">
        <f t="shared" si="107"/>
        <v>2</v>
      </c>
      <c r="DA119" s="14">
        <f t="shared" si="108"/>
        <v>2023013</v>
      </c>
      <c r="DB119" s="13" t="str">
        <f t="shared" si="109"/>
        <v>40级寄灵人紫色-肩甲</v>
      </c>
      <c r="DC119" s="14">
        <f t="shared" si="110"/>
        <v>1</v>
      </c>
      <c r="DD119" s="14">
        <f t="shared" si="111"/>
        <v>3</v>
      </c>
      <c r="DE119" s="14">
        <f t="shared" si="112"/>
        <v>40</v>
      </c>
      <c r="DF119" s="14">
        <f t="shared" si="113"/>
        <v>40</v>
      </c>
      <c r="DG119" s="14">
        <f t="shared" si="114"/>
        <v>3</v>
      </c>
      <c r="DH119" s="14" t="str">
        <f t="shared" si="115"/>
        <v/>
      </c>
      <c r="DI119" s="14">
        <f t="shared" si="127"/>
        <v>38</v>
      </c>
      <c r="DJ119" s="14">
        <f t="shared" si="116"/>
        <v>0</v>
      </c>
      <c r="DK119" s="14">
        <f t="shared" si="117"/>
        <v>27</v>
      </c>
      <c r="DL119" s="14">
        <f t="shared" si="118"/>
        <v>268</v>
      </c>
      <c r="DM119" s="14">
        <f t="shared" si="119"/>
        <v>0</v>
      </c>
      <c r="DN119" s="14">
        <f t="shared" si="120"/>
        <v>1.91</v>
      </c>
      <c r="DO119" s="14">
        <f t="shared" si="121"/>
        <v>19.13</v>
      </c>
      <c r="DP119" s="14">
        <f t="shared" si="128"/>
        <v>7</v>
      </c>
      <c r="DQ119" s="14">
        <f t="shared" si="129"/>
        <v>2</v>
      </c>
      <c r="DR119" s="14">
        <f t="shared" si="130"/>
        <v>12</v>
      </c>
      <c r="DU119" s="14">
        <f t="shared" si="122"/>
        <v>2</v>
      </c>
      <c r="DV119" s="14">
        <f t="shared" si="123"/>
        <v>3</v>
      </c>
      <c r="DW119" s="14">
        <f t="shared" si="131"/>
        <v>38</v>
      </c>
      <c r="DX119" s="14" t="str">
        <f t="shared" si="132"/>
        <v>DefExt</v>
      </c>
      <c r="DY119" s="14">
        <f t="shared" si="133"/>
        <v>27</v>
      </c>
      <c r="DZ119" s="14">
        <f t="shared" si="134"/>
        <v>1.91</v>
      </c>
      <c r="EA119" s="14" t="str">
        <f t="shared" si="135"/>
        <v>HPExt</v>
      </c>
      <c r="EB119" s="14">
        <f t="shared" si="136"/>
        <v>268</v>
      </c>
      <c r="EC119" s="14">
        <f t="shared" si="137"/>
        <v>19.13</v>
      </c>
      <c r="ED119" s="14">
        <f t="shared" si="138"/>
        <v>7</v>
      </c>
      <c r="EE119" s="14">
        <f t="shared" si="139"/>
        <v>2</v>
      </c>
      <c r="EF119" s="14">
        <f t="shared" si="140"/>
        <v>12</v>
      </c>
      <c r="EG119" s="25" t="s">
        <v>509</v>
      </c>
      <c r="EH119" s="14">
        <f t="shared" si="141"/>
        <v>50</v>
      </c>
      <c r="FD119" s="13">
        <v>115</v>
      </c>
      <c r="FE119" s="13">
        <f t="shared" si="142"/>
        <v>10</v>
      </c>
      <c r="FF119" s="13" t="str">
        <f t="shared" si="151"/>
        <v>50级守护灵洗练-7</v>
      </c>
      <c r="FG119" s="13">
        <f t="shared" si="152"/>
        <v>23</v>
      </c>
      <c r="FH119" s="13">
        <f t="shared" si="149"/>
        <v>7</v>
      </c>
      <c r="FI119" s="13">
        <f t="shared" si="144"/>
        <v>500</v>
      </c>
      <c r="FJ119" s="13" t="str">
        <f t="shared" si="150"/>
        <v>Crit</v>
      </c>
      <c r="FK119" s="13">
        <f t="shared" si="146"/>
        <v>1.0999999999999999E-2</v>
      </c>
      <c r="FL119" s="13">
        <f t="shared" si="153"/>
        <v>0.03</v>
      </c>
    </row>
    <row r="120" spans="80:168" ht="16.5" x14ac:dyDescent="0.2">
      <c r="CB120" s="32"/>
      <c r="CC120" s="32"/>
      <c r="CV120" s="13">
        <v>116</v>
      </c>
      <c r="CW120" s="14">
        <f t="shared" si="104"/>
        <v>15</v>
      </c>
      <c r="CX120" s="14">
        <f t="shared" si="105"/>
        <v>1</v>
      </c>
      <c r="CY120" s="14">
        <f t="shared" si="106"/>
        <v>4</v>
      </c>
      <c r="CZ120" s="14">
        <f t="shared" si="107"/>
        <v>2</v>
      </c>
      <c r="DA120" s="14">
        <f t="shared" si="108"/>
        <v>2023014</v>
      </c>
      <c r="DB120" s="13" t="str">
        <f t="shared" si="109"/>
        <v>40级寄灵人紫色-衣服</v>
      </c>
      <c r="DC120" s="14">
        <f t="shared" si="110"/>
        <v>1</v>
      </c>
      <c r="DD120" s="14">
        <f t="shared" si="111"/>
        <v>3</v>
      </c>
      <c r="DE120" s="14">
        <f t="shared" si="112"/>
        <v>40</v>
      </c>
      <c r="DF120" s="14">
        <f t="shared" si="113"/>
        <v>40</v>
      </c>
      <c r="DG120" s="14">
        <f t="shared" si="114"/>
        <v>4</v>
      </c>
      <c r="DH120" s="14" t="str">
        <f t="shared" si="115"/>
        <v/>
      </c>
      <c r="DI120" s="14">
        <f t="shared" si="127"/>
        <v>38</v>
      </c>
      <c r="DJ120" s="14">
        <f t="shared" si="116"/>
        <v>0</v>
      </c>
      <c r="DK120" s="14">
        <f t="shared" si="117"/>
        <v>55</v>
      </c>
      <c r="DL120" s="14">
        <f t="shared" si="118"/>
        <v>0</v>
      </c>
      <c r="DM120" s="14">
        <f t="shared" si="119"/>
        <v>0</v>
      </c>
      <c r="DN120" s="14">
        <f t="shared" si="120"/>
        <v>3.83</v>
      </c>
      <c r="DO120" s="14">
        <f t="shared" si="121"/>
        <v>0</v>
      </c>
      <c r="DP120" s="14">
        <f t="shared" si="128"/>
        <v>7</v>
      </c>
      <c r="DQ120" s="14">
        <f t="shared" si="129"/>
        <v>2</v>
      </c>
      <c r="DR120" s="14">
        <f t="shared" si="130"/>
        <v>12</v>
      </c>
      <c r="DU120" s="14">
        <f t="shared" si="122"/>
        <v>2</v>
      </c>
      <c r="DV120" s="14">
        <f t="shared" si="123"/>
        <v>0</v>
      </c>
      <c r="DW120" s="14">
        <f t="shared" si="131"/>
        <v>38</v>
      </c>
      <c r="DX120" s="14" t="str">
        <f t="shared" si="132"/>
        <v>DefExt</v>
      </c>
      <c r="DY120" s="14">
        <f t="shared" si="133"/>
        <v>55</v>
      </c>
      <c r="DZ120" s="14">
        <f t="shared" si="134"/>
        <v>3.83</v>
      </c>
      <c r="EA120" s="14" t="str">
        <f t="shared" si="135"/>
        <v/>
      </c>
      <c r="EB120" s="14" t="str">
        <f t="shared" si="136"/>
        <v/>
      </c>
      <c r="EC120" s="14" t="str">
        <f t="shared" si="137"/>
        <v/>
      </c>
      <c r="ED120" s="14">
        <f t="shared" si="138"/>
        <v>7</v>
      </c>
      <c r="EE120" s="14">
        <f t="shared" si="139"/>
        <v>2</v>
      </c>
      <c r="EF120" s="14">
        <f t="shared" si="140"/>
        <v>12</v>
      </c>
      <c r="EG120" s="25" t="s">
        <v>509</v>
      </c>
      <c r="EH120" s="14">
        <f t="shared" si="141"/>
        <v>50</v>
      </c>
      <c r="FD120" s="13">
        <v>116</v>
      </c>
      <c r="FE120" s="13">
        <f t="shared" si="142"/>
        <v>10</v>
      </c>
      <c r="FF120" s="13" t="str">
        <f t="shared" si="151"/>
        <v>50级守护灵洗练-8</v>
      </c>
      <c r="FG120" s="13">
        <f t="shared" si="152"/>
        <v>23</v>
      </c>
      <c r="FH120" s="13">
        <f t="shared" si="149"/>
        <v>8</v>
      </c>
      <c r="FI120" s="13">
        <f t="shared" si="144"/>
        <v>500</v>
      </c>
      <c r="FJ120" s="13" t="str">
        <f t="shared" si="150"/>
        <v>CritRate</v>
      </c>
      <c r="FK120" s="13">
        <f t="shared" si="146"/>
        <v>2.8000000000000001E-2</v>
      </c>
      <c r="FL120" s="13">
        <f t="shared" si="153"/>
        <v>0.08</v>
      </c>
    </row>
    <row r="121" spans="80:168" ht="16.5" x14ac:dyDescent="0.2">
      <c r="CB121" s="32"/>
      <c r="CC121" s="32"/>
      <c r="CV121" s="13">
        <v>117</v>
      </c>
      <c r="CW121" s="14">
        <f t="shared" si="104"/>
        <v>15</v>
      </c>
      <c r="CX121" s="14">
        <f t="shared" si="105"/>
        <v>1</v>
      </c>
      <c r="CY121" s="14">
        <f t="shared" si="106"/>
        <v>5</v>
      </c>
      <c r="CZ121" s="14">
        <f t="shared" si="107"/>
        <v>2</v>
      </c>
      <c r="DA121" s="14">
        <f t="shared" si="108"/>
        <v>2023015</v>
      </c>
      <c r="DB121" s="13" t="str">
        <f t="shared" si="109"/>
        <v>40级寄灵人紫色-鞋子</v>
      </c>
      <c r="DC121" s="14">
        <f t="shared" si="110"/>
        <v>1</v>
      </c>
      <c r="DD121" s="14">
        <f t="shared" si="111"/>
        <v>3</v>
      </c>
      <c r="DE121" s="14">
        <f t="shared" si="112"/>
        <v>40</v>
      </c>
      <c r="DF121" s="14">
        <f t="shared" si="113"/>
        <v>40</v>
      </c>
      <c r="DG121" s="14">
        <f t="shared" si="114"/>
        <v>5</v>
      </c>
      <c r="DH121" s="14" t="str">
        <f t="shared" si="115"/>
        <v/>
      </c>
      <c r="DI121" s="14">
        <f t="shared" si="127"/>
        <v>38</v>
      </c>
      <c r="DJ121" s="14">
        <f t="shared" si="116"/>
        <v>0</v>
      </c>
      <c r="DK121" s="14">
        <f t="shared" si="117"/>
        <v>0</v>
      </c>
      <c r="DL121" s="14">
        <f t="shared" si="118"/>
        <v>536</v>
      </c>
      <c r="DM121" s="14">
        <f t="shared" si="119"/>
        <v>0</v>
      </c>
      <c r="DN121" s="14">
        <f t="shared" si="120"/>
        <v>0</v>
      </c>
      <c r="DO121" s="14">
        <f t="shared" si="121"/>
        <v>38.25</v>
      </c>
      <c r="DP121" s="14">
        <f t="shared" si="128"/>
        <v>7</v>
      </c>
      <c r="DQ121" s="14">
        <f t="shared" si="129"/>
        <v>2</v>
      </c>
      <c r="DR121" s="14">
        <f t="shared" si="130"/>
        <v>12</v>
      </c>
      <c r="DU121" s="14">
        <f t="shared" si="122"/>
        <v>3</v>
      </c>
      <c r="DV121" s="14">
        <f t="shared" si="123"/>
        <v>0</v>
      </c>
      <c r="DW121" s="14">
        <f t="shared" si="131"/>
        <v>38</v>
      </c>
      <c r="DX121" s="14" t="str">
        <f t="shared" si="132"/>
        <v>HPExt</v>
      </c>
      <c r="DY121" s="14">
        <f t="shared" si="133"/>
        <v>536</v>
      </c>
      <c r="DZ121" s="14">
        <f t="shared" si="134"/>
        <v>38.25</v>
      </c>
      <c r="EA121" s="14" t="str">
        <f t="shared" si="135"/>
        <v/>
      </c>
      <c r="EB121" s="14" t="str">
        <f t="shared" si="136"/>
        <v/>
      </c>
      <c r="EC121" s="14" t="str">
        <f t="shared" si="137"/>
        <v/>
      </c>
      <c r="ED121" s="14">
        <f t="shared" si="138"/>
        <v>7</v>
      </c>
      <c r="EE121" s="14">
        <f t="shared" si="139"/>
        <v>2</v>
      </c>
      <c r="EF121" s="14">
        <f t="shared" si="140"/>
        <v>12</v>
      </c>
      <c r="EG121" s="25" t="s">
        <v>509</v>
      </c>
      <c r="EH121" s="14">
        <f t="shared" si="141"/>
        <v>50</v>
      </c>
      <c r="FD121" s="13">
        <v>117</v>
      </c>
      <c r="FE121" s="13">
        <f t="shared" si="142"/>
        <v>10</v>
      </c>
      <c r="FF121" s="13" t="str">
        <f t="shared" si="151"/>
        <v>50级守护灵洗练-9</v>
      </c>
      <c r="FG121" s="13">
        <f t="shared" si="152"/>
        <v>23</v>
      </c>
      <c r="FH121" s="13">
        <f t="shared" si="149"/>
        <v>9</v>
      </c>
      <c r="FI121" s="13">
        <f t="shared" si="144"/>
        <v>500</v>
      </c>
      <c r="FJ121" s="13" t="str">
        <f t="shared" si="150"/>
        <v>DefIgnor</v>
      </c>
      <c r="FK121" s="13">
        <f t="shared" si="146"/>
        <v>1.0999999999999999E-2</v>
      </c>
      <c r="FL121" s="13">
        <f t="shared" si="153"/>
        <v>0.03</v>
      </c>
    </row>
    <row r="122" spans="80:168" ht="16.5" x14ac:dyDescent="0.2">
      <c r="CB122" s="32"/>
      <c r="CC122" s="32"/>
      <c r="CV122" s="13">
        <v>118</v>
      </c>
      <c r="CW122" s="14">
        <f t="shared" si="104"/>
        <v>15</v>
      </c>
      <c r="CX122" s="14">
        <f t="shared" si="105"/>
        <v>1</v>
      </c>
      <c r="CY122" s="14">
        <f t="shared" si="106"/>
        <v>6</v>
      </c>
      <c r="CZ122" s="14">
        <f t="shared" si="107"/>
        <v>2</v>
      </c>
      <c r="DA122" s="14">
        <f t="shared" si="108"/>
        <v>2023016</v>
      </c>
      <c r="DB122" s="13" t="str">
        <f t="shared" si="109"/>
        <v>40级寄灵人紫色-护手</v>
      </c>
      <c r="DC122" s="14">
        <f t="shared" si="110"/>
        <v>1</v>
      </c>
      <c r="DD122" s="14">
        <f t="shared" si="111"/>
        <v>3</v>
      </c>
      <c r="DE122" s="14">
        <f t="shared" si="112"/>
        <v>40</v>
      </c>
      <c r="DF122" s="14">
        <f t="shared" si="113"/>
        <v>40</v>
      </c>
      <c r="DG122" s="14">
        <f t="shared" si="114"/>
        <v>6</v>
      </c>
      <c r="DH122" s="14" t="str">
        <f t="shared" si="115"/>
        <v/>
      </c>
      <c r="DI122" s="14">
        <f t="shared" si="127"/>
        <v>38</v>
      </c>
      <c r="DJ122" s="14">
        <f t="shared" si="116"/>
        <v>0</v>
      </c>
      <c r="DK122" s="14">
        <f t="shared" si="117"/>
        <v>0</v>
      </c>
      <c r="DL122" s="14">
        <f t="shared" si="118"/>
        <v>536</v>
      </c>
      <c r="DM122" s="14">
        <f t="shared" si="119"/>
        <v>0</v>
      </c>
      <c r="DN122" s="14">
        <f t="shared" si="120"/>
        <v>0</v>
      </c>
      <c r="DO122" s="14">
        <f t="shared" si="121"/>
        <v>38.25</v>
      </c>
      <c r="DP122" s="14">
        <f t="shared" si="128"/>
        <v>7</v>
      </c>
      <c r="DQ122" s="14">
        <f t="shared" si="129"/>
        <v>2</v>
      </c>
      <c r="DR122" s="14">
        <f t="shared" si="130"/>
        <v>12</v>
      </c>
      <c r="DU122" s="14">
        <f t="shared" si="122"/>
        <v>3</v>
      </c>
      <c r="DV122" s="14">
        <f t="shared" si="123"/>
        <v>0</v>
      </c>
      <c r="DW122" s="14">
        <f t="shared" si="131"/>
        <v>38</v>
      </c>
      <c r="DX122" s="14" t="str">
        <f t="shared" si="132"/>
        <v>HPExt</v>
      </c>
      <c r="DY122" s="14">
        <f t="shared" si="133"/>
        <v>536</v>
      </c>
      <c r="DZ122" s="14">
        <f t="shared" si="134"/>
        <v>38.25</v>
      </c>
      <c r="EA122" s="14" t="str">
        <f t="shared" si="135"/>
        <v/>
      </c>
      <c r="EB122" s="14" t="str">
        <f t="shared" si="136"/>
        <v/>
      </c>
      <c r="EC122" s="14" t="str">
        <f t="shared" si="137"/>
        <v/>
      </c>
      <c r="ED122" s="14">
        <f t="shared" si="138"/>
        <v>7</v>
      </c>
      <c r="EE122" s="14">
        <f t="shared" si="139"/>
        <v>2</v>
      </c>
      <c r="EF122" s="14">
        <f t="shared" si="140"/>
        <v>12</v>
      </c>
      <c r="EG122" s="25" t="s">
        <v>509</v>
      </c>
      <c r="EH122" s="14">
        <f t="shared" si="141"/>
        <v>50</v>
      </c>
      <c r="FD122" s="13">
        <v>118</v>
      </c>
      <c r="FE122" s="13">
        <f t="shared" si="142"/>
        <v>10</v>
      </c>
      <c r="FF122" s="13" t="str">
        <f t="shared" si="151"/>
        <v>50级守护灵洗练-10</v>
      </c>
      <c r="FG122" s="13">
        <f t="shared" si="152"/>
        <v>23</v>
      </c>
      <c r="FH122" s="13">
        <f t="shared" si="149"/>
        <v>10</v>
      </c>
      <c r="FI122" s="13">
        <f t="shared" si="144"/>
        <v>500</v>
      </c>
      <c r="FJ122" s="13" t="str">
        <f t="shared" si="150"/>
        <v>Block</v>
      </c>
      <c r="FK122" s="13">
        <f t="shared" si="146"/>
        <v>1.0999999999999999E-2</v>
      </c>
      <c r="FL122" s="13">
        <f t="shared" si="153"/>
        <v>0.03</v>
      </c>
    </row>
    <row r="123" spans="80:168" ht="16.5" x14ac:dyDescent="0.2">
      <c r="CB123" s="32"/>
      <c r="CC123" s="32"/>
      <c r="CV123" s="13">
        <v>119</v>
      </c>
      <c r="CW123" s="14">
        <f t="shared" si="104"/>
        <v>15</v>
      </c>
      <c r="CX123" s="14">
        <f t="shared" si="105"/>
        <v>1</v>
      </c>
      <c r="CY123" s="14">
        <f t="shared" si="106"/>
        <v>7</v>
      </c>
      <c r="CZ123" s="14">
        <f t="shared" si="107"/>
        <v>2</v>
      </c>
      <c r="DA123" s="14">
        <f t="shared" si="108"/>
        <v>2023017</v>
      </c>
      <c r="DB123" s="13" t="str">
        <f t="shared" si="109"/>
        <v>40级寄灵人紫色-项链</v>
      </c>
      <c r="DC123" s="14">
        <f t="shared" si="110"/>
        <v>1</v>
      </c>
      <c r="DD123" s="14">
        <f t="shared" si="111"/>
        <v>3</v>
      </c>
      <c r="DE123" s="14">
        <f t="shared" si="112"/>
        <v>40</v>
      </c>
      <c r="DF123" s="14">
        <f t="shared" si="113"/>
        <v>40</v>
      </c>
      <c r="DG123" s="14">
        <f t="shared" si="114"/>
        <v>7</v>
      </c>
      <c r="DH123" s="14" t="str">
        <f t="shared" si="115"/>
        <v/>
      </c>
      <c r="DI123" s="14">
        <f t="shared" si="127"/>
        <v>57</v>
      </c>
      <c r="DJ123" s="14">
        <f t="shared" si="116"/>
        <v>71</v>
      </c>
      <c r="DK123" s="14">
        <f t="shared" si="117"/>
        <v>46</v>
      </c>
      <c r="DL123" s="14">
        <f t="shared" si="118"/>
        <v>0</v>
      </c>
      <c r="DM123" s="14">
        <f t="shared" si="119"/>
        <v>5.0999999999999996</v>
      </c>
      <c r="DN123" s="14">
        <f t="shared" si="120"/>
        <v>3.19</v>
      </c>
      <c r="DO123" s="14">
        <f t="shared" si="121"/>
        <v>0</v>
      </c>
      <c r="DP123" s="14">
        <f t="shared" si="128"/>
        <v>7</v>
      </c>
      <c r="DQ123" s="14">
        <f t="shared" si="129"/>
        <v>2</v>
      </c>
      <c r="DR123" s="14">
        <f t="shared" si="130"/>
        <v>12</v>
      </c>
      <c r="DU123" s="14">
        <f t="shared" si="122"/>
        <v>1</v>
      </c>
      <c r="DV123" s="14">
        <f t="shared" si="123"/>
        <v>2</v>
      </c>
      <c r="DW123" s="14">
        <f t="shared" si="131"/>
        <v>57</v>
      </c>
      <c r="DX123" s="14" t="str">
        <f t="shared" si="132"/>
        <v>AtkExt</v>
      </c>
      <c r="DY123" s="14">
        <f t="shared" si="133"/>
        <v>71</v>
      </c>
      <c r="DZ123" s="14">
        <f t="shared" si="134"/>
        <v>5.0999999999999996</v>
      </c>
      <c r="EA123" s="14" t="str">
        <f t="shared" si="135"/>
        <v>DefExt</v>
      </c>
      <c r="EB123" s="14">
        <f t="shared" si="136"/>
        <v>46</v>
      </c>
      <c r="EC123" s="14">
        <f t="shared" si="137"/>
        <v>3.19</v>
      </c>
      <c r="ED123" s="14">
        <f t="shared" si="138"/>
        <v>7</v>
      </c>
      <c r="EE123" s="14">
        <f t="shared" si="139"/>
        <v>2</v>
      </c>
      <c r="EF123" s="14">
        <f t="shared" si="140"/>
        <v>12</v>
      </c>
      <c r="EG123" s="25" t="s">
        <v>509</v>
      </c>
      <c r="EH123" s="14">
        <f t="shared" si="141"/>
        <v>50</v>
      </c>
      <c r="FD123" s="13">
        <v>119</v>
      </c>
      <c r="FE123" s="13">
        <f t="shared" si="142"/>
        <v>10</v>
      </c>
      <c r="FF123" s="13" t="str">
        <f t="shared" si="151"/>
        <v>50级守护灵洗练-11</v>
      </c>
      <c r="FG123" s="13">
        <f t="shared" si="152"/>
        <v>23</v>
      </c>
      <c r="FH123" s="13">
        <f t="shared" si="149"/>
        <v>11</v>
      </c>
      <c r="FI123" s="13">
        <f t="shared" si="144"/>
        <v>500</v>
      </c>
      <c r="FJ123" s="13" t="str">
        <f t="shared" si="150"/>
        <v>EffectHit</v>
      </c>
      <c r="FK123" s="13">
        <f t="shared" si="146"/>
        <v>1.7999999999999999E-2</v>
      </c>
      <c r="FL123" s="13">
        <f t="shared" si="153"/>
        <v>0.05</v>
      </c>
    </row>
    <row r="124" spans="80:168" ht="16.5" x14ac:dyDescent="0.2">
      <c r="CB124" s="32"/>
      <c r="CC124" s="32"/>
      <c r="CV124" s="13">
        <v>120</v>
      </c>
      <c r="CW124" s="14">
        <f t="shared" si="104"/>
        <v>15</v>
      </c>
      <c r="CX124" s="14">
        <f t="shared" si="105"/>
        <v>1</v>
      </c>
      <c r="CY124" s="14">
        <f t="shared" si="106"/>
        <v>8</v>
      </c>
      <c r="CZ124" s="14">
        <f t="shared" si="107"/>
        <v>2</v>
      </c>
      <c r="DA124" s="14">
        <f t="shared" si="108"/>
        <v>2023018</v>
      </c>
      <c r="DB124" s="13" t="str">
        <f t="shared" si="109"/>
        <v>40级寄灵人紫色-戒指</v>
      </c>
      <c r="DC124" s="14">
        <f t="shared" si="110"/>
        <v>1</v>
      </c>
      <c r="DD124" s="14">
        <f t="shared" si="111"/>
        <v>3</v>
      </c>
      <c r="DE124" s="14">
        <f t="shared" si="112"/>
        <v>40</v>
      </c>
      <c r="DF124" s="14">
        <f t="shared" si="113"/>
        <v>40</v>
      </c>
      <c r="DG124" s="14">
        <f t="shared" si="114"/>
        <v>8</v>
      </c>
      <c r="DH124" s="14" t="str">
        <f t="shared" si="115"/>
        <v/>
      </c>
      <c r="DI124" s="14">
        <f t="shared" si="127"/>
        <v>57</v>
      </c>
      <c r="DJ124" s="14">
        <f t="shared" si="116"/>
        <v>71</v>
      </c>
      <c r="DK124" s="14">
        <f t="shared" si="117"/>
        <v>0</v>
      </c>
      <c r="DL124" s="14">
        <f t="shared" si="118"/>
        <v>446</v>
      </c>
      <c r="DM124" s="14">
        <f t="shared" si="119"/>
        <v>5.0999999999999996</v>
      </c>
      <c r="DN124" s="14">
        <f t="shared" si="120"/>
        <v>0</v>
      </c>
      <c r="DO124" s="14">
        <f t="shared" si="121"/>
        <v>31.88</v>
      </c>
      <c r="DP124" s="14">
        <f t="shared" si="128"/>
        <v>7</v>
      </c>
      <c r="DQ124" s="14">
        <f t="shared" si="129"/>
        <v>2</v>
      </c>
      <c r="DR124" s="14">
        <f t="shared" si="130"/>
        <v>12</v>
      </c>
      <c r="DU124" s="14">
        <f t="shared" si="122"/>
        <v>1</v>
      </c>
      <c r="DV124" s="14">
        <f t="shared" si="123"/>
        <v>3</v>
      </c>
      <c r="DW124" s="14">
        <f t="shared" si="131"/>
        <v>57</v>
      </c>
      <c r="DX124" s="14" t="str">
        <f t="shared" si="132"/>
        <v>AtkExt</v>
      </c>
      <c r="DY124" s="14">
        <f t="shared" si="133"/>
        <v>71</v>
      </c>
      <c r="DZ124" s="14">
        <f t="shared" si="134"/>
        <v>5.0999999999999996</v>
      </c>
      <c r="EA124" s="14" t="str">
        <f t="shared" si="135"/>
        <v>HPExt</v>
      </c>
      <c r="EB124" s="14">
        <f t="shared" si="136"/>
        <v>446</v>
      </c>
      <c r="EC124" s="14">
        <f t="shared" si="137"/>
        <v>31.88</v>
      </c>
      <c r="ED124" s="14">
        <f t="shared" si="138"/>
        <v>7</v>
      </c>
      <c r="EE124" s="14">
        <f t="shared" si="139"/>
        <v>2</v>
      </c>
      <c r="EF124" s="14">
        <f t="shared" si="140"/>
        <v>12</v>
      </c>
      <c r="EG124" s="25" t="s">
        <v>509</v>
      </c>
      <c r="EH124" s="14">
        <f t="shared" si="141"/>
        <v>50</v>
      </c>
      <c r="FD124" s="13">
        <v>120</v>
      </c>
      <c r="FE124" s="13">
        <f t="shared" si="142"/>
        <v>10</v>
      </c>
      <c r="FF124" s="13" t="str">
        <f t="shared" si="151"/>
        <v>50级守护灵洗练-12</v>
      </c>
      <c r="FG124" s="13">
        <f t="shared" si="152"/>
        <v>23</v>
      </c>
      <c r="FH124" s="13">
        <f t="shared" si="149"/>
        <v>12</v>
      </c>
      <c r="FI124" s="13">
        <f t="shared" si="144"/>
        <v>500</v>
      </c>
      <c r="FJ124" s="13" t="str">
        <f t="shared" si="150"/>
        <v>EffectResist</v>
      </c>
      <c r="FK124" s="13">
        <f t="shared" si="146"/>
        <v>1.7999999999999999E-2</v>
      </c>
      <c r="FL124" s="13">
        <f t="shared" si="153"/>
        <v>0.05</v>
      </c>
    </row>
    <row r="125" spans="80:168" ht="16.5" x14ac:dyDescent="0.2">
      <c r="CV125" s="13">
        <v>121</v>
      </c>
      <c r="CW125" s="14">
        <f t="shared" si="104"/>
        <v>16</v>
      </c>
      <c r="CX125" s="14">
        <f t="shared" si="105"/>
        <v>2</v>
      </c>
      <c r="CY125" s="14">
        <f t="shared" si="106"/>
        <v>1</v>
      </c>
      <c r="CZ125" s="14">
        <f t="shared" si="107"/>
        <v>2</v>
      </c>
      <c r="DA125" s="14">
        <f t="shared" si="108"/>
        <v>2023021</v>
      </c>
      <c r="DB125" s="13" t="str">
        <f t="shared" si="109"/>
        <v>40级守护灵紫色-武器</v>
      </c>
      <c r="DC125" s="14">
        <f t="shared" si="110"/>
        <v>2</v>
      </c>
      <c r="DD125" s="14">
        <f t="shared" si="111"/>
        <v>3</v>
      </c>
      <c r="DE125" s="14">
        <f t="shared" si="112"/>
        <v>20</v>
      </c>
      <c r="DF125" s="14">
        <f t="shared" si="113"/>
        <v>20</v>
      </c>
      <c r="DG125" s="14">
        <f t="shared" si="114"/>
        <v>1</v>
      </c>
      <c r="DH125" s="14" t="str">
        <f t="shared" si="115"/>
        <v/>
      </c>
      <c r="DI125" s="14">
        <f t="shared" si="127"/>
        <v>59</v>
      </c>
      <c r="DJ125" s="14">
        <f t="shared" si="116"/>
        <v>99</v>
      </c>
      <c r="DK125" s="14">
        <f t="shared" si="117"/>
        <v>0</v>
      </c>
      <c r="DL125" s="14">
        <f t="shared" si="118"/>
        <v>0</v>
      </c>
      <c r="DM125" s="14">
        <f t="shared" si="119"/>
        <v>11.99</v>
      </c>
      <c r="DN125" s="14">
        <f t="shared" si="120"/>
        <v>0</v>
      </c>
      <c r="DO125" s="14">
        <f t="shared" si="121"/>
        <v>0</v>
      </c>
      <c r="DP125" s="14">
        <f t="shared" si="128"/>
        <v>7</v>
      </c>
      <c r="DQ125" s="14">
        <f t="shared" si="129"/>
        <v>2</v>
      </c>
      <c r="DR125" s="14">
        <f t="shared" si="130"/>
        <v>22</v>
      </c>
      <c r="DU125" s="14">
        <f t="shared" si="122"/>
        <v>1</v>
      </c>
      <c r="DV125" s="14">
        <f t="shared" si="123"/>
        <v>0</v>
      </c>
      <c r="DW125" s="14">
        <f t="shared" si="131"/>
        <v>59</v>
      </c>
      <c r="DX125" s="14" t="str">
        <f t="shared" si="132"/>
        <v>AtkExt</v>
      </c>
      <c r="DY125" s="14">
        <f t="shared" si="133"/>
        <v>99</v>
      </c>
      <c r="DZ125" s="14">
        <f t="shared" si="134"/>
        <v>11.99</v>
      </c>
      <c r="EA125" s="14" t="str">
        <f t="shared" si="135"/>
        <v/>
      </c>
      <c r="EB125" s="14" t="str">
        <f t="shared" si="136"/>
        <v/>
      </c>
      <c r="EC125" s="14" t="str">
        <f t="shared" si="137"/>
        <v/>
      </c>
      <c r="ED125" s="14">
        <f t="shared" si="138"/>
        <v>7</v>
      </c>
      <c r="EE125" s="14">
        <f t="shared" si="139"/>
        <v>2</v>
      </c>
      <c r="EF125" s="14">
        <f t="shared" si="140"/>
        <v>22</v>
      </c>
      <c r="EG125" s="25" t="s">
        <v>509</v>
      </c>
      <c r="EH125" s="14">
        <f t="shared" si="141"/>
        <v>50</v>
      </c>
      <c r="FD125" s="13">
        <v>121</v>
      </c>
      <c r="FE125" s="13">
        <f t="shared" si="142"/>
        <v>11</v>
      </c>
      <c r="FF125" s="13" t="str">
        <f t="shared" si="151"/>
        <v>70级守护灵洗练-1</v>
      </c>
      <c r="FG125" s="13">
        <f t="shared" si="152"/>
        <v>24</v>
      </c>
      <c r="FH125" s="13">
        <f t="shared" si="149"/>
        <v>1</v>
      </c>
      <c r="FI125" s="13">
        <f t="shared" si="144"/>
        <v>1800</v>
      </c>
      <c r="FJ125" s="13" t="str">
        <f t="shared" si="150"/>
        <v>AtkExt</v>
      </c>
      <c r="FK125" s="13">
        <f t="shared" si="146"/>
        <v>64</v>
      </c>
      <c r="FL125" s="13">
        <f t="shared" si="153"/>
        <v>184</v>
      </c>
    </row>
    <row r="126" spans="80:168" ht="16.5" x14ac:dyDescent="0.2">
      <c r="CV126" s="13">
        <v>122</v>
      </c>
      <c r="CW126" s="14">
        <f t="shared" si="104"/>
        <v>16</v>
      </c>
      <c r="CX126" s="14">
        <f t="shared" si="105"/>
        <v>2</v>
      </c>
      <c r="CY126" s="14">
        <f t="shared" si="106"/>
        <v>2</v>
      </c>
      <c r="CZ126" s="14">
        <f t="shared" si="107"/>
        <v>2</v>
      </c>
      <c r="DA126" s="14">
        <f t="shared" si="108"/>
        <v>2023022</v>
      </c>
      <c r="DB126" s="13" t="str">
        <f t="shared" si="109"/>
        <v>40级守护灵紫色-头盔</v>
      </c>
      <c r="DC126" s="14">
        <f t="shared" si="110"/>
        <v>2</v>
      </c>
      <c r="DD126" s="14">
        <f t="shared" si="111"/>
        <v>3</v>
      </c>
      <c r="DE126" s="14">
        <f t="shared" si="112"/>
        <v>20</v>
      </c>
      <c r="DF126" s="14">
        <f t="shared" si="113"/>
        <v>20</v>
      </c>
      <c r="DG126" s="14">
        <f t="shared" si="114"/>
        <v>2</v>
      </c>
      <c r="DH126" s="14" t="str">
        <f t="shared" si="115"/>
        <v/>
      </c>
      <c r="DI126" s="14">
        <f t="shared" si="127"/>
        <v>30</v>
      </c>
      <c r="DJ126" s="14">
        <f t="shared" si="116"/>
        <v>0</v>
      </c>
      <c r="DK126" s="14">
        <f t="shared" si="117"/>
        <v>26</v>
      </c>
      <c r="DL126" s="14">
        <f t="shared" si="118"/>
        <v>0</v>
      </c>
      <c r="DM126" s="14">
        <f t="shared" si="119"/>
        <v>0</v>
      </c>
      <c r="DN126" s="14">
        <f t="shared" si="120"/>
        <v>3.06</v>
      </c>
      <c r="DO126" s="14">
        <f t="shared" si="121"/>
        <v>0</v>
      </c>
      <c r="DP126" s="14">
        <f t="shared" si="128"/>
        <v>7</v>
      </c>
      <c r="DQ126" s="14">
        <f t="shared" si="129"/>
        <v>2</v>
      </c>
      <c r="DR126" s="14">
        <f t="shared" si="130"/>
        <v>22</v>
      </c>
      <c r="DU126" s="14">
        <f t="shared" si="122"/>
        <v>2</v>
      </c>
      <c r="DV126" s="14">
        <f t="shared" si="123"/>
        <v>0</v>
      </c>
      <c r="DW126" s="14">
        <f t="shared" si="131"/>
        <v>30</v>
      </c>
      <c r="DX126" s="14" t="str">
        <f t="shared" si="132"/>
        <v>DefExt</v>
      </c>
      <c r="DY126" s="14">
        <f t="shared" si="133"/>
        <v>26</v>
      </c>
      <c r="DZ126" s="14">
        <f t="shared" si="134"/>
        <v>3.06</v>
      </c>
      <c r="EA126" s="14" t="str">
        <f t="shared" si="135"/>
        <v/>
      </c>
      <c r="EB126" s="14" t="str">
        <f t="shared" si="136"/>
        <v/>
      </c>
      <c r="EC126" s="14" t="str">
        <f t="shared" si="137"/>
        <v/>
      </c>
      <c r="ED126" s="14">
        <f t="shared" si="138"/>
        <v>7</v>
      </c>
      <c r="EE126" s="14">
        <f t="shared" si="139"/>
        <v>2</v>
      </c>
      <c r="EF126" s="14">
        <f t="shared" si="140"/>
        <v>22</v>
      </c>
      <c r="EG126" s="25" t="s">
        <v>509</v>
      </c>
      <c r="EH126" s="14">
        <f t="shared" si="141"/>
        <v>50</v>
      </c>
      <c r="FD126" s="13">
        <v>122</v>
      </c>
      <c r="FE126" s="13">
        <f t="shared" si="142"/>
        <v>11</v>
      </c>
      <c r="FF126" s="13" t="str">
        <f t="shared" si="151"/>
        <v>70级守护灵洗练-2</v>
      </c>
      <c r="FG126" s="13">
        <f t="shared" si="152"/>
        <v>24</v>
      </c>
      <c r="FH126" s="13">
        <f t="shared" si="149"/>
        <v>2</v>
      </c>
      <c r="FI126" s="13">
        <f t="shared" si="144"/>
        <v>1800</v>
      </c>
      <c r="FJ126" s="13" t="str">
        <f t="shared" si="150"/>
        <v>DefExt</v>
      </c>
      <c r="FK126" s="13">
        <f t="shared" si="146"/>
        <v>32</v>
      </c>
      <c r="FL126" s="13">
        <f t="shared" si="153"/>
        <v>93</v>
      </c>
    </row>
    <row r="127" spans="80:168" ht="16.5" x14ac:dyDescent="0.2">
      <c r="CV127" s="13">
        <v>123</v>
      </c>
      <c r="CW127" s="14">
        <f t="shared" si="104"/>
        <v>16</v>
      </c>
      <c r="CX127" s="14">
        <f t="shared" si="105"/>
        <v>2</v>
      </c>
      <c r="CY127" s="14">
        <f t="shared" si="106"/>
        <v>3</v>
      </c>
      <c r="CZ127" s="14">
        <f t="shared" si="107"/>
        <v>2</v>
      </c>
      <c r="DA127" s="14">
        <f t="shared" si="108"/>
        <v>2023023</v>
      </c>
      <c r="DB127" s="13" t="str">
        <f t="shared" si="109"/>
        <v>40级守护灵紫色-肩甲</v>
      </c>
      <c r="DC127" s="14">
        <f t="shared" si="110"/>
        <v>2</v>
      </c>
      <c r="DD127" s="14">
        <f t="shared" si="111"/>
        <v>3</v>
      </c>
      <c r="DE127" s="14">
        <f t="shared" si="112"/>
        <v>20</v>
      </c>
      <c r="DF127" s="14">
        <f t="shared" si="113"/>
        <v>20</v>
      </c>
      <c r="DG127" s="14">
        <f t="shared" si="114"/>
        <v>3</v>
      </c>
      <c r="DH127" s="14" t="str">
        <f t="shared" si="115"/>
        <v/>
      </c>
      <c r="DI127" s="14">
        <f t="shared" si="127"/>
        <v>45</v>
      </c>
      <c r="DJ127" s="14">
        <f t="shared" si="116"/>
        <v>0</v>
      </c>
      <c r="DK127" s="14">
        <f t="shared" si="117"/>
        <v>13</v>
      </c>
      <c r="DL127" s="14">
        <f t="shared" si="118"/>
        <v>250</v>
      </c>
      <c r="DM127" s="14">
        <f t="shared" si="119"/>
        <v>0</v>
      </c>
      <c r="DN127" s="14">
        <f t="shared" si="120"/>
        <v>1.53</v>
      </c>
      <c r="DO127" s="14">
        <f t="shared" si="121"/>
        <v>29.96</v>
      </c>
      <c r="DP127" s="14">
        <f t="shared" si="128"/>
        <v>7</v>
      </c>
      <c r="DQ127" s="14">
        <f t="shared" si="129"/>
        <v>2</v>
      </c>
      <c r="DR127" s="14">
        <f t="shared" si="130"/>
        <v>22</v>
      </c>
      <c r="DU127" s="14">
        <f t="shared" si="122"/>
        <v>2</v>
      </c>
      <c r="DV127" s="14">
        <f t="shared" si="123"/>
        <v>3</v>
      </c>
      <c r="DW127" s="14">
        <f t="shared" si="131"/>
        <v>45</v>
      </c>
      <c r="DX127" s="14" t="str">
        <f t="shared" si="132"/>
        <v>DefExt</v>
      </c>
      <c r="DY127" s="14">
        <f t="shared" si="133"/>
        <v>13</v>
      </c>
      <c r="DZ127" s="14">
        <f t="shared" si="134"/>
        <v>1.53</v>
      </c>
      <c r="EA127" s="14" t="str">
        <f t="shared" si="135"/>
        <v>HPExt</v>
      </c>
      <c r="EB127" s="14">
        <f t="shared" si="136"/>
        <v>250</v>
      </c>
      <c r="EC127" s="14">
        <f t="shared" si="137"/>
        <v>29.96</v>
      </c>
      <c r="ED127" s="14">
        <f t="shared" si="138"/>
        <v>7</v>
      </c>
      <c r="EE127" s="14">
        <f t="shared" si="139"/>
        <v>2</v>
      </c>
      <c r="EF127" s="14">
        <f t="shared" si="140"/>
        <v>22</v>
      </c>
      <c r="EG127" s="25" t="s">
        <v>509</v>
      </c>
      <c r="EH127" s="14">
        <f t="shared" si="141"/>
        <v>50</v>
      </c>
      <c r="FD127" s="13">
        <v>123</v>
      </c>
      <c r="FE127" s="13">
        <f t="shared" si="142"/>
        <v>11</v>
      </c>
      <c r="FF127" s="13" t="str">
        <f t="shared" si="151"/>
        <v>70级守护灵洗练-3</v>
      </c>
      <c r="FG127" s="13">
        <f t="shared" si="152"/>
        <v>24</v>
      </c>
      <c r="FH127" s="13">
        <f t="shared" si="149"/>
        <v>3</v>
      </c>
      <c r="FI127" s="13">
        <f t="shared" si="144"/>
        <v>2000</v>
      </c>
      <c r="FJ127" s="13" t="str">
        <f t="shared" si="150"/>
        <v>HPExt</v>
      </c>
      <c r="FK127" s="13">
        <f t="shared" si="146"/>
        <v>643</v>
      </c>
      <c r="FL127" s="13">
        <f t="shared" si="153"/>
        <v>1839</v>
      </c>
    </row>
    <row r="128" spans="80:168" ht="16.5" x14ac:dyDescent="0.2">
      <c r="CV128" s="13">
        <v>124</v>
      </c>
      <c r="CW128" s="14">
        <f t="shared" si="104"/>
        <v>16</v>
      </c>
      <c r="CX128" s="14">
        <f t="shared" si="105"/>
        <v>2</v>
      </c>
      <c r="CY128" s="14">
        <f t="shared" si="106"/>
        <v>4</v>
      </c>
      <c r="CZ128" s="14">
        <f t="shared" si="107"/>
        <v>2</v>
      </c>
      <c r="DA128" s="14">
        <f t="shared" si="108"/>
        <v>2023024</v>
      </c>
      <c r="DB128" s="13" t="str">
        <f t="shared" si="109"/>
        <v>40级守护灵紫色-衣服</v>
      </c>
      <c r="DC128" s="14">
        <f t="shared" si="110"/>
        <v>2</v>
      </c>
      <c r="DD128" s="14">
        <f t="shared" si="111"/>
        <v>3</v>
      </c>
      <c r="DE128" s="14">
        <f t="shared" si="112"/>
        <v>20</v>
      </c>
      <c r="DF128" s="14">
        <f t="shared" si="113"/>
        <v>20</v>
      </c>
      <c r="DG128" s="14">
        <f t="shared" si="114"/>
        <v>4</v>
      </c>
      <c r="DH128" s="14" t="str">
        <f t="shared" si="115"/>
        <v/>
      </c>
      <c r="DI128" s="14">
        <f t="shared" si="127"/>
        <v>30</v>
      </c>
      <c r="DJ128" s="14">
        <f t="shared" si="116"/>
        <v>0</v>
      </c>
      <c r="DK128" s="14">
        <f t="shared" si="117"/>
        <v>26</v>
      </c>
      <c r="DL128" s="14">
        <f t="shared" si="118"/>
        <v>0</v>
      </c>
      <c r="DM128" s="14">
        <f t="shared" si="119"/>
        <v>0</v>
      </c>
      <c r="DN128" s="14">
        <f t="shared" si="120"/>
        <v>3.06</v>
      </c>
      <c r="DO128" s="14">
        <f t="shared" si="121"/>
        <v>0</v>
      </c>
      <c r="DP128" s="14">
        <f t="shared" si="128"/>
        <v>7</v>
      </c>
      <c r="DQ128" s="14">
        <f t="shared" si="129"/>
        <v>2</v>
      </c>
      <c r="DR128" s="14">
        <f t="shared" si="130"/>
        <v>22</v>
      </c>
      <c r="DU128" s="14">
        <f t="shared" si="122"/>
        <v>2</v>
      </c>
      <c r="DV128" s="14">
        <f t="shared" si="123"/>
        <v>0</v>
      </c>
      <c r="DW128" s="14">
        <f t="shared" si="131"/>
        <v>30</v>
      </c>
      <c r="DX128" s="14" t="str">
        <f t="shared" si="132"/>
        <v>DefExt</v>
      </c>
      <c r="DY128" s="14">
        <f t="shared" si="133"/>
        <v>26</v>
      </c>
      <c r="DZ128" s="14">
        <f t="shared" si="134"/>
        <v>3.06</v>
      </c>
      <c r="EA128" s="14" t="str">
        <f t="shared" si="135"/>
        <v/>
      </c>
      <c r="EB128" s="14" t="str">
        <f t="shared" si="136"/>
        <v/>
      </c>
      <c r="EC128" s="14" t="str">
        <f t="shared" si="137"/>
        <v/>
      </c>
      <c r="ED128" s="14">
        <f t="shared" si="138"/>
        <v>7</v>
      </c>
      <c r="EE128" s="14">
        <f t="shared" si="139"/>
        <v>2</v>
      </c>
      <c r="EF128" s="14">
        <f t="shared" si="140"/>
        <v>22</v>
      </c>
      <c r="EG128" s="25" t="s">
        <v>509</v>
      </c>
      <c r="EH128" s="14">
        <f t="shared" si="141"/>
        <v>50</v>
      </c>
      <c r="FD128" s="13">
        <v>124</v>
      </c>
      <c r="FE128" s="13">
        <f t="shared" si="142"/>
        <v>11</v>
      </c>
      <c r="FF128" s="13" t="str">
        <f t="shared" si="151"/>
        <v>70级守护灵洗练-4</v>
      </c>
      <c r="FG128" s="13">
        <f t="shared" si="152"/>
        <v>24</v>
      </c>
      <c r="FH128" s="13">
        <f t="shared" si="149"/>
        <v>4</v>
      </c>
      <c r="FI128" s="13">
        <f t="shared" si="144"/>
        <v>500</v>
      </c>
      <c r="FJ128" s="13" t="str">
        <f t="shared" si="150"/>
        <v>AtkRate</v>
      </c>
      <c r="FK128" s="13">
        <f t="shared" si="146"/>
        <v>1.4E-2</v>
      </c>
      <c r="FL128" s="13">
        <f t="shared" si="153"/>
        <v>0.04</v>
      </c>
    </row>
    <row r="129" spans="100:168" ht="16.5" x14ac:dyDescent="0.2">
      <c r="CV129" s="13">
        <v>125</v>
      </c>
      <c r="CW129" s="14">
        <f t="shared" si="104"/>
        <v>16</v>
      </c>
      <c r="CX129" s="14">
        <f t="shared" si="105"/>
        <v>2</v>
      </c>
      <c r="CY129" s="14">
        <f t="shared" si="106"/>
        <v>5</v>
      </c>
      <c r="CZ129" s="14">
        <f t="shared" si="107"/>
        <v>2</v>
      </c>
      <c r="DA129" s="14">
        <f t="shared" si="108"/>
        <v>2023025</v>
      </c>
      <c r="DB129" s="13" t="str">
        <f t="shared" si="109"/>
        <v>40级守护灵紫色-鞋子</v>
      </c>
      <c r="DC129" s="14">
        <f t="shared" si="110"/>
        <v>2</v>
      </c>
      <c r="DD129" s="14">
        <f t="shared" si="111"/>
        <v>3</v>
      </c>
      <c r="DE129" s="14">
        <f t="shared" si="112"/>
        <v>20</v>
      </c>
      <c r="DF129" s="14">
        <f t="shared" si="113"/>
        <v>20</v>
      </c>
      <c r="DG129" s="14">
        <f t="shared" si="114"/>
        <v>5</v>
      </c>
      <c r="DH129" s="14" t="str">
        <f t="shared" si="115"/>
        <v/>
      </c>
      <c r="DI129" s="14">
        <f t="shared" si="127"/>
        <v>59</v>
      </c>
      <c r="DJ129" s="14">
        <f t="shared" si="116"/>
        <v>0</v>
      </c>
      <c r="DK129" s="14">
        <f t="shared" si="117"/>
        <v>0</v>
      </c>
      <c r="DL129" s="14">
        <f t="shared" si="118"/>
        <v>500</v>
      </c>
      <c r="DM129" s="14">
        <f t="shared" si="119"/>
        <v>0</v>
      </c>
      <c r="DN129" s="14">
        <f t="shared" si="120"/>
        <v>0</v>
      </c>
      <c r="DO129" s="14">
        <f t="shared" si="121"/>
        <v>59.93</v>
      </c>
      <c r="DP129" s="14">
        <f t="shared" si="128"/>
        <v>7</v>
      </c>
      <c r="DQ129" s="14">
        <f t="shared" si="129"/>
        <v>2</v>
      </c>
      <c r="DR129" s="14">
        <f t="shared" si="130"/>
        <v>22</v>
      </c>
      <c r="DU129" s="14">
        <f t="shared" si="122"/>
        <v>3</v>
      </c>
      <c r="DV129" s="14">
        <f t="shared" si="123"/>
        <v>0</v>
      </c>
      <c r="DW129" s="14">
        <f t="shared" si="131"/>
        <v>59</v>
      </c>
      <c r="DX129" s="14" t="str">
        <f t="shared" si="132"/>
        <v>HPExt</v>
      </c>
      <c r="DY129" s="14">
        <f t="shared" si="133"/>
        <v>500</v>
      </c>
      <c r="DZ129" s="14">
        <f t="shared" si="134"/>
        <v>59.93</v>
      </c>
      <c r="EA129" s="14" t="str">
        <f t="shared" si="135"/>
        <v/>
      </c>
      <c r="EB129" s="14" t="str">
        <f t="shared" si="136"/>
        <v/>
      </c>
      <c r="EC129" s="14" t="str">
        <f t="shared" si="137"/>
        <v/>
      </c>
      <c r="ED129" s="14">
        <f t="shared" si="138"/>
        <v>7</v>
      </c>
      <c r="EE129" s="14">
        <f t="shared" si="139"/>
        <v>2</v>
      </c>
      <c r="EF129" s="14">
        <f t="shared" si="140"/>
        <v>22</v>
      </c>
      <c r="EG129" s="25" t="s">
        <v>509</v>
      </c>
      <c r="EH129" s="14">
        <f t="shared" si="141"/>
        <v>50</v>
      </c>
      <c r="FD129" s="13">
        <v>125</v>
      </c>
      <c r="FE129" s="13">
        <f t="shared" si="142"/>
        <v>11</v>
      </c>
      <c r="FF129" s="13" t="str">
        <f t="shared" si="151"/>
        <v>70级守护灵洗练-5</v>
      </c>
      <c r="FG129" s="13">
        <f t="shared" si="152"/>
        <v>24</v>
      </c>
      <c r="FH129" s="13">
        <f t="shared" si="149"/>
        <v>5</v>
      </c>
      <c r="FI129" s="13">
        <f t="shared" si="144"/>
        <v>400</v>
      </c>
      <c r="FJ129" s="13" t="str">
        <f t="shared" si="150"/>
        <v>DefRate</v>
      </c>
      <c r="FK129" s="13">
        <f t="shared" si="146"/>
        <v>1.4E-2</v>
      </c>
      <c r="FL129" s="13">
        <f t="shared" si="153"/>
        <v>0.04</v>
      </c>
    </row>
    <row r="130" spans="100:168" ht="16.5" x14ac:dyDescent="0.2">
      <c r="CV130" s="13">
        <v>126</v>
      </c>
      <c r="CW130" s="14">
        <f t="shared" si="104"/>
        <v>16</v>
      </c>
      <c r="CX130" s="14">
        <f t="shared" si="105"/>
        <v>2</v>
      </c>
      <c r="CY130" s="14">
        <f t="shared" si="106"/>
        <v>6</v>
      </c>
      <c r="CZ130" s="14">
        <f t="shared" si="107"/>
        <v>2</v>
      </c>
      <c r="DA130" s="14">
        <f t="shared" si="108"/>
        <v>2023026</v>
      </c>
      <c r="DB130" s="13" t="str">
        <f t="shared" si="109"/>
        <v>40级守护灵紫色-护手</v>
      </c>
      <c r="DC130" s="14">
        <f t="shared" si="110"/>
        <v>2</v>
      </c>
      <c r="DD130" s="14">
        <f t="shared" si="111"/>
        <v>3</v>
      </c>
      <c r="DE130" s="14">
        <f t="shared" si="112"/>
        <v>20</v>
      </c>
      <c r="DF130" s="14">
        <f t="shared" si="113"/>
        <v>20</v>
      </c>
      <c r="DG130" s="14">
        <f t="shared" si="114"/>
        <v>6</v>
      </c>
      <c r="DH130" s="14" t="str">
        <f t="shared" si="115"/>
        <v/>
      </c>
      <c r="DI130" s="14">
        <f t="shared" si="127"/>
        <v>59</v>
      </c>
      <c r="DJ130" s="14">
        <f t="shared" si="116"/>
        <v>0</v>
      </c>
      <c r="DK130" s="14">
        <f t="shared" si="117"/>
        <v>0</v>
      </c>
      <c r="DL130" s="14">
        <f t="shared" si="118"/>
        <v>500</v>
      </c>
      <c r="DM130" s="14">
        <f t="shared" si="119"/>
        <v>0</v>
      </c>
      <c r="DN130" s="14">
        <f t="shared" si="120"/>
        <v>0</v>
      </c>
      <c r="DO130" s="14">
        <f t="shared" si="121"/>
        <v>59.93</v>
      </c>
      <c r="DP130" s="14">
        <f t="shared" si="128"/>
        <v>7</v>
      </c>
      <c r="DQ130" s="14">
        <f t="shared" si="129"/>
        <v>2</v>
      </c>
      <c r="DR130" s="14">
        <f t="shared" si="130"/>
        <v>22</v>
      </c>
      <c r="DU130" s="14">
        <f t="shared" si="122"/>
        <v>3</v>
      </c>
      <c r="DV130" s="14">
        <f t="shared" si="123"/>
        <v>0</v>
      </c>
      <c r="DW130" s="14">
        <f t="shared" si="131"/>
        <v>59</v>
      </c>
      <c r="DX130" s="14" t="str">
        <f t="shared" si="132"/>
        <v>HPExt</v>
      </c>
      <c r="DY130" s="14">
        <f t="shared" si="133"/>
        <v>500</v>
      </c>
      <c r="DZ130" s="14">
        <f t="shared" si="134"/>
        <v>59.93</v>
      </c>
      <c r="EA130" s="14" t="str">
        <f t="shared" si="135"/>
        <v/>
      </c>
      <c r="EB130" s="14" t="str">
        <f t="shared" si="136"/>
        <v/>
      </c>
      <c r="EC130" s="14" t="str">
        <f t="shared" si="137"/>
        <v/>
      </c>
      <c r="ED130" s="14">
        <f t="shared" si="138"/>
        <v>7</v>
      </c>
      <c r="EE130" s="14">
        <f t="shared" si="139"/>
        <v>2</v>
      </c>
      <c r="EF130" s="14">
        <f t="shared" si="140"/>
        <v>22</v>
      </c>
      <c r="EG130" s="25" t="s">
        <v>509</v>
      </c>
      <c r="EH130" s="14">
        <f t="shared" si="141"/>
        <v>50</v>
      </c>
      <c r="FD130" s="13">
        <v>126</v>
      </c>
      <c r="FE130" s="13">
        <f t="shared" si="142"/>
        <v>11</v>
      </c>
      <c r="FF130" s="13" t="str">
        <f t="shared" si="151"/>
        <v>70级守护灵洗练-6</v>
      </c>
      <c r="FG130" s="13">
        <f t="shared" si="152"/>
        <v>24</v>
      </c>
      <c r="FH130" s="13">
        <f t="shared" si="149"/>
        <v>6</v>
      </c>
      <c r="FI130" s="13">
        <f t="shared" si="144"/>
        <v>500</v>
      </c>
      <c r="FJ130" s="13" t="str">
        <f t="shared" si="150"/>
        <v>HPRate</v>
      </c>
      <c r="FK130" s="13">
        <f t="shared" si="146"/>
        <v>1.4E-2</v>
      </c>
      <c r="FL130" s="13">
        <f t="shared" si="153"/>
        <v>0.04</v>
      </c>
    </row>
    <row r="131" spans="100:168" ht="16.5" x14ac:dyDescent="0.2">
      <c r="CV131" s="13">
        <v>127</v>
      </c>
      <c r="CW131" s="14">
        <f t="shared" si="104"/>
        <v>16</v>
      </c>
      <c r="CX131" s="14">
        <f t="shared" si="105"/>
        <v>2</v>
      </c>
      <c r="CY131" s="14">
        <f t="shared" si="106"/>
        <v>7</v>
      </c>
      <c r="CZ131" s="14">
        <f t="shared" si="107"/>
        <v>2</v>
      </c>
      <c r="DA131" s="14">
        <f t="shared" si="108"/>
        <v>2023027</v>
      </c>
      <c r="DB131" s="13" t="str">
        <f t="shared" si="109"/>
        <v>40级守护灵紫色-项链</v>
      </c>
      <c r="DC131" s="14">
        <f t="shared" si="110"/>
        <v>2</v>
      </c>
      <c r="DD131" s="14">
        <f t="shared" si="111"/>
        <v>3</v>
      </c>
      <c r="DE131" s="14">
        <f t="shared" si="112"/>
        <v>20</v>
      </c>
      <c r="DF131" s="14">
        <f t="shared" si="113"/>
        <v>20</v>
      </c>
      <c r="DG131" s="14">
        <f t="shared" si="114"/>
        <v>7</v>
      </c>
      <c r="DH131" s="14" t="str">
        <f t="shared" si="115"/>
        <v/>
      </c>
      <c r="DI131" s="14">
        <f t="shared" si="127"/>
        <v>45</v>
      </c>
      <c r="DJ131" s="14">
        <f t="shared" si="116"/>
        <v>33</v>
      </c>
      <c r="DK131" s="14">
        <f t="shared" si="117"/>
        <v>21</v>
      </c>
      <c r="DL131" s="14">
        <f t="shared" si="118"/>
        <v>0</v>
      </c>
      <c r="DM131" s="14">
        <f t="shared" si="119"/>
        <v>4</v>
      </c>
      <c r="DN131" s="14">
        <f t="shared" si="120"/>
        <v>2.5499999999999998</v>
      </c>
      <c r="DO131" s="14">
        <f t="shared" si="121"/>
        <v>0</v>
      </c>
      <c r="DP131" s="14">
        <f t="shared" si="128"/>
        <v>7</v>
      </c>
      <c r="DQ131" s="14">
        <f t="shared" si="129"/>
        <v>2</v>
      </c>
      <c r="DR131" s="14">
        <f t="shared" si="130"/>
        <v>22</v>
      </c>
      <c r="DU131" s="14">
        <f t="shared" si="122"/>
        <v>1</v>
      </c>
      <c r="DV131" s="14">
        <f t="shared" si="123"/>
        <v>2</v>
      </c>
      <c r="DW131" s="14">
        <f t="shared" si="131"/>
        <v>45</v>
      </c>
      <c r="DX131" s="14" t="str">
        <f t="shared" si="132"/>
        <v>AtkExt</v>
      </c>
      <c r="DY131" s="14">
        <f t="shared" si="133"/>
        <v>33</v>
      </c>
      <c r="DZ131" s="14">
        <f t="shared" si="134"/>
        <v>4</v>
      </c>
      <c r="EA131" s="14" t="str">
        <f t="shared" si="135"/>
        <v>DefExt</v>
      </c>
      <c r="EB131" s="14">
        <f t="shared" si="136"/>
        <v>21</v>
      </c>
      <c r="EC131" s="14">
        <f t="shared" si="137"/>
        <v>2.5499999999999998</v>
      </c>
      <c r="ED131" s="14">
        <f t="shared" si="138"/>
        <v>7</v>
      </c>
      <c r="EE131" s="14">
        <f t="shared" si="139"/>
        <v>2</v>
      </c>
      <c r="EF131" s="14">
        <f t="shared" si="140"/>
        <v>22</v>
      </c>
      <c r="EG131" s="25" t="s">
        <v>509</v>
      </c>
      <c r="EH131" s="14">
        <f t="shared" si="141"/>
        <v>50</v>
      </c>
      <c r="FD131" s="13">
        <v>127</v>
      </c>
      <c r="FE131" s="13">
        <f t="shared" si="142"/>
        <v>11</v>
      </c>
      <c r="FF131" s="13" t="str">
        <f t="shared" si="151"/>
        <v>70级守护灵洗练-7</v>
      </c>
      <c r="FG131" s="13">
        <f t="shared" si="152"/>
        <v>24</v>
      </c>
      <c r="FH131" s="13">
        <f t="shared" si="149"/>
        <v>7</v>
      </c>
      <c r="FI131" s="13">
        <f t="shared" si="144"/>
        <v>500</v>
      </c>
      <c r="FJ131" s="13" t="str">
        <f t="shared" si="150"/>
        <v>Crit</v>
      </c>
      <c r="FK131" s="13">
        <f t="shared" si="146"/>
        <v>1.0999999999999999E-2</v>
      </c>
      <c r="FL131" s="13">
        <f t="shared" si="153"/>
        <v>0.03</v>
      </c>
    </row>
    <row r="132" spans="100:168" ht="16.5" x14ac:dyDescent="0.2">
      <c r="CV132" s="13">
        <v>128</v>
      </c>
      <c r="CW132" s="14">
        <f t="shared" si="104"/>
        <v>16</v>
      </c>
      <c r="CX132" s="14">
        <f t="shared" si="105"/>
        <v>2</v>
      </c>
      <c r="CY132" s="14">
        <f t="shared" si="106"/>
        <v>8</v>
      </c>
      <c r="CZ132" s="14">
        <f t="shared" si="107"/>
        <v>2</v>
      </c>
      <c r="DA132" s="14">
        <f t="shared" si="108"/>
        <v>2023028</v>
      </c>
      <c r="DB132" s="13" t="str">
        <f t="shared" si="109"/>
        <v>40级守护灵紫色-戒指</v>
      </c>
      <c r="DC132" s="14">
        <f t="shared" si="110"/>
        <v>2</v>
      </c>
      <c r="DD132" s="14">
        <f t="shared" si="111"/>
        <v>3</v>
      </c>
      <c r="DE132" s="14">
        <f t="shared" si="112"/>
        <v>20</v>
      </c>
      <c r="DF132" s="14">
        <f t="shared" si="113"/>
        <v>20</v>
      </c>
      <c r="DG132" s="14">
        <f t="shared" si="114"/>
        <v>8</v>
      </c>
      <c r="DH132" s="14" t="str">
        <f t="shared" si="115"/>
        <v/>
      </c>
      <c r="DI132" s="14">
        <f t="shared" si="127"/>
        <v>69</v>
      </c>
      <c r="DJ132" s="14">
        <f t="shared" si="116"/>
        <v>33</v>
      </c>
      <c r="DK132" s="14">
        <f t="shared" si="117"/>
        <v>0</v>
      </c>
      <c r="DL132" s="14">
        <f t="shared" si="118"/>
        <v>417</v>
      </c>
      <c r="DM132" s="14">
        <f t="shared" si="119"/>
        <v>4</v>
      </c>
      <c r="DN132" s="14">
        <f t="shared" si="120"/>
        <v>0</v>
      </c>
      <c r="DO132" s="14">
        <f t="shared" si="121"/>
        <v>49.94</v>
      </c>
      <c r="DP132" s="14">
        <f t="shared" si="128"/>
        <v>7</v>
      </c>
      <c r="DQ132" s="14">
        <f t="shared" si="129"/>
        <v>2</v>
      </c>
      <c r="DR132" s="14">
        <f t="shared" si="130"/>
        <v>22</v>
      </c>
      <c r="DU132" s="14">
        <f t="shared" si="122"/>
        <v>1</v>
      </c>
      <c r="DV132" s="14">
        <f t="shared" si="123"/>
        <v>3</v>
      </c>
      <c r="DW132" s="14">
        <f t="shared" si="131"/>
        <v>69</v>
      </c>
      <c r="DX132" s="14" t="str">
        <f t="shared" si="132"/>
        <v>AtkExt</v>
      </c>
      <c r="DY132" s="14">
        <f t="shared" si="133"/>
        <v>33</v>
      </c>
      <c r="DZ132" s="14">
        <f t="shared" si="134"/>
        <v>4</v>
      </c>
      <c r="EA132" s="14" t="str">
        <f t="shared" si="135"/>
        <v>HPExt</v>
      </c>
      <c r="EB132" s="14">
        <f t="shared" si="136"/>
        <v>417</v>
      </c>
      <c r="EC132" s="14">
        <f t="shared" si="137"/>
        <v>49.94</v>
      </c>
      <c r="ED132" s="14">
        <f t="shared" si="138"/>
        <v>7</v>
      </c>
      <c r="EE132" s="14">
        <f t="shared" si="139"/>
        <v>2</v>
      </c>
      <c r="EF132" s="14">
        <f t="shared" si="140"/>
        <v>22</v>
      </c>
      <c r="EG132" s="25" t="s">
        <v>509</v>
      </c>
      <c r="EH132" s="14">
        <f t="shared" si="141"/>
        <v>50</v>
      </c>
      <c r="FD132" s="13">
        <v>128</v>
      </c>
      <c r="FE132" s="13">
        <f t="shared" si="142"/>
        <v>11</v>
      </c>
      <c r="FF132" s="13" t="str">
        <f t="shared" si="151"/>
        <v>70级守护灵洗练-8</v>
      </c>
      <c r="FG132" s="13">
        <f t="shared" si="152"/>
        <v>24</v>
      </c>
      <c r="FH132" s="13">
        <f t="shared" si="149"/>
        <v>8</v>
      </c>
      <c r="FI132" s="13">
        <f t="shared" si="144"/>
        <v>500</v>
      </c>
      <c r="FJ132" s="13" t="str">
        <f t="shared" si="150"/>
        <v>CritRate</v>
      </c>
      <c r="FK132" s="13">
        <f t="shared" si="146"/>
        <v>2.8000000000000001E-2</v>
      </c>
      <c r="FL132" s="13">
        <f t="shared" si="153"/>
        <v>0.08</v>
      </c>
    </row>
    <row r="133" spans="100:168" ht="16.5" x14ac:dyDescent="0.2">
      <c r="CV133" s="13">
        <v>129</v>
      </c>
      <c r="CW133" s="14">
        <f t="shared" ref="CW133:CW196" si="154">MATCH(CV133-1,$CK$5:$CK$91,1)</f>
        <v>17</v>
      </c>
      <c r="CX133" s="14">
        <f t="shared" ref="CX133:CX196" si="155">INDEX($CF$6:$CF$91,CW133)</f>
        <v>1</v>
      </c>
      <c r="CY133" s="14">
        <f t="shared" ref="CY133:CY196" si="156">CV133-INDEX($CK$5:$CK$91,CW133)</f>
        <v>1</v>
      </c>
      <c r="CZ133" s="14">
        <f t="shared" ref="CZ133:CZ196" si="157">INDEX($CB$6:$CB$91,CW133)</f>
        <v>2</v>
      </c>
      <c r="DA133" s="14">
        <f t="shared" ref="DA133:DA196" si="158">INDEX($CG$6:$CG$91,CW133)+DG133</f>
        <v>2024011</v>
      </c>
      <c r="DB133" s="13" t="str">
        <f t="shared" ref="DB133:DB196" si="159">INDEX($CH$6:$CH$91,CW133)&amp;"-"&amp;INDEX($CL$3:$CS$3,DG133)</f>
        <v>40级寄灵人橙色-武器</v>
      </c>
      <c r="DC133" s="14">
        <f t="shared" ref="DC133:DC196" si="160">INDEX($CE$6:$CE$91,CW133)</f>
        <v>1</v>
      </c>
      <c r="DD133" s="14">
        <f t="shared" ref="DD133:DD196" si="161">INDEX($CD$6:$CD$91,CW133)</f>
        <v>4</v>
      </c>
      <c r="DE133" s="14">
        <f t="shared" ref="DE133:DE196" si="162">INDEX($E$5:$E$18,(DC133-1)*6+CZ133)</f>
        <v>40</v>
      </c>
      <c r="DF133" s="14">
        <f t="shared" ref="DF133:DF196" si="163">INDEX($E$5:$E$18,(DC133-1)*6+CZ133)</f>
        <v>40</v>
      </c>
      <c r="DG133" s="14">
        <f t="shared" ref="DG133:DG196" si="164">INDEX($CL$6:$CS$91,CW133,CY133)</f>
        <v>1</v>
      </c>
      <c r="DH133" s="14" t="str">
        <f t="shared" ref="DH133:DH196" si="165">IF(INDEX($CI$6:$CI$91,CW133)&gt;0,INDEX($CI$6:$CI$91,CW133),"")</f>
        <v/>
      </c>
      <c r="DI133" s="14">
        <f t="shared" si="127"/>
        <v>90</v>
      </c>
      <c r="DJ133" s="14">
        <f t="shared" ref="DJ133:DJ196" si="166">ROUND(INDEX(M$5:M$18,($DC133-1)*6+$CZ133)*INDEX(AH$5:AH$12,$DG133)*INDEX($AQ$5:$AQ$8,$DD133),0)</f>
        <v>252</v>
      </c>
      <c r="DK133" s="14">
        <f t="shared" ref="DK133:DK196" si="167">ROUND(INDEX(N$5:N$18,($DC133-1)*6+$CZ133)*INDEX(AI$5:AI$12,$DG133)*INDEX($AQ$5:$AQ$8,$DD133),0)</f>
        <v>0</v>
      </c>
      <c r="DL133" s="14">
        <f t="shared" ref="DL133:DL196" si="168">ROUND(INDEX(O$5:O$18,($DC133-1)*6+$CZ133)*INDEX(AJ$5:AJ$12,$DG133)*INDEX($AQ$5:$AQ$8,$DD133),0)</f>
        <v>0</v>
      </c>
      <c r="DM133" s="14">
        <f t="shared" ref="DM133:DM196" si="169">ROUND(INDEX(S$5:S$18,($DC133-1)*6+$CZ133)*INDEX(AH$5:AH$12,$DG133) * INDEX($AQ$5:$AQ$8,$DD133),2)</f>
        <v>18</v>
      </c>
      <c r="DN133" s="14">
        <f t="shared" ref="DN133:DN196" si="170">ROUND(INDEX(T$5:T$18,($DC133-1)*6+$CZ133)*INDEX(AI$5:AI$12,$DG133) * INDEX($AQ$5:$AQ$8,$DD133),2)</f>
        <v>0</v>
      </c>
      <c r="DO133" s="14">
        <f t="shared" ref="DO133:DO196" si="171">ROUND(INDEX(U$5:U$18,($DC133-1)*6+$CZ133)*INDEX(AJ$5:AJ$12,$DG133) * INDEX($AQ$5:$AQ$8,$DD133),2)</f>
        <v>0</v>
      </c>
      <c r="DP133" s="14">
        <f t="shared" si="128"/>
        <v>8</v>
      </c>
      <c r="DQ133" s="14">
        <f t="shared" si="129"/>
        <v>3</v>
      </c>
      <c r="DR133" s="14">
        <f t="shared" si="130"/>
        <v>12</v>
      </c>
      <c r="DU133" s="14">
        <f t="shared" ref="DU133:DU196" si="172">INDEX(AK$5:AK$12,$DG133)</f>
        <v>1</v>
      </c>
      <c r="DV133" s="14">
        <f t="shared" ref="DV133:DV196" si="173">INDEX(AL$5:AL$12,$DG133)</f>
        <v>0</v>
      </c>
      <c r="DW133" s="14">
        <f t="shared" si="131"/>
        <v>90</v>
      </c>
      <c r="DX133" s="14" t="str">
        <f t="shared" si="132"/>
        <v>AtkExt</v>
      </c>
      <c r="DY133" s="14">
        <f t="shared" si="133"/>
        <v>252</v>
      </c>
      <c r="DZ133" s="14">
        <f t="shared" si="134"/>
        <v>18</v>
      </c>
      <c r="EA133" s="14" t="str">
        <f t="shared" si="135"/>
        <v/>
      </c>
      <c r="EB133" s="14" t="str">
        <f t="shared" si="136"/>
        <v/>
      </c>
      <c r="EC133" s="14" t="str">
        <f t="shared" si="137"/>
        <v/>
      </c>
      <c r="ED133" s="14">
        <f t="shared" si="138"/>
        <v>8</v>
      </c>
      <c r="EE133" s="14">
        <f t="shared" si="139"/>
        <v>3</v>
      </c>
      <c r="EF133" s="14">
        <f t="shared" si="140"/>
        <v>12</v>
      </c>
      <c r="EG133" s="25" t="s">
        <v>509</v>
      </c>
      <c r="EH133" s="14">
        <f t="shared" si="141"/>
        <v>100</v>
      </c>
      <c r="FD133" s="13">
        <v>129</v>
      </c>
      <c r="FE133" s="13">
        <f t="shared" si="142"/>
        <v>11</v>
      </c>
      <c r="FF133" s="13" t="str">
        <f t="shared" ref="FF133:FF148" si="174">INDEX($BD$5:$BD$18,FE133)&amp;"洗练-"&amp;FH133</f>
        <v>70级守护灵洗练-9</v>
      </c>
      <c r="FG133" s="13">
        <f t="shared" ref="FG133:FG148" si="175">INDEX($BC$5:$BC$18,FE133)</f>
        <v>24</v>
      </c>
      <c r="FH133" s="13">
        <f t="shared" si="149"/>
        <v>9</v>
      </c>
      <c r="FI133" s="13">
        <f t="shared" si="144"/>
        <v>500</v>
      </c>
      <c r="FJ133" s="13" t="str">
        <f t="shared" si="150"/>
        <v>DefIgnor</v>
      </c>
      <c r="FK133" s="13">
        <f t="shared" si="146"/>
        <v>1.0999999999999999E-2</v>
      </c>
      <c r="FL133" s="13">
        <f t="shared" ref="FL133:FL148" si="176">INDEX($BH$5:$BS$18,FE133,FH133)</f>
        <v>0.03</v>
      </c>
    </row>
    <row r="134" spans="100:168" ht="16.5" x14ac:dyDescent="0.2">
      <c r="CV134" s="13">
        <v>130</v>
      </c>
      <c r="CW134" s="14">
        <f t="shared" si="154"/>
        <v>17</v>
      </c>
      <c r="CX134" s="14">
        <f t="shared" si="155"/>
        <v>1</v>
      </c>
      <c r="CY134" s="14">
        <f t="shared" si="156"/>
        <v>2</v>
      </c>
      <c r="CZ134" s="14">
        <f t="shared" si="157"/>
        <v>2</v>
      </c>
      <c r="DA134" s="14">
        <f t="shared" si="158"/>
        <v>2024012</v>
      </c>
      <c r="DB134" s="13" t="str">
        <f t="shared" si="159"/>
        <v>40级寄灵人橙色-头盔</v>
      </c>
      <c r="DC134" s="14">
        <f t="shared" si="160"/>
        <v>1</v>
      </c>
      <c r="DD134" s="14">
        <f t="shared" si="161"/>
        <v>4</v>
      </c>
      <c r="DE134" s="14">
        <f t="shared" si="162"/>
        <v>40</v>
      </c>
      <c r="DF134" s="14">
        <f t="shared" si="163"/>
        <v>40</v>
      </c>
      <c r="DG134" s="14">
        <f t="shared" si="164"/>
        <v>2</v>
      </c>
      <c r="DH134" s="14" t="str">
        <f t="shared" si="165"/>
        <v/>
      </c>
      <c r="DI134" s="14">
        <f t="shared" ref="DI134:DI197" si="177">INT(SUMPRODUCT($DM$3:$DO$3,DM134:DO134)*IF(DH134="",1,1.5))</f>
        <v>45</v>
      </c>
      <c r="DJ134" s="14">
        <f t="shared" si="166"/>
        <v>0</v>
      </c>
      <c r="DK134" s="14">
        <f t="shared" si="167"/>
        <v>65</v>
      </c>
      <c r="DL134" s="14">
        <f t="shared" si="168"/>
        <v>0</v>
      </c>
      <c r="DM134" s="14">
        <f t="shared" si="169"/>
        <v>0</v>
      </c>
      <c r="DN134" s="14">
        <f t="shared" si="170"/>
        <v>4.5</v>
      </c>
      <c r="DO134" s="14">
        <f t="shared" si="171"/>
        <v>0</v>
      </c>
      <c r="DP134" s="14">
        <f t="shared" ref="DP134:DP197" si="178">(CZ134-1)*4+DD134</f>
        <v>8</v>
      </c>
      <c r="DQ134" s="14">
        <f t="shared" ref="DQ134:DQ197" si="179">INDEX($BV$5:$BY$16,CZ134,DD134)</f>
        <v>3</v>
      </c>
      <c r="DR134" s="14">
        <f t="shared" ref="DR134:DR197" si="180">DC134*10+CZ134</f>
        <v>12</v>
      </c>
      <c r="DU134" s="14">
        <f t="shared" si="172"/>
        <v>2</v>
      </c>
      <c r="DV134" s="14">
        <f t="shared" si="173"/>
        <v>0</v>
      </c>
      <c r="DW134" s="14">
        <f t="shared" ref="DW134:DW197" si="181">DI134</f>
        <v>45</v>
      </c>
      <c r="DX134" s="14" t="str">
        <f t="shared" ref="DX134:DX197" si="182">INDEX($AF$3:$AH$3,DU134)</f>
        <v>DefExt</v>
      </c>
      <c r="DY134" s="14">
        <f t="shared" ref="DY134:DY197" si="183">INDEX(DJ134:DL134,DU134)</f>
        <v>65</v>
      </c>
      <c r="DZ134" s="14">
        <f t="shared" ref="DZ134:DZ197" si="184">INDEX(DM134:DO134,DU134)</f>
        <v>4.5</v>
      </c>
      <c r="EA134" s="14" t="str">
        <f t="shared" ref="EA134:EA197" si="185">IF(DV134&gt;0,INDEX($AF$3:$AH$3,DV134),"")</f>
        <v/>
      </c>
      <c r="EB134" s="14" t="str">
        <f t="shared" ref="EB134:EB197" si="186">IF(DV134&gt;0,INDEX(DJ134:DL134,DV134),"")</f>
        <v/>
      </c>
      <c r="EC134" s="14" t="str">
        <f t="shared" ref="EC134:EC197" si="187">IF(DV134&gt;0,INDEX(DM134:DO134,DV134),"")</f>
        <v/>
      </c>
      <c r="ED134" s="14">
        <f t="shared" ref="ED134:ED197" si="188">(CZ134-1)*4+DD134</f>
        <v>8</v>
      </c>
      <c r="EE134" s="14">
        <f t="shared" ref="EE134:EE197" si="189">INDEX($BV$5:$BY$16,CZ134,DD134)</f>
        <v>3</v>
      </c>
      <c r="EF134" s="14">
        <f t="shared" ref="EF134:EF197" si="190">DC134*10+CZ134</f>
        <v>12</v>
      </c>
      <c r="EG134" s="25" t="s">
        <v>509</v>
      </c>
      <c r="EH134" s="14">
        <f t="shared" ref="EH134:EH197" si="191">INDEX($X$5:$AD$8,DD134,CZ134)</f>
        <v>100</v>
      </c>
      <c r="FD134" s="13">
        <v>130</v>
      </c>
      <c r="FE134" s="13">
        <f t="shared" ref="FE134:FE148" si="192">INT((FD134-1)/12)+1</f>
        <v>11</v>
      </c>
      <c r="FF134" s="13" t="str">
        <f t="shared" si="174"/>
        <v>70级守护灵洗练-10</v>
      </c>
      <c r="FG134" s="13">
        <f t="shared" si="175"/>
        <v>24</v>
      </c>
      <c r="FH134" s="13">
        <f t="shared" si="149"/>
        <v>10</v>
      </c>
      <c r="FI134" s="13">
        <f t="shared" ref="FI134:FI148" si="193">INDEX($BH$2:$BS$2,FH134)</f>
        <v>500</v>
      </c>
      <c r="FJ134" s="13" t="str">
        <f t="shared" si="150"/>
        <v>Block</v>
      </c>
      <c r="FK134" s="13">
        <f t="shared" ref="FK134:FK148" si="194">IF(FL134&gt;1,INT(FL134*0.35),ROUND(FL134*0.35,3))</f>
        <v>1.0999999999999999E-2</v>
      </c>
      <c r="FL134" s="13">
        <f t="shared" si="176"/>
        <v>0.03</v>
      </c>
    </row>
    <row r="135" spans="100:168" ht="16.5" x14ac:dyDescent="0.2">
      <c r="CV135" s="13">
        <v>131</v>
      </c>
      <c r="CW135" s="14">
        <f t="shared" si="154"/>
        <v>17</v>
      </c>
      <c r="CX135" s="14">
        <f t="shared" si="155"/>
        <v>1</v>
      </c>
      <c r="CY135" s="14">
        <f t="shared" si="156"/>
        <v>3</v>
      </c>
      <c r="CZ135" s="14">
        <f t="shared" si="157"/>
        <v>2</v>
      </c>
      <c r="DA135" s="14">
        <f t="shared" si="158"/>
        <v>2024013</v>
      </c>
      <c r="DB135" s="13" t="str">
        <f t="shared" si="159"/>
        <v>40级寄灵人橙色-肩甲</v>
      </c>
      <c r="DC135" s="14">
        <f t="shared" si="160"/>
        <v>1</v>
      </c>
      <c r="DD135" s="14">
        <f t="shared" si="161"/>
        <v>4</v>
      </c>
      <c r="DE135" s="14">
        <f t="shared" si="162"/>
        <v>40</v>
      </c>
      <c r="DF135" s="14">
        <f t="shared" si="163"/>
        <v>40</v>
      </c>
      <c r="DG135" s="14">
        <f t="shared" si="164"/>
        <v>3</v>
      </c>
      <c r="DH135" s="14" t="str">
        <f t="shared" si="165"/>
        <v/>
      </c>
      <c r="DI135" s="14">
        <f t="shared" si="177"/>
        <v>45</v>
      </c>
      <c r="DJ135" s="14">
        <f t="shared" si="166"/>
        <v>0</v>
      </c>
      <c r="DK135" s="14">
        <f t="shared" si="167"/>
        <v>32</v>
      </c>
      <c r="DL135" s="14">
        <f t="shared" si="168"/>
        <v>315</v>
      </c>
      <c r="DM135" s="14">
        <f t="shared" si="169"/>
        <v>0</v>
      </c>
      <c r="DN135" s="14">
        <f t="shared" si="170"/>
        <v>2.25</v>
      </c>
      <c r="DO135" s="14">
        <f t="shared" si="171"/>
        <v>22.5</v>
      </c>
      <c r="DP135" s="14">
        <f t="shared" si="178"/>
        <v>8</v>
      </c>
      <c r="DQ135" s="14">
        <f t="shared" si="179"/>
        <v>3</v>
      </c>
      <c r="DR135" s="14">
        <f t="shared" si="180"/>
        <v>12</v>
      </c>
      <c r="DU135" s="14">
        <f t="shared" si="172"/>
        <v>2</v>
      </c>
      <c r="DV135" s="14">
        <f t="shared" si="173"/>
        <v>3</v>
      </c>
      <c r="DW135" s="14">
        <f t="shared" si="181"/>
        <v>45</v>
      </c>
      <c r="DX135" s="14" t="str">
        <f t="shared" si="182"/>
        <v>DefExt</v>
      </c>
      <c r="DY135" s="14">
        <f t="shared" si="183"/>
        <v>32</v>
      </c>
      <c r="DZ135" s="14">
        <f t="shared" si="184"/>
        <v>2.25</v>
      </c>
      <c r="EA135" s="14" t="str">
        <f t="shared" si="185"/>
        <v>HPExt</v>
      </c>
      <c r="EB135" s="14">
        <f t="shared" si="186"/>
        <v>315</v>
      </c>
      <c r="EC135" s="14">
        <f t="shared" si="187"/>
        <v>22.5</v>
      </c>
      <c r="ED135" s="14">
        <f t="shared" si="188"/>
        <v>8</v>
      </c>
      <c r="EE135" s="14">
        <f t="shared" si="189"/>
        <v>3</v>
      </c>
      <c r="EF135" s="14">
        <f t="shared" si="190"/>
        <v>12</v>
      </c>
      <c r="EG135" s="25" t="s">
        <v>509</v>
      </c>
      <c r="EH135" s="14">
        <f t="shared" si="191"/>
        <v>100</v>
      </c>
      <c r="FD135" s="13">
        <v>131</v>
      </c>
      <c r="FE135" s="13">
        <f t="shared" si="192"/>
        <v>11</v>
      </c>
      <c r="FF135" s="13" t="str">
        <f t="shared" si="174"/>
        <v>70级守护灵洗练-11</v>
      </c>
      <c r="FG135" s="13">
        <f t="shared" si="175"/>
        <v>24</v>
      </c>
      <c r="FH135" s="13">
        <f t="shared" si="149"/>
        <v>11</v>
      </c>
      <c r="FI135" s="13">
        <f t="shared" si="193"/>
        <v>500</v>
      </c>
      <c r="FJ135" s="13" t="str">
        <f t="shared" si="150"/>
        <v>EffectHit</v>
      </c>
      <c r="FK135" s="13">
        <f t="shared" si="194"/>
        <v>1.7999999999999999E-2</v>
      </c>
      <c r="FL135" s="13">
        <f t="shared" si="176"/>
        <v>0.05</v>
      </c>
    </row>
    <row r="136" spans="100:168" ht="16.5" x14ac:dyDescent="0.2">
      <c r="CV136" s="13">
        <v>132</v>
      </c>
      <c r="CW136" s="14">
        <f t="shared" si="154"/>
        <v>17</v>
      </c>
      <c r="CX136" s="14">
        <f t="shared" si="155"/>
        <v>1</v>
      </c>
      <c r="CY136" s="14">
        <f t="shared" si="156"/>
        <v>4</v>
      </c>
      <c r="CZ136" s="14">
        <f t="shared" si="157"/>
        <v>2</v>
      </c>
      <c r="DA136" s="14">
        <f t="shared" si="158"/>
        <v>2024014</v>
      </c>
      <c r="DB136" s="13" t="str">
        <f t="shared" si="159"/>
        <v>40级寄灵人橙色-衣服</v>
      </c>
      <c r="DC136" s="14">
        <f t="shared" si="160"/>
        <v>1</v>
      </c>
      <c r="DD136" s="14">
        <f t="shared" si="161"/>
        <v>4</v>
      </c>
      <c r="DE136" s="14">
        <f t="shared" si="162"/>
        <v>40</v>
      </c>
      <c r="DF136" s="14">
        <f t="shared" si="163"/>
        <v>40</v>
      </c>
      <c r="DG136" s="14">
        <f t="shared" si="164"/>
        <v>4</v>
      </c>
      <c r="DH136" s="14" t="str">
        <f t="shared" si="165"/>
        <v/>
      </c>
      <c r="DI136" s="14">
        <f t="shared" si="177"/>
        <v>45</v>
      </c>
      <c r="DJ136" s="14">
        <f t="shared" si="166"/>
        <v>0</v>
      </c>
      <c r="DK136" s="14">
        <f t="shared" si="167"/>
        <v>65</v>
      </c>
      <c r="DL136" s="14">
        <f t="shared" si="168"/>
        <v>0</v>
      </c>
      <c r="DM136" s="14">
        <f t="shared" si="169"/>
        <v>0</v>
      </c>
      <c r="DN136" s="14">
        <f t="shared" si="170"/>
        <v>4.5</v>
      </c>
      <c r="DO136" s="14">
        <f t="shared" si="171"/>
        <v>0</v>
      </c>
      <c r="DP136" s="14">
        <f t="shared" si="178"/>
        <v>8</v>
      </c>
      <c r="DQ136" s="14">
        <f t="shared" si="179"/>
        <v>3</v>
      </c>
      <c r="DR136" s="14">
        <f t="shared" si="180"/>
        <v>12</v>
      </c>
      <c r="DU136" s="14">
        <f t="shared" si="172"/>
        <v>2</v>
      </c>
      <c r="DV136" s="14">
        <f t="shared" si="173"/>
        <v>0</v>
      </c>
      <c r="DW136" s="14">
        <f t="shared" si="181"/>
        <v>45</v>
      </c>
      <c r="DX136" s="14" t="str">
        <f t="shared" si="182"/>
        <v>DefExt</v>
      </c>
      <c r="DY136" s="14">
        <f t="shared" si="183"/>
        <v>65</v>
      </c>
      <c r="DZ136" s="14">
        <f t="shared" si="184"/>
        <v>4.5</v>
      </c>
      <c r="EA136" s="14" t="str">
        <f t="shared" si="185"/>
        <v/>
      </c>
      <c r="EB136" s="14" t="str">
        <f t="shared" si="186"/>
        <v/>
      </c>
      <c r="EC136" s="14" t="str">
        <f t="shared" si="187"/>
        <v/>
      </c>
      <c r="ED136" s="14">
        <f t="shared" si="188"/>
        <v>8</v>
      </c>
      <c r="EE136" s="14">
        <f t="shared" si="189"/>
        <v>3</v>
      </c>
      <c r="EF136" s="14">
        <f t="shared" si="190"/>
        <v>12</v>
      </c>
      <c r="EG136" s="25" t="s">
        <v>509</v>
      </c>
      <c r="EH136" s="14">
        <f t="shared" si="191"/>
        <v>100</v>
      </c>
      <c r="FD136" s="13">
        <v>132</v>
      </c>
      <c r="FE136" s="13">
        <f t="shared" si="192"/>
        <v>11</v>
      </c>
      <c r="FF136" s="13" t="str">
        <f t="shared" si="174"/>
        <v>70级守护灵洗练-12</v>
      </c>
      <c r="FG136" s="13">
        <f t="shared" si="175"/>
        <v>24</v>
      </c>
      <c r="FH136" s="13">
        <f t="shared" si="149"/>
        <v>12</v>
      </c>
      <c r="FI136" s="13">
        <f t="shared" si="193"/>
        <v>500</v>
      </c>
      <c r="FJ136" s="13" t="str">
        <f t="shared" si="150"/>
        <v>EffectResist</v>
      </c>
      <c r="FK136" s="13">
        <f t="shared" si="194"/>
        <v>1.7999999999999999E-2</v>
      </c>
      <c r="FL136" s="13">
        <f t="shared" si="176"/>
        <v>0.05</v>
      </c>
    </row>
    <row r="137" spans="100:168" ht="16.5" x14ac:dyDescent="0.2">
      <c r="CV137" s="13">
        <v>133</v>
      </c>
      <c r="CW137" s="14">
        <f t="shared" si="154"/>
        <v>17</v>
      </c>
      <c r="CX137" s="14">
        <f t="shared" si="155"/>
        <v>1</v>
      </c>
      <c r="CY137" s="14">
        <f t="shared" si="156"/>
        <v>5</v>
      </c>
      <c r="CZ137" s="14">
        <f t="shared" si="157"/>
        <v>2</v>
      </c>
      <c r="DA137" s="14">
        <f t="shared" si="158"/>
        <v>2024015</v>
      </c>
      <c r="DB137" s="13" t="str">
        <f t="shared" si="159"/>
        <v>40级寄灵人橙色-鞋子</v>
      </c>
      <c r="DC137" s="14">
        <f t="shared" si="160"/>
        <v>1</v>
      </c>
      <c r="DD137" s="14">
        <f t="shared" si="161"/>
        <v>4</v>
      </c>
      <c r="DE137" s="14">
        <f t="shared" si="162"/>
        <v>40</v>
      </c>
      <c r="DF137" s="14">
        <f t="shared" si="163"/>
        <v>40</v>
      </c>
      <c r="DG137" s="14">
        <f t="shared" si="164"/>
        <v>5</v>
      </c>
      <c r="DH137" s="14" t="str">
        <f t="shared" si="165"/>
        <v/>
      </c>
      <c r="DI137" s="14">
        <f t="shared" si="177"/>
        <v>45</v>
      </c>
      <c r="DJ137" s="14">
        <f t="shared" si="166"/>
        <v>0</v>
      </c>
      <c r="DK137" s="14">
        <f t="shared" si="167"/>
        <v>0</v>
      </c>
      <c r="DL137" s="14">
        <f t="shared" si="168"/>
        <v>630</v>
      </c>
      <c r="DM137" s="14">
        <f t="shared" si="169"/>
        <v>0</v>
      </c>
      <c r="DN137" s="14">
        <f t="shared" si="170"/>
        <v>0</v>
      </c>
      <c r="DO137" s="14">
        <f t="shared" si="171"/>
        <v>45</v>
      </c>
      <c r="DP137" s="14">
        <f t="shared" si="178"/>
        <v>8</v>
      </c>
      <c r="DQ137" s="14">
        <f t="shared" si="179"/>
        <v>3</v>
      </c>
      <c r="DR137" s="14">
        <f t="shared" si="180"/>
        <v>12</v>
      </c>
      <c r="DU137" s="14">
        <f t="shared" si="172"/>
        <v>3</v>
      </c>
      <c r="DV137" s="14">
        <f t="shared" si="173"/>
        <v>0</v>
      </c>
      <c r="DW137" s="14">
        <f t="shared" si="181"/>
        <v>45</v>
      </c>
      <c r="DX137" s="14" t="str">
        <f t="shared" si="182"/>
        <v>HPExt</v>
      </c>
      <c r="DY137" s="14">
        <f t="shared" si="183"/>
        <v>630</v>
      </c>
      <c r="DZ137" s="14">
        <f t="shared" si="184"/>
        <v>45</v>
      </c>
      <c r="EA137" s="14" t="str">
        <f t="shared" si="185"/>
        <v/>
      </c>
      <c r="EB137" s="14" t="str">
        <f t="shared" si="186"/>
        <v/>
      </c>
      <c r="EC137" s="14" t="str">
        <f t="shared" si="187"/>
        <v/>
      </c>
      <c r="ED137" s="14">
        <f t="shared" si="188"/>
        <v>8</v>
      </c>
      <c r="EE137" s="14">
        <f t="shared" si="189"/>
        <v>3</v>
      </c>
      <c r="EF137" s="14">
        <f t="shared" si="190"/>
        <v>12</v>
      </c>
      <c r="EG137" s="25" t="s">
        <v>509</v>
      </c>
      <c r="EH137" s="14">
        <f t="shared" si="191"/>
        <v>100</v>
      </c>
      <c r="FD137" s="13">
        <v>133</v>
      </c>
      <c r="FE137" s="13">
        <f t="shared" si="192"/>
        <v>12</v>
      </c>
      <c r="FF137" s="13" t="str">
        <f t="shared" si="174"/>
        <v>90级守护灵洗练-1</v>
      </c>
      <c r="FG137" s="13">
        <f t="shared" si="175"/>
        <v>25</v>
      </c>
      <c r="FH137" s="13">
        <f t="shared" si="149"/>
        <v>1</v>
      </c>
      <c r="FI137" s="13">
        <f t="shared" si="193"/>
        <v>1800</v>
      </c>
      <c r="FJ137" s="13" t="str">
        <f t="shared" si="150"/>
        <v>AtkExt</v>
      </c>
      <c r="FK137" s="13">
        <f t="shared" si="194"/>
        <v>82</v>
      </c>
      <c r="FL137" s="13">
        <f t="shared" si="176"/>
        <v>235</v>
      </c>
    </row>
    <row r="138" spans="100:168" ht="16.5" x14ac:dyDescent="0.2">
      <c r="CV138" s="13">
        <v>134</v>
      </c>
      <c r="CW138" s="14">
        <f t="shared" si="154"/>
        <v>17</v>
      </c>
      <c r="CX138" s="14">
        <f t="shared" si="155"/>
        <v>1</v>
      </c>
      <c r="CY138" s="14">
        <f t="shared" si="156"/>
        <v>6</v>
      </c>
      <c r="CZ138" s="14">
        <f t="shared" si="157"/>
        <v>2</v>
      </c>
      <c r="DA138" s="14">
        <f t="shared" si="158"/>
        <v>2024016</v>
      </c>
      <c r="DB138" s="13" t="str">
        <f t="shared" si="159"/>
        <v>40级寄灵人橙色-护手</v>
      </c>
      <c r="DC138" s="14">
        <f t="shared" si="160"/>
        <v>1</v>
      </c>
      <c r="DD138" s="14">
        <f t="shared" si="161"/>
        <v>4</v>
      </c>
      <c r="DE138" s="14">
        <f t="shared" si="162"/>
        <v>40</v>
      </c>
      <c r="DF138" s="14">
        <f t="shared" si="163"/>
        <v>40</v>
      </c>
      <c r="DG138" s="14">
        <f t="shared" si="164"/>
        <v>6</v>
      </c>
      <c r="DH138" s="14" t="str">
        <f t="shared" si="165"/>
        <v/>
      </c>
      <c r="DI138" s="14">
        <f t="shared" si="177"/>
        <v>45</v>
      </c>
      <c r="DJ138" s="14">
        <f t="shared" si="166"/>
        <v>0</v>
      </c>
      <c r="DK138" s="14">
        <f t="shared" si="167"/>
        <v>0</v>
      </c>
      <c r="DL138" s="14">
        <f t="shared" si="168"/>
        <v>630</v>
      </c>
      <c r="DM138" s="14">
        <f t="shared" si="169"/>
        <v>0</v>
      </c>
      <c r="DN138" s="14">
        <f t="shared" si="170"/>
        <v>0</v>
      </c>
      <c r="DO138" s="14">
        <f t="shared" si="171"/>
        <v>45</v>
      </c>
      <c r="DP138" s="14">
        <f t="shared" si="178"/>
        <v>8</v>
      </c>
      <c r="DQ138" s="14">
        <f t="shared" si="179"/>
        <v>3</v>
      </c>
      <c r="DR138" s="14">
        <f t="shared" si="180"/>
        <v>12</v>
      </c>
      <c r="DU138" s="14">
        <f t="shared" si="172"/>
        <v>3</v>
      </c>
      <c r="DV138" s="14">
        <f t="shared" si="173"/>
        <v>0</v>
      </c>
      <c r="DW138" s="14">
        <f t="shared" si="181"/>
        <v>45</v>
      </c>
      <c r="DX138" s="14" t="str">
        <f t="shared" si="182"/>
        <v>HPExt</v>
      </c>
      <c r="DY138" s="14">
        <f t="shared" si="183"/>
        <v>630</v>
      </c>
      <c r="DZ138" s="14">
        <f t="shared" si="184"/>
        <v>45</v>
      </c>
      <c r="EA138" s="14" t="str">
        <f t="shared" si="185"/>
        <v/>
      </c>
      <c r="EB138" s="14" t="str">
        <f t="shared" si="186"/>
        <v/>
      </c>
      <c r="EC138" s="14" t="str">
        <f t="shared" si="187"/>
        <v/>
      </c>
      <c r="ED138" s="14">
        <f t="shared" si="188"/>
        <v>8</v>
      </c>
      <c r="EE138" s="14">
        <f t="shared" si="189"/>
        <v>3</v>
      </c>
      <c r="EF138" s="14">
        <f t="shared" si="190"/>
        <v>12</v>
      </c>
      <c r="EG138" s="25" t="s">
        <v>509</v>
      </c>
      <c r="EH138" s="14">
        <f t="shared" si="191"/>
        <v>100</v>
      </c>
      <c r="FD138" s="13">
        <v>134</v>
      </c>
      <c r="FE138" s="13">
        <f t="shared" si="192"/>
        <v>12</v>
      </c>
      <c r="FF138" s="13" t="str">
        <f t="shared" si="174"/>
        <v>90级守护灵洗练-2</v>
      </c>
      <c r="FG138" s="13">
        <f t="shared" si="175"/>
        <v>25</v>
      </c>
      <c r="FH138" s="13">
        <f t="shared" si="149"/>
        <v>2</v>
      </c>
      <c r="FI138" s="13">
        <f t="shared" si="193"/>
        <v>1800</v>
      </c>
      <c r="FJ138" s="13" t="str">
        <f t="shared" si="150"/>
        <v>DefExt</v>
      </c>
      <c r="FK138" s="13">
        <f t="shared" si="194"/>
        <v>41</v>
      </c>
      <c r="FL138" s="13">
        <f t="shared" si="176"/>
        <v>119</v>
      </c>
    </row>
    <row r="139" spans="100:168" ht="16.5" x14ac:dyDescent="0.2">
      <c r="CV139" s="13">
        <v>135</v>
      </c>
      <c r="CW139" s="14">
        <f t="shared" si="154"/>
        <v>17</v>
      </c>
      <c r="CX139" s="14">
        <f t="shared" si="155"/>
        <v>1</v>
      </c>
      <c r="CY139" s="14">
        <f t="shared" si="156"/>
        <v>7</v>
      </c>
      <c r="CZ139" s="14">
        <f t="shared" si="157"/>
        <v>2</v>
      </c>
      <c r="DA139" s="14">
        <f t="shared" si="158"/>
        <v>2024017</v>
      </c>
      <c r="DB139" s="13" t="str">
        <f t="shared" si="159"/>
        <v>40级寄灵人橙色-项链</v>
      </c>
      <c r="DC139" s="14">
        <f t="shared" si="160"/>
        <v>1</v>
      </c>
      <c r="DD139" s="14">
        <f t="shared" si="161"/>
        <v>4</v>
      </c>
      <c r="DE139" s="14">
        <f t="shared" si="162"/>
        <v>40</v>
      </c>
      <c r="DF139" s="14">
        <f t="shared" si="163"/>
        <v>40</v>
      </c>
      <c r="DG139" s="14">
        <f t="shared" si="164"/>
        <v>7</v>
      </c>
      <c r="DH139" s="14" t="str">
        <f t="shared" si="165"/>
        <v/>
      </c>
      <c r="DI139" s="14">
        <f t="shared" si="177"/>
        <v>67</v>
      </c>
      <c r="DJ139" s="14">
        <f t="shared" si="166"/>
        <v>84</v>
      </c>
      <c r="DK139" s="14">
        <f t="shared" si="167"/>
        <v>54</v>
      </c>
      <c r="DL139" s="14">
        <f t="shared" si="168"/>
        <v>0</v>
      </c>
      <c r="DM139" s="14">
        <f t="shared" si="169"/>
        <v>6</v>
      </c>
      <c r="DN139" s="14">
        <f t="shared" si="170"/>
        <v>3.75</v>
      </c>
      <c r="DO139" s="14">
        <f t="shared" si="171"/>
        <v>0</v>
      </c>
      <c r="DP139" s="14">
        <f t="shared" si="178"/>
        <v>8</v>
      </c>
      <c r="DQ139" s="14">
        <f t="shared" si="179"/>
        <v>3</v>
      </c>
      <c r="DR139" s="14">
        <f t="shared" si="180"/>
        <v>12</v>
      </c>
      <c r="DU139" s="14">
        <f t="shared" si="172"/>
        <v>1</v>
      </c>
      <c r="DV139" s="14">
        <f t="shared" si="173"/>
        <v>2</v>
      </c>
      <c r="DW139" s="14">
        <f t="shared" si="181"/>
        <v>67</v>
      </c>
      <c r="DX139" s="14" t="str">
        <f t="shared" si="182"/>
        <v>AtkExt</v>
      </c>
      <c r="DY139" s="14">
        <f t="shared" si="183"/>
        <v>84</v>
      </c>
      <c r="DZ139" s="14">
        <f t="shared" si="184"/>
        <v>6</v>
      </c>
      <c r="EA139" s="14" t="str">
        <f t="shared" si="185"/>
        <v>DefExt</v>
      </c>
      <c r="EB139" s="14">
        <f t="shared" si="186"/>
        <v>54</v>
      </c>
      <c r="EC139" s="14">
        <f t="shared" si="187"/>
        <v>3.75</v>
      </c>
      <c r="ED139" s="14">
        <f t="shared" si="188"/>
        <v>8</v>
      </c>
      <c r="EE139" s="14">
        <f t="shared" si="189"/>
        <v>3</v>
      </c>
      <c r="EF139" s="14">
        <f t="shared" si="190"/>
        <v>12</v>
      </c>
      <c r="EG139" s="25" t="s">
        <v>509</v>
      </c>
      <c r="EH139" s="14">
        <f t="shared" si="191"/>
        <v>100</v>
      </c>
      <c r="FD139" s="13">
        <v>135</v>
      </c>
      <c r="FE139" s="13">
        <f t="shared" si="192"/>
        <v>12</v>
      </c>
      <c r="FF139" s="13" t="str">
        <f t="shared" si="174"/>
        <v>90级守护灵洗练-3</v>
      </c>
      <c r="FG139" s="13">
        <f t="shared" si="175"/>
        <v>25</v>
      </c>
      <c r="FH139" s="13">
        <f t="shared" si="149"/>
        <v>3</v>
      </c>
      <c r="FI139" s="13">
        <f t="shared" si="193"/>
        <v>2000</v>
      </c>
      <c r="FJ139" s="13" t="str">
        <f t="shared" si="150"/>
        <v>HPExt</v>
      </c>
      <c r="FK139" s="13">
        <f t="shared" si="194"/>
        <v>823</v>
      </c>
      <c r="FL139" s="13">
        <f t="shared" si="176"/>
        <v>2352</v>
      </c>
    </row>
    <row r="140" spans="100:168" ht="16.5" x14ac:dyDescent="0.2">
      <c r="CV140" s="13">
        <v>136</v>
      </c>
      <c r="CW140" s="14">
        <f t="shared" si="154"/>
        <v>17</v>
      </c>
      <c r="CX140" s="14">
        <f t="shared" si="155"/>
        <v>1</v>
      </c>
      <c r="CY140" s="14">
        <f t="shared" si="156"/>
        <v>8</v>
      </c>
      <c r="CZ140" s="14">
        <f t="shared" si="157"/>
        <v>2</v>
      </c>
      <c r="DA140" s="14">
        <f t="shared" si="158"/>
        <v>2024018</v>
      </c>
      <c r="DB140" s="13" t="str">
        <f t="shared" si="159"/>
        <v>40级寄灵人橙色-戒指</v>
      </c>
      <c r="DC140" s="14">
        <f t="shared" si="160"/>
        <v>1</v>
      </c>
      <c r="DD140" s="14">
        <f t="shared" si="161"/>
        <v>4</v>
      </c>
      <c r="DE140" s="14">
        <f t="shared" si="162"/>
        <v>40</v>
      </c>
      <c r="DF140" s="14">
        <f t="shared" si="163"/>
        <v>40</v>
      </c>
      <c r="DG140" s="14">
        <f t="shared" si="164"/>
        <v>8</v>
      </c>
      <c r="DH140" s="14" t="str">
        <f t="shared" si="165"/>
        <v/>
      </c>
      <c r="DI140" s="14">
        <f t="shared" si="177"/>
        <v>67</v>
      </c>
      <c r="DJ140" s="14">
        <f t="shared" si="166"/>
        <v>84</v>
      </c>
      <c r="DK140" s="14">
        <f t="shared" si="167"/>
        <v>0</v>
      </c>
      <c r="DL140" s="14">
        <f t="shared" si="168"/>
        <v>525</v>
      </c>
      <c r="DM140" s="14">
        <f t="shared" si="169"/>
        <v>6</v>
      </c>
      <c r="DN140" s="14">
        <f t="shared" si="170"/>
        <v>0</v>
      </c>
      <c r="DO140" s="14">
        <f t="shared" si="171"/>
        <v>37.5</v>
      </c>
      <c r="DP140" s="14">
        <f t="shared" si="178"/>
        <v>8</v>
      </c>
      <c r="DQ140" s="14">
        <f t="shared" si="179"/>
        <v>3</v>
      </c>
      <c r="DR140" s="14">
        <f t="shared" si="180"/>
        <v>12</v>
      </c>
      <c r="DU140" s="14">
        <f t="shared" si="172"/>
        <v>1</v>
      </c>
      <c r="DV140" s="14">
        <f t="shared" si="173"/>
        <v>3</v>
      </c>
      <c r="DW140" s="14">
        <f t="shared" si="181"/>
        <v>67</v>
      </c>
      <c r="DX140" s="14" t="str">
        <f t="shared" si="182"/>
        <v>AtkExt</v>
      </c>
      <c r="DY140" s="14">
        <f t="shared" si="183"/>
        <v>84</v>
      </c>
      <c r="DZ140" s="14">
        <f t="shared" si="184"/>
        <v>6</v>
      </c>
      <c r="EA140" s="14" t="str">
        <f t="shared" si="185"/>
        <v>HPExt</v>
      </c>
      <c r="EB140" s="14">
        <f t="shared" si="186"/>
        <v>525</v>
      </c>
      <c r="EC140" s="14">
        <f t="shared" si="187"/>
        <v>37.5</v>
      </c>
      <c r="ED140" s="14">
        <f t="shared" si="188"/>
        <v>8</v>
      </c>
      <c r="EE140" s="14">
        <f t="shared" si="189"/>
        <v>3</v>
      </c>
      <c r="EF140" s="14">
        <f t="shared" si="190"/>
        <v>12</v>
      </c>
      <c r="EG140" s="25" t="s">
        <v>509</v>
      </c>
      <c r="EH140" s="14">
        <f t="shared" si="191"/>
        <v>100</v>
      </c>
      <c r="FD140" s="13">
        <v>136</v>
      </c>
      <c r="FE140" s="13">
        <f t="shared" si="192"/>
        <v>12</v>
      </c>
      <c r="FF140" s="13" t="str">
        <f t="shared" si="174"/>
        <v>90级守护灵洗练-4</v>
      </c>
      <c r="FG140" s="13">
        <f t="shared" si="175"/>
        <v>25</v>
      </c>
      <c r="FH140" s="13">
        <f t="shared" si="149"/>
        <v>4</v>
      </c>
      <c r="FI140" s="13">
        <f t="shared" si="193"/>
        <v>500</v>
      </c>
      <c r="FJ140" s="13" t="str">
        <f t="shared" si="150"/>
        <v>AtkRate</v>
      </c>
      <c r="FK140" s="13">
        <f t="shared" si="194"/>
        <v>1.4E-2</v>
      </c>
      <c r="FL140" s="13">
        <f t="shared" si="176"/>
        <v>0.04</v>
      </c>
    </row>
    <row r="141" spans="100:168" ht="16.5" x14ac:dyDescent="0.2">
      <c r="CV141" s="13">
        <v>137</v>
      </c>
      <c r="CW141" s="14">
        <f t="shared" si="154"/>
        <v>18</v>
      </c>
      <c r="CX141" s="14">
        <f t="shared" si="155"/>
        <v>2</v>
      </c>
      <c r="CY141" s="14">
        <f t="shared" si="156"/>
        <v>1</v>
      </c>
      <c r="CZ141" s="14">
        <f t="shared" si="157"/>
        <v>2</v>
      </c>
      <c r="DA141" s="14">
        <f t="shared" si="158"/>
        <v>2024021</v>
      </c>
      <c r="DB141" s="13" t="str">
        <f t="shared" si="159"/>
        <v>40级守护灵橙色-武器</v>
      </c>
      <c r="DC141" s="14">
        <f t="shared" si="160"/>
        <v>2</v>
      </c>
      <c r="DD141" s="14">
        <f t="shared" si="161"/>
        <v>4</v>
      </c>
      <c r="DE141" s="14">
        <f t="shared" si="162"/>
        <v>20</v>
      </c>
      <c r="DF141" s="14">
        <f t="shared" si="163"/>
        <v>20</v>
      </c>
      <c r="DG141" s="14">
        <f t="shared" si="164"/>
        <v>1</v>
      </c>
      <c r="DH141" s="14" t="str">
        <f t="shared" si="165"/>
        <v/>
      </c>
      <c r="DI141" s="14">
        <f t="shared" si="177"/>
        <v>70</v>
      </c>
      <c r="DJ141" s="14">
        <f t="shared" si="166"/>
        <v>117</v>
      </c>
      <c r="DK141" s="14">
        <f t="shared" si="167"/>
        <v>0</v>
      </c>
      <c r="DL141" s="14">
        <f t="shared" si="168"/>
        <v>0</v>
      </c>
      <c r="DM141" s="14">
        <f t="shared" si="169"/>
        <v>14.1</v>
      </c>
      <c r="DN141" s="14">
        <f t="shared" si="170"/>
        <v>0</v>
      </c>
      <c r="DO141" s="14">
        <f t="shared" si="171"/>
        <v>0</v>
      </c>
      <c r="DP141" s="14">
        <f t="shared" si="178"/>
        <v>8</v>
      </c>
      <c r="DQ141" s="14">
        <f t="shared" si="179"/>
        <v>3</v>
      </c>
      <c r="DR141" s="14">
        <f t="shared" si="180"/>
        <v>22</v>
      </c>
      <c r="DU141" s="14">
        <f t="shared" si="172"/>
        <v>1</v>
      </c>
      <c r="DV141" s="14">
        <f t="shared" si="173"/>
        <v>0</v>
      </c>
      <c r="DW141" s="14">
        <f t="shared" si="181"/>
        <v>70</v>
      </c>
      <c r="DX141" s="14" t="str">
        <f t="shared" si="182"/>
        <v>AtkExt</v>
      </c>
      <c r="DY141" s="14">
        <f t="shared" si="183"/>
        <v>117</v>
      </c>
      <c r="DZ141" s="14">
        <f t="shared" si="184"/>
        <v>14.1</v>
      </c>
      <c r="EA141" s="14" t="str">
        <f t="shared" si="185"/>
        <v/>
      </c>
      <c r="EB141" s="14" t="str">
        <f t="shared" si="186"/>
        <v/>
      </c>
      <c r="EC141" s="14" t="str">
        <f t="shared" si="187"/>
        <v/>
      </c>
      <c r="ED141" s="14">
        <f t="shared" si="188"/>
        <v>8</v>
      </c>
      <c r="EE141" s="14">
        <f t="shared" si="189"/>
        <v>3</v>
      </c>
      <c r="EF141" s="14">
        <f t="shared" si="190"/>
        <v>22</v>
      </c>
      <c r="EG141" s="25" t="s">
        <v>509</v>
      </c>
      <c r="EH141" s="14">
        <f t="shared" si="191"/>
        <v>100</v>
      </c>
      <c r="FD141" s="13">
        <v>137</v>
      </c>
      <c r="FE141" s="13">
        <f t="shared" si="192"/>
        <v>12</v>
      </c>
      <c r="FF141" s="13" t="str">
        <f t="shared" si="174"/>
        <v>90级守护灵洗练-5</v>
      </c>
      <c r="FG141" s="13">
        <f t="shared" si="175"/>
        <v>25</v>
      </c>
      <c r="FH141" s="13">
        <f t="shared" si="149"/>
        <v>5</v>
      </c>
      <c r="FI141" s="13">
        <f t="shared" si="193"/>
        <v>400</v>
      </c>
      <c r="FJ141" s="13" t="str">
        <f t="shared" si="150"/>
        <v>DefRate</v>
      </c>
      <c r="FK141" s="13">
        <f t="shared" si="194"/>
        <v>1.4E-2</v>
      </c>
      <c r="FL141" s="13">
        <f t="shared" si="176"/>
        <v>0.04</v>
      </c>
    </row>
    <row r="142" spans="100:168" ht="16.5" x14ac:dyDescent="0.2">
      <c r="CV142" s="13">
        <v>138</v>
      </c>
      <c r="CW142" s="14">
        <f t="shared" si="154"/>
        <v>18</v>
      </c>
      <c r="CX142" s="14">
        <f t="shared" si="155"/>
        <v>2</v>
      </c>
      <c r="CY142" s="14">
        <f t="shared" si="156"/>
        <v>2</v>
      </c>
      <c r="CZ142" s="14">
        <f t="shared" si="157"/>
        <v>2</v>
      </c>
      <c r="DA142" s="14">
        <f t="shared" si="158"/>
        <v>2024022</v>
      </c>
      <c r="DB142" s="13" t="str">
        <f t="shared" si="159"/>
        <v>40级守护灵橙色-头盔</v>
      </c>
      <c r="DC142" s="14">
        <f t="shared" si="160"/>
        <v>2</v>
      </c>
      <c r="DD142" s="14">
        <f t="shared" si="161"/>
        <v>4</v>
      </c>
      <c r="DE142" s="14">
        <f t="shared" si="162"/>
        <v>20</v>
      </c>
      <c r="DF142" s="14">
        <f t="shared" si="163"/>
        <v>20</v>
      </c>
      <c r="DG142" s="14">
        <f t="shared" si="164"/>
        <v>2</v>
      </c>
      <c r="DH142" s="14" t="str">
        <f t="shared" si="165"/>
        <v/>
      </c>
      <c r="DI142" s="14">
        <f t="shared" si="177"/>
        <v>36</v>
      </c>
      <c r="DJ142" s="14">
        <f t="shared" si="166"/>
        <v>0</v>
      </c>
      <c r="DK142" s="14">
        <f t="shared" si="167"/>
        <v>30</v>
      </c>
      <c r="DL142" s="14">
        <f t="shared" si="168"/>
        <v>0</v>
      </c>
      <c r="DM142" s="14">
        <f t="shared" si="169"/>
        <v>0</v>
      </c>
      <c r="DN142" s="14">
        <f t="shared" si="170"/>
        <v>3.6</v>
      </c>
      <c r="DO142" s="14">
        <f t="shared" si="171"/>
        <v>0</v>
      </c>
      <c r="DP142" s="14">
        <f t="shared" si="178"/>
        <v>8</v>
      </c>
      <c r="DQ142" s="14">
        <f t="shared" si="179"/>
        <v>3</v>
      </c>
      <c r="DR142" s="14">
        <f t="shared" si="180"/>
        <v>22</v>
      </c>
      <c r="DU142" s="14">
        <f t="shared" si="172"/>
        <v>2</v>
      </c>
      <c r="DV142" s="14">
        <f t="shared" si="173"/>
        <v>0</v>
      </c>
      <c r="DW142" s="14">
        <f t="shared" si="181"/>
        <v>36</v>
      </c>
      <c r="DX142" s="14" t="str">
        <f t="shared" si="182"/>
        <v>DefExt</v>
      </c>
      <c r="DY142" s="14">
        <f t="shared" si="183"/>
        <v>30</v>
      </c>
      <c r="DZ142" s="14">
        <f t="shared" si="184"/>
        <v>3.6</v>
      </c>
      <c r="EA142" s="14" t="str">
        <f t="shared" si="185"/>
        <v/>
      </c>
      <c r="EB142" s="14" t="str">
        <f t="shared" si="186"/>
        <v/>
      </c>
      <c r="EC142" s="14" t="str">
        <f t="shared" si="187"/>
        <v/>
      </c>
      <c r="ED142" s="14">
        <f t="shared" si="188"/>
        <v>8</v>
      </c>
      <c r="EE142" s="14">
        <f t="shared" si="189"/>
        <v>3</v>
      </c>
      <c r="EF142" s="14">
        <f t="shared" si="190"/>
        <v>22</v>
      </c>
      <c r="EG142" s="25" t="s">
        <v>509</v>
      </c>
      <c r="EH142" s="14">
        <f t="shared" si="191"/>
        <v>100</v>
      </c>
      <c r="FD142" s="13">
        <v>138</v>
      </c>
      <c r="FE142" s="13">
        <f t="shared" si="192"/>
        <v>12</v>
      </c>
      <c r="FF142" s="13" t="str">
        <f t="shared" si="174"/>
        <v>90级守护灵洗练-6</v>
      </c>
      <c r="FG142" s="13">
        <f t="shared" si="175"/>
        <v>25</v>
      </c>
      <c r="FH142" s="13">
        <f t="shared" si="149"/>
        <v>6</v>
      </c>
      <c r="FI142" s="13">
        <f t="shared" si="193"/>
        <v>500</v>
      </c>
      <c r="FJ142" s="13" t="str">
        <f t="shared" si="150"/>
        <v>HPRate</v>
      </c>
      <c r="FK142" s="13">
        <f t="shared" si="194"/>
        <v>1.4E-2</v>
      </c>
      <c r="FL142" s="13">
        <f t="shared" si="176"/>
        <v>0.04</v>
      </c>
    </row>
    <row r="143" spans="100:168" ht="16.5" x14ac:dyDescent="0.2">
      <c r="CV143" s="13">
        <v>139</v>
      </c>
      <c r="CW143" s="14">
        <f t="shared" si="154"/>
        <v>18</v>
      </c>
      <c r="CX143" s="14">
        <f t="shared" si="155"/>
        <v>2</v>
      </c>
      <c r="CY143" s="14">
        <f t="shared" si="156"/>
        <v>3</v>
      </c>
      <c r="CZ143" s="14">
        <f t="shared" si="157"/>
        <v>2</v>
      </c>
      <c r="DA143" s="14">
        <f t="shared" si="158"/>
        <v>2024023</v>
      </c>
      <c r="DB143" s="13" t="str">
        <f t="shared" si="159"/>
        <v>40级守护灵橙色-肩甲</v>
      </c>
      <c r="DC143" s="14">
        <f t="shared" si="160"/>
        <v>2</v>
      </c>
      <c r="DD143" s="14">
        <f t="shared" si="161"/>
        <v>4</v>
      </c>
      <c r="DE143" s="14">
        <f t="shared" si="162"/>
        <v>20</v>
      </c>
      <c r="DF143" s="14">
        <f t="shared" si="163"/>
        <v>20</v>
      </c>
      <c r="DG143" s="14">
        <f t="shared" si="164"/>
        <v>3</v>
      </c>
      <c r="DH143" s="14" t="str">
        <f t="shared" si="165"/>
        <v/>
      </c>
      <c r="DI143" s="14">
        <f t="shared" si="177"/>
        <v>53</v>
      </c>
      <c r="DJ143" s="14">
        <f t="shared" si="166"/>
        <v>0</v>
      </c>
      <c r="DK143" s="14">
        <f t="shared" si="167"/>
        <v>15</v>
      </c>
      <c r="DL143" s="14">
        <f t="shared" si="168"/>
        <v>294</v>
      </c>
      <c r="DM143" s="14">
        <f t="shared" si="169"/>
        <v>0</v>
      </c>
      <c r="DN143" s="14">
        <f t="shared" si="170"/>
        <v>1.8</v>
      </c>
      <c r="DO143" s="14">
        <f t="shared" si="171"/>
        <v>35.25</v>
      </c>
      <c r="DP143" s="14">
        <f t="shared" si="178"/>
        <v>8</v>
      </c>
      <c r="DQ143" s="14">
        <f t="shared" si="179"/>
        <v>3</v>
      </c>
      <c r="DR143" s="14">
        <f t="shared" si="180"/>
        <v>22</v>
      </c>
      <c r="DU143" s="14">
        <f t="shared" si="172"/>
        <v>2</v>
      </c>
      <c r="DV143" s="14">
        <f t="shared" si="173"/>
        <v>3</v>
      </c>
      <c r="DW143" s="14">
        <f t="shared" si="181"/>
        <v>53</v>
      </c>
      <c r="DX143" s="14" t="str">
        <f t="shared" si="182"/>
        <v>DefExt</v>
      </c>
      <c r="DY143" s="14">
        <f t="shared" si="183"/>
        <v>15</v>
      </c>
      <c r="DZ143" s="14">
        <f t="shared" si="184"/>
        <v>1.8</v>
      </c>
      <c r="EA143" s="14" t="str">
        <f t="shared" si="185"/>
        <v>HPExt</v>
      </c>
      <c r="EB143" s="14">
        <f t="shared" si="186"/>
        <v>294</v>
      </c>
      <c r="EC143" s="14">
        <f t="shared" si="187"/>
        <v>35.25</v>
      </c>
      <c r="ED143" s="14">
        <f t="shared" si="188"/>
        <v>8</v>
      </c>
      <c r="EE143" s="14">
        <f t="shared" si="189"/>
        <v>3</v>
      </c>
      <c r="EF143" s="14">
        <f t="shared" si="190"/>
        <v>22</v>
      </c>
      <c r="EG143" s="25" t="s">
        <v>509</v>
      </c>
      <c r="EH143" s="14">
        <f t="shared" si="191"/>
        <v>100</v>
      </c>
      <c r="FD143" s="13">
        <v>139</v>
      </c>
      <c r="FE143" s="13">
        <f t="shared" si="192"/>
        <v>12</v>
      </c>
      <c r="FF143" s="13" t="str">
        <f t="shared" si="174"/>
        <v>90级守护灵洗练-7</v>
      </c>
      <c r="FG143" s="13">
        <f t="shared" si="175"/>
        <v>25</v>
      </c>
      <c r="FH143" s="13">
        <f t="shared" si="149"/>
        <v>7</v>
      </c>
      <c r="FI143" s="13">
        <f t="shared" si="193"/>
        <v>500</v>
      </c>
      <c r="FJ143" s="13" t="str">
        <f t="shared" si="150"/>
        <v>Crit</v>
      </c>
      <c r="FK143" s="13">
        <f t="shared" si="194"/>
        <v>1.0999999999999999E-2</v>
      </c>
      <c r="FL143" s="13">
        <f t="shared" si="176"/>
        <v>0.03</v>
      </c>
    </row>
    <row r="144" spans="100:168" ht="16.5" x14ac:dyDescent="0.2">
      <c r="CV144" s="13">
        <v>140</v>
      </c>
      <c r="CW144" s="14">
        <f t="shared" si="154"/>
        <v>18</v>
      </c>
      <c r="CX144" s="14">
        <f t="shared" si="155"/>
        <v>2</v>
      </c>
      <c r="CY144" s="14">
        <f t="shared" si="156"/>
        <v>4</v>
      </c>
      <c r="CZ144" s="14">
        <f t="shared" si="157"/>
        <v>2</v>
      </c>
      <c r="DA144" s="14">
        <f t="shared" si="158"/>
        <v>2024024</v>
      </c>
      <c r="DB144" s="13" t="str">
        <f t="shared" si="159"/>
        <v>40级守护灵橙色-衣服</v>
      </c>
      <c r="DC144" s="14">
        <f t="shared" si="160"/>
        <v>2</v>
      </c>
      <c r="DD144" s="14">
        <f t="shared" si="161"/>
        <v>4</v>
      </c>
      <c r="DE144" s="14">
        <f t="shared" si="162"/>
        <v>20</v>
      </c>
      <c r="DF144" s="14">
        <f t="shared" si="163"/>
        <v>20</v>
      </c>
      <c r="DG144" s="14">
        <f t="shared" si="164"/>
        <v>4</v>
      </c>
      <c r="DH144" s="14" t="str">
        <f t="shared" si="165"/>
        <v/>
      </c>
      <c r="DI144" s="14">
        <f t="shared" si="177"/>
        <v>36</v>
      </c>
      <c r="DJ144" s="14">
        <f t="shared" si="166"/>
        <v>0</v>
      </c>
      <c r="DK144" s="14">
        <f t="shared" si="167"/>
        <v>30</v>
      </c>
      <c r="DL144" s="14">
        <f t="shared" si="168"/>
        <v>0</v>
      </c>
      <c r="DM144" s="14">
        <f t="shared" si="169"/>
        <v>0</v>
      </c>
      <c r="DN144" s="14">
        <f t="shared" si="170"/>
        <v>3.6</v>
      </c>
      <c r="DO144" s="14">
        <f t="shared" si="171"/>
        <v>0</v>
      </c>
      <c r="DP144" s="14">
        <f t="shared" si="178"/>
        <v>8</v>
      </c>
      <c r="DQ144" s="14">
        <f t="shared" si="179"/>
        <v>3</v>
      </c>
      <c r="DR144" s="14">
        <f t="shared" si="180"/>
        <v>22</v>
      </c>
      <c r="DU144" s="14">
        <f t="shared" si="172"/>
        <v>2</v>
      </c>
      <c r="DV144" s="14">
        <f t="shared" si="173"/>
        <v>0</v>
      </c>
      <c r="DW144" s="14">
        <f t="shared" si="181"/>
        <v>36</v>
      </c>
      <c r="DX144" s="14" t="str">
        <f t="shared" si="182"/>
        <v>DefExt</v>
      </c>
      <c r="DY144" s="14">
        <f t="shared" si="183"/>
        <v>30</v>
      </c>
      <c r="DZ144" s="14">
        <f t="shared" si="184"/>
        <v>3.6</v>
      </c>
      <c r="EA144" s="14" t="str">
        <f t="shared" si="185"/>
        <v/>
      </c>
      <c r="EB144" s="14" t="str">
        <f t="shared" si="186"/>
        <v/>
      </c>
      <c r="EC144" s="14" t="str">
        <f t="shared" si="187"/>
        <v/>
      </c>
      <c r="ED144" s="14">
        <f t="shared" si="188"/>
        <v>8</v>
      </c>
      <c r="EE144" s="14">
        <f t="shared" si="189"/>
        <v>3</v>
      </c>
      <c r="EF144" s="14">
        <f t="shared" si="190"/>
        <v>22</v>
      </c>
      <c r="EG144" s="25" t="s">
        <v>509</v>
      </c>
      <c r="EH144" s="14">
        <f t="shared" si="191"/>
        <v>100</v>
      </c>
      <c r="FD144" s="13">
        <v>140</v>
      </c>
      <c r="FE144" s="13">
        <f t="shared" si="192"/>
        <v>12</v>
      </c>
      <c r="FF144" s="13" t="str">
        <f t="shared" si="174"/>
        <v>90级守护灵洗练-8</v>
      </c>
      <c r="FG144" s="13">
        <f t="shared" si="175"/>
        <v>25</v>
      </c>
      <c r="FH144" s="13">
        <f t="shared" si="149"/>
        <v>8</v>
      </c>
      <c r="FI144" s="13">
        <f t="shared" si="193"/>
        <v>500</v>
      </c>
      <c r="FJ144" s="13" t="str">
        <f t="shared" si="150"/>
        <v>CritRate</v>
      </c>
      <c r="FK144" s="13">
        <f t="shared" si="194"/>
        <v>2.8000000000000001E-2</v>
      </c>
      <c r="FL144" s="13">
        <f t="shared" si="176"/>
        <v>0.08</v>
      </c>
    </row>
    <row r="145" spans="100:168" ht="16.5" x14ac:dyDescent="0.2">
      <c r="CV145" s="13">
        <v>141</v>
      </c>
      <c r="CW145" s="14">
        <f t="shared" si="154"/>
        <v>18</v>
      </c>
      <c r="CX145" s="14">
        <f t="shared" si="155"/>
        <v>2</v>
      </c>
      <c r="CY145" s="14">
        <f t="shared" si="156"/>
        <v>5</v>
      </c>
      <c r="CZ145" s="14">
        <f t="shared" si="157"/>
        <v>2</v>
      </c>
      <c r="DA145" s="14">
        <f t="shared" si="158"/>
        <v>2024025</v>
      </c>
      <c r="DB145" s="13" t="str">
        <f t="shared" si="159"/>
        <v>40级守护灵橙色-鞋子</v>
      </c>
      <c r="DC145" s="14">
        <f t="shared" si="160"/>
        <v>2</v>
      </c>
      <c r="DD145" s="14">
        <f t="shared" si="161"/>
        <v>4</v>
      </c>
      <c r="DE145" s="14">
        <f t="shared" si="162"/>
        <v>20</v>
      </c>
      <c r="DF145" s="14">
        <f t="shared" si="163"/>
        <v>20</v>
      </c>
      <c r="DG145" s="14">
        <f t="shared" si="164"/>
        <v>5</v>
      </c>
      <c r="DH145" s="14" t="str">
        <f t="shared" si="165"/>
        <v/>
      </c>
      <c r="DI145" s="14">
        <f t="shared" si="177"/>
        <v>70</v>
      </c>
      <c r="DJ145" s="14">
        <f t="shared" si="166"/>
        <v>0</v>
      </c>
      <c r="DK145" s="14">
        <f t="shared" si="167"/>
        <v>0</v>
      </c>
      <c r="DL145" s="14">
        <f t="shared" si="168"/>
        <v>588</v>
      </c>
      <c r="DM145" s="14">
        <f t="shared" si="169"/>
        <v>0</v>
      </c>
      <c r="DN145" s="14">
        <f t="shared" si="170"/>
        <v>0</v>
      </c>
      <c r="DO145" s="14">
        <f t="shared" si="171"/>
        <v>70.5</v>
      </c>
      <c r="DP145" s="14">
        <f t="shared" si="178"/>
        <v>8</v>
      </c>
      <c r="DQ145" s="14">
        <f t="shared" si="179"/>
        <v>3</v>
      </c>
      <c r="DR145" s="14">
        <f t="shared" si="180"/>
        <v>22</v>
      </c>
      <c r="DU145" s="14">
        <f t="shared" si="172"/>
        <v>3</v>
      </c>
      <c r="DV145" s="14">
        <f t="shared" si="173"/>
        <v>0</v>
      </c>
      <c r="DW145" s="14">
        <f t="shared" si="181"/>
        <v>70</v>
      </c>
      <c r="DX145" s="14" t="str">
        <f t="shared" si="182"/>
        <v>HPExt</v>
      </c>
      <c r="DY145" s="14">
        <f t="shared" si="183"/>
        <v>588</v>
      </c>
      <c r="DZ145" s="14">
        <f t="shared" si="184"/>
        <v>70.5</v>
      </c>
      <c r="EA145" s="14" t="str">
        <f t="shared" si="185"/>
        <v/>
      </c>
      <c r="EB145" s="14" t="str">
        <f t="shared" si="186"/>
        <v/>
      </c>
      <c r="EC145" s="14" t="str">
        <f t="shared" si="187"/>
        <v/>
      </c>
      <c r="ED145" s="14">
        <f t="shared" si="188"/>
        <v>8</v>
      </c>
      <c r="EE145" s="14">
        <f t="shared" si="189"/>
        <v>3</v>
      </c>
      <c r="EF145" s="14">
        <f t="shared" si="190"/>
        <v>22</v>
      </c>
      <c r="EG145" s="25" t="s">
        <v>509</v>
      </c>
      <c r="EH145" s="14">
        <f t="shared" si="191"/>
        <v>100</v>
      </c>
      <c r="FD145" s="13">
        <v>141</v>
      </c>
      <c r="FE145" s="13">
        <f t="shared" si="192"/>
        <v>12</v>
      </c>
      <c r="FF145" s="13" t="str">
        <f t="shared" si="174"/>
        <v>90级守护灵洗练-9</v>
      </c>
      <c r="FG145" s="13">
        <f t="shared" si="175"/>
        <v>25</v>
      </c>
      <c r="FH145" s="13">
        <f t="shared" si="149"/>
        <v>9</v>
      </c>
      <c r="FI145" s="13">
        <f t="shared" si="193"/>
        <v>500</v>
      </c>
      <c r="FJ145" s="13" t="str">
        <f t="shared" si="150"/>
        <v>DefIgnor</v>
      </c>
      <c r="FK145" s="13">
        <f t="shared" si="194"/>
        <v>1.0999999999999999E-2</v>
      </c>
      <c r="FL145" s="13">
        <f t="shared" si="176"/>
        <v>0.03</v>
      </c>
    </row>
    <row r="146" spans="100:168" ht="16.5" x14ac:dyDescent="0.2">
      <c r="CV146" s="13">
        <v>142</v>
      </c>
      <c r="CW146" s="14">
        <f t="shared" si="154"/>
        <v>18</v>
      </c>
      <c r="CX146" s="14">
        <f t="shared" si="155"/>
        <v>2</v>
      </c>
      <c r="CY146" s="14">
        <f t="shared" si="156"/>
        <v>6</v>
      </c>
      <c r="CZ146" s="14">
        <f t="shared" si="157"/>
        <v>2</v>
      </c>
      <c r="DA146" s="14">
        <f t="shared" si="158"/>
        <v>2024026</v>
      </c>
      <c r="DB146" s="13" t="str">
        <f t="shared" si="159"/>
        <v>40级守护灵橙色-护手</v>
      </c>
      <c r="DC146" s="14">
        <f t="shared" si="160"/>
        <v>2</v>
      </c>
      <c r="DD146" s="14">
        <f t="shared" si="161"/>
        <v>4</v>
      </c>
      <c r="DE146" s="14">
        <f t="shared" si="162"/>
        <v>20</v>
      </c>
      <c r="DF146" s="14">
        <f t="shared" si="163"/>
        <v>20</v>
      </c>
      <c r="DG146" s="14">
        <f t="shared" si="164"/>
        <v>6</v>
      </c>
      <c r="DH146" s="14" t="str">
        <f t="shared" si="165"/>
        <v/>
      </c>
      <c r="DI146" s="14">
        <f t="shared" si="177"/>
        <v>70</v>
      </c>
      <c r="DJ146" s="14">
        <f t="shared" si="166"/>
        <v>0</v>
      </c>
      <c r="DK146" s="14">
        <f t="shared" si="167"/>
        <v>0</v>
      </c>
      <c r="DL146" s="14">
        <f t="shared" si="168"/>
        <v>588</v>
      </c>
      <c r="DM146" s="14">
        <f t="shared" si="169"/>
        <v>0</v>
      </c>
      <c r="DN146" s="14">
        <f t="shared" si="170"/>
        <v>0</v>
      </c>
      <c r="DO146" s="14">
        <f t="shared" si="171"/>
        <v>70.5</v>
      </c>
      <c r="DP146" s="14">
        <f t="shared" si="178"/>
        <v>8</v>
      </c>
      <c r="DQ146" s="14">
        <f t="shared" si="179"/>
        <v>3</v>
      </c>
      <c r="DR146" s="14">
        <f t="shared" si="180"/>
        <v>22</v>
      </c>
      <c r="DU146" s="14">
        <f t="shared" si="172"/>
        <v>3</v>
      </c>
      <c r="DV146" s="14">
        <f t="shared" si="173"/>
        <v>0</v>
      </c>
      <c r="DW146" s="14">
        <f t="shared" si="181"/>
        <v>70</v>
      </c>
      <c r="DX146" s="14" t="str">
        <f t="shared" si="182"/>
        <v>HPExt</v>
      </c>
      <c r="DY146" s="14">
        <f t="shared" si="183"/>
        <v>588</v>
      </c>
      <c r="DZ146" s="14">
        <f t="shared" si="184"/>
        <v>70.5</v>
      </c>
      <c r="EA146" s="14" t="str">
        <f t="shared" si="185"/>
        <v/>
      </c>
      <c r="EB146" s="14" t="str">
        <f t="shared" si="186"/>
        <v/>
      </c>
      <c r="EC146" s="14" t="str">
        <f t="shared" si="187"/>
        <v/>
      </c>
      <c r="ED146" s="14">
        <f t="shared" si="188"/>
        <v>8</v>
      </c>
      <c r="EE146" s="14">
        <f t="shared" si="189"/>
        <v>3</v>
      </c>
      <c r="EF146" s="14">
        <f t="shared" si="190"/>
        <v>22</v>
      </c>
      <c r="EG146" s="25" t="s">
        <v>509</v>
      </c>
      <c r="EH146" s="14">
        <f t="shared" si="191"/>
        <v>100</v>
      </c>
      <c r="FD146" s="13">
        <v>142</v>
      </c>
      <c r="FE146" s="13">
        <f t="shared" si="192"/>
        <v>12</v>
      </c>
      <c r="FF146" s="13" t="str">
        <f t="shared" si="174"/>
        <v>90级守护灵洗练-10</v>
      </c>
      <c r="FG146" s="13">
        <f t="shared" si="175"/>
        <v>25</v>
      </c>
      <c r="FH146" s="13">
        <f t="shared" si="149"/>
        <v>10</v>
      </c>
      <c r="FI146" s="13">
        <f t="shared" si="193"/>
        <v>500</v>
      </c>
      <c r="FJ146" s="13" t="str">
        <f t="shared" si="150"/>
        <v>Block</v>
      </c>
      <c r="FK146" s="13">
        <f t="shared" si="194"/>
        <v>1.0999999999999999E-2</v>
      </c>
      <c r="FL146" s="13">
        <f t="shared" si="176"/>
        <v>0.03</v>
      </c>
    </row>
    <row r="147" spans="100:168" ht="16.5" x14ac:dyDescent="0.2">
      <c r="CV147" s="13">
        <v>143</v>
      </c>
      <c r="CW147" s="14">
        <f t="shared" si="154"/>
        <v>18</v>
      </c>
      <c r="CX147" s="14">
        <f t="shared" si="155"/>
        <v>2</v>
      </c>
      <c r="CY147" s="14">
        <f t="shared" si="156"/>
        <v>7</v>
      </c>
      <c r="CZ147" s="14">
        <f t="shared" si="157"/>
        <v>2</v>
      </c>
      <c r="DA147" s="14">
        <f t="shared" si="158"/>
        <v>2024027</v>
      </c>
      <c r="DB147" s="13" t="str">
        <f t="shared" si="159"/>
        <v>40级守护灵橙色-项链</v>
      </c>
      <c r="DC147" s="14">
        <f t="shared" si="160"/>
        <v>2</v>
      </c>
      <c r="DD147" s="14">
        <f t="shared" si="161"/>
        <v>4</v>
      </c>
      <c r="DE147" s="14">
        <f t="shared" si="162"/>
        <v>20</v>
      </c>
      <c r="DF147" s="14">
        <f t="shared" si="163"/>
        <v>20</v>
      </c>
      <c r="DG147" s="14">
        <f t="shared" si="164"/>
        <v>7</v>
      </c>
      <c r="DH147" s="14" t="str">
        <f t="shared" si="165"/>
        <v/>
      </c>
      <c r="DI147" s="14">
        <f t="shared" si="177"/>
        <v>53</v>
      </c>
      <c r="DJ147" s="14">
        <f t="shared" si="166"/>
        <v>39</v>
      </c>
      <c r="DK147" s="14">
        <f t="shared" si="167"/>
        <v>25</v>
      </c>
      <c r="DL147" s="14">
        <f t="shared" si="168"/>
        <v>0</v>
      </c>
      <c r="DM147" s="14">
        <f t="shared" si="169"/>
        <v>4.7</v>
      </c>
      <c r="DN147" s="14">
        <f t="shared" si="170"/>
        <v>3</v>
      </c>
      <c r="DO147" s="14">
        <f t="shared" si="171"/>
        <v>0</v>
      </c>
      <c r="DP147" s="14">
        <f t="shared" si="178"/>
        <v>8</v>
      </c>
      <c r="DQ147" s="14">
        <f t="shared" si="179"/>
        <v>3</v>
      </c>
      <c r="DR147" s="14">
        <f t="shared" si="180"/>
        <v>22</v>
      </c>
      <c r="DU147" s="14">
        <f t="shared" si="172"/>
        <v>1</v>
      </c>
      <c r="DV147" s="14">
        <f t="shared" si="173"/>
        <v>2</v>
      </c>
      <c r="DW147" s="14">
        <f t="shared" si="181"/>
        <v>53</v>
      </c>
      <c r="DX147" s="14" t="str">
        <f t="shared" si="182"/>
        <v>AtkExt</v>
      </c>
      <c r="DY147" s="14">
        <f t="shared" si="183"/>
        <v>39</v>
      </c>
      <c r="DZ147" s="14">
        <f t="shared" si="184"/>
        <v>4.7</v>
      </c>
      <c r="EA147" s="14" t="str">
        <f t="shared" si="185"/>
        <v>DefExt</v>
      </c>
      <c r="EB147" s="14">
        <f t="shared" si="186"/>
        <v>25</v>
      </c>
      <c r="EC147" s="14">
        <f t="shared" si="187"/>
        <v>3</v>
      </c>
      <c r="ED147" s="14">
        <f t="shared" si="188"/>
        <v>8</v>
      </c>
      <c r="EE147" s="14">
        <f t="shared" si="189"/>
        <v>3</v>
      </c>
      <c r="EF147" s="14">
        <f t="shared" si="190"/>
        <v>22</v>
      </c>
      <c r="EG147" s="25" t="s">
        <v>509</v>
      </c>
      <c r="EH147" s="14">
        <f t="shared" si="191"/>
        <v>100</v>
      </c>
      <c r="FD147" s="13">
        <v>143</v>
      </c>
      <c r="FE147" s="13">
        <f t="shared" si="192"/>
        <v>12</v>
      </c>
      <c r="FF147" s="13" t="str">
        <f t="shared" si="174"/>
        <v>90级守护灵洗练-11</v>
      </c>
      <c r="FG147" s="13">
        <f t="shared" si="175"/>
        <v>25</v>
      </c>
      <c r="FH147" s="13">
        <f t="shared" si="149"/>
        <v>11</v>
      </c>
      <c r="FI147" s="13">
        <f t="shared" si="193"/>
        <v>500</v>
      </c>
      <c r="FJ147" s="13" t="str">
        <f t="shared" si="150"/>
        <v>EffectHit</v>
      </c>
      <c r="FK147" s="13">
        <f t="shared" si="194"/>
        <v>1.7999999999999999E-2</v>
      </c>
      <c r="FL147" s="13">
        <f t="shared" si="176"/>
        <v>0.05</v>
      </c>
    </row>
    <row r="148" spans="100:168" ht="16.5" x14ac:dyDescent="0.2">
      <c r="CV148" s="13">
        <v>144</v>
      </c>
      <c r="CW148" s="14">
        <f t="shared" si="154"/>
        <v>18</v>
      </c>
      <c r="CX148" s="14">
        <f t="shared" si="155"/>
        <v>2</v>
      </c>
      <c r="CY148" s="14">
        <f t="shared" si="156"/>
        <v>8</v>
      </c>
      <c r="CZ148" s="14">
        <f t="shared" si="157"/>
        <v>2</v>
      </c>
      <c r="DA148" s="14">
        <f t="shared" si="158"/>
        <v>2024028</v>
      </c>
      <c r="DB148" s="13" t="str">
        <f t="shared" si="159"/>
        <v>40级守护灵橙色-戒指</v>
      </c>
      <c r="DC148" s="14">
        <f t="shared" si="160"/>
        <v>2</v>
      </c>
      <c r="DD148" s="14">
        <f t="shared" si="161"/>
        <v>4</v>
      </c>
      <c r="DE148" s="14">
        <f t="shared" si="162"/>
        <v>20</v>
      </c>
      <c r="DF148" s="14">
        <f t="shared" si="163"/>
        <v>20</v>
      </c>
      <c r="DG148" s="14">
        <f t="shared" si="164"/>
        <v>8</v>
      </c>
      <c r="DH148" s="14" t="str">
        <f t="shared" si="165"/>
        <v/>
      </c>
      <c r="DI148" s="14">
        <f t="shared" si="177"/>
        <v>82</v>
      </c>
      <c r="DJ148" s="14">
        <f t="shared" si="166"/>
        <v>39</v>
      </c>
      <c r="DK148" s="14">
        <f t="shared" si="167"/>
        <v>0</v>
      </c>
      <c r="DL148" s="14">
        <f t="shared" si="168"/>
        <v>490</v>
      </c>
      <c r="DM148" s="14">
        <f t="shared" si="169"/>
        <v>4.7</v>
      </c>
      <c r="DN148" s="14">
        <f t="shared" si="170"/>
        <v>0</v>
      </c>
      <c r="DO148" s="14">
        <f t="shared" si="171"/>
        <v>58.75</v>
      </c>
      <c r="DP148" s="14">
        <f t="shared" si="178"/>
        <v>8</v>
      </c>
      <c r="DQ148" s="14">
        <f t="shared" si="179"/>
        <v>3</v>
      </c>
      <c r="DR148" s="14">
        <f t="shared" si="180"/>
        <v>22</v>
      </c>
      <c r="DU148" s="14">
        <f t="shared" si="172"/>
        <v>1</v>
      </c>
      <c r="DV148" s="14">
        <f t="shared" si="173"/>
        <v>3</v>
      </c>
      <c r="DW148" s="14">
        <f t="shared" si="181"/>
        <v>82</v>
      </c>
      <c r="DX148" s="14" t="str">
        <f t="shared" si="182"/>
        <v>AtkExt</v>
      </c>
      <c r="DY148" s="14">
        <f t="shared" si="183"/>
        <v>39</v>
      </c>
      <c r="DZ148" s="14">
        <f t="shared" si="184"/>
        <v>4.7</v>
      </c>
      <c r="EA148" s="14" t="str">
        <f t="shared" si="185"/>
        <v>HPExt</v>
      </c>
      <c r="EB148" s="14">
        <f t="shared" si="186"/>
        <v>490</v>
      </c>
      <c r="EC148" s="14">
        <f t="shared" si="187"/>
        <v>58.75</v>
      </c>
      <c r="ED148" s="14">
        <f t="shared" si="188"/>
        <v>8</v>
      </c>
      <c r="EE148" s="14">
        <f t="shared" si="189"/>
        <v>3</v>
      </c>
      <c r="EF148" s="14">
        <f t="shared" si="190"/>
        <v>22</v>
      </c>
      <c r="EG148" s="25" t="s">
        <v>509</v>
      </c>
      <c r="EH148" s="14">
        <f t="shared" si="191"/>
        <v>100</v>
      </c>
      <c r="FD148" s="13">
        <v>144</v>
      </c>
      <c r="FE148" s="13">
        <f t="shared" si="192"/>
        <v>12</v>
      </c>
      <c r="FF148" s="13" t="str">
        <f t="shared" si="174"/>
        <v>90级守护灵洗练-12</v>
      </c>
      <c r="FG148" s="13">
        <f t="shared" si="175"/>
        <v>25</v>
      </c>
      <c r="FH148" s="13">
        <f t="shared" si="149"/>
        <v>12</v>
      </c>
      <c r="FI148" s="13">
        <f t="shared" si="193"/>
        <v>500</v>
      </c>
      <c r="FJ148" s="13" t="str">
        <f t="shared" si="150"/>
        <v>EffectResist</v>
      </c>
      <c r="FK148" s="13">
        <f t="shared" si="194"/>
        <v>1.7999999999999999E-2</v>
      </c>
      <c r="FL148" s="13">
        <f t="shared" si="176"/>
        <v>0.05</v>
      </c>
    </row>
    <row r="149" spans="100:168" ht="16.5" x14ac:dyDescent="0.2">
      <c r="CV149" s="13">
        <v>145</v>
      </c>
      <c r="CW149" s="14">
        <f t="shared" si="154"/>
        <v>19</v>
      </c>
      <c r="CX149" s="14">
        <f t="shared" si="155"/>
        <v>3</v>
      </c>
      <c r="CY149" s="14">
        <f t="shared" si="156"/>
        <v>1</v>
      </c>
      <c r="CZ149" s="14">
        <f t="shared" si="157"/>
        <v>2</v>
      </c>
      <c r="DA149" s="14">
        <f t="shared" si="158"/>
        <v>2024031</v>
      </c>
      <c r="DB149" s="13" t="str">
        <f t="shared" si="159"/>
        <v>40级寄灵人橙色套1-武器</v>
      </c>
      <c r="DC149" s="14">
        <f t="shared" si="160"/>
        <v>1</v>
      </c>
      <c r="DD149" s="14">
        <f t="shared" si="161"/>
        <v>4</v>
      </c>
      <c r="DE149" s="14">
        <f t="shared" si="162"/>
        <v>40</v>
      </c>
      <c r="DF149" s="14">
        <f t="shared" si="163"/>
        <v>40</v>
      </c>
      <c r="DG149" s="14">
        <f t="shared" si="164"/>
        <v>1</v>
      </c>
      <c r="DH149" s="14">
        <f t="shared" si="165"/>
        <v>1021</v>
      </c>
      <c r="DI149" s="14">
        <f t="shared" si="177"/>
        <v>135</v>
      </c>
      <c r="DJ149" s="14">
        <f t="shared" si="166"/>
        <v>252</v>
      </c>
      <c r="DK149" s="14">
        <f t="shared" si="167"/>
        <v>0</v>
      </c>
      <c r="DL149" s="14">
        <f t="shared" si="168"/>
        <v>0</v>
      </c>
      <c r="DM149" s="14">
        <f t="shared" si="169"/>
        <v>18</v>
      </c>
      <c r="DN149" s="14">
        <f t="shared" si="170"/>
        <v>0</v>
      </c>
      <c r="DO149" s="14">
        <f t="shared" si="171"/>
        <v>0</v>
      </c>
      <c r="DP149" s="14">
        <f t="shared" si="178"/>
        <v>8</v>
      </c>
      <c r="DQ149" s="14">
        <f t="shared" si="179"/>
        <v>3</v>
      </c>
      <c r="DR149" s="14">
        <f t="shared" si="180"/>
        <v>12</v>
      </c>
      <c r="DU149" s="14">
        <f t="shared" si="172"/>
        <v>1</v>
      </c>
      <c r="DV149" s="14">
        <f t="shared" si="173"/>
        <v>0</v>
      </c>
      <c r="DW149" s="14">
        <f t="shared" si="181"/>
        <v>135</v>
      </c>
      <c r="DX149" s="14" t="str">
        <f t="shared" si="182"/>
        <v>AtkExt</v>
      </c>
      <c r="DY149" s="14">
        <f t="shared" si="183"/>
        <v>252</v>
      </c>
      <c r="DZ149" s="14">
        <f t="shared" si="184"/>
        <v>18</v>
      </c>
      <c r="EA149" s="14" t="str">
        <f t="shared" si="185"/>
        <v/>
      </c>
      <c r="EB149" s="14" t="str">
        <f t="shared" si="186"/>
        <v/>
      </c>
      <c r="EC149" s="14" t="str">
        <f t="shared" si="187"/>
        <v/>
      </c>
      <c r="ED149" s="14">
        <f t="shared" si="188"/>
        <v>8</v>
      </c>
      <c r="EE149" s="14">
        <f t="shared" si="189"/>
        <v>3</v>
      </c>
      <c r="EF149" s="14">
        <f t="shared" si="190"/>
        <v>12</v>
      </c>
      <c r="EG149" s="25" t="s">
        <v>509</v>
      </c>
      <c r="EH149" s="14">
        <f t="shared" si="191"/>
        <v>100</v>
      </c>
      <c r="FD149" s="13"/>
      <c r="FE149" s="13"/>
      <c r="FF149" s="13"/>
      <c r="FG149" s="13"/>
      <c r="FH149" s="13"/>
      <c r="FI149" s="13"/>
      <c r="FJ149" s="13"/>
      <c r="FK149" s="13"/>
      <c r="FL149" s="13"/>
    </row>
    <row r="150" spans="100:168" ht="16.5" x14ac:dyDescent="0.2">
      <c r="CV150" s="13">
        <v>146</v>
      </c>
      <c r="CW150" s="14">
        <f t="shared" si="154"/>
        <v>19</v>
      </c>
      <c r="CX150" s="14">
        <f t="shared" si="155"/>
        <v>3</v>
      </c>
      <c r="CY150" s="14">
        <f t="shared" si="156"/>
        <v>2</v>
      </c>
      <c r="CZ150" s="14">
        <f t="shared" si="157"/>
        <v>2</v>
      </c>
      <c r="DA150" s="14">
        <f t="shared" si="158"/>
        <v>2024032</v>
      </c>
      <c r="DB150" s="13" t="str">
        <f t="shared" si="159"/>
        <v>40级寄灵人橙色套1-头盔</v>
      </c>
      <c r="DC150" s="14">
        <f t="shared" si="160"/>
        <v>1</v>
      </c>
      <c r="DD150" s="14">
        <f t="shared" si="161"/>
        <v>4</v>
      </c>
      <c r="DE150" s="14">
        <f t="shared" si="162"/>
        <v>40</v>
      </c>
      <c r="DF150" s="14">
        <f t="shared" si="163"/>
        <v>40</v>
      </c>
      <c r="DG150" s="14">
        <f t="shared" si="164"/>
        <v>2</v>
      </c>
      <c r="DH150" s="14">
        <f t="shared" si="165"/>
        <v>1021</v>
      </c>
      <c r="DI150" s="14">
        <f t="shared" si="177"/>
        <v>67</v>
      </c>
      <c r="DJ150" s="14">
        <f t="shared" si="166"/>
        <v>0</v>
      </c>
      <c r="DK150" s="14">
        <f t="shared" si="167"/>
        <v>65</v>
      </c>
      <c r="DL150" s="14">
        <f t="shared" si="168"/>
        <v>0</v>
      </c>
      <c r="DM150" s="14">
        <f t="shared" si="169"/>
        <v>0</v>
      </c>
      <c r="DN150" s="14">
        <f t="shared" si="170"/>
        <v>4.5</v>
      </c>
      <c r="DO150" s="14">
        <f t="shared" si="171"/>
        <v>0</v>
      </c>
      <c r="DP150" s="14">
        <f t="shared" si="178"/>
        <v>8</v>
      </c>
      <c r="DQ150" s="14">
        <f t="shared" si="179"/>
        <v>3</v>
      </c>
      <c r="DR150" s="14">
        <f t="shared" si="180"/>
        <v>12</v>
      </c>
      <c r="DU150" s="14">
        <f t="shared" si="172"/>
        <v>2</v>
      </c>
      <c r="DV150" s="14">
        <f t="shared" si="173"/>
        <v>0</v>
      </c>
      <c r="DW150" s="14">
        <f t="shared" si="181"/>
        <v>67</v>
      </c>
      <c r="DX150" s="14" t="str">
        <f t="shared" si="182"/>
        <v>DefExt</v>
      </c>
      <c r="DY150" s="14">
        <f t="shared" si="183"/>
        <v>65</v>
      </c>
      <c r="DZ150" s="14">
        <f t="shared" si="184"/>
        <v>4.5</v>
      </c>
      <c r="EA150" s="14" t="str">
        <f t="shared" si="185"/>
        <v/>
      </c>
      <c r="EB150" s="14" t="str">
        <f t="shared" si="186"/>
        <v/>
      </c>
      <c r="EC150" s="14" t="str">
        <f t="shared" si="187"/>
        <v/>
      </c>
      <c r="ED150" s="14">
        <f t="shared" si="188"/>
        <v>8</v>
      </c>
      <c r="EE150" s="14">
        <f t="shared" si="189"/>
        <v>3</v>
      </c>
      <c r="EF150" s="14">
        <f t="shared" si="190"/>
        <v>12</v>
      </c>
      <c r="EG150" s="25" t="s">
        <v>509</v>
      </c>
      <c r="EH150" s="14">
        <f t="shared" si="191"/>
        <v>100</v>
      </c>
    </row>
    <row r="151" spans="100:168" ht="16.5" x14ac:dyDescent="0.2">
      <c r="CV151" s="13">
        <v>147</v>
      </c>
      <c r="CW151" s="14">
        <f t="shared" si="154"/>
        <v>19</v>
      </c>
      <c r="CX151" s="14">
        <f t="shared" si="155"/>
        <v>3</v>
      </c>
      <c r="CY151" s="14">
        <f t="shared" si="156"/>
        <v>3</v>
      </c>
      <c r="CZ151" s="14">
        <f t="shared" si="157"/>
        <v>2</v>
      </c>
      <c r="DA151" s="14">
        <f t="shared" si="158"/>
        <v>2024033</v>
      </c>
      <c r="DB151" s="13" t="str">
        <f t="shared" si="159"/>
        <v>40级寄灵人橙色套1-肩甲</v>
      </c>
      <c r="DC151" s="14">
        <f t="shared" si="160"/>
        <v>1</v>
      </c>
      <c r="DD151" s="14">
        <f t="shared" si="161"/>
        <v>4</v>
      </c>
      <c r="DE151" s="14">
        <f t="shared" si="162"/>
        <v>40</v>
      </c>
      <c r="DF151" s="14">
        <f t="shared" si="163"/>
        <v>40</v>
      </c>
      <c r="DG151" s="14">
        <f t="shared" si="164"/>
        <v>3</v>
      </c>
      <c r="DH151" s="14">
        <f t="shared" si="165"/>
        <v>1021</v>
      </c>
      <c r="DI151" s="14">
        <f t="shared" si="177"/>
        <v>67</v>
      </c>
      <c r="DJ151" s="14">
        <f t="shared" si="166"/>
        <v>0</v>
      </c>
      <c r="DK151" s="14">
        <f t="shared" si="167"/>
        <v>32</v>
      </c>
      <c r="DL151" s="14">
        <f t="shared" si="168"/>
        <v>315</v>
      </c>
      <c r="DM151" s="14">
        <f t="shared" si="169"/>
        <v>0</v>
      </c>
      <c r="DN151" s="14">
        <f t="shared" si="170"/>
        <v>2.25</v>
      </c>
      <c r="DO151" s="14">
        <f t="shared" si="171"/>
        <v>22.5</v>
      </c>
      <c r="DP151" s="14">
        <f t="shared" si="178"/>
        <v>8</v>
      </c>
      <c r="DQ151" s="14">
        <f t="shared" si="179"/>
        <v>3</v>
      </c>
      <c r="DR151" s="14">
        <f t="shared" si="180"/>
        <v>12</v>
      </c>
      <c r="DU151" s="14">
        <f t="shared" si="172"/>
        <v>2</v>
      </c>
      <c r="DV151" s="14">
        <f t="shared" si="173"/>
        <v>3</v>
      </c>
      <c r="DW151" s="14">
        <f t="shared" si="181"/>
        <v>67</v>
      </c>
      <c r="DX151" s="14" t="str">
        <f t="shared" si="182"/>
        <v>DefExt</v>
      </c>
      <c r="DY151" s="14">
        <f t="shared" si="183"/>
        <v>32</v>
      </c>
      <c r="DZ151" s="14">
        <f t="shared" si="184"/>
        <v>2.25</v>
      </c>
      <c r="EA151" s="14" t="str">
        <f t="shared" si="185"/>
        <v>HPExt</v>
      </c>
      <c r="EB151" s="14">
        <f t="shared" si="186"/>
        <v>315</v>
      </c>
      <c r="EC151" s="14">
        <f t="shared" si="187"/>
        <v>22.5</v>
      </c>
      <c r="ED151" s="14">
        <f t="shared" si="188"/>
        <v>8</v>
      </c>
      <c r="EE151" s="14">
        <f t="shared" si="189"/>
        <v>3</v>
      </c>
      <c r="EF151" s="14">
        <f t="shared" si="190"/>
        <v>12</v>
      </c>
      <c r="EG151" s="25" t="s">
        <v>509</v>
      </c>
      <c r="EH151" s="14">
        <f t="shared" si="191"/>
        <v>100</v>
      </c>
    </row>
    <row r="152" spans="100:168" ht="16.5" x14ac:dyDescent="0.2">
      <c r="CV152" s="13">
        <v>148</v>
      </c>
      <c r="CW152" s="14">
        <f t="shared" si="154"/>
        <v>19</v>
      </c>
      <c r="CX152" s="14">
        <f t="shared" si="155"/>
        <v>3</v>
      </c>
      <c r="CY152" s="14">
        <f t="shared" si="156"/>
        <v>4</v>
      </c>
      <c r="CZ152" s="14">
        <f t="shared" si="157"/>
        <v>2</v>
      </c>
      <c r="DA152" s="14">
        <f t="shared" si="158"/>
        <v>2024034</v>
      </c>
      <c r="DB152" s="13" t="str">
        <f t="shared" si="159"/>
        <v>40级寄灵人橙色套1-衣服</v>
      </c>
      <c r="DC152" s="14">
        <f t="shared" si="160"/>
        <v>1</v>
      </c>
      <c r="DD152" s="14">
        <f t="shared" si="161"/>
        <v>4</v>
      </c>
      <c r="DE152" s="14">
        <f t="shared" si="162"/>
        <v>40</v>
      </c>
      <c r="DF152" s="14">
        <f t="shared" si="163"/>
        <v>40</v>
      </c>
      <c r="DG152" s="14">
        <f t="shared" si="164"/>
        <v>4</v>
      </c>
      <c r="DH152" s="14">
        <f t="shared" si="165"/>
        <v>1021</v>
      </c>
      <c r="DI152" s="14">
        <f t="shared" si="177"/>
        <v>67</v>
      </c>
      <c r="DJ152" s="14">
        <f t="shared" si="166"/>
        <v>0</v>
      </c>
      <c r="DK152" s="14">
        <f t="shared" si="167"/>
        <v>65</v>
      </c>
      <c r="DL152" s="14">
        <f t="shared" si="168"/>
        <v>0</v>
      </c>
      <c r="DM152" s="14">
        <f t="shared" si="169"/>
        <v>0</v>
      </c>
      <c r="DN152" s="14">
        <f t="shared" si="170"/>
        <v>4.5</v>
      </c>
      <c r="DO152" s="14">
        <f t="shared" si="171"/>
        <v>0</v>
      </c>
      <c r="DP152" s="14">
        <f t="shared" si="178"/>
        <v>8</v>
      </c>
      <c r="DQ152" s="14">
        <f t="shared" si="179"/>
        <v>3</v>
      </c>
      <c r="DR152" s="14">
        <f t="shared" si="180"/>
        <v>12</v>
      </c>
      <c r="DU152" s="14">
        <f t="shared" si="172"/>
        <v>2</v>
      </c>
      <c r="DV152" s="14">
        <f t="shared" si="173"/>
        <v>0</v>
      </c>
      <c r="DW152" s="14">
        <f t="shared" si="181"/>
        <v>67</v>
      </c>
      <c r="DX152" s="14" t="str">
        <f t="shared" si="182"/>
        <v>DefExt</v>
      </c>
      <c r="DY152" s="14">
        <f t="shared" si="183"/>
        <v>65</v>
      </c>
      <c r="DZ152" s="14">
        <f t="shared" si="184"/>
        <v>4.5</v>
      </c>
      <c r="EA152" s="14" t="str">
        <f t="shared" si="185"/>
        <v/>
      </c>
      <c r="EB152" s="14" t="str">
        <f t="shared" si="186"/>
        <v/>
      </c>
      <c r="EC152" s="14" t="str">
        <f t="shared" si="187"/>
        <v/>
      </c>
      <c r="ED152" s="14">
        <f t="shared" si="188"/>
        <v>8</v>
      </c>
      <c r="EE152" s="14">
        <f t="shared" si="189"/>
        <v>3</v>
      </c>
      <c r="EF152" s="14">
        <f t="shared" si="190"/>
        <v>12</v>
      </c>
      <c r="EG152" s="25" t="s">
        <v>509</v>
      </c>
      <c r="EH152" s="14">
        <f t="shared" si="191"/>
        <v>100</v>
      </c>
    </row>
    <row r="153" spans="100:168" ht="16.5" x14ac:dyDescent="0.2">
      <c r="CV153" s="13">
        <v>149</v>
      </c>
      <c r="CW153" s="14">
        <f t="shared" si="154"/>
        <v>20</v>
      </c>
      <c r="CX153" s="14">
        <f t="shared" si="155"/>
        <v>4</v>
      </c>
      <c r="CY153" s="14">
        <f t="shared" si="156"/>
        <v>1</v>
      </c>
      <c r="CZ153" s="14">
        <f t="shared" si="157"/>
        <v>2</v>
      </c>
      <c r="DA153" s="14">
        <f t="shared" si="158"/>
        <v>2024041</v>
      </c>
      <c r="DB153" s="13" t="str">
        <f t="shared" si="159"/>
        <v>40级守护灵橙色套1-武器</v>
      </c>
      <c r="DC153" s="14">
        <f t="shared" si="160"/>
        <v>2</v>
      </c>
      <c r="DD153" s="14">
        <f t="shared" si="161"/>
        <v>4</v>
      </c>
      <c r="DE153" s="14">
        <f t="shared" si="162"/>
        <v>20</v>
      </c>
      <c r="DF153" s="14">
        <f t="shared" si="163"/>
        <v>20</v>
      </c>
      <c r="DG153" s="14">
        <f t="shared" si="164"/>
        <v>1</v>
      </c>
      <c r="DH153" s="14">
        <f t="shared" si="165"/>
        <v>2021</v>
      </c>
      <c r="DI153" s="14">
        <f t="shared" si="177"/>
        <v>105</v>
      </c>
      <c r="DJ153" s="14">
        <f t="shared" si="166"/>
        <v>117</v>
      </c>
      <c r="DK153" s="14">
        <f t="shared" si="167"/>
        <v>0</v>
      </c>
      <c r="DL153" s="14">
        <f t="shared" si="168"/>
        <v>0</v>
      </c>
      <c r="DM153" s="14">
        <f t="shared" si="169"/>
        <v>14.1</v>
      </c>
      <c r="DN153" s="14">
        <f t="shared" si="170"/>
        <v>0</v>
      </c>
      <c r="DO153" s="14">
        <f t="shared" si="171"/>
        <v>0</v>
      </c>
      <c r="DP153" s="14">
        <f t="shared" si="178"/>
        <v>8</v>
      </c>
      <c r="DQ153" s="14">
        <f t="shared" si="179"/>
        <v>3</v>
      </c>
      <c r="DR153" s="14">
        <f t="shared" si="180"/>
        <v>22</v>
      </c>
      <c r="DU153" s="14">
        <f t="shared" si="172"/>
        <v>1</v>
      </c>
      <c r="DV153" s="14">
        <f t="shared" si="173"/>
        <v>0</v>
      </c>
      <c r="DW153" s="14">
        <f t="shared" si="181"/>
        <v>105</v>
      </c>
      <c r="DX153" s="14" t="str">
        <f t="shared" si="182"/>
        <v>AtkExt</v>
      </c>
      <c r="DY153" s="14">
        <f t="shared" si="183"/>
        <v>117</v>
      </c>
      <c r="DZ153" s="14">
        <f t="shared" si="184"/>
        <v>14.1</v>
      </c>
      <c r="EA153" s="14" t="str">
        <f t="shared" si="185"/>
        <v/>
      </c>
      <c r="EB153" s="14" t="str">
        <f t="shared" si="186"/>
        <v/>
      </c>
      <c r="EC153" s="14" t="str">
        <f t="shared" si="187"/>
        <v/>
      </c>
      <c r="ED153" s="14">
        <f t="shared" si="188"/>
        <v>8</v>
      </c>
      <c r="EE153" s="14">
        <f t="shared" si="189"/>
        <v>3</v>
      </c>
      <c r="EF153" s="14">
        <f t="shared" si="190"/>
        <v>22</v>
      </c>
      <c r="EG153" s="25" t="s">
        <v>509</v>
      </c>
      <c r="EH153" s="14">
        <f t="shared" si="191"/>
        <v>100</v>
      </c>
    </row>
    <row r="154" spans="100:168" ht="16.5" x14ac:dyDescent="0.2">
      <c r="CV154" s="13">
        <v>150</v>
      </c>
      <c r="CW154" s="14">
        <f t="shared" si="154"/>
        <v>20</v>
      </c>
      <c r="CX154" s="14">
        <f t="shared" si="155"/>
        <v>4</v>
      </c>
      <c r="CY154" s="14">
        <f t="shared" si="156"/>
        <v>2</v>
      </c>
      <c r="CZ154" s="14">
        <f t="shared" si="157"/>
        <v>2</v>
      </c>
      <c r="DA154" s="14">
        <f t="shared" si="158"/>
        <v>2024042</v>
      </c>
      <c r="DB154" s="13" t="str">
        <f t="shared" si="159"/>
        <v>40级守护灵橙色套1-头盔</v>
      </c>
      <c r="DC154" s="14">
        <f t="shared" si="160"/>
        <v>2</v>
      </c>
      <c r="DD154" s="14">
        <f t="shared" si="161"/>
        <v>4</v>
      </c>
      <c r="DE154" s="14">
        <f t="shared" si="162"/>
        <v>20</v>
      </c>
      <c r="DF154" s="14">
        <f t="shared" si="163"/>
        <v>20</v>
      </c>
      <c r="DG154" s="14">
        <f t="shared" si="164"/>
        <v>2</v>
      </c>
      <c r="DH154" s="14">
        <f t="shared" si="165"/>
        <v>2021</v>
      </c>
      <c r="DI154" s="14">
        <f t="shared" si="177"/>
        <v>54</v>
      </c>
      <c r="DJ154" s="14">
        <f t="shared" si="166"/>
        <v>0</v>
      </c>
      <c r="DK154" s="14">
        <f t="shared" si="167"/>
        <v>30</v>
      </c>
      <c r="DL154" s="14">
        <f t="shared" si="168"/>
        <v>0</v>
      </c>
      <c r="DM154" s="14">
        <f t="shared" si="169"/>
        <v>0</v>
      </c>
      <c r="DN154" s="14">
        <f t="shared" si="170"/>
        <v>3.6</v>
      </c>
      <c r="DO154" s="14">
        <f t="shared" si="171"/>
        <v>0</v>
      </c>
      <c r="DP154" s="14">
        <f t="shared" si="178"/>
        <v>8</v>
      </c>
      <c r="DQ154" s="14">
        <f t="shared" si="179"/>
        <v>3</v>
      </c>
      <c r="DR154" s="14">
        <f t="shared" si="180"/>
        <v>22</v>
      </c>
      <c r="DU154" s="14">
        <f t="shared" si="172"/>
        <v>2</v>
      </c>
      <c r="DV154" s="14">
        <f t="shared" si="173"/>
        <v>0</v>
      </c>
      <c r="DW154" s="14">
        <f t="shared" si="181"/>
        <v>54</v>
      </c>
      <c r="DX154" s="14" t="str">
        <f t="shared" si="182"/>
        <v>DefExt</v>
      </c>
      <c r="DY154" s="14">
        <f t="shared" si="183"/>
        <v>30</v>
      </c>
      <c r="DZ154" s="14">
        <f t="shared" si="184"/>
        <v>3.6</v>
      </c>
      <c r="EA154" s="14" t="str">
        <f t="shared" si="185"/>
        <v/>
      </c>
      <c r="EB154" s="14" t="str">
        <f t="shared" si="186"/>
        <v/>
      </c>
      <c r="EC154" s="14" t="str">
        <f t="shared" si="187"/>
        <v/>
      </c>
      <c r="ED154" s="14">
        <f t="shared" si="188"/>
        <v>8</v>
      </c>
      <c r="EE154" s="14">
        <f t="shared" si="189"/>
        <v>3</v>
      </c>
      <c r="EF154" s="14">
        <f t="shared" si="190"/>
        <v>22</v>
      </c>
      <c r="EG154" s="25" t="s">
        <v>509</v>
      </c>
      <c r="EH154" s="14">
        <f t="shared" si="191"/>
        <v>100</v>
      </c>
    </row>
    <row r="155" spans="100:168" ht="16.5" x14ac:dyDescent="0.2">
      <c r="CV155" s="13">
        <v>151</v>
      </c>
      <c r="CW155" s="14">
        <f t="shared" si="154"/>
        <v>20</v>
      </c>
      <c r="CX155" s="14">
        <f t="shared" si="155"/>
        <v>4</v>
      </c>
      <c r="CY155" s="14">
        <f t="shared" si="156"/>
        <v>3</v>
      </c>
      <c r="CZ155" s="14">
        <f t="shared" si="157"/>
        <v>2</v>
      </c>
      <c r="DA155" s="14">
        <f t="shared" si="158"/>
        <v>2024043</v>
      </c>
      <c r="DB155" s="13" t="str">
        <f t="shared" si="159"/>
        <v>40级守护灵橙色套1-肩甲</v>
      </c>
      <c r="DC155" s="14">
        <f t="shared" si="160"/>
        <v>2</v>
      </c>
      <c r="DD155" s="14">
        <f t="shared" si="161"/>
        <v>4</v>
      </c>
      <c r="DE155" s="14">
        <f t="shared" si="162"/>
        <v>20</v>
      </c>
      <c r="DF155" s="14">
        <f t="shared" si="163"/>
        <v>20</v>
      </c>
      <c r="DG155" s="14">
        <f t="shared" si="164"/>
        <v>3</v>
      </c>
      <c r="DH155" s="14">
        <f t="shared" si="165"/>
        <v>2021</v>
      </c>
      <c r="DI155" s="14">
        <f t="shared" si="177"/>
        <v>79</v>
      </c>
      <c r="DJ155" s="14">
        <f t="shared" si="166"/>
        <v>0</v>
      </c>
      <c r="DK155" s="14">
        <f t="shared" si="167"/>
        <v>15</v>
      </c>
      <c r="DL155" s="14">
        <f t="shared" si="168"/>
        <v>294</v>
      </c>
      <c r="DM155" s="14">
        <f t="shared" si="169"/>
        <v>0</v>
      </c>
      <c r="DN155" s="14">
        <f t="shared" si="170"/>
        <v>1.8</v>
      </c>
      <c r="DO155" s="14">
        <f t="shared" si="171"/>
        <v>35.25</v>
      </c>
      <c r="DP155" s="14">
        <f t="shared" si="178"/>
        <v>8</v>
      </c>
      <c r="DQ155" s="14">
        <f t="shared" si="179"/>
        <v>3</v>
      </c>
      <c r="DR155" s="14">
        <f t="shared" si="180"/>
        <v>22</v>
      </c>
      <c r="DU155" s="14">
        <f t="shared" si="172"/>
        <v>2</v>
      </c>
      <c r="DV155" s="14">
        <f t="shared" si="173"/>
        <v>3</v>
      </c>
      <c r="DW155" s="14">
        <f t="shared" si="181"/>
        <v>79</v>
      </c>
      <c r="DX155" s="14" t="str">
        <f t="shared" si="182"/>
        <v>DefExt</v>
      </c>
      <c r="DY155" s="14">
        <f t="shared" si="183"/>
        <v>15</v>
      </c>
      <c r="DZ155" s="14">
        <f t="shared" si="184"/>
        <v>1.8</v>
      </c>
      <c r="EA155" s="14" t="str">
        <f t="shared" si="185"/>
        <v>HPExt</v>
      </c>
      <c r="EB155" s="14">
        <f t="shared" si="186"/>
        <v>294</v>
      </c>
      <c r="EC155" s="14">
        <f t="shared" si="187"/>
        <v>35.25</v>
      </c>
      <c r="ED155" s="14">
        <f t="shared" si="188"/>
        <v>8</v>
      </c>
      <c r="EE155" s="14">
        <f t="shared" si="189"/>
        <v>3</v>
      </c>
      <c r="EF155" s="14">
        <f t="shared" si="190"/>
        <v>22</v>
      </c>
      <c r="EG155" s="25" t="s">
        <v>509</v>
      </c>
      <c r="EH155" s="14">
        <f t="shared" si="191"/>
        <v>100</v>
      </c>
    </row>
    <row r="156" spans="100:168" ht="16.5" x14ac:dyDescent="0.2">
      <c r="CV156" s="13">
        <v>152</v>
      </c>
      <c r="CW156" s="14">
        <f t="shared" si="154"/>
        <v>20</v>
      </c>
      <c r="CX156" s="14">
        <f t="shared" si="155"/>
        <v>4</v>
      </c>
      <c r="CY156" s="14">
        <f t="shared" si="156"/>
        <v>4</v>
      </c>
      <c r="CZ156" s="14">
        <f t="shared" si="157"/>
        <v>2</v>
      </c>
      <c r="DA156" s="14">
        <f t="shared" si="158"/>
        <v>2024044</v>
      </c>
      <c r="DB156" s="13" t="str">
        <f t="shared" si="159"/>
        <v>40级守护灵橙色套1-衣服</v>
      </c>
      <c r="DC156" s="14">
        <f t="shared" si="160"/>
        <v>2</v>
      </c>
      <c r="DD156" s="14">
        <f t="shared" si="161"/>
        <v>4</v>
      </c>
      <c r="DE156" s="14">
        <f t="shared" si="162"/>
        <v>20</v>
      </c>
      <c r="DF156" s="14">
        <f t="shared" si="163"/>
        <v>20</v>
      </c>
      <c r="DG156" s="14">
        <f t="shared" si="164"/>
        <v>4</v>
      </c>
      <c r="DH156" s="14">
        <f t="shared" si="165"/>
        <v>2021</v>
      </c>
      <c r="DI156" s="14">
        <f t="shared" si="177"/>
        <v>54</v>
      </c>
      <c r="DJ156" s="14">
        <f t="shared" si="166"/>
        <v>0</v>
      </c>
      <c r="DK156" s="14">
        <f t="shared" si="167"/>
        <v>30</v>
      </c>
      <c r="DL156" s="14">
        <f t="shared" si="168"/>
        <v>0</v>
      </c>
      <c r="DM156" s="14">
        <f t="shared" si="169"/>
        <v>0</v>
      </c>
      <c r="DN156" s="14">
        <f t="shared" si="170"/>
        <v>3.6</v>
      </c>
      <c r="DO156" s="14">
        <f t="shared" si="171"/>
        <v>0</v>
      </c>
      <c r="DP156" s="14">
        <f t="shared" si="178"/>
        <v>8</v>
      </c>
      <c r="DQ156" s="14">
        <f t="shared" si="179"/>
        <v>3</v>
      </c>
      <c r="DR156" s="14">
        <f t="shared" si="180"/>
        <v>22</v>
      </c>
      <c r="DU156" s="14">
        <f t="shared" si="172"/>
        <v>2</v>
      </c>
      <c r="DV156" s="14">
        <f t="shared" si="173"/>
        <v>0</v>
      </c>
      <c r="DW156" s="14">
        <f t="shared" si="181"/>
        <v>54</v>
      </c>
      <c r="DX156" s="14" t="str">
        <f t="shared" si="182"/>
        <v>DefExt</v>
      </c>
      <c r="DY156" s="14">
        <f t="shared" si="183"/>
        <v>30</v>
      </c>
      <c r="DZ156" s="14">
        <f t="shared" si="184"/>
        <v>3.6</v>
      </c>
      <c r="EA156" s="14" t="str">
        <f t="shared" si="185"/>
        <v/>
      </c>
      <c r="EB156" s="14" t="str">
        <f t="shared" si="186"/>
        <v/>
      </c>
      <c r="EC156" s="14" t="str">
        <f t="shared" si="187"/>
        <v/>
      </c>
      <c r="ED156" s="14">
        <f t="shared" si="188"/>
        <v>8</v>
      </c>
      <c r="EE156" s="14">
        <f t="shared" si="189"/>
        <v>3</v>
      </c>
      <c r="EF156" s="14">
        <f t="shared" si="190"/>
        <v>22</v>
      </c>
      <c r="EG156" s="25" t="s">
        <v>509</v>
      </c>
      <c r="EH156" s="14">
        <f t="shared" si="191"/>
        <v>100</v>
      </c>
    </row>
    <row r="157" spans="100:168" ht="16.5" x14ac:dyDescent="0.2">
      <c r="CV157" s="13">
        <v>153</v>
      </c>
      <c r="CW157" s="14">
        <f t="shared" si="154"/>
        <v>21</v>
      </c>
      <c r="CX157" s="14">
        <f t="shared" si="155"/>
        <v>5</v>
      </c>
      <c r="CY157" s="14">
        <f t="shared" si="156"/>
        <v>1</v>
      </c>
      <c r="CZ157" s="14">
        <f t="shared" si="157"/>
        <v>2</v>
      </c>
      <c r="DA157" s="14">
        <f t="shared" si="158"/>
        <v>2024055</v>
      </c>
      <c r="DB157" s="13" t="str">
        <f t="shared" si="159"/>
        <v>40级寄灵人橙色套2-鞋子</v>
      </c>
      <c r="DC157" s="14">
        <f t="shared" si="160"/>
        <v>1</v>
      </c>
      <c r="DD157" s="14">
        <f t="shared" si="161"/>
        <v>4</v>
      </c>
      <c r="DE157" s="14">
        <f t="shared" si="162"/>
        <v>40</v>
      </c>
      <c r="DF157" s="14">
        <f t="shared" si="163"/>
        <v>40</v>
      </c>
      <c r="DG157" s="14">
        <f t="shared" si="164"/>
        <v>5</v>
      </c>
      <c r="DH157" s="14">
        <f t="shared" si="165"/>
        <v>1022</v>
      </c>
      <c r="DI157" s="14">
        <f t="shared" si="177"/>
        <v>67</v>
      </c>
      <c r="DJ157" s="14">
        <f t="shared" si="166"/>
        <v>0</v>
      </c>
      <c r="DK157" s="14">
        <f t="shared" si="167"/>
        <v>0</v>
      </c>
      <c r="DL157" s="14">
        <f t="shared" si="168"/>
        <v>630</v>
      </c>
      <c r="DM157" s="14">
        <f t="shared" si="169"/>
        <v>0</v>
      </c>
      <c r="DN157" s="14">
        <f t="shared" si="170"/>
        <v>0</v>
      </c>
      <c r="DO157" s="14">
        <f t="shared" si="171"/>
        <v>45</v>
      </c>
      <c r="DP157" s="14">
        <f t="shared" si="178"/>
        <v>8</v>
      </c>
      <c r="DQ157" s="14">
        <f t="shared" si="179"/>
        <v>3</v>
      </c>
      <c r="DR157" s="14">
        <f t="shared" si="180"/>
        <v>12</v>
      </c>
      <c r="DU157" s="14">
        <f t="shared" si="172"/>
        <v>3</v>
      </c>
      <c r="DV157" s="14">
        <f t="shared" si="173"/>
        <v>0</v>
      </c>
      <c r="DW157" s="14">
        <f t="shared" si="181"/>
        <v>67</v>
      </c>
      <c r="DX157" s="14" t="str">
        <f t="shared" si="182"/>
        <v>HPExt</v>
      </c>
      <c r="DY157" s="14">
        <f t="shared" si="183"/>
        <v>630</v>
      </c>
      <c r="DZ157" s="14">
        <f t="shared" si="184"/>
        <v>45</v>
      </c>
      <c r="EA157" s="14" t="str">
        <f t="shared" si="185"/>
        <v/>
      </c>
      <c r="EB157" s="14" t="str">
        <f t="shared" si="186"/>
        <v/>
      </c>
      <c r="EC157" s="14" t="str">
        <f t="shared" si="187"/>
        <v/>
      </c>
      <c r="ED157" s="14">
        <f t="shared" si="188"/>
        <v>8</v>
      </c>
      <c r="EE157" s="14">
        <f t="shared" si="189"/>
        <v>3</v>
      </c>
      <c r="EF157" s="14">
        <f t="shared" si="190"/>
        <v>12</v>
      </c>
      <c r="EG157" s="25" t="s">
        <v>509</v>
      </c>
      <c r="EH157" s="14">
        <f t="shared" si="191"/>
        <v>100</v>
      </c>
    </row>
    <row r="158" spans="100:168" ht="16.5" x14ac:dyDescent="0.2">
      <c r="CV158" s="13">
        <v>154</v>
      </c>
      <c r="CW158" s="14">
        <f t="shared" si="154"/>
        <v>21</v>
      </c>
      <c r="CX158" s="14">
        <f t="shared" si="155"/>
        <v>5</v>
      </c>
      <c r="CY158" s="14">
        <f t="shared" si="156"/>
        <v>2</v>
      </c>
      <c r="CZ158" s="14">
        <f t="shared" si="157"/>
        <v>2</v>
      </c>
      <c r="DA158" s="14">
        <f t="shared" si="158"/>
        <v>2024056</v>
      </c>
      <c r="DB158" s="13" t="str">
        <f t="shared" si="159"/>
        <v>40级寄灵人橙色套2-护手</v>
      </c>
      <c r="DC158" s="14">
        <f t="shared" si="160"/>
        <v>1</v>
      </c>
      <c r="DD158" s="14">
        <f t="shared" si="161"/>
        <v>4</v>
      </c>
      <c r="DE158" s="14">
        <f t="shared" si="162"/>
        <v>40</v>
      </c>
      <c r="DF158" s="14">
        <f t="shared" si="163"/>
        <v>40</v>
      </c>
      <c r="DG158" s="14">
        <f t="shared" si="164"/>
        <v>6</v>
      </c>
      <c r="DH158" s="14">
        <f t="shared" si="165"/>
        <v>1022</v>
      </c>
      <c r="DI158" s="14">
        <f t="shared" si="177"/>
        <v>67</v>
      </c>
      <c r="DJ158" s="14">
        <f t="shared" si="166"/>
        <v>0</v>
      </c>
      <c r="DK158" s="14">
        <f t="shared" si="167"/>
        <v>0</v>
      </c>
      <c r="DL158" s="14">
        <f t="shared" si="168"/>
        <v>630</v>
      </c>
      <c r="DM158" s="14">
        <f t="shared" si="169"/>
        <v>0</v>
      </c>
      <c r="DN158" s="14">
        <f t="shared" si="170"/>
        <v>0</v>
      </c>
      <c r="DO158" s="14">
        <f t="shared" si="171"/>
        <v>45</v>
      </c>
      <c r="DP158" s="14">
        <f t="shared" si="178"/>
        <v>8</v>
      </c>
      <c r="DQ158" s="14">
        <f t="shared" si="179"/>
        <v>3</v>
      </c>
      <c r="DR158" s="14">
        <f t="shared" si="180"/>
        <v>12</v>
      </c>
      <c r="DU158" s="14">
        <f t="shared" si="172"/>
        <v>3</v>
      </c>
      <c r="DV158" s="14">
        <f t="shared" si="173"/>
        <v>0</v>
      </c>
      <c r="DW158" s="14">
        <f t="shared" si="181"/>
        <v>67</v>
      </c>
      <c r="DX158" s="14" t="str">
        <f t="shared" si="182"/>
        <v>HPExt</v>
      </c>
      <c r="DY158" s="14">
        <f t="shared" si="183"/>
        <v>630</v>
      </c>
      <c r="DZ158" s="14">
        <f t="shared" si="184"/>
        <v>45</v>
      </c>
      <c r="EA158" s="14" t="str">
        <f t="shared" si="185"/>
        <v/>
      </c>
      <c r="EB158" s="14" t="str">
        <f t="shared" si="186"/>
        <v/>
      </c>
      <c r="EC158" s="14" t="str">
        <f t="shared" si="187"/>
        <v/>
      </c>
      <c r="ED158" s="14">
        <f t="shared" si="188"/>
        <v>8</v>
      </c>
      <c r="EE158" s="14">
        <f t="shared" si="189"/>
        <v>3</v>
      </c>
      <c r="EF158" s="14">
        <f t="shared" si="190"/>
        <v>12</v>
      </c>
      <c r="EG158" s="25" t="s">
        <v>509</v>
      </c>
      <c r="EH158" s="14">
        <f t="shared" si="191"/>
        <v>100</v>
      </c>
    </row>
    <row r="159" spans="100:168" ht="16.5" x14ac:dyDescent="0.2">
      <c r="CV159" s="13">
        <v>155</v>
      </c>
      <c r="CW159" s="14">
        <f t="shared" si="154"/>
        <v>21</v>
      </c>
      <c r="CX159" s="14">
        <f t="shared" si="155"/>
        <v>5</v>
      </c>
      <c r="CY159" s="14">
        <f t="shared" si="156"/>
        <v>3</v>
      </c>
      <c r="CZ159" s="14">
        <f t="shared" si="157"/>
        <v>2</v>
      </c>
      <c r="DA159" s="14">
        <f t="shared" si="158"/>
        <v>2024057</v>
      </c>
      <c r="DB159" s="13" t="str">
        <f t="shared" si="159"/>
        <v>40级寄灵人橙色套2-项链</v>
      </c>
      <c r="DC159" s="14">
        <f t="shared" si="160"/>
        <v>1</v>
      </c>
      <c r="DD159" s="14">
        <f t="shared" si="161"/>
        <v>4</v>
      </c>
      <c r="DE159" s="14">
        <f t="shared" si="162"/>
        <v>40</v>
      </c>
      <c r="DF159" s="14">
        <f t="shared" si="163"/>
        <v>40</v>
      </c>
      <c r="DG159" s="14">
        <f t="shared" si="164"/>
        <v>7</v>
      </c>
      <c r="DH159" s="14">
        <f t="shared" si="165"/>
        <v>1022</v>
      </c>
      <c r="DI159" s="14">
        <f t="shared" si="177"/>
        <v>101</v>
      </c>
      <c r="DJ159" s="14">
        <f t="shared" si="166"/>
        <v>84</v>
      </c>
      <c r="DK159" s="14">
        <f t="shared" si="167"/>
        <v>54</v>
      </c>
      <c r="DL159" s="14">
        <f t="shared" si="168"/>
        <v>0</v>
      </c>
      <c r="DM159" s="14">
        <f t="shared" si="169"/>
        <v>6</v>
      </c>
      <c r="DN159" s="14">
        <f t="shared" si="170"/>
        <v>3.75</v>
      </c>
      <c r="DO159" s="14">
        <f t="shared" si="171"/>
        <v>0</v>
      </c>
      <c r="DP159" s="14">
        <f t="shared" si="178"/>
        <v>8</v>
      </c>
      <c r="DQ159" s="14">
        <f t="shared" si="179"/>
        <v>3</v>
      </c>
      <c r="DR159" s="14">
        <f t="shared" si="180"/>
        <v>12</v>
      </c>
      <c r="DU159" s="14">
        <f t="shared" si="172"/>
        <v>1</v>
      </c>
      <c r="DV159" s="14">
        <f t="shared" si="173"/>
        <v>2</v>
      </c>
      <c r="DW159" s="14">
        <f t="shared" si="181"/>
        <v>101</v>
      </c>
      <c r="DX159" s="14" t="str">
        <f t="shared" si="182"/>
        <v>AtkExt</v>
      </c>
      <c r="DY159" s="14">
        <f t="shared" si="183"/>
        <v>84</v>
      </c>
      <c r="DZ159" s="14">
        <f t="shared" si="184"/>
        <v>6</v>
      </c>
      <c r="EA159" s="14" t="str">
        <f t="shared" si="185"/>
        <v>DefExt</v>
      </c>
      <c r="EB159" s="14">
        <f t="shared" si="186"/>
        <v>54</v>
      </c>
      <c r="EC159" s="14">
        <f t="shared" si="187"/>
        <v>3.75</v>
      </c>
      <c r="ED159" s="14">
        <f t="shared" si="188"/>
        <v>8</v>
      </c>
      <c r="EE159" s="14">
        <f t="shared" si="189"/>
        <v>3</v>
      </c>
      <c r="EF159" s="14">
        <f t="shared" si="190"/>
        <v>12</v>
      </c>
      <c r="EG159" s="25" t="s">
        <v>509</v>
      </c>
      <c r="EH159" s="14">
        <f t="shared" si="191"/>
        <v>100</v>
      </c>
    </row>
    <row r="160" spans="100:168" ht="16.5" x14ac:dyDescent="0.2">
      <c r="CV160" s="13">
        <v>156</v>
      </c>
      <c r="CW160" s="14">
        <f t="shared" si="154"/>
        <v>21</v>
      </c>
      <c r="CX160" s="14">
        <f t="shared" si="155"/>
        <v>5</v>
      </c>
      <c r="CY160" s="14">
        <f t="shared" si="156"/>
        <v>4</v>
      </c>
      <c r="CZ160" s="14">
        <f t="shared" si="157"/>
        <v>2</v>
      </c>
      <c r="DA160" s="14">
        <f t="shared" si="158"/>
        <v>2024058</v>
      </c>
      <c r="DB160" s="13" t="str">
        <f t="shared" si="159"/>
        <v>40级寄灵人橙色套2-戒指</v>
      </c>
      <c r="DC160" s="14">
        <f t="shared" si="160"/>
        <v>1</v>
      </c>
      <c r="DD160" s="14">
        <f t="shared" si="161"/>
        <v>4</v>
      </c>
      <c r="DE160" s="14">
        <f t="shared" si="162"/>
        <v>40</v>
      </c>
      <c r="DF160" s="14">
        <f t="shared" si="163"/>
        <v>40</v>
      </c>
      <c r="DG160" s="14">
        <f t="shared" si="164"/>
        <v>8</v>
      </c>
      <c r="DH160" s="14">
        <f t="shared" si="165"/>
        <v>1022</v>
      </c>
      <c r="DI160" s="14">
        <f t="shared" si="177"/>
        <v>101</v>
      </c>
      <c r="DJ160" s="14">
        <f t="shared" si="166"/>
        <v>84</v>
      </c>
      <c r="DK160" s="14">
        <f t="shared" si="167"/>
        <v>0</v>
      </c>
      <c r="DL160" s="14">
        <f t="shared" si="168"/>
        <v>525</v>
      </c>
      <c r="DM160" s="14">
        <f t="shared" si="169"/>
        <v>6</v>
      </c>
      <c r="DN160" s="14">
        <f t="shared" si="170"/>
        <v>0</v>
      </c>
      <c r="DO160" s="14">
        <f t="shared" si="171"/>
        <v>37.5</v>
      </c>
      <c r="DP160" s="14">
        <f t="shared" si="178"/>
        <v>8</v>
      </c>
      <c r="DQ160" s="14">
        <f t="shared" si="179"/>
        <v>3</v>
      </c>
      <c r="DR160" s="14">
        <f t="shared" si="180"/>
        <v>12</v>
      </c>
      <c r="DU160" s="14">
        <f t="shared" si="172"/>
        <v>1</v>
      </c>
      <c r="DV160" s="14">
        <f t="shared" si="173"/>
        <v>3</v>
      </c>
      <c r="DW160" s="14">
        <f t="shared" si="181"/>
        <v>101</v>
      </c>
      <c r="DX160" s="14" t="str">
        <f t="shared" si="182"/>
        <v>AtkExt</v>
      </c>
      <c r="DY160" s="14">
        <f t="shared" si="183"/>
        <v>84</v>
      </c>
      <c r="DZ160" s="14">
        <f t="shared" si="184"/>
        <v>6</v>
      </c>
      <c r="EA160" s="14" t="str">
        <f t="shared" si="185"/>
        <v>HPExt</v>
      </c>
      <c r="EB160" s="14">
        <f t="shared" si="186"/>
        <v>525</v>
      </c>
      <c r="EC160" s="14">
        <f t="shared" si="187"/>
        <v>37.5</v>
      </c>
      <c r="ED160" s="14">
        <f t="shared" si="188"/>
        <v>8</v>
      </c>
      <c r="EE160" s="14">
        <f t="shared" si="189"/>
        <v>3</v>
      </c>
      <c r="EF160" s="14">
        <f t="shared" si="190"/>
        <v>12</v>
      </c>
      <c r="EG160" s="25" t="s">
        <v>509</v>
      </c>
      <c r="EH160" s="14">
        <f t="shared" si="191"/>
        <v>100</v>
      </c>
    </row>
    <row r="161" spans="100:138" ht="16.5" x14ac:dyDescent="0.2">
      <c r="CV161" s="13">
        <v>157</v>
      </c>
      <c r="CW161" s="14">
        <f t="shared" si="154"/>
        <v>22</v>
      </c>
      <c r="CX161" s="14">
        <f t="shared" si="155"/>
        <v>6</v>
      </c>
      <c r="CY161" s="14">
        <f t="shared" si="156"/>
        <v>1</v>
      </c>
      <c r="CZ161" s="14">
        <f t="shared" si="157"/>
        <v>2</v>
      </c>
      <c r="DA161" s="14">
        <f t="shared" si="158"/>
        <v>2024065</v>
      </c>
      <c r="DB161" s="13" t="str">
        <f t="shared" si="159"/>
        <v>40级守护灵橙色套2-鞋子</v>
      </c>
      <c r="DC161" s="14">
        <f t="shared" si="160"/>
        <v>2</v>
      </c>
      <c r="DD161" s="14">
        <f t="shared" si="161"/>
        <v>4</v>
      </c>
      <c r="DE161" s="14">
        <f t="shared" si="162"/>
        <v>20</v>
      </c>
      <c r="DF161" s="14">
        <f t="shared" si="163"/>
        <v>20</v>
      </c>
      <c r="DG161" s="14">
        <f t="shared" si="164"/>
        <v>5</v>
      </c>
      <c r="DH161" s="14">
        <f t="shared" si="165"/>
        <v>2022</v>
      </c>
      <c r="DI161" s="14">
        <f t="shared" si="177"/>
        <v>105</v>
      </c>
      <c r="DJ161" s="14">
        <f t="shared" si="166"/>
        <v>0</v>
      </c>
      <c r="DK161" s="14">
        <f t="shared" si="167"/>
        <v>0</v>
      </c>
      <c r="DL161" s="14">
        <f t="shared" si="168"/>
        <v>588</v>
      </c>
      <c r="DM161" s="14">
        <f t="shared" si="169"/>
        <v>0</v>
      </c>
      <c r="DN161" s="14">
        <f t="shared" si="170"/>
        <v>0</v>
      </c>
      <c r="DO161" s="14">
        <f t="shared" si="171"/>
        <v>70.5</v>
      </c>
      <c r="DP161" s="14">
        <f t="shared" si="178"/>
        <v>8</v>
      </c>
      <c r="DQ161" s="14">
        <f t="shared" si="179"/>
        <v>3</v>
      </c>
      <c r="DR161" s="14">
        <f t="shared" si="180"/>
        <v>22</v>
      </c>
      <c r="DU161" s="14">
        <f t="shared" si="172"/>
        <v>3</v>
      </c>
      <c r="DV161" s="14">
        <f t="shared" si="173"/>
        <v>0</v>
      </c>
      <c r="DW161" s="14">
        <f t="shared" si="181"/>
        <v>105</v>
      </c>
      <c r="DX161" s="14" t="str">
        <f t="shared" si="182"/>
        <v>HPExt</v>
      </c>
      <c r="DY161" s="14">
        <f t="shared" si="183"/>
        <v>588</v>
      </c>
      <c r="DZ161" s="14">
        <f t="shared" si="184"/>
        <v>70.5</v>
      </c>
      <c r="EA161" s="14" t="str">
        <f t="shared" si="185"/>
        <v/>
      </c>
      <c r="EB161" s="14" t="str">
        <f t="shared" si="186"/>
        <v/>
      </c>
      <c r="EC161" s="14" t="str">
        <f t="shared" si="187"/>
        <v/>
      </c>
      <c r="ED161" s="14">
        <f t="shared" si="188"/>
        <v>8</v>
      </c>
      <c r="EE161" s="14">
        <f t="shared" si="189"/>
        <v>3</v>
      </c>
      <c r="EF161" s="14">
        <f t="shared" si="190"/>
        <v>22</v>
      </c>
      <c r="EG161" s="25" t="s">
        <v>509</v>
      </c>
      <c r="EH161" s="14">
        <f t="shared" si="191"/>
        <v>100</v>
      </c>
    </row>
    <row r="162" spans="100:138" ht="16.5" x14ac:dyDescent="0.2">
      <c r="CV162" s="13">
        <v>158</v>
      </c>
      <c r="CW162" s="14">
        <f t="shared" si="154"/>
        <v>22</v>
      </c>
      <c r="CX162" s="14">
        <f t="shared" si="155"/>
        <v>6</v>
      </c>
      <c r="CY162" s="14">
        <f t="shared" si="156"/>
        <v>2</v>
      </c>
      <c r="CZ162" s="14">
        <f t="shared" si="157"/>
        <v>2</v>
      </c>
      <c r="DA162" s="14">
        <f t="shared" si="158"/>
        <v>2024066</v>
      </c>
      <c r="DB162" s="13" t="str">
        <f t="shared" si="159"/>
        <v>40级守护灵橙色套2-护手</v>
      </c>
      <c r="DC162" s="14">
        <f t="shared" si="160"/>
        <v>2</v>
      </c>
      <c r="DD162" s="14">
        <f t="shared" si="161"/>
        <v>4</v>
      </c>
      <c r="DE162" s="14">
        <f t="shared" si="162"/>
        <v>20</v>
      </c>
      <c r="DF162" s="14">
        <f t="shared" si="163"/>
        <v>20</v>
      </c>
      <c r="DG162" s="14">
        <f t="shared" si="164"/>
        <v>6</v>
      </c>
      <c r="DH162" s="14">
        <f t="shared" si="165"/>
        <v>2022</v>
      </c>
      <c r="DI162" s="14">
        <f t="shared" si="177"/>
        <v>105</v>
      </c>
      <c r="DJ162" s="14">
        <f t="shared" si="166"/>
        <v>0</v>
      </c>
      <c r="DK162" s="14">
        <f t="shared" si="167"/>
        <v>0</v>
      </c>
      <c r="DL162" s="14">
        <f t="shared" si="168"/>
        <v>588</v>
      </c>
      <c r="DM162" s="14">
        <f t="shared" si="169"/>
        <v>0</v>
      </c>
      <c r="DN162" s="14">
        <f t="shared" si="170"/>
        <v>0</v>
      </c>
      <c r="DO162" s="14">
        <f t="shared" si="171"/>
        <v>70.5</v>
      </c>
      <c r="DP162" s="14">
        <f t="shared" si="178"/>
        <v>8</v>
      </c>
      <c r="DQ162" s="14">
        <f t="shared" si="179"/>
        <v>3</v>
      </c>
      <c r="DR162" s="14">
        <f t="shared" si="180"/>
        <v>22</v>
      </c>
      <c r="DU162" s="14">
        <f t="shared" si="172"/>
        <v>3</v>
      </c>
      <c r="DV162" s="14">
        <f t="shared" si="173"/>
        <v>0</v>
      </c>
      <c r="DW162" s="14">
        <f t="shared" si="181"/>
        <v>105</v>
      </c>
      <c r="DX162" s="14" t="str">
        <f t="shared" si="182"/>
        <v>HPExt</v>
      </c>
      <c r="DY162" s="14">
        <f t="shared" si="183"/>
        <v>588</v>
      </c>
      <c r="DZ162" s="14">
        <f t="shared" si="184"/>
        <v>70.5</v>
      </c>
      <c r="EA162" s="14" t="str">
        <f t="shared" si="185"/>
        <v/>
      </c>
      <c r="EB162" s="14" t="str">
        <f t="shared" si="186"/>
        <v/>
      </c>
      <c r="EC162" s="14" t="str">
        <f t="shared" si="187"/>
        <v/>
      </c>
      <c r="ED162" s="14">
        <f t="shared" si="188"/>
        <v>8</v>
      </c>
      <c r="EE162" s="14">
        <f t="shared" si="189"/>
        <v>3</v>
      </c>
      <c r="EF162" s="14">
        <f t="shared" si="190"/>
        <v>22</v>
      </c>
      <c r="EG162" s="25" t="s">
        <v>509</v>
      </c>
      <c r="EH162" s="14">
        <f t="shared" si="191"/>
        <v>100</v>
      </c>
    </row>
    <row r="163" spans="100:138" ht="16.5" x14ac:dyDescent="0.2">
      <c r="CV163" s="13">
        <v>159</v>
      </c>
      <c r="CW163" s="14">
        <f t="shared" si="154"/>
        <v>22</v>
      </c>
      <c r="CX163" s="14">
        <f t="shared" si="155"/>
        <v>6</v>
      </c>
      <c r="CY163" s="14">
        <f t="shared" si="156"/>
        <v>3</v>
      </c>
      <c r="CZ163" s="14">
        <f t="shared" si="157"/>
        <v>2</v>
      </c>
      <c r="DA163" s="14">
        <f t="shared" si="158"/>
        <v>2024067</v>
      </c>
      <c r="DB163" s="13" t="str">
        <f t="shared" si="159"/>
        <v>40级守护灵橙色套2-项链</v>
      </c>
      <c r="DC163" s="14">
        <f t="shared" si="160"/>
        <v>2</v>
      </c>
      <c r="DD163" s="14">
        <f t="shared" si="161"/>
        <v>4</v>
      </c>
      <c r="DE163" s="14">
        <f t="shared" si="162"/>
        <v>20</v>
      </c>
      <c r="DF163" s="14">
        <f t="shared" si="163"/>
        <v>20</v>
      </c>
      <c r="DG163" s="14">
        <f t="shared" si="164"/>
        <v>7</v>
      </c>
      <c r="DH163" s="14">
        <f t="shared" si="165"/>
        <v>2022</v>
      </c>
      <c r="DI163" s="14">
        <f t="shared" si="177"/>
        <v>80</v>
      </c>
      <c r="DJ163" s="14">
        <f t="shared" si="166"/>
        <v>39</v>
      </c>
      <c r="DK163" s="14">
        <f t="shared" si="167"/>
        <v>25</v>
      </c>
      <c r="DL163" s="14">
        <f t="shared" si="168"/>
        <v>0</v>
      </c>
      <c r="DM163" s="14">
        <f t="shared" si="169"/>
        <v>4.7</v>
      </c>
      <c r="DN163" s="14">
        <f t="shared" si="170"/>
        <v>3</v>
      </c>
      <c r="DO163" s="14">
        <f t="shared" si="171"/>
        <v>0</v>
      </c>
      <c r="DP163" s="14">
        <f t="shared" si="178"/>
        <v>8</v>
      </c>
      <c r="DQ163" s="14">
        <f t="shared" si="179"/>
        <v>3</v>
      </c>
      <c r="DR163" s="14">
        <f t="shared" si="180"/>
        <v>22</v>
      </c>
      <c r="DU163" s="14">
        <f t="shared" si="172"/>
        <v>1</v>
      </c>
      <c r="DV163" s="14">
        <f t="shared" si="173"/>
        <v>2</v>
      </c>
      <c r="DW163" s="14">
        <f t="shared" si="181"/>
        <v>80</v>
      </c>
      <c r="DX163" s="14" t="str">
        <f t="shared" si="182"/>
        <v>AtkExt</v>
      </c>
      <c r="DY163" s="14">
        <f t="shared" si="183"/>
        <v>39</v>
      </c>
      <c r="DZ163" s="14">
        <f t="shared" si="184"/>
        <v>4.7</v>
      </c>
      <c r="EA163" s="14" t="str">
        <f t="shared" si="185"/>
        <v>DefExt</v>
      </c>
      <c r="EB163" s="14">
        <f t="shared" si="186"/>
        <v>25</v>
      </c>
      <c r="EC163" s="14">
        <f t="shared" si="187"/>
        <v>3</v>
      </c>
      <c r="ED163" s="14">
        <f t="shared" si="188"/>
        <v>8</v>
      </c>
      <c r="EE163" s="14">
        <f t="shared" si="189"/>
        <v>3</v>
      </c>
      <c r="EF163" s="14">
        <f t="shared" si="190"/>
        <v>22</v>
      </c>
      <c r="EG163" s="25" t="s">
        <v>509</v>
      </c>
      <c r="EH163" s="14">
        <f t="shared" si="191"/>
        <v>100</v>
      </c>
    </row>
    <row r="164" spans="100:138" ht="16.5" x14ac:dyDescent="0.2">
      <c r="CV164" s="13">
        <v>160</v>
      </c>
      <c r="CW164" s="14">
        <f t="shared" si="154"/>
        <v>22</v>
      </c>
      <c r="CX164" s="14">
        <f t="shared" si="155"/>
        <v>6</v>
      </c>
      <c r="CY164" s="14">
        <f t="shared" si="156"/>
        <v>4</v>
      </c>
      <c r="CZ164" s="14">
        <f t="shared" si="157"/>
        <v>2</v>
      </c>
      <c r="DA164" s="14">
        <f t="shared" si="158"/>
        <v>2024068</v>
      </c>
      <c r="DB164" s="13" t="str">
        <f t="shared" si="159"/>
        <v>40级守护灵橙色套2-戒指</v>
      </c>
      <c r="DC164" s="14">
        <f t="shared" si="160"/>
        <v>2</v>
      </c>
      <c r="DD164" s="14">
        <f t="shared" si="161"/>
        <v>4</v>
      </c>
      <c r="DE164" s="14">
        <f t="shared" si="162"/>
        <v>20</v>
      </c>
      <c r="DF164" s="14">
        <f t="shared" si="163"/>
        <v>20</v>
      </c>
      <c r="DG164" s="14">
        <f t="shared" si="164"/>
        <v>8</v>
      </c>
      <c r="DH164" s="14">
        <f t="shared" si="165"/>
        <v>2022</v>
      </c>
      <c r="DI164" s="14">
        <f t="shared" si="177"/>
        <v>123</v>
      </c>
      <c r="DJ164" s="14">
        <f t="shared" si="166"/>
        <v>39</v>
      </c>
      <c r="DK164" s="14">
        <f t="shared" si="167"/>
        <v>0</v>
      </c>
      <c r="DL164" s="14">
        <f t="shared" si="168"/>
        <v>490</v>
      </c>
      <c r="DM164" s="14">
        <f t="shared" si="169"/>
        <v>4.7</v>
      </c>
      <c r="DN164" s="14">
        <f t="shared" si="170"/>
        <v>0</v>
      </c>
      <c r="DO164" s="14">
        <f t="shared" si="171"/>
        <v>58.75</v>
      </c>
      <c r="DP164" s="14">
        <f t="shared" si="178"/>
        <v>8</v>
      </c>
      <c r="DQ164" s="14">
        <f t="shared" si="179"/>
        <v>3</v>
      </c>
      <c r="DR164" s="14">
        <f t="shared" si="180"/>
        <v>22</v>
      </c>
      <c r="DU164" s="14">
        <f t="shared" si="172"/>
        <v>1</v>
      </c>
      <c r="DV164" s="14">
        <f t="shared" si="173"/>
        <v>3</v>
      </c>
      <c r="DW164" s="14">
        <f t="shared" si="181"/>
        <v>123</v>
      </c>
      <c r="DX164" s="14" t="str">
        <f t="shared" si="182"/>
        <v>AtkExt</v>
      </c>
      <c r="DY164" s="14">
        <f t="shared" si="183"/>
        <v>39</v>
      </c>
      <c r="DZ164" s="14">
        <f t="shared" si="184"/>
        <v>4.7</v>
      </c>
      <c r="EA164" s="14" t="str">
        <f t="shared" si="185"/>
        <v>HPExt</v>
      </c>
      <c r="EB164" s="14">
        <f t="shared" si="186"/>
        <v>490</v>
      </c>
      <c r="EC164" s="14">
        <f t="shared" si="187"/>
        <v>58.75</v>
      </c>
      <c r="ED164" s="14">
        <f t="shared" si="188"/>
        <v>8</v>
      </c>
      <c r="EE164" s="14">
        <f t="shared" si="189"/>
        <v>3</v>
      </c>
      <c r="EF164" s="14">
        <f t="shared" si="190"/>
        <v>22</v>
      </c>
      <c r="EG164" s="25" t="s">
        <v>509</v>
      </c>
      <c r="EH164" s="14">
        <f t="shared" si="191"/>
        <v>100</v>
      </c>
    </row>
    <row r="165" spans="100:138" ht="16.5" x14ac:dyDescent="0.2">
      <c r="CV165" s="13">
        <v>161</v>
      </c>
      <c r="CW165" s="14">
        <f t="shared" si="154"/>
        <v>23</v>
      </c>
      <c r="CX165" s="14">
        <f t="shared" si="155"/>
        <v>1</v>
      </c>
      <c r="CY165" s="14">
        <f t="shared" si="156"/>
        <v>1</v>
      </c>
      <c r="CZ165" s="14">
        <f t="shared" si="157"/>
        <v>3</v>
      </c>
      <c r="DA165" s="14">
        <f t="shared" si="158"/>
        <v>2031011</v>
      </c>
      <c r="DB165" s="13" t="str">
        <f t="shared" si="159"/>
        <v>50级寄灵人绿色-武器</v>
      </c>
      <c r="DC165" s="14">
        <f t="shared" si="160"/>
        <v>1</v>
      </c>
      <c r="DD165" s="14">
        <f t="shared" si="161"/>
        <v>1</v>
      </c>
      <c r="DE165" s="14">
        <f t="shared" si="162"/>
        <v>50</v>
      </c>
      <c r="DF165" s="14">
        <f t="shared" si="163"/>
        <v>50</v>
      </c>
      <c r="DG165" s="14">
        <f t="shared" si="164"/>
        <v>1</v>
      </c>
      <c r="DH165" s="14" t="str">
        <f t="shared" si="165"/>
        <v/>
      </c>
      <c r="DI165" s="14">
        <f t="shared" si="177"/>
        <v>62</v>
      </c>
      <c r="DJ165" s="14">
        <f t="shared" si="166"/>
        <v>161</v>
      </c>
      <c r="DK165" s="14">
        <f t="shared" si="167"/>
        <v>0</v>
      </c>
      <c r="DL165" s="14">
        <f t="shared" si="168"/>
        <v>0</v>
      </c>
      <c r="DM165" s="14">
        <f t="shared" si="169"/>
        <v>12.45</v>
      </c>
      <c r="DN165" s="14">
        <f t="shared" si="170"/>
        <v>0</v>
      </c>
      <c r="DO165" s="14">
        <f t="shared" si="171"/>
        <v>0</v>
      </c>
      <c r="DP165" s="14">
        <f t="shared" si="178"/>
        <v>9</v>
      </c>
      <c r="DQ165" s="14">
        <f t="shared" si="179"/>
        <v>0</v>
      </c>
      <c r="DR165" s="14">
        <f t="shared" si="180"/>
        <v>13</v>
      </c>
      <c r="DU165" s="14">
        <f t="shared" si="172"/>
        <v>1</v>
      </c>
      <c r="DV165" s="14">
        <f t="shared" si="173"/>
        <v>0</v>
      </c>
      <c r="DW165" s="14">
        <f t="shared" si="181"/>
        <v>62</v>
      </c>
      <c r="DX165" s="14" t="str">
        <f t="shared" si="182"/>
        <v>AtkExt</v>
      </c>
      <c r="DY165" s="14">
        <f t="shared" si="183"/>
        <v>161</v>
      </c>
      <c r="DZ165" s="14">
        <f t="shared" si="184"/>
        <v>12.45</v>
      </c>
      <c r="EA165" s="14" t="str">
        <f t="shared" si="185"/>
        <v/>
      </c>
      <c r="EB165" s="14" t="str">
        <f t="shared" si="186"/>
        <v/>
      </c>
      <c r="EC165" s="14" t="str">
        <f t="shared" si="187"/>
        <v/>
      </c>
      <c r="ED165" s="14">
        <f t="shared" si="188"/>
        <v>9</v>
      </c>
      <c r="EE165" s="14">
        <f t="shared" si="189"/>
        <v>0</v>
      </c>
      <c r="EF165" s="14">
        <f t="shared" si="190"/>
        <v>13</v>
      </c>
      <c r="EG165" s="25" t="s">
        <v>509</v>
      </c>
      <c r="EH165" s="14">
        <f t="shared" si="191"/>
        <v>15</v>
      </c>
    </row>
    <row r="166" spans="100:138" ht="16.5" x14ac:dyDescent="0.2">
      <c r="CV166" s="13">
        <v>162</v>
      </c>
      <c r="CW166" s="14">
        <f t="shared" si="154"/>
        <v>23</v>
      </c>
      <c r="CX166" s="14">
        <f t="shared" si="155"/>
        <v>1</v>
      </c>
      <c r="CY166" s="14">
        <f t="shared" si="156"/>
        <v>2</v>
      </c>
      <c r="CZ166" s="14">
        <f t="shared" si="157"/>
        <v>3</v>
      </c>
      <c r="DA166" s="14">
        <f t="shared" si="158"/>
        <v>2031012</v>
      </c>
      <c r="DB166" s="13" t="str">
        <f t="shared" si="159"/>
        <v>50级寄灵人绿色-头盔</v>
      </c>
      <c r="DC166" s="14">
        <f t="shared" si="160"/>
        <v>1</v>
      </c>
      <c r="DD166" s="14">
        <f t="shared" si="161"/>
        <v>1</v>
      </c>
      <c r="DE166" s="14">
        <f t="shared" si="162"/>
        <v>50</v>
      </c>
      <c r="DF166" s="14">
        <f t="shared" si="163"/>
        <v>50</v>
      </c>
      <c r="DG166" s="14">
        <f t="shared" si="164"/>
        <v>2</v>
      </c>
      <c r="DH166" s="14" t="str">
        <f t="shared" si="165"/>
        <v/>
      </c>
      <c r="DI166" s="14">
        <f t="shared" si="177"/>
        <v>31</v>
      </c>
      <c r="DJ166" s="14">
        <f t="shared" si="166"/>
        <v>0</v>
      </c>
      <c r="DK166" s="14">
        <f t="shared" si="167"/>
        <v>41</v>
      </c>
      <c r="DL166" s="14">
        <f t="shared" si="168"/>
        <v>0</v>
      </c>
      <c r="DM166" s="14">
        <f t="shared" si="169"/>
        <v>0</v>
      </c>
      <c r="DN166" s="14">
        <f t="shared" si="170"/>
        <v>3.15</v>
      </c>
      <c r="DO166" s="14">
        <f t="shared" si="171"/>
        <v>0</v>
      </c>
      <c r="DP166" s="14">
        <f t="shared" si="178"/>
        <v>9</v>
      </c>
      <c r="DQ166" s="14">
        <f t="shared" si="179"/>
        <v>0</v>
      </c>
      <c r="DR166" s="14">
        <f t="shared" si="180"/>
        <v>13</v>
      </c>
      <c r="DU166" s="14">
        <f t="shared" si="172"/>
        <v>2</v>
      </c>
      <c r="DV166" s="14">
        <f t="shared" si="173"/>
        <v>0</v>
      </c>
      <c r="DW166" s="14">
        <f t="shared" si="181"/>
        <v>31</v>
      </c>
      <c r="DX166" s="14" t="str">
        <f t="shared" si="182"/>
        <v>DefExt</v>
      </c>
      <c r="DY166" s="14">
        <f t="shared" si="183"/>
        <v>41</v>
      </c>
      <c r="DZ166" s="14">
        <f t="shared" si="184"/>
        <v>3.15</v>
      </c>
      <c r="EA166" s="14" t="str">
        <f t="shared" si="185"/>
        <v/>
      </c>
      <c r="EB166" s="14" t="str">
        <f t="shared" si="186"/>
        <v/>
      </c>
      <c r="EC166" s="14" t="str">
        <f t="shared" si="187"/>
        <v/>
      </c>
      <c r="ED166" s="14">
        <f t="shared" si="188"/>
        <v>9</v>
      </c>
      <c r="EE166" s="14">
        <f t="shared" si="189"/>
        <v>0</v>
      </c>
      <c r="EF166" s="14">
        <f t="shared" si="190"/>
        <v>13</v>
      </c>
      <c r="EG166" s="25" t="s">
        <v>509</v>
      </c>
      <c r="EH166" s="14">
        <f t="shared" si="191"/>
        <v>15</v>
      </c>
    </row>
    <row r="167" spans="100:138" ht="16.5" x14ac:dyDescent="0.2">
      <c r="CV167" s="13">
        <v>163</v>
      </c>
      <c r="CW167" s="14">
        <f t="shared" si="154"/>
        <v>23</v>
      </c>
      <c r="CX167" s="14">
        <f t="shared" si="155"/>
        <v>1</v>
      </c>
      <c r="CY167" s="14">
        <f t="shared" si="156"/>
        <v>3</v>
      </c>
      <c r="CZ167" s="14">
        <f t="shared" si="157"/>
        <v>3</v>
      </c>
      <c r="DA167" s="14">
        <f t="shared" si="158"/>
        <v>2031013</v>
      </c>
      <c r="DB167" s="13" t="str">
        <f t="shared" si="159"/>
        <v>50级寄灵人绿色-肩甲</v>
      </c>
      <c r="DC167" s="14">
        <f t="shared" si="160"/>
        <v>1</v>
      </c>
      <c r="DD167" s="14">
        <f t="shared" si="161"/>
        <v>1</v>
      </c>
      <c r="DE167" s="14">
        <f t="shared" si="162"/>
        <v>50</v>
      </c>
      <c r="DF167" s="14">
        <f t="shared" si="163"/>
        <v>50</v>
      </c>
      <c r="DG167" s="14">
        <f t="shared" si="164"/>
        <v>3</v>
      </c>
      <c r="DH167" s="14" t="str">
        <f t="shared" si="165"/>
        <v/>
      </c>
      <c r="DI167" s="14">
        <f t="shared" si="177"/>
        <v>31</v>
      </c>
      <c r="DJ167" s="14">
        <f t="shared" si="166"/>
        <v>0</v>
      </c>
      <c r="DK167" s="14">
        <f t="shared" si="167"/>
        <v>20</v>
      </c>
      <c r="DL167" s="14">
        <f t="shared" si="168"/>
        <v>201</v>
      </c>
      <c r="DM167" s="14">
        <f t="shared" si="169"/>
        <v>0</v>
      </c>
      <c r="DN167" s="14">
        <f t="shared" si="170"/>
        <v>1.58</v>
      </c>
      <c r="DO167" s="14">
        <f t="shared" si="171"/>
        <v>15.49</v>
      </c>
      <c r="DP167" s="14">
        <f t="shared" si="178"/>
        <v>9</v>
      </c>
      <c r="DQ167" s="14">
        <f t="shared" si="179"/>
        <v>0</v>
      </c>
      <c r="DR167" s="14">
        <f t="shared" si="180"/>
        <v>13</v>
      </c>
      <c r="DU167" s="14">
        <f t="shared" si="172"/>
        <v>2</v>
      </c>
      <c r="DV167" s="14">
        <f t="shared" si="173"/>
        <v>3</v>
      </c>
      <c r="DW167" s="14">
        <f t="shared" si="181"/>
        <v>31</v>
      </c>
      <c r="DX167" s="14" t="str">
        <f t="shared" si="182"/>
        <v>DefExt</v>
      </c>
      <c r="DY167" s="14">
        <f t="shared" si="183"/>
        <v>20</v>
      </c>
      <c r="DZ167" s="14">
        <f t="shared" si="184"/>
        <v>1.58</v>
      </c>
      <c r="EA167" s="14" t="str">
        <f t="shared" si="185"/>
        <v>HPExt</v>
      </c>
      <c r="EB167" s="14">
        <f t="shared" si="186"/>
        <v>201</v>
      </c>
      <c r="EC167" s="14">
        <f t="shared" si="187"/>
        <v>15.49</v>
      </c>
      <c r="ED167" s="14">
        <f t="shared" si="188"/>
        <v>9</v>
      </c>
      <c r="EE167" s="14">
        <f t="shared" si="189"/>
        <v>0</v>
      </c>
      <c r="EF167" s="14">
        <f t="shared" si="190"/>
        <v>13</v>
      </c>
      <c r="EG167" s="25" t="s">
        <v>509</v>
      </c>
      <c r="EH167" s="14">
        <f t="shared" si="191"/>
        <v>15</v>
      </c>
    </row>
    <row r="168" spans="100:138" ht="16.5" x14ac:dyDescent="0.2">
      <c r="CV168" s="13">
        <v>164</v>
      </c>
      <c r="CW168" s="14">
        <f t="shared" si="154"/>
        <v>23</v>
      </c>
      <c r="CX168" s="14">
        <f t="shared" si="155"/>
        <v>1</v>
      </c>
      <c r="CY168" s="14">
        <f t="shared" si="156"/>
        <v>4</v>
      </c>
      <c r="CZ168" s="14">
        <f t="shared" si="157"/>
        <v>3</v>
      </c>
      <c r="DA168" s="14">
        <f t="shared" si="158"/>
        <v>2031014</v>
      </c>
      <c r="DB168" s="13" t="str">
        <f t="shared" si="159"/>
        <v>50级寄灵人绿色-衣服</v>
      </c>
      <c r="DC168" s="14">
        <f t="shared" si="160"/>
        <v>1</v>
      </c>
      <c r="DD168" s="14">
        <f t="shared" si="161"/>
        <v>1</v>
      </c>
      <c r="DE168" s="14">
        <f t="shared" si="162"/>
        <v>50</v>
      </c>
      <c r="DF168" s="14">
        <f t="shared" si="163"/>
        <v>50</v>
      </c>
      <c r="DG168" s="14">
        <f t="shared" si="164"/>
        <v>4</v>
      </c>
      <c r="DH168" s="14" t="str">
        <f t="shared" si="165"/>
        <v/>
      </c>
      <c r="DI168" s="14">
        <f t="shared" si="177"/>
        <v>31</v>
      </c>
      <c r="DJ168" s="14">
        <f t="shared" si="166"/>
        <v>0</v>
      </c>
      <c r="DK168" s="14">
        <f t="shared" si="167"/>
        <v>41</v>
      </c>
      <c r="DL168" s="14">
        <f t="shared" si="168"/>
        <v>0</v>
      </c>
      <c r="DM168" s="14">
        <f t="shared" si="169"/>
        <v>0</v>
      </c>
      <c r="DN168" s="14">
        <f t="shared" si="170"/>
        <v>3.15</v>
      </c>
      <c r="DO168" s="14">
        <f t="shared" si="171"/>
        <v>0</v>
      </c>
      <c r="DP168" s="14">
        <f t="shared" si="178"/>
        <v>9</v>
      </c>
      <c r="DQ168" s="14">
        <f t="shared" si="179"/>
        <v>0</v>
      </c>
      <c r="DR168" s="14">
        <f t="shared" si="180"/>
        <v>13</v>
      </c>
      <c r="DU168" s="14">
        <f t="shared" si="172"/>
        <v>2</v>
      </c>
      <c r="DV168" s="14">
        <f t="shared" si="173"/>
        <v>0</v>
      </c>
      <c r="DW168" s="14">
        <f t="shared" si="181"/>
        <v>31</v>
      </c>
      <c r="DX168" s="14" t="str">
        <f t="shared" si="182"/>
        <v>DefExt</v>
      </c>
      <c r="DY168" s="14">
        <f t="shared" si="183"/>
        <v>41</v>
      </c>
      <c r="DZ168" s="14">
        <f t="shared" si="184"/>
        <v>3.15</v>
      </c>
      <c r="EA168" s="14" t="str">
        <f t="shared" si="185"/>
        <v/>
      </c>
      <c r="EB168" s="14" t="str">
        <f t="shared" si="186"/>
        <v/>
      </c>
      <c r="EC168" s="14" t="str">
        <f t="shared" si="187"/>
        <v/>
      </c>
      <c r="ED168" s="14">
        <f t="shared" si="188"/>
        <v>9</v>
      </c>
      <c r="EE168" s="14">
        <f t="shared" si="189"/>
        <v>0</v>
      </c>
      <c r="EF168" s="14">
        <f t="shared" si="190"/>
        <v>13</v>
      </c>
      <c r="EG168" s="25" t="s">
        <v>509</v>
      </c>
      <c r="EH168" s="14">
        <f t="shared" si="191"/>
        <v>15</v>
      </c>
    </row>
    <row r="169" spans="100:138" ht="16.5" x14ac:dyDescent="0.2">
      <c r="CV169" s="13">
        <v>165</v>
      </c>
      <c r="CW169" s="14">
        <f t="shared" si="154"/>
        <v>23</v>
      </c>
      <c r="CX169" s="14">
        <f t="shared" si="155"/>
        <v>1</v>
      </c>
      <c r="CY169" s="14">
        <f t="shared" si="156"/>
        <v>5</v>
      </c>
      <c r="CZ169" s="14">
        <f t="shared" si="157"/>
        <v>3</v>
      </c>
      <c r="DA169" s="14">
        <f t="shared" si="158"/>
        <v>2031015</v>
      </c>
      <c r="DB169" s="13" t="str">
        <f t="shared" si="159"/>
        <v>50级寄灵人绿色-鞋子</v>
      </c>
      <c r="DC169" s="14">
        <f t="shared" si="160"/>
        <v>1</v>
      </c>
      <c r="DD169" s="14">
        <f t="shared" si="161"/>
        <v>1</v>
      </c>
      <c r="DE169" s="14">
        <f t="shared" si="162"/>
        <v>50</v>
      </c>
      <c r="DF169" s="14">
        <f t="shared" si="163"/>
        <v>50</v>
      </c>
      <c r="DG169" s="14">
        <f t="shared" si="164"/>
        <v>5</v>
      </c>
      <c r="DH169" s="14" t="str">
        <f t="shared" si="165"/>
        <v/>
      </c>
      <c r="DI169" s="14">
        <f t="shared" si="177"/>
        <v>30</v>
      </c>
      <c r="DJ169" s="14">
        <f t="shared" si="166"/>
        <v>0</v>
      </c>
      <c r="DK169" s="14">
        <f t="shared" si="167"/>
        <v>0</v>
      </c>
      <c r="DL169" s="14">
        <f t="shared" si="168"/>
        <v>403</v>
      </c>
      <c r="DM169" s="14">
        <f t="shared" si="169"/>
        <v>0</v>
      </c>
      <c r="DN169" s="14">
        <f t="shared" si="170"/>
        <v>0</v>
      </c>
      <c r="DO169" s="14">
        <f t="shared" si="171"/>
        <v>30.98</v>
      </c>
      <c r="DP169" s="14">
        <f t="shared" si="178"/>
        <v>9</v>
      </c>
      <c r="DQ169" s="14">
        <f t="shared" si="179"/>
        <v>0</v>
      </c>
      <c r="DR169" s="14">
        <f t="shared" si="180"/>
        <v>13</v>
      </c>
      <c r="DU169" s="14">
        <f t="shared" si="172"/>
        <v>3</v>
      </c>
      <c r="DV169" s="14">
        <f t="shared" si="173"/>
        <v>0</v>
      </c>
      <c r="DW169" s="14">
        <f t="shared" si="181"/>
        <v>30</v>
      </c>
      <c r="DX169" s="14" t="str">
        <f t="shared" si="182"/>
        <v>HPExt</v>
      </c>
      <c r="DY169" s="14">
        <f t="shared" si="183"/>
        <v>403</v>
      </c>
      <c r="DZ169" s="14">
        <f t="shared" si="184"/>
        <v>30.98</v>
      </c>
      <c r="EA169" s="14" t="str">
        <f t="shared" si="185"/>
        <v/>
      </c>
      <c r="EB169" s="14" t="str">
        <f t="shared" si="186"/>
        <v/>
      </c>
      <c r="EC169" s="14" t="str">
        <f t="shared" si="187"/>
        <v/>
      </c>
      <c r="ED169" s="14">
        <f t="shared" si="188"/>
        <v>9</v>
      </c>
      <c r="EE169" s="14">
        <f t="shared" si="189"/>
        <v>0</v>
      </c>
      <c r="EF169" s="14">
        <f t="shared" si="190"/>
        <v>13</v>
      </c>
      <c r="EG169" s="25" t="s">
        <v>509</v>
      </c>
      <c r="EH169" s="14">
        <f t="shared" si="191"/>
        <v>15</v>
      </c>
    </row>
    <row r="170" spans="100:138" ht="16.5" x14ac:dyDescent="0.2">
      <c r="CV170" s="13">
        <v>166</v>
      </c>
      <c r="CW170" s="14">
        <f t="shared" si="154"/>
        <v>23</v>
      </c>
      <c r="CX170" s="14">
        <f t="shared" si="155"/>
        <v>1</v>
      </c>
      <c r="CY170" s="14">
        <f t="shared" si="156"/>
        <v>6</v>
      </c>
      <c r="CZ170" s="14">
        <f t="shared" si="157"/>
        <v>3</v>
      </c>
      <c r="DA170" s="14">
        <f t="shared" si="158"/>
        <v>2031016</v>
      </c>
      <c r="DB170" s="13" t="str">
        <f t="shared" si="159"/>
        <v>50级寄灵人绿色-护手</v>
      </c>
      <c r="DC170" s="14">
        <f t="shared" si="160"/>
        <v>1</v>
      </c>
      <c r="DD170" s="14">
        <f t="shared" si="161"/>
        <v>1</v>
      </c>
      <c r="DE170" s="14">
        <f t="shared" si="162"/>
        <v>50</v>
      </c>
      <c r="DF170" s="14">
        <f t="shared" si="163"/>
        <v>50</v>
      </c>
      <c r="DG170" s="14">
        <f t="shared" si="164"/>
        <v>6</v>
      </c>
      <c r="DH170" s="14" t="str">
        <f t="shared" si="165"/>
        <v/>
      </c>
      <c r="DI170" s="14">
        <f t="shared" si="177"/>
        <v>30</v>
      </c>
      <c r="DJ170" s="14">
        <f t="shared" si="166"/>
        <v>0</v>
      </c>
      <c r="DK170" s="14">
        <f t="shared" si="167"/>
        <v>0</v>
      </c>
      <c r="DL170" s="14">
        <f t="shared" si="168"/>
        <v>403</v>
      </c>
      <c r="DM170" s="14">
        <f t="shared" si="169"/>
        <v>0</v>
      </c>
      <c r="DN170" s="14">
        <f t="shared" si="170"/>
        <v>0</v>
      </c>
      <c r="DO170" s="14">
        <f t="shared" si="171"/>
        <v>30.98</v>
      </c>
      <c r="DP170" s="14">
        <f t="shared" si="178"/>
        <v>9</v>
      </c>
      <c r="DQ170" s="14">
        <f t="shared" si="179"/>
        <v>0</v>
      </c>
      <c r="DR170" s="14">
        <f t="shared" si="180"/>
        <v>13</v>
      </c>
      <c r="DU170" s="14">
        <f t="shared" si="172"/>
        <v>3</v>
      </c>
      <c r="DV170" s="14">
        <f t="shared" si="173"/>
        <v>0</v>
      </c>
      <c r="DW170" s="14">
        <f t="shared" si="181"/>
        <v>30</v>
      </c>
      <c r="DX170" s="14" t="str">
        <f t="shared" si="182"/>
        <v>HPExt</v>
      </c>
      <c r="DY170" s="14">
        <f t="shared" si="183"/>
        <v>403</v>
      </c>
      <c r="DZ170" s="14">
        <f t="shared" si="184"/>
        <v>30.98</v>
      </c>
      <c r="EA170" s="14" t="str">
        <f t="shared" si="185"/>
        <v/>
      </c>
      <c r="EB170" s="14" t="str">
        <f t="shared" si="186"/>
        <v/>
      </c>
      <c r="EC170" s="14" t="str">
        <f t="shared" si="187"/>
        <v/>
      </c>
      <c r="ED170" s="14">
        <f t="shared" si="188"/>
        <v>9</v>
      </c>
      <c r="EE170" s="14">
        <f t="shared" si="189"/>
        <v>0</v>
      </c>
      <c r="EF170" s="14">
        <f t="shared" si="190"/>
        <v>13</v>
      </c>
      <c r="EG170" s="25" t="s">
        <v>509</v>
      </c>
      <c r="EH170" s="14">
        <f t="shared" si="191"/>
        <v>15</v>
      </c>
    </row>
    <row r="171" spans="100:138" ht="16.5" x14ac:dyDescent="0.2">
      <c r="CV171" s="13">
        <v>167</v>
      </c>
      <c r="CW171" s="14">
        <f t="shared" si="154"/>
        <v>23</v>
      </c>
      <c r="CX171" s="14">
        <f t="shared" si="155"/>
        <v>1</v>
      </c>
      <c r="CY171" s="14">
        <f t="shared" si="156"/>
        <v>7</v>
      </c>
      <c r="CZ171" s="14">
        <f t="shared" si="157"/>
        <v>3</v>
      </c>
      <c r="DA171" s="14">
        <f t="shared" si="158"/>
        <v>2031017</v>
      </c>
      <c r="DB171" s="13" t="str">
        <f t="shared" si="159"/>
        <v>50级寄灵人绿色-项链</v>
      </c>
      <c r="DC171" s="14">
        <f t="shared" si="160"/>
        <v>1</v>
      </c>
      <c r="DD171" s="14">
        <f t="shared" si="161"/>
        <v>1</v>
      </c>
      <c r="DE171" s="14">
        <f t="shared" si="162"/>
        <v>50</v>
      </c>
      <c r="DF171" s="14">
        <f t="shared" si="163"/>
        <v>50</v>
      </c>
      <c r="DG171" s="14">
        <f t="shared" si="164"/>
        <v>7</v>
      </c>
      <c r="DH171" s="14" t="str">
        <f t="shared" si="165"/>
        <v/>
      </c>
      <c r="DI171" s="14">
        <f t="shared" si="177"/>
        <v>47</v>
      </c>
      <c r="DJ171" s="14">
        <f t="shared" si="166"/>
        <v>54</v>
      </c>
      <c r="DK171" s="14">
        <f t="shared" si="167"/>
        <v>34</v>
      </c>
      <c r="DL171" s="14">
        <f t="shared" si="168"/>
        <v>0</v>
      </c>
      <c r="DM171" s="14">
        <f t="shared" si="169"/>
        <v>4.1500000000000004</v>
      </c>
      <c r="DN171" s="14">
        <f t="shared" si="170"/>
        <v>2.63</v>
      </c>
      <c r="DO171" s="14">
        <f t="shared" si="171"/>
        <v>0</v>
      </c>
      <c r="DP171" s="14">
        <f t="shared" si="178"/>
        <v>9</v>
      </c>
      <c r="DQ171" s="14">
        <f t="shared" si="179"/>
        <v>0</v>
      </c>
      <c r="DR171" s="14">
        <f t="shared" si="180"/>
        <v>13</v>
      </c>
      <c r="DU171" s="14">
        <f t="shared" si="172"/>
        <v>1</v>
      </c>
      <c r="DV171" s="14">
        <f t="shared" si="173"/>
        <v>2</v>
      </c>
      <c r="DW171" s="14">
        <f t="shared" si="181"/>
        <v>47</v>
      </c>
      <c r="DX171" s="14" t="str">
        <f t="shared" si="182"/>
        <v>AtkExt</v>
      </c>
      <c r="DY171" s="14">
        <f t="shared" si="183"/>
        <v>54</v>
      </c>
      <c r="DZ171" s="14">
        <f t="shared" si="184"/>
        <v>4.1500000000000004</v>
      </c>
      <c r="EA171" s="14" t="str">
        <f t="shared" si="185"/>
        <v>DefExt</v>
      </c>
      <c r="EB171" s="14">
        <f t="shared" si="186"/>
        <v>34</v>
      </c>
      <c r="EC171" s="14">
        <f t="shared" si="187"/>
        <v>2.63</v>
      </c>
      <c r="ED171" s="14">
        <f t="shared" si="188"/>
        <v>9</v>
      </c>
      <c r="EE171" s="14">
        <f t="shared" si="189"/>
        <v>0</v>
      </c>
      <c r="EF171" s="14">
        <f t="shared" si="190"/>
        <v>13</v>
      </c>
      <c r="EG171" s="25" t="s">
        <v>509</v>
      </c>
      <c r="EH171" s="14">
        <f t="shared" si="191"/>
        <v>15</v>
      </c>
    </row>
    <row r="172" spans="100:138" ht="16.5" x14ac:dyDescent="0.2">
      <c r="CV172" s="13">
        <v>168</v>
      </c>
      <c r="CW172" s="14">
        <f t="shared" si="154"/>
        <v>23</v>
      </c>
      <c r="CX172" s="14">
        <f t="shared" si="155"/>
        <v>1</v>
      </c>
      <c r="CY172" s="14">
        <f t="shared" si="156"/>
        <v>8</v>
      </c>
      <c r="CZ172" s="14">
        <f t="shared" si="157"/>
        <v>3</v>
      </c>
      <c r="DA172" s="14">
        <f t="shared" si="158"/>
        <v>2031018</v>
      </c>
      <c r="DB172" s="13" t="str">
        <f t="shared" si="159"/>
        <v>50级寄灵人绿色-戒指</v>
      </c>
      <c r="DC172" s="14">
        <f t="shared" si="160"/>
        <v>1</v>
      </c>
      <c r="DD172" s="14">
        <f t="shared" si="161"/>
        <v>1</v>
      </c>
      <c r="DE172" s="14">
        <f t="shared" si="162"/>
        <v>50</v>
      </c>
      <c r="DF172" s="14">
        <f t="shared" si="163"/>
        <v>50</v>
      </c>
      <c r="DG172" s="14">
        <f t="shared" si="164"/>
        <v>8</v>
      </c>
      <c r="DH172" s="14" t="str">
        <f t="shared" si="165"/>
        <v/>
      </c>
      <c r="DI172" s="14">
        <f t="shared" si="177"/>
        <v>46</v>
      </c>
      <c r="DJ172" s="14">
        <f t="shared" si="166"/>
        <v>54</v>
      </c>
      <c r="DK172" s="14">
        <f t="shared" si="167"/>
        <v>0</v>
      </c>
      <c r="DL172" s="14">
        <f t="shared" si="168"/>
        <v>336</v>
      </c>
      <c r="DM172" s="14">
        <f t="shared" si="169"/>
        <v>4.1500000000000004</v>
      </c>
      <c r="DN172" s="14">
        <f t="shared" si="170"/>
        <v>0</v>
      </c>
      <c r="DO172" s="14">
        <f t="shared" si="171"/>
        <v>25.81</v>
      </c>
      <c r="DP172" s="14">
        <f t="shared" si="178"/>
        <v>9</v>
      </c>
      <c r="DQ172" s="14">
        <f t="shared" si="179"/>
        <v>0</v>
      </c>
      <c r="DR172" s="14">
        <f t="shared" si="180"/>
        <v>13</v>
      </c>
      <c r="DU172" s="14">
        <f t="shared" si="172"/>
        <v>1</v>
      </c>
      <c r="DV172" s="14">
        <f t="shared" si="173"/>
        <v>3</v>
      </c>
      <c r="DW172" s="14">
        <f t="shared" si="181"/>
        <v>46</v>
      </c>
      <c r="DX172" s="14" t="str">
        <f t="shared" si="182"/>
        <v>AtkExt</v>
      </c>
      <c r="DY172" s="14">
        <f t="shared" si="183"/>
        <v>54</v>
      </c>
      <c r="DZ172" s="14">
        <f t="shared" si="184"/>
        <v>4.1500000000000004</v>
      </c>
      <c r="EA172" s="14" t="str">
        <f t="shared" si="185"/>
        <v>HPExt</v>
      </c>
      <c r="EB172" s="14">
        <f t="shared" si="186"/>
        <v>336</v>
      </c>
      <c r="EC172" s="14">
        <f t="shared" si="187"/>
        <v>25.81</v>
      </c>
      <c r="ED172" s="14">
        <f t="shared" si="188"/>
        <v>9</v>
      </c>
      <c r="EE172" s="14">
        <f t="shared" si="189"/>
        <v>0</v>
      </c>
      <c r="EF172" s="14">
        <f t="shared" si="190"/>
        <v>13</v>
      </c>
      <c r="EG172" s="25" t="s">
        <v>509</v>
      </c>
      <c r="EH172" s="14">
        <f t="shared" si="191"/>
        <v>15</v>
      </c>
    </row>
    <row r="173" spans="100:138" ht="16.5" x14ac:dyDescent="0.2">
      <c r="CV173" s="13">
        <v>169</v>
      </c>
      <c r="CW173" s="14">
        <f t="shared" si="154"/>
        <v>24</v>
      </c>
      <c r="CX173" s="14">
        <f t="shared" si="155"/>
        <v>2</v>
      </c>
      <c r="CY173" s="14">
        <f t="shared" si="156"/>
        <v>1</v>
      </c>
      <c r="CZ173" s="14">
        <f t="shared" si="157"/>
        <v>3</v>
      </c>
      <c r="DA173" s="14">
        <f t="shared" si="158"/>
        <v>2031021</v>
      </c>
      <c r="DB173" s="13" t="str">
        <f t="shared" si="159"/>
        <v>50级守护灵绿色-武器</v>
      </c>
      <c r="DC173" s="14">
        <f t="shared" si="160"/>
        <v>2</v>
      </c>
      <c r="DD173" s="14">
        <f t="shared" si="161"/>
        <v>1</v>
      </c>
      <c r="DE173" s="14">
        <f t="shared" si="162"/>
        <v>40</v>
      </c>
      <c r="DF173" s="14">
        <f t="shared" si="163"/>
        <v>40</v>
      </c>
      <c r="DG173" s="14">
        <f t="shared" si="164"/>
        <v>1</v>
      </c>
      <c r="DH173" s="14" t="str">
        <f t="shared" si="165"/>
        <v/>
      </c>
      <c r="DI173" s="14">
        <f t="shared" si="177"/>
        <v>45</v>
      </c>
      <c r="DJ173" s="14">
        <f t="shared" si="166"/>
        <v>126</v>
      </c>
      <c r="DK173" s="14">
        <f t="shared" si="167"/>
        <v>0</v>
      </c>
      <c r="DL173" s="14">
        <f t="shared" si="168"/>
        <v>0</v>
      </c>
      <c r="DM173" s="14">
        <f t="shared" si="169"/>
        <v>9</v>
      </c>
      <c r="DN173" s="14">
        <f t="shared" si="170"/>
        <v>0</v>
      </c>
      <c r="DO173" s="14">
        <f t="shared" si="171"/>
        <v>0</v>
      </c>
      <c r="DP173" s="14">
        <f t="shared" si="178"/>
        <v>9</v>
      </c>
      <c r="DQ173" s="14">
        <f t="shared" si="179"/>
        <v>0</v>
      </c>
      <c r="DR173" s="14">
        <f t="shared" si="180"/>
        <v>23</v>
      </c>
      <c r="DU173" s="14">
        <f t="shared" si="172"/>
        <v>1</v>
      </c>
      <c r="DV173" s="14">
        <f t="shared" si="173"/>
        <v>0</v>
      </c>
      <c r="DW173" s="14">
        <f t="shared" si="181"/>
        <v>45</v>
      </c>
      <c r="DX173" s="14" t="str">
        <f t="shared" si="182"/>
        <v>AtkExt</v>
      </c>
      <c r="DY173" s="14">
        <f t="shared" si="183"/>
        <v>126</v>
      </c>
      <c r="DZ173" s="14">
        <f t="shared" si="184"/>
        <v>9</v>
      </c>
      <c r="EA173" s="14" t="str">
        <f t="shared" si="185"/>
        <v/>
      </c>
      <c r="EB173" s="14" t="str">
        <f t="shared" si="186"/>
        <v/>
      </c>
      <c r="EC173" s="14" t="str">
        <f t="shared" si="187"/>
        <v/>
      </c>
      <c r="ED173" s="14">
        <f t="shared" si="188"/>
        <v>9</v>
      </c>
      <c r="EE173" s="14">
        <f t="shared" si="189"/>
        <v>0</v>
      </c>
      <c r="EF173" s="14">
        <f t="shared" si="190"/>
        <v>23</v>
      </c>
      <c r="EG173" s="25" t="s">
        <v>509</v>
      </c>
      <c r="EH173" s="14">
        <f t="shared" si="191"/>
        <v>15</v>
      </c>
    </row>
    <row r="174" spans="100:138" ht="16.5" x14ac:dyDescent="0.2">
      <c r="CV174" s="13">
        <v>170</v>
      </c>
      <c r="CW174" s="14">
        <f t="shared" si="154"/>
        <v>24</v>
      </c>
      <c r="CX174" s="14">
        <f t="shared" si="155"/>
        <v>2</v>
      </c>
      <c r="CY174" s="14">
        <f t="shared" si="156"/>
        <v>2</v>
      </c>
      <c r="CZ174" s="14">
        <f t="shared" si="157"/>
        <v>3</v>
      </c>
      <c r="DA174" s="14">
        <f t="shared" si="158"/>
        <v>2031022</v>
      </c>
      <c r="DB174" s="13" t="str">
        <f t="shared" si="159"/>
        <v>50级守护灵绿色-头盔</v>
      </c>
      <c r="DC174" s="14">
        <f t="shared" si="160"/>
        <v>2</v>
      </c>
      <c r="DD174" s="14">
        <f t="shared" si="161"/>
        <v>1</v>
      </c>
      <c r="DE174" s="14">
        <f t="shared" si="162"/>
        <v>40</v>
      </c>
      <c r="DF174" s="14">
        <f t="shared" si="163"/>
        <v>40</v>
      </c>
      <c r="DG174" s="14">
        <f t="shared" si="164"/>
        <v>2</v>
      </c>
      <c r="DH174" s="14" t="str">
        <f t="shared" si="165"/>
        <v/>
      </c>
      <c r="DI174" s="14">
        <f t="shared" si="177"/>
        <v>22</v>
      </c>
      <c r="DJ174" s="14">
        <f t="shared" si="166"/>
        <v>0</v>
      </c>
      <c r="DK174" s="14">
        <f t="shared" si="167"/>
        <v>32</v>
      </c>
      <c r="DL174" s="14">
        <f t="shared" si="168"/>
        <v>0</v>
      </c>
      <c r="DM174" s="14">
        <f t="shared" si="169"/>
        <v>0</v>
      </c>
      <c r="DN174" s="14">
        <f t="shared" si="170"/>
        <v>2.25</v>
      </c>
      <c r="DO174" s="14">
        <f t="shared" si="171"/>
        <v>0</v>
      </c>
      <c r="DP174" s="14">
        <f t="shared" si="178"/>
        <v>9</v>
      </c>
      <c r="DQ174" s="14">
        <f t="shared" si="179"/>
        <v>0</v>
      </c>
      <c r="DR174" s="14">
        <f t="shared" si="180"/>
        <v>23</v>
      </c>
      <c r="DU174" s="14">
        <f t="shared" si="172"/>
        <v>2</v>
      </c>
      <c r="DV174" s="14">
        <f t="shared" si="173"/>
        <v>0</v>
      </c>
      <c r="DW174" s="14">
        <f t="shared" si="181"/>
        <v>22</v>
      </c>
      <c r="DX174" s="14" t="str">
        <f t="shared" si="182"/>
        <v>DefExt</v>
      </c>
      <c r="DY174" s="14">
        <f t="shared" si="183"/>
        <v>32</v>
      </c>
      <c r="DZ174" s="14">
        <f t="shared" si="184"/>
        <v>2.25</v>
      </c>
      <c r="EA174" s="14" t="str">
        <f t="shared" si="185"/>
        <v/>
      </c>
      <c r="EB174" s="14" t="str">
        <f t="shared" si="186"/>
        <v/>
      </c>
      <c r="EC174" s="14" t="str">
        <f t="shared" si="187"/>
        <v/>
      </c>
      <c r="ED174" s="14">
        <f t="shared" si="188"/>
        <v>9</v>
      </c>
      <c r="EE174" s="14">
        <f t="shared" si="189"/>
        <v>0</v>
      </c>
      <c r="EF174" s="14">
        <f t="shared" si="190"/>
        <v>23</v>
      </c>
      <c r="EG174" s="25" t="s">
        <v>509</v>
      </c>
      <c r="EH174" s="14">
        <f t="shared" si="191"/>
        <v>15</v>
      </c>
    </row>
    <row r="175" spans="100:138" ht="16.5" x14ac:dyDescent="0.2">
      <c r="CV175" s="13">
        <v>171</v>
      </c>
      <c r="CW175" s="14">
        <f t="shared" si="154"/>
        <v>24</v>
      </c>
      <c r="CX175" s="14">
        <f t="shared" si="155"/>
        <v>2</v>
      </c>
      <c r="CY175" s="14">
        <f t="shared" si="156"/>
        <v>3</v>
      </c>
      <c r="CZ175" s="14">
        <f t="shared" si="157"/>
        <v>3</v>
      </c>
      <c r="DA175" s="14">
        <f t="shared" si="158"/>
        <v>2031023</v>
      </c>
      <c r="DB175" s="13" t="str">
        <f t="shared" si="159"/>
        <v>50级守护灵绿色-肩甲</v>
      </c>
      <c r="DC175" s="14">
        <f t="shared" si="160"/>
        <v>2</v>
      </c>
      <c r="DD175" s="14">
        <f t="shared" si="161"/>
        <v>1</v>
      </c>
      <c r="DE175" s="14">
        <f t="shared" si="162"/>
        <v>40</v>
      </c>
      <c r="DF175" s="14">
        <f t="shared" si="163"/>
        <v>40</v>
      </c>
      <c r="DG175" s="14">
        <f t="shared" si="164"/>
        <v>3</v>
      </c>
      <c r="DH175" s="14" t="str">
        <f t="shared" si="165"/>
        <v/>
      </c>
      <c r="DI175" s="14">
        <f t="shared" si="177"/>
        <v>33</v>
      </c>
      <c r="DJ175" s="14">
        <f t="shared" si="166"/>
        <v>0</v>
      </c>
      <c r="DK175" s="14">
        <f t="shared" si="167"/>
        <v>16</v>
      </c>
      <c r="DL175" s="14">
        <f t="shared" si="168"/>
        <v>315</v>
      </c>
      <c r="DM175" s="14">
        <f t="shared" si="169"/>
        <v>0</v>
      </c>
      <c r="DN175" s="14">
        <f t="shared" si="170"/>
        <v>1.1299999999999999</v>
      </c>
      <c r="DO175" s="14">
        <f t="shared" si="171"/>
        <v>22.46</v>
      </c>
      <c r="DP175" s="14">
        <f t="shared" si="178"/>
        <v>9</v>
      </c>
      <c r="DQ175" s="14">
        <f t="shared" si="179"/>
        <v>0</v>
      </c>
      <c r="DR175" s="14">
        <f t="shared" si="180"/>
        <v>23</v>
      </c>
      <c r="DU175" s="14">
        <f t="shared" si="172"/>
        <v>2</v>
      </c>
      <c r="DV175" s="14">
        <f t="shared" si="173"/>
        <v>3</v>
      </c>
      <c r="DW175" s="14">
        <f t="shared" si="181"/>
        <v>33</v>
      </c>
      <c r="DX175" s="14" t="str">
        <f t="shared" si="182"/>
        <v>DefExt</v>
      </c>
      <c r="DY175" s="14">
        <f t="shared" si="183"/>
        <v>16</v>
      </c>
      <c r="DZ175" s="14">
        <f t="shared" si="184"/>
        <v>1.1299999999999999</v>
      </c>
      <c r="EA175" s="14" t="str">
        <f t="shared" si="185"/>
        <v>HPExt</v>
      </c>
      <c r="EB175" s="14">
        <f t="shared" si="186"/>
        <v>315</v>
      </c>
      <c r="EC175" s="14">
        <f t="shared" si="187"/>
        <v>22.46</v>
      </c>
      <c r="ED175" s="14">
        <f t="shared" si="188"/>
        <v>9</v>
      </c>
      <c r="EE175" s="14">
        <f t="shared" si="189"/>
        <v>0</v>
      </c>
      <c r="EF175" s="14">
        <f t="shared" si="190"/>
        <v>23</v>
      </c>
      <c r="EG175" s="25" t="s">
        <v>509</v>
      </c>
      <c r="EH175" s="14">
        <f t="shared" si="191"/>
        <v>15</v>
      </c>
    </row>
    <row r="176" spans="100:138" ht="16.5" x14ac:dyDescent="0.2">
      <c r="CV176" s="13">
        <v>172</v>
      </c>
      <c r="CW176" s="14">
        <f t="shared" si="154"/>
        <v>24</v>
      </c>
      <c r="CX176" s="14">
        <f t="shared" si="155"/>
        <v>2</v>
      </c>
      <c r="CY176" s="14">
        <f t="shared" si="156"/>
        <v>4</v>
      </c>
      <c r="CZ176" s="14">
        <f t="shared" si="157"/>
        <v>3</v>
      </c>
      <c r="DA176" s="14">
        <f t="shared" si="158"/>
        <v>2031024</v>
      </c>
      <c r="DB176" s="13" t="str">
        <f t="shared" si="159"/>
        <v>50级守护灵绿色-衣服</v>
      </c>
      <c r="DC176" s="14">
        <f t="shared" si="160"/>
        <v>2</v>
      </c>
      <c r="DD176" s="14">
        <f t="shared" si="161"/>
        <v>1</v>
      </c>
      <c r="DE176" s="14">
        <f t="shared" si="162"/>
        <v>40</v>
      </c>
      <c r="DF176" s="14">
        <f t="shared" si="163"/>
        <v>40</v>
      </c>
      <c r="DG176" s="14">
        <f t="shared" si="164"/>
        <v>4</v>
      </c>
      <c r="DH176" s="14" t="str">
        <f t="shared" si="165"/>
        <v/>
      </c>
      <c r="DI176" s="14">
        <f t="shared" si="177"/>
        <v>22</v>
      </c>
      <c r="DJ176" s="14">
        <f t="shared" si="166"/>
        <v>0</v>
      </c>
      <c r="DK176" s="14">
        <f t="shared" si="167"/>
        <v>32</v>
      </c>
      <c r="DL176" s="14">
        <f t="shared" si="168"/>
        <v>0</v>
      </c>
      <c r="DM176" s="14">
        <f t="shared" si="169"/>
        <v>0</v>
      </c>
      <c r="DN176" s="14">
        <f t="shared" si="170"/>
        <v>2.25</v>
      </c>
      <c r="DO176" s="14">
        <f t="shared" si="171"/>
        <v>0</v>
      </c>
      <c r="DP176" s="14">
        <f t="shared" si="178"/>
        <v>9</v>
      </c>
      <c r="DQ176" s="14">
        <f t="shared" si="179"/>
        <v>0</v>
      </c>
      <c r="DR176" s="14">
        <f t="shared" si="180"/>
        <v>23</v>
      </c>
      <c r="DU176" s="14">
        <f t="shared" si="172"/>
        <v>2</v>
      </c>
      <c r="DV176" s="14">
        <f t="shared" si="173"/>
        <v>0</v>
      </c>
      <c r="DW176" s="14">
        <f t="shared" si="181"/>
        <v>22</v>
      </c>
      <c r="DX176" s="14" t="str">
        <f t="shared" si="182"/>
        <v>DefExt</v>
      </c>
      <c r="DY176" s="14">
        <f t="shared" si="183"/>
        <v>32</v>
      </c>
      <c r="DZ176" s="14">
        <f t="shared" si="184"/>
        <v>2.25</v>
      </c>
      <c r="EA176" s="14" t="str">
        <f t="shared" si="185"/>
        <v/>
      </c>
      <c r="EB176" s="14" t="str">
        <f t="shared" si="186"/>
        <v/>
      </c>
      <c r="EC176" s="14" t="str">
        <f t="shared" si="187"/>
        <v/>
      </c>
      <c r="ED176" s="14">
        <f t="shared" si="188"/>
        <v>9</v>
      </c>
      <c r="EE176" s="14">
        <f t="shared" si="189"/>
        <v>0</v>
      </c>
      <c r="EF176" s="14">
        <f t="shared" si="190"/>
        <v>23</v>
      </c>
      <c r="EG176" s="25" t="s">
        <v>509</v>
      </c>
      <c r="EH176" s="14">
        <f t="shared" si="191"/>
        <v>15</v>
      </c>
    </row>
    <row r="177" spans="100:138" ht="16.5" x14ac:dyDescent="0.2">
      <c r="CV177" s="13">
        <v>173</v>
      </c>
      <c r="CW177" s="14">
        <f t="shared" si="154"/>
        <v>24</v>
      </c>
      <c r="CX177" s="14">
        <f t="shared" si="155"/>
        <v>2</v>
      </c>
      <c r="CY177" s="14">
        <f t="shared" si="156"/>
        <v>5</v>
      </c>
      <c r="CZ177" s="14">
        <f t="shared" si="157"/>
        <v>3</v>
      </c>
      <c r="DA177" s="14">
        <f t="shared" si="158"/>
        <v>2031025</v>
      </c>
      <c r="DB177" s="13" t="str">
        <f t="shared" si="159"/>
        <v>50级守护灵绿色-鞋子</v>
      </c>
      <c r="DC177" s="14">
        <f t="shared" si="160"/>
        <v>2</v>
      </c>
      <c r="DD177" s="14">
        <f t="shared" si="161"/>
        <v>1</v>
      </c>
      <c r="DE177" s="14">
        <f t="shared" si="162"/>
        <v>40</v>
      </c>
      <c r="DF177" s="14">
        <f t="shared" si="163"/>
        <v>40</v>
      </c>
      <c r="DG177" s="14">
        <f t="shared" si="164"/>
        <v>5</v>
      </c>
      <c r="DH177" s="14" t="str">
        <f t="shared" si="165"/>
        <v/>
      </c>
      <c r="DI177" s="14">
        <f t="shared" si="177"/>
        <v>44</v>
      </c>
      <c r="DJ177" s="14">
        <f t="shared" si="166"/>
        <v>0</v>
      </c>
      <c r="DK177" s="14">
        <f t="shared" si="167"/>
        <v>0</v>
      </c>
      <c r="DL177" s="14">
        <f t="shared" si="168"/>
        <v>629</v>
      </c>
      <c r="DM177" s="14">
        <f t="shared" si="169"/>
        <v>0</v>
      </c>
      <c r="DN177" s="14">
        <f t="shared" si="170"/>
        <v>0</v>
      </c>
      <c r="DO177" s="14">
        <f t="shared" si="171"/>
        <v>44.93</v>
      </c>
      <c r="DP177" s="14">
        <f t="shared" si="178"/>
        <v>9</v>
      </c>
      <c r="DQ177" s="14">
        <f t="shared" si="179"/>
        <v>0</v>
      </c>
      <c r="DR177" s="14">
        <f t="shared" si="180"/>
        <v>23</v>
      </c>
      <c r="DU177" s="14">
        <f t="shared" si="172"/>
        <v>3</v>
      </c>
      <c r="DV177" s="14">
        <f t="shared" si="173"/>
        <v>0</v>
      </c>
      <c r="DW177" s="14">
        <f t="shared" si="181"/>
        <v>44</v>
      </c>
      <c r="DX177" s="14" t="str">
        <f t="shared" si="182"/>
        <v>HPExt</v>
      </c>
      <c r="DY177" s="14">
        <f t="shared" si="183"/>
        <v>629</v>
      </c>
      <c r="DZ177" s="14">
        <f t="shared" si="184"/>
        <v>44.93</v>
      </c>
      <c r="EA177" s="14" t="str">
        <f t="shared" si="185"/>
        <v/>
      </c>
      <c r="EB177" s="14" t="str">
        <f t="shared" si="186"/>
        <v/>
      </c>
      <c r="EC177" s="14" t="str">
        <f t="shared" si="187"/>
        <v/>
      </c>
      <c r="ED177" s="14">
        <f t="shared" si="188"/>
        <v>9</v>
      </c>
      <c r="EE177" s="14">
        <f t="shared" si="189"/>
        <v>0</v>
      </c>
      <c r="EF177" s="14">
        <f t="shared" si="190"/>
        <v>23</v>
      </c>
      <c r="EG177" s="25" t="s">
        <v>509</v>
      </c>
      <c r="EH177" s="14">
        <f t="shared" si="191"/>
        <v>15</v>
      </c>
    </row>
    <row r="178" spans="100:138" ht="16.5" x14ac:dyDescent="0.2">
      <c r="CV178" s="13">
        <v>174</v>
      </c>
      <c r="CW178" s="14">
        <f t="shared" si="154"/>
        <v>24</v>
      </c>
      <c r="CX178" s="14">
        <f t="shared" si="155"/>
        <v>2</v>
      </c>
      <c r="CY178" s="14">
        <f t="shared" si="156"/>
        <v>6</v>
      </c>
      <c r="CZ178" s="14">
        <f t="shared" si="157"/>
        <v>3</v>
      </c>
      <c r="DA178" s="14">
        <f t="shared" si="158"/>
        <v>2031026</v>
      </c>
      <c r="DB178" s="13" t="str">
        <f t="shared" si="159"/>
        <v>50级守护灵绿色-护手</v>
      </c>
      <c r="DC178" s="14">
        <f t="shared" si="160"/>
        <v>2</v>
      </c>
      <c r="DD178" s="14">
        <f t="shared" si="161"/>
        <v>1</v>
      </c>
      <c r="DE178" s="14">
        <f t="shared" si="162"/>
        <v>40</v>
      </c>
      <c r="DF178" s="14">
        <f t="shared" si="163"/>
        <v>40</v>
      </c>
      <c r="DG178" s="14">
        <f t="shared" si="164"/>
        <v>6</v>
      </c>
      <c r="DH178" s="14" t="str">
        <f t="shared" si="165"/>
        <v/>
      </c>
      <c r="DI178" s="14">
        <f t="shared" si="177"/>
        <v>44</v>
      </c>
      <c r="DJ178" s="14">
        <f t="shared" si="166"/>
        <v>0</v>
      </c>
      <c r="DK178" s="14">
        <f t="shared" si="167"/>
        <v>0</v>
      </c>
      <c r="DL178" s="14">
        <f t="shared" si="168"/>
        <v>629</v>
      </c>
      <c r="DM178" s="14">
        <f t="shared" si="169"/>
        <v>0</v>
      </c>
      <c r="DN178" s="14">
        <f t="shared" si="170"/>
        <v>0</v>
      </c>
      <c r="DO178" s="14">
        <f t="shared" si="171"/>
        <v>44.93</v>
      </c>
      <c r="DP178" s="14">
        <f t="shared" si="178"/>
        <v>9</v>
      </c>
      <c r="DQ178" s="14">
        <f t="shared" si="179"/>
        <v>0</v>
      </c>
      <c r="DR178" s="14">
        <f t="shared" si="180"/>
        <v>23</v>
      </c>
      <c r="DU178" s="14">
        <f t="shared" si="172"/>
        <v>3</v>
      </c>
      <c r="DV178" s="14">
        <f t="shared" si="173"/>
        <v>0</v>
      </c>
      <c r="DW178" s="14">
        <f t="shared" si="181"/>
        <v>44</v>
      </c>
      <c r="DX178" s="14" t="str">
        <f t="shared" si="182"/>
        <v>HPExt</v>
      </c>
      <c r="DY178" s="14">
        <f t="shared" si="183"/>
        <v>629</v>
      </c>
      <c r="DZ178" s="14">
        <f t="shared" si="184"/>
        <v>44.93</v>
      </c>
      <c r="EA178" s="14" t="str">
        <f t="shared" si="185"/>
        <v/>
      </c>
      <c r="EB178" s="14" t="str">
        <f t="shared" si="186"/>
        <v/>
      </c>
      <c r="EC178" s="14" t="str">
        <f t="shared" si="187"/>
        <v/>
      </c>
      <c r="ED178" s="14">
        <f t="shared" si="188"/>
        <v>9</v>
      </c>
      <c r="EE178" s="14">
        <f t="shared" si="189"/>
        <v>0</v>
      </c>
      <c r="EF178" s="14">
        <f t="shared" si="190"/>
        <v>23</v>
      </c>
      <c r="EG178" s="25" t="s">
        <v>509</v>
      </c>
      <c r="EH178" s="14">
        <f t="shared" si="191"/>
        <v>15</v>
      </c>
    </row>
    <row r="179" spans="100:138" ht="16.5" x14ac:dyDescent="0.2">
      <c r="CV179" s="13">
        <v>175</v>
      </c>
      <c r="CW179" s="14">
        <f t="shared" si="154"/>
        <v>24</v>
      </c>
      <c r="CX179" s="14">
        <f t="shared" si="155"/>
        <v>2</v>
      </c>
      <c r="CY179" s="14">
        <f t="shared" si="156"/>
        <v>7</v>
      </c>
      <c r="CZ179" s="14">
        <f t="shared" si="157"/>
        <v>3</v>
      </c>
      <c r="DA179" s="14">
        <f t="shared" si="158"/>
        <v>2031027</v>
      </c>
      <c r="DB179" s="13" t="str">
        <f t="shared" si="159"/>
        <v>50级守护灵绿色-项链</v>
      </c>
      <c r="DC179" s="14">
        <f t="shared" si="160"/>
        <v>2</v>
      </c>
      <c r="DD179" s="14">
        <f t="shared" si="161"/>
        <v>1</v>
      </c>
      <c r="DE179" s="14">
        <f t="shared" si="162"/>
        <v>40</v>
      </c>
      <c r="DF179" s="14">
        <f t="shared" si="163"/>
        <v>40</v>
      </c>
      <c r="DG179" s="14">
        <f t="shared" si="164"/>
        <v>7</v>
      </c>
      <c r="DH179" s="14" t="str">
        <f t="shared" si="165"/>
        <v/>
      </c>
      <c r="DI179" s="14">
        <f t="shared" si="177"/>
        <v>33</v>
      </c>
      <c r="DJ179" s="14">
        <f t="shared" si="166"/>
        <v>42</v>
      </c>
      <c r="DK179" s="14">
        <f t="shared" si="167"/>
        <v>27</v>
      </c>
      <c r="DL179" s="14">
        <f t="shared" si="168"/>
        <v>0</v>
      </c>
      <c r="DM179" s="14">
        <f t="shared" si="169"/>
        <v>3</v>
      </c>
      <c r="DN179" s="14">
        <f t="shared" si="170"/>
        <v>1.88</v>
      </c>
      <c r="DO179" s="14">
        <f t="shared" si="171"/>
        <v>0</v>
      </c>
      <c r="DP179" s="14">
        <f t="shared" si="178"/>
        <v>9</v>
      </c>
      <c r="DQ179" s="14">
        <f t="shared" si="179"/>
        <v>0</v>
      </c>
      <c r="DR179" s="14">
        <f t="shared" si="180"/>
        <v>23</v>
      </c>
      <c r="DU179" s="14">
        <f t="shared" si="172"/>
        <v>1</v>
      </c>
      <c r="DV179" s="14">
        <f t="shared" si="173"/>
        <v>2</v>
      </c>
      <c r="DW179" s="14">
        <f t="shared" si="181"/>
        <v>33</v>
      </c>
      <c r="DX179" s="14" t="str">
        <f t="shared" si="182"/>
        <v>AtkExt</v>
      </c>
      <c r="DY179" s="14">
        <f t="shared" si="183"/>
        <v>42</v>
      </c>
      <c r="DZ179" s="14">
        <f t="shared" si="184"/>
        <v>3</v>
      </c>
      <c r="EA179" s="14" t="str">
        <f t="shared" si="185"/>
        <v>DefExt</v>
      </c>
      <c r="EB179" s="14">
        <f t="shared" si="186"/>
        <v>27</v>
      </c>
      <c r="EC179" s="14">
        <f t="shared" si="187"/>
        <v>1.88</v>
      </c>
      <c r="ED179" s="14">
        <f t="shared" si="188"/>
        <v>9</v>
      </c>
      <c r="EE179" s="14">
        <f t="shared" si="189"/>
        <v>0</v>
      </c>
      <c r="EF179" s="14">
        <f t="shared" si="190"/>
        <v>23</v>
      </c>
      <c r="EG179" s="25" t="s">
        <v>509</v>
      </c>
      <c r="EH179" s="14">
        <f t="shared" si="191"/>
        <v>15</v>
      </c>
    </row>
    <row r="180" spans="100:138" ht="16.5" x14ac:dyDescent="0.2">
      <c r="CV180" s="13">
        <v>176</v>
      </c>
      <c r="CW180" s="14">
        <f t="shared" si="154"/>
        <v>24</v>
      </c>
      <c r="CX180" s="14">
        <f t="shared" si="155"/>
        <v>2</v>
      </c>
      <c r="CY180" s="14">
        <f t="shared" si="156"/>
        <v>8</v>
      </c>
      <c r="CZ180" s="14">
        <f t="shared" si="157"/>
        <v>3</v>
      </c>
      <c r="DA180" s="14">
        <f t="shared" si="158"/>
        <v>2031028</v>
      </c>
      <c r="DB180" s="13" t="str">
        <f t="shared" si="159"/>
        <v>50级守护灵绿色-戒指</v>
      </c>
      <c r="DC180" s="14">
        <f t="shared" si="160"/>
        <v>2</v>
      </c>
      <c r="DD180" s="14">
        <f t="shared" si="161"/>
        <v>1</v>
      </c>
      <c r="DE180" s="14">
        <f t="shared" si="162"/>
        <v>40</v>
      </c>
      <c r="DF180" s="14">
        <f t="shared" si="163"/>
        <v>40</v>
      </c>
      <c r="DG180" s="14">
        <f t="shared" si="164"/>
        <v>8</v>
      </c>
      <c r="DH180" s="14" t="str">
        <f t="shared" si="165"/>
        <v/>
      </c>
      <c r="DI180" s="14">
        <f t="shared" si="177"/>
        <v>52</v>
      </c>
      <c r="DJ180" s="14">
        <f t="shared" si="166"/>
        <v>42</v>
      </c>
      <c r="DK180" s="14">
        <f t="shared" si="167"/>
        <v>0</v>
      </c>
      <c r="DL180" s="14">
        <f t="shared" si="168"/>
        <v>524</v>
      </c>
      <c r="DM180" s="14">
        <f t="shared" si="169"/>
        <v>3</v>
      </c>
      <c r="DN180" s="14">
        <f t="shared" si="170"/>
        <v>0</v>
      </c>
      <c r="DO180" s="14">
        <f t="shared" si="171"/>
        <v>37.44</v>
      </c>
      <c r="DP180" s="14">
        <f t="shared" si="178"/>
        <v>9</v>
      </c>
      <c r="DQ180" s="14">
        <f t="shared" si="179"/>
        <v>0</v>
      </c>
      <c r="DR180" s="14">
        <f t="shared" si="180"/>
        <v>23</v>
      </c>
      <c r="DU180" s="14">
        <f t="shared" si="172"/>
        <v>1</v>
      </c>
      <c r="DV180" s="14">
        <f t="shared" si="173"/>
        <v>3</v>
      </c>
      <c r="DW180" s="14">
        <f t="shared" si="181"/>
        <v>52</v>
      </c>
      <c r="DX180" s="14" t="str">
        <f t="shared" si="182"/>
        <v>AtkExt</v>
      </c>
      <c r="DY180" s="14">
        <f t="shared" si="183"/>
        <v>42</v>
      </c>
      <c r="DZ180" s="14">
        <f t="shared" si="184"/>
        <v>3</v>
      </c>
      <c r="EA180" s="14" t="str">
        <f t="shared" si="185"/>
        <v>HPExt</v>
      </c>
      <c r="EB180" s="14">
        <f t="shared" si="186"/>
        <v>524</v>
      </c>
      <c r="EC180" s="14">
        <f t="shared" si="187"/>
        <v>37.44</v>
      </c>
      <c r="ED180" s="14">
        <f t="shared" si="188"/>
        <v>9</v>
      </c>
      <c r="EE180" s="14">
        <f t="shared" si="189"/>
        <v>0</v>
      </c>
      <c r="EF180" s="14">
        <f t="shared" si="190"/>
        <v>23</v>
      </c>
      <c r="EG180" s="25" t="s">
        <v>509</v>
      </c>
      <c r="EH180" s="14">
        <f t="shared" si="191"/>
        <v>15</v>
      </c>
    </row>
    <row r="181" spans="100:138" ht="16.5" x14ac:dyDescent="0.2">
      <c r="CV181" s="13">
        <v>177</v>
      </c>
      <c r="CW181" s="14">
        <f t="shared" si="154"/>
        <v>25</v>
      </c>
      <c r="CX181" s="14">
        <f t="shared" si="155"/>
        <v>1</v>
      </c>
      <c r="CY181" s="14">
        <f t="shared" si="156"/>
        <v>1</v>
      </c>
      <c r="CZ181" s="14">
        <f t="shared" si="157"/>
        <v>3</v>
      </c>
      <c r="DA181" s="14">
        <f t="shared" si="158"/>
        <v>2032011</v>
      </c>
      <c r="DB181" s="13" t="str">
        <f t="shared" si="159"/>
        <v>50级寄灵人蓝色-武器</v>
      </c>
      <c r="DC181" s="14">
        <f t="shared" si="160"/>
        <v>1</v>
      </c>
      <c r="DD181" s="14">
        <f t="shared" si="161"/>
        <v>2</v>
      </c>
      <c r="DE181" s="14">
        <f t="shared" si="162"/>
        <v>50</v>
      </c>
      <c r="DF181" s="14">
        <f t="shared" si="163"/>
        <v>50</v>
      </c>
      <c r="DG181" s="14">
        <f t="shared" si="164"/>
        <v>1</v>
      </c>
      <c r="DH181" s="14" t="str">
        <f t="shared" si="165"/>
        <v/>
      </c>
      <c r="DI181" s="14">
        <f t="shared" si="177"/>
        <v>87</v>
      </c>
      <c r="DJ181" s="14">
        <f t="shared" si="166"/>
        <v>225</v>
      </c>
      <c r="DK181" s="14">
        <f t="shared" si="167"/>
        <v>0</v>
      </c>
      <c r="DL181" s="14">
        <f t="shared" si="168"/>
        <v>0</v>
      </c>
      <c r="DM181" s="14">
        <f t="shared" si="169"/>
        <v>17.43</v>
      </c>
      <c r="DN181" s="14">
        <f t="shared" si="170"/>
        <v>0</v>
      </c>
      <c r="DO181" s="14">
        <f t="shared" si="171"/>
        <v>0</v>
      </c>
      <c r="DP181" s="14">
        <f t="shared" si="178"/>
        <v>10</v>
      </c>
      <c r="DQ181" s="14">
        <f t="shared" si="179"/>
        <v>0</v>
      </c>
      <c r="DR181" s="14">
        <f t="shared" si="180"/>
        <v>13</v>
      </c>
      <c r="DU181" s="14">
        <f t="shared" si="172"/>
        <v>1</v>
      </c>
      <c r="DV181" s="14">
        <f t="shared" si="173"/>
        <v>0</v>
      </c>
      <c r="DW181" s="14">
        <f t="shared" si="181"/>
        <v>87</v>
      </c>
      <c r="DX181" s="14" t="str">
        <f t="shared" si="182"/>
        <v>AtkExt</v>
      </c>
      <c r="DY181" s="14">
        <f t="shared" si="183"/>
        <v>225</v>
      </c>
      <c r="DZ181" s="14">
        <f t="shared" si="184"/>
        <v>17.43</v>
      </c>
      <c r="EA181" s="14" t="str">
        <f t="shared" si="185"/>
        <v/>
      </c>
      <c r="EB181" s="14" t="str">
        <f t="shared" si="186"/>
        <v/>
      </c>
      <c r="EC181" s="14" t="str">
        <f t="shared" si="187"/>
        <v/>
      </c>
      <c r="ED181" s="14">
        <f t="shared" si="188"/>
        <v>10</v>
      </c>
      <c r="EE181" s="14">
        <f t="shared" si="189"/>
        <v>0</v>
      </c>
      <c r="EF181" s="14">
        <f t="shared" si="190"/>
        <v>13</v>
      </c>
      <c r="EG181" s="25" t="s">
        <v>509</v>
      </c>
      <c r="EH181" s="14">
        <f t="shared" si="191"/>
        <v>45</v>
      </c>
    </row>
    <row r="182" spans="100:138" ht="16.5" x14ac:dyDescent="0.2">
      <c r="CV182" s="13">
        <v>178</v>
      </c>
      <c r="CW182" s="14">
        <f t="shared" si="154"/>
        <v>25</v>
      </c>
      <c r="CX182" s="14">
        <f t="shared" si="155"/>
        <v>1</v>
      </c>
      <c r="CY182" s="14">
        <f t="shared" si="156"/>
        <v>2</v>
      </c>
      <c r="CZ182" s="14">
        <f t="shared" si="157"/>
        <v>3</v>
      </c>
      <c r="DA182" s="14">
        <f t="shared" si="158"/>
        <v>2032012</v>
      </c>
      <c r="DB182" s="13" t="str">
        <f t="shared" si="159"/>
        <v>50级寄灵人蓝色-头盔</v>
      </c>
      <c r="DC182" s="14">
        <f t="shared" si="160"/>
        <v>1</v>
      </c>
      <c r="DD182" s="14">
        <f t="shared" si="161"/>
        <v>2</v>
      </c>
      <c r="DE182" s="14">
        <f t="shared" si="162"/>
        <v>50</v>
      </c>
      <c r="DF182" s="14">
        <f t="shared" si="163"/>
        <v>50</v>
      </c>
      <c r="DG182" s="14">
        <f t="shared" si="164"/>
        <v>2</v>
      </c>
      <c r="DH182" s="14" t="str">
        <f t="shared" si="165"/>
        <v/>
      </c>
      <c r="DI182" s="14">
        <f t="shared" si="177"/>
        <v>44</v>
      </c>
      <c r="DJ182" s="14">
        <f t="shared" si="166"/>
        <v>0</v>
      </c>
      <c r="DK182" s="14">
        <f t="shared" si="167"/>
        <v>57</v>
      </c>
      <c r="DL182" s="14">
        <f t="shared" si="168"/>
        <v>0</v>
      </c>
      <c r="DM182" s="14">
        <f t="shared" si="169"/>
        <v>0</v>
      </c>
      <c r="DN182" s="14">
        <f t="shared" si="170"/>
        <v>4.41</v>
      </c>
      <c r="DO182" s="14">
        <f t="shared" si="171"/>
        <v>0</v>
      </c>
      <c r="DP182" s="14">
        <f t="shared" si="178"/>
        <v>10</v>
      </c>
      <c r="DQ182" s="14">
        <f t="shared" si="179"/>
        <v>0</v>
      </c>
      <c r="DR182" s="14">
        <f t="shared" si="180"/>
        <v>13</v>
      </c>
      <c r="DU182" s="14">
        <f t="shared" si="172"/>
        <v>2</v>
      </c>
      <c r="DV182" s="14">
        <f t="shared" si="173"/>
        <v>0</v>
      </c>
      <c r="DW182" s="14">
        <f t="shared" si="181"/>
        <v>44</v>
      </c>
      <c r="DX182" s="14" t="str">
        <f t="shared" si="182"/>
        <v>DefExt</v>
      </c>
      <c r="DY182" s="14">
        <f t="shared" si="183"/>
        <v>57</v>
      </c>
      <c r="DZ182" s="14">
        <f t="shared" si="184"/>
        <v>4.41</v>
      </c>
      <c r="EA182" s="14" t="str">
        <f t="shared" si="185"/>
        <v/>
      </c>
      <c r="EB182" s="14" t="str">
        <f t="shared" si="186"/>
        <v/>
      </c>
      <c r="EC182" s="14" t="str">
        <f t="shared" si="187"/>
        <v/>
      </c>
      <c r="ED182" s="14">
        <f t="shared" si="188"/>
        <v>10</v>
      </c>
      <c r="EE182" s="14">
        <f t="shared" si="189"/>
        <v>0</v>
      </c>
      <c r="EF182" s="14">
        <f t="shared" si="190"/>
        <v>13</v>
      </c>
      <c r="EG182" s="25" t="s">
        <v>509</v>
      </c>
      <c r="EH182" s="14">
        <f t="shared" si="191"/>
        <v>45</v>
      </c>
    </row>
    <row r="183" spans="100:138" ht="16.5" x14ac:dyDescent="0.2">
      <c r="CV183" s="13">
        <v>179</v>
      </c>
      <c r="CW183" s="14">
        <f t="shared" si="154"/>
        <v>25</v>
      </c>
      <c r="CX183" s="14">
        <f t="shared" si="155"/>
        <v>1</v>
      </c>
      <c r="CY183" s="14">
        <f t="shared" si="156"/>
        <v>3</v>
      </c>
      <c r="CZ183" s="14">
        <f t="shared" si="157"/>
        <v>3</v>
      </c>
      <c r="DA183" s="14">
        <f t="shared" si="158"/>
        <v>2032013</v>
      </c>
      <c r="DB183" s="13" t="str">
        <f t="shared" si="159"/>
        <v>50级寄灵人蓝色-肩甲</v>
      </c>
      <c r="DC183" s="14">
        <f t="shared" si="160"/>
        <v>1</v>
      </c>
      <c r="DD183" s="14">
        <f t="shared" si="161"/>
        <v>2</v>
      </c>
      <c r="DE183" s="14">
        <f t="shared" si="162"/>
        <v>50</v>
      </c>
      <c r="DF183" s="14">
        <f t="shared" si="163"/>
        <v>50</v>
      </c>
      <c r="DG183" s="14">
        <f t="shared" si="164"/>
        <v>3</v>
      </c>
      <c r="DH183" s="14" t="str">
        <f t="shared" si="165"/>
        <v/>
      </c>
      <c r="DI183" s="14">
        <f t="shared" si="177"/>
        <v>43</v>
      </c>
      <c r="DJ183" s="14">
        <f t="shared" si="166"/>
        <v>0</v>
      </c>
      <c r="DK183" s="14">
        <f t="shared" si="167"/>
        <v>28</v>
      </c>
      <c r="DL183" s="14">
        <f t="shared" si="168"/>
        <v>282</v>
      </c>
      <c r="DM183" s="14">
        <f t="shared" si="169"/>
        <v>0</v>
      </c>
      <c r="DN183" s="14">
        <f t="shared" si="170"/>
        <v>2.21</v>
      </c>
      <c r="DO183" s="14">
        <f t="shared" si="171"/>
        <v>21.68</v>
      </c>
      <c r="DP183" s="14">
        <f t="shared" si="178"/>
        <v>10</v>
      </c>
      <c r="DQ183" s="14">
        <f t="shared" si="179"/>
        <v>0</v>
      </c>
      <c r="DR183" s="14">
        <f t="shared" si="180"/>
        <v>13</v>
      </c>
      <c r="DU183" s="14">
        <f t="shared" si="172"/>
        <v>2</v>
      </c>
      <c r="DV183" s="14">
        <f t="shared" si="173"/>
        <v>3</v>
      </c>
      <c r="DW183" s="14">
        <f t="shared" si="181"/>
        <v>43</v>
      </c>
      <c r="DX183" s="14" t="str">
        <f t="shared" si="182"/>
        <v>DefExt</v>
      </c>
      <c r="DY183" s="14">
        <f t="shared" si="183"/>
        <v>28</v>
      </c>
      <c r="DZ183" s="14">
        <f t="shared" si="184"/>
        <v>2.21</v>
      </c>
      <c r="EA183" s="14" t="str">
        <f t="shared" si="185"/>
        <v>HPExt</v>
      </c>
      <c r="EB183" s="14">
        <f t="shared" si="186"/>
        <v>282</v>
      </c>
      <c r="EC183" s="14">
        <f t="shared" si="187"/>
        <v>21.68</v>
      </c>
      <c r="ED183" s="14">
        <f t="shared" si="188"/>
        <v>10</v>
      </c>
      <c r="EE183" s="14">
        <f t="shared" si="189"/>
        <v>0</v>
      </c>
      <c r="EF183" s="14">
        <f t="shared" si="190"/>
        <v>13</v>
      </c>
      <c r="EG183" s="25" t="s">
        <v>509</v>
      </c>
      <c r="EH183" s="14">
        <f t="shared" si="191"/>
        <v>45</v>
      </c>
    </row>
    <row r="184" spans="100:138" ht="16.5" x14ac:dyDescent="0.2">
      <c r="CV184" s="13">
        <v>180</v>
      </c>
      <c r="CW184" s="14">
        <f t="shared" si="154"/>
        <v>25</v>
      </c>
      <c r="CX184" s="14">
        <f t="shared" si="155"/>
        <v>1</v>
      </c>
      <c r="CY184" s="14">
        <f t="shared" si="156"/>
        <v>4</v>
      </c>
      <c r="CZ184" s="14">
        <f t="shared" si="157"/>
        <v>3</v>
      </c>
      <c r="DA184" s="14">
        <f t="shared" si="158"/>
        <v>2032014</v>
      </c>
      <c r="DB184" s="13" t="str">
        <f t="shared" si="159"/>
        <v>50级寄灵人蓝色-衣服</v>
      </c>
      <c r="DC184" s="14">
        <f t="shared" si="160"/>
        <v>1</v>
      </c>
      <c r="DD184" s="14">
        <f t="shared" si="161"/>
        <v>2</v>
      </c>
      <c r="DE184" s="14">
        <f t="shared" si="162"/>
        <v>50</v>
      </c>
      <c r="DF184" s="14">
        <f t="shared" si="163"/>
        <v>50</v>
      </c>
      <c r="DG184" s="14">
        <f t="shared" si="164"/>
        <v>4</v>
      </c>
      <c r="DH184" s="14" t="str">
        <f t="shared" si="165"/>
        <v/>
      </c>
      <c r="DI184" s="14">
        <f t="shared" si="177"/>
        <v>44</v>
      </c>
      <c r="DJ184" s="14">
        <f t="shared" si="166"/>
        <v>0</v>
      </c>
      <c r="DK184" s="14">
        <f t="shared" si="167"/>
        <v>57</v>
      </c>
      <c r="DL184" s="14">
        <f t="shared" si="168"/>
        <v>0</v>
      </c>
      <c r="DM184" s="14">
        <f t="shared" si="169"/>
        <v>0</v>
      </c>
      <c r="DN184" s="14">
        <f t="shared" si="170"/>
        <v>4.41</v>
      </c>
      <c r="DO184" s="14">
        <f t="shared" si="171"/>
        <v>0</v>
      </c>
      <c r="DP184" s="14">
        <f t="shared" si="178"/>
        <v>10</v>
      </c>
      <c r="DQ184" s="14">
        <f t="shared" si="179"/>
        <v>0</v>
      </c>
      <c r="DR184" s="14">
        <f t="shared" si="180"/>
        <v>13</v>
      </c>
      <c r="DU184" s="14">
        <f t="shared" si="172"/>
        <v>2</v>
      </c>
      <c r="DV184" s="14">
        <f t="shared" si="173"/>
        <v>0</v>
      </c>
      <c r="DW184" s="14">
        <f t="shared" si="181"/>
        <v>44</v>
      </c>
      <c r="DX184" s="14" t="str">
        <f t="shared" si="182"/>
        <v>DefExt</v>
      </c>
      <c r="DY184" s="14">
        <f t="shared" si="183"/>
        <v>57</v>
      </c>
      <c r="DZ184" s="14">
        <f t="shared" si="184"/>
        <v>4.41</v>
      </c>
      <c r="EA184" s="14" t="str">
        <f t="shared" si="185"/>
        <v/>
      </c>
      <c r="EB184" s="14" t="str">
        <f t="shared" si="186"/>
        <v/>
      </c>
      <c r="EC184" s="14" t="str">
        <f t="shared" si="187"/>
        <v/>
      </c>
      <c r="ED184" s="14">
        <f t="shared" si="188"/>
        <v>10</v>
      </c>
      <c r="EE184" s="14">
        <f t="shared" si="189"/>
        <v>0</v>
      </c>
      <c r="EF184" s="14">
        <f t="shared" si="190"/>
        <v>13</v>
      </c>
      <c r="EG184" s="25" t="s">
        <v>509</v>
      </c>
      <c r="EH184" s="14">
        <f t="shared" si="191"/>
        <v>45</v>
      </c>
    </row>
    <row r="185" spans="100:138" ht="16.5" x14ac:dyDescent="0.2">
      <c r="CV185" s="13">
        <v>181</v>
      </c>
      <c r="CW185" s="14">
        <f t="shared" si="154"/>
        <v>25</v>
      </c>
      <c r="CX185" s="14">
        <f t="shared" si="155"/>
        <v>1</v>
      </c>
      <c r="CY185" s="14">
        <f t="shared" si="156"/>
        <v>5</v>
      </c>
      <c r="CZ185" s="14">
        <f t="shared" si="157"/>
        <v>3</v>
      </c>
      <c r="DA185" s="14">
        <f t="shared" si="158"/>
        <v>2032015</v>
      </c>
      <c r="DB185" s="13" t="str">
        <f t="shared" si="159"/>
        <v>50级寄灵人蓝色-鞋子</v>
      </c>
      <c r="DC185" s="14">
        <f t="shared" si="160"/>
        <v>1</v>
      </c>
      <c r="DD185" s="14">
        <f t="shared" si="161"/>
        <v>2</v>
      </c>
      <c r="DE185" s="14">
        <f t="shared" si="162"/>
        <v>50</v>
      </c>
      <c r="DF185" s="14">
        <f t="shared" si="163"/>
        <v>50</v>
      </c>
      <c r="DG185" s="14">
        <f t="shared" si="164"/>
        <v>5</v>
      </c>
      <c r="DH185" s="14" t="str">
        <f t="shared" si="165"/>
        <v/>
      </c>
      <c r="DI185" s="14">
        <f t="shared" si="177"/>
        <v>43</v>
      </c>
      <c r="DJ185" s="14">
        <f t="shared" si="166"/>
        <v>0</v>
      </c>
      <c r="DK185" s="14">
        <f t="shared" si="167"/>
        <v>0</v>
      </c>
      <c r="DL185" s="14">
        <f t="shared" si="168"/>
        <v>564</v>
      </c>
      <c r="DM185" s="14">
        <f t="shared" si="169"/>
        <v>0</v>
      </c>
      <c r="DN185" s="14">
        <f t="shared" si="170"/>
        <v>0</v>
      </c>
      <c r="DO185" s="14">
        <f t="shared" si="171"/>
        <v>43.37</v>
      </c>
      <c r="DP185" s="14">
        <f t="shared" si="178"/>
        <v>10</v>
      </c>
      <c r="DQ185" s="14">
        <f t="shared" si="179"/>
        <v>0</v>
      </c>
      <c r="DR185" s="14">
        <f t="shared" si="180"/>
        <v>13</v>
      </c>
      <c r="DU185" s="14">
        <f t="shared" si="172"/>
        <v>3</v>
      </c>
      <c r="DV185" s="14">
        <f t="shared" si="173"/>
        <v>0</v>
      </c>
      <c r="DW185" s="14">
        <f t="shared" si="181"/>
        <v>43</v>
      </c>
      <c r="DX185" s="14" t="str">
        <f t="shared" si="182"/>
        <v>HPExt</v>
      </c>
      <c r="DY185" s="14">
        <f t="shared" si="183"/>
        <v>564</v>
      </c>
      <c r="DZ185" s="14">
        <f t="shared" si="184"/>
        <v>43.37</v>
      </c>
      <c r="EA185" s="14" t="str">
        <f t="shared" si="185"/>
        <v/>
      </c>
      <c r="EB185" s="14" t="str">
        <f t="shared" si="186"/>
        <v/>
      </c>
      <c r="EC185" s="14" t="str">
        <f t="shared" si="187"/>
        <v/>
      </c>
      <c r="ED185" s="14">
        <f t="shared" si="188"/>
        <v>10</v>
      </c>
      <c r="EE185" s="14">
        <f t="shared" si="189"/>
        <v>0</v>
      </c>
      <c r="EF185" s="14">
        <f t="shared" si="190"/>
        <v>13</v>
      </c>
      <c r="EG185" s="25" t="s">
        <v>509</v>
      </c>
      <c r="EH185" s="14">
        <f t="shared" si="191"/>
        <v>45</v>
      </c>
    </row>
    <row r="186" spans="100:138" ht="16.5" x14ac:dyDescent="0.2">
      <c r="CV186" s="13">
        <v>182</v>
      </c>
      <c r="CW186" s="14">
        <f t="shared" si="154"/>
        <v>25</v>
      </c>
      <c r="CX186" s="14">
        <f t="shared" si="155"/>
        <v>1</v>
      </c>
      <c r="CY186" s="14">
        <f t="shared" si="156"/>
        <v>6</v>
      </c>
      <c r="CZ186" s="14">
        <f t="shared" si="157"/>
        <v>3</v>
      </c>
      <c r="DA186" s="14">
        <f t="shared" si="158"/>
        <v>2032016</v>
      </c>
      <c r="DB186" s="13" t="str">
        <f t="shared" si="159"/>
        <v>50级寄灵人蓝色-护手</v>
      </c>
      <c r="DC186" s="14">
        <f t="shared" si="160"/>
        <v>1</v>
      </c>
      <c r="DD186" s="14">
        <f t="shared" si="161"/>
        <v>2</v>
      </c>
      <c r="DE186" s="14">
        <f t="shared" si="162"/>
        <v>50</v>
      </c>
      <c r="DF186" s="14">
        <f t="shared" si="163"/>
        <v>50</v>
      </c>
      <c r="DG186" s="14">
        <f t="shared" si="164"/>
        <v>6</v>
      </c>
      <c r="DH186" s="14" t="str">
        <f t="shared" si="165"/>
        <v/>
      </c>
      <c r="DI186" s="14">
        <f t="shared" si="177"/>
        <v>43</v>
      </c>
      <c r="DJ186" s="14">
        <f t="shared" si="166"/>
        <v>0</v>
      </c>
      <c r="DK186" s="14">
        <f t="shared" si="167"/>
        <v>0</v>
      </c>
      <c r="DL186" s="14">
        <f t="shared" si="168"/>
        <v>564</v>
      </c>
      <c r="DM186" s="14">
        <f t="shared" si="169"/>
        <v>0</v>
      </c>
      <c r="DN186" s="14">
        <f t="shared" si="170"/>
        <v>0</v>
      </c>
      <c r="DO186" s="14">
        <f t="shared" si="171"/>
        <v>43.37</v>
      </c>
      <c r="DP186" s="14">
        <f t="shared" si="178"/>
        <v>10</v>
      </c>
      <c r="DQ186" s="14">
        <f t="shared" si="179"/>
        <v>0</v>
      </c>
      <c r="DR186" s="14">
        <f t="shared" si="180"/>
        <v>13</v>
      </c>
      <c r="DU186" s="14">
        <f t="shared" si="172"/>
        <v>3</v>
      </c>
      <c r="DV186" s="14">
        <f t="shared" si="173"/>
        <v>0</v>
      </c>
      <c r="DW186" s="14">
        <f t="shared" si="181"/>
        <v>43</v>
      </c>
      <c r="DX186" s="14" t="str">
        <f t="shared" si="182"/>
        <v>HPExt</v>
      </c>
      <c r="DY186" s="14">
        <f t="shared" si="183"/>
        <v>564</v>
      </c>
      <c r="DZ186" s="14">
        <f t="shared" si="184"/>
        <v>43.37</v>
      </c>
      <c r="EA186" s="14" t="str">
        <f t="shared" si="185"/>
        <v/>
      </c>
      <c r="EB186" s="14" t="str">
        <f t="shared" si="186"/>
        <v/>
      </c>
      <c r="EC186" s="14" t="str">
        <f t="shared" si="187"/>
        <v/>
      </c>
      <c r="ED186" s="14">
        <f t="shared" si="188"/>
        <v>10</v>
      </c>
      <c r="EE186" s="14">
        <f t="shared" si="189"/>
        <v>0</v>
      </c>
      <c r="EF186" s="14">
        <f t="shared" si="190"/>
        <v>13</v>
      </c>
      <c r="EG186" s="25" t="s">
        <v>509</v>
      </c>
      <c r="EH186" s="14">
        <f t="shared" si="191"/>
        <v>45</v>
      </c>
    </row>
    <row r="187" spans="100:138" ht="16.5" x14ac:dyDescent="0.2">
      <c r="CV187" s="13">
        <v>183</v>
      </c>
      <c r="CW187" s="14">
        <f t="shared" si="154"/>
        <v>25</v>
      </c>
      <c r="CX187" s="14">
        <f t="shared" si="155"/>
        <v>1</v>
      </c>
      <c r="CY187" s="14">
        <f t="shared" si="156"/>
        <v>7</v>
      </c>
      <c r="CZ187" s="14">
        <f t="shared" si="157"/>
        <v>3</v>
      </c>
      <c r="DA187" s="14">
        <f t="shared" si="158"/>
        <v>2032017</v>
      </c>
      <c r="DB187" s="13" t="str">
        <f t="shared" si="159"/>
        <v>50级寄灵人蓝色-项链</v>
      </c>
      <c r="DC187" s="14">
        <f t="shared" si="160"/>
        <v>1</v>
      </c>
      <c r="DD187" s="14">
        <f t="shared" si="161"/>
        <v>2</v>
      </c>
      <c r="DE187" s="14">
        <f t="shared" si="162"/>
        <v>50</v>
      </c>
      <c r="DF187" s="14">
        <f t="shared" si="163"/>
        <v>50</v>
      </c>
      <c r="DG187" s="14">
        <f t="shared" si="164"/>
        <v>7</v>
      </c>
      <c r="DH187" s="14" t="str">
        <f t="shared" si="165"/>
        <v/>
      </c>
      <c r="DI187" s="14">
        <f t="shared" si="177"/>
        <v>65</v>
      </c>
      <c r="DJ187" s="14">
        <f t="shared" si="166"/>
        <v>75</v>
      </c>
      <c r="DK187" s="14">
        <f t="shared" si="167"/>
        <v>47</v>
      </c>
      <c r="DL187" s="14">
        <f t="shared" si="168"/>
        <v>0</v>
      </c>
      <c r="DM187" s="14">
        <f t="shared" si="169"/>
        <v>5.81</v>
      </c>
      <c r="DN187" s="14">
        <f t="shared" si="170"/>
        <v>3.68</v>
      </c>
      <c r="DO187" s="14">
        <f t="shared" si="171"/>
        <v>0</v>
      </c>
      <c r="DP187" s="14">
        <f t="shared" si="178"/>
        <v>10</v>
      </c>
      <c r="DQ187" s="14">
        <f t="shared" si="179"/>
        <v>0</v>
      </c>
      <c r="DR187" s="14">
        <f t="shared" si="180"/>
        <v>13</v>
      </c>
      <c r="DU187" s="14">
        <f t="shared" si="172"/>
        <v>1</v>
      </c>
      <c r="DV187" s="14">
        <f t="shared" si="173"/>
        <v>2</v>
      </c>
      <c r="DW187" s="14">
        <f t="shared" si="181"/>
        <v>65</v>
      </c>
      <c r="DX187" s="14" t="str">
        <f t="shared" si="182"/>
        <v>AtkExt</v>
      </c>
      <c r="DY187" s="14">
        <f t="shared" si="183"/>
        <v>75</v>
      </c>
      <c r="DZ187" s="14">
        <f t="shared" si="184"/>
        <v>5.81</v>
      </c>
      <c r="EA187" s="14" t="str">
        <f t="shared" si="185"/>
        <v>DefExt</v>
      </c>
      <c r="EB187" s="14">
        <f t="shared" si="186"/>
        <v>47</v>
      </c>
      <c r="EC187" s="14">
        <f t="shared" si="187"/>
        <v>3.68</v>
      </c>
      <c r="ED187" s="14">
        <f t="shared" si="188"/>
        <v>10</v>
      </c>
      <c r="EE187" s="14">
        <f t="shared" si="189"/>
        <v>0</v>
      </c>
      <c r="EF187" s="14">
        <f t="shared" si="190"/>
        <v>13</v>
      </c>
      <c r="EG187" s="25" t="s">
        <v>509</v>
      </c>
      <c r="EH187" s="14">
        <f t="shared" si="191"/>
        <v>45</v>
      </c>
    </row>
    <row r="188" spans="100:138" ht="16.5" x14ac:dyDescent="0.2">
      <c r="CV188" s="13">
        <v>184</v>
      </c>
      <c r="CW188" s="14">
        <f t="shared" si="154"/>
        <v>25</v>
      </c>
      <c r="CX188" s="14">
        <f t="shared" si="155"/>
        <v>1</v>
      </c>
      <c r="CY188" s="14">
        <f t="shared" si="156"/>
        <v>8</v>
      </c>
      <c r="CZ188" s="14">
        <f t="shared" si="157"/>
        <v>3</v>
      </c>
      <c r="DA188" s="14">
        <f t="shared" si="158"/>
        <v>2032018</v>
      </c>
      <c r="DB188" s="13" t="str">
        <f t="shared" si="159"/>
        <v>50级寄灵人蓝色-戒指</v>
      </c>
      <c r="DC188" s="14">
        <f t="shared" si="160"/>
        <v>1</v>
      </c>
      <c r="DD188" s="14">
        <f t="shared" si="161"/>
        <v>2</v>
      </c>
      <c r="DE188" s="14">
        <f t="shared" si="162"/>
        <v>50</v>
      </c>
      <c r="DF188" s="14">
        <f t="shared" si="163"/>
        <v>50</v>
      </c>
      <c r="DG188" s="14">
        <f t="shared" si="164"/>
        <v>8</v>
      </c>
      <c r="DH188" s="14" t="str">
        <f t="shared" si="165"/>
        <v/>
      </c>
      <c r="DI188" s="14">
        <f t="shared" si="177"/>
        <v>65</v>
      </c>
      <c r="DJ188" s="14">
        <f t="shared" si="166"/>
        <v>75</v>
      </c>
      <c r="DK188" s="14">
        <f t="shared" si="167"/>
        <v>0</v>
      </c>
      <c r="DL188" s="14">
        <f t="shared" si="168"/>
        <v>470</v>
      </c>
      <c r="DM188" s="14">
        <f t="shared" si="169"/>
        <v>5.81</v>
      </c>
      <c r="DN188" s="14">
        <f t="shared" si="170"/>
        <v>0</v>
      </c>
      <c r="DO188" s="14">
        <f t="shared" si="171"/>
        <v>36.14</v>
      </c>
      <c r="DP188" s="14">
        <f t="shared" si="178"/>
        <v>10</v>
      </c>
      <c r="DQ188" s="14">
        <f t="shared" si="179"/>
        <v>0</v>
      </c>
      <c r="DR188" s="14">
        <f t="shared" si="180"/>
        <v>13</v>
      </c>
      <c r="DU188" s="14">
        <f t="shared" si="172"/>
        <v>1</v>
      </c>
      <c r="DV188" s="14">
        <f t="shared" si="173"/>
        <v>3</v>
      </c>
      <c r="DW188" s="14">
        <f t="shared" si="181"/>
        <v>65</v>
      </c>
      <c r="DX188" s="14" t="str">
        <f t="shared" si="182"/>
        <v>AtkExt</v>
      </c>
      <c r="DY188" s="14">
        <f t="shared" si="183"/>
        <v>75</v>
      </c>
      <c r="DZ188" s="14">
        <f t="shared" si="184"/>
        <v>5.81</v>
      </c>
      <c r="EA188" s="14" t="str">
        <f t="shared" si="185"/>
        <v>HPExt</v>
      </c>
      <c r="EB188" s="14">
        <f t="shared" si="186"/>
        <v>470</v>
      </c>
      <c r="EC188" s="14">
        <f t="shared" si="187"/>
        <v>36.14</v>
      </c>
      <c r="ED188" s="14">
        <f t="shared" si="188"/>
        <v>10</v>
      </c>
      <c r="EE188" s="14">
        <f t="shared" si="189"/>
        <v>0</v>
      </c>
      <c r="EF188" s="14">
        <f t="shared" si="190"/>
        <v>13</v>
      </c>
      <c r="EG188" s="25" t="s">
        <v>509</v>
      </c>
      <c r="EH188" s="14">
        <f t="shared" si="191"/>
        <v>45</v>
      </c>
    </row>
    <row r="189" spans="100:138" ht="16.5" x14ac:dyDescent="0.2">
      <c r="CV189" s="13">
        <v>185</v>
      </c>
      <c r="CW189" s="14">
        <f t="shared" si="154"/>
        <v>26</v>
      </c>
      <c r="CX189" s="14">
        <f t="shared" si="155"/>
        <v>2</v>
      </c>
      <c r="CY189" s="14">
        <f t="shared" si="156"/>
        <v>1</v>
      </c>
      <c r="CZ189" s="14">
        <f t="shared" si="157"/>
        <v>3</v>
      </c>
      <c r="DA189" s="14">
        <f t="shared" si="158"/>
        <v>2032021</v>
      </c>
      <c r="DB189" s="13" t="str">
        <f t="shared" si="159"/>
        <v>50级守护灵蓝色-武器</v>
      </c>
      <c r="DC189" s="14">
        <f t="shared" si="160"/>
        <v>2</v>
      </c>
      <c r="DD189" s="14">
        <f t="shared" si="161"/>
        <v>2</v>
      </c>
      <c r="DE189" s="14">
        <f t="shared" si="162"/>
        <v>40</v>
      </c>
      <c r="DF189" s="14">
        <f t="shared" si="163"/>
        <v>40</v>
      </c>
      <c r="DG189" s="14">
        <f t="shared" si="164"/>
        <v>1</v>
      </c>
      <c r="DH189" s="14" t="str">
        <f t="shared" si="165"/>
        <v/>
      </c>
      <c r="DI189" s="14">
        <f t="shared" si="177"/>
        <v>63</v>
      </c>
      <c r="DJ189" s="14">
        <f t="shared" si="166"/>
        <v>176</v>
      </c>
      <c r="DK189" s="14">
        <f t="shared" si="167"/>
        <v>0</v>
      </c>
      <c r="DL189" s="14">
        <f t="shared" si="168"/>
        <v>0</v>
      </c>
      <c r="DM189" s="14">
        <f t="shared" si="169"/>
        <v>12.6</v>
      </c>
      <c r="DN189" s="14">
        <f t="shared" si="170"/>
        <v>0</v>
      </c>
      <c r="DO189" s="14">
        <f t="shared" si="171"/>
        <v>0</v>
      </c>
      <c r="DP189" s="14">
        <f t="shared" si="178"/>
        <v>10</v>
      </c>
      <c r="DQ189" s="14">
        <f t="shared" si="179"/>
        <v>0</v>
      </c>
      <c r="DR189" s="14">
        <f t="shared" si="180"/>
        <v>23</v>
      </c>
      <c r="DU189" s="14">
        <f t="shared" si="172"/>
        <v>1</v>
      </c>
      <c r="DV189" s="14">
        <f t="shared" si="173"/>
        <v>0</v>
      </c>
      <c r="DW189" s="14">
        <f t="shared" si="181"/>
        <v>63</v>
      </c>
      <c r="DX189" s="14" t="str">
        <f t="shared" si="182"/>
        <v>AtkExt</v>
      </c>
      <c r="DY189" s="14">
        <f t="shared" si="183"/>
        <v>176</v>
      </c>
      <c r="DZ189" s="14">
        <f t="shared" si="184"/>
        <v>12.6</v>
      </c>
      <c r="EA189" s="14" t="str">
        <f t="shared" si="185"/>
        <v/>
      </c>
      <c r="EB189" s="14" t="str">
        <f t="shared" si="186"/>
        <v/>
      </c>
      <c r="EC189" s="14" t="str">
        <f t="shared" si="187"/>
        <v/>
      </c>
      <c r="ED189" s="14">
        <f t="shared" si="188"/>
        <v>10</v>
      </c>
      <c r="EE189" s="14">
        <f t="shared" si="189"/>
        <v>0</v>
      </c>
      <c r="EF189" s="14">
        <f t="shared" si="190"/>
        <v>23</v>
      </c>
      <c r="EG189" s="25" t="s">
        <v>509</v>
      </c>
      <c r="EH189" s="14">
        <f t="shared" si="191"/>
        <v>45</v>
      </c>
    </row>
    <row r="190" spans="100:138" ht="16.5" x14ac:dyDescent="0.2">
      <c r="CV190" s="13">
        <v>186</v>
      </c>
      <c r="CW190" s="14">
        <f t="shared" si="154"/>
        <v>26</v>
      </c>
      <c r="CX190" s="14">
        <f t="shared" si="155"/>
        <v>2</v>
      </c>
      <c r="CY190" s="14">
        <f t="shared" si="156"/>
        <v>2</v>
      </c>
      <c r="CZ190" s="14">
        <f t="shared" si="157"/>
        <v>3</v>
      </c>
      <c r="DA190" s="14">
        <f t="shared" si="158"/>
        <v>2032022</v>
      </c>
      <c r="DB190" s="13" t="str">
        <f t="shared" si="159"/>
        <v>50级守护灵蓝色-头盔</v>
      </c>
      <c r="DC190" s="14">
        <f t="shared" si="160"/>
        <v>2</v>
      </c>
      <c r="DD190" s="14">
        <f t="shared" si="161"/>
        <v>2</v>
      </c>
      <c r="DE190" s="14">
        <f t="shared" si="162"/>
        <v>40</v>
      </c>
      <c r="DF190" s="14">
        <f t="shared" si="163"/>
        <v>40</v>
      </c>
      <c r="DG190" s="14">
        <f t="shared" si="164"/>
        <v>2</v>
      </c>
      <c r="DH190" s="14" t="str">
        <f t="shared" si="165"/>
        <v/>
      </c>
      <c r="DI190" s="14">
        <f t="shared" si="177"/>
        <v>31</v>
      </c>
      <c r="DJ190" s="14">
        <f t="shared" si="166"/>
        <v>0</v>
      </c>
      <c r="DK190" s="14">
        <f t="shared" si="167"/>
        <v>45</v>
      </c>
      <c r="DL190" s="14">
        <f t="shared" si="168"/>
        <v>0</v>
      </c>
      <c r="DM190" s="14">
        <f t="shared" si="169"/>
        <v>0</v>
      </c>
      <c r="DN190" s="14">
        <f t="shared" si="170"/>
        <v>3.15</v>
      </c>
      <c r="DO190" s="14">
        <f t="shared" si="171"/>
        <v>0</v>
      </c>
      <c r="DP190" s="14">
        <f t="shared" si="178"/>
        <v>10</v>
      </c>
      <c r="DQ190" s="14">
        <f t="shared" si="179"/>
        <v>0</v>
      </c>
      <c r="DR190" s="14">
        <f t="shared" si="180"/>
        <v>23</v>
      </c>
      <c r="DU190" s="14">
        <f t="shared" si="172"/>
        <v>2</v>
      </c>
      <c r="DV190" s="14">
        <f t="shared" si="173"/>
        <v>0</v>
      </c>
      <c r="DW190" s="14">
        <f t="shared" si="181"/>
        <v>31</v>
      </c>
      <c r="DX190" s="14" t="str">
        <f t="shared" si="182"/>
        <v>DefExt</v>
      </c>
      <c r="DY190" s="14">
        <f t="shared" si="183"/>
        <v>45</v>
      </c>
      <c r="DZ190" s="14">
        <f t="shared" si="184"/>
        <v>3.15</v>
      </c>
      <c r="EA190" s="14" t="str">
        <f t="shared" si="185"/>
        <v/>
      </c>
      <c r="EB190" s="14" t="str">
        <f t="shared" si="186"/>
        <v/>
      </c>
      <c r="EC190" s="14" t="str">
        <f t="shared" si="187"/>
        <v/>
      </c>
      <c r="ED190" s="14">
        <f t="shared" si="188"/>
        <v>10</v>
      </c>
      <c r="EE190" s="14">
        <f t="shared" si="189"/>
        <v>0</v>
      </c>
      <c r="EF190" s="14">
        <f t="shared" si="190"/>
        <v>23</v>
      </c>
      <c r="EG190" s="25" t="s">
        <v>509</v>
      </c>
      <c r="EH190" s="14">
        <f t="shared" si="191"/>
        <v>45</v>
      </c>
    </row>
    <row r="191" spans="100:138" ht="16.5" x14ac:dyDescent="0.2">
      <c r="CV191" s="13">
        <v>187</v>
      </c>
      <c r="CW191" s="14">
        <f t="shared" si="154"/>
        <v>26</v>
      </c>
      <c r="CX191" s="14">
        <f t="shared" si="155"/>
        <v>2</v>
      </c>
      <c r="CY191" s="14">
        <f t="shared" si="156"/>
        <v>3</v>
      </c>
      <c r="CZ191" s="14">
        <f t="shared" si="157"/>
        <v>3</v>
      </c>
      <c r="DA191" s="14">
        <f t="shared" si="158"/>
        <v>2032023</v>
      </c>
      <c r="DB191" s="13" t="str">
        <f t="shared" si="159"/>
        <v>50级守护灵蓝色-肩甲</v>
      </c>
      <c r="DC191" s="14">
        <f t="shared" si="160"/>
        <v>2</v>
      </c>
      <c r="DD191" s="14">
        <f t="shared" si="161"/>
        <v>2</v>
      </c>
      <c r="DE191" s="14">
        <f t="shared" si="162"/>
        <v>40</v>
      </c>
      <c r="DF191" s="14">
        <f t="shared" si="163"/>
        <v>40</v>
      </c>
      <c r="DG191" s="14">
        <f t="shared" si="164"/>
        <v>3</v>
      </c>
      <c r="DH191" s="14" t="str">
        <f t="shared" si="165"/>
        <v/>
      </c>
      <c r="DI191" s="14">
        <f t="shared" si="177"/>
        <v>47</v>
      </c>
      <c r="DJ191" s="14">
        <f t="shared" si="166"/>
        <v>0</v>
      </c>
      <c r="DK191" s="14">
        <f t="shared" si="167"/>
        <v>23</v>
      </c>
      <c r="DL191" s="14">
        <f t="shared" si="168"/>
        <v>440</v>
      </c>
      <c r="DM191" s="14">
        <f t="shared" si="169"/>
        <v>0</v>
      </c>
      <c r="DN191" s="14">
        <f t="shared" si="170"/>
        <v>1.58</v>
      </c>
      <c r="DO191" s="14">
        <f t="shared" si="171"/>
        <v>31.45</v>
      </c>
      <c r="DP191" s="14">
        <f t="shared" si="178"/>
        <v>10</v>
      </c>
      <c r="DQ191" s="14">
        <f t="shared" si="179"/>
        <v>0</v>
      </c>
      <c r="DR191" s="14">
        <f t="shared" si="180"/>
        <v>23</v>
      </c>
      <c r="DU191" s="14">
        <f t="shared" si="172"/>
        <v>2</v>
      </c>
      <c r="DV191" s="14">
        <f t="shared" si="173"/>
        <v>3</v>
      </c>
      <c r="DW191" s="14">
        <f t="shared" si="181"/>
        <v>47</v>
      </c>
      <c r="DX191" s="14" t="str">
        <f t="shared" si="182"/>
        <v>DefExt</v>
      </c>
      <c r="DY191" s="14">
        <f t="shared" si="183"/>
        <v>23</v>
      </c>
      <c r="DZ191" s="14">
        <f t="shared" si="184"/>
        <v>1.58</v>
      </c>
      <c r="EA191" s="14" t="str">
        <f t="shared" si="185"/>
        <v>HPExt</v>
      </c>
      <c r="EB191" s="14">
        <f t="shared" si="186"/>
        <v>440</v>
      </c>
      <c r="EC191" s="14">
        <f t="shared" si="187"/>
        <v>31.45</v>
      </c>
      <c r="ED191" s="14">
        <f t="shared" si="188"/>
        <v>10</v>
      </c>
      <c r="EE191" s="14">
        <f t="shared" si="189"/>
        <v>0</v>
      </c>
      <c r="EF191" s="14">
        <f t="shared" si="190"/>
        <v>23</v>
      </c>
      <c r="EG191" s="25" t="s">
        <v>509</v>
      </c>
      <c r="EH191" s="14">
        <f t="shared" si="191"/>
        <v>45</v>
      </c>
    </row>
    <row r="192" spans="100:138" ht="16.5" x14ac:dyDescent="0.2">
      <c r="CV192" s="13">
        <v>188</v>
      </c>
      <c r="CW192" s="14">
        <f t="shared" si="154"/>
        <v>26</v>
      </c>
      <c r="CX192" s="14">
        <f t="shared" si="155"/>
        <v>2</v>
      </c>
      <c r="CY192" s="14">
        <f t="shared" si="156"/>
        <v>4</v>
      </c>
      <c r="CZ192" s="14">
        <f t="shared" si="157"/>
        <v>3</v>
      </c>
      <c r="DA192" s="14">
        <f t="shared" si="158"/>
        <v>2032024</v>
      </c>
      <c r="DB192" s="13" t="str">
        <f t="shared" si="159"/>
        <v>50级守护灵蓝色-衣服</v>
      </c>
      <c r="DC192" s="14">
        <f t="shared" si="160"/>
        <v>2</v>
      </c>
      <c r="DD192" s="14">
        <f t="shared" si="161"/>
        <v>2</v>
      </c>
      <c r="DE192" s="14">
        <f t="shared" si="162"/>
        <v>40</v>
      </c>
      <c r="DF192" s="14">
        <f t="shared" si="163"/>
        <v>40</v>
      </c>
      <c r="DG192" s="14">
        <f t="shared" si="164"/>
        <v>4</v>
      </c>
      <c r="DH192" s="14" t="str">
        <f t="shared" si="165"/>
        <v/>
      </c>
      <c r="DI192" s="14">
        <f t="shared" si="177"/>
        <v>31</v>
      </c>
      <c r="DJ192" s="14">
        <f t="shared" si="166"/>
        <v>0</v>
      </c>
      <c r="DK192" s="14">
        <f t="shared" si="167"/>
        <v>45</v>
      </c>
      <c r="DL192" s="14">
        <f t="shared" si="168"/>
        <v>0</v>
      </c>
      <c r="DM192" s="14">
        <f t="shared" si="169"/>
        <v>0</v>
      </c>
      <c r="DN192" s="14">
        <f t="shared" si="170"/>
        <v>3.15</v>
      </c>
      <c r="DO192" s="14">
        <f t="shared" si="171"/>
        <v>0</v>
      </c>
      <c r="DP192" s="14">
        <f t="shared" si="178"/>
        <v>10</v>
      </c>
      <c r="DQ192" s="14">
        <f t="shared" si="179"/>
        <v>0</v>
      </c>
      <c r="DR192" s="14">
        <f t="shared" si="180"/>
        <v>23</v>
      </c>
      <c r="DU192" s="14">
        <f t="shared" si="172"/>
        <v>2</v>
      </c>
      <c r="DV192" s="14">
        <f t="shared" si="173"/>
        <v>0</v>
      </c>
      <c r="DW192" s="14">
        <f t="shared" si="181"/>
        <v>31</v>
      </c>
      <c r="DX192" s="14" t="str">
        <f t="shared" si="182"/>
        <v>DefExt</v>
      </c>
      <c r="DY192" s="14">
        <f t="shared" si="183"/>
        <v>45</v>
      </c>
      <c r="DZ192" s="14">
        <f t="shared" si="184"/>
        <v>3.15</v>
      </c>
      <c r="EA192" s="14" t="str">
        <f t="shared" si="185"/>
        <v/>
      </c>
      <c r="EB192" s="14" t="str">
        <f t="shared" si="186"/>
        <v/>
      </c>
      <c r="EC192" s="14" t="str">
        <f t="shared" si="187"/>
        <v/>
      </c>
      <c r="ED192" s="14">
        <f t="shared" si="188"/>
        <v>10</v>
      </c>
      <c r="EE192" s="14">
        <f t="shared" si="189"/>
        <v>0</v>
      </c>
      <c r="EF192" s="14">
        <f t="shared" si="190"/>
        <v>23</v>
      </c>
      <c r="EG192" s="25" t="s">
        <v>509</v>
      </c>
      <c r="EH192" s="14">
        <f t="shared" si="191"/>
        <v>45</v>
      </c>
    </row>
    <row r="193" spans="100:138" ht="16.5" x14ac:dyDescent="0.2">
      <c r="CV193" s="13">
        <v>189</v>
      </c>
      <c r="CW193" s="14">
        <f t="shared" si="154"/>
        <v>26</v>
      </c>
      <c r="CX193" s="14">
        <f t="shared" si="155"/>
        <v>2</v>
      </c>
      <c r="CY193" s="14">
        <f t="shared" si="156"/>
        <v>5</v>
      </c>
      <c r="CZ193" s="14">
        <f t="shared" si="157"/>
        <v>3</v>
      </c>
      <c r="DA193" s="14">
        <f t="shared" si="158"/>
        <v>2032025</v>
      </c>
      <c r="DB193" s="13" t="str">
        <f t="shared" si="159"/>
        <v>50级守护灵蓝色-鞋子</v>
      </c>
      <c r="DC193" s="14">
        <f t="shared" si="160"/>
        <v>2</v>
      </c>
      <c r="DD193" s="14">
        <f t="shared" si="161"/>
        <v>2</v>
      </c>
      <c r="DE193" s="14">
        <f t="shared" si="162"/>
        <v>40</v>
      </c>
      <c r="DF193" s="14">
        <f t="shared" si="163"/>
        <v>40</v>
      </c>
      <c r="DG193" s="14">
        <f t="shared" si="164"/>
        <v>5</v>
      </c>
      <c r="DH193" s="14" t="str">
        <f t="shared" si="165"/>
        <v/>
      </c>
      <c r="DI193" s="14">
        <f t="shared" si="177"/>
        <v>62</v>
      </c>
      <c r="DJ193" s="14">
        <f t="shared" si="166"/>
        <v>0</v>
      </c>
      <c r="DK193" s="14">
        <f t="shared" si="167"/>
        <v>0</v>
      </c>
      <c r="DL193" s="14">
        <f t="shared" si="168"/>
        <v>881</v>
      </c>
      <c r="DM193" s="14">
        <f t="shared" si="169"/>
        <v>0</v>
      </c>
      <c r="DN193" s="14">
        <f t="shared" si="170"/>
        <v>0</v>
      </c>
      <c r="DO193" s="14">
        <f t="shared" si="171"/>
        <v>62.9</v>
      </c>
      <c r="DP193" s="14">
        <f t="shared" si="178"/>
        <v>10</v>
      </c>
      <c r="DQ193" s="14">
        <f t="shared" si="179"/>
        <v>0</v>
      </c>
      <c r="DR193" s="14">
        <f t="shared" si="180"/>
        <v>23</v>
      </c>
      <c r="DU193" s="14">
        <f t="shared" si="172"/>
        <v>3</v>
      </c>
      <c r="DV193" s="14">
        <f t="shared" si="173"/>
        <v>0</v>
      </c>
      <c r="DW193" s="14">
        <f t="shared" si="181"/>
        <v>62</v>
      </c>
      <c r="DX193" s="14" t="str">
        <f t="shared" si="182"/>
        <v>HPExt</v>
      </c>
      <c r="DY193" s="14">
        <f t="shared" si="183"/>
        <v>881</v>
      </c>
      <c r="DZ193" s="14">
        <f t="shared" si="184"/>
        <v>62.9</v>
      </c>
      <c r="EA193" s="14" t="str">
        <f t="shared" si="185"/>
        <v/>
      </c>
      <c r="EB193" s="14" t="str">
        <f t="shared" si="186"/>
        <v/>
      </c>
      <c r="EC193" s="14" t="str">
        <f t="shared" si="187"/>
        <v/>
      </c>
      <c r="ED193" s="14">
        <f t="shared" si="188"/>
        <v>10</v>
      </c>
      <c r="EE193" s="14">
        <f t="shared" si="189"/>
        <v>0</v>
      </c>
      <c r="EF193" s="14">
        <f t="shared" si="190"/>
        <v>23</v>
      </c>
      <c r="EG193" s="25" t="s">
        <v>509</v>
      </c>
      <c r="EH193" s="14">
        <f t="shared" si="191"/>
        <v>45</v>
      </c>
    </row>
    <row r="194" spans="100:138" ht="16.5" x14ac:dyDescent="0.2">
      <c r="CV194" s="13">
        <v>190</v>
      </c>
      <c r="CW194" s="14">
        <f t="shared" si="154"/>
        <v>26</v>
      </c>
      <c r="CX194" s="14">
        <f t="shared" si="155"/>
        <v>2</v>
      </c>
      <c r="CY194" s="14">
        <f t="shared" si="156"/>
        <v>6</v>
      </c>
      <c r="CZ194" s="14">
        <f t="shared" si="157"/>
        <v>3</v>
      </c>
      <c r="DA194" s="14">
        <f t="shared" si="158"/>
        <v>2032026</v>
      </c>
      <c r="DB194" s="13" t="str">
        <f t="shared" si="159"/>
        <v>50级守护灵蓝色-护手</v>
      </c>
      <c r="DC194" s="14">
        <f t="shared" si="160"/>
        <v>2</v>
      </c>
      <c r="DD194" s="14">
        <f t="shared" si="161"/>
        <v>2</v>
      </c>
      <c r="DE194" s="14">
        <f t="shared" si="162"/>
        <v>40</v>
      </c>
      <c r="DF194" s="14">
        <f t="shared" si="163"/>
        <v>40</v>
      </c>
      <c r="DG194" s="14">
        <f t="shared" si="164"/>
        <v>6</v>
      </c>
      <c r="DH194" s="14" t="str">
        <f t="shared" si="165"/>
        <v/>
      </c>
      <c r="DI194" s="14">
        <f t="shared" si="177"/>
        <v>62</v>
      </c>
      <c r="DJ194" s="14">
        <f t="shared" si="166"/>
        <v>0</v>
      </c>
      <c r="DK194" s="14">
        <f t="shared" si="167"/>
        <v>0</v>
      </c>
      <c r="DL194" s="14">
        <f t="shared" si="168"/>
        <v>881</v>
      </c>
      <c r="DM194" s="14">
        <f t="shared" si="169"/>
        <v>0</v>
      </c>
      <c r="DN194" s="14">
        <f t="shared" si="170"/>
        <v>0</v>
      </c>
      <c r="DO194" s="14">
        <f t="shared" si="171"/>
        <v>62.9</v>
      </c>
      <c r="DP194" s="14">
        <f t="shared" si="178"/>
        <v>10</v>
      </c>
      <c r="DQ194" s="14">
        <f t="shared" si="179"/>
        <v>0</v>
      </c>
      <c r="DR194" s="14">
        <f t="shared" si="180"/>
        <v>23</v>
      </c>
      <c r="DU194" s="14">
        <f t="shared" si="172"/>
        <v>3</v>
      </c>
      <c r="DV194" s="14">
        <f t="shared" si="173"/>
        <v>0</v>
      </c>
      <c r="DW194" s="14">
        <f t="shared" si="181"/>
        <v>62</v>
      </c>
      <c r="DX194" s="14" t="str">
        <f t="shared" si="182"/>
        <v>HPExt</v>
      </c>
      <c r="DY194" s="14">
        <f t="shared" si="183"/>
        <v>881</v>
      </c>
      <c r="DZ194" s="14">
        <f t="shared" si="184"/>
        <v>62.9</v>
      </c>
      <c r="EA194" s="14" t="str">
        <f t="shared" si="185"/>
        <v/>
      </c>
      <c r="EB194" s="14" t="str">
        <f t="shared" si="186"/>
        <v/>
      </c>
      <c r="EC194" s="14" t="str">
        <f t="shared" si="187"/>
        <v/>
      </c>
      <c r="ED194" s="14">
        <f t="shared" si="188"/>
        <v>10</v>
      </c>
      <c r="EE194" s="14">
        <f t="shared" si="189"/>
        <v>0</v>
      </c>
      <c r="EF194" s="14">
        <f t="shared" si="190"/>
        <v>23</v>
      </c>
      <c r="EG194" s="25" t="s">
        <v>509</v>
      </c>
      <c r="EH194" s="14">
        <f t="shared" si="191"/>
        <v>45</v>
      </c>
    </row>
    <row r="195" spans="100:138" ht="16.5" x14ac:dyDescent="0.2">
      <c r="CV195" s="13">
        <v>191</v>
      </c>
      <c r="CW195" s="14">
        <f t="shared" si="154"/>
        <v>26</v>
      </c>
      <c r="CX195" s="14">
        <f t="shared" si="155"/>
        <v>2</v>
      </c>
      <c r="CY195" s="14">
        <f t="shared" si="156"/>
        <v>7</v>
      </c>
      <c r="CZ195" s="14">
        <f t="shared" si="157"/>
        <v>3</v>
      </c>
      <c r="DA195" s="14">
        <f t="shared" si="158"/>
        <v>2032027</v>
      </c>
      <c r="DB195" s="13" t="str">
        <f t="shared" si="159"/>
        <v>50级守护灵蓝色-项链</v>
      </c>
      <c r="DC195" s="14">
        <f t="shared" si="160"/>
        <v>2</v>
      </c>
      <c r="DD195" s="14">
        <f t="shared" si="161"/>
        <v>2</v>
      </c>
      <c r="DE195" s="14">
        <f t="shared" si="162"/>
        <v>40</v>
      </c>
      <c r="DF195" s="14">
        <f t="shared" si="163"/>
        <v>40</v>
      </c>
      <c r="DG195" s="14">
        <f t="shared" si="164"/>
        <v>7</v>
      </c>
      <c r="DH195" s="14" t="str">
        <f t="shared" si="165"/>
        <v/>
      </c>
      <c r="DI195" s="14">
        <f t="shared" si="177"/>
        <v>47</v>
      </c>
      <c r="DJ195" s="14">
        <f t="shared" si="166"/>
        <v>59</v>
      </c>
      <c r="DK195" s="14">
        <f t="shared" si="167"/>
        <v>38</v>
      </c>
      <c r="DL195" s="14">
        <f t="shared" si="168"/>
        <v>0</v>
      </c>
      <c r="DM195" s="14">
        <f t="shared" si="169"/>
        <v>4.2</v>
      </c>
      <c r="DN195" s="14">
        <f t="shared" si="170"/>
        <v>2.63</v>
      </c>
      <c r="DO195" s="14">
        <f t="shared" si="171"/>
        <v>0</v>
      </c>
      <c r="DP195" s="14">
        <f t="shared" si="178"/>
        <v>10</v>
      </c>
      <c r="DQ195" s="14">
        <f t="shared" si="179"/>
        <v>0</v>
      </c>
      <c r="DR195" s="14">
        <f t="shared" si="180"/>
        <v>23</v>
      </c>
      <c r="DU195" s="14">
        <f t="shared" si="172"/>
        <v>1</v>
      </c>
      <c r="DV195" s="14">
        <f t="shared" si="173"/>
        <v>2</v>
      </c>
      <c r="DW195" s="14">
        <f t="shared" si="181"/>
        <v>47</v>
      </c>
      <c r="DX195" s="14" t="str">
        <f t="shared" si="182"/>
        <v>AtkExt</v>
      </c>
      <c r="DY195" s="14">
        <f t="shared" si="183"/>
        <v>59</v>
      </c>
      <c r="DZ195" s="14">
        <f t="shared" si="184"/>
        <v>4.2</v>
      </c>
      <c r="EA195" s="14" t="str">
        <f t="shared" si="185"/>
        <v>DefExt</v>
      </c>
      <c r="EB195" s="14">
        <f t="shared" si="186"/>
        <v>38</v>
      </c>
      <c r="EC195" s="14">
        <f t="shared" si="187"/>
        <v>2.63</v>
      </c>
      <c r="ED195" s="14">
        <f t="shared" si="188"/>
        <v>10</v>
      </c>
      <c r="EE195" s="14">
        <f t="shared" si="189"/>
        <v>0</v>
      </c>
      <c r="EF195" s="14">
        <f t="shared" si="190"/>
        <v>23</v>
      </c>
      <c r="EG195" s="25" t="s">
        <v>509</v>
      </c>
      <c r="EH195" s="14">
        <f t="shared" si="191"/>
        <v>45</v>
      </c>
    </row>
    <row r="196" spans="100:138" ht="16.5" x14ac:dyDescent="0.2">
      <c r="CV196" s="13">
        <v>192</v>
      </c>
      <c r="CW196" s="14">
        <f t="shared" si="154"/>
        <v>26</v>
      </c>
      <c r="CX196" s="14">
        <f t="shared" si="155"/>
        <v>2</v>
      </c>
      <c r="CY196" s="14">
        <f t="shared" si="156"/>
        <v>8</v>
      </c>
      <c r="CZ196" s="14">
        <f t="shared" si="157"/>
        <v>3</v>
      </c>
      <c r="DA196" s="14">
        <f t="shared" si="158"/>
        <v>2032028</v>
      </c>
      <c r="DB196" s="13" t="str">
        <f t="shared" si="159"/>
        <v>50级守护灵蓝色-戒指</v>
      </c>
      <c r="DC196" s="14">
        <f t="shared" si="160"/>
        <v>2</v>
      </c>
      <c r="DD196" s="14">
        <f t="shared" si="161"/>
        <v>2</v>
      </c>
      <c r="DE196" s="14">
        <f t="shared" si="162"/>
        <v>40</v>
      </c>
      <c r="DF196" s="14">
        <f t="shared" si="163"/>
        <v>40</v>
      </c>
      <c r="DG196" s="14">
        <f t="shared" si="164"/>
        <v>8</v>
      </c>
      <c r="DH196" s="14" t="str">
        <f t="shared" si="165"/>
        <v/>
      </c>
      <c r="DI196" s="14">
        <f t="shared" si="177"/>
        <v>73</v>
      </c>
      <c r="DJ196" s="14">
        <f t="shared" si="166"/>
        <v>59</v>
      </c>
      <c r="DK196" s="14">
        <f t="shared" si="167"/>
        <v>0</v>
      </c>
      <c r="DL196" s="14">
        <f t="shared" si="168"/>
        <v>734</v>
      </c>
      <c r="DM196" s="14">
        <f t="shared" si="169"/>
        <v>4.2</v>
      </c>
      <c r="DN196" s="14">
        <f t="shared" si="170"/>
        <v>0</v>
      </c>
      <c r="DO196" s="14">
        <f t="shared" si="171"/>
        <v>52.41</v>
      </c>
      <c r="DP196" s="14">
        <f t="shared" si="178"/>
        <v>10</v>
      </c>
      <c r="DQ196" s="14">
        <f t="shared" si="179"/>
        <v>0</v>
      </c>
      <c r="DR196" s="14">
        <f t="shared" si="180"/>
        <v>23</v>
      </c>
      <c r="DU196" s="14">
        <f t="shared" si="172"/>
        <v>1</v>
      </c>
      <c r="DV196" s="14">
        <f t="shared" si="173"/>
        <v>3</v>
      </c>
      <c r="DW196" s="14">
        <f t="shared" si="181"/>
        <v>73</v>
      </c>
      <c r="DX196" s="14" t="str">
        <f t="shared" si="182"/>
        <v>AtkExt</v>
      </c>
      <c r="DY196" s="14">
        <f t="shared" si="183"/>
        <v>59</v>
      </c>
      <c r="DZ196" s="14">
        <f t="shared" si="184"/>
        <v>4.2</v>
      </c>
      <c r="EA196" s="14" t="str">
        <f t="shared" si="185"/>
        <v>HPExt</v>
      </c>
      <c r="EB196" s="14">
        <f t="shared" si="186"/>
        <v>734</v>
      </c>
      <c r="EC196" s="14">
        <f t="shared" si="187"/>
        <v>52.41</v>
      </c>
      <c r="ED196" s="14">
        <f t="shared" si="188"/>
        <v>10</v>
      </c>
      <c r="EE196" s="14">
        <f t="shared" si="189"/>
        <v>0</v>
      </c>
      <c r="EF196" s="14">
        <f t="shared" si="190"/>
        <v>23</v>
      </c>
      <c r="EG196" s="25" t="s">
        <v>509</v>
      </c>
      <c r="EH196" s="14">
        <f t="shared" si="191"/>
        <v>45</v>
      </c>
    </row>
    <row r="197" spans="100:138" ht="16.5" x14ac:dyDescent="0.2">
      <c r="CV197" s="13">
        <v>193</v>
      </c>
      <c r="CW197" s="14">
        <f t="shared" ref="CW197:CW260" si="195">MATCH(CV197-1,$CK$5:$CK$91,1)</f>
        <v>27</v>
      </c>
      <c r="CX197" s="14">
        <f t="shared" ref="CX197:CX260" si="196">INDEX($CF$6:$CF$91,CW197)</f>
        <v>1</v>
      </c>
      <c r="CY197" s="14">
        <f t="shared" ref="CY197:CY260" si="197">CV197-INDEX($CK$5:$CK$91,CW197)</f>
        <v>1</v>
      </c>
      <c r="CZ197" s="14">
        <f t="shared" ref="CZ197:CZ260" si="198">INDEX($CB$6:$CB$91,CW197)</f>
        <v>3</v>
      </c>
      <c r="DA197" s="14">
        <f t="shared" ref="DA197:DA260" si="199">INDEX($CG$6:$CG$91,CW197)+DG197</f>
        <v>2033011</v>
      </c>
      <c r="DB197" s="13" t="str">
        <f t="shared" ref="DB197:DB260" si="200">INDEX($CH$6:$CH$91,CW197)&amp;"-"&amp;INDEX($CL$3:$CS$3,DG197)</f>
        <v>50级寄灵人紫色-武器</v>
      </c>
      <c r="DC197" s="14">
        <f t="shared" ref="DC197:DC260" si="201">INDEX($CE$6:$CE$91,CW197)</f>
        <v>1</v>
      </c>
      <c r="DD197" s="14">
        <f t="shared" ref="DD197:DD260" si="202">INDEX($CD$6:$CD$91,CW197)</f>
        <v>3</v>
      </c>
      <c r="DE197" s="14">
        <f t="shared" ref="DE197:DE260" si="203">INDEX($E$5:$E$18,(DC197-1)*6+CZ197)</f>
        <v>50</v>
      </c>
      <c r="DF197" s="14">
        <f t="shared" ref="DF197:DF260" si="204">INDEX($E$5:$E$18,(DC197-1)*6+CZ197)</f>
        <v>50</v>
      </c>
      <c r="DG197" s="14">
        <f t="shared" ref="DG197:DG260" si="205">INDEX($CL$6:$CS$91,CW197,CY197)</f>
        <v>1</v>
      </c>
      <c r="DH197" s="14" t="str">
        <f t="shared" ref="DH197:DH260" si="206">IF(INDEX($CI$6:$CI$91,CW197)&gt;0,INDEX($CI$6:$CI$91,CW197),"")</f>
        <v/>
      </c>
      <c r="DI197" s="14">
        <f t="shared" si="177"/>
        <v>105</v>
      </c>
      <c r="DJ197" s="14">
        <f t="shared" ref="DJ197:DJ260" si="207">ROUND(INDEX(M$5:M$18,($DC197-1)*6+$CZ197)*INDEX(AH$5:AH$12,$DG197)*INDEX($AQ$5:$AQ$8,$DD197),0)</f>
        <v>273</v>
      </c>
      <c r="DK197" s="14">
        <f t="shared" ref="DK197:DK260" si="208">ROUND(INDEX(N$5:N$18,($DC197-1)*6+$CZ197)*INDEX(AI$5:AI$12,$DG197)*INDEX($AQ$5:$AQ$8,$DD197),0)</f>
        <v>0</v>
      </c>
      <c r="DL197" s="14">
        <f t="shared" ref="DL197:DL260" si="209">ROUND(INDEX(O$5:O$18,($DC197-1)*6+$CZ197)*INDEX(AJ$5:AJ$12,$DG197)*INDEX($AQ$5:$AQ$8,$DD197),0)</f>
        <v>0</v>
      </c>
      <c r="DM197" s="14">
        <f t="shared" ref="DM197:DM260" si="210">ROUND(INDEX(S$5:S$18,($DC197-1)*6+$CZ197)*INDEX(AH$5:AH$12,$DG197) * INDEX($AQ$5:$AQ$8,$DD197),2)</f>
        <v>21.17</v>
      </c>
      <c r="DN197" s="14">
        <f t="shared" ref="DN197:DN260" si="211">ROUND(INDEX(T$5:T$18,($DC197-1)*6+$CZ197)*INDEX(AI$5:AI$12,$DG197) * INDEX($AQ$5:$AQ$8,$DD197),2)</f>
        <v>0</v>
      </c>
      <c r="DO197" s="14">
        <f t="shared" ref="DO197:DO260" si="212">ROUND(INDEX(U$5:U$18,($DC197-1)*6+$CZ197)*INDEX(AJ$5:AJ$12,$DG197) * INDEX($AQ$5:$AQ$8,$DD197),2)</f>
        <v>0</v>
      </c>
      <c r="DP197" s="14">
        <f t="shared" si="178"/>
        <v>11</v>
      </c>
      <c r="DQ197" s="14">
        <f t="shared" si="179"/>
        <v>2</v>
      </c>
      <c r="DR197" s="14">
        <f t="shared" si="180"/>
        <v>13</v>
      </c>
      <c r="DU197" s="14">
        <f t="shared" ref="DU197:DU260" si="213">INDEX(AK$5:AK$12,$DG197)</f>
        <v>1</v>
      </c>
      <c r="DV197" s="14">
        <f t="shared" ref="DV197:DV260" si="214">INDEX(AL$5:AL$12,$DG197)</f>
        <v>0</v>
      </c>
      <c r="DW197" s="14">
        <f t="shared" si="181"/>
        <v>105</v>
      </c>
      <c r="DX197" s="14" t="str">
        <f t="shared" si="182"/>
        <v>AtkExt</v>
      </c>
      <c r="DY197" s="14">
        <f t="shared" si="183"/>
        <v>273</v>
      </c>
      <c r="DZ197" s="14">
        <f t="shared" si="184"/>
        <v>21.17</v>
      </c>
      <c r="EA197" s="14" t="str">
        <f t="shared" si="185"/>
        <v/>
      </c>
      <c r="EB197" s="14" t="str">
        <f t="shared" si="186"/>
        <v/>
      </c>
      <c r="EC197" s="14" t="str">
        <f t="shared" si="187"/>
        <v/>
      </c>
      <c r="ED197" s="14">
        <f t="shared" si="188"/>
        <v>11</v>
      </c>
      <c r="EE197" s="14">
        <f t="shared" si="189"/>
        <v>2</v>
      </c>
      <c r="EF197" s="14">
        <f t="shared" si="190"/>
        <v>13</v>
      </c>
      <c r="EG197" s="25" t="s">
        <v>509</v>
      </c>
      <c r="EH197" s="14">
        <f t="shared" si="191"/>
        <v>75</v>
      </c>
    </row>
    <row r="198" spans="100:138" ht="16.5" x14ac:dyDescent="0.2">
      <c r="CV198" s="13">
        <v>194</v>
      </c>
      <c r="CW198" s="14">
        <f t="shared" si="195"/>
        <v>27</v>
      </c>
      <c r="CX198" s="14">
        <f t="shared" si="196"/>
        <v>1</v>
      </c>
      <c r="CY198" s="14">
        <f t="shared" si="197"/>
        <v>2</v>
      </c>
      <c r="CZ198" s="14">
        <f t="shared" si="198"/>
        <v>3</v>
      </c>
      <c r="DA198" s="14">
        <f t="shared" si="199"/>
        <v>2033012</v>
      </c>
      <c r="DB198" s="13" t="str">
        <f t="shared" si="200"/>
        <v>50级寄灵人紫色-头盔</v>
      </c>
      <c r="DC198" s="14">
        <f t="shared" si="201"/>
        <v>1</v>
      </c>
      <c r="DD198" s="14">
        <f t="shared" si="202"/>
        <v>3</v>
      </c>
      <c r="DE198" s="14">
        <f t="shared" si="203"/>
        <v>50</v>
      </c>
      <c r="DF198" s="14">
        <f t="shared" si="204"/>
        <v>50</v>
      </c>
      <c r="DG198" s="14">
        <f t="shared" si="205"/>
        <v>2</v>
      </c>
      <c r="DH198" s="14" t="str">
        <f t="shared" si="206"/>
        <v/>
      </c>
      <c r="DI198" s="14">
        <f t="shared" ref="DI198:DI261" si="215">INT(SUMPRODUCT($DM$3:$DO$3,DM198:DO198)*IF(DH198="",1,1.5))</f>
        <v>53</v>
      </c>
      <c r="DJ198" s="14">
        <f t="shared" si="207"/>
        <v>0</v>
      </c>
      <c r="DK198" s="14">
        <f t="shared" si="208"/>
        <v>69</v>
      </c>
      <c r="DL198" s="14">
        <f t="shared" si="209"/>
        <v>0</v>
      </c>
      <c r="DM198" s="14">
        <f t="shared" si="210"/>
        <v>0</v>
      </c>
      <c r="DN198" s="14">
        <f t="shared" si="211"/>
        <v>5.36</v>
      </c>
      <c r="DO198" s="14">
        <f t="shared" si="212"/>
        <v>0</v>
      </c>
      <c r="DP198" s="14">
        <f t="shared" ref="DP198:DP261" si="216">(CZ198-1)*4+DD198</f>
        <v>11</v>
      </c>
      <c r="DQ198" s="14">
        <f t="shared" ref="DQ198:DQ261" si="217">INDEX($BV$5:$BY$16,CZ198,DD198)</f>
        <v>2</v>
      </c>
      <c r="DR198" s="14">
        <f t="shared" ref="DR198:DR261" si="218">DC198*10+CZ198</f>
        <v>13</v>
      </c>
      <c r="DU198" s="14">
        <f t="shared" si="213"/>
        <v>2</v>
      </c>
      <c r="DV198" s="14">
        <f t="shared" si="214"/>
        <v>0</v>
      </c>
      <c r="DW198" s="14">
        <f t="shared" ref="DW198:DW261" si="219">DI198</f>
        <v>53</v>
      </c>
      <c r="DX198" s="14" t="str">
        <f t="shared" ref="DX198:DX261" si="220">INDEX($AF$3:$AH$3,DU198)</f>
        <v>DefExt</v>
      </c>
      <c r="DY198" s="14">
        <f t="shared" ref="DY198:DY261" si="221">INDEX(DJ198:DL198,DU198)</f>
        <v>69</v>
      </c>
      <c r="DZ198" s="14">
        <f t="shared" ref="DZ198:DZ261" si="222">INDEX(DM198:DO198,DU198)</f>
        <v>5.36</v>
      </c>
      <c r="EA198" s="14" t="str">
        <f t="shared" ref="EA198:EA261" si="223">IF(DV198&gt;0,INDEX($AF$3:$AH$3,DV198),"")</f>
        <v/>
      </c>
      <c r="EB198" s="14" t="str">
        <f t="shared" ref="EB198:EB261" si="224">IF(DV198&gt;0,INDEX(DJ198:DL198,DV198),"")</f>
        <v/>
      </c>
      <c r="EC198" s="14" t="str">
        <f t="shared" ref="EC198:EC261" si="225">IF(DV198&gt;0,INDEX(DM198:DO198,DV198),"")</f>
        <v/>
      </c>
      <c r="ED198" s="14">
        <f t="shared" ref="ED198:ED261" si="226">(CZ198-1)*4+DD198</f>
        <v>11</v>
      </c>
      <c r="EE198" s="14">
        <f t="shared" ref="EE198:EE261" si="227">INDEX($BV$5:$BY$16,CZ198,DD198)</f>
        <v>2</v>
      </c>
      <c r="EF198" s="14">
        <f t="shared" ref="EF198:EF261" si="228">DC198*10+CZ198</f>
        <v>13</v>
      </c>
      <c r="EG198" s="25" t="s">
        <v>509</v>
      </c>
      <c r="EH198" s="14">
        <f t="shared" ref="EH198:EH261" si="229">INDEX($X$5:$AD$8,DD198,CZ198)</f>
        <v>75</v>
      </c>
    </row>
    <row r="199" spans="100:138" ht="16.5" x14ac:dyDescent="0.2">
      <c r="CV199" s="13">
        <v>195</v>
      </c>
      <c r="CW199" s="14">
        <f t="shared" si="195"/>
        <v>27</v>
      </c>
      <c r="CX199" s="14">
        <f t="shared" si="196"/>
        <v>1</v>
      </c>
      <c r="CY199" s="14">
        <f t="shared" si="197"/>
        <v>3</v>
      </c>
      <c r="CZ199" s="14">
        <f t="shared" si="198"/>
        <v>3</v>
      </c>
      <c r="DA199" s="14">
        <f t="shared" si="199"/>
        <v>2033013</v>
      </c>
      <c r="DB199" s="13" t="str">
        <f t="shared" si="200"/>
        <v>50级寄灵人紫色-肩甲</v>
      </c>
      <c r="DC199" s="14">
        <f t="shared" si="201"/>
        <v>1</v>
      </c>
      <c r="DD199" s="14">
        <f t="shared" si="202"/>
        <v>3</v>
      </c>
      <c r="DE199" s="14">
        <f t="shared" si="203"/>
        <v>50</v>
      </c>
      <c r="DF199" s="14">
        <f t="shared" si="204"/>
        <v>50</v>
      </c>
      <c r="DG199" s="14">
        <f t="shared" si="205"/>
        <v>3</v>
      </c>
      <c r="DH199" s="14" t="str">
        <f t="shared" si="206"/>
        <v/>
      </c>
      <c r="DI199" s="14">
        <f t="shared" si="215"/>
        <v>53</v>
      </c>
      <c r="DJ199" s="14">
        <f t="shared" si="207"/>
        <v>0</v>
      </c>
      <c r="DK199" s="14">
        <f t="shared" si="208"/>
        <v>34</v>
      </c>
      <c r="DL199" s="14">
        <f t="shared" si="209"/>
        <v>342</v>
      </c>
      <c r="DM199" s="14">
        <f t="shared" si="210"/>
        <v>0</v>
      </c>
      <c r="DN199" s="14">
        <f t="shared" si="211"/>
        <v>2.68</v>
      </c>
      <c r="DO199" s="14">
        <f t="shared" si="212"/>
        <v>26.33</v>
      </c>
      <c r="DP199" s="14">
        <f t="shared" si="216"/>
        <v>11</v>
      </c>
      <c r="DQ199" s="14">
        <f t="shared" si="217"/>
        <v>2</v>
      </c>
      <c r="DR199" s="14">
        <f t="shared" si="218"/>
        <v>13</v>
      </c>
      <c r="DU199" s="14">
        <f t="shared" si="213"/>
        <v>2</v>
      </c>
      <c r="DV199" s="14">
        <f t="shared" si="214"/>
        <v>3</v>
      </c>
      <c r="DW199" s="14">
        <f t="shared" si="219"/>
        <v>53</v>
      </c>
      <c r="DX199" s="14" t="str">
        <f t="shared" si="220"/>
        <v>DefExt</v>
      </c>
      <c r="DY199" s="14">
        <f t="shared" si="221"/>
        <v>34</v>
      </c>
      <c r="DZ199" s="14">
        <f t="shared" si="222"/>
        <v>2.68</v>
      </c>
      <c r="EA199" s="14" t="str">
        <f t="shared" si="223"/>
        <v>HPExt</v>
      </c>
      <c r="EB199" s="14">
        <f t="shared" si="224"/>
        <v>342</v>
      </c>
      <c r="EC199" s="14">
        <f t="shared" si="225"/>
        <v>26.33</v>
      </c>
      <c r="ED199" s="14">
        <f t="shared" si="226"/>
        <v>11</v>
      </c>
      <c r="EE199" s="14">
        <f t="shared" si="227"/>
        <v>2</v>
      </c>
      <c r="EF199" s="14">
        <f t="shared" si="228"/>
        <v>13</v>
      </c>
      <c r="EG199" s="25" t="s">
        <v>509</v>
      </c>
      <c r="EH199" s="14">
        <f t="shared" si="229"/>
        <v>75</v>
      </c>
    </row>
    <row r="200" spans="100:138" ht="16.5" x14ac:dyDescent="0.2">
      <c r="CV200" s="13">
        <v>196</v>
      </c>
      <c r="CW200" s="14">
        <f t="shared" si="195"/>
        <v>27</v>
      </c>
      <c r="CX200" s="14">
        <f t="shared" si="196"/>
        <v>1</v>
      </c>
      <c r="CY200" s="14">
        <f t="shared" si="197"/>
        <v>4</v>
      </c>
      <c r="CZ200" s="14">
        <f t="shared" si="198"/>
        <v>3</v>
      </c>
      <c r="DA200" s="14">
        <f t="shared" si="199"/>
        <v>2033014</v>
      </c>
      <c r="DB200" s="13" t="str">
        <f t="shared" si="200"/>
        <v>50级寄灵人紫色-衣服</v>
      </c>
      <c r="DC200" s="14">
        <f t="shared" si="201"/>
        <v>1</v>
      </c>
      <c r="DD200" s="14">
        <f t="shared" si="202"/>
        <v>3</v>
      </c>
      <c r="DE200" s="14">
        <f t="shared" si="203"/>
        <v>50</v>
      </c>
      <c r="DF200" s="14">
        <f t="shared" si="204"/>
        <v>50</v>
      </c>
      <c r="DG200" s="14">
        <f t="shared" si="205"/>
        <v>4</v>
      </c>
      <c r="DH200" s="14" t="str">
        <f t="shared" si="206"/>
        <v/>
      </c>
      <c r="DI200" s="14">
        <f t="shared" si="215"/>
        <v>53</v>
      </c>
      <c r="DJ200" s="14">
        <f t="shared" si="207"/>
        <v>0</v>
      </c>
      <c r="DK200" s="14">
        <f t="shared" si="208"/>
        <v>69</v>
      </c>
      <c r="DL200" s="14">
        <f t="shared" si="209"/>
        <v>0</v>
      </c>
      <c r="DM200" s="14">
        <f t="shared" si="210"/>
        <v>0</v>
      </c>
      <c r="DN200" s="14">
        <f t="shared" si="211"/>
        <v>5.36</v>
      </c>
      <c r="DO200" s="14">
        <f t="shared" si="212"/>
        <v>0</v>
      </c>
      <c r="DP200" s="14">
        <f t="shared" si="216"/>
        <v>11</v>
      </c>
      <c r="DQ200" s="14">
        <f t="shared" si="217"/>
        <v>2</v>
      </c>
      <c r="DR200" s="14">
        <f t="shared" si="218"/>
        <v>13</v>
      </c>
      <c r="DU200" s="14">
        <f t="shared" si="213"/>
        <v>2</v>
      </c>
      <c r="DV200" s="14">
        <f t="shared" si="214"/>
        <v>0</v>
      </c>
      <c r="DW200" s="14">
        <f t="shared" si="219"/>
        <v>53</v>
      </c>
      <c r="DX200" s="14" t="str">
        <f t="shared" si="220"/>
        <v>DefExt</v>
      </c>
      <c r="DY200" s="14">
        <f t="shared" si="221"/>
        <v>69</v>
      </c>
      <c r="DZ200" s="14">
        <f t="shared" si="222"/>
        <v>5.36</v>
      </c>
      <c r="EA200" s="14" t="str">
        <f t="shared" si="223"/>
        <v/>
      </c>
      <c r="EB200" s="14" t="str">
        <f t="shared" si="224"/>
        <v/>
      </c>
      <c r="EC200" s="14" t="str">
        <f t="shared" si="225"/>
        <v/>
      </c>
      <c r="ED200" s="14">
        <f t="shared" si="226"/>
        <v>11</v>
      </c>
      <c r="EE200" s="14">
        <f t="shared" si="227"/>
        <v>2</v>
      </c>
      <c r="EF200" s="14">
        <f t="shared" si="228"/>
        <v>13</v>
      </c>
      <c r="EG200" s="25" t="s">
        <v>509</v>
      </c>
      <c r="EH200" s="14">
        <f t="shared" si="229"/>
        <v>75</v>
      </c>
    </row>
    <row r="201" spans="100:138" ht="16.5" x14ac:dyDescent="0.2">
      <c r="CV201" s="13">
        <v>197</v>
      </c>
      <c r="CW201" s="14">
        <f t="shared" si="195"/>
        <v>27</v>
      </c>
      <c r="CX201" s="14">
        <f t="shared" si="196"/>
        <v>1</v>
      </c>
      <c r="CY201" s="14">
        <f t="shared" si="197"/>
        <v>5</v>
      </c>
      <c r="CZ201" s="14">
        <f t="shared" si="198"/>
        <v>3</v>
      </c>
      <c r="DA201" s="14">
        <f t="shared" si="199"/>
        <v>2033015</v>
      </c>
      <c r="DB201" s="13" t="str">
        <f t="shared" si="200"/>
        <v>50级寄灵人紫色-鞋子</v>
      </c>
      <c r="DC201" s="14">
        <f t="shared" si="201"/>
        <v>1</v>
      </c>
      <c r="DD201" s="14">
        <f t="shared" si="202"/>
        <v>3</v>
      </c>
      <c r="DE201" s="14">
        <f t="shared" si="203"/>
        <v>50</v>
      </c>
      <c r="DF201" s="14">
        <f t="shared" si="204"/>
        <v>50</v>
      </c>
      <c r="DG201" s="14">
        <f t="shared" si="205"/>
        <v>5</v>
      </c>
      <c r="DH201" s="14" t="str">
        <f t="shared" si="206"/>
        <v/>
      </c>
      <c r="DI201" s="14">
        <f t="shared" si="215"/>
        <v>52</v>
      </c>
      <c r="DJ201" s="14">
        <f t="shared" si="207"/>
        <v>0</v>
      </c>
      <c r="DK201" s="14">
        <f t="shared" si="208"/>
        <v>0</v>
      </c>
      <c r="DL201" s="14">
        <f t="shared" si="209"/>
        <v>685</v>
      </c>
      <c r="DM201" s="14">
        <f t="shared" si="210"/>
        <v>0</v>
      </c>
      <c r="DN201" s="14">
        <f t="shared" si="211"/>
        <v>0</v>
      </c>
      <c r="DO201" s="14">
        <f t="shared" si="212"/>
        <v>52.66</v>
      </c>
      <c r="DP201" s="14">
        <f t="shared" si="216"/>
        <v>11</v>
      </c>
      <c r="DQ201" s="14">
        <f t="shared" si="217"/>
        <v>2</v>
      </c>
      <c r="DR201" s="14">
        <f t="shared" si="218"/>
        <v>13</v>
      </c>
      <c r="DU201" s="14">
        <f t="shared" si="213"/>
        <v>3</v>
      </c>
      <c r="DV201" s="14">
        <f t="shared" si="214"/>
        <v>0</v>
      </c>
      <c r="DW201" s="14">
        <f t="shared" si="219"/>
        <v>52</v>
      </c>
      <c r="DX201" s="14" t="str">
        <f t="shared" si="220"/>
        <v>HPExt</v>
      </c>
      <c r="DY201" s="14">
        <f t="shared" si="221"/>
        <v>685</v>
      </c>
      <c r="DZ201" s="14">
        <f t="shared" si="222"/>
        <v>52.66</v>
      </c>
      <c r="EA201" s="14" t="str">
        <f t="shared" si="223"/>
        <v/>
      </c>
      <c r="EB201" s="14" t="str">
        <f t="shared" si="224"/>
        <v/>
      </c>
      <c r="EC201" s="14" t="str">
        <f t="shared" si="225"/>
        <v/>
      </c>
      <c r="ED201" s="14">
        <f t="shared" si="226"/>
        <v>11</v>
      </c>
      <c r="EE201" s="14">
        <f t="shared" si="227"/>
        <v>2</v>
      </c>
      <c r="EF201" s="14">
        <f t="shared" si="228"/>
        <v>13</v>
      </c>
      <c r="EG201" s="25" t="s">
        <v>509</v>
      </c>
      <c r="EH201" s="14">
        <f t="shared" si="229"/>
        <v>75</v>
      </c>
    </row>
    <row r="202" spans="100:138" ht="16.5" x14ac:dyDescent="0.2">
      <c r="CV202" s="13">
        <v>198</v>
      </c>
      <c r="CW202" s="14">
        <f t="shared" si="195"/>
        <v>27</v>
      </c>
      <c r="CX202" s="14">
        <f t="shared" si="196"/>
        <v>1</v>
      </c>
      <c r="CY202" s="14">
        <f t="shared" si="197"/>
        <v>6</v>
      </c>
      <c r="CZ202" s="14">
        <f t="shared" si="198"/>
        <v>3</v>
      </c>
      <c r="DA202" s="14">
        <f t="shared" si="199"/>
        <v>2033016</v>
      </c>
      <c r="DB202" s="13" t="str">
        <f t="shared" si="200"/>
        <v>50级寄灵人紫色-护手</v>
      </c>
      <c r="DC202" s="14">
        <f t="shared" si="201"/>
        <v>1</v>
      </c>
      <c r="DD202" s="14">
        <f t="shared" si="202"/>
        <v>3</v>
      </c>
      <c r="DE202" s="14">
        <f t="shared" si="203"/>
        <v>50</v>
      </c>
      <c r="DF202" s="14">
        <f t="shared" si="204"/>
        <v>50</v>
      </c>
      <c r="DG202" s="14">
        <f t="shared" si="205"/>
        <v>6</v>
      </c>
      <c r="DH202" s="14" t="str">
        <f t="shared" si="206"/>
        <v/>
      </c>
      <c r="DI202" s="14">
        <f t="shared" si="215"/>
        <v>52</v>
      </c>
      <c r="DJ202" s="14">
        <f t="shared" si="207"/>
        <v>0</v>
      </c>
      <c r="DK202" s="14">
        <f t="shared" si="208"/>
        <v>0</v>
      </c>
      <c r="DL202" s="14">
        <f t="shared" si="209"/>
        <v>685</v>
      </c>
      <c r="DM202" s="14">
        <f t="shared" si="210"/>
        <v>0</v>
      </c>
      <c r="DN202" s="14">
        <f t="shared" si="211"/>
        <v>0</v>
      </c>
      <c r="DO202" s="14">
        <f t="shared" si="212"/>
        <v>52.66</v>
      </c>
      <c r="DP202" s="14">
        <f t="shared" si="216"/>
        <v>11</v>
      </c>
      <c r="DQ202" s="14">
        <f t="shared" si="217"/>
        <v>2</v>
      </c>
      <c r="DR202" s="14">
        <f t="shared" si="218"/>
        <v>13</v>
      </c>
      <c r="DU202" s="14">
        <f t="shared" si="213"/>
        <v>3</v>
      </c>
      <c r="DV202" s="14">
        <f t="shared" si="214"/>
        <v>0</v>
      </c>
      <c r="DW202" s="14">
        <f t="shared" si="219"/>
        <v>52</v>
      </c>
      <c r="DX202" s="14" t="str">
        <f t="shared" si="220"/>
        <v>HPExt</v>
      </c>
      <c r="DY202" s="14">
        <f t="shared" si="221"/>
        <v>685</v>
      </c>
      <c r="DZ202" s="14">
        <f t="shared" si="222"/>
        <v>52.66</v>
      </c>
      <c r="EA202" s="14" t="str">
        <f t="shared" si="223"/>
        <v/>
      </c>
      <c r="EB202" s="14" t="str">
        <f t="shared" si="224"/>
        <v/>
      </c>
      <c r="EC202" s="14" t="str">
        <f t="shared" si="225"/>
        <v/>
      </c>
      <c r="ED202" s="14">
        <f t="shared" si="226"/>
        <v>11</v>
      </c>
      <c r="EE202" s="14">
        <f t="shared" si="227"/>
        <v>2</v>
      </c>
      <c r="EF202" s="14">
        <f t="shared" si="228"/>
        <v>13</v>
      </c>
      <c r="EG202" s="25" t="s">
        <v>509</v>
      </c>
      <c r="EH202" s="14">
        <f t="shared" si="229"/>
        <v>75</v>
      </c>
    </row>
    <row r="203" spans="100:138" ht="16.5" x14ac:dyDescent="0.2">
      <c r="CV203" s="13">
        <v>199</v>
      </c>
      <c r="CW203" s="14">
        <f t="shared" si="195"/>
        <v>27</v>
      </c>
      <c r="CX203" s="14">
        <f t="shared" si="196"/>
        <v>1</v>
      </c>
      <c r="CY203" s="14">
        <f t="shared" si="197"/>
        <v>7</v>
      </c>
      <c r="CZ203" s="14">
        <f t="shared" si="198"/>
        <v>3</v>
      </c>
      <c r="DA203" s="14">
        <f t="shared" si="199"/>
        <v>2033017</v>
      </c>
      <c r="DB203" s="13" t="str">
        <f t="shared" si="200"/>
        <v>50级寄灵人紫色-项链</v>
      </c>
      <c r="DC203" s="14">
        <f t="shared" si="201"/>
        <v>1</v>
      </c>
      <c r="DD203" s="14">
        <f t="shared" si="202"/>
        <v>3</v>
      </c>
      <c r="DE203" s="14">
        <f t="shared" si="203"/>
        <v>50</v>
      </c>
      <c r="DF203" s="14">
        <f t="shared" si="204"/>
        <v>50</v>
      </c>
      <c r="DG203" s="14">
        <f t="shared" si="205"/>
        <v>7</v>
      </c>
      <c r="DH203" s="14" t="str">
        <f t="shared" si="206"/>
        <v/>
      </c>
      <c r="DI203" s="14">
        <f t="shared" si="215"/>
        <v>79</v>
      </c>
      <c r="DJ203" s="14">
        <f t="shared" si="207"/>
        <v>91</v>
      </c>
      <c r="DK203" s="14">
        <f t="shared" si="208"/>
        <v>57</v>
      </c>
      <c r="DL203" s="14">
        <f t="shared" si="209"/>
        <v>0</v>
      </c>
      <c r="DM203" s="14">
        <f t="shared" si="210"/>
        <v>7.06</v>
      </c>
      <c r="DN203" s="14">
        <f t="shared" si="211"/>
        <v>4.46</v>
      </c>
      <c r="DO203" s="14">
        <f t="shared" si="212"/>
        <v>0</v>
      </c>
      <c r="DP203" s="14">
        <f t="shared" si="216"/>
        <v>11</v>
      </c>
      <c r="DQ203" s="14">
        <f t="shared" si="217"/>
        <v>2</v>
      </c>
      <c r="DR203" s="14">
        <f t="shared" si="218"/>
        <v>13</v>
      </c>
      <c r="DU203" s="14">
        <f t="shared" si="213"/>
        <v>1</v>
      </c>
      <c r="DV203" s="14">
        <f t="shared" si="214"/>
        <v>2</v>
      </c>
      <c r="DW203" s="14">
        <f t="shared" si="219"/>
        <v>79</v>
      </c>
      <c r="DX203" s="14" t="str">
        <f t="shared" si="220"/>
        <v>AtkExt</v>
      </c>
      <c r="DY203" s="14">
        <f t="shared" si="221"/>
        <v>91</v>
      </c>
      <c r="DZ203" s="14">
        <f t="shared" si="222"/>
        <v>7.06</v>
      </c>
      <c r="EA203" s="14" t="str">
        <f t="shared" si="223"/>
        <v>DefExt</v>
      </c>
      <c r="EB203" s="14">
        <f t="shared" si="224"/>
        <v>57</v>
      </c>
      <c r="EC203" s="14">
        <f t="shared" si="225"/>
        <v>4.46</v>
      </c>
      <c r="ED203" s="14">
        <f t="shared" si="226"/>
        <v>11</v>
      </c>
      <c r="EE203" s="14">
        <f t="shared" si="227"/>
        <v>2</v>
      </c>
      <c r="EF203" s="14">
        <f t="shared" si="228"/>
        <v>13</v>
      </c>
      <c r="EG203" s="25" t="s">
        <v>509</v>
      </c>
      <c r="EH203" s="14">
        <f t="shared" si="229"/>
        <v>75</v>
      </c>
    </row>
    <row r="204" spans="100:138" ht="16.5" x14ac:dyDescent="0.2">
      <c r="CV204" s="13">
        <v>200</v>
      </c>
      <c r="CW204" s="14">
        <f t="shared" si="195"/>
        <v>27</v>
      </c>
      <c r="CX204" s="14">
        <f t="shared" si="196"/>
        <v>1</v>
      </c>
      <c r="CY204" s="14">
        <f t="shared" si="197"/>
        <v>8</v>
      </c>
      <c r="CZ204" s="14">
        <f t="shared" si="198"/>
        <v>3</v>
      </c>
      <c r="DA204" s="14">
        <f t="shared" si="199"/>
        <v>2033018</v>
      </c>
      <c r="DB204" s="13" t="str">
        <f t="shared" si="200"/>
        <v>50级寄灵人紫色-戒指</v>
      </c>
      <c r="DC204" s="14">
        <f t="shared" si="201"/>
        <v>1</v>
      </c>
      <c r="DD204" s="14">
        <f t="shared" si="202"/>
        <v>3</v>
      </c>
      <c r="DE204" s="14">
        <f t="shared" si="203"/>
        <v>50</v>
      </c>
      <c r="DF204" s="14">
        <f t="shared" si="204"/>
        <v>50</v>
      </c>
      <c r="DG204" s="14">
        <f t="shared" si="205"/>
        <v>8</v>
      </c>
      <c r="DH204" s="14" t="str">
        <f t="shared" si="206"/>
        <v/>
      </c>
      <c r="DI204" s="14">
        <f t="shared" si="215"/>
        <v>79</v>
      </c>
      <c r="DJ204" s="14">
        <f t="shared" si="207"/>
        <v>91</v>
      </c>
      <c r="DK204" s="14">
        <f t="shared" si="208"/>
        <v>0</v>
      </c>
      <c r="DL204" s="14">
        <f t="shared" si="209"/>
        <v>571</v>
      </c>
      <c r="DM204" s="14">
        <f t="shared" si="210"/>
        <v>7.06</v>
      </c>
      <c r="DN204" s="14">
        <f t="shared" si="211"/>
        <v>0</v>
      </c>
      <c r="DO204" s="14">
        <f t="shared" si="212"/>
        <v>43.88</v>
      </c>
      <c r="DP204" s="14">
        <f t="shared" si="216"/>
        <v>11</v>
      </c>
      <c r="DQ204" s="14">
        <f t="shared" si="217"/>
        <v>2</v>
      </c>
      <c r="DR204" s="14">
        <f t="shared" si="218"/>
        <v>13</v>
      </c>
      <c r="DU204" s="14">
        <f t="shared" si="213"/>
        <v>1</v>
      </c>
      <c r="DV204" s="14">
        <f t="shared" si="214"/>
        <v>3</v>
      </c>
      <c r="DW204" s="14">
        <f t="shared" si="219"/>
        <v>79</v>
      </c>
      <c r="DX204" s="14" t="str">
        <f t="shared" si="220"/>
        <v>AtkExt</v>
      </c>
      <c r="DY204" s="14">
        <f t="shared" si="221"/>
        <v>91</v>
      </c>
      <c r="DZ204" s="14">
        <f t="shared" si="222"/>
        <v>7.06</v>
      </c>
      <c r="EA204" s="14" t="str">
        <f t="shared" si="223"/>
        <v>HPExt</v>
      </c>
      <c r="EB204" s="14">
        <f t="shared" si="224"/>
        <v>571</v>
      </c>
      <c r="EC204" s="14">
        <f t="shared" si="225"/>
        <v>43.88</v>
      </c>
      <c r="ED204" s="14">
        <f t="shared" si="226"/>
        <v>11</v>
      </c>
      <c r="EE204" s="14">
        <f t="shared" si="227"/>
        <v>2</v>
      </c>
      <c r="EF204" s="14">
        <f t="shared" si="228"/>
        <v>13</v>
      </c>
      <c r="EG204" s="25" t="s">
        <v>509</v>
      </c>
      <c r="EH204" s="14">
        <f t="shared" si="229"/>
        <v>75</v>
      </c>
    </row>
    <row r="205" spans="100:138" ht="16.5" x14ac:dyDescent="0.2">
      <c r="CV205" s="13">
        <v>201</v>
      </c>
      <c r="CW205" s="14">
        <f t="shared" si="195"/>
        <v>28</v>
      </c>
      <c r="CX205" s="14">
        <f t="shared" si="196"/>
        <v>2</v>
      </c>
      <c r="CY205" s="14">
        <f t="shared" si="197"/>
        <v>1</v>
      </c>
      <c r="CZ205" s="14">
        <f t="shared" si="198"/>
        <v>3</v>
      </c>
      <c r="DA205" s="14">
        <f t="shared" si="199"/>
        <v>2033021</v>
      </c>
      <c r="DB205" s="13" t="str">
        <f t="shared" si="200"/>
        <v>50级守护灵紫色-武器</v>
      </c>
      <c r="DC205" s="14">
        <f t="shared" si="201"/>
        <v>2</v>
      </c>
      <c r="DD205" s="14">
        <f t="shared" si="202"/>
        <v>3</v>
      </c>
      <c r="DE205" s="14">
        <f t="shared" si="203"/>
        <v>40</v>
      </c>
      <c r="DF205" s="14">
        <f t="shared" si="204"/>
        <v>40</v>
      </c>
      <c r="DG205" s="14">
        <f t="shared" si="205"/>
        <v>1</v>
      </c>
      <c r="DH205" s="14" t="str">
        <f t="shared" si="206"/>
        <v/>
      </c>
      <c r="DI205" s="14">
        <f t="shared" si="215"/>
        <v>76</v>
      </c>
      <c r="DJ205" s="14">
        <f t="shared" si="207"/>
        <v>214</v>
      </c>
      <c r="DK205" s="14">
        <f t="shared" si="208"/>
        <v>0</v>
      </c>
      <c r="DL205" s="14">
        <f t="shared" si="209"/>
        <v>0</v>
      </c>
      <c r="DM205" s="14">
        <f t="shared" si="210"/>
        <v>15.3</v>
      </c>
      <c r="DN205" s="14">
        <f t="shared" si="211"/>
        <v>0</v>
      </c>
      <c r="DO205" s="14">
        <f t="shared" si="212"/>
        <v>0</v>
      </c>
      <c r="DP205" s="14">
        <f t="shared" si="216"/>
        <v>11</v>
      </c>
      <c r="DQ205" s="14">
        <f t="shared" si="217"/>
        <v>2</v>
      </c>
      <c r="DR205" s="14">
        <f t="shared" si="218"/>
        <v>23</v>
      </c>
      <c r="DU205" s="14">
        <f t="shared" si="213"/>
        <v>1</v>
      </c>
      <c r="DV205" s="14">
        <f t="shared" si="214"/>
        <v>0</v>
      </c>
      <c r="DW205" s="14">
        <f t="shared" si="219"/>
        <v>76</v>
      </c>
      <c r="DX205" s="14" t="str">
        <f t="shared" si="220"/>
        <v>AtkExt</v>
      </c>
      <c r="DY205" s="14">
        <f t="shared" si="221"/>
        <v>214</v>
      </c>
      <c r="DZ205" s="14">
        <f t="shared" si="222"/>
        <v>15.3</v>
      </c>
      <c r="EA205" s="14" t="str">
        <f t="shared" si="223"/>
        <v/>
      </c>
      <c r="EB205" s="14" t="str">
        <f t="shared" si="224"/>
        <v/>
      </c>
      <c r="EC205" s="14" t="str">
        <f t="shared" si="225"/>
        <v/>
      </c>
      <c r="ED205" s="14">
        <f t="shared" si="226"/>
        <v>11</v>
      </c>
      <c r="EE205" s="14">
        <f t="shared" si="227"/>
        <v>2</v>
      </c>
      <c r="EF205" s="14">
        <f t="shared" si="228"/>
        <v>23</v>
      </c>
      <c r="EG205" s="25" t="s">
        <v>509</v>
      </c>
      <c r="EH205" s="14">
        <f t="shared" si="229"/>
        <v>75</v>
      </c>
    </row>
    <row r="206" spans="100:138" ht="16.5" x14ac:dyDescent="0.2">
      <c r="CV206" s="13">
        <v>202</v>
      </c>
      <c r="CW206" s="14">
        <f t="shared" si="195"/>
        <v>28</v>
      </c>
      <c r="CX206" s="14">
        <f t="shared" si="196"/>
        <v>2</v>
      </c>
      <c r="CY206" s="14">
        <f t="shared" si="197"/>
        <v>2</v>
      </c>
      <c r="CZ206" s="14">
        <f t="shared" si="198"/>
        <v>3</v>
      </c>
      <c r="DA206" s="14">
        <f t="shared" si="199"/>
        <v>2033022</v>
      </c>
      <c r="DB206" s="13" t="str">
        <f t="shared" si="200"/>
        <v>50级守护灵紫色-头盔</v>
      </c>
      <c r="DC206" s="14">
        <f t="shared" si="201"/>
        <v>2</v>
      </c>
      <c r="DD206" s="14">
        <f t="shared" si="202"/>
        <v>3</v>
      </c>
      <c r="DE206" s="14">
        <f t="shared" si="203"/>
        <v>40</v>
      </c>
      <c r="DF206" s="14">
        <f t="shared" si="204"/>
        <v>40</v>
      </c>
      <c r="DG206" s="14">
        <f t="shared" si="205"/>
        <v>2</v>
      </c>
      <c r="DH206" s="14" t="str">
        <f t="shared" si="206"/>
        <v/>
      </c>
      <c r="DI206" s="14">
        <f t="shared" si="215"/>
        <v>38</v>
      </c>
      <c r="DJ206" s="14">
        <f t="shared" si="207"/>
        <v>0</v>
      </c>
      <c r="DK206" s="14">
        <f t="shared" si="208"/>
        <v>55</v>
      </c>
      <c r="DL206" s="14">
        <f t="shared" si="209"/>
        <v>0</v>
      </c>
      <c r="DM206" s="14">
        <f t="shared" si="210"/>
        <v>0</v>
      </c>
      <c r="DN206" s="14">
        <f t="shared" si="211"/>
        <v>3.83</v>
      </c>
      <c r="DO206" s="14">
        <f t="shared" si="212"/>
        <v>0</v>
      </c>
      <c r="DP206" s="14">
        <f t="shared" si="216"/>
        <v>11</v>
      </c>
      <c r="DQ206" s="14">
        <f t="shared" si="217"/>
        <v>2</v>
      </c>
      <c r="DR206" s="14">
        <f t="shared" si="218"/>
        <v>23</v>
      </c>
      <c r="DU206" s="14">
        <f t="shared" si="213"/>
        <v>2</v>
      </c>
      <c r="DV206" s="14">
        <f t="shared" si="214"/>
        <v>0</v>
      </c>
      <c r="DW206" s="14">
        <f t="shared" si="219"/>
        <v>38</v>
      </c>
      <c r="DX206" s="14" t="str">
        <f t="shared" si="220"/>
        <v>DefExt</v>
      </c>
      <c r="DY206" s="14">
        <f t="shared" si="221"/>
        <v>55</v>
      </c>
      <c r="DZ206" s="14">
        <f t="shared" si="222"/>
        <v>3.83</v>
      </c>
      <c r="EA206" s="14" t="str">
        <f t="shared" si="223"/>
        <v/>
      </c>
      <c r="EB206" s="14" t="str">
        <f t="shared" si="224"/>
        <v/>
      </c>
      <c r="EC206" s="14" t="str">
        <f t="shared" si="225"/>
        <v/>
      </c>
      <c r="ED206" s="14">
        <f t="shared" si="226"/>
        <v>11</v>
      </c>
      <c r="EE206" s="14">
        <f t="shared" si="227"/>
        <v>2</v>
      </c>
      <c r="EF206" s="14">
        <f t="shared" si="228"/>
        <v>23</v>
      </c>
      <c r="EG206" s="25" t="s">
        <v>509</v>
      </c>
      <c r="EH206" s="14">
        <f t="shared" si="229"/>
        <v>75</v>
      </c>
    </row>
    <row r="207" spans="100:138" ht="16.5" x14ac:dyDescent="0.2">
      <c r="CV207" s="13">
        <v>203</v>
      </c>
      <c r="CW207" s="14">
        <f t="shared" si="195"/>
        <v>28</v>
      </c>
      <c r="CX207" s="14">
        <f t="shared" si="196"/>
        <v>2</v>
      </c>
      <c r="CY207" s="14">
        <f t="shared" si="197"/>
        <v>3</v>
      </c>
      <c r="CZ207" s="14">
        <f t="shared" si="198"/>
        <v>3</v>
      </c>
      <c r="DA207" s="14">
        <f t="shared" si="199"/>
        <v>2033023</v>
      </c>
      <c r="DB207" s="13" t="str">
        <f t="shared" si="200"/>
        <v>50级守护灵紫色-肩甲</v>
      </c>
      <c r="DC207" s="14">
        <f t="shared" si="201"/>
        <v>2</v>
      </c>
      <c r="DD207" s="14">
        <f t="shared" si="202"/>
        <v>3</v>
      </c>
      <c r="DE207" s="14">
        <f t="shared" si="203"/>
        <v>40</v>
      </c>
      <c r="DF207" s="14">
        <f t="shared" si="204"/>
        <v>40</v>
      </c>
      <c r="DG207" s="14">
        <f t="shared" si="205"/>
        <v>3</v>
      </c>
      <c r="DH207" s="14" t="str">
        <f t="shared" si="206"/>
        <v/>
      </c>
      <c r="DI207" s="14">
        <f t="shared" si="215"/>
        <v>57</v>
      </c>
      <c r="DJ207" s="14">
        <f t="shared" si="207"/>
        <v>0</v>
      </c>
      <c r="DK207" s="14">
        <f t="shared" si="208"/>
        <v>27</v>
      </c>
      <c r="DL207" s="14">
        <f t="shared" si="209"/>
        <v>535</v>
      </c>
      <c r="DM207" s="14">
        <f t="shared" si="210"/>
        <v>0</v>
      </c>
      <c r="DN207" s="14">
        <f t="shared" si="211"/>
        <v>1.91</v>
      </c>
      <c r="DO207" s="14">
        <f t="shared" si="212"/>
        <v>38.19</v>
      </c>
      <c r="DP207" s="14">
        <f t="shared" si="216"/>
        <v>11</v>
      </c>
      <c r="DQ207" s="14">
        <f t="shared" si="217"/>
        <v>2</v>
      </c>
      <c r="DR207" s="14">
        <f t="shared" si="218"/>
        <v>23</v>
      </c>
      <c r="DU207" s="14">
        <f t="shared" si="213"/>
        <v>2</v>
      </c>
      <c r="DV207" s="14">
        <f t="shared" si="214"/>
        <v>3</v>
      </c>
      <c r="DW207" s="14">
        <f t="shared" si="219"/>
        <v>57</v>
      </c>
      <c r="DX207" s="14" t="str">
        <f t="shared" si="220"/>
        <v>DefExt</v>
      </c>
      <c r="DY207" s="14">
        <f t="shared" si="221"/>
        <v>27</v>
      </c>
      <c r="DZ207" s="14">
        <f t="shared" si="222"/>
        <v>1.91</v>
      </c>
      <c r="EA207" s="14" t="str">
        <f t="shared" si="223"/>
        <v>HPExt</v>
      </c>
      <c r="EB207" s="14">
        <f t="shared" si="224"/>
        <v>535</v>
      </c>
      <c r="EC207" s="14">
        <f t="shared" si="225"/>
        <v>38.19</v>
      </c>
      <c r="ED207" s="14">
        <f t="shared" si="226"/>
        <v>11</v>
      </c>
      <c r="EE207" s="14">
        <f t="shared" si="227"/>
        <v>2</v>
      </c>
      <c r="EF207" s="14">
        <f t="shared" si="228"/>
        <v>23</v>
      </c>
      <c r="EG207" s="25" t="s">
        <v>509</v>
      </c>
      <c r="EH207" s="14">
        <f t="shared" si="229"/>
        <v>75</v>
      </c>
    </row>
    <row r="208" spans="100:138" ht="16.5" x14ac:dyDescent="0.2">
      <c r="CV208" s="13">
        <v>204</v>
      </c>
      <c r="CW208" s="14">
        <f t="shared" si="195"/>
        <v>28</v>
      </c>
      <c r="CX208" s="14">
        <f t="shared" si="196"/>
        <v>2</v>
      </c>
      <c r="CY208" s="14">
        <f t="shared" si="197"/>
        <v>4</v>
      </c>
      <c r="CZ208" s="14">
        <f t="shared" si="198"/>
        <v>3</v>
      </c>
      <c r="DA208" s="14">
        <f t="shared" si="199"/>
        <v>2033024</v>
      </c>
      <c r="DB208" s="13" t="str">
        <f t="shared" si="200"/>
        <v>50级守护灵紫色-衣服</v>
      </c>
      <c r="DC208" s="14">
        <f t="shared" si="201"/>
        <v>2</v>
      </c>
      <c r="DD208" s="14">
        <f t="shared" si="202"/>
        <v>3</v>
      </c>
      <c r="DE208" s="14">
        <f t="shared" si="203"/>
        <v>40</v>
      </c>
      <c r="DF208" s="14">
        <f t="shared" si="204"/>
        <v>40</v>
      </c>
      <c r="DG208" s="14">
        <f t="shared" si="205"/>
        <v>4</v>
      </c>
      <c r="DH208" s="14" t="str">
        <f t="shared" si="206"/>
        <v/>
      </c>
      <c r="DI208" s="14">
        <f t="shared" si="215"/>
        <v>38</v>
      </c>
      <c r="DJ208" s="14">
        <f t="shared" si="207"/>
        <v>0</v>
      </c>
      <c r="DK208" s="14">
        <f t="shared" si="208"/>
        <v>55</v>
      </c>
      <c r="DL208" s="14">
        <f t="shared" si="209"/>
        <v>0</v>
      </c>
      <c r="DM208" s="14">
        <f t="shared" si="210"/>
        <v>0</v>
      </c>
      <c r="DN208" s="14">
        <f t="shared" si="211"/>
        <v>3.83</v>
      </c>
      <c r="DO208" s="14">
        <f t="shared" si="212"/>
        <v>0</v>
      </c>
      <c r="DP208" s="14">
        <f t="shared" si="216"/>
        <v>11</v>
      </c>
      <c r="DQ208" s="14">
        <f t="shared" si="217"/>
        <v>2</v>
      </c>
      <c r="DR208" s="14">
        <f t="shared" si="218"/>
        <v>23</v>
      </c>
      <c r="DU208" s="14">
        <f t="shared" si="213"/>
        <v>2</v>
      </c>
      <c r="DV208" s="14">
        <f t="shared" si="214"/>
        <v>0</v>
      </c>
      <c r="DW208" s="14">
        <f t="shared" si="219"/>
        <v>38</v>
      </c>
      <c r="DX208" s="14" t="str">
        <f t="shared" si="220"/>
        <v>DefExt</v>
      </c>
      <c r="DY208" s="14">
        <f t="shared" si="221"/>
        <v>55</v>
      </c>
      <c r="DZ208" s="14">
        <f t="shared" si="222"/>
        <v>3.83</v>
      </c>
      <c r="EA208" s="14" t="str">
        <f t="shared" si="223"/>
        <v/>
      </c>
      <c r="EB208" s="14" t="str">
        <f t="shared" si="224"/>
        <v/>
      </c>
      <c r="EC208" s="14" t="str">
        <f t="shared" si="225"/>
        <v/>
      </c>
      <c r="ED208" s="14">
        <f t="shared" si="226"/>
        <v>11</v>
      </c>
      <c r="EE208" s="14">
        <f t="shared" si="227"/>
        <v>2</v>
      </c>
      <c r="EF208" s="14">
        <f t="shared" si="228"/>
        <v>23</v>
      </c>
      <c r="EG208" s="25" t="s">
        <v>509</v>
      </c>
      <c r="EH208" s="14">
        <f t="shared" si="229"/>
        <v>75</v>
      </c>
    </row>
    <row r="209" spans="100:138" ht="16.5" x14ac:dyDescent="0.2">
      <c r="CV209" s="13">
        <v>205</v>
      </c>
      <c r="CW209" s="14">
        <f t="shared" si="195"/>
        <v>28</v>
      </c>
      <c r="CX209" s="14">
        <f t="shared" si="196"/>
        <v>2</v>
      </c>
      <c r="CY209" s="14">
        <f t="shared" si="197"/>
        <v>5</v>
      </c>
      <c r="CZ209" s="14">
        <f t="shared" si="198"/>
        <v>3</v>
      </c>
      <c r="DA209" s="14">
        <f t="shared" si="199"/>
        <v>2033025</v>
      </c>
      <c r="DB209" s="13" t="str">
        <f t="shared" si="200"/>
        <v>50级守护灵紫色-鞋子</v>
      </c>
      <c r="DC209" s="14">
        <f t="shared" si="201"/>
        <v>2</v>
      </c>
      <c r="DD209" s="14">
        <f t="shared" si="202"/>
        <v>3</v>
      </c>
      <c r="DE209" s="14">
        <f t="shared" si="203"/>
        <v>40</v>
      </c>
      <c r="DF209" s="14">
        <f t="shared" si="204"/>
        <v>40</v>
      </c>
      <c r="DG209" s="14">
        <f t="shared" si="205"/>
        <v>5</v>
      </c>
      <c r="DH209" s="14" t="str">
        <f t="shared" si="206"/>
        <v/>
      </c>
      <c r="DI209" s="14">
        <f t="shared" si="215"/>
        <v>76</v>
      </c>
      <c r="DJ209" s="14">
        <f t="shared" si="207"/>
        <v>0</v>
      </c>
      <c r="DK209" s="14">
        <f t="shared" si="208"/>
        <v>0</v>
      </c>
      <c r="DL209" s="14">
        <f t="shared" si="209"/>
        <v>1070</v>
      </c>
      <c r="DM209" s="14">
        <f t="shared" si="210"/>
        <v>0</v>
      </c>
      <c r="DN209" s="14">
        <f t="shared" si="211"/>
        <v>0</v>
      </c>
      <c r="DO209" s="14">
        <f t="shared" si="212"/>
        <v>76.37</v>
      </c>
      <c r="DP209" s="14">
        <f t="shared" si="216"/>
        <v>11</v>
      </c>
      <c r="DQ209" s="14">
        <f t="shared" si="217"/>
        <v>2</v>
      </c>
      <c r="DR209" s="14">
        <f t="shared" si="218"/>
        <v>23</v>
      </c>
      <c r="DU209" s="14">
        <f t="shared" si="213"/>
        <v>3</v>
      </c>
      <c r="DV209" s="14">
        <f t="shared" si="214"/>
        <v>0</v>
      </c>
      <c r="DW209" s="14">
        <f t="shared" si="219"/>
        <v>76</v>
      </c>
      <c r="DX209" s="14" t="str">
        <f t="shared" si="220"/>
        <v>HPExt</v>
      </c>
      <c r="DY209" s="14">
        <f t="shared" si="221"/>
        <v>1070</v>
      </c>
      <c r="DZ209" s="14">
        <f t="shared" si="222"/>
        <v>76.37</v>
      </c>
      <c r="EA209" s="14" t="str">
        <f t="shared" si="223"/>
        <v/>
      </c>
      <c r="EB209" s="14" t="str">
        <f t="shared" si="224"/>
        <v/>
      </c>
      <c r="EC209" s="14" t="str">
        <f t="shared" si="225"/>
        <v/>
      </c>
      <c r="ED209" s="14">
        <f t="shared" si="226"/>
        <v>11</v>
      </c>
      <c r="EE209" s="14">
        <f t="shared" si="227"/>
        <v>2</v>
      </c>
      <c r="EF209" s="14">
        <f t="shared" si="228"/>
        <v>23</v>
      </c>
      <c r="EG209" s="25" t="s">
        <v>509</v>
      </c>
      <c r="EH209" s="14">
        <f t="shared" si="229"/>
        <v>75</v>
      </c>
    </row>
    <row r="210" spans="100:138" ht="16.5" x14ac:dyDescent="0.2">
      <c r="CV210" s="13">
        <v>206</v>
      </c>
      <c r="CW210" s="14">
        <f t="shared" si="195"/>
        <v>28</v>
      </c>
      <c r="CX210" s="14">
        <f t="shared" si="196"/>
        <v>2</v>
      </c>
      <c r="CY210" s="14">
        <f t="shared" si="197"/>
        <v>6</v>
      </c>
      <c r="CZ210" s="14">
        <f t="shared" si="198"/>
        <v>3</v>
      </c>
      <c r="DA210" s="14">
        <f t="shared" si="199"/>
        <v>2033026</v>
      </c>
      <c r="DB210" s="13" t="str">
        <f t="shared" si="200"/>
        <v>50级守护灵紫色-护手</v>
      </c>
      <c r="DC210" s="14">
        <f t="shared" si="201"/>
        <v>2</v>
      </c>
      <c r="DD210" s="14">
        <f t="shared" si="202"/>
        <v>3</v>
      </c>
      <c r="DE210" s="14">
        <f t="shared" si="203"/>
        <v>40</v>
      </c>
      <c r="DF210" s="14">
        <f t="shared" si="204"/>
        <v>40</v>
      </c>
      <c r="DG210" s="14">
        <f t="shared" si="205"/>
        <v>6</v>
      </c>
      <c r="DH210" s="14" t="str">
        <f t="shared" si="206"/>
        <v/>
      </c>
      <c r="DI210" s="14">
        <f t="shared" si="215"/>
        <v>76</v>
      </c>
      <c r="DJ210" s="14">
        <f t="shared" si="207"/>
        <v>0</v>
      </c>
      <c r="DK210" s="14">
        <f t="shared" si="208"/>
        <v>0</v>
      </c>
      <c r="DL210" s="14">
        <f t="shared" si="209"/>
        <v>1070</v>
      </c>
      <c r="DM210" s="14">
        <f t="shared" si="210"/>
        <v>0</v>
      </c>
      <c r="DN210" s="14">
        <f t="shared" si="211"/>
        <v>0</v>
      </c>
      <c r="DO210" s="14">
        <f t="shared" si="212"/>
        <v>76.37</v>
      </c>
      <c r="DP210" s="14">
        <f t="shared" si="216"/>
        <v>11</v>
      </c>
      <c r="DQ210" s="14">
        <f t="shared" si="217"/>
        <v>2</v>
      </c>
      <c r="DR210" s="14">
        <f t="shared" si="218"/>
        <v>23</v>
      </c>
      <c r="DU210" s="14">
        <f t="shared" si="213"/>
        <v>3</v>
      </c>
      <c r="DV210" s="14">
        <f t="shared" si="214"/>
        <v>0</v>
      </c>
      <c r="DW210" s="14">
        <f t="shared" si="219"/>
        <v>76</v>
      </c>
      <c r="DX210" s="14" t="str">
        <f t="shared" si="220"/>
        <v>HPExt</v>
      </c>
      <c r="DY210" s="14">
        <f t="shared" si="221"/>
        <v>1070</v>
      </c>
      <c r="DZ210" s="14">
        <f t="shared" si="222"/>
        <v>76.37</v>
      </c>
      <c r="EA210" s="14" t="str">
        <f t="shared" si="223"/>
        <v/>
      </c>
      <c r="EB210" s="14" t="str">
        <f t="shared" si="224"/>
        <v/>
      </c>
      <c r="EC210" s="14" t="str">
        <f t="shared" si="225"/>
        <v/>
      </c>
      <c r="ED210" s="14">
        <f t="shared" si="226"/>
        <v>11</v>
      </c>
      <c r="EE210" s="14">
        <f t="shared" si="227"/>
        <v>2</v>
      </c>
      <c r="EF210" s="14">
        <f t="shared" si="228"/>
        <v>23</v>
      </c>
      <c r="EG210" s="25" t="s">
        <v>509</v>
      </c>
      <c r="EH210" s="14">
        <f t="shared" si="229"/>
        <v>75</v>
      </c>
    </row>
    <row r="211" spans="100:138" ht="16.5" x14ac:dyDescent="0.2">
      <c r="CV211" s="13">
        <v>207</v>
      </c>
      <c r="CW211" s="14">
        <f t="shared" si="195"/>
        <v>28</v>
      </c>
      <c r="CX211" s="14">
        <f t="shared" si="196"/>
        <v>2</v>
      </c>
      <c r="CY211" s="14">
        <f t="shared" si="197"/>
        <v>7</v>
      </c>
      <c r="CZ211" s="14">
        <f t="shared" si="198"/>
        <v>3</v>
      </c>
      <c r="DA211" s="14">
        <f t="shared" si="199"/>
        <v>2033027</v>
      </c>
      <c r="DB211" s="13" t="str">
        <f t="shared" si="200"/>
        <v>50级守护灵紫色-项链</v>
      </c>
      <c r="DC211" s="14">
        <f t="shared" si="201"/>
        <v>2</v>
      </c>
      <c r="DD211" s="14">
        <f t="shared" si="202"/>
        <v>3</v>
      </c>
      <c r="DE211" s="14">
        <f t="shared" si="203"/>
        <v>40</v>
      </c>
      <c r="DF211" s="14">
        <f t="shared" si="204"/>
        <v>40</v>
      </c>
      <c r="DG211" s="14">
        <f t="shared" si="205"/>
        <v>7</v>
      </c>
      <c r="DH211" s="14" t="str">
        <f t="shared" si="206"/>
        <v/>
      </c>
      <c r="DI211" s="14">
        <f t="shared" si="215"/>
        <v>57</v>
      </c>
      <c r="DJ211" s="14">
        <f t="shared" si="207"/>
        <v>71</v>
      </c>
      <c r="DK211" s="14">
        <f t="shared" si="208"/>
        <v>46</v>
      </c>
      <c r="DL211" s="14">
        <f t="shared" si="209"/>
        <v>0</v>
      </c>
      <c r="DM211" s="14">
        <f t="shared" si="210"/>
        <v>5.0999999999999996</v>
      </c>
      <c r="DN211" s="14">
        <f t="shared" si="211"/>
        <v>3.19</v>
      </c>
      <c r="DO211" s="14">
        <f t="shared" si="212"/>
        <v>0</v>
      </c>
      <c r="DP211" s="14">
        <f t="shared" si="216"/>
        <v>11</v>
      </c>
      <c r="DQ211" s="14">
        <f t="shared" si="217"/>
        <v>2</v>
      </c>
      <c r="DR211" s="14">
        <f t="shared" si="218"/>
        <v>23</v>
      </c>
      <c r="DU211" s="14">
        <f t="shared" si="213"/>
        <v>1</v>
      </c>
      <c r="DV211" s="14">
        <f t="shared" si="214"/>
        <v>2</v>
      </c>
      <c r="DW211" s="14">
        <f t="shared" si="219"/>
        <v>57</v>
      </c>
      <c r="DX211" s="14" t="str">
        <f t="shared" si="220"/>
        <v>AtkExt</v>
      </c>
      <c r="DY211" s="14">
        <f t="shared" si="221"/>
        <v>71</v>
      </c>
      <c r="DZ211" s="14">
        <f t="shared" si="222"/>
        <v>5.0999999999999996</v>
      </c>
      <c r="EA211" s="14" t="str">
        <f t="shared" si="223"/>
        <v>DefExt</v>
      </c>
      <c r="EB211" s="14">
        <f t="shared" si="224"/>
        <v>46</v>
      </c>
      <c r="EC211" s="14">
        <f t="shared" si="225"/>
        <v>3.19</v>
      </c>
      <c r="ED211" s="14">
        <f t="shared" si="226"/>
        <v>11</v>
      </c>
      <c r="EE211" s="14">
        <f t="shared" si="227"/>
        <v>2</v>
      </c>
      <c r="EF211" s="14">
        <f t="shared" si="228"/>
        <v>23</v>
      </c>
      <c r="EG211" s="25" t="s">
        <v>509</v>
      </c>
      <c r="EH211" s="14">
        <f t="shared" si="229"/>
        <v>75</v>
      </c>
    </row>
    <row r="212" spans="100:138" ht="16.5" x14ac:dyDescent="0.2">
      <c r="CV212" s="13">
        <v>208</v>
      </c>
      <c r="CW212" s="14">
        <f t="shared" si="195"/>
        <v>28</v>
      </c>
      <c r="CX212" s="14">
        <f t="shared" si="196"/>
        <v>2</v>
      </c>
      <c r="CY212" s="14">
        <f t="shared" si="197"/>
        <v>8</v>
      </c>
      <c r="CZ212" s="14">
        <f t="shared" si="198"/>
        <v>3</v>
      </c>
      <c r="DA212" s="14">
        <f t="shared" si="199"/>
        <v>2033028</v>
      </c>
      <c r="DB212" s="13" t="str">
        <f t="shared" si="200"/>
        <v>50级守护灵紫色-戒指</v>
      </c>
      <c r="DC212" s="14">
        <f t="shared" si="201"/>
        <v>2</v>
      </c>
      <c r="DD212" s="14">
        <f t="shared" si="202"/>
        <v>3</v>
      </c>
      <c r="DE212" s="14">
        <f t="shared" si="203"/>
        <v>40</v>
      </c>
      <c r="DF212" s="14">
        <f t="shared" si="204"/>
        <v>40</v>
      </c>
      <c r="DG212" s="14">
        <f t="shared" si="205"/>
        <v>8</v>
      </c>
      <c r="DH212" s="14" t="str">
        <f t="shared" si="206"/>
        <v/>
      </c>
      <c r="DI212" s="14">
        <f t="shared" si="215"/>
        <v>89</v>
      </c>
      <c r="DJ212" s="14">
        <f t="shared" si="207"/>
        <v>71</v>
      </c>
      <c r="DK212" s="14">
        <f t="shared" si="208"/>
        <v>0</v>
      </c>
      <c r="DL212" s="14">
        <f t="shared" si="209"/>
        <v>891</v>
      </c>
      <c r="DM212" s="14">
        <f t="shared" si="210"/>
        <v>5.0999999999999996</v>
      </c>
      <c r="DN212" s="14">
        <f t="shared" si="211"/>
        <v>0</v>
      </c>
      <c r="DO212" s="14">
        <f t="shared" si="212"/>
        <v>63.64</v>
      </c>
      <c r="DP212" s="14">
        <f t="shared" si="216"/>
        <v>11</v>
      </c>
      <c r="DQ212" s="14">
        <f t="shared" si="217"/>
        <v>2</v>
      </c>
      <c r="DR212" s="14">
        <f t="shared" si="218"/>
        <v>23</v>
      </c>
      <c r="DU212" s="14">
        <f t="shared" si="213"/>
        <v>1</v>
      </c>
      <c r="DV212" s="14">
        <f t="shared" si="214"/>
        <v>3</v>
      </c>
      <c r="DW212" s="14">
        <f t="shared" si="219"/>
        <v>89</v>
      </c>
      <c r="DX212" s="14" t="str">
        <f t="shared" si="220"/>
        <v>AtkExt</v>
      </c>
      <c r="DY212" s="14">
        <f t="shared" si="221"/>
        <v>71</v>
      </c>
      <c r="DZ212" s="14">
        <f t="shared" si="222"/>
        <v>5.0999999999999996</v>
      </c>
      <c r="EA212" s="14" t="str">
        <f t="shared" si="223"/>
        <v>HPExt</v>
      </c>
      <c r="EB212" s="14">
        <f t="shared" si="224"/>
        <v>891</v>
      </c>
      <c r="EC212" s="14">
        <f t="shared" si="225"/>
        <v>63.64</v>
      </c>
      <c r="ED212" s="14">
        <f t="shared" si="226"/>
        <v>11</v>
      </c>
      <c r="EE212" s="14">
        <f t="shared" si="227"/>
        <v>2</v>
      </c>
      <c r="EF212" s="14">
        <f t="shared" si="228"/>
        <v>23</v>
      </c>
      <c r="EG212" s="25" t="s">
        <v>509</v>
      </c>
      <c r="EH212" s="14">
        <f t="shared" si="229"/>
        <v>75</v>
      </c>
    </row>
    <row r="213" spans="100:138" ht="16.5" x14ac:dyDescent="0.2">
      <c r="CV213" s="13">
        <v>209</v>
      </c>
      <c r="CW213" s="14">
        <f t="shared" si="195"/>
        <v>29</v>
      </c>
      <c r="CX213" s="14">
        <f t="shared" si="196"/>
        <v>1</v>
      </c>
      <c r="CY213" s="14">
        <f t="shared" si="197"/>
        <v>1</v>
      </c>
      <c r="CZ213" s="14">
        <f t="shared" si="198"/>
        <v>3</v>
      </c>
      <c r="DA213" s="14">
        <f t="shared" si="199"/>
        <v>2034011</v>
      </c>
      <c r="DB213" s="13" t="str">
        <f t="shared" si="200"/>
        <v>50级寄灵人橙色-武器</v>
      </c>
      <c r="DC213" s="14">
        <f t="shared" si="201"/>
        <v>1</v>
      </c>
      <c r="DD213" s="14">
        <f t="shared" si="202"/>
        <v>4</v>
      </c>
      <c r="DE213" s="14">
        <f t="shared" si="203"/>
        <v>50</v>
      </c>
      <c r="DF213" s="14">
        <f t="shared" si="204"/>
        <v>50</v>
      </c>
      <c r="DG213" s="14">
        <f t="shared" si="205"/>
        <v>1</v>
      </c>
      <c r="DH213" s="14" t="str">
        <f t="shared" si="206"/>
        <v/>
      </c>
      <c r="DI213" s="14">
        <f t="shared" si="215"/>
        <v>124</v>
      </c>
      <c r="DJ213" s="14">
        <f t="shared" si="207"/>
        <v>321</v>
      </c>
      <c r="DK213" s="14">
        <f t="shared" si="208"/>
        <v>0</v>
      </c>
      <c r="DL213" s="14">
        <f t="shared" si="209"/>
        <v>0</v>
      </c>
      <c r="DM213" s="14">
        <f t="shared" si="210"/>
        <v>24.9</v>
      </c>
      <c r="DN213" s="14">
        <f t="shared" si="211"/>
        <v>0</v>
      </c>
      <c r="DO213" s="14">
        <f t="shared" si="212"/>
        <v>0</v>
      </c>
      <c r="DP213" s="14">
        <f t="shared" si="216"/>
        <v>12</v>
      </c>
      <c r="DQ213" s="14">
        <f t="shared" si="217"/>
        <v>3</v>
      </c>
      <c r="DR213" s="14">
        <f t="shared" si="218"/>
        <v>13</v>
      </c>
      <c r="DU213" s="14">
        <f t="shared" si="213"/>
        <v>1</v>
      </c>
      <c r="DV213" s="14">
        <f t="shared" si="214"/>
        <v>0</v>
      </c>
      <c r="DW213" s="14">
        <f t="shared" si="219"/>
        <v>124</v>
      </c>
      <c r="DX213" s="14" t="str">
        <f t="shared" si="220"/>
        <v>AtkExt</v>
      </c>
      <c r="DY213" s="14">
        <f t="shared" si="221"/>
        <v>321</v>
      </c>
      <c r="DZ213" s="14">
        <f t="shared" si="222"/>
        <v>24.9</v>
      </c>
      <c r="EA213" s="14" t="str">
        <f t="shared" si="223"/>
        <v/>
      </c>
      <c r="EB213" s="14" t="str">
        <f t="shared" si="224"/>
        <v/>
      </c>
      <c r="EC213" s="14" t="str">
        <f t="shared" si="225"/>
        <v/>
      </c>
      <c r="ED213" s="14">
        <f t="shared" si="226"/>
        <v>12</v>
      </c>
      <c r="EE213" s="14">
        <f t="shared" si="227"/>
        <v>3</v>
      </c>
      <c r="EF213" s="14">
        <f t="shared" si="228"/>
        <v>13</v>
      </c>
      <c r="EG213" s="25" t="s">
        <v>509</v>
      </c>
      <c r="EH213" s="14">
        <f t="shared" si="229"/>
        <v>150</v>
      </c>
    </row>
    <row r="214" spans="100:138" ht="16.5" x14ac:dyDescent="0.2">
      <c r="CV214" s="13">
        <v>210</v>
      </c>
      <c r="CW214" s="14">
        <f t="shared" si="195"/>
        <v>29</v>
      </c>
      <c r="CX214" s="14">
        <f t="shared" si="196"/>
        <v>1</v>
      </c>
      <c r="CY214" s="14">
        <f t="shared" si="197"/>
        <v>2</v>
      </c>
      <c r="CZ214" s="14">
        <f t="shared" si="198"/>
        <v>3</v>
      </c>
      <c r="DA214" s="14">
        <f t="shared" si="199"/>
        <v>2034012</v>
      </c>
      <c r="DB214" s="13" t="str">
        <f t="shared" si="200"/>
        <v>50级寄灵人橙色-头盔</v>
      </c>
      <c r="DC214" s="14">
        <f t="shared" si="201"/>
        <v>1</v>
      </c>
      <c r="DD214" s="14">
        <f t="shared" si="202"/>
        <v>4</v>
      </c>
      <c r="DE214" s="14">
        <f t="shared" si="203"/>
        <v>50</v>
      </c>
      <c r="DF214" s="14">
        <f t="shared" si="204"/>
        <v>50</v>
      </c>
      <c r="DG214" s="14">
        <f t="shared" si="205"/>
        <v>2</v>
      </c>
      <c r="DH214" s="14" t="str">
        <f t="shared" si="206"/>
        <v/>
      </c>
      <c r="DI214" s="14">
        <f t="shared" si="215"/>
        <v>63</v>
      </c>
      <c r="DJ214" s="14">
        <f t="shared" si="207"/>
        <v>0</v>
      </c>
      <c r="DK214" s="14">
        <f t="shared" si="208"/>
        <v>81</v>
      </c>
      <c r="DL214" s="14">
        <f t="shared" si="209"/>
        <v>0</v>
      </c>
      <c r="DM214" s="14">
        <f t="shared" si="210"/>
        <v>0</v>
      </c>
      <c r="DN214" s="14">
        <f t="shared" si="211"/>
        <v>6.3</v>
      </c>
      <c r="DO214" s="14">
        <f t="shared" si="212"/>
        <v>0</v>
      </c>
      <c r="DP214" s="14">
        <f t="shared" si="216"/>
        <v>12</v>
      </c>
      <c r="DQ214" s="14">
        <f t="shared" si="217"/>
        <v>3</v>
      </c>
      <c r="DR214" s="14">
        <f t="shared" si="218"/>
        <v>13</v>
      </c>
      <c r="DU214" s="14">
        <f t="shared" si="213"/>
        <v>2</v>
      </c>
      <c r="DV214" s="14">
        <f t="shared" si="214"/>
        <v>0</v>
      </c>
      <c r="DW214" s="14">
        <f t="shared" si="219"/>
        <v>63</v>
      </c>
      <c r="DX214" s="14" t="str">
        <f t="shared" si="220"/>
        <v>DefExt</v>
      </c>
      <c r="DY214" s="14">
        <f t="shared" si="221"/>
        <v>81</v>
      </c>
      <c r="DZ214" s="14">
        <f t="shared" si="222"/>
        <v>6.3</v>
      </c>
      <c r="EA214" s="14" t="str">
        <f t="shared" si="223"/>
        <v/>
      </c>
      <c r="EB214" s="14" t="str">
        <f t="shared" si="224"/>
        <v/>
      </c>
      <c r="EC214" s="14" t="str">
        <f t="shared" si="225"/>
        <v/>
      </c>
      <c r="ED214" s="14">
        <f t="shared" si="226"/>
        <v>12</v>
      </c>
      <c r="EE214" s="14">
        <f t="shared" si="227"/>
        <v>3</v>
      </c>
      <c r="EF214" s="14">
        <f t="shared" si="228"/>
        <v>13</v>
      </c>
      <c r="EG214" s="25" t="s">
        <v>509</v>
      </c>
      <c r="EH214" s="14">
        <f t="shared" si="229"/>
        <v>150</v>
      </c>
    </row>
    <row r="215" spans="100:138" ht="16.5" x14ac:dyDescent="0.2">
      <c r="CV215" s="13">
        <v>211</v>
      </c>
      <c r="CW215" s="14">
        <f t="shared" si="195"/>
        <v>29</v>
      </c>
      <c r="CX215" s="14">
        <f t="shared" si="196"/>
        <v>1</v>
      </c>
      <c r="CY215" s="14">
        <f t="shared" si="197"/>
        <v>3</v>
      </c>
      <c r="CZ215" s="14">
        <f t="shared" si="198"/>
        <v>3</v>
      </c>
      <c r="DA215" s="14">
        <f t="shared" si="199"/>
        <v>2034013</v>
      </c>
      <c r="DB215" s="13" t="str">
        <f t="shared" si="200"/>
        <v>50级寄灵人橙色-肩甲</v>
      </c>
      <c r="DC215" s="14">
        <f t="shared" si="201"/>
        <v>1</v>
      </c>
      <c r="DD215" s="14">
        <f t="shared" si="202"/>
        <v>4</v>
      </c>
      <c r="DE215" s="14">
        <f t="shared" si="203"/>
        <v>50</v>
      </c>
      <c r="DF215" s="14">
        <f t="shared" si="204"/>
        <v>50</v>
      </c>
      <c r="DG215" s="14">
        <f t="shared" si="205"/>
        <v>3</v>
      </c>
      <c r="DH215" s="14" t="str">
        <f t="shared" si="206"/>
        <v/>
      </c>
      <c r="DI215" s="14">
        <f t="shared" si="215"/>
        <v>62</v>
      </c>
      <c r="DJ215" s="14">
        <f t="shared" si="207"/>
        <v>0</v>
      </c>
      <c r="DK215" s="14">
        <f t="shared" si="208"/>
        <v>41</v>
      </c>
      <c r="DL215" s="14">
        <f t="shared" si="209"/>
        <v>403</v>
      </c>
      <c r="DM215" s="14">
        <f t="shared" si="210"/>
        <v>0</v>
      </c>
      <c r="DN215" s="14">
        <f t="shared" si="211"/>
        <v>3.15</v>
      </c>
      <c r="DO215" s="14">
        <f t="shared" si="212"/>
        <v>30.98</v>
      </c>
      <c r="DP215" s="14">
        <f t="shared" si="216"/>
        <v>12</v>
      </c>
      <c r="DQ215" s="14">
        <f t="shared" si="217"/>
        <v>3</v>
      </c>
      <c r="DR215" s="14">
        <f t="shared" si="218"/>
        <v>13</v>
      </c>
      <c r="DU215" s="14">
        <f t="shared" si="213"/>
        <v>2</v>
      </c>
      <c r="DV215" s="14">
        <f t="shared" si="214"/>
        <v>3</v>
      </c>
      <c r="DW215" s="14">
        <f t="shared" si="219"/>
        <v>62</v>
      </c>
      <c r="DX215" s="14" t="str">
        <f t="shared" si="220"/>
        <v>DefExt</v>
      </c>
      <c r="DY215" s="14">
        <f t="shared" si="221"/>
        <v>41</v>
      </c>
      <c r="DZ215" s="14">
        <f t="shared" si="222"/>
        <v>3.15</v>
      </c>
      <c r="EA215" s="14" t="str">
        <f t="shared" si="223"/>
        <v>HPExt</v>
      </c>
      <c r="EB215" s="14">
        <f t="shared" si="224"/>
        <v>403</v>
      </c>
      <c r="EC215" s="14">
        <f t="shared" si="225"/>
        <v>30.98</v>
      </c>
      <c r="ED215" s="14">
        <f t="shared" si="226"/>
        <v>12</v>
      </c>
      <c r="EE215" s="14">
        <f t="shared" si="227"/>
        <v>3</v>
      </c>
      <c r="EF215" s="14">
        <f t="shared" si="228"/>
        <v>13</v>
      </c>
      <c r="EG215" s="25" t="s">
        <v>509</v>
      </c>
      <c r="EH215" s="14">
        <f t="shared" si="229"/>
        <v>150</v>
      </c>
    </row>
    <row r="216" spans="100:138" ht="16.5" x14ac:dyDescent="0.2">
      <c r="CV216" s="13">
        <v>212</v>
      </c>
      <c r="CW216" s="14">
        <f t="shared" si="195"/>
        <v>29</v>
      </c>
      <c r="CX216" s="14">
        <f t="shared" si="196"/>
        <v>1</v>
      </c>
      <c r="CY216" s="14">
        <f t="shared" si="197"/>
        <v>4</v>
      </c>
      <c r="CZ216" s="14">
        <f t="shared" si="198"/>
        <v>3</v>
      </c>
      <c r="DA216" s="14">
        <f t="shared" si="199"/>
        <v>2034014</v>
      </c>
      <c r="DB216" s="13" t="str">
        <f t="shared" si="200"/>
        <v>50级寄灵人橙色-衣服</v>
      </c>
      <c r="DC216" s="14">
        <f t="shared" si="201"/>
        <v>1</v>
      </c>
      <c r="DD216" s="14">
        <f t="shared" si="202"/>
        <v>4</v>
      </c>
      <c r="DE216" s="14">
        <f t="shared" si="203"/>
        <v>50</v>
      </c>
      <c r="DF216" s="14">
        <f t="shared" si="204"/>
        <v>50</v>
      </c>
      <c r="DG216" s="14">
        <f t="shared" si="205"/>
        <v>4</v>
      </c>
      <c r="DH216" s="14" t="str">
        <f t="shared" si="206"/>
        <v/>
      </c>
      <c r="DI216" s="14">
        <f t="shared" si="215"/>
        <v>63</v>
      </c>
      <c r="DJ216" s="14">
        <f t="shared" si="207"/>
        <v>0</v>
      </c>
      <c r="DK216" s="14">
        <f t="shared" si="208"/>
        <v>81</v>
      </c>
      <c r="DL216" s="14">
        <f t="shared" si="209"/>
        <v>0</v>
      </c>
      <c r="DM216" s="14">
        <f t="shared" si="210"/>
        <v>0</v>
      </c>
      <c r="DN216" s="14">
        <f t="shared" si="211"/>
        <v>6.3</v>
      </c>
      <c r="DO216" s="14">
        <f t="shared" si="212"/>
        <v>0</v>
      </c>
      <c r="DP216" s="14">
        <f t="shared" si="216"/>
        <v>12</v>
      </c>
      <c r="DQ216" s="14">
        <f t="shared" si="217"/>
        <v>3</v>
      </c>
      <c r="DR216" s="14">
        <f t="shared" si="218"/>
        <v>13</v>
      </c>
      <c r="DU216" s="14">
        <f t="shared" si="213"/>
        <v>2</v>
      </c>
      <c r="DV216" s="14">
        <f t="shared" si="214"/>
        <v>0</v>
      </c>
      <c r="DW216" s="14">
        <f t="shared" si="219"/>
        <v>63</v>
      </c>
      <c r="DX216" s="14" t="str">
        <f t="shared" si="220"/>
        <v>DefExt</v>
      </c>
      <c r="DY216" s="14">
        <f t="shared" si="221"/>
        <v>81</v>
      </c>
      <c r="DZ216" s="14">
        <f t="shared" si="222"/>
        <v>6.3</v>
      </c>
      <c r="EA216" s="14" t="str">
        <f t="shared" si="223"/>
        <v/>
      </c>
      <c r="EB216" s="14" t="str">
        <f t="shared" si="224"/>
        <v/>
      </c>
      <c r="EC216" s="14" t="str">
        <f t="shared" si="225"/>
        <v/>
      </c>
      <c r="ED216" s="14">
        <f t="shared" si="226"/>
        <v>12</v>
      </c>
      <c r="EE216" s="14">
        <f t="shared" si="227"/>
        <v>3</v>
      </c>
      <c r="EF216" s="14">
        <f t="shared" si="228"/>
        <v>13</v>
      </c>
      <c r="EG216" s="25" t="s">
        <v>509</v>
      </c>
      <c r="EH216" s="14">
        <f t="shared" si="229"/>
        <v>150</v>
      </c>
    </row>
    <row r="217" spans="100:138" ht="16.5" x14ac:dyDescent="0.2">
      <c r="CV217" s="13">
        <v>213</v>
      </c>
      <c r="CW217" s="14">
        <f t="shared" si="195"/>
        <v>29</v>
      </c>
      <c r="CX217" s="14">
        <f t="shared" si="196"/>
        <v>1</v>
      </c>
      <c r="CY217" s="14">
        <f t="shared" si="197"/>
        <v>5</v>
      </c>
      <c r="CZ217" s="14">
        <f t="shared" si="198"/>
        <v>3</v>
      </c>
      <c r="DA217" s="14">
        <f t="shared" si="199"/>
        <v>2034015</v>
      </c>
      <c r="DB217" s="13" t="str">
        <f t="shared" si="200"/>
        <v>50级寄灵人橙色-鞋子</v>
      </c>
      <c r="DC217" s="14">
        <f t="shared" si="201"/>
        <v>1</v>
      </c>
      <c r="DD217" s="14">
        <f t="shared" si="202"/>
        <v>4</v>
      </c>
      <c r="DE217" s="14">
        <f t="shared" si="203"/>
        <v>50</v>
      </c>
      <c r="DF217" s="14">
        <f t="shared" si="204"/>
        <v>50</v>
      </c>
      <c r="DG217" s="14">
        <f t="shared" si="205"/>
        <v>5</v>
      </c>
      <c r="DH217" s="14" t="str">
        <f t="shared" si="206"/>
        <v/>
      </c>
      <c r="DI217" s="14">
        <f t="shared" si="215"/>
        <v>61</v>
      </c>
      <c r="DJ217" s="14">
        <f t="shared" si="207"/>
        <v>0</v>
      </c>
      <c r="DK217" s="14">
        <f t="shared" si="208"/>
        <v>0</v>
      </c>
      <c r="DL217" s="14">
        <f t="shared" si="209"/>
        <v>806</v>
      </c>
      <c r="DM217" s="14">
        <f t="shared" si="210"/>
        <v>0</v>
      </c>
      <c r="DN217" s="14">
        <f t="shared" si="211"/>
        <v>0</v>
      </c>
      <c r="DO217" s="14">
        <f t="shared" si="212"/>
        <v>61.95</v>
      </c>
      <c r="DP217" s="14">
        <f t="shared" si="216"/>
        <v>12</v>
      </c>
      <c r="DQ217" s="14">
        <f t="shared" si="217"/>
        <v>3</v>
      </c>
      <c r="DR217" s="14">
        <f t="shared" si="218"/>
        <v>13</v>
      </c>
      <c r="DU217" s="14">
        <f t="shared" si="213"/>
        <v>3</v>
      </c>
      <c r="DV217" s="14">
        <f t="shared" si="214"/>
        <v>0</v>
      </c>
      <c r="DW217" s="14">
        <f t="shared" si="219"/>
        <v>61</v>
      </c>
      <c r="DX217" s="14" t="str">
        <f t="shared" si="220"/>
        <v>HPExt</v>
      </c>
      <c r="DY217" s="14">
        <f t="shared" si="221"/>
        <v>806</v>
      </c>
      <c r="DZ217" s="14">
        <f t="shared" si="222"/>
        <v>61.95</v>
      </c>
      <c r="EA217" s="14" t="str">
        <f t="shared" si="223"/>
        <v/>
      </c>
      <c r="EB217" s="14" t="str">
        <f t="shared" si="224"/>
        <v/>
      </c>
      <c r="EC217" s="14" t="str">
        <f t="shared" si="225"/>
        <v/>
      </c>
      <c r="ED217" s="14">
        <f t="shared" si="226"/>
        <v>12</v>
      </c>
      <c r="EE217" s="14">
        <f t="shared" si="227"/>
        <v>3</v>
      </c>
      <c r="EF217" s="14">
        <f t="shared" si="228"/>
        <v>13</v>
      </c>
      <c r="EG217" s="25" t="s">
        <v>509</v>
      </c>
      <c r="EH217" s="14">
        <f t="shared" si="229"/>
        <v>150</v>
      </c>
    </row>
    <row r="218" spans="100:138" ht="16.5" x14ac:dyDescent="0.2">
      <c r="CV218" s="13">
        <v>214</v>
      </c>
      <c r="CW218" s="14">
        <f t="shared" si="195"/>
        <v>29</v>
      </c>
      <c r="CX218" s="14">
        <f t="shared" si="196"/>
        <v>1</v>
      </c>
      <c r="CY218" s="14">
        <f t="shared" si="197"/>
        <v>6</v>
      </c>
      <c r="CZ218" s="14">
        <f t="shared" si="198"/>
        <v>3</v>
      </c>
      <c r="DA218" s="14">
        <f t="shared" si="199"/>
        <v>2034016</v>
      </c>
      <c r="DB218" s="13" t="str">
        <f t="shared" si="200"/>
        <v>50级寄灵人橙色-护手</v>
      </c>
      <c r="DC218" s="14">
        <f t="shared" si="201"/>
        <v>1</v>
      </c>
      <c r="DD218" s="14">
        <f t="shared" si="202"/>
        <v>4</v>
      </c>
      <c r="DE218" s="14">
        <f t="shared" si="203"/>
        <v>50</v>
      </c>
      <c r="DF218" s="14">
        <f t="shared" si="204"/>
        <v>50</v>
      </c>
      <c r="DG218" s="14">
        <f t="shared" si="205"/>
        <v>6</v>
      </c>
      <c r="DH218" s="14" t="str">
        <f t="shared" si="206"/>
        <v/>
      </c>
      <c r="DI218" s="14">
        <f t="shared" si="215"/>
        <v>61</v>
      </c>
      <c r="DJ218" s="14">
        <f t="shared" si="207"/>
        <v>0</v>
      </c>
      <c r="DK218" s="14">
        <f t="shared" si="208"/>
        <v>0</v>
      </c>
      <c r="DL218" s="14">
        <f t="shared" si="209"/>
        <v>806</v>
      </c>
      <c r="DM218" s="14">
        <f t="shared" si="210"/>
        <v>0</v>
      </c>
      <c r="DN218" s="14">
        <f t="shared" si="211"/>
        <v>0</v>
      </c>
      <c r="DO218" s="14">
        <f t="shared" si="212"/>
        <v>61.95</v>
      </c>
      <c r="DP218" s="14">
        <f t="shared" si="216"/>
        <v>12</v>
      </c>
      <c r="DQ218" s="14">
        <f t="shared" si="217"/>
        <v>3</v>
      </c>
      <c r="DR218" s="14">
        <f t="shared" si="218"/>
        <v>13</v>
      </c>
      <c r="DU218" s="14">
        <f t="shared" si="213"/>
        <v>3</v>
      </c>
      <c r="DV218" s="14">
        <f t="shared" si="214"/>
        <v>0</v>
      </c>
      <c r="DW218" s="14">
        <f t="shared" si="219"/>
        <v>61</v>
      </c>
      <c r="DX218" s="14" t="str">
        <f t="shared" si="220"/>
        <v>HPExt</v>
      </c>
      <c r="DY218" s="14">
        <f t="shared" si="221"/>
        <v>806</v>
      </c>
      <c r="DZ218" s="14">
        <f t="shared" si="222"/>
        <v>61.95</v>
      </c>
      <c r="EA218" s="14" t="str">
        <f t="shared" si="223"/>
        <v/>
      </c>
      <c r="EB218" s="14" t="str">
        <f t="shared" si="224"/>
        <v/>
      </c>
      <c r="EC218" s="14" t="str">
        <f t="shared" si="225"/>
        <v/>
      </c>
      <c r="ED218" s="14">
        <f t="shared" si="226"/>
        <v>12</v>
      </c>
      <c r="EE218" s="14">
        <f t="shared" si="227"/>
        <v>3</v>
      </c>
      <c r="EF218" s="14">
        <f t="shared" si="228"/>
        <v>13</v>
      </c>
      <c r="EG218" s="25" t="s">
        <v>509</v>
      </c>
      <c r="EH218" s="14">
        <f t="shared" si="229"/>
        <v>150</v>
      </c>
    </row>
    <row r="219" spans="100:138" ht="16.5" x14ac:dyDescent="0.2">
      <c r="CV219" s="13">
        <v>215</v>
      </c>
      <c r="CW219" s="14">
        <f t="shared" si="195"/>
        <v>29</v>
      </c>
      <c r="CX219" s="14">
        <f t="shared" si="196"/>
        <v>1</v>
      </c>
      <c r="CY219" s="14">
        <f t="shared" si="197"/>
        <v>7</v>
      </c>
      <c r="CZ219" s="14">
        <f t="shared" si="198"/>
        <v>3</v>
      </c>
      <c r="DA219" s="14">
        <f t="shared" si="199"/>
        <v>2034017</v>
      </c>
      <c r="DB219" s="13" t="str">
        <f t="shared" si="200"/>
        <v>50级寄灵人橙色-项链</v>
      </c>
      <c r="DC219" s="14">
        <f t="shared" si="201"/>
        <v>1</v>
      </c>
      <c r="DD219" s="14">
        <f t="shared" si="202"/>
        <v>4</v>
      </c>
      <c r="DE219" s="14">
        <f t="shared" si="203"/>
        <v>50</v>
      </c>
      <c r="DF219" s="14">
        <f t="shared" si="204"/>
        <v>50</v>
      </c>
      <c r="DG219" s="14">
        <f t="shared" si="205"/>
        <v>7</v>
      </c>
      <c r="DH219" s="14" t="str">
        <f t="shared" si="206"/>
        <v/>
      </c>
      <c r="DI219" s="14">
        <f t="shared" si="215"/>
        <v>94</v>
      </c>
      <c r="DJ219" s="14">
        <f t="shared" si="207"/>
        <v>107</v>
      </c>
      <c r="DK219" s="14">
        <f t="shared" si="208"/>
        <v>68</v>
      </c>
      <c r="DL219" s="14">
        <f t="shared" si="209"/>
        <v>0</v>
      </c>
      <c r="DM219" s="14">
        <f t="shared" si="210"/>
        <v>8.3000000000000007</v>
      </c>
      <c r="DN219" s="14">
        <f t="shared" si="211"/>
        <v>5.25</v>
      </c>
      <c r="DO219" s="14">
        <f t="shared" si="212"/>
        <v>0</v>
      </c>
      <c r="DP219" s="14">
        <f t="shared" si="216"/>
        <v>12</v>
      </c>
      <c r="DQ219" s="14">
        <f t="shared" si="217"/>
        <v>3</v>
      </c>
      <c r="DR219" s="14">
        <f t="shared" si="218"/>
        <v>13</v>
      </c>
      <c r="DU219" s="14">
        <f t="shared" si="213"/>
        <v>1</v>
      </c>
      <c r="DV219" s="14">
        <f t="shared" si="214"/>
        <v>2</v>
      </c>
      <c r="DW219" s="14">
        <f t="shared" si="219"/>
        <v>94</v>
      </c>
      <c r="DX219" s="14" t="str">
        <f t="shared" si="220"/>
        <v>AtkExt</v>
      </c>
      <c r="DY219" s="14">
        <f t="shared" si="221"/>
        <v>107</v>
      </c>
      <c r="DZ219" s="14">
        <f t="shared" si="222"/>
        <v>8.3000000000000007</v>
      </c>
      <c r="EA219" s="14" t="str">
        <f t="shared" si="223"/>
        <v>DefExt</v>
      </c>
      <c r="EB219" s="14">
        <f t="shared" si="224"/>
        <v>68</v>
      </c>
      <c r="EC219" s="14">
        <f t="shared" si="225"/>
        <v>5.25</v>
      </c>
      <c r="ED219" s="14">
        <f t="shared" si="226"/>
        <v>12</v>
      </c>
      <c r="EE219" s="14">
        <f t="shared" si="227"/>
        <v>3</v>
      </c>
      <c r="EF219" s="14">
        <f t="shared" si="228"/>
        <v>13</v>
      </c>
      <c r="EG219" s="25" t="s">
        <v>509</v>
      </c>
      <c r="EH219" s="14">
        <f t="shared" si="229"/>
        <v>150</v>
      </c>
    </row>
    <row r="220" spans="100:138" ht="16.5" x14ac:dyDescent="0.2">
      <c r="CV220" s="13">
        <v>216</v>
      </c>
      <c r="CW220" s="14">
        <f t="shared" si="195"/>
        <v>29</v>
      </c>
      <c r="CX220" s="14">
        <f t="shared" si="196"/>
        <v>1</v>
      </c>
      <c r="CY220" s="14">
        <f t="shared" si="197"/>
        <v>8</v>
      </c>
      <c r="CZ220" s="14">
        <f t="shared" si="198"/>
        <v>3</v>
      </c>
      <c r="DA220" s="14">
        <f t="shared" si="199"/>
        <v>2034018</v>
      </c>
      <c r="DB220" s="13" t="str">
        <f t="shared" si="200"/>
        <v>50级寄灵人橙色-戒指</v>
      </c>
      <c r="DC220" s="14">
        <f t="shared" si="201"/>
        <v>1</v>
      </c>
      <c r="DD220" s="14">
        <f t="shared" si="202"/>
        <v>4</v>
      </c>
      <c r="DE220" s="14">
        <f t="shared" si="203"/>
        <v>50</v>
      </c>
      <c r="DF220" s="14">
        <f t="shared" si="204"/>
        <v>50</v>
      </c>
      <c r="DG220" s="14">
        <f t="shared" si="205"/>
        <v>8</v>
      </c>
      <c r="DH220" s="14" t="str">
        <f t="shared" si="206"/>
        <v/>
      </c>
      <c r="DI220" s="14">
        <f t="shared" si="215"/>
        <v>93</v>
      </c>
      <c r="DJ220" s="14">
        <f t="shared" si="207"/>
        <v>107</v>
      </c>
      <c r="DK220" s="14">
        <f t="shared" si="208"/>
        <v>0</v>
      </c>
      <c r="DL220" s="14">
        <f t="shared" si="209"/>
        <v>671</v>
      </c>
      <c r="DM220" s="14">
        <f t="shared" si="210"/>
        <v>8.3000000000000007</v>
      </c>
      <c r="DN220" s="14">
        <f t="shared" si="211"/>
        <v>0</v>
      </c>
      <c r="DO220" s="14">
        <f t="shared" si="212"/>
        <v>51.63</v>
      </c>
      <c r="DP220" s="14">
        <f t="shared" si="216"/>
        <v>12</v>
      </c>
      <c r="DQ220" s="14">
        <f t="shared" si="217"/>
        <v>3</v>
      </c>
      <c r="DR220" s="14">
        <f t="shared" si="218"/>
        <v>13</v>
      </c>
      <c r="DU220" s="14">
        <f t="shared" si="213"/>
        <v>1</v>
      </c>
      <c r="DV220" s="14">
        <f t="shared" si="214"/>
        <v>3</v>
      </c>
      <c r="DW220" s="14">
        <f t="shared" si="219"/>
        <v>93</v>
      </c>
      <c r="DX220" s="14" t="str">
        <f t="shared" si="220"/>
        <v>AtkExt</v>
      </c>
      <c r="DY220" s="14">
        <f t="shared" si="221"/>
        <v>107</v>
      </c>
      <c r="DZ220" s="14">
        <f t="shared" si="222"/>
        <v>8.3000000000000007</v>
      </c>
      <c r="EA220" s="14" t="str">
        <f t="shared" si="223"/>
        <v>HPExt</v>
      </c>
      <c r="EB220" s="14">
        <f t="shared" si="224"/>
        <v>671</v>
      </c>
      <c r="EC220" s="14">
        <f t="shared" si="225"/>
        <v>51.63</v>
      </c>
      <c r="ED220" s="14">
        <f t="shared" si="226"/>
        <v>12</v>
      </c>
      <c r="EE220" s="14">
        <f t="shared" si="227"/>
        <v>3</v>
      </c>
      <c r="EF220" s="14">
        <f t="shared" si="228"/>
        <v>13</v>
      </c>
      <c r="EG220" s="25" t="s">
        <v>509</v>
      </c>
      <c r="EH220" s="14">
        <f t="shared" si="229"/>
        <v>150</v>
      </c>
    </row>
    <row r="221" spans="100:138" ht="16.5" x14ac:dyDescent="0.2">
      <c r="CV221" s="13">
        <v>217</v>
      </c>
      <c r="CW221" s="14">
        <f t="shared" si="195"/>
        <v>30</v>
      </c>
      <c r="CX221" s="14">
        <f t="shared" si="196"/>
        <v>2</v>
      </c>
      <c r="CY221" s="14">
        <f t="shared" si="197"/>
        <v>1</v>
      </c>
      <c r="CZ221" s="14">
        <f t="shared" si="198"/>
        <v>3</v>
      </c>
      <c r="DA221" s="14">
        <f t="shared" si="199"/>
        <v>2034021</v>
      </c>
      <c r="DB221" s="13" t="str">
        <f t="shared" si="200"/>
        <v>50级守护灵橙色-武器</v>
      </c>
      <c r="DC221" s="14">
        <f t="shared" si="201"/>
        <v>2</v>
      </c>
      <c r="DD221" s="14">
        <f t="shared" si="202"/>
        <v>4</v>
      </c>
      <c r="DE221" s="14">
        <f t="shared" si="203"/>
        <v>40</v>
      </c>
      <c r="DF221" s="14">
        <f t="shared" si="204"/>
        <v>40</v>
      </c>
      <c r="DG221" s="14">
        <f t="shared" si="205"/>
        <v>1</v>
      </c>
      <c r="DH221" s="14" t="str">
        <f t="shared" si="206"/>
        <v/>
      </c>
      <c r="DI221" s="14">
        <f t="shared" si="215"/>
        <v>90</v>
      </c>
      <c r="DJ221" s="14">
        <f t="shared" si="207"/>
        <v>252</v>
      </c>
      <c r="DK221" s="14">
        <f t="shared" si="208"/>
        <v>0</v>
      </c>
      <c r="DL221" s="14">
        <f t="shared" si="209"/>
        <v>0</v>
      </c>
      <c r="DM221" s="14">
        <f t="shared" si="210"/>
        <v>18</v>
      </c>
      <c r="DN221" s="14">
        <f t="shared" si="211"/>
        <v>0</v>
      </c>
      <c r="DO221" s="14">
        <f t="shared" si="212"/>
        <v>0</v>
      </c>
      <c r="DP221" s="14">
        <f t="shared" si="216"/>
        <v>12</v>
      </c>
      <c r="DQ221" s="14">
        <f t="shared" si="217"/>
        <v>3</v>
      </c>
      <c r="DR221" s="14">
        <f t="shared" si="218"/>
        <v>23</v>
      </c>
      <c r="DU221" s="14">
        <f t="shared" si="213"/>
        <v>1</v>
      </c>
      <c r="DV221" s="14">
        <f t="shared" si="214"/>
        <v>0</v>
      </c>
      <c r="DW221" s="14">
        <f t="shared" si="219"/>
        <v>90</v>
      </c>
      <c r="DX221" s="14" t="str">
        <f t="shared" si="220"/>
        <v>AtkExt</v>
      </c>
      <c r="DY221" s="14">
        <f t="shared" si="221"/>
        <v>252</v>
      </c>
      <c r="DZ221" s="14">
        <f t="shared" si="222"/>
        <v>18</v>
      </c>
      <c r="EA221" s="14" t="str">
        <f t="shared" si="223"/>
        <v/>
      </c>
      <c r="EB221" s="14" t="str">
        <f t="shared" si="224"/>
        <v/>
      </c>
      <c r="EC221" s="14" t="str">
        <f t="shared" si="225"/>
        <v/>
      </c>
      <c r="ED221" s="14">
        <f t="shared" si="226"/>
        <v>12</v>
      </c>
      <c r="EE221" s="14">
        <f t="shared" si="227"/>
        <v>3</v>
      </c>
      <c r="EF221" s="14">
        <f t="shared" si="228"/>
        <v>23</v>
      </c>
      <c r="EG221" s="25" t="s">
        <v>509</v>
      </c>
      <c r="EH221" s="14">
        <f t="shared" si="229"/>
        <v>150</v>
      </c>
    </row>
    <row r="222" spans="100:138" ht="16.5" x14ac:dyDescent="0.2">
      <c r="CV222" s="13">
        <v>218</v>
      </c>
      <c r="CW222" s="14">
        <f t="shared" si="195"/>
        <v>30</v>
      </c>
      <c r="CX222" s="14">
        <f t="shared" si="196"/>
        <v>2</v>
      </c>
      <c r="CY222" s="14">
        <f t="shared" si="197"/>
        <v>2</v>
      </c>
      <c r="CZ222" s="14">
        <f t="shared" si="198"/>
        <v>3</v>
      </c>
      <c r="DA222" s="14">
        <f t="shared" si="199"/>
        <v>2034022</v>
      </c>
      <c r="DB222" s="13" t="str">
        <f t="shared" si="200"/>
        <v>50级守护灵橙色-头盔</v>
      </c>
      <c r="DC222" s="14">
        <f t="shared" si="201"/>
        <v>2</v>
      </c>
      <c r="DD222" s="14">
        <f t="shared" si="202"/>
        <v>4</v>
      </c>
      <c r="DE222" s="14">
        <f t="shared" si="203"/>
        <v>40</v>
      </c>
      <c r="DF222" s="14">
        <f t="shared" si="204"/>
        <v>40</v>
      </c>
      <c r="DG222" s="14">
        <f t="shared" si="205"/>
        <v>2</v>
      </c>
      <c r="DH222" s="14" t="str">
        <f t="shared" si="206"/>
        <v/>
      </c>
      <c r="DI222" s="14">
        <f t="shared" si="215"/>
        <v>45</v>
      </c>
      <c r="DJ222" s="14">
        <f t="shared" si="207"/>
        <v>0</v>
      </c>
      <c r="DK222" s="14">
        <f t="shared" si="208"/>
        <v>65</v>
      </c>
      <c r="DL222" s="14">
        <f t="shared" si="209"/>
        <v>0</v>
      </c>
      <c r="DM222" s="14">
        <f t="shared" si="210"/>
        <v>0</v>
      </c>
      <c r="DN222" s="14">
        <f t="shared" si="211"/>
        <v>4.5</v>
      </c>
      <c r="DO222" s="14">
        <f t="shared" si="212"/>
        <v>0</v>
      </c>
      <c r="DP222" s="14">
        <f t="shared" si="216"/>
        <v>12</v>
      </c>
      <c r="DQ222" s="14">
        <f t="shared" si="217"/>
        <v>3</v>
      </c>
      <c r="DR222" s="14">
        <f t="shared" si="218"/>
        <v>23</v>
      </c>
      <c r="DU222" s="14">
        <f t="shared" si="213"/>
        <v>2</v>
      </c>
      <c r="DV222" s="14">
        <f t="shared" si="214"/>
        <v>0</v>
      </c>
      <c r="DW222" s="14">
        <f t="shared" si="219"/>
        <v>45</v>
      </c>
      <c r="DX222" s="14" t="str">
        <f t="shared" si="220"/>
        <v>DefExt</v>
      </c>
      <c r="DY222" s="14">
        <f t="shared" si="221"/>
        <v>65</v>
      </c>
      <c r="DZ222" s="14">
        <f t="shared" si="222"/>
        <v>4.5</v>
      </c>
      <c r="EA222" s="14" t="str">
        <f t="shared" si="223"/>
        <v/>
      </c>
      <c r="EB222" s="14" t="str">
        <f t="shared" si="224"/>
        <v/>
      </c>
      <c r="EC222" s="14" t="str">
        <f t="shared" si="225"/>
        <v/>
      </c>
      <c r="ED222" s="14">
        <f t="shared" si="226"/>
        <v>12</v>
      </c>
      <c r="EE222" s="14">
        <f t="shared" si="227"/>
        <v>3</v>
      </c>
      <c r="EF222" s="14">
        <f t="shared" si="228"/>
        <v>23</v>
      </c>
      <c r="EG222" s="25" t="s">
        <v>509</v>
      </c>
      <c r="EH222" s="14">
        <f t="shared" si="229"/>
        <v>150</v>
      </c>
    </row>
    <row r="223" spans="100:138" ht="16.5" x14ac:dyDescent="0.2">
      <c r="CV223" s="13">
        <v>219</v>
      </c>
      <c r="CW223" s="14">
        <f t="shared" si="195"/>
        <v>30</v>
      </c>
      <c r="CX223" s="14">
        <f t="shared" si="196"/>
        <v>2</v>
      </c>
      <c r="CY223" s="14">
        <f t="shared" si="197"/>
        <v>3</v>
      </c>
      <c r="CZ223" s="14">
        <f t="shared" si="198"/>
        <v>3</v>
      </c>
      <c r="DA223" s="14">
        <f t="shared" si="199"/>
        <v>2034023</v>
      </c>
      <c r="DB223" s="13" t="str">
        <f t="shared" si="200"/>
        <v>50级守护灵橙色-肩甲</v>
      </c>
      <c r="DC223" s="14">
        <f t="shared" si="201"/>
        <v>2</v>
      </c>
      <c r="DD223" s="14">
        <f t="shared" si="202"/>
        <v>4</v>
      </c>
      <c r="DE223" s="14">
        <f t="shared" si="203"/>
        <v>40</v>
      </c>
      <c r="DF223" s="14">
        <f t="shared" si="204"/>
        <v>40</v>
      </c>
      <c r="DG223" s="14">
        <f t="shared" si="205"/>
        <v>3</v>
      </c>
      <c r="DH223" s="14" t="str">
        <f t="shared" si="206"/>
        <v/>
      </c>
      <c r="DI223" s="14">
        <f t="shared" si="215"/>
        <v>67</v>
      </c>
      <c r="DJ223" s="14">
        <f t="shared" si="207"/>
        <v>0</v>
      </c>
      <c r="DK223" s="14">
        <f t="shared" si="208"/>
        <v>32</v>
      </c>
      <c r="DL223" s="14">
        <f t="shared" si="209"/>
        <v>629</v>
      </c>
      <c r="DM223" s="14">
        <f t="shared" si="210"/>
        <v>0</v>
      </c>
      <c r="DN223" s="14">
        <f t="shared" si="211"/>
        <v>2.25</v>
      </c>
      <c r="DO223" s="14">
        <f t="shared" si="212"/>
        <v>44.93</v>
      </c>
      <c r="DP223" s="14">
        <f t="shared" si="216"/>
        <v>12</v>
      </c>
      <c r="DQ223" s="14">
        <f t="shared" si="217"/>
        <v>3</v>
      </c>
      <c r="DR223" s="14">
        <f t="shared" si="218"/>
        <v>23</v>
      </c>
      <c r="DU223" s="14">
        <f t="shared" si="213"/>
        <v>2</v>
      </c>
      <c r="DV223" s="14">
        <f t="shared" si="214"/>
        <v>3</v>
      </c>
      <c r="DW223" s="14">
        <f t="shared" si="219"/>
        <v>67</v>
      </c>
      <c r="DX223" s="14" t="str">
        <f t="shared" si="220"/>
        <v>DefExt</v>
      </c>
      <c r="DY223" s="14">
        <f t="shared" si="221"/>
        <v>32</v>
      </c>
      <c r="DZ223" s="14">
        <f t="shared" si="222"/>
        <v>2.25</v>
      </c>
      <c r="EA223" s="14" t="str">
        <f t="shared" si="223"/>
        <v>HPExt</v>
      </c>
      <c r="EB223" s="14">
        <f t="shared" si="224"/>
        <v>629</v>
      </c>
      <c r="EC223" s="14">
        <f t="shared" si="225"/>
        <v>44.93</v>
      </c>
      <c r="ED223" s="14">
        <f t="shared" si="226"/>
        <v>12</v>
      </c>
      <c r="EE223" s="14">
        <f t="shared" si="227"/>
        <v>3</v>
      </c>
      <c r="EF223" s="14">
        <f t="shared" si="228"/>
        <v>23</v>
      </c>
      <c r="EG223" s="25" t="s">
        <v>509</v>
      </c>
      <c r="EH223" s="14">
        <f t="shared" si="229"/>
        <v>150</v>
      </c>
    </row>
    <row r="224" spans="100:138" ht="16.5" x14ac:dyDescent="0.2">
      <c r="CV224" s="13">
        <v>220</v>
      </c>
      <c r="CW224" s="14">
        <f t="shared" si="195"/>
        <v>30</v>
      </c>
      <c r="CX224" s="14">
        <f t="shared" si="196"/>
        <v>2</v>
      </c>
      <c r="CY224" s="14">
        <f t="shared" si="197"/>
        <v>4</v>
      </c>
      <c r="CZ224" s="14">
        <f t="shared" si="198"/>
        <v>3</v>
      </c>
      <c r="DA224" s="14">
        <f t="shared" si="199"/>
        <v>2034024</v>
      </c>
      <c r="DB224" s="13" t="str">
        <f t="shared" si="200"/>
        <v>50级守护灵橙色-衣服</v>
      </c>
      <c r="DC224" s="14">
        <f t="shared" si="201"/>
        <v>2</v>
      </c>
      <c r="DD224" s="14">
        <f t="shared" si="202"/>
        <v>4</v>
      </c>
      <c r="DE224" s="14">
        <f t="shared" si="203"/>
        <v>40</v>
      </c>
      <c r="DF224" s="14">
        <f t="shared" si="204"/>
        <v>40</v>
      </c>
      <c r="DG224" s="14">
        <f t="shared" si="205"/>
        <v>4</v>
      </c>
      <c r="DH224" s="14" t="str">
        <f t="shared" si="206"/>
        <v/>
      </c>
      <c r="DI224" s="14">
        <f t="shared" si="215"/>
        <v>45</v>
      </c>
      <c r="DJ224" s="14">
        <f t="shared" si="207"/>
        <v>0</v>
      </c>
      <c r="DK224" s="14">
        <f t="shared" si="208"/>
        <v>65</v>
      </c>
      <c r="DL224" s="14">
        <f t="shared" si="209"/>
        <v>0</v>
      </c>
      <c r="DM224" s="14">
        <f t="shared" si="210"/>
        <v>0</v>
      </c>
      <c r="DN224" s="14">
        <f t="shared" si="211"/>
        <v>4.5</v>
      </c>
      <c r="DO224" s="14">
        <f t="shared" si="212"/>
        <v>0</v>
      </c>
      <c r="DP224" s="14">
        <f t="shared" si="216"/>
        <v>12</v>
      </c>
      <c r="DQ224" s="14">
        <f t="shared" si="217"/>
        <v>3</v>
      </c>
      <c r="DR224" s="14">
        <f t="shared" si="218"/>
        <v>23</v>
      </c>
      <c r="DU224" s="14">
        <f t="shared" si="213"/>
        <v>2</v>
      </c>
      <c r="DV224" s="14">
        <f t="shared" si="214"/>
        <v>0</v>
      </c>
      <c r="DW224" s="14">
        <f t="shared" si="219"/>
        <v>45</v>
      </c>
      <c r="DX224" s="14" t="str">
        <f t="shared" si="220"/>
        <v>DefExt</v>
      </c>
      <c r="DY224" s="14">
        <f t="shared" si="221"/>
        <v>65</v>
      </c>
      <c r="DZ224" s="14">
        <f t="shared" si="222"/>
        <v>4.5</v>
      </c>
      <c r="EA224" s="14" t="str">
        <f t="shared" si="223"/>
        <v/>
      </c>
      <c r="EB224" s="14" t="str">
        <f t="shared" si="224"/>
        <v/>
      </c>
      <c r="EC224" s="14" t="str">
        <f t="shared" si="225"/>
        <v/>
      </c>
      <c r="ED224" s="14">
        <f t="shared" si="226"/>
        <v>12</v>
      </c>
      <c r="EE224" s="14">
        <f t="shared" si="227"/>
        <v>3</v>
      </c>
      <c r="EF224" s="14">
        <f t="shared" si="228"/>
        <v>23</v>
      </c>
      <c r="EG224" s="25" t="s">
        <v>509</v>
      </c>
      <c r="EH224" s="14">
        <f t="shared" si="229"/>
        <v>150</v>
      </c>
    </row>
    <row r="225" spans="100:138" ht="16.5" x14ac:dyDescent="0.2">
      <c r="CV225" s="13">
        <v>221</v>
      </c>
      <c r="CW225" s="14">
        <f t="shared" si="195"/>
        <v>30</v>
      </c>
      <c r="CX225" s="14">
        <f t="shared" si="196"/>
        <v>2</v>
      </c>
      <c r="CY225" s="14">
        <f t="shared" si="197"/>
        <v>5</v>
      </c>
      <c r="CZ225" s="14">
        <f t="shared" si="198"/>
        <v>3</v>
      </c>
      <c r="DA225" s="14">
        <f t="shared" si="199"/>
        <v>2034025</v>
      </c>
      <c r="DB225" s="13" t="str">
        <f t="shared" si="200"/>
        <v>50级守护灵橙色-鞋子</v>
      </c>
      <c r="DC225" s="14">
        <f t="shared" si="201"/>
        <v>2</v>
      </c>
      <c r="DD225" s="14">
        <f t="shared" si="202"/>
        <v>4</v>
      </c>
      <c r="DE225" s="14">
        <f t="shared" si="203"/>
        <v>40</v>
      </c>
      <c r="DF225" s="14">
        <f t="shared" si="204"/>
        <v>40</v>
      </c>
      <c r="DG225" s="14">
        <f t="shared" si="205"/>
        <v>5</v>
      </c>
      <c r="DH225" s="14" t="str">
        <f t="shared" si="206"/>
        <v/>
      </c>
      <c r="DI225" s="14">
        <f t="shared" si="215"/>
        <v>89</v>
      </c>
      <c r="DJ225" s="14">
        <f t="shared" si="207"/>
        <v>0</v>
      </c>
      <c r="DK225" s="14">
        <f t="shared" si="208"/>
        <v>0</v>
      </c>
      <c r="DL225" s="14">
        <f t="shared" si="209"/>
        <v>1259</v>
      </c>
      <c r="DM225" s="14">
        <f t="shared" si="210"/>
        <v>0</v>
      </c>
      <c r="DN225" s="14">
        <f t="shared" si="211"/>
        <v>0</v>
      </c>
      <c r="DO225" s="14">
        <f t="shared" si="212"/>
        <v>89.85</v>
      </c>
      <c r="DP225" s="14">
        <f t="shared" si="216"/>
        <v>12</v>
      </c>
      <c r="DQ225" s="14">
        <f t="shared" si="217"/>
        <v>3</v>
      </c>
      <c r="DR225" s="14">
        <f t="shared" si="218"/>
        <v>23</v>
      </c>
      <c r="DU225" s="14">
        <f t="shared" si="213"/>
        <v>3</v>
      </c>
      <c r="DV225" s="14">
        <f t="shared" si="214"/>
        <v>0</v>
      </c>
      <c r="DW225" s="14">
        <f t="shared" si="219"/>
        <v>89</v>
      </c>
      <c r="DX225" s="14" t="str">
        <f t="shared" si="220"/>
        <v>HPExt</v>
      </c>
      <c r="DY225" s="14">
        <f t="shared" si="221"/>
        <v>1259</v>
      </c>
      <c r="DZ225" s="14">
        <f t="shared" si="222"/>
        <v>89.85</v>
      </c>
      <c r="EA225" s="14" t="str">
        <f t="shared" si="223"/>
        <v/>
      </c>
      <c r="EB225" s="14" t="str">
        <f t="shared" si="224"/>
        <v/>
      </c>
      <c r="EC225" s="14" t="str">
        <f t="shared" si="225"/>
        <v/>
      </c>
      <c r="ED225" s="14">
        <f t="shared" si="226"/>
        <v>12</v>
      </c>
      <c r="EE225" s="14">
        <f t="shared" si="227"/>
        <v>3</v>
      </c>
      <c r="EF225" s="14">
        <f t="shared" si="228"/>
        <v>23</v>
      </c>
      <c r="EG225" s="25" t="s">
        <v>509</v>
      </c>
      <c r="EH225" s="14">
        <f t="shared" si="229"/>
        <v>150</v>
      </c>
    </row>
    <row r="226" spans="100:138" ht="16.5" x14ac:dyDescent="0.2">
      <c r="CV226" s="13">
        <v>222</v>
      </c>
      <c r="CW226" s="14">
        <f t="shared" si="195"/>
        <v>30</v>
      </c>
      <c r="CX226" s="14">
        <f t="shared" si="196"/>
        <v>2</v>
      </c>
      <c r="CY226" s="14">
        <f t="shared" si="197"/>
        <v>6</v>
      </c>
      <c r="CZ226" s="14">
        <f t="shared" si="198"/>
        <v>3</v>
      </c>
      <c r="DA226" s="14">
        <f t="shared" si="199"/>
        <v>2034026</v>
      </c>
      <c r="DB226" s="13" t="str">
        <f t="shared" si="200"/>
        <v>50级守护灵橙色-护手</v>
      </c>
      <c r="DC226" s="14">
        <f t="shared" si="201"/>
        <v>2</v>
      </c>
      <c r="DD226" s="14">
        <f t="shared" si="202"/>
        <v>4</v>
      </c>
      <c r="DE226" s="14">
        <f t="shared" si="203"/>
        <v>40</v>
      </c>
      <c r="DF226" s="14">
        <f t="shared" si="204"/>
        <v>40</v>
      </c>
      <c r="DG226" s="14">
        <f t="shared" si="205"/>
        <v>6</v>
      </c>
      <c r="DH226" s="14" t="str">
        <f t="shared" si="206"/>
        <v/>
      </c>
      <c r="DI226" s="14">
        <f t="shared" si="215"/>
        <v>89</v>
      </c>
      <c r="DJ226" s="14">
        <f t="shared" si="207"/>
        <v>0</v>
      </c>
      <c r="DK226" s="14">
        <f t="shared" si="208"/>
        <v>0</v>
      </c>
      <c r="DL226" s="14">
        <f t="shared" si="209"/>
        <v>1259</v>
      </c>
      <c r="DM226" s="14">
        <f t="shared" si="210"/>
        <v>0</v>
      </c>
      <c r="DN226" s="14">
        <f t="shared" si="211"/>
        <v>0</v>
      </c>
      <c r="DO226" s="14">
        <f t="shared" si="212"/>
        <v>89.85</v>
      </c>
      <c r="DP226" s="14">
        <f t="shared" si="216"/>
        <v>12</v>
      </c>
      <c r="DQ226" s="14">
        <f t="shared" si="217"/>
        <v>3</v>
      </c>
      <c r="DR226" s="14">
        <f t="shared" si="218"/>
        <v>23</v>
      </c>
      <c r="DU226" s="14">
        <f t="shared" si="213"/>
        <v>3</v>
      </c>
      <c r="DV226" s="14">
        <f t="shared" si="214"/>
        <v>0</v>
      </c>
      <c r="DW226" s="14">
        <f t="shared" si="219"/>
        <v>89</v>
      </c>
      <c r="DX226" s="14" t="str">
        <f t="shared" si="220"/>
        <v>HPExt</v>
      </c>
      <c r="DY226" s="14">
        <f t="shared" si="221"/>
        <v>1259</v>
      </c>
      <c r="DZ226" s="14">
        <f t="shared" si="222"/>
        <v>89.85</v>
      </c>
      <c r="EA226" s="14" t="str">
        <f t="shared" si="223"/>
        <v/>
      </c>
      <c r="EB226" s="14" t="str">
        <f t="shared" si="224"/>
        <v/>
      </c>
      <c r="EC226" s="14" t="str">
        <f t="shared" si="225"/>
        <v/>
      </c>
      <c r="ED226" s="14">
        <f t="shared" si="226"/>
        <v>12</v>
      </c>
      <c r="EE226" s="14">
        <f t="shared" si="227"/>
        <v>3</v>
      </c>
      <c r="EF226" s="14">
        <f t="shared" si="228"/>
        <v>23</v>
      </c>
      <c r="EG226" s="25" t="s">
        <v>509</v>
      </c>
      <c r="EH226" s="14">
        <f t="shared" si="229"/>
        <v>150</v>
      </c>
    </row>
    <row r="227" spans="100:138" ht="16.5" x14ac:dyDescent="0.2">
      <c r="CV227" s="13">
        <v>223</v>
      </c>
      <c r="CW227" s="14">
        <f t="shared" si="195"/>
        <v>30</v>
      </c>
      <c r="CX227" s="14">
        <f t="shared" si="196"/>
        <v>2</v>
      </c>
      <c r="CY227" s="14">
        <f t="shared" si="197"/>
        <v>7</v>
      </c>
      <c r="CZ227" s="14">
        <f t="shared" si="198"/>
        <v>3</v>
      </c>
      <c r="DA227" s="14">
        <f t="shared" si="199"/>
        <v>2034027</v>
      </c>
      <c r="DB227" s="13" t="str">
        <f t="shared" si="200"/>
        <v>50级守护灵橙色-项链</v>
      </c>
      <c r="DC227" s="14">
        <f t="shared" si="201"/>
        <v>2</v>
      </c>
      <c r="DD227" s="14">
        <f t="shared" si="202"/>
        <v>4</v>
      </c>
      <c r="DE227" s="14">
        <f t="shared" si="203"/>
        <v>40</v>
      </c>
      <c r="DF227" s="14">
        <f t="shared" si="204"/>
        <v>40</v>
      </c>
      <c r="DG227" s="14">
        <f t="shared" si="205"/>
        <v>7</v>
      </c>
      <c r="DH227" s="14" t="str">
        <f t="shared" si="206"/>
        <v/>
      </c>
      <c r="DI227" s="14">
        <f t="shared" si="215"/>
        <v>67</v>
      </c>
      <c r="DJ227" s="14">
        <f t="shared" si="207"/>
        <v>84</v>
      </c>
      <c r="DK227" s="14">
        <f t="shared" si="208"/>
        <v>54</v>
      </c>
      <c r="DL227" s="14">
        <f t="shared" si="209"/>
        <v>0</v>
      </c>
      <c r="DM227" s="14">
        <f t="shared" si="210"/>
        <v>6</v>
      </c>
      <c r="DN227" s="14">
        <f t="shared" si="211"/>
        <v>3.75</v>
      </c>
      <c r="DO227" s="14">
        <f t="shared" si="212"/>
        <v>0</v>
      </c>
      <c r="DP227" s="14">
        <f t="shared" si="216"/>
        <v>12</v>
      </c>
      <c r="DQ227" s="14">
        <f t="shared" si="217"/>
        <v>3</v>
      </c>
      <c r="DR227" s="14">
        <f t="shared" si="218"/>
        <v>23</v>
      </c>
      <c r="DU227" s="14">
        <f t="shared" si="213"/>
        <v>1</v>
      </c>
      <c r="DV227" s="14">
        <f t="shared" si="214"/>
        <v>2</v>
      </c>
      <c r="DW227" s="14">
        <f t="shared" si="219"/>
        <v>67</v>
      </c>
      <c r="DX227" s="14" t="str">
        <f t="shared" si="220"/>
        <v>AtkExt</v>
      </c>
      <c r="DY227" s="14">
        <f t="shared" si="221"/>
        <v>84</v>
      </c>
      <c r="DZ227" s="14">
        <f t="shared" si="222"/>
        <v>6</v>
      </c>
      <c r="EA227" s="14" t="str">
        <f t="shared" si="223"/>
        <v>DefExt</v>
      </c>
      <c r="EB227" s="14">
        <f t="shared" si="224"/>
        <v>54</v>
      </c>
      <c r="EC227" s="14">
        <f t="shared" si="225"/>
        <v>3.75</v>
      </c>
      <c r="ED227" s="14">
        <f t="shared" si="226"/>
        <v>12</v>
      </c>
      <c r="EE227" s="14">
        <f t="shared" si="227"/>
        <v>3</v>
      </c>
      <c r="EF227" s="14">
        <f t="shared" si="228"/>
        <v>23</v>
      </c>
      <c r="EG227" s="25" t="s">
        <v>509</v>
      </c>
      <c r="EH227" s="14">
        <f t="shared" si="229"/>
        <v>150</v>
      </c>
    </row>
    <row r="228" spans="100:138" ht="16.5" x14ac:dyDescent="0.2">
      <c r="CV228" s="13">
        <v>224</v>
      </c>
      <c r="CW228" s="14">
        <f t="shared" si="195"/>
        <v>30</v>
      </c>
      <c r="CX228" s="14">
        <f t="shared" si="196"/>
        <v>2</v>
      </c>
      <c r="CY228" s="14">
        <f t="shared" si="197"/>
        <v>8</v>
      </c>
      <c r="CZ228" s="14">
        <f t="shared" si="198"/>
        <v>3</v>
      </c>
      <c r="DA228" s="14">
        <f t="shared" si="199"/>
        <v>2034028</v>
      </c>
      <c r="DB228" s="13" t="str">
        <f t="shared" si="200"/>
        <v>50级守护灵橙色-戒指</v>
      </c>
      <c r="DC228" s="14">
        <f t="shared" si="201"/>
        <v>2</v>
      </c>
      <c r="DD228" s="14">
        <f t="shared" si="202"/>
        <v>4</v>
      </c>
      <c r="DE228" s="14">
        <f t="shared" si="203"/>
        <v>40</v>
      </c>
      <c r="DF228" s="14">
        <f t="shared" si="204"/>
        <v>40</v>
      </c>
      <c r="DG228" s="14">
        <f t="shared" si="205"/>
        <v>8</v>
      </c>
      <c r="DH228" s="14" t="str">
        <f t="shared" si="206"/>
        <v/>
      </c>
      <c r="DI228" s="14">
        <f t="shared" si="215"/>
        <v>104</v>
      </c>
      <c r="DJ228" s="14">
        <f t="shared" si="207"/>
        <v>84</v>
      </c>
      <c r="DK228" s="14">
        <f t="shared" si="208"/>
        <v>0</v>
      </c>
      <c r="DL228" s="14">
        <f t="shared" si="209"/>
        <v>1049</v>
      </c>
      <c r="DM228" s="14">
        <f t="shared" si="210"/>
        <v>6</v>
      </c>
      <c r="DN228" s="14">
        <f t="shared" si="211"/>
        <v>0</v>
      </c>
      <c r="DO228" s="14">
        <f t="shared" si="212"/>
        <v>74.88</v>
      </c>
      <c r="DP228" s="14">
        <f t="shared" si="216"/>
        <v>12</v>
      </c>
      <c r="DQ228" s="14">
        <f t="shared" si="217"/>
        <v>3</v>
      </c>
      <c r="DR228" s="14">
        <f t="shared" si="218"/>
        <v>23</v>
      </c>
      <c r="DU228" s="14">
        <f t="shared" si="213"/>
        <v>1</v>
      </c>
      <c r="DV228" s="14">
        <f t="shared" si="214"/>
        <v>3</v>
      </c>
      <c r="DW228" s="14">
        <f t="shared" si="219"/>
        <v>104</v>
      </c>
      <c r="DX228" s="14" t="str">
        <f t="shared" si="220"/>
        <v>AtkExt</v>
      </c>
      <c r="DY228" s="14">
        <f t="shared" si="221"/>
        <v>84</v>
      </c>
      <c r="DZ228" s="14">
        <f t="shared" si="222"/>
        <v>6</v>
      </c>
      <c r="EA228" s="14" t="str">
        <f t="shared" si="223"/>
        <v>HPExt</v>
      </c>
      <c r="EB228" s="14">
        <f t="shared" si="224"/>
        <v>1049</v>
      </c>
      <c r="EC228" s="14">
        <f t="shared" si="225"/>
        <v>74.88</v>
      </c>
      <c r="ED228" s="14">
        <f t="shared" si="226"/>
        <v>12</v>
      </c>
      <c r="EE228" s="14">
        <f t="shared" si="227"/>
        <v>3</v>
      </c>
      <c r="EF228" s="14">
        <f t="shared" si="228"/>
        <v>23</v>
      </c>
      <c r="EG228" s="25" t="s">
        <v>509</v>
      </c>
      <c r="EH228" s="14">
        <f t="shared" si="229"/>
        <v>150</v>
      </c>
    </row>
    <row r="229" spans="100:138" ht="16.5" x14ac:dyDescent="0.2">
      <c r="CV229" s="13">
        <v>225</v>
      </c>
      <c r="CW229" s="14">
        <f t="shared" si="195"/>
        <v>31</v>
      </c>
      <c r="CX229" s="14">
        <f t="shared" si="196"/>
        <v>3</v>
      </c>
      <c r="CY229" s="14">
        <f t="shared" si="197"/>
        <v>1</v>
      </c>
      <c r="CZ229" s="14">
        <f t="shared" si="198"/>
        <v>3</v>
      </c>
      <c r="DA229" s="14">
        <f t="shared" si="199"/>
        <v>2034031</v>
      </c>
      <c r="DB229" s="13" t="str">
        <f t="shared" si="200"/>
        <v>50级寄灵人橙色套1-武器</v>
      </c>
      <c r="DC229" s="14">
        <f t="shared" si="201"/>
        <v>1</v>
      </c>
      <c r="DD229" s="14">
        <f t="shared" si="202"/>
        <v>4</v>
      </c>
      <c r="DE229" s="14">
        <f t="shared" si="203"/>
        <v>50</v>
      </c>
      <c r="DF229" s="14">
        <f t="shared" si="204"/>
        <v>50</v>
      </c>
      <c r="DG229" s="14">
        <f t="shared" si="205"/>
        <v>1</v>
      </c>
      <c r="DH229" s="14">
        <f t="shared" si="206"/>
        <v>1031</v>
      </c>
      <c r="DI229" s="14">
        <f t="shared" si="215"/>
        <v>186</v>
      </c>
      <c r="DJ229" s="14">
        <f t="shared" si="207"/>
        <v>321</v>
      </c>
      <c r="DK229" s="14">
        <f t="shared" si="208"/>
        <v>0</v>
      </c>
      <c r="DL229" s="14">
        <f t="shared" si="209"/>
        <v>0</v>
      </c>
      <c r="DM229" s="14">
        <f t="shared" si="210"/>
        <v>24.9</v>
      </c>
      <c r="DN229" s="14">
        <f t="shared" si="211"/>
        <v>0</v>
      </c>
      <c r="DO229" s="14">
        <f t="shared" si="212"/>
        <v>0</v>
      </c>
      <c r="DP229" s="14">
        <f t="shared" si="216"/>
        <v>12</v>
      </c>
      <c r="DQ229" s="14">
        <f t="shared" si="217"/>
        <v>3</v>
      </c>
      <c r="DR229" s="14">
        <f t="shared" si="218"/>
        <v>13</v>
      </c>
      <c r="DU229" s="14">
        <f t="shared" si="213"/>
        <v>1</v>
      </c>
      <c r="DV229" s="14">
        <f t="shared" si="214"/>
        <v>0</v>
      </c>
      <c r="DW229" s="14">
        <f t="shared" si="219"/>
        <v>186</v>
      </c>
      <c r="DX229" s="14" t="str">
        <f t="shared" si="220"/>
        <v>AtkExt</v>
      </c>
      <c r="DY229" s="14">
        <f t="shared" si="221"/>
        <v>321</v>
      </c>
      <c r="DZ229" s="14">
        <f t="shared" si="222"/>
        <v>24.9</v>
      </c>
      <c r="EA229" s="14" t="str">
        <f t="shared" si="223"/>
        <v/>
      </c>
      <c r="EB229" s="14" t="str">
        <f t="shared" si="224"/>
        <v/>
      </c>
      <c r="EC229" s="14" t="str">
        <f t="shared" si="225"/>
        <v/>
      </c>
      <c r="ED229" s="14">
        <f t="shared" si="226"/>
        <v>12</v>
      </c>
      <c r="EE229" s="14">
        <f t="shared" si="227"/>
        <v>3</v>
      </c>
      <c r="EF229" s="14">
        <f t="shared" si="228"/>
        <v>13</v>
      </c>
      <c r="EG229" s="25" t="s">
        <v>509</v>
      </c>
      <c r="EH229" s="14">
        <f t="shared" si="229"/>
        <v>150</v>
      </c>
    </row>
    <row r="230" spans="100:138" ht="16.5" x14ac:dyDescent="0.2">
      <c r="CV230" s="13">
        <v>226</v>
      </c>
      <c r="CW230" s="14">
        <f t="shared" si="195"/>
        <v>31</v>
      </c>
      <c r="CX230" s="14">
        <f t="shared" si="196"/>
        <v>3</v>
      </c>
      <c r="CY230" s="14">
        <f t="shared" si="197"/>
        <v>2</v>
      </c>
      <c r="CZ230" s="14">
        <f t="shared" si="198"/>
        <v>3</v>
      </c>
      <c r="DA230" s="14">
        <f t="shared" si="199"/>
        <v>2034032</v>
      </c>
      <c r="DB230" s="13" t="str">
        <f t="shared" si="200"/>
        <v>50级寄灵人橙色套1-头盔</v>
      </c>
      <c r="DC230" s="14">
        <f t="shared" si="201"/>
        <v>1</v>
      </c>
      <c r="DD230" s="14">
        <f t="shared" si="202"/>
        <v>4</v>
      </c>
      <c r="DE230" s="14">
        <f t="shared" si="203"/>
        <v>50</v>
      </c>
      <c r="DF230" s="14">
        <f t="shared" si="204"/>
        <v>50</v>
      </c>
      <c r="DG230" s="14">
        <f t="shared" si="205"/>
        <v>2</v>
      </c>
      <c r="DH230" s="14">
        <f t="shared" si="206"/>
        <v>1031</v>
      </c>
      <c r="DI230" s="14">
        <f t="shared" si="215"/>
        <v>94</v>
      </c>
      <c r="DJ230" s="14">
        <f t="shared" si="207"/>
        <v>0</v>
      </c>
      <c r="DK230" s="14">
        <f t="shared" si="208"/>
        <v>81</v>
      </c>
      <c r="DL230" s="14">
        <f t="shared" si="209"/>
        <v>0</v>
      </c>
      <c r="DM230" s="14">
        <f t="shared" si="210"/>
        <v>0</v>
      </c>
      <c r="DN230" s="14">
        <f t="shared" si="211"/>
        <v>6.3</v>
      </c>
      <c r="DO230" s="14">
        <f t="shared" si="212"/>
        <v>0</v>
      </c>
      <c r="DP230" s="14">
        <f t="shared" si="216"/>
        <v>12</v>
      </c>
      <c r="DQ230" s="14">
        <f t="shared" si="217"/>
        <v>3</v>
      </c>
      <c r="DR230" s="14">
        <f t="shared" si="218"/>
        <v>13</v>
      </c>
      <c r="DU230" s="14">
        <f t="shared" si="213"/>
        <v>2</v>
      </c>
      <c r="DV230" s="14">
        <f t="shared" si="214"/>
        <v>0</v>
      </c>
      <c r="DW230" s="14">
        <f t="shared" si="219"/>
        <v>94</v>
      </c>
      <c r="DX230" s="14" t="str">
        <f t="shared" si="220"/>
        <v>DefExt</v>
      </c>
      <c r="DY230" s="14">
        <f t="shared" si="221"/>
        <v>81</v>
      </c>
      <c r="DZ230" s="14">
        <f t="shared" si="222"/>
        <v>6.3</v>
      </c>
      <c r="EA230" s="14" t="str">
        <f t="shared" si="223"/>
        <v/>
      </c>
      <c r="EB230" s="14" t="str">
        <f t="shared" si="224"/>
        <v/>
      </c>
      <c r="EC230" s="14" t="str">
        <f t="shared" si="225"/>
        <v/>
      </c>
      <c r="ED230" s="14">
        <f t="shared" si="226"/>
        <v>12</v>
      </c>
      <c r="EE230" s="14">
        <f t="shared" si="227"/>
        <v>3</v>
      </c>
      <c r="EF230" s="14">
        <f t="shared" si="228"/>
        <v>13</v>
      </c>
      <c r="EG230" s="25" t="s">
        <v>509</v>
      </c>
      <c r="EH230" s="14">
        <f t="shared" si="229"/>
        <v>150</v>
      </c>
    </row>
    <row r="231" spans="100:138" ht="16.5" x14ac:dyDescent="0.2">
      <c r="CV231" s="13">
        <v>227</v>
      </c>
      <c r="CW231" s="14">
        <f t="shared" si="195"/>
        <v>31</v>
      </c>
      <c r="CX231" s="14">
        <f t="shared" si="196"/>
        <v>3</v>
      </c>
      <c r="CY231" s="14">
        <f t="shared" si="197"/>
        <v>3</v>
      </c>
      <c r="CZ231" s="14">
        <f t="shared" si="198"/>
        <v>3</v>
      </c>
      <c r="DA231" s="14">
        <f t="shared" si="199"/>
        <v>2034033</v>
      </c>
      <c r="DB231" s="13" t="str">
        <f t="shared" si="200"/>
        <v>50级寄灵人橙色套1-肩甲</v>
      </c>
      <c r="DC231" s="14">
        <f t="shared" si="201"/>
        <v>1</v>
      </c>
      <c r="DD231" s="14">
        <f t="shared" si="202"/>
        <v>4</v>
      </c>
      <c r="DE231" s="14">
        <f t="shared" si="203"/>
        <v>50</v>
      </c>
      <c r="DF231" s="14">
        <f t="shared" si="204"/>
        <v>50</v>
      </c>
      <c r="DG231" s="14">
        <f t="shared" si="205"/>
        <v>3</v>
      </c>
      <c r="DH231" s="14">
        <f t="shared" si="206"/>
        <v>1031</v>
      </c>
      <c r="DI231" s="14">
        <f t="shared" si="215"/>
        <v>93</v>
      </c>
      <c r="DJ231" s="14">
        <f t="shared" si="207"/>
        <v>0</v>
      </c>
      <c r="DK231" s="14">
        <f t="shared" si="208"/>
        <v>41</v>
      </c>
      <c r="DL231" s="14">
        <f t="shared" si="209"/>
        <v>403</v>
      </c>
      <c r="DM231" s="14">
        <f t="shared" si="210"/>
        <v>0</v>
      </c>
      <c r="DN231" s="14">
        <f t="shared" si="211"/>
        <v>3.15</v>
      </c>
      <c r="DO231" s="14">
        <f t="shared" si="212"/>
        <v>30.98</v>
      </c>
      <c r="DP231" s="14">
        <f t="shared" si="216"/>
        <v>12</v>
      </c>
      <c r="DQ231" s="14">
        <f t="shared" si="217"/>
        <v>3</v>
      </c>
      <c r="DR231" s="14">
        <f t="shared" si="218"/>
        <v>13</v>
      </c>
      <c r="DU231" s="14">
        <f t="shared" si="213"/>
        <v>2</v>
      </c>
      <c r="DV231" s="14">
        <f t="shared" si="214"/>
        <v>3</v>
      </c>
      <c r="DW231" s="14">
        <f t="shared" si="219"/>
        <v>93</v>
      </c>
      <c r="DX231" s="14" t="str">
        <f t="shared" si="220"/>
        <v>DefExt</v>
      </c>
      <c r="DY231" s="14">
        <f t="shared" si="221"/>
        <v>41</v>
      </c>
      <c r="DZ231" s="14">
        <f t="shared" si="222"/>
        <v>3.15</v>
      </c>
      <c r="EA231" s="14" t="str">
        <f t="shared" si="223"/>
        <v>HPExt</v>
      </c>
      <c r="EB231" s="14">
        <f t="shared" si="224"/>
        <v>403</v>
      </c>
      <c r="EC231" s="14">
        <f t="shared" si="225"/>
        <v>30.98</v>
      </c>
      <c r="ED231" s="14">
        <f t="shared" si="226"/>
        <v>12</v>
      </c>
      <c r="EE231" s="14">
        <f t="shared" si="227"/>
        <v>3</v>
      </c>
      <c r="EF231" s="14">
        <f t="shared" si="228"/>
        <v>13</v>
      </c>
      <c r="EG231" s="25" t="s">
        <v>509</v>
      </c>
      <c r="EH231" s="14">
        <f t="shared" si="229"/>
        <v>150</v>
      </c>
    </row>
    <row r="232" spans="100:138" ht="16.5" x14ac:dyDescent="0.2">
      <c r="CV232" s="13">
        <v>228</v>
      </c>
      <c r="CW232" s="14">
        <f t="shared" si="195"/>
        <v>31</v>
      </c>
      <c r="CX232" s="14">
        <f t="shared" si="196"/>
        <v>3</v>
      </c>
      <c r="CY232" s="14">
        <f t="shared" si="197"/>
        <v>4</v>
      </c>
      <c r="CZ232" s="14">
        <f t="shared" si="198"/>
        <v>3</v>
      </c>
      <c r="DA232" s="14">
        <f t="shared" si="199"/>
        <v>2034037</v>
      </c>
      <c r="DB232" s="13" t="str">
        <f t="shared" si="200"/>
        <v>50级寄灵人橙色套1-项链</v>
      </c>
      <c r="DC232" s="14">
        <f t="shared" si="201"/>
        <v>1</v>
      </c>
      <c r="DD232" s="14">
        <f t="shared" si="202"/>
        <v>4</v>
      </c>
      <c r="DE232" s="14">
        <f t="shared" si="203"/>
        <v>50</v>
      </c>
      <c r="DF232" s="14">
        <f t="shared" si="204"/>
        <v>50</v>
      </c>
      <c r="DG232" s="14">
        <f t="shared" si="205"/>
        <v>7</v>
      </c>
      <c r="DH232" s="14">
        <f t="shared" si="206"/>
        <v>1031</v>
      </c>
      <c r="DI232" s="14">
        <f t="shared" si="215"/>
        <v>141</v>
      </c>
      <c r="DJ232" s="14">
        <f t="shared" si="207"/>
        <v>107</v>
      </c>
      <c r="DK232" s="14">
        <f t="shared" si="208"/>
        <v>68</v>
      </c>
      <c r="DL232" s="14">
        <f t="shared" si="209"/>
        <v>0</v>
      </c>
      <c r="DM232" s="14">
        <f t="shared" si="210"/>
        <v>8.3000000000000007</v>
      </c>
      <c r="DN232" s="14">
        <f t="shared" si="211"/>
        <v>5.25</v>
      </c>
      <c r="DO232" s="14">
        <f t="shared" si="212"/>
        <v>0</v>
      </c>
      <c r="DP232" s="14">
        <f t="shared" si="216"/>
        <v>12</v>
      </c>
      <c r="DQ232" s="14">
        <f t="shared" si="217"/>
        <v>3</v>
      </c>
      <c r="DR232" s="14">
        <f t="shared" si="218"/>
        <v>13</v>
      </c>
      <c r="DU232" s="14">
        <f t="shared" si="213"/>
        <v>1</v>
      </c>
      <c r="DV232" s="14">
        <f t="shared" si="214"/>
        <v>2</v>
      </c>
      <c r="DW232" s="14">
        <f t="shared" si="219"/>
        <v>141</v>
      </c>
      <c r="DX232" s="14" t="str">
        <f t="shared" si="220"/>
        <v>AtkExt</v>
      </c>
      <c r="DY232" s="14">
        <f t="shared" si="221"/>
        <v>107</v>
      </c>
      <c r="DZ232" s="14">
        <f t="shared" si="222"/>
        <v>8.3000000000000007</v>
      </c>
      <c r="EA232" s="14" t="str">
        <f t="shared" si="223"/>
        <v>DefExt</v>
      </c>
      <c r="EB232" s="14">
        <f t="shared" si="224"/>
        <v>68</v>
      </c>
      <c r="EC232" s="14">
        <f t="shared" si="225"/>
        <v>5.25</v>
      </c>
      <c r="ED232" s="14">
        <f t="shared" si="226"/>
        <v>12</v>
      </c>
      <c r="EE232" s="14">
        <f t="shared" si="227"/>
        <v>3</v>
      </c>
      <c r="EF232" s="14">
        <f t="shared" si="228"/>
        <v>13</v>
      </c>
      <c r="EG232" s="25" t="s">
        <v>509</v>
      </c>
      <c r="EH232" s="14">
        <f t="shared" si="229"/>
        <v>150</v>
      </c>
    </row>
    <row r="233" spans="100:138" ht="16.5" x14ac:dyDescent="0.2">
      <c r="CV233" s="13">
        <v>229</v>
      </c>
      <c r="CW233" s="14">
        <f t="shared" si="195"/>
        <v>31</v>
      </c>
      <c r="CX233" s="14">
        <f t="shared" si="196"/>
        <v>3</v>
      </c>
      <c r="CY233" s="14">
        <f t="shared" si="197"/>
        <v>5</v>
      </c>
      <c r="CZ233" s="14">
        <f t="shared" si="198"/>
        <v>3</v>
      </c>
      <c r="DA233" s="14">
        <f t="shared" si="199"/>
        <v>2034038</v>
      </c>
      <c r="DB233" s="13" t="str">
        <f t="shared" si="200"/>
        <v>50级寄灵人橙色套1-戒指</v>
      </c>
      <c r="DC233" s="14">
        <f t="shared" si="201"/>
        <v>1</v>
      </c>
      <c r="DD233" s="14">
        <f t="shared" si="202"/>
        <v>4</v>
      </c>
      <c r="DE233" s="14">
        <f t="shared" si="203"/>
        <v>50</v>
      </c>
      <c r="DF233" s="14">
        <f t="shared" si="204"/>
        <v>50</v>
      </c>
      <c r="DG233" s="14">
        <f t="shared" si="205"/>
        <v>8</v>
      </c>
      <c r="DH233" s="14">
        <f t="shared" si="206"/>
        <v>1031</v>
      </c>
      <c r="DI233" s="14">
        <f t="shared" si="215"/>
        <v>139</v>
      </c>
      <c r="DJ233" s="14">
        <f t="shared" si="207"/>
        <v>107</v>
      </c>
      <c r="DK233" s="14">
        <f t="shared" si="208"/>
        <v>0</v>
      </c>
      <c r="DL233" s="14">
        <f t="shared" si="209"/>
        <v>671</v>
      </c>
      <c r="DM233" s="14">
        <f t="shared" si="210"/>
        <v>8.3000000000000007</v>
      </c>
      <c r="DN233" s="14">
        <f t="shared" si="211"/>
        <v>0</v>
      </c>
      <c r="DO233" s="14">
        <f t="shared" si="212"/>
        <v>51.63</v>
      </c>
      <c r="DP233" s="14">
        <f t="shared" si="216"/>
        <v>12</v>
      </c>
      <c r="DQ233" s="14">
        <f t="shared" si="217"/>
        <v>3</v>
      </c>
      <c r="DR233" s="14">
        <f t="shared" si="218"/>
        <v>13</v>
      </c>
      <c r="DU233" s="14">
        <f t="shared" si="213"/>
        <v>1</v>
      </c>
      <c r="DV233" s="14">
        <f t="shared" si="214"/>
        <v>3</v>
      </c>
      <c r="DW233" s="14">
        <f t="shared" si="219"/>
        <v>139</v>
      </c>
      <c r="DX233" s="14" t="str">
        <f t="shared" si="220"/>
        <v>AtkExt</v>
      </c>
      <c r="DY233" s="14">
        <f t="shared" si="221"/>
        <v>107</v>
      </c>
      <c r="DZ233" s="14">
        <f t="shared" si="222"/>
        <v>8.3000000000000007</v>
      </c>
      <c r="EA233" s="14" t="str">
        <f t="shared" si="223"/>
        <v>HPExt</v>
      </c>
      <c r="EB233" s="14">
        <f t="shared" si="224"/>
        <v>671</v>
      </c>
      <c r="EC233" s="14">
        <f t="shared" si="225"/>
        <v>51.63</v>
      </c>
      <c r="ED233" s="14">
        <f t="shared" si="226"/>
        <v>12</v>
      </c>
      <c r="EE233" s="14">
        <f t="shared" si="227"/>
        <v>3</v>
      </c>
      <c r="EF233" s="14">
        <f t="shared" si="228"/>
        <v>13</v>
      </c>
      <c r="EG233" s="25" t="s">
        <v>509</v>
      </c>
      <c r="EH233" s="14">
        <f t="shared" si="229"/>
        <v>150</v>
      </c>
    </row>
    <row r="234" spans="100:138" ht="16.5" x14ac:dyDescent="0.2">
      <c r="CV234" s="13">
        <v>230</v>
      </c>
      <c r="CW234" s="14">
        <f t="shared" si="195"/>
        <v>32</v>
      </c>
      <c r="CX234" s="14">
        <f t="shared" si="196"/>
        <v>4</v>
      </c>
      <c r="CY234" s="14">
        <f t="shared" si="197"/>
        <v>1</v>
      </c>
      <c r="CZ234" s="14">
        <f t="shared" si="198"/>
        <v>3</v>
      </c>
      <c r="DA234" s="14">
        <f t="shared" si="199"/>
        <v>2034041</v>
      </c>
      <c r="DB234" s="13" t="str">
        <f t="shared" si="200"/>
        <v>50级守护灵橙色套1-武器</v>
      </c>
      <c r="DC234" s="14">
        <f t="shared" si="201"/>
        <v>2</v>
      </c>
      <c r="DD234" s="14">
        <f t="shared" si="202"/>
        <v>4</v>
      </c>
      <c r="DE234" s="14">
        <f t="shared" si="203"/>
        <v>40</v>
      </c>
      <c r="DF234" s="14">
        <f t="shared" si="204"/>
        <v>40</v>
      </c>
      <c r="DG234" s="14">
        <f t="shared" si="205"/>
        <v>1</v>
      </c>
      <c r="DH234" s="14">
        <f t="shared" si="206"/>
        <v>2031</v>
      </c>
      <c r="DI234" s="14">
        <f t="shared" si="215"/>
        <v>135</v>
      </c>
      <c r="DJ234" s="14">
        <f t="shared" si="207"/>
        <v>252</v>
      </c>
      <c r="DK234" s="14">
        <f t="shared" si="208"/>
        <v>0</v>
      </c>
      <c r="DL234" s="14">
        <f t="shared" si="209"/>
        <v>0</v>
      </c>
      <c r="DM234" s="14">
        <f t="shared" si="210"/>
        <v>18</v>
      </c>
      <c r="DN234" s="14">
        <f t="shared" si="211"/>
        <v>0</v>
      </c>
      <c r="DO234" s="14">
        <f t="shared" si="212"/>
        <v>0</v>
      </c>
      <c r="DP234" s="14">
        <f t="shared" si="216"/>
        <v>12</v>
      </c>
      <c r="DQ234" s="14">
        <f t="shared" si="217"/>
        <v>3</v>
      </c>
      <c r="DR234" s="14">
        <f t="shared" si="218"/>
        <v>23</v>
      </c>
      <c r="DU234" s="14">
        <f t="shared" si="213"/>
        <v>1</v>
      </c>
      <c r="DV234" s="14">
        <f t="shared" si="214"/>
        <v>0</v>
      </c>
      <c r="DW234" s="14">
        <f t="shared" si="219"/>
        <v>135</v>
      </c>
      <c r="DX234" s="14" t="str">
        <f t="shared" si="220"/>
        <v>AtkExt</v>
      </c>
      <c r="DY234" s="14">
        <f t="shared" si="221"/>
        <v>252</v>
      </c>
      <c r="DZ234" s="14">
        <f t="shared" si="222"/>
        <v>18</v>
      </c>
      <c r="EA234" s="14" t="str">
        <f t="shared" si="223"/>
        <v/>
      </c>
      <c r="EB234" s="14" t="str">
        <f t="shared" si="224"/>
        <v/>
      </c>
      <c r="EC234" s="14" t="str">
        <f t="shared" si="225"/>
        <v/>
      </c>
      <c r="ED234" s="14">
        <f t="shared" si="226"/>
        <v>12</v>
      </c>
      <c r="EE234" s="14">
        <f t="shared" si="227"/>
        <v>3</v>
      </c>
      <c r="EF234" s="14">
        <f t="shared" si="228"/>
        <v>23</v>
      </c>
      <c r="EG234" s="25" t="s">
        <v>509</v>
      </c>
      <c r="EH234" s="14">
        <f t="shared" si="229"/>
        <v>150</v>
      </c>
    </row>
    <row r="235" spans="100:138" ht="16.5" x14ac:dyDescent="0.2">
      <c r="CV235" s="13">
        <v>231</v>
      </c>
      <c r="CW235" s="14">
        <f t="shared" si="195"/>
        <v>32</v>
      </c>
      <c r="CX235" s="14">
        <f t="shared" si="196"/>
        <v>4</v>
      </c>
      <c r="CY235" s="14">
        <f t="shared" si="197"/>
        <v>2</v>
      </c>
      <c r="CZ235" s="14">
        <f t="shared" si="198"/>
        <v>3</v>
      </c>
      <c r="DA235" s="14">
        <f t="shared" si="199"/>
        <v>2034042</v>
      </c>
      <c r="DB235" s="13" t="str">
        <f t="shared" si="200"/>
        <v>50级守护灵橙色套1-头盔</v>
      </c>
      <c r="DC235" s="14">
        <f t="shared" si="201"/>
        <v>2</v>
      </c>
      <c r="DD235" s="14">
        <f t="shared" si="202"/>
        <v>4</v>
      </c>
      <c r="DE235" s="14">
        <f t="shared" si="203"/>
        <v>40</v>
      </c>
      <c r="DF235" s="14">
        <f t="shared" si="204"/>
        <v>40</v>
      </c>
      <c r="DG235" s="14">
        <f t="shared" si="205"/>
        <v>2</v>
      </c>
      <c r="DH235" s="14">
        <f t="shared" si="206"/>
        <v>2031</v>
      </c>
      <c r="DI235" s="14">
        <f t="shared" si="215"/>
        <v>67</v>
      </c>
      <c r="DJ235" s="14">
        <f t="shared" si="207"/>
        <v>0</v>
      </c>
      <c r="DK235" s="14">
        <f t="shared" si="208"/>
        <v>65</v>
      </c>
      <c r="DL235" s="14">
        <f t="shared" si="209"/>
        <v>0</v>
      </c>
      <c r="DM235" s="14">
        <f t="shared" si="210"/>
        <v>0</v>
      </c>
      <c r="DN235" s="14">
        <f t="shared" si="211"/>
        <v>4.5</v>
      </c>
      <c r="DO235" s="14">
        <f t="shared" si="212"/>
        <v>0</v>
      </c>
      <c r="DP235" s="14">
        <f t="shared" si="216"/>
        <v>12</v>
      </c>
      <c r="DQ235" s="14">
        <f t="shared" si="217"/>
        <v>3</v>
      </c>
      <c r="DR235" s="14">
        <f t="shared" si="218"/>
        <v>23</v>
      </c>
      <c r="DU235" s="14">
        <f t="shared" si="213"/>
        <v>2</v>
      </c>
      <c r="DV235" s="14">
        <f t="shared" si="214"/>
        <v>0</v>
      </c>
      <c r="DW235" s="14">
        <f t="shared" si="219"/>
        <v>67</v>
      </c>
      <c r="DX235" s="14" t="str">
        <f t="shared" si="220"/>
        <v>DefExt</v>
      </c>
      <c r="DY235" s="14">
        <f t="shared" si="221"/>
        <v>65</v>
      </c>
      <c r="DZ235" s="14">
        <f t="shared" si="222"/>
        <v>4.5</v>
      </c>
      <c r="EA235" s="14" t="str">
        <f t="shared" si="223"/>
        <v/>
      </c>
      <c r="EB235" s="14" t="str">
        <f t="shared" si="224"/>
        <v/>
      </c>
      <c r="EC235" s="14" t="str">
        <f t="shared" si="225"/>
        <v/>
      </c>
      <c r="ED235" s="14">
        <f t="shared" si="226"/>
        <v>12</v>
      </c>
      <c r="EE235" s="14">
        <f t="shared" si="227"/>
        <v>3</v>
      </c>
      <c r="EF235" s="14">
        <f t="shared" si="228"/>
        <v>23</v>
      </c>
      <c r="EG235" s="25" t="s">
        <v>509</v>
      </c>
      <c r="EH235" s="14">
        <f t="shared" si="229"/>
        <v>150</v>
      </c>
    </row>
    <row r="236" spans="100:138" ht="16.5" x14ac:dyDescent="0.2">
      <c r="CV236" s="13">
        <v>232</v>
      </c>
      <c r="CW236" s="14">
        <f t="shared" si="195"/>
        <v>32</v>
      </c>
      <c r="CX236" s="14">
        <f t="shared" si="196"/>
        <v>4</v>
      </c>
      <c r="CY236" s="14">
        <f t="shared" si="197"/>
        <v>3</v>
      </c>
      <c r="CZ236" s="14">
        <f t="shared" si="198"/>
        <v>3</v>
      </c>
      <c r="DA236" s="14">
        <f t="shared" si="199"/>
        <v>2034043</v>
      </c>
      <c r="DB236" s="13" t="str">
        <f t="shared" si="200"/>
        <v>50级守护灵橙色套1-肩甲</v>
      </c>
      <c r="DC236" s="14">
        <f t="shared" si="201"/>
        <v>2</v>
      </c>
      <c r="DD236" s="14">
        <f t="shared" si="202"/>
        <v>4</v>
      </c>
      <c r="DE236" s="14">
        <f t="shared" si="203"/>
        <v>40</v>
      </c>
      <c r="DF236" s="14">
        <f t="shared" si="204"/>
        <v>40</v>
      </c>
      <c r="DG236" s="14">
        <f t="shared" si="205"/>
        <v>3</v>
      </c>
      <c r="DH236" s="14">
        <f t="shared" si="206"/>
        <v>2031</v>
      </c>
      <c r="DI236" s="14">
        <f t="shared" si="215"/>
        <v>101</v>
      </c>
      <c r="DJ236" s="14">
        <f t="shared" si="207"/>
        <v>0</v>
      </c>
      <c r="DK236" s="14">
        <f t="shared" si="208"/>
        <v>32</v>
      </c>
      <c r="DL236" s="14">
        <f t="shared" si="209"/>
        <v>629</v>
      </c>
      <c r="DM236" s="14">
        <f t="shared" si="210"/>
        <v>0</v>
      </c>
      <c r="DN236" s="14">
        <f t="shared" si="211"/>
        <v>2.25</v>
      </c>
      <c r="DO236" s="14">
        <f t="shared" si="212"/>
        <v>44.93</v>
      </c>
      <c r="DP236" s="14">
        <f t="shared" si="216"/>
        <v>12</v>
      </c>
      <c r="DQ236" s="14">
        <f t="shared" si="217"/>
        <v>3</v>
      </c>
      <c r="DR236" s="14">
        <f t="shared" si="218"/>
        <v>23</v>
      </c>
      <c r="DU236" s="14">
        <f t="shared" si="213"/>
        <v>2</v>
      </c>
      <c r="DV236" s="14">
        <f t="shared" si="214"/>
        <v>3</v>
      </c>
      <c r="DW236" s="14">
        <f t="shared" si="219"/>
        <v>101</v>
      </c>
      <c r="DX236" s="14" t="str">
        <f t="shared" si="220"/>
        <v>DefExt</v>
      </c>
      <c r="DY236" s="14">
        <f t="shared" si="221"/>
        <v>32</v>
      </c>
      <c r="DZ236" s="14">
        <f t="shared" si="222"/>
        <v>2.25</v>
      </c>
      <c r="EA236" s="14" t="str">
        <f t="shared" si="223"/>
        <v>HPExt</v>
      </c>
      <c r="EB236" s="14">
        <f t="shared" si="224"/>
        <v>629</v>
      </c>
      <c r="EC236" s="14">
        <f t="shared" si="225"/>
        <v>44.93</v>
      </c>
      <c r="ED236" s="14">
        <f t="shared" si="226"/>
        <v>12</v>
      </c>
      <c r="EE236" s="14">
        <f t="shared" si="227"/>
        <v>3</v>
      </c>
      <c r="EF236" s="14">
        <f t="shared" si="228"/>
        <v>23</v>
      </c>
      <c r="EG236" s="25" t="s">
        <v>509</v>
      </c>
      <c r="EH236" s="14">
        <f t="shared" si="229"/>
        <v>150</v>
      </c>
    </row>
    <row r="237" spans="100:138" ht="16.5" x14ac:dyDescent="0.2">
      <c r="CV237" s="13">
        <v>233</v>
      </c>
      <c r="CW237" s="14">
        <f t="shared" si="195"/>
        <v>32</v>
      </c>
      <c r="CX237" s="14">
        <f t="shared" si="196"/>
        <v>4</v>
      </c>
      <c r="CY237" s="14">
        <f t="shared" si="197"/>
        <v>4</v>
      </c>
      <c r="CZ237" s="14">
        <f t="shared" si="198"/>
        <v>3</v>
      </c>
      <c r="DA237" s="14">
        <f t="shared" si="199"/>
        <v>2034047</v>
      </c>
      <c r="DB237" s="13" t="str">
        <f t="shared" si="200"/>
        <v>50级守护灵橙色套1-项链</v>
      </c>
      <c r="DC237" s="14">
        <f t="shared" si="201"/>
        <v>2</v>
      </c>
      <c r="DD237" s="14">
        <f t="shared" si="202"/>
        <v>4</v>
      </c>
      <c r="DE237" s="14">
        <f t="shared" si="203"/>
        <v>40</v>
      </c>
      <c r="DF237" s="14">
        <f t="shared" si="204"/>
        <v>40</v>
      </c>
      <c r="DG237" s="14">
        <f t="shared" si="205"/>
        <v>7</v>
      </c>
      <c r="DH237" s="14">
        <f t="shared" si="206"/>
        <v>2031</v>
      </c>
      <c r="DI237" s="14">
        <f t="shared" si="215"/>
        <v>101</v>
      </c>
      <c r="DJ237" s="14">
        <f t="shared" si="207"/>
        <v>84</v>
      </c>
      <c r="DK237" s="14">
        <f t="shared" si="208"/>
        <v>54</v>
      </c>
      <c r="DL237" s="14">
        <f t="shared" si="209"/>
        <v>0</v>
      </c>
      <c r="DM237" s="14">
        <f t="shared" si="210"/>
        <v>6</v>
      </c>
      <c r="DN237" s="14">
        <f t="shared" si="211"/>
        <v>3.75</v>
      </c>
      <c r="DO237" s="14">
        <f t="shared" si="212"/>
        <v>0</v>
      </c>
      <c r="DP237" s="14">
        <f t="shared" si="216"/>
        <v>12</v>
      </c>
      <c r="DQ237" s="14">
        <f t="shared" si="217"/>
        <v>3</v>
      </c>
      <c r="DR237" s="14">
        <f t="shared" si="218"/>
        <v>23</v>
      </c>
      <c r="DU237" s="14">
        <f t="shared" si="213"/>
        <v>1</v>
      </c>
      <c r="DV237" s="14">
        <f t="shared" si="214"/>
        <v>2</v>
      </c>
      <c r="DW237" s="14">
        <f t="shared" si="219"/>
        <v>101</v>
      </c>
      <c r="DX237" s="14" t="str">
        <f t="shared" si="220"/>
        <v>AtkExt</v>
      </c>
      <c r="DY237" s="14">
        <f t="shared" si="221"/>
        <v>84</v>
      </c>
      <c r="DZ237" s="14">
        <f t="shared" si="222"/>
        <v>6</v>
      </c>
      <c r="EA237" s="14" t="str">
        <f t="shared" si="223"/>
        <v>DefExt</v>
      </c>
      <c r="EB237" s="14">
        <f t="shared" si="224"/>
        <v>54</v>
      </c>
      <c r="EC237" s="14">
        <f t="shared" si="225"/>
        <v>3.75</v>
      </c>
      <c r="ED237" s="14">
        <f t="shared" si="226"/>
        <v>12</v>
      </c>
      <c r="EE237" s="14">
        <f t="shared" si="227"/>
        <v>3</v>
      </c>
      <c r="EF237" s="14">
        <f t="shared" si="228"/>
        <v>23</v>
      </c>
      <c r="EG237" s="25" t="s">
        <v>509</v>
      </c>
      <c r="EH237" s="14">
        <f t="shared" si="229"/>
        <v>150</v>
      </c>
    </row>
    <row r="238" spans="100:138" ht="16.5" x14ac:dyDescent="0.2">
      <c r="CV238" s="13">
        <v>234</v>
      </c>
      <c r="CW238" s="14">
        <f t="shared" si="195"/>
        <v>32</v>
      </c>
      <c r="CX238" s="14">
        <f t="shared" si="196"/>
        <v>4</v>
      </c>
      <c r="CY238" s="14">
        <f t="shared" si="197"/>
        <v>5</v>
      </c>
      <c r="CZ238" s="14">
        <f t="shared" si="198"/>
        <v>3</v>
      </c>
      <c r="DA238" s="14">
        <f t="shared" si="199"/>
        <v>2034048</v>
      </c>
      <c r="DB238" s="13" t="str">
        <f t="shared" si="200"/>
        <v>50级守护灵橙色套1-戒指</v>
      </c>
      <c r="DC238" s="14">
        <f t="shared" si="201"/>
        <v>2</v>
      </c>
      <c r="DD238" s="14">
        <f t="shared" si="202"/>
        <v>4</v>
      </c>
      <c r="DE238" s="14">
        <f t="shared" si="203"/>
        <v>40</v>
      </c>
      <c r="DF238" s="14">
        <f t="shared" si="204"/>
        <v>40</v>
      </c>
      <c r="DG238" s="14">
        <f t="shared" si="205"/>
        <v>8</v>
      </c>
      <c r="DH238" s="14">
        <f t="shared" si="206"/>
        <v>2031</v>
      </c>
      <c r="DI238" s="14">
        <f t="shared" si="215"/>
        <v>157</v>
      </c>
      <c r="DJ238" s="14">
        <f t="shared" si="207"/>
        <v>84</v>
      </c>
      <c r="DK238" s="14">
        <f t="shared" si="208"/>
        <v>0</v>
      </c>
      <c r="DL238" s="14">
        <f t="shared" si="209"/>
        <v>1049</v>
      </c>
      <c r="DM238" s="14">
        <f t="shared" si="210"/>
        <v>6</v>
      </c>
      <c r="DN238" s="14">
        <f t="shared" si="211"/>
        <v>0</v>
      </c>
      <c r="DO238" s="14">
        <f t="shared" si="212"/>
        <v>74.88</v>
      </c>
      <c r="DP238" s="14">
        <f t="shared" si="216"/>
        <v>12</v>
      </c>
      <c r="DQ238" s="14">
        <f t="shared" si="217"/>
        <v>3</v>
      </c>
      <c r="DR238" s="14">
        <f t="shared" si="218"/>
        <v>23</v>
      </c>
      <c r="DU238" s="14">
        <f t="shared" si="213"/>
        <v>1</v>
      </c>
      <c r="DV238" s="14">
        <f t="shared" si="214"/>
        <v>3</v>
      </c>
      <c r="DW238" s="14">
        <f t="shared" si="219"/>
        <v>157</v>
      </c>
      <c r="DX238" s="14" t="str">
        <f t="shared" si="220"/>
        <v>AtkExt</v>
      </c>
      <c r="DY238" s="14">
        <f t="shared" si="221"/>
        <v>84</v>
      </c>
      <c r="DZ238" s="14">
        <f t="shared" si="222"/>
        <v>6</v>
      </c>
      <c r="EA238" s="14" t="str">
        <f t="shared" si="223"/>
        <v>HPExt</v>
      </c>
      <c r="EB238" s="14">
        <f t="shared" si="224"/>
        <v>1049</v>
      </c>
      <c r="EC238" s="14">
        <f t="shared" si="225"/>
        <v>74.88</v>
      </c>
      <c r="ED238" s="14">
        <f t="shared" si="226"/>
        <v>12</v>
      </c>
      <c r="EE238" s="14">
        <f t="shared" si="227"/>
        <v>3</v>
      </c>
      <c r="EF238" s="14">
        <f t="shared" si="228"/>
        <v>23</v>
      </c>
      <c r="EG238" s="25" t="s">
        <v>509</v>
      </c>
      <c r="EH238" s="14">
        <f t="shared" si="229"/>
        <v>150</v>
      </c>
    </row>
    <row r="239" spans="100:138" ht="16.5" x14ac:dyDescent="0.2">
      <c r="CV239" s="13">
        <v>235</v>
      </c>
      <c r="CW239" s="14">
        <f t="shared" si="195"/>
        <v>33</v>
      </c>
      <c r="CX239" s="14">
        <f t="shared" si="196"/>
        <v>1</v>
      </c>
      <c r="CY239" s="14">
        <f t="shared" si="197"/>
        <v>1</v>
      </c>
      <c r="CZ239" s="14">
        <f t="shared" si="198"/>
        <v>4</v>
      </c>
      <c r="DA239" s="14">
        <f t="shared" si="199"/>
        <v>2041011</v>
      </c>
      <c r="DB239" s="13" t="str">
        <f t="shared" si="200"/>
        <v>70级寄灵人绿色-武器</v>
      </c>
      <c r="DC239" s="14">
        <f t="shared" si="201"/>
        <v>1</v>
      </c>
      <c r="DD239" s="14">
        <f t="shared" si="202"/>
        <v>1</v>
      </c>
      <c r="DE239" s="14">
        <f t="shared" si="203"/>
        <v>60</v>
      </c>
      <c r="DF239" s="14">
        <f t="shared" si="204"/>
        <v>60</v>
      </c>
      <c r="DG239" s="14">
        <f t="shared" si="205"/>
        <v>1</v>
      </c>
      <c r="DH239" s="14" t="str">
        <f t="shared" si="206"/>
        <v/>
      </c>
      <c r="DI239" s="14">
        <f t="shared" si="215"/>
        <v>78</v>
      </c>
      <c r="DJ239" s="14">
        <f t="shared" si="207"/>
        <v>257</v>
      </c>
      <c r="DK239" s="14">
        <f t="shared" si="208"/>
        <v>0</v>
      </c>
      <c r="DL239" s="14">
        <f t="shared" si="209"/>
        <v>0</v>
      </c>
      <c r="DM239" s="14">
        <f t="shared" si="210"/>
        <v>15.75</v>
      </c>
      <c r="DN239" s="14">
        <f t="shared" si="211"/>
        <v>0</v>
      </c>
      <c r="DO239" s="14">
        <f t="shared" si="212"/>
        <v>0</v>
      </c>
      <c r="DP239" s="14">
        <f t="shared" si="216"/>
        <v>13</v>
      </c>
      <c r="DQ239" s="14">
        <f t="shared" si="217"/>
        <v>0</v>
      </c>
      <c r="DR239" s="14">
        <f t="shared" si="218"/>
        <v>14</v>
      </c>
      <c r="DU239" s="14">
        <f t="shared" si="213"/>
        <v>1</v>
      </c>
      <c r="DV239" s="14">
        <f t="shared" si="214"/>
        <v>0</v>
      </c>
      <c r="DW239" s="14">
        <f t="shared" si="219"/>
        <v>78</v>
      </c>
      <c r="DX239" s="14" t="str">
        <f t="shared" si="220"/>
        <v>AtkExt</v>
      </c>
      <c r="DY239" s="14">
        <f t="shared" si="221"/>
        <v>257</v>
      </c>
      <c r="DZ239" s="14">
        <f t="shared" si="222"/>
        <v>15.75</v>
      </c>
      <c r="EA239" s="14" t="str">
        <f t="shared" si="223"/>
        <v/>
      </c>
      <c r="EB239" s="14" t="str">
        <f t="shared" si="224"/>
        <v/>
      </c>
      <c r="EC239" s="14" t="str">
        <f t="shared" si="225"/>
        <v/>
      </c>
      <c r="ED239" s="14">
        <f t="shared" si="226"/>
        <v>13</v>
      </c>
      <c r="EE239" s="14">
        <f t="shared" si="227"/>
        <v>0</v>
      </c>
      <c r="EF239" s="14">
        <f t="shared" si="228"/>
        <v>14</v>
      </c>
      <c r="EG239" s="25" t="s">
        <v>509</v>
      </c>
      <c r="EH239" s="14">
        <f t="shared" si="229"/>
        <v>20</v>
      </c>
    </row>
    <row r="240" spans="100:138" ht="16.5" x14ac:dyDescent="0.2">
      <c r="CV240" s="13">
        <v>236</v>
      </c>
      <c r="CW240" s="14">
        <f t="shared" si="195"/>
        <v>33</v>
      </c>
      <c r="CX240" s="14">
        <f t="shared" si="196"/>
        <v>1</v>
      </c>
      <c r="CY240" s="14">
        <f t="shared" si="197"/>
        <v>2</v>
      </c>
      <c r="CZ240" s="14">
        <f t="shared" si="198"/>
        <v>4</v>
      </c>
      <c r="DA240" s="14">
        <f t="shared" si="199"/>
        <v>2041012</v>
      </c>
      <c r="DB240" s="13" t="str">
        <f t="shared" si="200"/>
        <v>70级寄灵人绿色-头盔</v>
      </c>
      <c r="DC240" s="14">
        <f t="shared" si="201"/>
        <v>1</v>
      </c>
      <c r="DD240" s="14">
        <f t="shared" si="202"/>
        <v>1</v>
      </c>
      <c r="DE240" s="14">
        <f t="shared" si="203"/>
        <v>60</v>
      </c>
      <c r="DF240" s="14">
        <f t="shared" si="204"/>
        <v>60</v>
      </c>
      <c r="DG240" s="14">
        <f t="shared" si="205"/>
        <v>2</v>
      </c>
      <c r="DH240" s="14" t="str">
        <f t="shared" si="206"/>
        <v/>
      </c>
      <c r="DI240" s="14">
        <f t="shared" si="215"/>
        <v>39</v>
      </c>
      <c r="DJ240" s="14">
        <f t="shared" si="207"/>
        <v>0</v>
      </c>
      <c r="DK240" s="14">
        <f t="shared" si="208"/>
        <v>65</v>
      </c>
      <c r="DL240" s="14">
        <f t="shared" si="209"/>
        <v>0</v>
      </c>
      <c r="DM240" s="14">
        <f t="shared" si="210"/>
        <v>0</v>
      </c>
      <c r="DN240" s="14">
        <f t="shared" si="211"/>
        <v>3.98</v>
      </c>
      <c r="DO240" s="14">
        <f t="shared" si="212"/>
        <v>0</v>
      </c>
      <c r="DP240" s="14">
        <f t="shared" si="216"/>
        <v>13</v>
      </c>
      <c r="DQ240" s="14">
        <f t="shared" si="217"/>
        <v>0</v>
      </c>
      <c r="DR240" s="14">
        <f t="shared" si="218"/>
        <v>14</v>
      </c>
      <c r="DU240" s="14">
        <f t="shared" si="213"/>
        <v>2</v>
      </c>
      <c r="DV240" s="14">
        <f t="shared" si="214"/>
        <v>0</v>
      </c>
      <c r="DW240" s="14">
        <f t="shared" si="219"/>
        <v>39</v>
      </c>
      <c r="DX240" s="14" t="str">
        <f t="shared" si="220"/>
        <v>DefExt</v>
      </c>
      <c r="DY240" s="14">
        <f t="shared" si="221"/>
        <v>65</v>
      </c>
      <c r="DZ240" s="14">
        <f t="shared" si="222"/>
        <v>3.98</v>
      </c>
      <c r="EA240" s="14" t="str">
        <f t="shared" si="223"/>
        <v/>
      </c>
      <c r="EB240" s="14" t="str">
        <f t="shared" si="224"/>
        <v/>
      </c>
      <c r="EC240" s="14" t="str">
        <f t="shared" si="225"/>
        <v/>
      </c>
      <c r="ED240" s="14">
        <f t="shared" si="226"/>
        <v>13</v>
      </c>
      <c r="EE240" s="14">
        <f t="shared" si="227"/>
        <v>0</v>
      </c>
      <c r="EF240" s="14">
        <f t="shared" si="228"/>
        <v>14</v>
      </c>
      <c r="EG240" s="25" t="s">
        <v>509</v>
      </c>
      <c r="EH240" s="14">
        <f t="shared" si="229"/>
        <v>20</v>
      </c>
    </row>
    <row r="241" spans="100:138" ht="16.5" x14ac:dyDescent="0.2">
      <c r="CV241" s="13">
        <v>237</v>
      </c>
      <c r="CW241" s="14">
        <f t="shared" si="195"/>
        <v>33</v>
      </c>
      <c r="CX241" s="14">
        <f t="shared" si="196"/>
        <v>1</v>
      </c>
      <c r="CY241" s="14">
        <f t="shared" si="197"/>
        <v>3</v>
      </c>
      <c r="CZ241" s="14">
        <f t="shared" si="198"/>
        <v>4</v>
      </c>
      <c r="DA241" s="14">
        <f t="shared" si="199"/>
        <v>2041013</v>
      </c>
      <c r="DB241" s="13" t="str">
        <f t="shared" si="200"/>
        <v>70级寄灵人绿色-肩甲</v>
      </c>
      <c r="DC241" s="14">
        <f t="shared" si="201"/>
        <v>1</v>
      </c>
      <c r="DD241" s="14">
        <f t="shared" si="202"/>
        <v>1</v>
      </c>
      <c r="DE241" s="14">
        <f t="shared" si="203"/>
        <v>60</v>
      </c>
      <c r="DF241" s="14">
        <f t="shared" si="204"/>
        <v>60</v>
      </c>
      <c r="DG241" s="14">
        <f t="shared" si="205"/>
        <v>3</v>
      </c>
      <c r="DH241" s="14" t="str">
        <f t="shared" si="206"/>
        <v/>
      </c>
      <c r="DI241" s="14">
        <f t="shared" si="215"/>
        <v>39</v>
      </c>
      <c r="DJ241" s="14">
        <f t="shared" si="207"/>
        <v>0</v>
      </c>
      <c r="DK241" s="14">
        <f t="shared" si="208"/>
        <v>32</v>
      </c>
      <c r="DL241" s="14">
        <f t="shared" si="209"/>
        <v>320</v>
      </c>
      <c r="DM241" s="14">
        <f t="shared" si="210"/>
        <v>0</v>
      </c>
      <c r="DN241" s="14">
        <f t="shared" si="211"/>
        <v>1.99</v>
      </c>
      <c r="DO241" s="14">
        <f t="shared" si="212"/>
        <v>19.690000000000001</v>
      </c>
      <c r="DP241" s="14">
        <f t="shared" si="216"/>
        <v>13</v>
      </c>
      <c r="DQ241" s="14">
        <f t="shared" si="217"/>
        <v>0</v>
      </c>
      <c r="DR241" s="14">
        <f t="shared" si="218"/>
        <v>14</v>
      </c>
      <c r="DU241" s="14">
        <f t="shared" si="213"/>
        <v>2</v>
      </c>
      <c r="DV241" s="14">
        <f t="shared" si="214"/>
        <v>3</v>
      </c>
      <c r="DW241" s="14">
        <f t="shared" si="219"/>
        <v>39</v>
      </c>
      <c r="DX241" s="14" t="str">
        <f t="shared" si="220"/>
        <v>DefExt</v>
      </c>
      <c r="DY241" s="14">
        <f t="shared" si="221"/>
        <v>32</v>
      </c>
      <c r="DZ241" s="14">
        <f t="shared" si="222"/>
        <v>1.99</v>
      </c>
      <c r="EA241" s="14" t="str">
        <f t="shared" si="223"/>
        <v>HPExt</v>
      </c>
      <c r="EB241" s="14">
        <f t="shared" si="224"/>
        <v>320</v>
      </c>
      <c r="EC241" s="14">
        <f t="shared" si="225"/>
        <v>19.690000000000001</v>
      </c>
      <c r="ED241" s="14">
        <f t="shared" si="226"/>
        <v>13</v>
      </c>
      <c r="EE241" s="14">
        <f t="shared" si="227"/>
        <v>0</v>
      </c>
      <c r="EF241" s="14">
        <f t="shared" si="228"/>
        <v>14</v>
      </c>
      <c r="EG241" s="25" t="s">
        <v>509</v>
      </c>
      <c r="EH241" s="14">
        <f t="shared" si="229"/>
        <v>20</v>
      </c>
    </row>
    <row r="242" spans="100:138" ht="16.5" x14ac:dyDescent="0.2">
      <c r="CV242" s="13">
        <v>238</v>
      </c>
      <c r="CW242" s="14">
        <f t="shared" si="195"/>
        <v>33</v>
      </c>
      <c r="CX242" s="14">
        <f t="shared" si="196"/>
        <v>1</v>
      </c>
      <c r="CY242" s="14">
        <f t="shared" si="197"/>
        <v>4</v>
      </c>
      <c r="CZ242" s="14">
        <f t="shared" si="198"/>
        <v>4</v>
      </c>
      <c r="DA242" s="14">
        <f t="shared" si="199"/>
        <v>2041014</v>
      </c>
      <c r="DB242" s="13" t="str">
        <f t="shared" si="200"/>
        <v>70级寄灵人绿色-衣服</v>
      </c>
      <c r="DC242" s="14">
        <f t="shared" si="201"/>
        <v>1</v>
      </c>
      <c r="DD242" s="14">
        <f t="shared" si="202"/>
        <v>1</v>
      </c>
      <c r="DE242" s="14">
        <f t="shared" si="203"/>
        <v>60</v>
      </c>
      <c r="DF242" s="14">
        <f t="shared" si="204"/>
        <v>60</v>
      </c>
      <c r="DG242" s="14">
        <f t="shared" si="205"/>
        <v>4</v>
      </c>
      <c r="DH242" s="14" t="str">
        <f t="shared" si="206"/>
        <v/>
      </c>
      <c r="DI242" s="14">
        <f t="shared" si="215"/>
        <v>39</v>
      </c>
      <c r="DJ242" s="14">
        <f t="shared" si="207"/>
        <v>0</v>
      </c>
      <c r="DK242" s="14">
        <f t="shared" si="208"/>
        <v>65</v>
      </c>
      <c r="DL242" s="14">
        <f t="shared" si="209"/>
        <v>0</v>
      </c>
      <c r="DM242" s="14">
        <f t="shared" si="210"/>
        <v>0</v>
      </c>
      <c r="DN242" s="14">
        <f t="shared" si="211"/>
        <v>3.98</v>
      </c>
      <c r="DO242" s="14">
        <f t="shared" si="212"/>
        <v>0</v>
      </c>
      <c r="DP242" s="14">
        <f t="shared" si="216"/>
        <v>13</v>
      </c>
      <c r="DQ242" s="14">
        <f t="shared" si="217"/>
        <v>0</v>
      </c>
      <c r="DR242" s="14">
        <f t="shared" si="218"/>
        <v>14</v>
      </c>
      <c r="DU242" s="14">
        <f t="shared" si="213"/>
        <v>2</v>
      </c>
      <c r="DV242" s="14">
        <f t="shared" si="214"/>
        <v>0</v>
      </c>
      <c r="DW242" s="14">
        <f t="shared" si="219"/>
        <v>39</v>
      </c>
      <c r="DX242" s="14" t="str">
        <f t="shared" si="220"/>
        <v>DefExt</v>
      </c>
      <c r="DY242" s="14">
        <f t="shared" si="221"/>
        <v>65</v>
      </c>
      <c r="DZ242" s="14">
        <f t="shared" si="222"/>
        <v>3.98</v>
      </c>
      <c r="EA242" s="14" t="str">
        <f t="shared" si="223"/>
        <v/>
      </c>
      <c r="EB242" s="14" t="str">
        <f t="shared" si="224"/>
        <v/>
      </c>
      <c r="EC242" s="14" t="str">
        <f t="shared" si="225"/>
        <v/>
      </c>
      <c r="ED242" s="14">
        <f t="shared" si="226"/>
        <v>13</v>
      </c>
      <c r="EE242" s="14">
        <f t="shared" si="227"/>
        <v>0</v>
      </c>
      <c r="EF242" s="14">
        <f t="shared" si="228"/>
        <v>14</v>
      </c>
      <c r="EG242" s="25" t="s">
        <v>509</v>
      </c>
      <c r="EH242" s="14">
        <f t="shared" si="229"/>
        <v>20</v>
      </c>
    </row>
    <row r="243" spans="100:138" ht="16.5" x14ac:dyDescent="0.2">
      <c r="CV243" s="13">
        <v>239</v>
      </c>
      <c r="CW243" s="14">
        <f t="shared" si="195"/>
        <v>33</v>
      </c>
      <c r="CX243" s="14">
        <f t="shared" si="196"/>
        <v>1</v>
      </c>
      <c r="CY243" s="14">
        <f t="shared" si="197"/>
        <v>5</v>
      </c>
      <c r="CZ243" s="14">
        <f t="shared" si="198"/>
        <v>4</v>
      </c>
      <c r="DA243" s="14">
        <f t="shared" si="199"/>
        <v>2041015</v>
      </c>
      <c r="DB243" s="13" t="str">
        <f t="shared" si="200"/>
        <v>70级寄灵人绿色-鞋子</v>
      </c>
      <c r="DC243" s="14">
        <f t="shared" si="201"/>
        <v>1</v>
      </c>
      <c r="DD243" s="14">
        <f t="shared" si="202"/>
        <v>1</v>
      </c>
      <c r="DE243" s="14">
        <f t="shared" si="203"/>
        <v>60</v>
      </c>
      <c r="DF243" s="14">
        <f t="shared" si="204"/>
        <v>60</v>
      </c>
      <c r="DG243" s="14">
        <f t="shared" si="205"/>
        <v>5</v>
      </c>
      <c r="DH243" s="14" t="str">
        <f t="shared" si="206"/>
        <v/>
      </c>
      <c r="DI243" s="14">
        <f t="shared" si="215"/>
        <v>39</v>
      </c>
      <c r="DJ243" s="14">
        <f t="shared" si="207"/>
        <v>0</v>
      </c>
      <c r="DK243" s="14">
        <f t="shared" si="208"/>
        <v>0</v>
      </c>
      <c r="DL243" s="14">
        <f t="shared" si="209"/>
        <v>641</v>
      </c>
      <c r="DM243" s="14">
        <f t="shared" si="210"/>
        <v>0</v>
      </c>
      <c r="DN243" s="14">
        <f t="shared" si="211"/>
        <v>0</v>
      </c>
      <c r="DO243" s="14">
        <f t="shared" si="212"/>
        <v>39.380000000000003</v>
      </c>
      <c r="DP243" s="14">
        <f t="shared" si="216"/>
        <v>13</v>
      </c>
      <c r="DQ243" s="14">
        <f t="shared" si="217"/>
        <v>0</v>
      </c>
      <c r="DR243" s="14">
        <f t="shared" si="218"/>
        <v>14</v>
      </c>
      <c r="DU243" s="14">
        <f t="shared" si="213"/>
        <v>3</v>
      </c>
      <c r="DV243" s="14">
        <f t="shared" si="214"/>
        <v>0</v>
      </c>
      <c r="DW243" s="14">
        <f t="shared" si="219"/>
        <v>39</v>
      </c>
      <c r="DX243" s="14" t="str">
        <f t="shared" si="220"/>
        <v>HPExt</v>
      </c>
      <c r="DY243" s="14">
        <f t="shared" si="221"/>
        <v>641</v>
      </c>
      <c r="DZ243" s="14">
        <f t="shared" si="222"/>
        <v>39.380000000000003</v>
      </c>
      <c r="EA243" s="14" t="str">
        <f t="shared" si="223"/>
        <v/>
      </c>
      <c r="EB243" s="14" t="str">
        <f t="shared" si="224"/>
        <v/>
      </c>
      <c r="EC243" s="14" t="str">
        <f t="shared" si="225"/>
        <v/>
      </c>
      <c r="ED243" s="14">
        <f t="shared" si="226"/>
        <v>13</v>
      </c>
      <c r="EE243" s="14">
        <f t="shared" si="227"/>
        <v>0</v>
      </c>
      <c r="EF243" s="14">
        <f t="shared" si="228"/>
        <v>14</v>
      </c>
      <c r="EG243" s="25" t="s">
        <v>509</v>
      </c>
      <c r="EH243" s="14">
        <f t="shared" si="229"/>
        <v>20</v>
      </c>
    </row>
    <row r="244" spans="100:138" ht="16.5" x14ac:dyDescent="0.2">
      <c r="CV244" s="13">
        <v>240</v>
      </c>
      <c r="CW244" s="14">
        <f t="shared" si="195"/>
        <v>33</v>
      </c>
      <c r="CX244" s="14">
        <f t="shared" si="196"/>
        <v>1</v>
      </c>
      <c r="CY244" s="14">
        <f t="shared" si="197"/>
        <v>6</v>
      </c>
      <c r="CZ244" s="14">
        <f t="shared" si="198"/>
        <v>4</v>
      </c>
      <c r="DA244" s="14">
        <f t="shared" si="199"/>
        <v>2041016</v>
      </c>
      <c r="DB244" s="13" t="str">
        <f t="shared" si="200"/>
        <v>70级寄灵人绿色-护手</v>
      </c>
      <c r="DC244" s="14">
        <f t="shared" si="201"/>
        <v>1</v>
      </c>
      <c r="DD244" s="14">
        <f t="shared" si="202"/>
        <v>1</v>
      </c>
      <c r="DE244" s="14">
        <f t="shared" si="203"/>
        <v>60</v>
      </c>
      <c r="DF244" s="14">
        <f t="shared" si="204"/>
        <v>60</v>
      </c>
      <c r="DG244" s="14">
        <f t="shared" si="205"/>
        <v>6</v>
      </c>
      <c r="DH244" s="14" t="str">
        <f t="shared" si="206"/>
        <v/>
      </c>
      <c r="DI244" s="14">
        <f t="shared" si="215"/>
        <v>39</v>
      </c>
      <c r="DJ244" s="14">
        <f t="shared" si="207"/>
        <v>0</v>
      </c>
      <c r="DK244" s="14">
        <f t="shared" si="208"/>
        <v>0</v>
      </c>
      <c r="DL244" s="14">
        <f t="shared" si="209"/>
        <v>641</v>
      </c>
      <c r="DM244" s="14">
        <f t="shared" si="210"/>
        <v>0</v>
      </c>
      <c r="DN244" s="14">
        <f t="shared" si="211"/>
        <v>0</v>
      </c>
      <c r="DO244" s="14">
        <f t="shared" si="212"/>
        <v>39.380000000000003</v>
      </c>
      <c r="DP244" s="14">
        <f t="shared" si="216"/>
        <v>13</v>
      </c>
      <c r="DQ244" s="14">
        <f t="shared" si="217"/>
        <v>0</v>
      </c>
      <c r="DR244" s="14">
        <f t="shared" si="218"/>
        <v>14</v>
      </c>
      <c r="DU244" s="14">
        <f t="shared" si="213"/>
        <v>3</v>
      </c>
      <c r="DV244" s="14">
        <f t="shared" si="214"/>
        <v>0</v>
      </c>
      <c r="DW244" s="14">
        <f t="shared" si="219"/>
        <v>39</v>
      </c>
      <c r="DX244" s="14" t="str">
        <f t="shared" si="220"/>
        <v>HPExt</v>
      </c>
      <c r="DY244" s="14">
        <f t="shared" si="221"/>
        <v>641</v>
      </c>
      <c r="DZ244" s="14">
        <f t="shared" si="222"/>
        <v>39.380000000000003</v>
      </c>
      <c r="EA244" s="14" t="str">
        <f t="shared" si="223"/>
        <v/>
      </c>
      <c r="EB244" s="14" t="str">
        <f t="shared" si="224"/>
        <v/>
      </c>
      <c r="EC244" s="14" t="str">
        <f t="shared" si="225"/>
        <v/>
      </c>
      <c r="ED244" s="14">
        <f t="shared" si="226"/>
        <v>13</v>
      </c>
      <c r="EE244" s="14">
        <f t="shared" si="227"/>
        <v>0</v>
      </c>
      <c r="EF244" s="14">
        <f t="shared" si="228"/>
        <v>14</v>
      </c>
      <c r="EG244" s="25" t="s">
        <v>509</v>
      </c>
      <c r="EH244" s="14">
        <f t="shared" si="229"/>
        <v>20</v>
      </c>
    </row>
    <row r="245" spans="100:138" ht="16.5" x14ac:dyDescent="0.2">
      <c r="CV245" s="13">
        <v>241</v>
      </c>
      <c r="CW245" s="14">
        <f t="shared" si="195"/>
        <v>33</v>
      </c>
      <c r="CX245" s="14">
        <f t="shared" si="196"/>
        <v>1</v>
      </c>
      <c r="CY245" s="14">
        <f t="shared" si="197"/>
        <v>7</v>
      </c>
      <c r="CZ245" s="14">
        <f t="shared" si="198"/>
        <v>4</v>
      </c>
      <c r="DA245" s="14">
        <f t="shared" si="199"/>
        <v>2041017</v>
      </c>
      <c r="DB245" s="13" t="str">
        <f t="shared" si="200"/>
        <v>70级寄灵人绿色-项链</v>
      </c>
      <c r="DC245" s="14">
        <f t="shared" si="201"/>
        <v>1</v>
      </c>
      <c r="DD245" s="14">
        <f t="shared" si="202"/>
        <v>1</v>
      </c>
      <c r="DE245" s="14">
        <f t="shared" si="203"/>
        <v>60</v>
      </c>
      <c r="DF245" s="14">
        <f t="shared" si="204"/>
        <v>60</v>
      </c>
      <c r="DG245" s="14">
        <f t="shared" si="205"/>
        <v>7</v>
      </c>
      <c r="DH245" s="14" t="str">
        <f t="shared" si="206"/>
        <v/>
      </c>
      <c r="DI245" s="14">
        <f t="shared" si="215"/>
        <v>59</v>
      </c>
      <c r="DJ245" s="14">
        <f t="shared" si="207"/>
        <v>86</v>
      </c>
      <c r="DK245" s="14">
        <f t="shared" si="208"/>
        <v>54</v>
      </c>
      <c r="DL245" s="14">
        <f t="shared" si="209"/>
        <v>0</v>
      </c>
      <c r="DM245" s="14">
        <f t="shared" si="210"/>
        <v>5.25</v>
      </c>
      <c r="DN245" s="14">
        <f t="shared" si="211"/>
        <v>3.31</v>
      </c>
      <c r="DO245" s="14">
        <f t="shared" si="212"/>
        <v>0</v>
      </c>
      <c r="DP245" s="14">
        <f t="shared" si="216"/>
        <v>13</v>
      </c>
      <c r="DQ245" s="14">
        <f t="shared" si="217"/>
        <v>0</v>
      </c>
      <c r="DR245" s="14">
        <f t="shared" si="218"/>
        <v>14</v>
      </c>
      <c r="DU245" s="14">
        <f t="shared" si="213"/>
        <v>1</v>
      </c>
      <c r="DV245" s="14">
        <f t="shared" si="214"/>
        <v>2</v>
      </c>
      <c r="DW245" s="14">
        <f t="shared" si="219"/>
        <v>59</v>
      </c>
      <c r="DX245" s="14" t="str">
        <f t="shared" si="220"/>
        <v>AtkExt</v>
      </c>
      <c r="DY245" s="14">
        <f t="shared" si="221"/>
        <v>86</v>
      </c>
      <c r="DZ245" s="14">
        <f t="shared" si="222"/>
        <v>5.25</v>
      </c>
      <c r="EA245" s="14" t="str">
        <f t="shared" si="223"/>
        <v>DefExt</v>
      </c>
      <c r="EB245" s="14">
        <f t="shared" si="224"/>
        <v>54</v>
      </c>
      <c r="EC245" s="14">
        <f t="shared" si="225"/>
        <v>3.31</v>
      </c>
      <c r="ED245" s="14">
        <f t="shared" si="226"/>
        <v>13</v>
      </c>
      <c r="EE245" s="14">
        <f t="shared" si="227"/>
        <v>0</v>
      </c>
      <c r="EF245" s="14">
        <f t="shared" si="228"/>
        <v>14</v>
      </c>
      <c r="EG245" s="25" t="s">
        <v>509</v>
      </c>
      <c r="EH245" s="14">
        <f t="shared" si="229"/>
        <v>20</v>
      </c>
    </row>
    <row r="246" spans="100:138" ht="16.5" x14ac:dyDescent="0.2">
      <c r="CV246" s="13">
        <v>242</v>
      </c>
      <c r="CW246" s="14">
        <f t="shared" si="195"/>
        <v>33</v>
      </c>
      <c r="CX246" s="14">
        <f t="shared" si="196"/>
        <v>1</v>
      </c>
      <c r="CY246" s="14">
        <f t="shared" si="197"/>
        <v>8</v>
      </c>
      <c r="CZ246" s="14">
        <f t="shared" si="198"/>
        <v>4</v>
      </c>
      <c r="DA246" s="14">
        <f t="shared" si="199"/>
        <v>2041018</v>
      </c>
      <c r="DB246" s="13" t="str">
        <f t="shared" si="200"/>
        <v>70级寄灵人绿色-戒指</v>
      </c>
      <c r="DC246" s="14">
        <f t="shared" si="201"/>
        <v>1</v>
      </c>
      <c r="DD246" s="14">
        <f t="shared" si="202"/>
        <v>1</v>
      </c>
      <c r="DE246" s="14">
        <f t="shared" si="203"/>
        <v>60</v>
      </c>
      <c r="DF246" s="14">
        <f t="shared" si="204"/>
        <v>60</v>
      </c>
      <c r="DG246" s="14">
        <f t="shared" si="205"/>
        <v>8</v>
      </c>
      <c r="DH246" s="14" t="str">
        <f t="shared" si="206"/>
        <v/>
      </c>
      <c r="DI246" s="14">
        <f t="shared" si="215"/>
        <v>59</v>
      </c>
      <c r="DJ246" s="14">
        <f t="shared" si="207"/>
        <v>86</v>
      </c>
      <c r="DK246" s="14">
        <f t="shared" si="208"/>
        <v>0</v>
      </c>
      <c r="DL246" s="14">
        <f t="shared" si="209"/>
        <v>534</v>
      </c>
      <c r="DM246" s="14">
        <f t="shared" si="210"/>
        <v>5.25</v>
      </c>
      <c r="DN246" s="14">
        <f t="shared" si="211"/>
        <v>0</v>
      </c>
      <c r="DO246" s="14">
        <f t="shared" si="212"/>
        <v>32.81</v>
      </c>
      <c r="DP246" s="14">
        <f t="shared" si="216"/>
        <v>13</v>
      </c>
      <c r="DQ246" s="14">
        <f t="shared" si="217"/>
        <v>0</v>
      </c>
      <c r="DR246" s="14">
        <f t="shared" si="218"/>
        <v>14</v>
      </c>
      <c r="DU246" s="14">
        <f t="shared" si="213"/>
        <v>1</v>
      </c>
      <c r="DV246" s="14">
        <f t="shared" si="214"/>
        <v>3</v>
      </c>
      <c r="DW246" s="14">
        <f t="shared" si="219"/>
        <v>59</v>
      </c>
      <c r="DX246" s="14" t="str">
        <f t="shared" si="220"/>
        <v>AtkExt</v>
      </c>
      <c r="DY246" s="14">
        <f t="shared" si="221"/>
        <v>86</v>
      </c>
      <c r="DZ246" s="14">
        <f t="shared" si="222"/>
        <v>5.25</v>
      </c>
      <c r="EA246" s="14" t="str">
        <f t="shared" si="223"/>
        <v>HPExt</v>
      </c>
      <c r="EB246" s="14">
        <f t="shared" si="224"/>
        <v>534</v>
      </c>
      <c r="EC246" s="14">
        <f t="shared" si="225"/>
        <v>32.81</v>
      </c>
      <c r="ED246" s="14">
        <f t="shared" si="226"/>
        <v>13</v>
      </c>
      <c r="EE246" s="14">
        <f t="shared" si="227"/>
        <v>0</v>
      </c>
      <c r="EF246" s="14">
        <f t="shared" si="228"/>
        <v>14</v>
      </c>
      <c r="EG246" s="25" t="s">
        <v>509</v>
      </c>
      <c r="EH246" s="14">
        <f t="shared" si="229"/>
        <v>20</v>
      </c>
    </row>
    <row r="247" spans="100:138" ht="16.5" x14ac:dyDescent="0.2">
      <c r="CV247" s="13">
        <v>243</v>
      </c>
      <c r="CW247" s="14">
        <f t="shared" si="195"/>
        <v>34</v>
      </c>
      <c r="CX247" s="14">
        <f t="shared" si="196"/>
        <v>2</v>
      </c>
      <c r="CY247" s="14">
        <f t="shared" si="197"/>
        <v>1</v>
      </c>
      <c r="CZ247" s="14">
        <f t="shared" si="198"/>
        <v>4</v>
      </c>
      <c r="DA247" s="14">
        <f t="shared" si="199"/>
        <v>2041021</v>
      </c>
      <c r="DB247" s="13" t="str">
        <f t="shared" si="200"/>
        <v>70级守护灵绿色-武器</v>
      </c>
      <c r="DC247" s="14">
        <f t="shared" si="201"/>
        <v>2</v>
      </c>
      <c r="DD247" s="14">
        <f t="shared" si="202"/>
        <v>1</v>
      </c>
      <c r="DE247" s="14">
        <f t="shared" si="203"/>
        <v>50</v>
      </c>
      <c r="DF247" s="14">
        <f t="shared" si="204"/>
        <v>50</v>
      </c>
      <c r="DG247" s="14">
        <f t="shared" si="205"/>
        <v>1</v>
      </c>
      <c r="DH247" s="14" t="str">
        <f t="shared" si="206"/>
        <v/>
      </c>
      <c r="DI247" s="14">
        <f t="shared" si="215"/>
        <v>62</v>
      </c>
      <c r="DJ247" s="14">
        <f t="shared" si="207"/>
        <v>161</v>
      </c>
      <c r="DK247" s="14">
        <f t="shared" si="208"/>
        <v>0</v>
      </c>
      <c r="DL247" s="14">
        <f t="shared" si="209"/>
        <v>0</v>
      </c>
      <c r="DM247" s="14">
        <f t="shared" si="210"/>
        <v>12.45</v>
      </c>
      <c r="DN247" s="14">
        <f t="shared" si="211"/>
        <v>0</v>
      </c>
      <c r="DO247" s="14">
        <f t="shared" si="212"/>
        <v>0</v>
      </c>
      <c r="DP247" s="14">
        <f t="shared" si="216"/>
        <v>13</v>
      </c>
      <c r="DQ247" s="14">
        <f t="shared" si="217"/>
        <v>0</v>
      </c>
      <c r="DR247" s="14">
        <f t="shared" si="218"/>
        <v>24</v>
      </c>
      <c r="DU247" s="14">
        <f t="shared" si="213"/>
        <v>1</v>
      </c>
      <c r="DV247" s="14">
        <f t="shared" si="214"/>
        <v>0</v>
      </c>
      <c r="DW247" s="14">
        <f t="shared" si="219"/>
        <v>62</v>
      </c>
      <c r="DX247" s="14" t="str">
        <f t="shared" si="220"/>
        <v>AtkExt</v>
      </c>
      <c r="DY247" s="14">
        <f t="shared" si="221"/>
        <v>161</v>
      </c>
      <c r="DZ247" s="14">
        <f t="shared" si="222"/>
        <v>12.45</v>
      </c>
      <c r="EA247" s="14" t="str">
        <f t="shared" si="223"/>
        <v/>
      </c>
      <c r="EB247" s="14" t="str">
        <f t="shared" si="224"/>
        <v/>
      </c>
      <c r="EC247" s="14" t="str">
        <f t="shared" si="225"/>
        <v/>
      </c>
      <c r="ED247" s="14">
        <f t="shared" si="226"/>
        <v>13</v>
      </c>
      <c r="EE247" s="14">
        <f t="shared" si="227"/>
        <v>0</v>
      </c>
      <c r="EF247" s="14">
        <f t="shared" si="228"/>
        <v>24</v>
      </c>
      <c r="EG247" s="25" t="s">
        <v>509</v>
      </c>
      <c r="EH247" s="14">
        <f t="shared" si="229"/>
        <v>20</v>
      </c>
    </row>
    <row r="248" spans="100:138" ht="16.5" x14ac:dyDescent="0.2">
      <c r="CV248" s="13">
        <v>244</v>
      </c>
      <c r="CW248" s="14">
        <f t="shared" si="195"/>
        <v>34</v>
      </c>
      <c r="CX248" s="14">
        <f t="shared" si="196"/>
        <v>2</v>
      </c>
      <c r="CY248" s="14">
        <f t="shared" si="197"/>
        <v>2</v>
      </c>
      <c r="CZ248" s="14">
        <f t="shared" si="198"/>
        <v>4</v>
      </c>
      <c r="DA248" s="14">
        <f t="shared" si="199"/>
        <v>2041022</v>
      </c>
      <c r="DB248" s="13" t="str">
        <f t="shared" si="200"/>
        <v>70级守护灵绿色-头盔</v>
      </c>
      <c r="DC248" s="14">
        <f t="shared" si="201"/>
        <v>2</v>
      </c>
      <c r="DD248" s="14">
        <f t="shared" si="202"/>
        <v>1</v>
      </c>
      <c r="DE248" s="14">
        <f t="shared" si="203"/>
        <v>50</v>
      </c>
      <c r="DF248" s="14">
        <f t="shared" si="204"/>
        <v>50</v>
      </c>
      <c r="DG248" s="14">
        <f t="shared" si="205"/>
        <v>2</v>
      </c>
      <c r="DH248" s="14" t="str">
        <f t="shared" si="206"/>
        <v/>
      </c>
      <c r="DI248" s="14">
        <f t="shared" si="215"/>
        <v>31</v>
      </c>
      <c r="DJ248" s="14">
        <f t="shared" si="207"/>
        <v>0</v>
      </c>
      <c r="DK248" s="14">
        <f t="shared" si="208"/>
        <v>41</v>
      </c>
      <c r="DL248" s="14">
        <f t="shared" si="209"/>
        <v>0</v>
      </c>
      <c r="DM248" s="14">
        <f t="shared" si="210"/>
        <v>0</v>
      </c>
      <c r="DN248" s="14">
        <f t="shared" si="211"/>
        <v>3.15</v>
      </c>
      <c r="DO248" s="14">
        <f t="shared" si="212"/>
        <v>0</v>
      </c>
      <c r="DP248" s="14">
        <f t="shared" si="216"/>
        <v>13</v>
      </c>
      <c r="DQ248" s="14">
        <f t="shared" si="217"/>
        <v>0</v>
      </c>
      <c r="DR248" s="14">
        <f t="shared" si="218"/>
        <v>24</v>
      </c>
      <c r="DU248" s="14">
        <f t="shared" si="213"/>
        <v>2</v>
      </c>
      <c r="DV248" s="14">
        <f t="shared" si="214"/>
        <v>0</v>
      </c>
      <c r="DW248" s="14">
        <f t="shared" si="219"/>
        <v>31</v>
      </c>
      <c r="DX248" s="14" t="str">
        <f t="shared" si="220"/>
        <v>DefExt</v>
      </c>
      <c r="DY248" s="14">
        <f t="shared" si="221"/>
        <v>41</v>
      </c>
      <c r="DZ248" s="14">
        <f t="shared" si="222"/>
        <v>3.15</v>
      </c>
      <c r="EA248" s="14" t="str">
        <f t="shared" si="223"/>
        <v/>
      </c>
      <c r="EB248" s="14" t="str">
        <f t="shared" si="224"/>
        <v/>
      </c>
      <c r="EC248" s="14" t="str">
        <f t="shared" si="225"/>
        <v/>
      </c>
      <c r="ED248" s="14">
        <f t="shared" si="226"/>
        <v>13</v>
      </c>
      <c r="EE248" s="14">
        <f t="shared" si="227"/>
        <v>0</v>
      </c>
      <c r="EF248" s="14">
        <f t="shared" si="228"/>
        <v>24</v>
      </c>
      <c r="EG248" s="25" t="s">
        <v>509</v>
      </c>
      <c r="EH248" s="14">
        <f t="shared" si="229"/>
        <v>20</v>
      </c>
    </row>
    <row r="249" spans="100:138" ht="16.5" x14ac:dyDescent="0.2">
      <c r="CV249" s="13">
        <v>245</v>
      </c>
      <c r="CW249" s="14">
        <f t="shared" si="195"/>
        <v>34</v>
      </c>
      <c r="CX249" s="14">
        <f t="shared" si="196"/>
        <v>2</v>
      </c>
      <c r="CY249" s="14">
        <f t="shared" si="197"/>
        <v>3</v>
      </c>
      <c r="CZ249" s="14">
        <f t="shared" si="198"/>
        <v>4</v>
      </c>
      <c r="DA249" s="14">
        <f t="shared" si="199"/>
        <v>2041023</v>
      </c>
      <c r="DB249" s="13" t="str">
        <f t="shared" si="200"/>
        <v>70级守护灵绿色-肩甲</v>
      </c>
      <c r="DC249" s="14">
        <f t="shared" si="201"/>
        <v>2</v>
      </c>
      <c r="DD249" s="14">
        <f t="shared" si="202"/>
        <v>1</v>
      </c>
      <c r="DE249" s="14">
        <f t="shared" si="203"/>
        <v>50</v>
      </c>
      <c r="DF249" s="14">
        <f t="shared" si="204"/>
        <v>50</v>
      </c>
      <c r="DG249" s="14">
        <f t="shared" si="205"/>
        <v>3</v>
      </c>
      <c r="DH249" s="14" t="str">
        <f t="shared" si="206"/>
        <v/>
      </c>
      <c r="DI249" s="14">
        <f t="shared" si="215"/>
        <v>46</v>
      </c>
      <c r="DJ249" s="14">
        <f t="shared" si="207"/>
        <v>0</v>
      </c>
      <c r="DK249" s="14">
        <f t="shared" si="208"/>
        <v>20</v>
      </c>
      <c r="DL249" s="14">
        <f t="shared" si="209"/>
        <v>402</v>
      </c>
      <c r="DM249" s="14">
        <f t="shared" si="210"/>
        <v>0</v>
      </c>
      <c r="DN249" s="14">
        <f t="shared" si="211"/>
        <v>1.58</v>
      </c>
      <c r="DO249" s="14">
        <f t="shared" si="212"/>
        <v>30.98</v>
      </c>
      <c r="DP249" s="14">
        <f t="shared" si="216"/>
        <v>13</v>
      </c>
      <c r="DQ249" s="14">
        <f t="shared" si="217"/>
        <v>0</v>
      </c>
      <c r="DR249" s="14">
        <f t="shared" si="218"/>
        <v>24</v>
      </c>
      <c r="DU249" s="14">
        <f t="shared" si="213"/>
        <v>2</v>
      </c>
      <c r="DV249" s="14">
        <f t="shared" si="214"/>
        <v>3</v>
      </c>
      <c r="DW249" s="14">
        <f t="shared" si="219"/>
        <v>46</v>
      </c>
      <c r="DX249" s="14" t="str">
        <f t="shared" si="220"/>
        <v>DefExt</v>
      </c>
      <c r="DY249" s="14">
        <f t="shared" si="221"/>
        <v>20</v>
      </c>
      <c r="DZ249" s="14">
        <f t="shared" si="222"/>
        <v>1.58</v>
      </c>
      <c r="EA249" s="14" t="str">
        <f t="shared" si="223"/>
        <v>HPExt</v>
      </c>
      <c r="EB249" s="14">
        <f t="shared" si="224"/>
        <v>402</v>
      </c>
      <c r="EC249" s="14">
        <f t="shared" si="225"/>
        <v>30.98</v>
      </c>
      <c r="ED249" s="14">
        <f t="shared" si="226"/>
        <v>13</v>
      </c>
      <c r="EE249" s="14">
        <f t="shared" si="227"/>
        <v>0</v>
      </c>
      <c r="EF249" s="14">
        <f t="shared" si="228"/>
        <v>24</v>
      </c>
      <c r="EG249" s="25" t="s">
        <v>509</v>
      </c>
      <c r="EH249" s="14">
        <f t="shared" si="229"/>
        <v>20</v>
      </c>
    </row>
    <row r="250" spans="100:138" ht="16.5" x14ac:dyDescent="0.2">
      <c r="CV250" s="13">
        <v>246</v>
      </c>
      <c r="CW250" s="14">
        <f t="shared" si="195"/>
        <v>34</v>
      </c>
      <c r="CX250" s="14">
        <f t="shared" si="196"/>
        <v>2</v>
      </c>
      <c r="CY250" s="14">
        <f t="shared" si="197"/>
        <v>4</v>
      </c>
      <c r="CZ250" s="14">
        <f t="shared" si="198"/>
        <v>4</v>
      </c>
      <c r="DA250" s="14">
        <f t="shared" si="199"/>
        <v>2041024</v>
      </c>
      <c r="DB250" s="13" t="str">
        <f t="shared" si="200"/>
        <v>70级守护灵绿色-衣服</v>
      </c>
      <c r="DC250" s="14">
        <f t="shared" si="201"/>
        <v>2</v>
      </c>
      <c r="DD250" s="14">
        <f t="shared" si="202"/>
        <v>1</v>
      </c>
      <c r="DE250" s="14">
        <f t="shared" si="203"/>
        <v>50</v>
      </c>
      <c r="DF250" s="14">
        <f t="shared" si="204"/>
        <v>50</v>
      </c>
      <c r="DG250" s="14">
        <f t="shared" si="205"/>
        <v>4</v>
      </c>
      <c r="DH250" s="14" t="str">
        <f t="shared" si="206"/>
        <v/>
      </c>
      <c r="DI250" s="14">
        <f t="shared" si="215"/>
        <v>31</v>
      </c>
      <c r="DJ250" s="14">
        <f t="shared" si="207"/>
        <v>0</v>
      </c>
      <c r="DK250" s="14">
        <f t="shared" si="208"/>
        <v>41</v>
      </c>
      <c r="DL250" s="14">
        <f t="shared" si="209"/>
        <v>0</v>
      </c>
      <c r="DM250" s="14">
        <f t="shared" si="210"/>
        <v>0</v>
      </c>
      <c r="DN250" s="14">
        <f t="shared" si="211"/>
        <v>3.15</v>
      </c>
      <c r="DO250" s="14">
        <f t="shared" si="212"/>
        <v>0</v>
      </c>
      <c r="DP250" s="14">
        <f t="shared" si="216"/>
        <v>13</v>
      </c>
      <c r="DQ250" s="14">
        <f t="shared" si="217"/>
        <v>0</v>
      </c>
      <c r="DR250" s="14">
        <f t="shared" si="218"/>
        <v>24</v>
      </c>
      <c r="DU250" s="14">
        <f t="shared" si="213"/>
        <v>2</v>
      </c>
      <c r="DV250" s="14">
        <f t="shared" si="214"/>
        <v>0</v>
      </c>
      <c r="DW250" s="14">
        <f t="shared" si="219"/>
        <v>31</v>
      </c>
      <c r="DX250" s="14" t="str">
        <f t="shared" si="220"/>
        <v>DefExt</v>
      </c>
      <c r="DY250" s="14">
        <f t="shared" si="221"/>
        <v>41</v>
      </c>
      <c r="DZ250" s="14">
        <f t="shared" si="222"/>
        <v>3.15</v>
      </c>
      <c r="EA250" s="14" t="str">
        <f t="shared" si="223"/>
        <v/>
      </c>
      <c r="EB250" s="14" t="str">
        <f t="shared" si="224"/>
        <v/>
      </c>
      <c r="EC250" s="14" t="str">
        <f t="shared" si="225"/>
        <v/>
      </c>
      <c r="ED250" s="14">
        <f t="shared" si="226"/>
        <v>13</v>
      </c>
      <c r="EE250" s="14">
        <f t="shared" si="227"/>
        <v>0</v>
      </c>
      <c r="EF250" s="14">
        <f t="shared" si="228"/>
        <v>24</v>
      </c>
      <c r="EG250" s="25" t="s">
        <v>509</v>
      </c>
      <c r="EH250" s="14">
        <f t="shared" si="229"/>
        <v>20</v>
      </c>
    </row>
    <row r="251" spans="100:138" ht="16.5" x14ac:dyDescent="0.2">
      <c r="CV251" s="13">
        <v>247</v>
      </c>
      <c r="CW251" s="14">
        <f t="shared" si="195"/>
        <v>34</v>
      </c>
      <c r="CX251" s="14">
        <f t="shared" si="196"/>
        <v>2</v>
      </c>
      <c r="CY251" s="14">
        <f t="shared" si="197"/>
        <v>5</v>
      </c>
      <c r="CZ251" s="14">
        <f t="shared" si="198"/>
        <v>4</v>
      </c>
      <c r="DA251" s="14">
        <f t="shared" si="199"/>
        <v>2041025</v>
      </c>
      <c r="DB251" s="13" t="str">
        <f t="shared" si="200"/>
        <v>70级守护灵绿色-鞋子</v>
      </c>
      <c r="DC251" s="14">
        <f t="shared" si="201"/>
        <v>2</v>
      </c>
      <c r="DD251" s="14">
        <f t="shared" si="202"/>
        <v>1</v>
      </c>
      <c r="DE251" s="14">
        <f t="shared" si="203"/>
        <v>50</v>
      </c>
      <c r="DF251" s="14">
        <f t="shared" si="204"/>
        <v>50</v>
      </c>
      <c r="DG251" s="14">
        <f t="shared" si="205"/>
        <v>5</v>
      </c>
      <c r="DH251" s="14" t="str">
        <f t="shared" si="206"/>
        <v/>
      </c>
      <c r="DI251" s="14">
        <f t="shared" si="215"/>
        <v>61</v>
      </c>
      <c r="DJ251" s="14">
        <f t="shared" si="207"/>
        <v>0</v>
      </c>
      <c r="DK251" s="14">
        <f t="shared" si="208"/>
        <v>0</v>
      </c>
      <c r="DL251" s="14">
        <f t="shared" si="209"/>
        <v>805</v>
      </c>
      <c r="DM251" s="14">
        <f t="shared" si="210"/>
        <v>0</v>
      </c>
      <c r="DN251" s="14">
        <f t="shared" si="211"/>
        <v>0</v>
      </c>
      <c r="DO251" s="14">
        <f t="shared" si="212"/>
        <v>61.95</v>
      </c>
      <c r="DP251" s="14">
        <f t="shared" si="216"/>
        <v>13</v>
      </c>
      <c r="DQ251" s="14">
        <f t="shared" si="217"/>
        <v>0</v>
      </c>
      <c r="DR251" s="14">
        <f t="shared" si="218"/>
        <v>24</v>
      </c>
      <c r="DU251" s="14">
        <f t="shared" si="213"/>
        <v>3</v>
      </c>
      <c r="DV251" s="14">
        <f t="shared" si="214"/>
        <v>0</v>
      </c>
      <c r="DW251" s="14">
        <f t="shared" si="219"/>
        <v>61</v>
      </c>
      <c r="DX251" s="14" t="str">
        <f t="shared" si="220"/>
        <v>HPExt</v>
      </c>
      <c r="DY251" s="14">
        <f t="shared" si="221"/>
        <v>805</v>
      </c>
      <c r="DZ251" s="14">
        <f t="shared" si="222"/>
        <v>61.95</v>
      </c>
      <c r="EA251" s="14" t="str">
        <f t="shared" si="223"/>
        <v/>
      </c>
      <c r="EB251" s="14" t="str">
        <f t="shared" si="224"/>
        <v/>
      </c>
      <c r="EC251" s="14" t="str">
        <f t="shared" si="225"/>
        <v/>
      </c>
      <c r="ED251" s="14">
        <f t="shared" si="226"/>
        <v>13</v>
      </c>
      <c r="EE251" s="14">
        <f t="shared" si="227"/>
        <v>0</v>
      </c>
      <c r="EF251" s="14">
        <f t="shared" si="228"/>
        <v>24</v>
      </c>
      <c r="EG251" s="25" t="s">
        <v>509</v>
      </c>
      <c r="EH251" s="14">
        <f t="shared" si="229"/>
        <v>20</v>
      </c>
    </row>
    <row r="252" spans="100:138" ht="16.5" x14ac:dyDescent="0.2">
      <c r="CV252" s="13">
        <v>248</v>
      </c>
      <c r="CW252" s="14">
        <f t="shared" si="195"/>
        <v>34</v>
      </c>
      <c r="CX252" s="14">
        <f t="shared" si="196"/>
        <v>2</v>
      </c>
      <c r="CY252" s="14">
        <f t="shared" si="197"/>
        <v>6</v>
      </c>
      <c r="CZ252" s="14">
        <f t="shared" si="198"/>
        <v>4</v>
      </c>
      <c r="DA252" s="14">
        <f t="shared" si="199"/>
        <v>2041026</v>
      </c>
      <c r="DB252" s="13" t="str">
        <f t="shared" si="200"/>
        <v>70级守护灵绿色-护手</v>
      </c>
      <c r="DC252" s="14">
        <f t="shared" si="201"/>
        <v>2</v>
      </c>
      <c r="DD252" s="14">
        <f t="shared" si="202"/>
        <v>1</v>
      </c>
      <c r="DE252" s="14">
        <f t="shared" si="203"/>
        <v>50</v>
      </c>
      <c r="DF252" s="14">
        <f t="shared" si="204"/>
        <v>50</v>
      </c>
      <c r="DG252" s="14">
        <f t="shared" si="205"/>
        <v>6</v>
      </c>
      <c r="DH252" s="14" t="str">
        <f t="shared" si="206"/>
        <v/>
      </c>
      <c r="DI252" s="14">
        <f t="shared" si="215"/>
        <v>61</v>
      </c>
      <c r="DJ252" s="14">
        <f t="shared" si="207"/>
        <v>0</v>
      </c>
      <c r="DK252" s="14">
        <f t="shared" si="208"/>
        <v>0</v>
      </c>
      <c r="DL252" s="14">
        <f t="shared" si="209"/>
        <v>805</v>
      </c>
      <c r="DM252" s="14">
        <f t="shared" si="210"/>
        <v>0</v>
      </c>
      <c r="DN252" s="14">
        <f t="shared" si="211"/>
        <v>0</v>
      </c>
      <c r="DO252" s="14">
        <f t="shared" si="212"/>
        <v>61.95</v>
      </c>
      <c r="DP252" s="14">
        <f t="shared" si="216"/>
        <v>13</v>
      </c>
      <c r="DQ252" s="14">
        <f t="shared" si="217"/>
        <v>0</v>
      </c>
      <c r="DR252" s="14">
        <f t="shared" si="218"/>
        <v>24</v>
      </c>
      <c r="DU252" s="14">
        <f t="shared" si="213"/>
        <v>3</v>
      </c>
      <c r="DV252" s="14">
        <f t="shared" si="214"/>
        <v>0</v>
      </c>
      <c r="DW252" s="14">
        <f t="shared" si="219"/>
        <v>61</v>
      </c>
      <c r="DX252" s="14" t="str">
        <f t="shared" si="220"/>
        <v>HPExt</v>
      </c>
      <c r="DY252" s="14">
        <f t="shared" si="221"/>
        <v>805</v>
      </c>
      <c r="DZ252" s="14">
        <f t="shared" si="222"/>
        <v>61.95</v>
      </c>
      <c r="EA252" s="14" t="str">
        <f t="shared" si="223"/>
        <v/>
      </c>
      <c r="EB252" s="14" t="str">
        <f t="shared" si="224"/>
        <v/>
      </c>
      <c r="EC252" s="14" t="str">
        <f t="shared" si="225"/>
        <v/>
      </c>
      <c r="ED252" s="14">
        <f t="shared" si="226"/>
        <v>13</v>
      </c>
      <c r="EE252" s="14">
        <f t="shared" si="227"/>
        <v>0</v>
      </c>
      <c r="EF252" s="14">
        <f t="shared" si="228"/>
        <v>24</v>
      </c>
      <c r="EG252" s="25" t="s">
        <v>509</v>
      </c>
      <c r="EH252" s="14">
        <f t="shared" si="229"/>
        <v>20</v>
      </c>
    </row>
    <row r="253" spans="100:138" ht="16.5" x14ac:dyDescent="0.2">
      <c r="CV253" s="13">
        <v>249</v>
      </c>
      <c r="CW253" s="14">
        <f t="shared" si="195"/>
        <v>34</v>
      </c>
      <c r="CX253" s="14">
        <f t="shared" si="196"/>
        <v>2</v>
      </c>
      <c r="CY253" s="14">
        <f t="shared" si="197"/>
        <v>7</v>
      </c>
      <c r="CZ253" s="14">
        <f t="shared" si="198"/>
        <v>4</v>
      </c>
      <c r="DA253" s="14">
        <f t="shared" si="199"/>
        <v>2041027</v>
      </c>
      <c r="DB253" s="13" t="str">
        <f t="shared" si="200"/>
        <v>70级守护灵绿色-项链</v>
      </c>
      <c r="DC253" s="14">
        <f t="shared" si="201"/>
        <v>2</v>
      </c>
      <c r="DD253" s="14">
        <f t="shared" si="202"/>
        <v>1</v>
      </c>
      <c r="DE253" s="14">
        <f t="shared" si="203"/>
        <v>50</v>
      </c>
      <c r="DF253" s="14">
        <f t="shared" si="204"/>
        <v>50</v>
      </c>
      <c r="DG253" s="14">
        <f t="shared" si="205"/>
        <v>7</v>
      </c>
      <c r="DH253" s="14" t="str">
        <f t="shared" si="206"/>
        <v/>
      </c>
      <c r="DI253" s="14">
        <f t="shared" si="215"/>
        <v>47</v>
      </c>
      <c r="DJ253" s="14">
        <f t="shared" si="207"/>
        <v>54</v>
      </c>
      <c r="DK253" s="14">
        <f t="shared" si="208"/>
        <v>34</v>
      </c>
      <c r="DL253" s="14">
        <f t="shared" si="209"/>
        <v>0</v>
      </c>
      <c r="DM253" s="14">
        <f t="shared" si="210"/>
        <v>4.1500000000000004</v>
      </c>
      <c r="DN253" s="14">
        <f t="shared" si="211"/>
        <v>2.63</v>
      </c>
      <c r="DO253" s="14">
        <f t="shared" si="212"/>
        <v>0</v>
      </c>
      <c r="DP253" s="14">
        <f t="shared" si="216"/>
        <v>13</v>
      </c>
      <c r="DQ253" s="14">
        <f t="shared" si="217"/>
        <v>0</v>
      </c>
      <c r="DR253" s="14">
        <f t="shared" si="218"/>
        <v>24</v>
      </c>
      <c r="DU253" s="14">
        <f t="shared" si="213"/>
        <v>1</v>
      </c>
      <c r="DV253" s="14">
        <f t="shared" si="214"/>
        <v>2</v>
      </c>
      <c r="DW253" s="14">
        <f t="shared" si="219"/>
        <v>47</v>
      </c>
      <c r="DX253" s="14" t="str">
        <f t="shared" si="220"/>
        <v>AtkExt</v>
      </c>
      <c r="DY253" s="14">
        <f t="shared" si="221"/>
        <v>54</v>
      </c>
      <c r="DZ253" s="14">
        <f t="shared" si="222"/>
        <v>4.1500000000000004</v>
      </c>
      <c r="EA253" s="14" t="str">
        <f t="shared" si="223"/>
        <v>DefExt</v>
      </c>
      <c r="EB253" s="14">
        <f t="shared" si="224"/>
        <v>34</v>
      </c>
      <c r="EC253" s="14">
        <f t="shared" si="225"/>
        <v>2.63</v>
      </c>
      <c r="ED253" s="14">
        <f t="shared" si="226"/>
        <v>13</v>
      </c>
      <c r="EE253" s="14">
        <f t="shared" si="227"/>
        <v>0</v>
      </c>
      <c r="EF253" s="14">
        <f t="shared" si="228"/>
        <v>24</v>
      </c>
      <c r="EG253" s="25" t="s">
        <v>509</v>
      </c>
      <c r="EH253" s="14">
        <f t="shared" si="229"/>
        <v>20</v>
      </c>
    </row>
    <row r="254" spans="100:138" ht="16.5" x14ac:dyDescent="0.2">
      <c r="CV254" s="13">
        <v>250</v>
      </c>
      <c r="CW254" s="14">
        <f t="shared" si="195"/>
        <v>34</v>
      </c>
      <c r="CX254" s="14">
        <f t="shared" si="196"/>
        <v>2</v>
      </c>
      <c r="CY254" s="14">
        <f t="shared" si="197"/>
        <v>8</v>
      </c>
      <c r="CZ254" s="14">
        <f t="shared" si="198"/>
        <v>4</v>
      </c>
      <c r="DA254" s="14">
        <f t="shared" si="199"/>
        <v>2041028</v>
      </c>
      <c r="DB254" s="13" t="str">
        <f t="shared" si="200"/>
        <v>70级守护灵绿色-戒指</v>
      </c>
      <c r="DC254" s="14">
        <f t="shared" si="201"/>
        <v>2</v>
      </c>
      <c r="DD254" s="14">
        <f t="shared" si="202"/>
        <v>1</v>
      </c>
      <c r="DE254" s="14">
        <f t="shared" si="203"/>
        <v>50</v>
      </c>
      <c r="DF254" s="14">
        <f t="shared" si="204"/>
        <v>50</v>
      </c>
      <c r="DG254" s="14">
        <f t="shared" si="205"/>
        <v>8</v>
      </c>
      <c r="DH254" s="14" t="str">
        <f t="shared" si="206"/>
        <v/>
      </c>
      <c r="DI254" s="14">
        <f t="shared" si="215"/>
        <v>72</v>
      </c>
      <c r="DJ254" s="14">
        <f t="shared" si="207"/>
        <v>54</v>
      </c>
      <c r="DK254" s="14">
        <f t="shared" si="208"/>
        <v>0</v>
      </c>
      <c r="DL254" s="14">
        <f t="shared" si="209"/>
        <v>671</v>
      </c>
      <c r="DM254" s="14">
        <f t="shared" si="210"/>
        <v>4.1500000000000004</v>
      </c>
      <c r="DN254" s="14">
        <f t="shared" si="211"/>
        <v>0</v>
      </c>
      <c r="DO254" s="14">
        <f t="shared" si="212"/>
        <v>51.63</v>
      </c>
      <c r="DP254" s="14">
        <f t="shared" si="216"/>
        <v>13</v>
      </c>
      <c r="DQ254" s="14">
        <f t="shared" si="217"/>
        <v>0</v>
      </c>
      <c r="DR254" s="14">
        <f t="shared" si="218"/>
        <v>24</v>
      </c>
      <c r="DU254" s="14">
        <f t="shared" si="213"/>
        <v>1</v>
      </c>
      <c r="DV254" s="14">
        <f t="shared" si="214"/>
        <v>3</v>
      </c>
      <c r="DW254" s="14">
        <f t="shared" si="219"/>
        <v>72</v>
      </c>
      <c r="DX254" s="14" t="str">
        <f t="shared" si="220"/>
        <v>AtkExt</v>
      </c>
      <c r="DY254" s="14">
        <f t="shared" si="221"/>
        <v>54</v>
      </c>
      <c r="DZ254" s="14">
        <f t="shared" si="222"/>
        <v>4.1500000000000004</v>
      </c>
      <c r="EA254" s="14" t="str">
        <f t="shared" si="223"/>
        <v>HPExt</v>
      </c>
      <c r="EB254" s="14">
        <f t="shared" si="224"/>
        <v>671</v>
      </c>
      <c r="EC254" s="14">
        <f t="shared" si="225"/>
        <v>51.63</v>
      </c>
      <c r="ED254" s="14">
        <f t="shared" si="226"/>
        <v>13</v>
      </c>
      <c r="EE254" s="14">
        <f t="shared" si="227"/>
        <v>0</v>
      </c>
      <c r="EF254" s="14">
        <f t="shared" si="228"/>
        <v>24</v>
      </c>
      <c r="EG254" s="25" t="s">
        <v>509</v>
      </c>
      <c r="EH254" s="14">
        <f t="shared" si="229"/>
        <v>20</v>
      </c>
    </row>
    <row r="255" spans="100:138" ht="16.5" x14ac:dyDescent="0.2">
      <c r="CV255" s="13">
        <v>251</v>
      </c>
      <c r="CW255" s="14">
        <f t="shared" si="195"/>
        <v>35</v>
      </c>
      <c r="CX255" s="14">
        <f t="shared" si="196"/>
        <v>1</v>
      </c>
      <c r="CY255" s="14">
        <f t="shared" si="197"/>
        <v>1</v>
      </c>
      <c r="CZ255" s="14">
        <f t="shared" si="198"/>
        <v>4</v>
      </c>
      <c r="DA255" s="14">
        <f t="shared" si="199"/>
        <v>2042011</v>
      </c>
      <c r="DB255" s="13" t="str">
        <f t="shared" si="200"/>
        <v>70级寄灵人蓝色-武器</v>
      </c>
      <c r="DC255" s="14">
        <f t="shared" si="201"/>
        <v>1</v>
      </c>
      <c r="DD255" s="14">
        <f t="shared" si="202"/>
        <v>2</v>
      </c>
      <c r="DE255" s="14">
        <f t="shared" si="203"/>
        <v>60</v>
      </c>
      <c r="DF255" s="14">
        <f t="shared" si="204"/>
        <v>60</v>
      </c>
      <c r="DG255" s="14">
        <f t="shared" si="205"/>
        <v>1</v>
      </c>
      <c r="DH255" s="14" t="str">
        <f t="shared" si="206"/>
        <v/>
      </c>
      <c r="DI255" s="14">
        <f t="shared" si="215"/>
        <v>110</v>
      </c>
      <c r="DJ255" s="14">
        <f t="shared" si="207"/>
        <v>359</v>
      </c>
      <c r="DK255" s="14">
        <f t="shared" si="208"/>
        <v>0</v>
      </c>
      <c r="DL255" s="14">
        <f t="shared" si="209"/>
        <v>0</v>
      </c>
      <c r="DM255" s="14">
        <f t="shared" si="210"/>
        <v>22.05</v>
      </c>
      <c r="DN255" s="14">
        <f t="shared" si="211"/>
        <v>0</v>
      </c>
      <c r="DO255" s="14">
        <f t="shared" si="212"/>
        <v>0</v>
      </c>
      <c r="DP255" s="14">
        <f t="shared" si="216"/>
        <v>14</v>
      </c>
      <c r="DQ255" s="14">
        <f t="shared" si="217"/>
        <v>0</v>
      </c>
      <c r="DR255" s="14">
        <f t="shared" si="218"/>
        <v>14</v>
      </c>
      <c r="DU255" s="14">
        <f t="shared" si="213"/>
        <v>1</v>
      </c>
      <c r="DV255" s="14">
        <f t="shared" si="214"/>
        <v>0</v>
      </c>
      <c r="DW255" s="14">
        <f t="shared" si="219"/>
        <v>110</v>
      </c>
      <c r="DX255" s="14" t="str">
        <f t="shared" si="220"/>
        <v>AtkExt</v>
      </c>
      <c r="DY255" s="14">
        <f t="shared" si="221"/>
        <v>359</v>
      </c>
      <c r="DZ255" s="14">
        <f t="shared" si="222"/>
        <v>22.05</v>
      </c>
      <c r="EA255" s="14" t="str">
        <f t="shared" si="223"/>
        <v/>
      </c>
      <c r="EB255" s="14" t="str">
        <f t="shared" si="224"/>
        <v/>
      </c>
      <c r="EC255" s="14" t="str">
        <f t="shared" si="225"/>
        <v/>
      </c>
      <c r="ED255" s="14">
        <f t="shared" si="226"/>
        <v>14</v>
      </c>
      <c r="EE255" s="14">
        <f t="shared" si="227"/>
        <v>0</v>
      </c>
      <c r="EF255" s="14">
        <f t="shared" si="228"/>
        <v>14</v>
      </c>
      <c r="EG255" s="25" t="s">
        <v>509</v>
      </c>
      <c r="EH255" s="14">
        <f t="shared" si="229"/>
        <v>60</v>
      </c>
    </row>
    <row r="256" spans="100:138" ht="16.5" x14ac:dyDescent="0.2">
      <c r="CV256" s="13">
        <v>252</v>
      </c>
      <c r="CW256" s="14">
        <f t="shared" si="195"/>
        <v>35</v>
      </c>
      <c r="CX256" s="14">
        <f t="shared" si="196"/>
        <v>1</v>
      </c>
      <c r="CY256" s="14">
        <f t="shared" si="197"/>
        <v>2</v>
      </c>
      <c r="CZ256" s="14">
        <f t="shared" si="198"/>
        <v>4</v>
      </c>
      <c r="DA256" s="14">
        <f t="shared" si="199"/>
        <v>2042012</v>
      </c>
      <c r="DB256" s="13" t="str">
        <f t="shared" si="200"/>
        <v>70级寄灵人蓝色-头盔</v>
      </c>
      <c r="DC256" s="14">
        <f t="shared" si="201"/>
        <v>1</v>
      </c>
      <c r="DD256" s="14">
        <f t="shared" si="202"/>
        <v>2</v>
      </c>
      <c r="DE256" s="14">
        <f t="shared" si="203"/>
        <v>60</v>
      </c>
      <c r="DF256" s="14">
        <f t="shared" si="204"/>
        <v>60</v>
      </c>
      <c r="DG256" s="14">
        <f t="shared" si="205"/>
        <v>2</v>
      </c>
      <c r="DH256" s="14" t="str">
        <f t="shared" si="206"/>
        <v/>
      </c>
      <c r="DI256" s="14">
        <f t="shared" si="215"/>
        <v>55</v>
      </c>
      <c r="DJ256" s="14">
        <f t="shared" si="207"/>
        <v>0</v>
      </c>
      <c r="DK256" s="14">
        <f t="shared" si="208"/>
        <v>90</v>
      </c>
      <c r="DL256" s="14">
        <f t="shared" si="209"/>
        <v>0</v>
      </c>
      <c r="DM256" s="14">
        <f t="shared" si="210"/>
        <v>0</v>
      </c>
      <c r="DN256" s="14">
        <f t="shared" si="211"/>
        <v>5.57</v>
      </c>
      <c r="DO256" s="14">
        <f t="shared" si="212"/>
        <v>0</v>
      </c>
      <c r="DP256" s="14">
        <f t="shared" si="216"/>
        <v>14</v>
      </c>
      <c r="DQ256" s="14">
        <f t="shared" si="217"/>
        <v>0</v>
      </c>
      <c r="DR256" s="14">
        <f t="shared" si="218"/>
        <v>14</v>
      </c>
      <c r="DU256" s="14">
        <f t="shared" si="213"/>
        <v>2</v>
      </c>
      <c r="DV256" s="14">
        <f t="shared" si="214"/>
        <v>0</v>
      </c>
      <c r="DW256" s="14">
        <f t="shared" si="219"/>
        <v>55</v>
      </c>
      <c r="DX256" s="14" t="str">
        <f t="shared" si="220"/>
        <v>DefExt</v>
      </c>
      <c r="DY256" s="14">
        <f t="shared" si="221"/>
        <v>90</v>
      </c>
      <c r="DZ256" s="14">
        <f t="shared" si="222"/>
        <v>5.57</v>
      </c>
      <c r="EA256" s="14" t="str">
        <f t="shared" si="223"/>
        <v/>
      </c>
      <c r="EB256" s="14" t="str">
        <f t="shared" si="224"/>
        <v/>
      </c>
      <c r="EC256" s="14" t="str">
        <f t="shared" si="225"/>
        <v/>
      </c>
      <c r="ED256" s="14">
        <f t="shared" si="226"/>
        <v>14</v>
      </c>
      <c r="EE256" s="14">
        <f t="shared" si="227"/>
        <v>0</v>
      </c>
      <c r="EF256" s="14">
        <f t="shared" si="228"/>
        <v>14</v>
      </c>
      <c r="EG256" s="25" t="s">
        <v>509</v>
      </c>
      <c r="EH256" s="14">
        <f t="shared" si="229"/>
        <v>60</v>
      </c>
    </row>
    <row r="257" spans="100:138" ht="16.5" x14ac:dyDescent="0.2">
      <c r="CV257" s="13">
        <v>253</v>
      </c>
      <c r="CW257" s="14">
        <f t="shared" si="195"/>
        <v>35</v>
      </c>
      <c r="CX257" s="14">
        <f t="shared" si="196"/>
        <v>1</v>
      </c>
      <c r="CY257" s="14">
        <f t="shared" si="197"/>
        <v>3</v>
      </c>
      <c r="CZ257" s="14">
        <f t="shared" si="198"/>
        <v>4</v>
      </c>
      <c r="DA257" s="14">
        <f t="shared" si="199"/>
        <v>2042013</v>
      </c>
      <c r="DB257" s="13" t="str">
        <f t="shared" si="200"/>
        <v>70级寄灵人蓝色-肩甲</v>
      </c>
      <c r="DC257" s="14">
        <f t="shared" si="201"/>
        <v>1</v>
      </c>
      <c r="DD257" s="14">
        <f t="shared" si="202"/>
        <v>2</v>
      </c>
      <c r="DE257" s="14">
        <f t="shared" si="203"/>
        <v>60</v>
      </c>
      <c r="DF257" s="14">
        <f t="shared" si="204"/>
        <v>60</v>
      </c>
      <c r="DG257" s="14">
        <f t="shared" si="205"/>
        <v>3</v>
      </c>
      <c r="DH257" s="14" t="str">
        <f t="shared" si="206"/>
        <v/>
      </c>
      <c r="DI257" s="14">
        <f t="shared" si="215"/>
        <v>55</v>
      </c>
      <c r="DJ257" s="14">
        <f t="shared" si="207"/>
        <v>0</v>
      </c>
      <c r="DK257" s="14">
        <f t="shared" si="208"/>
        <v>45</v>
      </c>
      <c r="DL257" s="14">
        <f t="shared" si="209"/>
        <v>448</v>
      </c>
      <c r="DM257" s="14">
        <f t="shared" si="210"/>
        <v>0</v>
      </c>
      <c r="DN257" s="14">
        <f t="shared" si="211"/>
        <v>2.78</v>
      </c>
      <c r="DO257" s="14">
        <f t="shared" si="212"/>
        <v>27.56</v>
      </c>
      <c r="DP257" s="14">
        <f t="shared" si="216"/>
        <v>14</v>
      </c>
      <c r="DQ257" s="14">
        <f t="shared" si="217"/>
        <v>0</v>
      </c>
      <c r="DR257" s="14">
        <f t="shared" si="218"/>
        <v>14</v>
      </c>
      <c r="DU257" s="14">
        <f t="shared" si="213"/>
        <v>2</v>
      </c>
      <c r="DV257" s="14">
        <f t="shared" si="214"/>
        <v>3</v>
      </c>
      <c r="DW257" s="14">
        <f t="shared" si="219"/>
        <v>55</v>
      </c>
      <c r="DX257" s="14" t="str">
        <f t="shared" si="220"/>
        <v>DefExt</v>
      </c>
      <c r="DY257" s="14">
        <f t="shared" si="221"/>
        <v>45</v>
      </c>
      <c r="DZ257" s="14">
        <f t="shared" si="222"/>
        <v>2.78</v>
      </c>
      <c r="EA257" s="14" t="str">
        <f t="shared" si="223"/>
        <v>HPExt</v>
      </c>
      <c r="EB257" s="14">
        <f t="shared" si="224"/>
        <v>448</v>
      </c>
      <c r="EC257" s="14">
        <f t="shared" si="225"/>
        <v>27.56</v>
      </c>
      <c r="ED257" s="14">
        <f t="shared" si="226"/>
        <v>14</v>
      </c>
      <c r="EE257" s="14">
        <f t="shared" si="227"/>
        <v>0</v>
      </c>
      <c r="EF257" s="14">
        <f t="shared" si="228"/>
        <v>14</v>
      </c>
      <c r="EG257" s="25" t="s">
        <v>509</v>
      </c>
      <c r="EH257" s="14">
        <f t="shared" si="229"/>
        <v>60</v>
      </c>
    </row>
    <row r="258" spans="100:138" ht="16.5" x14ac:dyDescent="0.2">
      <c r="CV258" s="13">
        <v>254</v>
      </c>
      <c r="CW258" s="14">
        <f t="shared" si="195"/>
        <v>35</v>
      </c>
      <c r="CX258" s="14">
        <f t="shared" si="196"/>
        <v>1</v>
      </c>
      <c r="CY258" s="14">
        <f t="shared" si="197"/>
        <v>4</v>
      </c>
      <c r="CZ258" s="14">
        <f t="shared" si="198"/>
        <v>4</v>
      </c>
      <c r="DA258" s="14">
        <f t="shared" si="199"/>
        <v>2042014</v>
      </c>
      <c r="DB258" s="13" t="str">
        <f t="shared" si="200"/>
        <v>70级寄灵人蓝色-衣服</v>
      </c>
      <c r="DC258" s="14">
        <f t="shared" si="201"/>
        <v>1</v>
      </c>
      <c r="DD258" s="14">
        <f t="shared" si="202"/>
        <v>2</v>
      </c>
      <c r="DE258" s="14">
        <f t="shared" si="203"/>
        <v>60</v>
      </c>
      <c r="DF258" s="14">
        <f t="shared" si="204"/>
        <v>60</v>
      </c>
      <c r="DG258" s="14">
        <f t="shared" si="205"/>
        <v>4</v>
      </c>
      <c r="DH258" s="14" t="str">
        <f t="shared" si="206"/>
        <v/>
      </c>
      <c r="DI258" s="14">
        <f t="shared" si="215"/>
        <v>55</v>
      </c>
      <c r="DJ258" s="14">
        <f t="shared" si="207"/>
        <v>0</v>
      </c>
      <c r="DK258" s="14">
        <f t="shared" si="208"/>
        <v>90</v>
      </c>
      <c r="DL258" s="14">
        <f t="shared" si="209"/>
        <v>0</v>
      </c>
      <c r="DM258" s="14">
        <f t="shared" si="210"/>
        <v>0</v>
      </c>
      <c r="DN258" s="14">
        <f t="shared" si="211"/>
        <v>5.57</v>
      </c>
      <c r="DO258" s="14">
        <f t="shared" si="212"/>
        <v>0</v>
      </c>
      <c r="DP258" s="14">
        <f t="shared" si="216"/>
        <v>14</v>
      </c>
      <c r="DQ258" s="14">
        <f t="shared" si="217"/>
        <v>0</v>
      </c>
      <c r="DR258" s="14">
        <f t="shared" si="218"/>
        <v>14</v>
      </c>
      <c r="DU258" s="14">
        <f t="shared" si="213"/>
        <v>2</v>
      </c>
      <c r="DV258" s="14">
        <f t="shared" si="214"/>
        <v>0</v>
      </c>
      <c r="DW258" s="14">
        <f t="shared" si="219"/>
        <v>55</v>
      </c>
      <c r="DX258" s="14" t="str">
        <f t="shared" si="220"/>
        <v>DefExt</v>
      </c>
      <c r="DY258" s="14">
        <f t="shared" si="221"/>
        <v>90</v>
      </c>
      <c r="DZ258" s="14">
        <f t="shared" si="222"/>
        <v>5.57</v>
      </c>
      <c r="EA258" s="14" t="str">
        <f t="shared" si="223"/>
        <v/>
      </c>
      <c r="EB258" s="14" t="str">
        <f t="shared" si="224"/>
        <v/>
      </c>
      <c r="EC258" s="14" t="str">
        <f t="shared" si="225"/>
        <v/>
      </c>
      <c r="ED258" s="14">
        <f t="shared" si="226"/>
        <v>14</v>
      </c>
      <c r="EE258" s="14">
        <f t="shared" si="227"/>
        <v>0</v>
      </c>
      <c r="EF258" s="14">
        <f t="shared" si="228"/>
        <v>14</v>
      </c>
      <c r="EG258" s="25" t="s">
        <v>509</v>
      </c>
      <c r="EH258" s="14">
        <f t="shared" si="229"/>
        <v>60</v>
      </c>
    </row>
    <row r="259" spans="100:138" ht="16.5" x14ac:dyDescent="0.2">
      <c r="CV259" s="13">
        <v>255</v>
      </c>
      <c r="CW259" s="14">
        <f t="shared" si="195"/>
        <v>35</v>
      </c>
      <c r="CX259" s="14">
        <f t="shared" si="196"/>
        <v>1</v>
      </c>
      <c r="CY259" s="14">
        <f t="shared" si="197"/>
        <v>5</v>
      </c>
      <c r="CZ259" s="14">
        <f t="shared" si="198"/>
        <v>4</v>
      </c>
      <c r="DA259" s="14">
        <f t="shared" si="199"/>
        <v>2042015</v>
      </c>
      <c r="DB259" s="13" t="str">
        <f t="shared" si="200"/>
        <v>70级寄灵人蓝色-鞋子</v>
      </c>
      <c r="DC259" s="14">
        <f t="shared" si="201"/>
        <v>1</v>
      </c>
      <c r="DD259" s="14">
        <f t="shared" si="202"/>
        <v>2</v>
      </c>
      <c r="DE259" s="14">
        <f t="shared" si="203"/>
        <v>60</v>
      </c>
      <c r="DF259" s="14">
        <f t="shared" si="204"/>
        <v>60</v>
      </c>
      <c r="DG259" s="14">
        <f t="shared" si="205"/>
        <v>5</v>
      </c>
      <c r="DH259" s="14" t="str">
        <f t="shared" si="206"/>
        <v/>
      </c>
      <c r="DI259" s="14">
        <f t="shared" si="215"/>
        <v>55</v>
      </c>
      <c r="DJ259" s="14">
        <f t="shared" si="207"/>
        <v>0</v>
      </c>
      <c r="DK259" s="14">
        <f t="shared" si="208"/>
        <v>0</v>
      </c>
      <c r="DL259" s="14">
        <f t="shared" si="209"/>
        <v>897</v>
      </c>
      <c r="DM259" s="14">
        <f t="shared" si="210"/>
        <v>0</v>
      </c>
      <c r="DN259" s="14">
        <f t="shared" si="211"/>
        <v>0</v>
      </c>
      <c r="DO259" s="14">
        <f t="shared" si="212"/>
        <v>55.13</v>
      </c>
      <c r="DP259" s="14">
        <f t="shared" si="216"/>
        <v>14</v>
      </c>
      <c r="DQ259" s="14">
        <f t="shared" si="217"/>
        <v>0</v>
      </c>
      <c r="DR259" s="14">
        <f t="shared" si="218"/>
        <v>14</v>
      </c>
      <c r="DU259" s="14">
        <f t="shared" si="213"/>
        <v>3</v>
      </c>
      <c r="DV259" s="14">
        <f t="shared" si="214"/>
        <v>0</v>
      </c>
      <c r="DW259" s="14">
        <f t="shared" si="219"/>
        <v>55</v>
      </c>
      <c r="DX259" s="14" t="str">
        <f t="shared" si="220"/>
        <v>HPExt</v>
      </c>
      <c r="DY259" s="14">
        <f t="shared" si="221"/>
        <v>897</v>
      </c>
      <c r="DZ259" s="14">
        <f t="shared" si="222"/>
        <v>55.13</v>
      </c>
      <c r="EA259" s="14" t="str">
        <f t="shared" si="223"/>
        <v/>
      </c>
      <c r="EB259" s="14" t="str">
        <f t="shared" si="224"/>
        <v/>
      </c>
      <c r="EC259" s="14" t="str">
        <f t="shared" si="225"/>
        <v/>
      </c>
      <c r="ED259" s="14">
        <f t="shared" si="226"/>
        <v>14</v>
      </c>
      <c r="EE259" s="14">
        <f t="shared" si="227"/>
        <v>0</v>
      </c>
      <c r="EF259" s="14">
        <f t="shared" si="228"/>
        <v>14</v>
      </c>
      <c r="EG259" s="25" t="s">
        <v>509</v>
      </c>
      <c r="EH259" s="14">
        <f t="shared" si="229"/>
        <v>60</v>
      </c>
    </row>
    <row r="260" spans="100:138" ht="16.5" x14ac:dyDescent="0.2">
      <c r="CV260" s="13">
        <v>256</v>
      </c>
      <c r="CW260" s="14">
        <f t="shared" si="195"/>
        <v>35</v>
      </c>
      <c r="CX260" s="14">
        <f t="shared" si="196"/>
        <v>1</v>
      </c>
      <c r="CY260" s="14">
        <f t="shared" si="197"/>
        <v>6</v>
      </c>
      <c r="CZ260" s="14">
        <f t="shared" si="198"/>
        <v>4</v>
      </c>
      <c r="DA260" s="14">
        <f t="shared" si="199"/>
        <v>2042016</v>
      </c>
      <c r="DB260" s="13" t="str">
        <f t="shared" si="200"/>
        <v>70级寄灵人蓝色-护手</v>
      </c>
      <c r="DC260" s="14">
        <f t="shared" si="201"/>
        <v>1</v>
      </c>
      <c r="DD260" s="14">
        <f t="shared" si="202"/>
        <v>2</v>
      </c>
      <c r="DE260" s="14">
        <f t="shared" si="203"/>
        <v>60</v>
      </c>
      <c r="DF260" s="14">
        <f t="shared" si="204"/>
        <v>60</v>
      </c>
      <c r="DG260" s="14">
        <f t="shared" si="205"/>
        <v>6</v>
      </c>
      <c r="DH260" s="14" t="str">
        <f t="shared" si="206"/>
        <v/>
      </c>
      <c r="DI260" s="14">
        <f t="shared" si="215"/>
        <v>55</v>
      </c>
      <c r="DJ260" s="14">
        <f t="shared" si="207"/>
        <v>0</v>
      </c>
      <c r="DK260" s="14">
        <f t="shared" si="208"/>
        <v>0</v>
      </c>
      <c r="DL260" s="14">
        <f t="shared" si="209"/>
        <v>897</v>
      </c>
      <c r="DM260" s="14">
        <f t="shared" si="210"/>
        <v>0</v>
      </c>
      <c r="DN260" s="14">
        <f t="shared" si="211"/>
        <v>0</v>
      </c>
      <c r="DO260" s="14">
        <f t="shared" si="212"/>
        <v>55.13</v>
      </c>
      <c r="DP260" s="14">
        <f t="shared" si="216"/>
        <v>14</v>
      </c>
      <c r="DQ260" s="14">
        <f t="shared" si="217"/>
        <v>0</v>
      </c>
      <c r="DR260" s="14">
        <f t="shared" si="218"/>
        <v>14</v>
      </c>
      <c r="DU260" s="14">
        <f t="shared" si="213"/>
        <v>3</v>
      </c>
      <c r="DV260" s="14">
        <f t="shared" si="214"/>
        <v>0</v>
      </c>
      <c r="DW260" s="14">
        <f t="shared" si="219"/>
        <v>55</v>
      </c>
      <c r="DX260" s="14" t="str">
        <f t="shared" si="220"/>
        <v>HPExt</v>
      </c>
      <c r="DY260" s="14">
        <f t="shared" si="221"/>
        <v>897</v>
      </c>
      <c r="DZ260" s="14">
        <f t="shared" si="222"/>
        <v>55.13</v>
      </c>
      <c r="EA260" s="14" t="str">
        <f t="shared" si="223"/>
        <v/>
      </c>
      <c r="EB260" s="14" t="str">
        <f t="shared" si="224"/>
        <v/>
      </c>
      <c r="EC260" s="14" t="str">
        <f t="shared" si="225"/>
        <v/>
      </c>
      <c r="ED260" s="14">
        <f t="shared" si="226"/>
        <v>14</v>
      </c>
      <c r="EE260" s="14">
        <f t="shared" si="227"/>
        <v>0</v>
      </c>
      <c r="EF260" s="14">
        <f t="shared" si="228"/>
        <v>14</v>
      </c>
      <c r="EG260" s="25" t="s">
        <v>509</v>
      </c>
      <c r="EH260" s="14">
        <f t="shared" si="229"/>
        <v>60</v>
      </c>
    </row>
    <row r="261" spans="100:138" ht="16.5" x14ac:dyDescent="0.2">
      <c r="CV261" s="13">
        <v>257</v>
      </c>
      <c r="CW261" s="14">
        <f t="shared" ref="CW261:CW324" si="230">MATCH(CV261-1,$CK$5:$CK$91,1)</f>
        <v>35</v>
      </c>
      <c r="CX261" s="14">
        <f t="shared" ref="CX261:CX324" si="231">INDEX($CF$6:$CF$91,CW261)</f>
        <v>1</v>
      </c>
      <c r="CY261" s="14">
        <f t="shared" ref="CY261:CY324" si="232">CV261-INDEX($CK$5:$CK$91,CW261)</f>
        <v>7</v>
      </c>
      <c r="CZ261" s="14">
        <f t="shared" ref="CZ261:CZ324" si="233">INDEX($CB$6:$CB$91,CW261)</f>
        <v>4</v>
      </c>
      <c r="DA261" s="14">
        <f t="shared" ref="DA261:DA324" si="234">INDEX($CG$6:$CG$91,CW261)+DG261</f>
        <v>2042017</v>
      </c>
      <c r="DB261" s="13" t="str">
        <f t="shared" ref="DB261:DB324" si="235">INDEX($CH$6:$CH$91,CW261)&amp;"-"&amp;INDEX($CL$3:$CS$3,DG261)</f>
        <v>70级寄灵人蓝色-项链</v>
      </c>
      <c r="DC261" s="14">
        <f t="shared" ref="DC261:DC324" si="236">INDEX($CE$6:$CE$91,CW261)</f>
        <v>1</v>
      </c>
      <c r="DD261" s="14">
        <f t="shared" ref="DD261:DD324" si="237">INDEX($CD$6:$CD$91,CW261)</f>
        <v>2</v>
      </c>
      <c r="DE261" s="14">
        <f t="shared" ref="DE261:DE324" si="238">INDEX($E$5:$E$18,(DC261-1)*6+CZ261)</f>
        <v>60</v>
      </c>
      <c r="DF261" s="14">
        <f t="shared" ref="DF261:DF324" si="239">INDEX($E$5:$E$18,(DC261-1)*6+CZ261)</f>
        <v>60</v>
      </c>
      <c r="DG261" s="14">
        <f t="shared" ref="DG261:DG324" si="240">INDEX($CL$6:$CS$91,CW261,CY261)</f>
        <v>7</v>
      </c>
      <c r="DH261" s="14" t="str">
        <f t="shared" ref="DH261:DH324" si="241">IF(INDEX($CI$6:$CI$91,CW261)&gt;0,INDEX($CI$6:$CI$91,CW261),"")</f>
        <v/>
      </c>
      <c r="DI261" s="14">
        <f t="shared" si="215"/>
        <v>83</v>
      </c>
      <c r="DJ261" s="14">
        <f t="shared" ref="DJ261:DJ324" si="242">ROUND(INDEX(M$5:M$18,($DC261-1)*6+$CZ261)*INDEX(AH$5:AH$12,$DG261)*INDEX($AQ$5:$AQ$8,$DD261),0)</f>
        <v>120</v>
      </c>
      <c r="DK261" s="14">
        <f t="shared" ref="DK261:DK324" si="243">ROUND(INDEX(N$5:N$18,($DC261-1)*6+$CZ261)*INDEX(AI$5:AI$12,$DG261)*INDEX($AQ$5:$AQ$8,$DD261),0)</f>
        <v>75</v>
      </c>
      <c r="DL261" s="14">
        <f t="shared" ref="DL261:DL324" si="244">ROUND(INDEX(O$5:O$18,($DC261-1)*6+$CZ261)*INDEX(AJ$5:AJ$12,$DG261)*INDEX($AQ$5:$AQ$8,$DD261),0)</f>
        <v>0</v>
      </c>
      <c r="DM261" s="14">
        <f t="shared" ref="DM261:DM324" si="245">ROUND(INDEX(S$5:S$18,($DC261-1)*6+$CZ261)*INDEX(AH$5:AH$12,$DG261) * INDEX($AQ$5:$AQ$8,$DD261),2)</f>
        <v>7.35</v>
      </c>
      <c r="DN261" s="14">
        <f t="shared" ref="DN261:DN324" si="246">ROUND(INDEX(T$5:T$18,($DC261-1)*6+$CZ261)*INDEX(AI$5:AI$12,$DG261) * INDEX($AQ$5:$AQ$8,$DD261),2)</f>
        <v>4.6399999999999997</v>
      </c>
      <c r="DO261" s="14">
        <f t="shared" ref="DO261:DO324" si="247">ROUND(INDEX(U$5:U$18,($DC261-1)*6+$CZ261)*INDEX(AJ$5:AJ$12,$DG261) * INDEX($AQ$5:$AQ$8,$DD261),2)</f>
        <v>0</v>
      </c>
      <c r="DP261" s="14">
        <f t="shared" si="216"/>
        <v>14</v>
      </c>
      <c r="DQ261" s="14">
        <f t="shared" si="217"/>
        <v>0</v>
      </c>
      <c r="DR261" s="14">
        <f t="shared" si="218"/>
        <v>14</v>
      </c>
      <c r="DU261" s="14">
        <f t="shared" ref="DU261:DU324" si="248">INDEX(AK$5:AK$12,$DG261)</f>
        <v>1</v>
      </c>
      <c r="DV261" s="14">
        <f t="shared" ref="DV261:DV324" si="249">INDEX(AL$5:AL$12,$DG261)</f>
        <v>2</v>
      </c>
      <c r="DW261" s="14">
        <f t="shared" si="219"/>
        <v>83</v>
      </c>
      <c r="DX261" s="14" t="str">
        <f t="shared" si="220"/>
        <v>AtkExt</v>
      </c>
      <c r="DY261" s="14">
        <f t="shared" si="221"/>
        <v>120</v>
      </c>
      <c r="DZ261" s="14">
        <f t="shared" si="222"/>
        <v>7.35</v>
      </c>
      <c r="EA261" s="14" t="str">
        <f t="shared" si="223"/>
        <v>DefExt</v>
      </c>
      <c r="EB261" s="14">
        <f t="shared" si="224"/>
        <v>75</v>
      </c>
      <c r="EC261" s="14">
        <f t="shared" si="225"/>
        <v>4.6399999999999997</v>
      </c>
      <c r="ED261" s="14">
        <f t="shared" si="226"/>
        <v>14</v>
      </c>
      <c r="EE261" s="14">
        <f t="shared" si="227"/>
        <v>0</v>
      </c>
      <c r="EF261" s="14">
        <f t="shared" si="228"/>
        <v>14</v>
      </c>
      <c r="EG261" s="25" t="s">
        <v>509</v>
      </c>
      <c r="EH261" s="14">
        <f t="shared" si="229"/>
        <v>60</v>
      </c>
    </row>
    <row r="262" spans="100:138" ht="16.5" x14ac:dyDescent="0.2">
      <c r="CV262" s="13">
        <v>258</v>
      </c>
      <c r="CW262" s="14">
        <f t="shared" si="230"/>
        <v>35</v>
      </c>
      <c r="CX262" s="14">
        <f t="shared" si="231"/>
        <v>1</v>
      </c>
      <c r="CY262" s="14">
        <f t="shared" si="232"/>
        <v>8</v>
      </c>
      <c r="CZ262" s="14">
        <f t="shared" si="233"/>
        <v>4</v>
      </c>
      <c r="DA262" s="14">
        <f t="shared" si="234"/>
        <v>2042018</v>
      </c>
      <c r="DB262" s="13" t="str">
        <f t="shared" si="235"/>
        <v>70级寄灵人蓝色-戒指</v>
      </c>
      <c r="DC262" s="14">
        <f t="shared" si="236"/>
        <v>1</v>
      </c>
      <c r="DD262" s="14">
        <f t="shared" si="237"/>
        <v>2</v>
      </c>
      <c r="DE262" s="14">
        <f t="shared" si="238"/>
        <v>60</v>
      </c>
      <c r="DF262" s="14">
        <f t="shared" si="239"/>
        <v>60</v>
      </c>
      <c r="DG262" s="14">
        <f t="shared" si="240"/>
        <v>8</v>
      </c>
      <c r="DH262" s="14" t="str">
        <f t="shared" si="241"/>
        <v/>
      </c>
      <c r="DI262" s="14">
        <f t="shared" ref="DI262:DI325" si="250">INT(SUMPRODUCT($DM$3:$DO$3,DM262:DO262)*IF(DH262="",1,1.5))</f>
        <v>82</v>
      </c>
      <c r="DJ262" s="14">
        <f t="shared" si="242"/>
        <v>120</v>
      </c>
      <c r="DK262" s="14">
        <f t="shared" si="243"/>
        <v>0</v>
      </c>
      <c r="DL262" s="14">
        <f t="shared" si="244"/>
        <v>747</v>
      </c>
      <c r="DM262" s="14">
        <f t="shared" si="245"/>
        <v>7.35</v>
      </c>
      <c r="DN262" s="14">
        <f t="shared" si="246"/>
        <v>0</v>
      </c>
      <c r="DO262" s="14">
        <f t="shared" si="247"/>
        <v>45.94</v>
      </c>
      <c r="DP262" s="14">
        <f t="shared" ref="DP262:DP325" si="251">(CZ262-1)*4+DD262</f>
        <v>14</v>
      </c>
      <c r="DQ262" s="14">
        <f t="shared" ref="DQ262:DQ325" si="252">INDEX($BV$5:$BY$16,CZ262,DD262)</f>
        <v>0</v>
      </c>
      <c r="DR262" s="14">
        <f t="shared" ref="DR262:DR325" si="253">DC262*10+CZ262</f>
        <v>14</v>
      </c>
      <c r="DU262" s="14">
        <f t="shared" si="248"/>
        <v>1</v>
      </c>
      <c r="DV262" s="14">
        <f t="shared" si="249"/>
        <v>3</v>
      </c>
      <c r="DW262" s="14">
        <f t="shared" ref="DW262:DW325" si="254">DI262</f>
        <v>82</v>
      </c>
      <c r="DX262" s="14" t="str">
        <f t="shared" ref="DX262:DX325" si="255">INDEX($AF$3:$AH$3,DU262)</f>
        <v>AtkExt</v>
      </c>
      <c r="DY262" s="14">
        <f t="shared" ref="DY262:DY325" si="256">INDEX(DJ262:DL262,DU262)</f>
        <v>120</v>
      </c>
      <c r="DZ262" s="14">
        <f t="shared" ref="DZ262:DZ325" si="257">INDEX(DM262:DO262,DU262)</f>
        <v>7.35</v>
      </c>
      <c r="EA262" s="14" t="str">
        <f t="shared" ref="EA262:EA325" si="258">IF(DV262&gt;0,INDEX($AF$3:$AH$3,DV262),"")</f>
        <v>HPExt</v>
      </c>
      <c r="EB262" s="14">
        <f t="shared" ref="EB262:EB325" si="259">IF(DV262&gt;0,INDEX(DJ262:DL262,DV262),"")</f>
        <v>747</v>
      </c>
      <c r="EC262" s="14">
        <f t="shared" ref="EC262:EC325" si="260">IF(DV262&gt;0,INDEX(DM262:DO262,DV262),"")</f>
        <v>45.94</v>
      </c>
      <c r="ED262" s="14">
        <f t="shared" ref="ED262:ED325" si="261">(CZ262-1)*4+DD262</f>
        <v>14</v>
      </c>
      <c r="EE262" s="14">
        <f t="shared" ref="EE262:EE325" si="262">INDEX($BV$5:$BY$16,CZ262,DD262)</f>
        <v>0</v>
      </c>
      <c r="EF262" s="14">
        <f t="shared" ref="EF262:EF325" si="263">DC262*10+CZ262</f>
        <v>14</v>
      </c>
      <c r="EG262" s="25" t="s">
        <v>509</v>
      </c>
      <c r="EH262" s="14">
        <f t="shared" ref="EH262:EH325" si="264">INDEX($X$5:$AD$8,DD262,CZ262)</f>
        <v>60</v>
      </c>
    </row>
    <row r="263" spans="100:138" ht="16.5" x14ac:dyDescent="0.2">
      <c r="CV263" s="13">
        <v>259</v>
      </c>
      <c r="CW263" s="14">
        <f t="shared" si="230"/>
        <v>36</v>
      </c>
      <c r="CX263" s="14">
        <f t="shared" si="231"/>
        <v>2</v>
      </c>
      <c r="CY263" s="14">
        <f t="shared" si="232"/>
        <v>1</v>
      </c>
      <c r="CZ263" s="14">
        <f t="shared" si="233"/>
        <v>4</v>
      </c>
      <c r="DA263" s="14">
        <f t="shared" si="234"/>
        <v>2042021</v>
      </c>
      <c r="DB263" s="13" t="str">
        <f t="shared" si="235"/>
        <v>70级守护灵蓝色-武器</v>
      </c>
      <c r="DC263" s="14">
        <f t="shared" si="236"/>
        <v>2</v>
      </c>
      <c r="DD263" s="14">
        <f t="shared" si="237"/>
        <v>2</v>
      </c>
      <c r="DE263" s="14">
        <f t="shared" si="238"/>
        <v>50</v>
      </c>
      <c r="DF263" s="14">
        <f t="shared" si="239"/>
        <v>50</v>
      </c>
      <c r="DG263" s="14">
        <f t="shared" si="240"/>
        <v>1</v>
      </c>
      <c r="DH263" s="14" t="str">
        <f t="shared" si="241"/>
        <v/>
      </c>
      <c r="DI263" s="14">
        <f t="shared" si="250"/>
        <v>87</v>
      </c>
      <c r="DJ263" s="14">
        <f t="shared" si="242"/>
        <v>225</v>
      </c>
      <c r="DK263" s="14">
        <f t="shared" si="243"/>
        <v>0</v>
      </c>
      <c r="DL263" s="14">
        <f t="shared" si="244"/>
        <v>0</v>
      </c>
      <c r="DM263" s="14">
        <f t="shared" si="245"/>
        <v>17.43</v>
      </c>
      <c r="DN263" s="14">
        <f t="shared" si="246"/>
        <v>0</v>
      </c>
      <c r="DO263" s="14">
        <f t="shared" si="247"/>
        <v>0</v>
      </c>
      <c r="DP263" s="14">
        <f t="shared" si="251"/>
        <v>14</v>
      </c>
      <c r="DQ263" s="14">
        <f t="shared" si="252"/>
        <v>0</v>
      </c>
      <c r="DR263" s="14">
        <f t="shared" si="253"/>
        <v>24</v>
      </c>
      <c r="DU263" s="14">
        <f t="shared" si="248"/>
        <v>1</v>
      </c>
      <c r="DV263" s="14">
        <f t="shared" si="249"/>
        <v>0</v>
      </c>
      <c r="DW263" s="14">
        <f t="shared" si="254"/>
        <v>87</v>
      </c>
      <c r="DX263" s="14" t="str">
        <f t="shared" si="255"/>
        <v>AtkExt</v>
      </c>
      <c r="DY263" s="14">
        <f t="shared" si="256"/>
        <v>225</v>
      </c>
      <c r="DZ263" s="14">
        <f t="shared" si="257"/>
        <v>17.43</v>
      </c>
      <c r="EA263" s="14" t="str">
        <f t="shared" si="258"/>
        <v/>
      </c>
      <c r="EB263" s="14" t="str">
        <f t="shared" si="259"/>
        <v/>
      </c>
      <c r="EC263" s="14" t="str">
        <f t="shared" si="260"/>
        <v/>
      </c>
      <c r="ED263" s="14">
        <f t="shared" si="261"/>
        <v>14</v>
      </c>
      <c r="EE263" s="14">
        <f t="shared" si="262"/>
        <v>0</v>
      </c>
      <c r="EF263" s="14">
        <f t="shared" si="263"/>
        <v>24</v>
      </c>
      <c r="EG263" s="25" t="s">
        <v>509</v>
      </c>
      <c r="EH263" s="14">
        <f t="shared" si="264"/>
        <v>60</v>
      </c>
    </row>
    <row r="264" spans="100:138" ht="16.5" x14ac:dyDescent="0.2">
      <c r="CV264" s="13">
        <v>260</v>
      </c>
      <c r="CW264" s="14">
        <f t="shared" si="230"/>
        <v>36</v>
      </c>
      <c r="CX264" s="14">
        <f t="shared" si="231"/>
        <v>2</v>
      </c>
      <c r="CY264" s="14">
        <f t="shared" si="232"/>
        <v>2</v>
      </c>
      <c r="CZ264" s="14">
        <f t="shared" si="233"/>
        <v>4</v>
      </c>
      <c r="DA264" s="14">
        <f t="shared" si="234"/>
        <v>2042022</v>
      </c>
      <c r="DB264" s="13" t="str">
        <f t="shared" si="235"/>
        <v>70级守护灵蓝色-头盔</v>
      </c>
      <c r="DC264" s="14">
        <f t="shared" si="236"/>
        <v>2</v>
      </c>
      <c r="DD264" s="14">
        <f t="shared" si="237"/>
        <v>2</v>
      </c>
      <c r="DE264" s="14">
        <f t="shared" si="238"/>
        <v>50</v>
      </c>
      <c r="DF264" s="14">
        <f t="shared" si="239"/>
        <v>50</v>
      </c>
      <c r="DG264" s="14">
        <f t="shared" si="240"/>
        <v>2</v>
      </c>
      <c r="DH264" s="14" t="str">
        <f t="shared" si="241"/>
        <v/>
      </c>
      <c r="DI264" s="14">
        <f t="shared" si="250"/>
        <v>44</v>
      </c>
      <c r="DJ264" s="14">
        <f t="shared" si="242"/>
        <v>0</v>
      </c>
      <c r="DK264" s="14">
        <f t="shared" si="243"/>
        <v>57</v>
      </c>
      <c r="DL264" s="14">
        <f t="shared" si="244"/>
        <v>0</v>
      </c>
      <c r="DM264" s="14">
        <f t="shared" si="245"/>
        <v>0</v>
      </c>
      <c r="DN264" s="14">
        <f t="shared" si="246"/>
        <v>4.41</v>
      </c>
      <c r="DO264" s="14">
        <f t="shared" si="247"/>
        <v>0</v>
      </c>
      <c r="DP264" s="14">
        <f t="shared" si="251"/>
        <v>14</v>
      </c>
      <c r="DQ264" s="14">
        <f t="shared" si="252"/>
        <v>0</v>
      </c>
      <c r="DR264" s="14">
        <f t="shared" si="253"/>
        <v>24</v>
      </c>
      <c r="DU264" s="14">
        <f t="shared" si="248"/>
        <v>2</v>
      </c>
      <c r="DV264" s="14">
        <f t="shared" si="249"/>
        <v>0</v>
      </c>
      <c r="DW264" s="14">
        <f t="shared" si="254"/>
        <v>44</v>
      </c>
      <c r="DX264" s="14" t="str">
        <f t="shared" si="255"/>
        <v>DefExt</v>
      </c>
      <c r="DY264" s="14">
        <f t="shared" si="256"/>
        <v>57</v>
      </c>
      <c r="DZ264" s="14">
        <f t="shared" si="257"/>
        <v>4.41</v>
      </c>
      <c r="EA264" s="14" t="str">
        <f t="shared" si="258"/>
        <v/>
      </c>
      <c r="EB264" s="14" t="str">
        <f t="shared" si="259"/>
        <v/>
      </c>
      <c r="EC264" s="14" t="str">
        <f t="shared" si="260"/>
        <v/>
      </c>
      <c r="ED264" s="14">
        <f t="shared" si="261"/>
        <v>14</v>
      </c>
      <c r="EE264" s="14">
        <f t="shared" si="262"/>
        <v>0</v>
      </c>
      <c r="EF264" s="14">
        <f t="shared" si="263"/>
        <v>24</v>
      </c>
      <c r="EG264" s="25" t="s">
        <v>509</v>
      </c>
      <c r="EH264" s="14">
        <f t="shared" si="264"/>
        <v>60</v>
      </c>
    </row>
    <row r="265" spans="100:138" ht="16.5" x14ac:dyDescent="0.2">
      <c r="CV265" s="13">
        <v>261</v>
      </c>
      <c r="CW265" s="14">
        <f t="shared" si="230"/>
        <v>36</v>
      </c>
      <c r="CX265" s="14">
        <f t="shared" si="231"/>
        <v>2</v>
      </c>
      <c r="CY265" s="14">
        <f t="shared" si="232"/>
        <v>3</v>
      </c>
      <c r="CZ265" s="14">
        <f t="shared" si="233"/>
        <v>4</v>
      </c>
      <c r="DA265" s="14">
        <f t="shared" si="234"/>
        <v>2042023</v>
      </c>
      <c r="DB265" s="13" t="str">
        <f t="shared" si="235"/>
        <v>70级守护灵蓝色-肩甲</v>
      </c>
      <c r="DC265" s="14">
        <f t="shared" si="236"/>
        <v>2</v>
      </c>
      <c r="DD265" s="14">
        <f t="shared" si="237"/>
        <v>2</v>
      </c>
      <c r="DE265" s="14">
        <f t="shared" si="238"/>
        <v>50</v>
      </c>
      <c r="DF265" s="14">
        <f t="shared" si="239"/>
        <v>50</v>
      </c>
      <c r="DG265" s="14">
        <f t="shared" si="240"/>
        <v>3</v>
      </c>
      <c r="DH265" s="14" t="str">
        <f t="shared" si="241"/>
        <v/>
      </c>
      <c r="DI265" s="14">
        <f t="shared" si="250"/>
        <v>65</v>
      </c>
      <c r="DJ265" s="14">
        <f t="shared" si="242"/>
        <v>0</v>
      </c>
      <c r="DK265" s="14">
        <f t="shared" si="243"/>
        <v>28</v>
      </c>
      <c r="DL265" s="14">
        <f t="shared" si="244"/>
        <v>563</v>
      </c>
      <c r="DM265" s="14">
        <f t="shared" si="245"/>
        <v>0</v>
      </c>
      <c r="DN265" s="14">
        <f t="shared" si="246"/>
        <v>2.21</v>
      </c>
      <c r="DO265" s="14">
        <f t="shared" si="247"/>
        <v>43.37</v>
      </c>
      <c r="DP265" s="14">
        <f t="shared" si="251"/>
        <v>14</v>
      </c>
      <c r="DQ265" s="14">
        <f t="shared" si="252"/>
        <v>0</v>
      </c>
      <c r="DR265" s="14">
        <f t="shared" si="253"/>
        <v>24</v>
      </c>
      <c r="DU265" s="14">
        <f t="shared" si="248"/>
        <v>2</v>
      </c>
      <c r="DV265" s="14">
        <f t="shared" si="249"/>
        <v>3</v>
      </c>
      <c r="DW265" s="14">
        <f t="shared" si="254"/>
        <v>65</v>
      </c>
      <c r="DX265" s="14" t="str">
        <f t="shared" si="255"/>
        <v>DefExt</v>
      </c>
      <c r="DY265" s="14">
        <f t="shared" si="256"/>
        <v>28</v>
      </c>
      <c r="DZ265" s="14">
        <f t="shared" si="257"/>
        <v>2.21</v>
      </c>
      <c r="EA265" s="14" t="str">
        <f t="shared" si="258"/>
        <v>HPExt</v>
      </c>
      <c r="EB265" s="14">
        <f t="shared" si="259"/>
        <v>563</v>
      </c>
      <c r="EC265" s="14">
        <f t="shared" si="260"/>
        <v>43.37</v>
      </c>
      <c r="ED265" s="14">
        <f t="shared" si="261"/>
        <v>14</v>
      </c>
      <c r="EE265" s="14">
        <f t="shared" si="262"/>
        <v>0</v>
      </c>
      <c r="EF265" s="14">
        <f t="shared" si="263"/>
        <v>24</v>
      </c>
      <c r="EG265" s="25" t="s">
        <v>509</v>
      </c>
      <c r="EH265" s="14">
        <f t="shared" si="264"/>
        <v>60</v>
      </c>
    </row>
    <row r="266" spans="100:138" ht="16.5" x14ac:dyDescent="0.2">
      <c r="CV266" s="13">
        <v>262</v>
      </c>
      <c r="CW266" s="14">
        <f t="shared" si="230"/>
        <v>36</v>
      </c>
      <c r="CX266" s="14">
        <f t="shared" si="231"/>
        <v>2</v>
      </c>
      <c r="CY266" s="14">
        <f t="shared" si="232"/>
        <v>4</v>
      </c>
      <c r="CZ266" s="14">
        <f t="shared" si="233"/>
        <v>4</v>
      </c>
      <c r="DA266" s="14">
        <f t="shared" si="234"/>
        <v>2042024</v>
      </c>
      <c r="DB266" s="13" t="str">
        <f t="shared" si="235"/>
        <v>70级守护灵蓝色-衣服</v>
      </c>
      <c r="DC266" s="14">
        <f t="shared" si="236"/>
        <v>2</v>
      </c>
      <c r="DD266" s="14">
        <f t="shared" si="237"/>
        <v>2</v>
      </c>
      <c r="DE266" s="14">
        <f t="shared" si="238"/>
        <v>50</v>
      </c>
      <c r="DF266" s="14">
        <f t="shared" si="239"/>
        <v>50</v>
      </c>
      <c r="DG266" s="14">
        <f t="shared" si="240"/>
        <v>4</v>
      </c>
      <c r="DH266" s="14" t="str">
        <f t="shared" si="241"/>
        <v/>
      </c>
      <c r="DI266" s="14">
        <f t="shared" si="250"/>
        <v>44</v>
      </c>
      <c r="DJ266" s="14">
        <f t="shared" si="242"/>
        <v>0</v>
      </c>
      <c r="DK266" s="14">
        <f t="shared" si="243"/>
        <v>57</v>
      </c>
      <c r="DL266" s="14">
        <f t="shared" si="244"/>
        <v>0</v>
      </c>
      <c r="DM266" s="14">
        <f t="shared" si="245"/>
        <v>0</v>
      </c>
      <c r="DN266" s="14">
        <f t="shared" si="246"/>
        <v>4.41</v>
      </c>
      <c r="DO266" s="14">
        <f t="shared" si="247"/>
        <v>0</v>
      </c>
      <c r="DP266" s="14">
        <f t="shared" si="251"/>
        <v>14</v>
      </c>
      <c r="DQ266" s="14">
        <f t="shared" si="252"/>
        <v>0</v>
      </c>
      <c r="DR266" s="14">
        <f t="shared" si="253"/>
        <v>24</v>
      </c>
      <c r="DU266" s="14">
        <f t="shared" si="248"/>
        <v>2</v>
      </c>
      <c r="DV266" s="14">
        <f t="shared" si="249"/>
        <v>0</v>
      </c>
      <c r="DW266" s="14">
        <f t="shared" si="254"/>
        <v>44</v>
      </c>
      <c r="DX266" s="14" t="str">
        <f t="shared" si="255"/>
        <v>DefExt</v>
      </c>
      <c r="DY266" s="14">
        <f t="shared" si="256"/>
        <v>57</v>
      </c>
      <c r="DZ266" s="14">
        <f t="shared" si="257"/>
        <v>4.41</v>
      </c>
      <c r="EA266" s="14" t="str">
        <f t="shared" si="258"/>
        <v/>
      </c>
      <c r="EB266" s="14" t="str">
        <f t="shared" si="259"/>
        <v/>
      </c>
      <c r="EC266" s="14" t="str">
        <f t="shared" si="260"/>
        <v/>
      </c>
      <c r="ED266" s="14">
        <f t="shared" si="261"/>
        <v>14</v>
      </c>
      <c r="EE266" s="14">
        <f t="shared" si="262"/>
        <v>0</v>
      </c>
      <c r="EF266" s="14">
        <f t="shared" si="263"/>
        <v>24</v>
      </c>
      <c r="EG266" s="25" t="s">
        <v>509</v>
      </c>
      <c r="EH266" s="14">
        <f t="shared" si="264"/>
        <v>60</v>
      </c>
    </row>
    <row r="267" spans="100:138" ht="16.5" x14ac:dyDescent="0.2">
      <c r="CV267" s="13">
        <v>263</v>
      </c>
      <c r="CW267" s="14">
        <f t="shared" si="230"/>
        <v>36</v>
      </c>
      <c r="CX267" s="14">
        <f t="shared" si="231"/>
        <v>2</v>
      </c>
      <c r="CY267" s="14">
        <f t="shared" si="232"/>
        <v>5</v>
      </c>
      <c r="CZ267" s="14">
        <f t="shared" si="233"/>
        <v>4</v>
      </c>
      <c r="DA267" s="14">
        <f t="shared" si="234"/>
        <v>2042025</v>
      </c>
      <c r="DB267" s="13" t="str">
        <f t="shared" si="235"/>
        <v>70级守护灵蓝色-鞋子</v>
      </c>
      <c r="DC267" s="14">
        <f t="shared" si="236"/>
        <v>2</v>
      </c>
      <c r="DD267" s="14">
        <f t="shared" si="237"/>
        <v>2</v>
      </c>
      <c r="DE267" s="14">
        <f t="shared" si="238"/>
        <v>50</v>
      </c>
      <c r="DF267" s="14">
        <f t="shared" si="239"/>
        <v>50</v>
      </c>
      <c r="DG267" s="14">
        <f t="shared" si="240"/>
        <v>5</v>
      </c>
      <c r="DH267" s="14" t="str">
        <f t="shared" si="241"/>
        <v/>
      </c>
      <c r="DI267" s="14">
        <f t="shared" si="250"/>
        <v>86</v>
      </c>
      <c r="DJ267" s="14">
        <f t="shared" si="242"/>
        <v>0</v>
      </c>
      <c r="DK267" s="14">
        <f t="shared" si="243"/>
        <v>0</v>
      </c>
      <c r="DL267" s="14">
        <f t="shared" si="244"/>
        <v>1127</v>
      </c>
      <c r="DM267" s="14">
        <f t="shared" si="245"/>
        <v>0</v>
      </c>
      <c r="DN267" s="14">
        <f t="shared" si="246"/>
        <v>0</v>
      </c>
      <c r="DO267" s="14">
        <f t="shared" si="247"/>
        <v>86.73</v>
      </c>
      <c r="DP267" s="14">
        <f t="shared" si="251"/>
        <v>14</v>
      </c>
      <c r="DQ267" s="14">
        <f t="shared" si="252"/>
        <v>0</v>
      </c>
      <c r="DR267" s="14">
        <f t="shared" si="253"/>
        <v>24</v>
      </c>
      <c r="DU267" s="14">
        <f t="shared" si="248"/>
        <v>3</v>
      </c>
      <c r="DV267" s="14">
        <f t="shared" si="249"/>
        <v>0</v>
      </c>
      <c r="DW267" s="14">
        <f t="shared" si="254"/>
        <v>86</v>
      </c>
      <c r="DX267" s="14" t="str">
        <f t="shared" si="255"/>
        <v>HPExt</v>
      </c>
      <c r="DY267" s="14">
        <f t="shared" si="256"/>
        <v>1127</v>
      </c>
      <c r="DZ267" s="14">
        <f t="shared" si="257"/>
        <v>86.73</v>
      </c>
      <c r="EA267" s="14" t="str">
        <f t="shared" si="258"/>
        <v/>
      </c>
      <c r="EB267" s="14" t="str">
        <f t="shared" si="259"/>
        <v/>
      </c>
      <c r="EC267" s="14" t="str">
        <f t="shared" si="260"/>
        <v/>
      </c>
      <c r="ED267" s="14">
        <f t="shared" si="261"/>
        <v>14</v>
      </c>
      <c r="EE267" s="14">
        <f t="shared" si="262"/>
        <v>0</v>
      </c>
      <c r="EF267" s="14">
        <f t="shared" si="263"/>
        <v>24</v>
      </c>
      <c r="EG267" s="25" t="s">
        <v>509</v>
      </c>
      <c r="EH267" s="14">
        <f t="shared" si="264"/>
        <v>60</v>
      </c>
    </row>
    <row r="268" spans="100:138" ht="16.5" x14ac:dyDescent="0.2">
      <c r="CV268" s="13">
        <v>264</v>
      </c>
      <c r="CW268" s="14">
        <f t="shared" si="230"/>
        <v>36</v>
      </c>
      <c r="CX268" s="14">
        <f t="shared" si="231"/>
        <v>2</v>
      </c>
      <c r="CY268" s="14">
        <f t="shared" si="232"/>
        <v>6</v>
      </c>
      <c r="CZ268" s="14">
        <f t="shared" si="233"/>
        <v>4</v>
      </c>
      <c r="DA268" s="14">
        <f t="shared" si="234"/>
        <v>2042026</v>
      </c>
      <c r="DB268" s="13" t="str">
        <f t="shared" si="235"/>
        <v>70级守护灵蓝色-护手</v>
      </c>
      <c r="DC268" s="14">
        <f t="shared" si="236"/>
        <v>2</v>
      </c>
      <c r="DD268" s="14">
        <f t="shared" si="237"/>
        <v>2</v>
      </c>
      <c r="DE268" s="14">
        <f t="shared" si="238"/>
        <v>50</v>
      </c>
      <c r="DF268" s="14">
        <f t="shared" si="239"/>
        <v>50</v>
      </c>
      <c r="DG268" s="14">
        <f t="shared" si="240"/>
        <v>6</v>
      </c>
      <c r="DH268" s="14" t="str">
        <f t="shared" si="241"/>
        <v/>
      </c>
      <c r="DI268" s="14">
        <f t="shared" si="250"/>
        <v>86</v>
      </c>
      <c r="DJ268" s="14">
        <f t="shared" si="242"/>
        <v>0</v>
      </c>
      <c r="DK268" s="14">
        <f t="shared" si="243"/>
        <v>0</v>
      </c>
      <c r="DL268" s="14">
        <f t="shared" si="244"/>
        <v>1127</v>
      </c>
      <c r="DM268" s="14">
        <f t="shared" si="245"/>
        <v>0</v>
      </c>
      <c r="DN268" s="14">
        <f t="shared" si="246"/>
        <v>0</v>
      </c>
      <c r="DO268" s="14">
        <f t="shared" si="247"/>
        <v>86.73</v>
      </c>
      <c r="DP268" s="14">
        <f t="shared" si="251"/>
        <v>14</v>
      </c>
      <c r="DQ268" s="14">
        <f t="shared" si="252"/>
        <v>0</v>
      </c>
      <c r="DR268" s="14">
        <f t="shared" si="253"/>
        <v>24</v>
      </c>
      <c r="DU268" s="14">
        <f t="shared" si="248"/>
        <v>3</v>
      </c>
      <c r="DV268" s="14">
        <f t="shared" si="249"/>
        <v>0</v>
      </c>
      <c r="DW268" s="14">
        <f t="shared" si="254"/>
        <v>86</v>
      </c>
      <c r="DX268" s="14" t="str">
        <f t="shared" si="255"/>
        <v>HPExt</v>
      </c>
      <c r="DY268" s="14">
        <f t="shared" si="256"/>
        <v>1127</v>
      </c>
      <c r="DZ268" s="14">
        <f t="shared" si="257"/>
        <v>86.73</v>
      </c>
      <c r="EA268" s="14" t="str">
        <f t="shared" si="258"/>
        <v/>
      </c>
      <c r="EB268" s="14" t="str">
        <f t="shared" si="259"/>
        <v/>
      </c>
      <c r="EC268" s="14" t="str">
        <f t="shared" si="260"/>
        <v/>
      </c>
      <c r="ED268" s="14">
        <f t="shared" si="261"/>
        <v>14</v>
      </c>
      <c r="EE268" s="14">
        <f t="shared" si="262"/>
        <v>0</v>
      </c>
      <c r="EF268" s="14">
        <f t="shared" si="263"/>
        <v>24</v>
      </c>
      <c r="EG268" s="25" t="s">
        <v>509</v>
      </c>
      <c r="EH268" s="14">
        <f t="shared" si="264"/>
        <v>60</v>
      </c>
    </row>
    <row r="269" spans="100:138" ht="16.5" x14ac:dyDescent="0.2">
      <c r="CV269" s="13">
        <v>265</v>
      </c>
      <c r="CW269" s="14">
        <f t="shared" si="230"/>
        <v>36</v>
      </c>
      <c r="CX269" s="14">
        <f t="shared" si="231"/>
        <v>2</v>
      </c>
      <c r="CY269" s="14">
        <f t="shared" si="232"/>
        <v>7</v>
      </c>
      <c r="CZ269" s="14">
        <f t="shared" si="233"/>
        <v>4</v>
      </c>
      <c r="DA269" s="14">
        <f t="shared" si="234"/>
        <v>2042027</v>
      </c>
      <c r="DB269" s="13" t="str">
        <f t="shared" si="235"/>
        <v>70级守护灵蓝色-项链</v>
      </c>
      <c r="DC269" s="14">
        <f t="shared" si="236"/>
        <v>2</v>
      </c>
      <c r="DD269" s="14">
        <f t="shared" si="237"/>
        <v>2</v>
      </c>
      <c r="DE269" s="14">
        <f t="shared" si="238"/>
        <v>50</v>
      </c>
      <c r="DF269" s="14">
        <f t="shared" si="239"/>
        <v>50</v>
      </c>
      <c r="DG269" s="14">
        <f t="shared" si="240"/>
        <v>7</v>
      </c>
      <c r="DH269" s="14" t="str">
        <f t="shared" si="241"/>
        <v/>
      </c>
      <c r="DI269" s="14">
        <f t="shared" si="250"/>
        <v>65</v>
      </c>
      <c r="DJ269" s="14">
        <f t="shared" si="242"/>
        <v>75</v>
      </c>
      <c r="DK269" s="14">
        <f t="shared" si="243"/>
        <v>47</v>
      </c>
      <c r="DL269" s="14">
        <f t="shared" si="244"/>
        <v>0</v>
      </c>
      <c r="DM269" s="14">
        <f t="shared" si="245"/>
        <v>5.81</v>
      </c>
      <c r="DN269" s="14">
        <f t="shared" si="246"/>
        <v>3.68</v>
      </c>
      <c r="DO269" s="14">
        <f t="shared" si="247"/>
        <v>0</v>
      </c>
      <c r="DP269" s="14">
        <f t="shared" si="251"/>
        <v>14</v>
      </c>
      <c r="DQ269" s="14">
        <f t="shared" si="252"/>
        <v>0</v>
      </c>
      <c r="DR269" s="14">
        <f t="shared" si="253"/>
        <v>24</v>
      </c>
      <c r="DU269" s="14">
        <f t="shared" si="248"/>
        <v>1</v>
      </c>
      <c r="DV269" s="14">
        <f t="shared" si="249"/>
        <v>2</v>
      </c>
      <c r="DW269" s="14">
        <f t="shared" si="254"/>
        <v>65</v>
      </c>
      <c r="DX269" s="14" t="str">
        <f t="shared" si="255"/>
        <v>AtkExt</v>
      </c>
      <c r="DY269" s="14">
        <f t="shared" si="256"/>
        <v>75</v>
      </c>
      <c r="DZ269" s="14">
        <f t="shared" si="257"/>
        <v>5.81</v>
      </c>
      <c r="EA269" s="14" t="str">
        <f t="shared" si="258"/>
        <v>DefExt</v>
      </c>
      <c r="EB269" s="14">
        <f t="shared" si="259"/>
        <v>47</v>
      </c>
      <c r="EC269" s="14">
        <f t="shared" si="260"/>
        <v>3.68</v>
      </c>
      <c r="ED269" s="14">
        <f t="shared" si="261"/>
        <v>14</v>
      </c>
      <c r="EE269" s="14">
        <f t="shared" si="262"/>
        <v>0</v>
      </c>
      <c r="EF269" s="14">
        <f t="shared" si="263"/>
        <v>24</v>
      </c>
      <c r="EG269" s="25" t="s">
        <v>509</v>
      </c>
      <c r="EH269" s="14">
        <f t="shared" si="264"/>
        <v>60</v>
      </c>
    </row>
    <row r="270" spans="100:138" ht="16.5" x14ac:dyDescent="0.2">
      <c r="CV270" s="13">
        <v>266</v>
      </c>
      <c r="CW270" s="14">
        <f t="shared" si="230"/>
        <v>36</v>
      </c>
      <c r="CX270" s="14">
        <f t="shared" si="231"/>
        <v>2</v>
      </c>
      <c r="CY270" s="14">
        <f t="shared" si="232"/>
        <v>8</v>
      </c>
      <c r="CZ270" s="14">
        <f t="shared" si="233"/>
        <v>4</v>
      </c>
      <c r="DA270" s="14">
        <f t="shared" si="234"/>
        <v>2042028</v>
      </c>
      <c r="DB270" s="13" t="str">
        <f t="shared" si="235"/>
        <v>70级守护灵蓝色-戒指</v>
      </c>
      <c r="DC270" s="14">
        <f t="shared" si="236"/>
        <v>2</v>
      </c>
      <c r="DD270" s="14">
        <f t="shared" si="237"/>
        <v>2</v>
      </c>
      <c r="DE270" s="14">
        <f t="shared" si="238"/>
        <v>50</v>
      </c>
      <c r="DF270" s="14">
        <f t="shared" si="239"/>
        <v>50</v>
      </c>
      <c r="DG270" s="14">
        <f t="shared" si="240"/>
        <v>8</v>
      </c>
      <c r="DH270" s="14" t="str">
        <f t="shared" si="241"/>
        <v/>
      </c>
      <c r="DI270" s="14">
        <f t="shared" si="250"/>
        <v>101</v>
      </c>
      <c r="DJ270" s="14">
        <f t="shared" si="242"/>
        <v>75</v>
      </c>
      <c r="DK270" s="14">
        <f t="shared" si="243"/>
        <v>0</v>
      </c>
      <c r="DL270" s="14">
        <f t="shared" si="244"/>
        <v>939</v>
      </c>
      <c r="DM270" s="14">
        <f t="shared" si="245"/>
        <v>5.81</v>
      </c>
      <c r="DN270" s="14">
        <f t="shared" si="246"/>
        <v>0</v>
      </c>
      <c r="DO270" s="14">
        <f t="shared" si="247"/>
        <v>72.28</v>
      </c>
      <c r="DP270" s="14">
        <f t="shared" si="251"/>
        <v>14</v>
      </c>
      <c r="DQ270" s="14">
        <f t="shared" si="252"/>
        <v>0</v>
      </c>
      <c r="DR270" s="14">
        <f t="shared" si="253"/>
        <v>24</v>
      </c>
      <c r="DU270" s="14">
        <f t="shared" si="248"/>
        <v>1</v>
      </c>
      <c r="DV270" s="14">
        <f t="shared" si="249"/>
        <v>3</v>
      </c>
      <c r="DW270" s="14">
        <f t="shared" si="254"/>
        <v>101</v>
      </c>
      <c r="DX270" s="14" t="str">
        <f t="shared" si="255"/>
        <v>AtkExt</v>
      </c>
      <c r="DY270" s="14">
        <f t="shared" si="256"/>
        <v>75</v>
      </c>
      <c r="DZ270" s="14">
        <f t="shared" si="257"/>
        <v>5.81</v>
      </c>
      <c r="EA270" s="14" t="str">
        <f t="shared" si="258"/>
        <v>HPExt</v>
      </c>
      <c r="EB270" s="14">
        <f t="shared" si="259"/>
        <v>939</v>
      </c>
      <c r="EC270" s="14">
        <f t="shared" si="260"/>
        <v>72.28</v>
      </c>
      <c r="ED270" s="14">
        <f t="shared" si="261"/>
        <v>14</v>
      </c>
      <c r="EE270" s="14">
        <f t="shared" si="262"/>
        <v>0</v>
      </c>
      <c r="EF270" s="14">
        <f t="shared" si="263"/>
        <v>24</v>
      </c>
      <c r="EG270" s="25" t="s">
        <v>509</v>
      </c>
      <c r="EH270" s="14">
        <f t="shared" si="264"/>
        <v>60</v>
      </c>
    </row>
    <row r="271" spans="100:138" ht="16.5" x14ac:dyDescent="0.2">
      <c r="CV271" s="13">
        <v>267</v>
      </c>
      <c r="CW271" s="14">
        <f t="shared" si="230"/>
        <v>37</v>
      </c>
      <c r="CX271" s="14">
        <f t="shared" si="231"/>
        <v>1</v>
      </c>
      <c r="CY271" s="14">
        <f t="shared" si="232"/>
        <v>1</v>
      </c>
      <c r="CZ271" s="14">
        <f t="shared" si="233"/>
        <v>4</v>
      </c>
      <c r="DA271" s="14">
        <f t="shared" si="234"/>
        <v>2043011</v>
      </c>
      <c r="DB271" s="13" t="str">
        <f t="shared" si="235"/>
        <v>70级寄灵人紫色-武器</v>
      </c>
      <c r="DC271" s="14">
        <f t="shared" si="236"/>
        <v>1</v>
      </c>
      <c r="DD271" s="14">
        <f t="shared" si="237"/>
        <v>3</v>
      </c>
      <c r="DE271" s="14">
        <f t="shared" si="238"/>
        <v>60</v>
      </c>
      <c r="DF271" s="14">
        <f t="shared" si="239"/>
        <v>60</v>
      </c>
      <c r="DG271" s="14">
        <f t="shared" si="240"/>
        <v>1</v>
      </c>
      <c r="DH271" s="14" t="str">
        <f t="shared" si="241"/>
        <v/>
      </c>
      <c r="DI271" s="14">
        <f t="shared" si="250"/>
        <v>133</v>
      </c>
      <c r="DJ271" s="14">
        <f t="shared" si="242"/>
        <v>436</v>
      </c>
      <c r="DK271" s="14">
        <f t="shared" si="243"/>
        <v>0</v>
      </c>
      <c r="DL271" s="14">
        <f t="shared" si="244"/>
        <v>0</v>
      </c>
      <c r="DM271" s="14">
        <f t="shared" si="245"/>
        <v>26.78</v>
      </c>
      <c r="DN271" s="14">
        <f t="shared" si="246"/>
        <v>0</v>
      </c>
      <c r="DO271" s="14">
        <f t="shared" si="247"/>
        <v>0</v>
      </c>
      <c r="DP271" s="14">
        <f t="shared" si="251"/>
        <v>15</v>
      </c>
      <c r="DQ271" s="14">
        <f t="shared" si="252"/>
        <v>3</v>
      </c>
      <c r="DR271" s="14">
        <f t="shared" si="253"/>
        <v>14</v>
      </c>
      <c r="DU271" s="14">
        <f t="shared" si="248"/>
        <v>1</v>
      </c>
      <c r="DV271" s="14">
        <f t="shared" si="249"/>
        <v>0</v>
      </c>
      <c r="DW271" s="14">
        <f t="shared" si="254"/>
        <v>133</v>
      </c>
      <c r="DX271" s="14" t="str">
        <f t="shared" si="255"/>
        <v>AtkExt</v>
      </c>
      <c r="DY271" s="14">
        <f t="shared" si="256"/>
        <v>436</v>
      </c>
      <c r="DZ271" s="14">
        <f t="shared" si="257"/>
        <v>26.78</v>
      </c>
      <c r="EA271" s="14" t="str">
        <f t="shared" si="258"/>
        <v/>
      </c>
      <c r="EB271" s="14" t="str">
        <f t="shared" si="259"/>
        <v/>
      </c>
      <c r="EC271" s="14" t="str">
        <f t="shared" si="260"/>
        <v/>
      </c>
      <c r="ED271" s="14">
        <f t="shared" si="261"/>
        <v>15</v>
      </c>
      <c r="EE271" s="14">
        <f t="shared" si="262"/>
        <v>3</v>
      </c>
      <c r="EF271" s="14">
        <f t="shared" si="263"/>
        <v>14</v>
      </c>
      <c r="EG271" s="25" t="s">
        <v>509</v>
      </c>
      <c r="EH271" s="14">
        <f t="shared" si="264"/>
        <v>100</v>
      </c>
    </row>
    <row r="272" spans="100:138" ht="16.5" x14ac:dyDescent="0.2">
      <c r="CV272" s="13">
        <v>268</v>
      </c>
      <c r="CW272" s="14">
        <f t="shared" si="230"/>
        <v>37</v>
      </c>
      <c r="CX272" s="14">
        <f t="shared" si="231"/>
        <v>1</v>
      </c>
      <c r="CY272" s="14">
        <f t="shared" si="232"/>
        <v>2</v>
      </c>
      <c r="CZ272" s="14">
        <f t="shared" si="233"/>
        <v>4</v>
      </c>
      <c r="DA272" s="14">
        <f t="shared" si="234"/>
        <v>2043012</v>
      </c>
      <c r="DB272" s="13" t="str">
        <f t="shared" si="235"/>
        <v>70级寄灵人紫色-头盔</v>
      </c>
      <c r="DC272" s="14">
        <f t="shared" si="236"/>
        <v>1</v>
      </c>
      <c r="DD272" s="14">
        <f t="shared" si="237"/>
        <v>3</v>
      </c>
      <c r="DE272" s="14">
        <f t="shared" si="238"/>
        <v>60</v>
      </c>
      <c r="DF272" s="14">
        <f t="shared" si="239"/>
        <v>60</v>
      </c>
      <c r="DG272" s="14">
        <f t="shared" si="240"/>
        <v>2</v>
      </c>
      <c r="DH272" s="14" t="str">
        <f t="shared" si="241"/>
        <v/>
      </c>
      <c r="DI272" s="14">
        <f t="shared" si="250"/>
        <v>67</v>
      </c>
      <c r="DJ272" s="14">
        <f t="shared" si="242"/>
        <v>0</v>
      </c>
      <c r="DK272" s="14">
        <f t="shared" si="243"/>
        <v>110</v>
      </c>
      <c r="DL272" s="14">
        <f t="shared" si="244"/>
        <v>0</v>
      </c>
      <c r="DM272" s="14">
        <f t="shared" si="245"/>
        <v>0</v>
      </c>
      <c r="DN272" s="14">
        <f t="shared" si="246"/>
        <v>6.76</v>
      </c>
      <c r="DO272" s="14">
        <f t="shared" si="247"/>
        <v>0</v>
      </c>
      <c r="DP272" s="14">
        <f t="shared" si="251"/>
        <v>15</v>
      </c>
      <c r="DQ272" s="14">
        <f t="shared" si="252"/>
        <v>3</v>
      </c>
      <c r="DR272" s="14">
        <f t="shared" si="253"/>
        <v>14</v>
      </c>
      <c r="DU272" s="14">
        <f t="shared" si="248"/>
        <v>2</v>
      </c>
      <c r="DV272" s="14">
        <f t="shared" si="249"/>
        <v>0</v>
      </c>
      <c r="DW272" s="14">
        <f t="shared" si="254"/>
        <v>67</v>
      </c>
      <c r="DX272" s="14" t="str">
        <f t="shared" si="255"/>
        <v>DefExt</v>
      </c>
      <c r="DY272" s="14">
        <f t="shared" si="256"/>
        <v>110</v>
      </c>
      <c r="DZ272" s="14">
        <f t="shared" si="257"/>
        <v>6.76</v>
      </c>
      <c r="EA272" s="14" t="str">
        <f t="shared" si="258"/>
        <v/>
      </c>
      <c r="EB272" s="14" t="str">
        <f t="shared" si="259"/>
        <v/>
      </c>
      <c r="EC272" s="14" t="str">
        <f t="shared" si="260"/>
        <v/>
      </c>
      <c r="ED272" s="14">
        <f t="shared" si="261"/>
        <v>15</v>
      </c>
      <c r="EE272" s="14">
        <f t="shared" si="262"/>
        <v>3</v>
      </c>
      <c r="EF272" s="14">
        <f t="shared" si="263"/>
        <v>14</v>
      </c>
      <c r="EG272" s="25" t="s">
        <v>509</v>
      </c>
      <c r="EH272" s="14">
        <f t="shared" si="264"/>
        <v>100</v>
      </c>
    </row>
    <row r="273" spans="100:138" ht="16.5" x14ac:dyDescent="0.2">
      <c r="CV273" s="13">
        <v>269</v>
      </c>
      <c r="CW273" s="14">
        <f t="shared" si="230"/>
        <v>37</v>
      </c>
      <c r="CX273" s="14">
        <f t="shared" si="231"/>
        <v>1</v>
      </c>
      <c r="CY273" s="14">
        <f t="shared" si="232"/>
        <v>3</v>
      </c>
      <c r="CZ273" s="14">
        <f t="shared" si="233"/>
        <v>4</v>
      </c>
      <c r="DA273" s="14">
        <f t="shared" si="234"/>
        <v>2043013</v>
      </c>
      <c r="DB273" s="13" t="str">
        <f t="shared" si="235"/>
        <v>70级寄灵人紫色-肩甲</v>
      </c>
      <c r="DC273" s="14">
        <f t="shared" si="236"/>
        <v>1</v>
      </c>
      <c r="DD273" s="14">
        <f t="shared" si="237"/>
        <v>3</v>
      </c>
      <c r="DE273" s="14">
        <f t="shared" si="238"/>
        <v>60</v>
      </c>
      <c r="DF273" s="14">
        <f t="shared" si="239"/>
        <v>60</v>
      </c>
      <c r="DG273" s="14">
        <f t="shared" si="240"/>
        <v>3</v>
      </c>
      <c r="DH273" s="14" t="str">
        <f t="shared" si="241"/>
        <v/>
      </c>
      <c r="DI273" s="14">
        <f t="shared" si="250"/>
        <v>67</v>
      </c>
      <c r="DJ273" s="14">
        <f t="shared" si="242"/>
        <v>0</v>
      </c>
      <c r="DK273" s="14">
        <f t="shared" si="243"/>
        <v>55</v>
      </c>
      <c r="DL273" s="14">
        <f t="shared" si="244"/>
        <v>544</v>
      </c>
      <c r="DM273" s="14">
        <f t="shared" si="245"/>
        <v>0</v>
      </c>
      <c r="DN273" s="14">
        <f t="shared" si="246"/>
        <v>3.38</v>
      </c>
      <c r="DO273" s="14">
        <f t="shared" si="247"/>
        <v>33.47</v>
      </c>
      <c r="DP273" s="14">
        <f t="shared" si="251"/>
        <v>15</v>
      </c>
      <c r="DQ273" s="14">
        <f t="shared" si="252"/>
        <v>3</v>
      </c>
      <c r="DR273" s="14">
        <f t="shared" si="253"/>
        <v>14</v>
      </c>
      <c r="DU273" s="14">
        <f t="shared" si="248"/>
        <v>2</v>
      </c>
      <c r="DV273" s="14">
        <f t="shared" si="249"/>
        <v>3</v>
      </c>
      <c r="DW273" s="14">
        <f t="shared" si="254"/>
        <v>67</v>
      </c>
      <c r="DX273" s="14" t="str">
        <f t="shared" si="255"/>
        <v>DefExt</v>
      </c>
      <c r="DY273" s="14">
        <f t="shared" si="256"/>
        <v>55</v>
      </c>
      <c r="DZ273" s="14">
        <f t="shared" si="257"/>
        <v>3.38</v>
      </c>
      <c r="EA273" s="14" t="str">
        <f t="shared" si="258"/>
        <v>HPExt</v>
      </c>
      <c r="EB273" s="14">
        <f t="shared" si="259"/>
        <v>544</v>
      </c>
      <c r="EC273" s="14">
        <f t="shared" si="260"/>
        <v>33.47</v>
      </c>
      <c r="ED273" s="14">
        <f t="shared" si="261"/>
        <v>15</v>
      </c>
      <c r="EE273" s="14">
        <f t="shared" si="262"/>
        <v>3</v>
      </c>
      <c r="EF273" s="14">
        <f t="shared" si="263"/>
        <v>14</v>
      </c>
      <c r="EG273" s="25" t="s">
        <v>509</v>
      </c>
      <c r="EH273" s="14">
        <f t="shared" si="264"/>
        <v>100</v>
      </c>
    </row>
    <row r="274" spans="100:138" ht="16.5" x14ac:dyDescent="0.2">
      <c r="CV274" s="13">
        <v>270</v>
      </c>
      <c r="CW274" s="14">
        <f t="shared" si="230"/>
        <v>37</v>
      </c>
      <c r="CX274" s="14">
        <f t="shared" si="231"/>
        <v>1</v>
      </c>
      <c r="CY274" s="14">
        <f t="shared" si="232"/>
        <v>4</v>
      </c>
      <c r="CZ274" s="14">
        <f t="shared" si="233"/>
        <v>4</v>
      </c>
      <c r="DA274" s="14">
        <f t="shared" si="234"/>
        <v>2043014</v>
      </c>
      <c r="DB274" s="13" t="str">
        <f t="shared" si="235"/>
        <v>70级寄灵人紫色-衣服</v>
      </c>
      <c r="DC274" s="14">
        <f t="shared" si="236"/>
        <v>1</v>
      </c>
      <c r="DD274" s="14">
        <f t="shared" si="237"/>
        <v>3</v>
      </c>
      <c r="DE274" s="14">
        <f t="shared" si="238"/>
        <v>60</v>
      </c>
      <c r="DF274" s="14">
        <f t="shared" si="239"/>
        <v>60</v>
      </c>
      <c r="DG274" s="14">
        <f t="shared" si="240"/>
        <v>4</v>
      </c>
      <c r="DH274" s="14" t="str">
        <f t="shared" si="241"/>
        <v/>
      </c>
      <c r="DI274" s="14">
        <f t="shared" si="250"/>
        <v>67</v>
      </c>
      <c r="DJ274" s="14">
        <f t="shared" si="242"/>
        <v>0</v>
      </c>
      <c r="DK274" s="14">
        <f t="shared" si="243"/>
        <v>110</v>
      </c>
      <c r="DL274" s="14">
        <f t="shared" si="244"/>
        <v>0</v>
      </c>
      <c r="DM274" s="14">
        <f t="shared" si="245"/>
        <v>0</v>
      </c>
      <c r="DN274" s="14">
        <f t="shared" si="246"/>
        <v>6.76</v>
      </c>
      <c r="DO274" s="14">
        <f t="shared" si="247"/>
        <v>0</v>
      </c>
      <c r="DP274" s="14">
        <f t="shared" si="251"/>
        <v>15</v>
      </c>
      <c r="DQ274" s="14">
        <f t="shared" si="252"/>
        <v>3</v>
      </c>
      <c r="DR274" s="14">
        <f t="shared" si="253"/>
        <v>14</v>
      </c>
      <c r="DU274" s="14">
        <f t="shared" si="248"/>
        <v>2</v>
      </c>
      <c r="DV274" s="14">
        <f t="shared" si="249"/>
        <v>0</v>
      </c>
      <c r="DW274" s="14">
        <f t="shared" si="254"/>
        <v>67</v>
      </c>
      <c r="DX274" s="14" t="str">
        <f t="shared" si="255"/>
        <v>DefExt</v>
      </c>
      <c r="DY274" s="14">
        <f t="shared" si="256"/>
        <v>110</v>
      </c>
      <c r="DZ274" s="14">
        <f t="shared" si="257"/>
        <v>6.76</v>
      </c>
      <c r="EA274" s="14" t="str">
        <f t="shared" si="258"/>
        <v/>
      </c>
      <c r="EB274" s="14" t="str">
        <f t="shared" si="259"/>
        <v/>
      </c>
      <c r="EC274" s="14" t="str">
        <f t="shared" si="260"/>
        <v/>
      </c>
      <c r="ED274" s="14">
        <f t="shared" si="261"/>
        <v>15</v>
      </c>
      <c r="EE274" s="14">
        <f t="shared" si="262"/>
        <v>3</v>
      </c>
      <c r="EF274" s="14">
        <f t="shared" si="263"/>
        <v>14</v>
      </c>
      <c r="EG274" s="25" t="s">
        <v>509</v>
      </c>
      <c r="EH274" s="14">
        <f t="shared" si="264"/>
        <v>100</v>
      </c>
    </row>
    <row r="275" spans="100:138" ht="16.5" x14ac:dyDescent="0.2">
      <c r="CV275" s="13">
        <v>271</v>
      </c>
      <c r="CW275" s="14">
        <f t="shared" si="230"/>
        <v>37</v>
      </c>
      <c r="CX275" s="14">
        <f t="shared" si="231"/>
        <v>1</v>
      </c>
      <c r="CY275" s="14">
        <f t="shared" si="232"/>
        <v>5</v>
      </c>
      <c r="CZ275" s="14">
        <f t="shared" si="233"/>
        <v>4</v>
      </c>
      <c r="DA275" s="14">
        <f t="shared" si="234"/>
        <v>2043015</v>
      </c>
      <c r="DB275" s="13" t="str">
        <f t="shared" si="235"/>
        <v>70级寄灵人紫色-鞋子</v>
      </c>
      <c r="DC275" s="14">
        <f t="shared" si="236"/>
        <v>1</v>
      </c>
      <c r="DD275" s="14">
        <f t="shared" si="237"/>
        <v>3</v>
      </c>
      <c r="DE275" s="14">
        <f t="shared" si="238"/>
        <v>60</v>
      </c>
      <c r="DF275" s="14">
        <f t="shared" si="239"/>
        <v>60</v>
      </c>
      <c r="DG275" s="14">
        <f t="shared" si="240"/>
        <v>5</v>
      </c>
      <c r="DH275" s="14" t="str">
        <f t="shared" si="241"/>
        <v/>
      </c>
      <c r="DI275" s="14">
        <f t="shared" si="250"/>
        <v>66</v>
      </c>
      <c r="DJ275" s="14">
        <f t="shared" si="242"/>
        <v>0</v>
      </c>
      <c r="DK275" s="14">
        <f t="shared" si="243"/>
        <v>0</v>
      </c>
      <c r="DL275" s="14">
        <f t="shared" si="244"/>
        <v>1089</v>
      </c>
      <c r="DM275" s="14">
        <f t="shared" si="245"/>
        <v>0</v>
      </c>
      <c r="DN275" s="14">
        <f t="shared" si="246"/>
        <v>0</v>
      </c>
      <c r="DO275" s="14">
        <f t="shared" si="247"/>
        <v>66.94</v>
      </c>
      <c r="DP275" s="14">
        <f t="shared" si="251"/>
        <v>15</v>
      </c>
      <c r="DQ275" s="14">
        <f t="shared" si="252"/>
        <v>3</v>
      </c>
      <c r="DR275" s="14">
        <f t="shared" si="253"/>
        <v>14</v>
      </c>
      <c r="DU275" s="14">
        <f t="shared" si="248"/>
        <v>3</v>
      </c>
      <c r="DV275" s="14">
        <f t="shared" si="249"/>
        <v>0</v>
      </c>
      <c r="DW275" s="14">
        <f t="shared" si="254"/>
        <v>66</v>
      </c>
      <c r="DX275" s="14" t="str">
        <f t="shared" si="255"/>
        <v>HPExt</v>
      </c>
      <c r="DY275" s="14">
        <f t="shared" si="256"/>
        <v>1089</v>
      </c>
      <c r="DZ275" s="14">
        <f t="shared" si="257"/>
        <v>66.94</v>
      </c>
      <c r="EA275" s="14" t="str">
        <f t="shared" si="258"/>
        <v/>
      </c>
      <c r="EB275" s="14" t="str">
        <f t="shared" si="259"/>
        <v/>
      </c>
      <c r="EC275" s="14" t="str">
        <f t="shared" si="260"/>
        <v/>
      </c>
      <c r="ED275" s="14">
        <f t="shared" si="261"/>
        <v>15</v>
      </c>
      <c r="EE275" s="14">
        <f t="shared" si="262"/>
        <v>3</v>
      </c>
      <c r="EF275" s="14">
        <f t="shared" si="263"/>
        <v>14</v>
      </c>
      <c r="EG275" s="25" t="s">
        <v>509</v>
      </c>
      <c r="EH275" s="14">
        <f t="shared" si="264"/>
        <v>100</v>
      </c>
    </row>
    <row r="276" spans="100:138" ht="16.5" x14ac:dyDescent="0.2">
      <c r="CV276" s="13">
        <v>272</v>
      </c>
      <c r="CW276" s="14">
        <f t="shared" si="230"/>
        <v>37</v>
      </c>
      <c r="CX276" s="14">
        <f t="shared" si="231"/>
        <v>1</v>
      </c>
      <c r="CY276" s="14">
        <f t="shared" si="232"/>
        <v>6</v>
      </c>
      <c r="CZ276" s="14">
        <f t="shared" si="233"/>
        <v>4</v>
      </c>
      <c r="DA276" s="14">
        <f t="shared" si="234"/>
        <v>2043016</v>
      </c>
      <c r="DB276" s="13" t="str">
        <f t="shared" si="235"/>
        <v>70级寄灵人紫色-护手</v>
      </c>
      <c r="DC276" s="14">
        <f t="shared" si="236"/>
        <v>1</v>
      </c>
      <c r="DD276" s="14">
        <f t="shared" si="237"/>
        <v>3</v>
      </c>
      <c r="DE276" s="14">
        <f t="shared" si="238"/>
        <v>60</v>
      </c>
      <c r="DF276" s="14">
        <f t="shared" si="239"/>
        <v>60</v>
      </c>
      <c r="DG276" s="14">
        <f t="shared" si="240"/>
        <v>6</v>
      </c>
      <c r="DH276" s="14" t="str">
        <f t="shared" si="241"/>
        <v/>
      </c>
      <c r="DI276" s="14">
        <f t="shared" si="250"/>
        <v>66</v>
      </c>
      <c r="DJ276" s="14">
        <f t="shared" si="242"/>
        <v>0</v>
      </c>
      <c r="DK276" s="14">
        <f t="shared" si="243"/>
        <v>0</v>
      </c>
      <c r="DL276" s="14">
        <f t="shared" si="244"/>
        <v>1089</v>
      </c>
      <c r="DM276" s="14">
        <f t="shared" si="245"/>
        <v>0</v>
      </c>
      <c r="DN276" s="14">
        <f t="shared" si="246"/>
        <v>0</v>
      </c>
      <c r="DO276" s="14">
        <f t="shared" si="247"/>
        <v>66.94</v>
      </c>
      <c r="DP276" s="14">
        <f t="shared" si="251"/>
        <v>15</v>
      </c>
      <c r="DQ276" s="14">
        <f t="shared" si="252"/>
        <v>3</v>
      </c>
      <c r="DR276" s="14">
        <f t="shared" si="253"/>
        <v>14</v>
      </c>
      <c r="DU276" s="14">
        <f t="shared" si="248"/>
        <v>3</v>
      </c>
      <c r="DV276" s="14">
        <f t="shared" si="249"/>
        <v>0</v>
      </c>
      <c r="DW276" s="14">
        <f t="shared" si="254"/>
        <v>66</v>
      </c>
      <c r="DX276" s="14" t="str">
        <f t="shared" si="255"/>
        <v>HPExt</v>
      </c>
      <c r="DY276" s="14">
        <f t="shared" si="256"/>
        <v>1089</v>
      </c>
      <c r="DZ276" s="14">
        <f t="shared" si="257"/>
        <v>66.94</v>
      </c>
      <c r="EA276" s="14" t="str">
        <f t="shared" si="258"/>
        <v/>
      </c>
      <c r="EB276" s="14" t="str">
        <f t="shared" si="259"/>
        <v/>
      </c>
      <c r="EC276" s="14" t="str">
        <f t="shared" si="260"/>
        <v/>
      </c>
      <c r="ED276" s="14">
        <f t="shared" si="261"/>
        <v>15</v>
      </c>
      <c r="EE276" s="14">
        <f t="shared" si="262"/>
        <v>3</v>
      </c>
      <c r="EF276" s="14">
        <f t="shared" si="263"/>
        <v>14</v>
      </c>
      <c r="EG276" s="25" t="s">
        <v>509</v>
      </c>
      <c r="EH276" s="14">
        <f t="shared" si="264"/>
        <v>100</v>
      </c>
    </row>
    <row r="277" spans="100:138" ht="16.5" x14ac:dyDescent="0.2">
      <c r="CV277" s="13">
        <v>273</v>
      </c>
      <c r="CW277" s="14">
        <f t="shared" si="230"/>
        <v>37</v>
      </c>
      <c r="CX277" s="14">
        <f t="shared" si="231"/>
        <v>1</v>
      </c>
      <c r="CY277" s="14">
        <f t="shared" si="232"/>
        <v>7</v>
      </c>
      <c r="CZ277" s="14">
        <f t="shared" si="233"/>
        <v>4</v>
      </c>
      <c r="DA277" s="14">
        <f t="shared" si="234"/>
        <v>2043017</v>
      </c>
      <c r="DB277" s="13" t="str">
        <f t="shared" si="235"/>
        <v>70级寄灵人紫色-项链</v>
      </c>
      <c r="DC277" s="14">
        <f t="shared" si="236"/>
        <v>1</v>
      </c>
      <c r="DD277" s="14">
        <f t="shared" si="237"/>
        <v>3</v>
      </c>
      <c r="DE277" s="14">
        <f t="shared" si="238"/>
        <v>60</v>
      </c>
      <c r="DF277" s="14">
        <f t="shared" si="239"/>
        <v>60</v>
      </c>
      <c r="DG277" s="14">
        <f t="shared" si="240"/>
        <v>7</v>
      </c>
      <c r="DH277" s="14" t="str">
        <f t="shared" si="241"/>
        <v/>
      </c>
      <c r="DI277" s="14">
        <f t="shared" si="250"/>
        <v>100</v>
      </c>
      <c r="DJ277" s="14">
        <f t="shared" si="242"/>
        <v>145</v>
      </c>
      <c r="DK277" s="14">
        <f t="shared" si="243"/>
        <v>91</v>
      </c>
      <c r="DL277" s="14">
        <f t="shared" si="244"/>
        <v>0</v>
      </c>
      <c r="DM277" s="14">
        <f t="shared" si="245"/>
        <v>8.93</v>
      </c>
      <c r="DN277" s="14">
        <f t="shared" si="246"/>
        <v>5.63</v>
      </c>
      <c r="DO277" s="14">
        <f t="shared" si="247"/>
        <v>0</v>
      </c>
      <c r="DP277" s="14">
        <f t="shared" si="251"/>
        <v>15</v>
      </c>
      <c r="DQ277" s="14">
        <f t="shared" si="252"/>
        <v>3</v>
      </c>
      <c r="DR277" s="14">
        <f t="shared" si="253"/>
        <v>14</v>
      </c>
      <c r="DU277" s="14">
        <f t="shared" si="248"/>
        <v>1</v>
      </c>
      <c r="DV277" s="14">
        <f t="shared" si="249"/>
        <v>2</v>
      </c>
      <c r="DW277" s="14">
        <f t="shared" si="254"/>
        <v>100</v>
      </c>
      <c r="DX277" s="14" t="str">
        <f t="shared" si="255"/>
        <v>AtkExt</v>
      </c>
      <c r="DY277" s="14">
        <f t="shared" si="256"/>
        <v>145</v>
      </c>
      <c r="DZ277" s="14">
        <f t="shared" si="257"/>
        <v>8.93</v>
      </c>
      <c r="EA277" s="14" t="str">
        <f t="shared" si="258"/>
        <v>DefExt</v>
      </c>
      <c r="EB277" s="14">
        <f t="shared" si="259"/>
        <v>91</v>
      </c>
      <c r="EC277" s="14">
        <f t="shared" si="260"/>
        <v>5.63</v>
      </c>
      <c r="ED277" s="14">
        <f t="shared" si="261"/>
        <v>15</v>
      </c>
      <c r="EE277" s="14">
        <f t="shared" si="262"/>
        <v>3</v>
      </c>
      <c r="EF277" s="14">
        <f t="shared" si="263"/>
        <v>14</v>
      </c>
      <c r="EG277" s="25" t="s">
        <v>509</v>
      </c>
      <c r="EH277" s="14">
        <f t="shared" si="264"/>
        <v>100</v>
      </c>
    </row>
    <row r="278" spans="100:138" ht="16.5" x14ac:dyDescent="0.2">
      <c r="CV278" s="13">
        <v>274</v>
      </c>
      <c r="CW278" s="14">
        <f t="shared" si="230"/>
        <v>37</v>
      </c>
      <c r="CX278" s="14">
        <f t="shared" si="231"/>
        <v>1</v>
      </c>
      <c r="CY278" s="14">
        <f t="shared" si="232"/>
        <v>8</v>
      </c>
      <c r="CZ278" s="14">
        <f t="shared" si="233"/>
        <v>4</v>
      </c>
      <c r="DA278" s="14">
        <f t="shared" si="234"/>
        <v>2043018</v>
      </c>
      <c r="DB278" s="13" t="str">
        <f t="shared" si="235"/>
        <v>70级寄灵人紫色-戒指</v>
      </c>
      <c r="DC278" s="14">
        <f t="shared" si="236"/>
        <v>1</v>
      </c>
      <c r="DD278" s="14">
        <f t="shared" si="237"/>
        <v>3</v>
      </c>
      <c r="DE278" s="14">
        <f t="shared" si="238"/>
        <v>60</v>
      </c>
      <c r="DF278" s="14">
        <f t="shared" si="239"/>
        <v>60</v>
      </c>
      <c r="DG278" s="14">
        <f t="shared" si="240"/>
        <v>8</v>
      </c>
      <c r="DH278" s="14" t="str">
        <f t="shared" si="241"/>
        <v/>
      </c>
      <c r="DI278" s="14">
        <f t="shared" si="250"/>
        <v>100</v>
      </c>
      <c r="DJ278" s="14">
        <f t="shared" si="242"/>
        <v>145</v>
      </c>
      <c r="DK278" s="14">
        <f t="shared" si="243"/>
        <v>0</v>
      </c>
      <c r="DL278" s="14">
        <f t="shared" si="244"/>
        <v>907</v>
      </c>
      <c r="DM278" s="14">
        <f t="shared" si="245"/>
        <v>8.93</v>
      </c>
      <c r="DN278" s="14">
        <f t="shared" si="246"/>
        <v>0</v>
      </c>
      <c r="DO278" s="14">
        <f t="shared" si="247"/>
        <v>55.78</v>
      </c>
      <c r="DP278" s="14">
        <f t="shared" si="251"/>
        <v>15</v>
      </c>
      <c r="DQ278" s="14">
        <f t="shared" si="252"/>
        <v>3</v>
      </c>
      <c r="DR278" s="14">
        <f t="shared" si="253"/>
        <v>14</v>
      </c>
      <c r="DU278" s="14">
        <f t="shared" si="248"/>
        <v>1</v>
      </c>
      <c r="DV278" s="14">
        <f t="shared" si="249"/>
        <v>3</v>
      </c>
      <c r="DW278" s="14">
        <f t="shared" si="254"/>
        <v>100</v>
      </c>
      <c r="DX278" s="14" t="str">
        <f t="shared" si="255"/>
        <v>AtkExt</v>
      </c>
      <c r="DY278" s="14">
        <f t="shared" si="256"/>
        <v>145</v>
      </c>
      <c r="DZ278" s="14">
        <f t="shared" si="257"/>
        <v>8.93</v>
      </c>
      <c r="EA278" s="14" t="str">
        <f t="shared" si="258"/>
        <v>HPExt</v>
      </c>
      <c r="EB278" s="14">
        <f t="shared" si="259"/>
        <v>907</v>
      </c>
      <c r="EC278" s="14">
        <f t="shared" si="260"/>
        <v>55.78</v>
      </c>
      <c r="ED278" s="14">
        <f t="shared" si="261"/>
        <v>15</v>
      </c>
      <c r="EE278" s="14">
        <f t="shared" si="262"/>
        <v>3</v>
      </c>
      <c r="EF278" s="14">
        <f t="shared" si="263"/>
        <v>14</v>
      </c>
      <c r="EG278" s="25" t="s">
        <v>509</v>
      </c>
      <c r="EH278" s="14">
        <f t="shared" si="264"/>
        <v>100</v>
      </c>
    </row>
    <row r="279" spans="100:138" ht="16.5" x14ac:dyDescent="0.2">
      <c r="CV279" s="13">
        <v>275</v>
      </c>
      <c r="CW279" s="14">
        <f t="shared" si="230"/>
        <v>38</v>
      </c>
      <c r="CX279" s="14">
        <f t="shared" si="231"/>
        <v>2</v>
      </c>
      <c r="CY279" s="14">
        <f t="shared" si="232"/>
        <v>1</v>
      </c>
      <c r="CZ279" s="14">
        <f t="shared" si="233"/>
        <v>4</v>
      </c>
      <c r="DA279" s="14">
        <f t="shared" si="234"/>
        <v>2043021</v>
      </c>
      <c r="DB279" s="13" t="str">
        <f t="shared" si="235"/>
        <v>70级守护灵紫色-武器</v>
      </c>
      <c r="DC279" s="14">
        <f t="shared" si="236"/>
        <v>2</v>
      </c>
      <c r="DD279" s="14">
        <f t="shared" si="237"/>
        <v>3</v>
      </c>
      <c r="DE279" s="14">
        <f t="shared" si="238"/>
        <v>50</v>
      </c>
      <c r="DF279" s="14">
        <f t="shared" si="239"/>
        <v>50</v>
      </c>
      <c r="DG279" s="14">
        <f t="shared" si="240"/>
        <v>1</v>
      </c>
      <c r="DH279" s="14" t="str">
        <f t="shared" si="241"/>
        <v/>
      </c>
      <c r="DI279" s="14">
        <f t="shared" si="250"/>
        <v>105</v>
      </c>
      <c r="DJ279" s="14">
        <f t="shared" si="242"/>
        <v>273</v>
      </c>
      <c r="DK279" s="14">
        <f t="shared" si="243"/>
        <v>0</v>
      </c>
      <c r="DL279" s="14">
        <f t="shared" si="244"/>
        <v>0</v>
      </c>
      <c r="DM279" s="14">
        <f t="shared" si="245"/>
        <v>21.17</v>
      </c>
      <c r="DN279" s="14">
        <f t="shared" si="246"/>
        <v>0</v>
      </c>
      <c r="DO279" s="14">
        <f t="shared" si="247"/>
        <v>0</v>
      </c>
      <c r="DP279" s="14">
        <f t="shared" si="251"/>
        <v>15</v>
      </c>
      <c r="DQ279" s="14">
        <f t="shared" si="252"/>
        <v>3</v>
      </c>
      <c r="DR279" s="14">
        <f t="shared" si="253"/>
        <v>24</v>
      </c>
      <c r="DU279" s="14">
        <f t="shared" si="248"/>
        <v>1</v>
      </c>
      <c r="DV279" s="14">
        <f t="shared" si="249"/>
        <v>0</v>
      </c>
      <c r="DW279" s="14">
        <f t="shared" si="254"/>
        <v>105</v>
      </c>
      <c r="DX279" s="14" t="str">
        <f t="shared" si="255"/>
        <v>AtkExt</v>
      </c>
      <c r="DY279" s="14">
        <f t="shared" si="256"/>
        <v>273</v>
      </c>
      <c r="DZ279" s="14">
        <f t="shared" si="257"/>
        <v>21.17</v>
      </c>
      <c r="EA279" s="14" t="str">
        <f t="shared" si="258"/>
        <v/>
      </c>
      <c r="EB279" s="14" t="str">
        <f t="shared" si="259"/>
        <v/>
      </c>
      <c r="EC279" s="14" t="str">
        <f t="shared" si="260"/>
        <v/>
      </c>
      <c r="ED279" s="14">
        <f t="shared" si="261"/>
        <v>15</v>
      </c>
      <c r="EE279" s="14">
        <f t="shared" si="262"/>
        <v>3</v>
      </c>
      <c r="EF279" s="14">
        <f t="shared" si="263"/>
        <v>24</v>
      </c>
      <c r="EG279" s="25" t="s">
        <v>509</v>
      </c>
      <c r="EH279" s="14">
        <f t="shared" si="264"/>
        <v>100</v>
      </c>
    </row>
    <row r="280" spans="100:138" ht="16.5" x14ac:dyDescent="0.2">
      <c r="CV280" s="13">
        <v>276</v>
      </c>
      <c r="CW280" s="14">
        <f t="shared" si="230"/>
        <v>38</v>
      </c>
      <c r="CX280" s="14">
        <f t="shared" si="231"/>
        <v>2</v>
      </c>
      <c r="CY280" s="14">
        <f t="shared" si="232"/>
        <v>2</v>
      </c>
      <c r="CZ280" s="14">
        <f t="shared" si="233"/>
        <v>4</v>
      </c>
      <c r="DA280" s="14">
        <f t="shared" si="234"/>
        <v>2043022</v>
      </c>
      <c r="DB280" s="13" t="str">
        <f t="shared" si="235"/>
        <v>70级守护灵紫色-头盔</v>
      </c>
      <c r="DC280" s="14">
        <f t="shared" si="236"/>
        <v>2</v>
      </c>
      <c r="DD280" s="14">
        <f t="shared" si="237"/>
        <v>3</v>
      </c>
      <c r="DE280" s="14">
        <f t="shared" si="238"/>
        <v>50</v>
      </c>
      <c r="DF280" s="14">
        <f t="shared" si="239"/>
        <v>50</v>
      </c>
      <c r="DG280" s="14">
        <f t="shared" si="240"/>
        <v>2</v>
      </c>
      <c r="DH280" s="14" t="str">
        <f t="shared" si="241"/>
        <v/>
      </c>
      <c r="DI280" s="14">
        <f t="shared" si="250"/>
        <v>53</v>
      </c>
      <c r="DJ280" s="14">
        <f t="shared" si="242"/>
        <v>0</v>
      </c>
      <c r="DK280" s="14">
        <f t="shared" si="243"/>
        <v>69</v>
      </c>
      <c r="DL280" s="14">
        <f t="shared" si="244"/>
        <v>0</v>
      </c>
      <c r="DM280" s="14">
        <f t="shared" si="245"/>
        <v>0</v>
      </c>
      <c r="DN280" s="14">
        <f t="shared" si="246"/>
        <v>5.36</v>
      </c>
      <c r="DO280" s="14">
        <f t="shared" si="247"/>
        <v>0</v>
      </c>
      <c r="DP280" s="14">
        <f t="shared" si="251"/>
        <v>15</v>
      </c>
      <c r="DQ280" s="14">
        <f t="shared" si="252"/>
        <v>3</v>
      </c>
      <c r="DR280" s="14">
        <f t="shared" si="253"/>
        <v>24</v>
      </c>
      <c r="DU280" s="14">
        <f t="shared" si="248"/>
        <v>2</v>
      </c>
      <c r="DV280" s="14">
        <f t="shared" si="249"/>
        <v>0</v>
      </c>
      <c r="DW280" s="14">
        <f t="shared" si="254"/>
        <v>53</v>
      </c>
      <c r="DX280" s="14" t="str">
        <f t="shared" si="255"/>
        <v>DefExt</v>
      </c>
      <c r="DY280" s="14">
        <f t="shared" si="256"/>
        <v>69</v>
      </c>
      <c r="DZ280" s="14">
        <f t="shared" si="257"/>
        <v>5.36</v>
      </c>
      <c r="EA280" s="14" t="str">
        <f t="shared" si="258"/>
        <v/>
      </c>
      <c r="EB280" s="14" t="str">
        <f t="shared" si="259"/>
        <v/>
      </c>
      <c r="EC280" s="14" t="str">
        <f t="shared" si="260"/>
        <v/>
      </c>
      <c r="ED280" s="14">
        <f t="shared" si="261"/>
        <v>15</v>
      </c>
      <c r="EE280" s="14">
        <f t="shared" si="262"/>
        <v>3</v>
      </c>
      <c r="EF280" s="14">
        <f t="shared" si="263"/>
        <v>24</v>
      </c>
      <c r="EG280" s="25" t="s">
        <v>509</v>
      </c>
      <c r="EH280" s="14">
        <f t="shared" si="264"/>
        <v>100</v>
      </c>
    </row>
    <row r="281" spans="100:138" ht="16.5" x14ac:dyDescent="0.2">
      <c r="CV281" s="13">
        <v>277</v>
      </c>
      <c r="CW281" s="14">
        <f t="shared" si="230"/>
        <v>38</v>
      </c>
      <c r="CX281" s="14">
        <f t="shared" si="231"/>
        <v>2</v>
      </c>
      <c r="CY281" s="14">
        <f t="shared" si="232"/>
        <v>3</v>
      </c>
      <c r="CZ281" s="14">
        <f t="shared" si="233"/>
        <v>4</v>
      </c>
      <c r="DA281" s="14">
        <f t="shared" si="234"/>
        <v>2043023</v>
      </c>
      <c r="DB281" s="13" t="str">
        <f t="shared" si="235"/>
        <v>70级守护灵紫色-肩甲</v>
      </c>
      <c r="DC281" s="14">
        <f t="shared" si="236"/>
        <v>2</v>
      </c>
      <c r="DD281" s="14">
        <f t="shared" si="237"/>
        <v>3</v>
      </c>
      <c r="DE281" s="14">
        <f t="shared" si="238"/>
        <v>50</v>
      </c>
      <c r="DF281" s="14">
        <f t="shared" si="239"/>
        <v>50</v>
      </c>
      <c r="DG281" s="14">
        <f t="shared" si="240"/>
        <v>3</v>
      </c>
      <c r="DH281" s="14" t="str">
        <f t="shared" si="241"/>
        <v/>
      </c>
      <c r="DI281" s="14">
        <f t="shared" si="250"/>
        <v>79</v>
      </c>
      <c r="DJ281" s="14">
        <f t="shared" si="242"/>
        <v>0</v>
      </c>
      <c r="DK281" s="14">
        <f t="shared" si="243"/>
        <v>34</v>
      </c>
      <c r="DL281" s="14">
        <f t="shared" si="244"/>
        <v>684</v>
      </c>
      <c r="DM281" s="14">
        <f t="shared" si="245"/>
        <v>0</v>
      </c>
      <c r="DN281" s="14">
        <f t="shared" si="246"/>
        <v>2.68</v>
      </c>
      <c r="DO281" s="14">
        <f t="shared" si="247"/>
        <v>52.66</v>
      </c>
      <c r="DP281" s="14">
        <f t="shared" si="251"/>
        <v>15</v>
      </c>
      <c r="DQ281" s="14">
        <f t="shared" si="252"/>
        <v>3</v>
      </c>
      <c r="DR281" s="14">
        <f t="shared" si="253"/>
        <v>24</v>
      </c>
      <c r="DU281" s="14">
        <f t="shared" si="248"/>
        <v>2</v>
      </c>
      <c r="DV281" s="14">
        <f t="shared" si="249"/>
        <v>3</v>
      </c>
      <c r="DW281" s="14">
        <f t="shared" si="254"/>
        <v>79</v>
      </c>
      <c r="DX281" s="14" t="str">
        <f t="shared" si="255"/>
        <v>DefExt</v>
      </c>
      <c r="DY281" s="14">
        <f t="shared" si="256"/>
        <v>34</v>
      </c>
      <c r="DZ281" s="14">
        <f t="shared" si="257"/>
        <v>2.68</v>
      </c>
      <c r="EA281" s="14" t="str">
        <f t="shared" si="258"/>
        <v>HPExt</v>
      </c>
      <c r="EB281" s="14">
        <f t="shared" si="259"/>
        <v>684</v>
      </c>
      <c r="EC281" s="14">
        <f t="shared" si="260"/>
        <v>52.66</v>
      </c>
      <c r="ED281" s="14">
        <f t="shared" si="261"/>
        <v>15</v>
      </c>
      <c r="EE281" s="14">
        <f t="shared" si="262"/>
        <v>3</v>
      </c>
      <c r="EF281" s="14">
        <f t="shared" si="263"/>
        <v>24</v>
      </c>
      <c r="EG281" s="25" t="s">
        <v>509</v>
      </c>
      <c r="EH281" s="14">
        <f t="shared" si="264"/>
        <v>100</v>
      </c>
    </row>
    <row r="282" spans="100:138" ht="16.5" x14ac:dyDescent="0.2">
      <c r="CV282" s="13">
        <v>278</v>
      </c>
      <c r="CW282" s="14">
        <f t="shared" si="230"/>
        <v>38</v>
      </c>
      <c r="CX282" s="14">
        <f t="shared" si="231"/>
        <v>2</v>
      </c>
      <c r="CY282" s="14">
        <f t="shared" si="232"/>
        <v>4</v>
      </c>
      <c r="CZ282" s="14">
        <f t="shared" si="233"/>
        <v>4</v>
      </c>
      <c r="DA282" s="14">
        <f t="shared" si="234"/>
        <v>2043024</v>
      </c>
      <c r="DB282" s="13" t="str">
        <f t="shared" si="235"/>
        <v>70级守护灵紫色-衣服</v>
      </c>
      <c r="DC282" s="14">
        <f t="shared" si="236"/>
        <v>2</v>
      </c>
      <c r="DD282" s="14">
        <f t="shared" si="237"/>
        <v>3</v>
      </c>
      <c r="DE282" s="14">
        <f t="shared" si="238"/>
        <v>50</v>
      </c>
      <c r="DF282" s="14">
        <f t="shared" si="239"/>
        <v>50</v>
      </c>
      <c r="DG282" s="14">
        <f t="shared" si="240"/>
        <v>4</v>
      </c>
      <c r="DH282" s="14" t="str">
        <f t="shared" si="241"/>
        <v/>
      </c>
      <c r="DI282" s="14">
        <f t="shared" si="250"/>
        <v>53</v>
      </c>
      <c r="DJ282" s="14">
        <f t="shared" si="242"/>
        <v>0</v>
      </c>
      <c r="DK282" s="14">
        <f t="shared" si="243"/>
        <v>69</v>
      </c>
      <c r="DL282" s="14">
        <f t="shared" si="244"/>
        <v>0</v>
      </c>
      <c r="DM282" s="14">
        <f t="shared" si="245"/>
        <v>0</v>
      </c>
      <c r="DN282" s="14">
        <f t="shared" si="246"/>
        <v>5.36</v>
      </c>
      <c r="DO282" s="14">
        <f t="shared" si="247"/>
        <v>0</v>
      </c>
      <c r="DP282" s="14">
        <f t="shared" si="251"/>
        <v>15</v>
      </c>
      <c r="DQ282" s="14">
        <f t="shared" si="252"/>
        <v>3</v>
      </c>
      <c r="DR282" s="14">
        <f t="shared" si="253"/>
        <v>24</v>
      </c>
      <c r="DU282" s="14">
        <f t="shared" si="248"/>
        <v>2</v>
      </c>
      <c r="DV282" s="14">
        <f t="shared" si="249"/>
        <v>0</v>
      </c>
      <c r="DW282" s="14">
        <f t="shared" si="254"/>
        <v>53</v>
      </c>
      <c r="DX282" s="14" t="str">
        <f t="shared" si="255"/>
        <v>DefExt</v>
      </c>
      <c r="DY282" s="14">
        <f t="shared" si="256"/>
        <v>69</v>
      </c>
      <c r="DZ282" s="14">
        <f t="shared" si="257"/>
        <v>5.36</v>
      </c>
      <c r="EA282" s="14" t="str">
        <f t="shared" si="258"/>
        <v/>
      </c>
      <c r="EB282" s="14" t="str">
        <f t="shared" si="259"/>
        <v/>
      </c>
      <c r="EC282" s="14" t="str">
        <f t="shared" si="260"/>
        <v/>
      </c>
      <c r="ED282" s="14">
        <f t="shared" si="261"/>
        <v>15</v>
      </c>
      <c r="EE282" s="14">
        <f t="shared" si="262"/>
        <v>3</v>
      </c>
      <c r="EF282" s="14">
        <f t="shared" si="263"/>
        <v>24</v>
      </c>
      <c r="EG282" s="25" t="s">
        <v>509</v>
      </c>
      <c r="EH282" s="14">
        <f t="shared" si="264"/>
        <v>100</v>
      </c>
    </row>
    <row r="283" spans="100:138" ht="16.5" x14ac:dyDescent="0.2">
      <c r="CV283" s="13">
        <v>279</v>
      </c>
      <c r="CW283" s="14">
        <f t="shared" si="230"/>
        <v>38</v>
      </c>
      <c r="CX283" s="14">
        <f t="shared" si="231"/>
        <v>2</v>
      </c>
      <c r="CY283" s="14">
        <f t="shared" si="232"/>
        <v>5</v>
      </c>
      <c r="CZ283" s="14">
        <f t="shared" si="233"/>
        <v>4</v>
      </c>
      <c r="DA283" s="14">
        <f t="shared" si="234"/>
        <v>2043025</v>
      </c>
      <c r="DB283" s="13" t="str">
        <f t="shared" si="235"/>
        <v>70级守护灵紫色-鞋子</v>
      </c>
      <c r="DC283" s="14">
        <f t="shared" si="236"/>
        <v>2</v>
      </c>
      <c r="DD283" s="14">
        <f t="shared" si="237"/>
        <v>3</v>
      </c>
      <c r="DE283" s="14">
        <f t="shared" si="238"/>
        <v>50</v>
      </c>
      <c r="DF283" s="14">
        <f t="shared" si="239"/>
        <v>50</v>
      </c>
      <c r="DG283" s="14">
        <f t="shared" si="240"/>
        <v>5</v>
      </c>
      <c r="DH283" s="14" t="str">
        <f t="shared" si="241"/>
        <v/>
      </c>
      <c r="DI283" s="14">
        <f t="shared" si="250"/>
        <v>105</v>
      </c>
      <c r="DJ283" s="14">
        <f t="shared" si="242"/>
        <v>0</v>
      </c>
      <c r="DK283" s="14">
        <f t="shared" si="243"/>
        <v>0</v>
      </c>
      <c r="DL283" s="14">
        <f t="shared" si="244"/>
        <v>1368</v>
      </c>
      <c r="DM283" s="14">
        <f t="shared" si="245"/>
        <v>0</v>
      </c>
      <c r="DN283" s="14">
        <f t="shared" si="246"/>
        <v>0</v>
      </c>
      <c r="DO283" s="14">
        <f t="shared" si="247"/>
        <v>105.32</v>
      </c>
      <c r="DP283" s="14">
        <f t="shared" si="251"/>
        <v>15</v>
      </c>
      <c r="DQ283" s="14">
        <f t="shared" si="252"/>
        <v>3</v>
      </c>
      <c r="DR283" s="14">
        <f t="shared" si="253"/>
        <v>24</v>
      </c>
      <c r="DU283" s="14">
        <f t="shared" si="248"/>
        <v>3</v>
      </c>
      <c r="DV283" s="14">
        <f t="shared" si="249"/>
        <v>0</v>
      </c>
      <c r="DW283" s="14">
        <f t="shared" si="254"/>
        <v>105</v>
      </c>
      <c r="DX283" s="14" t="str">
        <f t="shared" si="255"/>
        <v>HPExt</v>
      </c>
      <c r="DY283" s="14">
        <f t="shared" si="256"/>
        <v>1368</v>
      </c>
      <c r="DZ283" s="14">
        <f t="shared" si="257"/>
        <v>105.32</v>
      </c>
      <c r="EA283" s="14" t="str">
        <f t="shared" si="258"/>
        <v/>
      </c>
      <c r="EB283" s="14" t="str">
        <f t="shared" si="259"/>
        <v/>
      </c>
      <c r="EC283" s="14" t="str">
        <f t="shared" si="260"/>
        <v/>
      </c>
      <c r="ED283" s="14">
        <f t="shared" si="261"/>
        <v>15</v>
      </c>
      <c r="EE283" s="14">
        <f t="shared" si="262"/>
        <v>3</v>
      </c>
      <c r="EF283" s="14">
        <f t="shared" si="263"/>
        <v>24</v>
      </c>
      <c r="EG283" s="25" t="s">
        <v>509</v>
      </c>
      <c r="EH283" s="14">
        <f t="shared" si="264"/>
        <v>100</v>
      </c>
    </row>
    <row r="284" spans="100:138" ht="16.5" x14ac:dyDescent="0.2">
      <c r="CV284" s="13">
        <v>280</v>
      </c>
      <c r="CW284" s="14">
        <f t="shared" si="230"/>
        <v>38</v>
      </c>
      <c r="CX284" s="14">
        <f t="shared" si="231"/>
        <v>2</v>
      </c>
      <c r="CY284" s="14">
        <f t="shared" si="232"/>
        <v>6</v>
      </c>
      <c r="CZ284" s="14">
        <f t="shared" si="233"/>
        <v>4</v>
      </c>
      <c r="DA284" s="14">
        <f t="shared" si="234"/>
        <v>2043026</v>
      </c>
      <c r="DB284" s="13" t="str">
        <f t="shared" si="235"/>
        <v>70级守护灵紫色-护手</v>
      </c>
      <c r="DC284" s="14">
        <f t="shared" si="236"/>
        <v>2</v>
      </c>
      <c r="DD284" s="14">
        <f t="shared" si="237"/>
        <v>3</v>
      </c>
      <c r="DE284" s="14">
        <f t="shared" si="238"/>
        <v>50</v>
      </c>
      <c r="DF284" s="14">
        <f t="shared" si="239"/>
        <v>50</v>
      </c>
      <c r="DG284" s="14">
        <f t="shared" si="240"/>
        <v>6</v>
      </c>
      <c r="DH284" s="14" t="str">
        <f t="shared" si="241"/>
        <v/>
      </c>
      <c r="DI284" s="14">
        <f t="shared" si="250"/>
        <v>105</v>
      </c>
      <c r="DJ284" s="14">
        <f t="shared" si="242"/>
        <v>0</v>
      </c>
      <c r="DK284" s="14">
        <f t="shared" si="243"/>
        <v>0</v>
      </c>
      <c r="DL284" s="14">
        <f t="shared" si="244"/>
        <v>1368</v>
      </c>
      <c r="DM284" s="14">
        <f t="shared" si="245"/>
        <v>0</v>
      </c>
      <c r="DN284" s="14">
        <f t="shared" si="246"/>
        <v>0</v>
      </c>
      <c r="DO284" s="14">
        <f t="shared" si="247"/>
        <v>105.32</v>
      </c>
      <c r="DP284" s="14">
        <f t="shared" si="251"/>
        <v>15</v>
      </c>
      <c r="DQ284" s="14">
        <f t="shared" si="252"/>
        <v>3</v>
      </c>
      <c r="DR284" s="14">
        <f t="shared" si="253"/>
        <v>24</v>
      </c>
      <c r="DU284" s="14">
        <f t="shared" si="248"/>
        <v>3</v>
      </c>
      <c r="DV284" s="14">
        <f t="shared" si="249"/>
        <v>0</v>
      </c>
      <c r="DW284" s="14">
        <f t="shared" si="254"/>
        <v>105</v>
      </c>
      <c r="DX284" s="14" t="str">
        <f t="shared" si="255"/>
        <v>HPExt</v>
      </c>
      <c r="DY284" s="14">
        <f t="shared" si="256"/>
        <v>1368</v>
      </c>
      <c r="DZ284" s="14">
        <f t="shared" si="257"/>
        <v>105.32</v>
      </c>
      <c r="EA284" s="14" t="str">
        <f t="shared" si="258"/>
        <v/>
      </c>
      <c r="EB284" s="14" t="str">
        <f t="shared" si="259"/>
        <v/>
      </c>
      <c r="EC284" s="14" t="str">
        <f t="shared" si="260"/>
        <v/>
      </c>
      <c r="ED284" s="14">
        <f t="shared" si="261"/>
        <v>15</v>
      </c>
      <c r="EE284" s="14">
        <f t="shared" si="262"/>
        <v>3</v>
      </c>
      <c r="EF284" s="14">
        <f t="shared" si="263"/>
        <v>24</v>
      </c>
      <c r="EG284" s="25" t="s">
        <v>509</v>
      </c>
      <c r="EH284" s="14">
        <f t="shared" si="264"/>
        <v>100</v>
      </c>
    </row>
    <row r="285" spans="100:138" ht="16.5" x14ac:dyDescent="0.2">
      <c r="CV285" s="13">
        <v>281</v>
      </c>
      <c r="CW285" s="14">
        <f t="shared" si="230"/>
        <v>38</v>
      </c>
      <c r="CX285" s="14">
        <f t="shared" si="231"/>
        <v>2</v>
      </c>
      <c r="CY285" s="14">
        <f t="shared" si="232"/>
        <v>7</v>
      </c>
      <c r="CZ285" s="14">
        <f t="shared" si="233"/>
        <v>4</v>
      </c>
      <c r="DA285" s="14">
        <f t="shared" si="234"/>
        <v>2043027</v>
      </c>
      <c r="DB285" s="13" t="str">
        <f t="shared" si="235"/>
        <v>70级守护灵紫色-项链</v>
      </c>
      <c r="DC285" s="14">
        <f t="shared" si="236"/>
        <v>2</v>
      </c>
      <c r="DD285" s="14">
        <f t="shared" si="237"/>
        <v>3</v>
      </c>
      <c r="DE285" s="14">
        <f t="shared" si="238"/>
        <v>50</v>
      </c>
      <c r="DF285" s="14">
        <f t="shared" si="239"/>
        <v>50</v>
      </c>
      <c r="DG285" s="14">
        <f t="shared" si="240"/>
        <v>7</v>
      </c>
      <c r="DH285" s="14" t="str">
        <f t="shared" si="241"/>
        <v/>
      </c>
      <c r="DI285" s="14">
        <f t="shared" si="250"/>
        <v>79</v>
      </c>
      <c r="DJ285" s="14">
        <f t="shared" si="242"/>
        <v>91</v>
      </c>
      <c r="DK285" s="14">
        <f t="shared" si="243"/>
        <v>57</v>
      </c>
      <c r="DL285" s="14">
        <f t="shared" si="244"/>
        <v>0</v>
      </c>
      <c r="DM285" s="14">
        <f t="shared" si="245"/>
        <v>7.06</v>
      </c>
      <c r="DN285" s="14">
        <f t="shared" si="246"/>
        <v>4.46</v>
      </c>
      <c r="DO285" s="14">
        <f t="shared" si="247"/>
        <v>0</v>
      </c>
      <c r="DP285" s="14">
        <f t="shared" si="251"/>
        <v>15</v>
      </c>
      <c r="DQ285" s="14">
        <f t="shared" si="252"/>
        <v>3</v>
      </c>
      <c r="DR285" s="14">
        <f t="shared" si="253"/>
        <v>24</v>
      </c>
      <c r="DU285" s="14">
        <f t="shared" si="248"/>
        <v>1</v>
      </c>
      <c r="DV285" s="14">
        <f t="shared" si="249"/>
        <v>2</v>
      </c>
      <c r="DW285" s="14">
        <f t="shared" si="254"/>
        <v>79</v>
      </c>
      <c r="DX285" s="14" t="str">
        <f t="shared" si="255"/>
        <v>AtkExt</v>
      </c>
      <c r="DY285" s="14">
        <f t="shared" si="256"/>
        <v>91</v>
      </c>
      <c r="DZ285" s="14">
        <f t="shared" si="257"/>
        <v>7.06</v>
      </c>
      <c r="EA285" s="14" t="str">
        <f t="shared" si="258"/>
        <v>DefExt</v>
      </c>
      <c r="EB285" s="14">
        <f t="shared" si="259"/>
        <v>57</v>
      </c>
      <c r="EC285" s="14">
        <f t="shared" si="260"/>
        <v>4.46</v>
      </c>
      <c r="ED285" s="14">
        <f t="shared" si="261"/>
        <v>15</v>
      </c>
      <c r="EE285" s="14">
        <f t="shared" si="262"/>
        <v>3</v>
      </c>
      <c r="EF285" s="14">
        <f t="shared" si="263"/>
        <v>24</v>
      </c>
      <c r="EG285" s="25" t="s">
        <v>509</v>
      </c>
      <c r="EH285" s="14">
        <f t="shared" si="264"/>
        <v>100</v>
      </c>
    </row>
    <row r="286" spans="100:138" ht="16.5" x14ac:dyDescent="0.2">
      <c r="CV286" s="13">
        <v>282</v>
      </c>
      <c r="CW286" s="14">
        <f t="shared" si="230"/>
        <v>38</v>
      </c>
      <c r="CX286" s="14">
        <f t="shared" si="231"/>
        <v>2</v>
      </c>
      <c r="CY286" s="14">
        <f t="shared" si="232"/>
        <v>8</v>
      </c>
      <c r="CZ286" s="14">
        <f t="shared" si="233"/>
        <v>4</v>
      </c>
      <c r="DA286" s="14">
        <f t="shared" si="234"/>
        <v>2043028</v>
      </c>
      <c r="DB286" s="13" t="str">
        <f t="shared" si="235"/>
        <v>70级守护灵紫色-戒指</v>
      </c>
      <c r="DC286" s="14">
        <f t="shared" si="236"/>
        <v>2</v>
      </c>
      <c r="DD286" s="14">
        <f t="shared" si="237"/>
        <v>3</v>
      </c>
      <c r="DE286" s="14">
        <f t="shared" si="238"/>
        <v>50</v>
      </c>
      <c r="DF286" s="14">
        <f t="shared" si="239"/>
        <v>50</v>
      </c>
      <c r="DG286" s="14">
        <f t="shared" si="240"/>
        <v>8</v>
      </c>
      <c r="DH286" s="14" t="str">
        <f t="shared" si="241"/>
        <v/>
      </c>
      <c r="DI286" s="14">
        <f t="shared" si="250"/>
        <v>123</v>
      </c>
      <c r="DJ286" s="14">
        <f t="shared" si="242"/>
        <v>91</v>
      </c>
      <c r="DK286" s="14">
        <f t="shared" si="243"/>
        <v>0</v>
      </c>
      <c r="DL286" s="14">
        <f t="shared" si="244"/>
        <v>1140</v>
      </c>
      <c r="DM286" s="14">
        <f t="shared" si="245"/>
        <v>7.06</v>
      </c>
      <c r="DN286" s="14">
        <f t="shared" si="246"/>
        <v>0</v>
      </c>
      <c r="DO286" s="14">
        <f t="shared" si="247"/>
        <v>87.76</v>
      </c>
      <c r="DP286" s="14">
        <f t="shared" si="251"/>
        <v>15</v>
      </c>
      <c r="DQ286" s="14">
        <f t="shared" si="252"/>
        <v>3</v>
      </c>
      <c r="DR286" s="14">
        <f t="shared" si="253"/>
        <v>24</v>
      </c>
      <c r="DU286" s="14">
        <f t="shared" si="248"/>
        <v>1</v>
      </c>
      <c r="DV286" s="14">
        <f t="shared" si="249"/>
        <v>3</v>
      </c>
      <c r="DW286" s="14">
        <f t="shared" si="254"/>
        <v>123</v>
      </c>
      <c r="DX286" s="14" t="str">
        <f t="shared" si="255"/>
        <v>AtkExt</v>
      </c>
      <c r="DY286" s="14">
        <f t="shared" si="256"/>
        <v>91</v>
      </c>
      <c r="DZ286" s="14">
        <f t="shared" si="257"/>
        <v>7.06</v>
      </c>
      <c r="EA286" s="14" t="str">
        <f t="shared" si="258"/>
        <v>HPExt</v>
      </c>
      <c r="EB286" s="14">
        <f t="shared" si="259"/>
        <v>1140</v>
      </c>
      <c r="EC286" s="14">
        <f t="shared" si="260"/>
        <v>87.76</v>
      </c>
      <c r="ED286" s="14">
        <f t="shared" si="261"/>
        <v>15</v>
      </c>
      <c r="EE286" s="14">
        <f t="shared" si="262"/>
        <v>3</v>
      </c>
      <c r="EF286" s="14">
        <f t="shared" si="263"/>
        <v>24</v>
      </c>
      <c r="EG286" s="25" t="s">
        <v>509</v>
      </c>
      <c r="EH286" s="14">
        <f t="shared" si="264"/>
        <v>100</v>
      </c>
    </row>
    <row r="287" spans="100:138" ht="16.5" x14ac:dyDescent="0.2">
      <c r="CV287" s="13">
        <v>283</v>
      </c>
      <c r="CW287" s="14">
        <f t="shared" si="230"/>
        <v>39</v>
      </c>
      <c r="CX287" s="14">
        <f t="shared" si="231"/>
        <v>1</v>
      </c>
      <c r="CY287" s="14">
        <f t="shared" si="232"/>
        <v>1</v>
      </c>
      <c r="CZ287" s="14">
        <f t="shared" si="233"/>
        <v>4</v>
      </c>
      <c r="DA287" s="14">
        <f t="shared" si="234"/>
        <v>2044011</v>
      </c>
      <c r="DB287" s="13" t="str">
        <f t="shared" si="235"/>
        <v>70级寄灵人橙色-武器</v>
      </c>
      <c r="DC287" s="14">
        <f t="shared" si="236"/>
        <v>1</v>
      </c>
      <c r="DD287" s="14">
        <f t="shared" si="237"/>
        <v>4</v>
      </c>
      <c r="DE287" s="14">
        <f t="shared" si="238"/>
        <v>60</v>
      </c>
      <c r="DF287" s="14">
        <f t="shared" si="239"/>
        <v>60</v>
      </c>
      <c r="DG287" s="14">
        <f t="shared" si="240"/>
        <v>1</v>
      </c>
      <c r="DH287" s="14" t="str">
        <f t="shared" si="241"/>
        <v/>
      </c>
      <c r="DI287" s="14">
        <f t="shared" si="250"/>
        <v>157</v>
      </c>
      <c r="DJ287" s="14">
        <f t="shared" si="242"/>
        <v>513</v>
      </c>
      <c r="DK287" s="14">
        <f t="shared" si="243"/>
        <v>0</v>
      </c>
      <c r="DL287" s="14">
        <f t="shared" si="244"/>
        <v>0</v>
      </c>
      <c r="DM287" s="14">
        <f t="shared" si="245"/>
        <v>31.5</v>
      </c>
      <c r="DN287" s="14">
        <f t="shared" si="246"/>
        <v>0</v>
      </c>
      <c r="DO287" s="14">
        <f t="shared" si="247"/>
        <v>0</v>
      </c>
      <c r="DP287" s="14">
        <f t="shared" si="251"/>
        <v>16</v>
      </c>
      <c r="DQ287" s="14">
        <f t="shared" si="252"/>
        <v>4</v>
      </c>
      <c r="DR287" s="14">
        <f t="shared" si="253"/>
        <v>14</v>
      </c>
      <c r="DU287" s="14">
        <f t="shared" si="248"/>
        <v>1</v>
      </c>
      <c r="DV287" s="14">
        <f t="shared" si="249"/>
        <v>0</v>
      </c>
      <c r="DW287" s="14">
        <f t="shared" si="254"/>
        <v>157</v>
      </c>
      <c r="DX287" s="14" t="str">
        <f t="shared" si="255"/>
        <v>AtkExt</v>
      </c>
      <c r="DY287" s="14">
        <f t="shared" si="256"/>
        <v>513</v>
      </c>
      <c r="DZ287" s="14">
        <f t="shared" si="257"/>
        <v>31.5</v>
      </c>
      <c r="EA287" s="14" t="str">
        <f t="shared" si="258"/>
        <v/>
      </c>
      <c r="EB287" s="14" t="str">
        <f t="shared" si="259"/>
        <v/>
      </c>
      <c r="EC287" s="14" t="str">
        <f t="shared" si="260"/>
        <v/>
      </c>
      <c r="ED287" s="14">
        <f t="shared" si="261"/>
        <v>16</v>
      </c>
      <c r="EE287" s="14">
        <f t="shared" si="262"/>
        <v>4</v>
      </c>
      <c r="EF287" s="14">
        <f t="shared" si="263"/>
        <v>14</v>
      </c>
      <c r="EG287" s="25" t="s">
        <v>509</v>
      </c>
      <c r="EH287" s="14">
        <f t="shared" si="264"/>
        <v>200</v>
      </c>
    </row>
    <row r="288" spans="100:138" ht="16.5" x14ac:dyDescent="0.2">
      <c r="CV288" s="13">
        <v>284</v>
      </c>
      <c r="CW288" s="14">
        <f t="shared" si="230"/>
        <v>39</v>
      </c>
      <c r="CX288" s="14">
        <f t="shared" si="231"/>
        <v>1</v>
      </c>
      <c r="CY288" s="14">
        <f t="shared" si="232"/>
        <v>2</v>
      </c>
      <c r="CZ288" s="14">
        <f t="shared" si="233"/>
        <v>4</v>
      </c>
      <c r="DA288" s="14">
        <f t="shared" si="234"/>
        <v>2044012</v>
      </c>
      <c r="DB288" s="13" t="str">
        <f t="shared" si="235"/>
        <v>70级寄灵人橙色-头盔</v>
      </c>
      <c r="DC288" s="14">
        <f t="shared" si="236"/>
        <v>1</v>
      </c>
      <c r="DD288" s="14">
        <f t="shared" si="237"/>
        <v>4</v>
      </c>
      <c r="DE288" s="14">
        <f t="shared" si="238"/>
        <v>60</v>
      </c>
      <c r="DF288" s="14">
        <f t="shared" si="239"/>
        <v>60</v>
      </c>
      <c r="DG288" s="14">
        <f t="shared" si="240"/>
        <v>2</v>
      </c>
      <c r="DH288" s="14" t="str">
        <f t="shared" si="241"/>
        <v/>
      </c>
      <c r="DI288" s="14">
        <f t="shared" si="250"/>
        <v>79</v>
      </c>
      <c r="DJ288" s="14">
        <f t="shared" si="242"/>
        <v>0</v>
      </c>
      <c r="DK288" s="14">
        <f t="shared" si="243"/>
        <v>129</v>
      </c>
      <c r="DL288" s="14">
        <f t="shared" si="244"/>
        <v>0</v>
      </c>
      <c r="DM288" s="14">
        <f t="shared" si="245"/>
        <v>0</v>
      </c>
      <c r="DN288" s="14">
        <f t="shared" si="246"/>
        <v>7.95</v>
      </c>
      <c r="DO288" s="14">
        <f t="shared" si="247"/>
        <v>0</v>
      </c>
      <c r="DP288" s="14">
        <f t="shared" si="251"/>
        <v>16</v>
      </c>
      <c r="DQ288" s="14">
        <f t="shared" si="252"/>
        <v>4</v>
      </c>
      <c r="DR288" s="14">
        <f t="shared" si="253"/>
        <v>14</v>
      </c>
      <c r="DU288" s="14">
        <f t="shared" si="248"/>
        <v>2</v>
      </c>
      <c r="DV288" s="14">
        <f t="shared" si="249"/>
        <v>0</v>
      </c>
      <c r="DW288" s="14">
        <f t="shared" si="254"/>
        <v>79</v>
      </c>
      <c r="DX288" s="14" t="str">
        <f t="shared" si="255"/>
        <v>DefExt</v>
      </c>
      <c r="DY288" s="14">
        <f t="shared" si="256"/>
        <v>129</v>
      </c>
      <c r="DZ288" s="14">
        <f t="shared" si="257"/>
        <v>7.95</v>
      </c>
      <c r="EA288" s="14" t="str">
        <f t="shared" si="258"/>
        <v/>
      </c>
      <c r="EB288" s="14" t="str">
        <f t="shared" si="259"/>
        <v/>
      </c>
      <c r="EC288" s="14" t="str">
        <f t="shared" si="260"/>
        <v/>
      </c>
      <c r="ED288" s="14">
        <f t="shared" si="261"/>
        <v>16</v>
      </c>
      <c r="EE288" s="14">
        <f t="shared" si="262"/>
        <v>4</v>
      </c>
      <c r="EF288" s="14">
        <f t="shared" si="263"/>
        <v>14</v>
      </c>
      <c r="EG288" s="25" t="s">
        <v>509</v>
      </c>
      <c r="EH288" s="14">
        <f t="shared" si="264"/>
        <v>200</v>
      </c>
    </row>
    <row r="289" spans="100:138" ht="16.5" x14ac:dyDescent="0.2">
      <c r="CV289" s="13">
        <v>285</v>
      </c>
      <c r="CW289" s="14">
        <f t="shared" si="230"/>
        <v>39</v>
      </c>
      <c r="CX289" s="14">
        <f t="shared" si="231"/>
        <v>1</v>
      </c>
      <c r="CY289" s="14">
        <f t="shared" si="232"/>
        <v>3</v>
      </c>
      <c r="CZ289" s="14">
        <f t="shared" si="233"/>
        <v>4</v>
      </c>
      <c r="DA289" s="14">
        <f t="shared" si="234"/>
        <v>2044013</v>
      </c>
      <c r="DB289" s="13" t="str">
        <f t="shared" si="235"/>
        <v>70级寄灵人橙色-肩甲</v>
      </c>
      <c r="DC289" s="14">
        <f t="shared" si="236"/>
        <v>1</v>
      </c>
      <c r="DD289" s="14">
        <f t="shared" si="237"/>
        <v>4</v>
      </c>
      <c r="DE289" s="14">
        <f t="shared" si="238"/>
        <v>60</v>
      </c>
      <c r="DF289" s="14">
        <f t="shared" si="239"/>
        <v>60</v>
      </c>
      <c r="DG289" s="14">
        <f t="shared" si="240"/>
        <v>3</v>
      </c>
      <c r="DH289" s="14" t="str">
        <f t="shared" si="241"/>
        <v/>
      </c>
      <c r="DI289" s="14">
        <f t="shared" si="250"/>
        <v>79</v>
      </c>
      <c r="DJ289" s="14">
        <f t="shared" si="242"/>
        <v>0</v>
      </c>
      <c r="DK289" s="14">
        <f t="shared" si="243"/>
        <v>65</v>
      </c>
      <c r="DL289" s="14">
        <f t="shared" si="244"/>
        <v>641</v>
      </c>
      <c r="DM289" s="14">
        <f t="shared" si="245"/>
        <v>0</v>
      </c>
      <c r="DN289" s="14">
        <f t="shared" si="246"/>
        <v>3.98</v>
      </c>
      <c r="DO289" s="14">
        <f t="shared" si="247"/>
        <v>39.380000000000003</v>
      </c>
      <c r="DP289" s="14">
        <f t="shared" si="251"/>
        <v>16</v>
      </c>
      <c r="DQ289" s="14">
        <f t="shared" si="252"/>
        <v>4</v>
      </c>
      <c r="DR289" s="14">
        <f t="shared" si="253"/>
        <v>14</v>
      </c>
      <c r="DU289" s="14">
        <f t="shared" si="248"/>
        <v>2</v>
      </c>
      <c r="DV289" s="14">
        <f t="shared" si="249"/>
        <v>3</v>
      </c>
      <c r="DW289" s="14">
        <f t="shared" si="254"/>
        <v>79</v>
      </c>
      <c r="DX289" s="14" t="str">
        <f t="shared" si="255"/>
        <v>DefExt</v>
      </c>
      <c r="DY289" s="14">
        <f t="shared" si="256"/>
        <v>65</v>
      </c>
      <c r="DZ289" s="14">
        <f t="shared" si="257"/>
        <v>3.98</v>
      </c>
      <c r="EA289" s="14" t="str">
        <f t="shared" si="258"/>
        <v>HPExt</v>
      </c>
      <c r="EB289" s="14">
        <f t="shared" si="259"/>
        <v>641</v>
      </c>
      <c r="EC289" s="14">
        <f t="shared" si="260"/>
        <v>39.380000000000003</v>
      </c>
      <c r="ED289" s="14">
        <f t="shared" si="261"/>
        <v>16</v>
      </c>
      <c r="EE289" s="14">
        <f t="shared" si="262"/>
        <v>4</v>
      </c>
      <c r="EF289" s="14">
        <f t="shared" si="263"/>
        <v>14</v>
      </c>
      <c r="EG289" s="25" t="s">
        <v>509</v>
      </c>
      <c r="EH289" s="14">
        <f t="shared" si="264"/>
        <v>200</v>
      </c>
    </row>
    <row r="290" spans="100:138" ht="16.5" x14ac:dyDescent="0.2">
      <c r="CV290" s="13">
        <v>286</v>
      </c>
      <c r="CW290" s="14">
        <f t="shared" si="230"/>
        <v>39</v>
      </c>
      <c r="CX290" s="14">
        <f t="shared" si="231"/>
        <v>1</v>
      </c>
      <c r="CY290" s="14">
        <f t="shared" si="232"/>
        <v>4</v>
      </c>
      <c r="CZ290" s="14">
        <f t="shared" si="233"/>
        <v>4</v>
      </c>
      <c r="DA290" s="14">
        <f t="shared" si="234"/>
        <v>2044014</v>
      </c>
      <c r="DB290" s="13" t="str">
        <f t="shared" si="235"/>
        <v>70级寄灵人橙色-衣服</v>
      </c>
      <c r="DC290" s="14">
        <f t="shared" si="236"/>
        <v>1</v>
      </c>
      <c r="DD290" s="14">
        <f t="shared" si="237"/>
        <v>4</v>
      </c>
      <c r="DE290" s="14">
        <f t="shared" si="238"/>
        <v>60</v>
      </c>
      <c r="DF290" s="14">
        <f t="shared" si="239"/>
        <v>60</v>
      </c>
      <c r="DG290" s="14">
        <f t="shared" si="240"/>
        <v>4</v>
      </c>
      <c r="DH290" s="14" t="str">
        <f t="shared" si="241"/>
        <v/>
      </c>
      <c r="DI290" s="14">
        <f t="shared" si="250"/>
        <v>79</v>
      </c>
      <c r="DJ290" s="14">
        <f t="shared" si="242"/>
        <v>0</v>
      </c>
      <c r="DK290" s="14">
        <f t="shared" si="243"/>
        <v>129</v>
      </c>
      <c r="DL290" s="14">
        <f t="shared" si="244"/>
        <v>0</v>
      </c>
      <c r="DM290" s="14">
        <f t="shared" si="245"/>
        <v>0</v>
      </c>
      <c r="DN290" s="14">
        <f t="shared" si="246"/>
        <v>7.95</v>
      </c>
      <c r="DO290" s="14">
        <f t="shared" si="247"/>
        <v>0</v>
      </c>
      <c r="DP290" s="14">
        <f t="shared" si="251"/>
        <v>16</v>
      </c>
      <c r="DQ290" s="14">
        <f t="shared" si="252"/>
        <v>4</v>
      </c>
      <c r="DR290" s="14">
        <f t="shared" si="253"/>
        <v>14</v>
      </c>
      <c r="DU290" s="14">
        <f t="shared" si="248"/>
        <v>2</v>
      </c>
      <c r="DV290" s="14">
        <f t="shared" si="249"/>
        <v>0</v>
      </c>
      <c r="DW290" s="14">
        <f t="shared" si="254"/>
        <v>79</v>
      </c>
      <c r="DX290" s="14" t="str">
        <f t="shared" si="255"/>
        <v>DefExt</v>
      </c>
      <c r="DY290" s="14">
        <f t="shared" si="256"/>
        <v>129</v>
      </c>
      <c r="DZ290" s="14">
        <f t="shared" si="257"/>
        <v>7.95</v>
      </c>
      <c r="EA290" s="14" t="str">
        <f t="shared" si="258"/>
        <v/>
      </c>
      <c r="EB290" s="14" t="str">
        <f t="shared" si="259"/>
        <v/>
      </c>
      <c r="EC290" s="14" t="str">
        <f t="shared" si="260"/>
        <v/>
      </c>
      <c r="ED290" s="14">
        <f t="shared" si="261"/>
        <v>16</v>
      </c>
      <c r="EE290" s="14">
        <f t="shared" si="262"/>
        <v>4</v>
      </c>
      <c r="EF290" s="14">
        <f t="shared" si="263"/>
        <v>14</v>
      </c>
      <c r="EG290" s="25" t="s">
        <v>509</v>
      </c>
      <c r="EH290" s="14">
        <f t="shared" si="264"/>
        <v>200</v>
      </c>
    </row>
    <row r="291" spans="100:138" ht="16.5" x14ac:dyDescent="0.2">
      <c r="CV291" s="13">
        <v>287</v>
      </c>
      <c r="CW291" s="14">
        <f t="shared" si="230"/>
        <v>39</v>
      </c>
      <c r="CX291" s="14">
        <f t="shared" si="231"/>
        <v>1</v>
      </c>
      <c r="CY291" s="14">
        <f t="shared" si="232"/>
        <v>5</v>
      </c>
      <c r="CZ291" s="14">
        <f t="shared" si="233"/>
        <v>4</v>
      </c>
      <c r="DA291" s="14">
        <f t="shared" si="234"/>
        <v>2044015</v>
      </c>
      <c r="DB291" s="13" t="str">
        <f t="shared" si="235"/>
        <v>70级寄灵人橙色-鞋子</v>
      </c>
      <c r="DC291" s="14">
        <f t="shared" si="236"/>
        <v>1</v>
      </c>
      <c r="DD291" s="14">
        <f t="shared" si="237"/>
        <v>4</v>
      </c>
      <c r="DE291" s="14">
        <f t="shared" si="238"/>
        <v>60</v>
      </c>
      <c r="DF291" s="14">
        <f t="shared" si="239"/>
        <v>60</v>
      </c>
      <c r="DG291" s="14">
        <f t="shared" si="240"/>
        <v>5</v>
      </c>
      <c r="DH291" s="14" t="str">
        <f t="shared" si="241"/>
        <v/>
      </c>
      <c r="DI291" s="14">
        <f t="shared" si="250"/>
        <v>78</v>
      </c>
      <c r="DJ291" s="14">
        <f t="shared" si="242"/>
        <v>0</v>
      </c>
      <c r="DK291" s="14">
        <f t="shared" si="243"/>
        <v>0</v>
      </c>
      <c r="DL291" s="14">
        <f t="shared" si="244"/>
        <v>1281</v>
      </c>
      <c r="DM291" s="14">
        <f t="shared" si="245"/>
        <v>0</v>
      </c>
      <c r="DN291" s="14">
        <f t="shared" si="246"/>
        <v>0</v>
      </c>
      <c r="DO291" s="14">
        <f t="shared" si="247"/>
        <v>78.75</v>
      </c>
      <c r="DP291" s="14">
        <f t="shared" si="251"/>
        <v>16</v>
      </c>
      <c r="DQ291" s="14">
        <f t="shared" si="252"/>
        <v>4</v>
      </c>
      <c r="DR291" s="14">
        <f t="shared" si="253"/>
        <v>14</v>
      </c>
      <c r="DU291" s="14">
        <f t="shared" si="248"/>
        <v>3</v>
      </c>
      <c r="DV291" s="14">
        <f t="shared" si="249"/>
        <v>0</v>
      </c>
      <c r="DW291" s="14">
        <f t="shared" si="254"/>
        <v>78</v>
      </c>
      <c r="DX291" s="14" t="str">
        <f t="shared" si="255"/>
        <v>HPExt</v>
      </c>
      <c r="DY291" s="14">
        <f t="shared" si="256"/>
        <v>1281</v>
      </c>
      <c r="DZ291" s="14">
        <f t="shared" si="257"/>
        <v>78.75</v>
      </c>
      <c r="EA291" s="14" t="str">
        <f t="shared" si="258"/>
        <v/>
      </c>
      <c r="EB291" s="14" t="str">
        <f t="shared" si="259"/>
        <v/>
      </c>
      <c r="EC291" s="14" t="str">
        <f t="shared" si="260"/>
        <v/>
      </c>
      <c r="ED291" s="14">
        <f t="shared" si="261"/>
        <v>16</v>
      </c>
      <c r="EE291" s="14">
        <f t="shared" si="262"/>
        <v>4</v>
      </c>
      <c r="EF291" s="14">
        <f t="shared" si="263"/>
        <v>14</v>
      </c>
      <c r="EG291" s="25" t="s">
        <v>509</v>
      </c>
      <c r="EH291" s="14">
        <f t="shared" si="264"/>
        <v>200</v>
      </c>
    </row>
    <row r="292" spans="100:138" ht="16.5" x14ac:dyDescent="0.2">
      <c r="CV292" s="13">
        <v>288</v>
      </c>
      <c r="CW292" s="14">
        <f t="shared" si="230"/>
        <v>39</v>
      </c>
      <c r="CX292" s="14">
        <f t="shared" si="231"/>
        <v>1</v>
      </c>
      <c r="CY292" s="14">
        <f t="shared" si="232"/>
        <v>6</v>
      </c>
      <c r="CZ292" s="14">
        <f t="shared" si="233"/>
        <v>4</v>
      </c>
      <c r="DA292" s="14">
        <f t="shared" si="234"/>
        <v>2044016</v>
      </c>
      <c r="DB292" s="13" t="str">
        <f t="shared" si="235"/>
        <v>70级寄灵人橙色-护手</v>
      </c>
      <c r="DC292" s="14">
        <f t="shared" si="236"/>
        <v>1</v>
      </c>
      <c r="DD292" s="14">
        <f t="shared" si="237"/>
        <v>4</v>
      </c>
      <c r="DE292" s="14">
        <f t="shared" si="238"/>
        <v>60</v>
      </c>
      <c r="DF292" s="14">
        <f t="shared" si="239"/>
        <v>60</v>
      </c>
      <c r="DG292" s="14">
        <f t="shared" si="240"/>
        <v>6</v>
      </c>
      <c r="DH292" s="14" t="str">
        <f t="shared" si="241"/>
        <v/>
      </c>
      <c r="DI292" s="14">
        <f t="shared" si="250"/>
        <v>78</v>
      </c>
      <c r="DJ292" s="14">
        <f t="shared" si="242"/>
        <v>0</v>
      </c>
      <c r="DK292" s="14">
        <f t="shared" si="243"/>
        <v>0</v>
      </c>
      <c r="DL292" s="14">
        <f t="shared" si="244"/>
        <v>1281</v>
      </c>
      <c r="DM292" s="14">
        <f t="shared" si="245"/>
        <v>0</v>
      </c>
      <c r="DN292" s="14">
        <f t="shared" si="246"/>
        <v>0</v>
      </c>
      <c r="DO292" s="14">
        <f t="shared" si="247"/>
        <v>78.75</v>
      </c>
      <c r="DP292" s="14">
        <f t="shared" si="251"/>
        <v>16</v>
      </c>
      <c r="DQ292" s="14">
        <f t="shared" si="252"/>
        <v>4</v>
      </c>
      <c r="DR292" s="14">
        <f t="shared" si="253"/>
        <v>14</v>
      </c>
      <c r="DU292" s="14">
        <f t="shared" si="248"/>
        <v>3</v>
      </c>
      <c r="DV292" s="14">
        <f t="shared" si="249"/>
        <v>0</v>
      </c>
      <c r="DW292" s="14">
        <f t="shared" si="254"/>
        <v>78</v>
      </c>
      <c r="DX292" s="14" t="str">
        <f t="shared" si="255"/>
        <v>HPExt</v>
      </c>
      <c r="DY292" s="14">
        <f t="shared" si="256"/>
        <v>1281</v>
      </c>
      <c r="DZ292" s="14">
        <f t="shared" si="257"/>
        <v>78.75</v>
      </c>
      <c r="EA292" s="14" t="str">
        <f t="shared" si="258"/>
        <v/>
      </c>
      <c r="EB292" s="14" t="str">
        <f t="shared" si="259"/>
        <v/>
      </c>
      <c r="EC292" s="14" t="str">
        <f t="shared" si="260"/>
        <v/>
      </c>
      <c r="ED292" s="14">
        <f t="shared" si="261"/>
        <v>16</v>
      </c>
      <c r="EE292" s="14">
        <f t="shared" si="262"/>
        <v>4</v>
      </c>
      <c r="EF292" s="14">
        <f t="shared" si="263"/>
        <v>14</v>
      </c>
      <c r="EG292" s="25" t="s">
        <v>509</v>
      </c>
      <c r="EH292" s="14">
        <f t="shared" si="264"/>
        <v>200</v>
      </c>
    </row>
    <row r="293" spans="100:138" ht="16.5" x14ac:dyDescent="0.2">
      <c r="CV293" s="13">
        <v>289</v>
      </c>
      <c r="CW293" s="14">
        <f t="shared" si="230"/>
        <v>39</v>
      </c>
      <c r="CX293" s="14">
        <f t="shared" si="231"/>
        <v>1</v>
      </c>
      <c r="CY293" s="14">
        <f t="shared" si="232"/>
        <v>7</v>
      </c>
      <c r="CZ293" s="14">
        <f t="shared" si="233"/>
        <v>4</v>
      </c>
      <c r="DA293" s="14">
        <f t="shared" si="234"/>
        <v>2044017</v>
      </c>
      <c r="DB293" s="13" t="str">
        <f t="shared" si="235"/>
        <v>70级寄灵人橙色-项链</v>
      </c>
      <c r="DC293" s="14">
        <f t="shared" si="236"/>
        <v>1</v>
      </c>
      <c r="DD293" s="14">
        <f t="shared" si="237"/>
        <v>4</v>
      </c>
      <c r="DE293" s="14">
        <f t="shared" si="238"/>
        <v>60</v>
      </c>
      <c r="DF293" s="14">
        <f t="shared" si="239"/>
        <v>60</v>
      </c>
      <c r="DG293" s="14">
        <f t="shared" si="240"/>
        <v>7</v>
      </c>
      <c r="DH293" s="14" t="str">
        <f t="shared" si="241"/>
        <v/>
      </c>
      <c r="DI293" s="14">
        <f t="shared" si="250"/>
        <v>118</v>
      </c>
      <c r="DJ293" s="14">
        <f t="shared" si="242"/>
        <v>171</v>
      </c>
      <c r="DK293" s="14">
        <f t="shared" si="243"/>
        <v>108</v>
      </c>
      <c r="DL293" s="14">
        <f t="shared" si="244"/>
        <v>0</v>
      </c>
      <c r="DM293" s="14">
        <f t="shared" si="245"/>
        <v>10.5</v>
      </c>
      <c r="DN293" s="14">
        <f t="shared" si="246"/>
        <v>6.63</v>
      </c>
      <c r="DO293" s="14">
        <f t="shared" si="247"/>
        <v>0</v>
      </c>
      <c r="DP293" s="14">
        <f t="shared" si="251"/>
        <v>16</v>
      </c>
      <c r="DQ293" s="14">
        <f t="shared" si="252"/>
        <v>4</v>
      </c>
      <c r="DR293" s="14">
        <f t="shared" si="253"/>
        <v>14</v>
      </c>
      <c r="DU293" s="14">
        <f t="shared" si="248"/>
        <v>1</v>
      </c>
      <c r="DV293" s="14">
        <f t="shared" si="249"/>
        <v>2</v>
      </c>
      <c r="DW293" s="14">
        <f t="shared" si="254"/>
        <v>118</v>
      </c>
      <c r="DX293" s="14" t="str">
        <f t="shared" si="255"/>
        <v>AtkExt</v>
      </c>
      <c r="DY293" s="14">
        <f t="shared" si="256"/>
        <v>171</v>
      </c>
      <c r="DZ293" s="14">
        <f t="shared" si="257"/>
        <v>10.5</v>
      </c>
      <c r="EA293" s="14" t="str">
        <f t="shared" si="258"/>
        <v>DefExt</v>
      </c>
      <c r="EB293" s="14">
        <f t="shared" si="259"/>
        <v>108</v>
      </c>
      <c r="EC293" s="14">
        <f t="shared" si="260"/>
        <v>6.63</v>
      </c>
      <c r="ED293" s="14">
        <f t="shared" si="261"/>
        <v>16</v>
      </c>
      <c r="EE293" s="14">
        <f t="shared" si="262"/>
        <v>4</v>
      </c>
      <c r="EF293" s="14">
        <f t="shared" si="263"/>
        <v>14</v>
      </c>
      <c r="EG293" s="25" t="s">
        <v>509</v>
      </c>
      <c r="EH293" s="14">
        <f t="shared" si="264"/>
        <v>200</v>
      </c>
    </row>
    <row r="294" spans="100:138" ht="16.5" x14ac:dyDescent="0.2">
      <c r="CV294" s="13">
        <v>290</v>
      </c>
      <c r="CW294" s="14">
        <f t="shared" si="230"/>
        <v>39</v>
      </c>
      <c r="CX294" s="14">
        <f t="shared" si="231"/>
        <v>1</v>
      </c>
      <c r="CY294" s="14">
        <f t="shared" si="232"/>
        <v>8</v>
      </c>
      <c r="CZ294" s="14">
        <f t="shared" si="233"/>
        <v>4</v>
      </c>
      <c r="DA294" s="14">
        <f t="shared" si="234"/>
        <v>2044018</v>
      </c>
      <c r="DB294" s="13" t="str">
        <f t="shared" si="235"/>
        <v>70级寄灵人橙色-戒指</v>
      </c>
      <c r="DC294" s="14">
        <f t="shared" si="236"/>
        <v>1</v>
      </c>
      <c r="DD294" s="14">
        <f t="shared" si="237"/>
        <v>4</v>
      </c>
      <c r="DE294" s="14">
        <f t="shared" si="238"/>
        <v>60</v>
      </c>
      <c r="DF294" s="14">
        <f t="shared" si="239"/>
        <v>60</v>
      </c>
      <c r="DG294" s="14">
        <f t="shared" si="240"/>
        <v>8</v>
      </c>
      <c r="DH294" s="14" t="str">
        <f t="shared" si="241"/>
        <v/>
      </c>
      <c r="DI294" s="14">
        <f t="shared" si="250"/>
        <v>118</v>
      </c>
      <c r="DJ294" s="14">
        <f t="shared" si="242"/>
        <v>171</v>
      </c>
      <c r="DK294" s="14">
        <f t="shared" si="243"/>
        <v>0</v>
      </c>
      <c r="DL294" s="14">
        <f t="shared" si="244"/>
        <v>1068</v>
      </c>
      <c r="DM294" s="14">
        <f t="shared" si="245"/>
        <v>10.5</v>
      </c>
      <c r="DN294" s="14">
        <f t="shared" si="246"/>
        <v>0</v>
      </c>
      <c r="DO294" s="14">
        <f t="shared" si="247"/>
        <v>65.63</v>
      </c>
      <c r="DP294" s="14">
        <f t="shared" si="251"/>
        <v>16</v>
      </c>
      <c r="DQ294" s="14">
        <f t="shared" si="252"/>
        <v>4</v>
      </c>
      <c r="DR294" s="14">
        <f t="shared" si="253"/>
        <v>14</v>
      </c>
      <c r="DU294" s="14">
        <f t="shared" si="248"/>
        <v>1</v>
      </c>
      <c r="DV294" s="14">
        <f t="shared" si="249"/>
        <v>3</v>
      </c>
      <c r="DW294" s="14">
        <f t="shared" si="254"/>
        <v>118</v>
      </c>
      <c r="DX294" s="14" t="str">
        <f t="shared" si="255"/>
        <v>AtkExt</v>
      </c>
      <c r="DY294" s="14">
        <f t="shared" si="256"/>
        <v>171</v>
      </c>
      <c r="DZ294" s="14">
        <f t="shared" si="257"/>
        <v>10.5</v>
      </c>
      <c r="EA294" s="14" t="str">
        <f t="shared" si="258"/>
        <v>HPExt</v>
      </c>
      <c r="EB294" s="14">
        <f t="shared" si="259"/>
        <v>1068</v>
      </c>
      <c r="EC294" s="14">
        <f t="shared" si="260"/>
        <v>65.63</v>
      </c>
      <c r="ED294" s="14">
        <f t="shared" si="261"/>
        <v>16</v>
      </c>
      <c r="EE294" s="14">
        <f t="shared" si="262"/>
        <v>4</v>
      </c>
      <c r="EF294" s="14">
        <f t="shared" si="263"/>
        <v>14</v>
      </c>
      <c r="EG294" s="25" t="s">
        <v>509</v>
      </c>
      <c r="EH294" s="14">
        <f t="shared" si="264"/>
        <v>200</v>
      </c>
    </row>
    <row r="295" spans="100:138" ht="16.5" x14ac:dyDescent="0.2">
      <c r="CV295" s="13">
        <v>291</v>
      </c>
      <c r="CW295" s="14">
        <f t="shared" si="230"/>
        <v>40</v>
      </c>
      <c r="CX295" s="14">
        <f t="shared" si="231"/>
        <v>2</v>
      </c>
      <c r="CY295" s="14">
        <f t="shared" si="232"/>
        <v>1</v>
      </c>
      <c r="CZ295" s="14">
        <f t="shared" si="233"/>
        <v>4</v>
      </c>
      <c r="DA295" s="14">
        <f t="shared" si="234"/>
        <v>2044021</v>
      </c>
      <c r="DB295" s="13" t="str">
        <f t="shared" si="235"/>
        <v>70级守护灵橙色-武器</v>
      </c>
      <c r="DC295" s="14">
        <f t="shared" si="236"/>
        <v>2</v>
      </c>
      <c r="DD295" s="14">
        <f t="shared" si="237"/>
        <v>4</v>
      </c>
      <c r="DE295" s="14">
        <f t="shared" si="238"/>
        <v>50</v>
      </c>
      <c r="DF295" s="14">
        <f t="shared" si="239"/>
        <v>50</v>
      </c>
      <c r="DG295" s="14">
        <f t="shared" si="240"/>
        <v>1</v>
      </c>
      <c r="DH295" s="14" t="str">
        <f t="shared" si="241"/>
        <v/>
      </c>
      <c r="DI295" s="14">
        <f t="shared" si="250"/>
        <v>124</v>
      </c>
      <c r="DJ295" s="14">
        <f t="shared" si="242"/>
        <v>321</v>
      </c>
      <c r="DK295" s="14">
        <f t="shared" si="243"/>
        <v>0</v>
      </c>
      <c r="DL295" s="14">
        <f t="shared" si="244"/>
        <v>0</v>
      </c>
      <c r="DM295" s="14">
        <f t="shared" si="245"/>
        <v>24.9</v>
      </c>
      <c r="DN295" s="14">
        <f t="shared" si="246"/>
        <v>0</v>
      </c>
      <c r="DO295" s="14">
        <f t="shared" si="247"/>
        <v>0</v>
      </c>
      <c r="DP295" s="14">
        <f t="shared" si="251"/>
        <v>16</v>
      </c>
      <c r="DQ295" s="14">
        <f t="shared" si="252"/>
        <v>4</v>
      </c>
      <c r="DR295" s="14">
        <f t="shared" si="253"/>
        <v>24</v>
      </c>
      <c r="DU295" s="14">
        <f t="shared" si="248"/>
        <v>1</v>
      </c>
      <c r="DV295" s="14">
        <f t="shared" si="249"/>
        <v>0</v>
      </c>
      <c r="DW295" s="14">
        <f t="shared" si="254"/>
        <v>124</v>
      </c>
      <c r="DX295" s="14" t="str">
        <f t="shared" si="255"/>
        <v>AtkExt</v>
      </c>
      <c r="DY295" s="14">
        <f t="shared" si="256"/>
        <v>321</v>
      </c>
      <c r="DZ295" s="14">
        <f t="shared" si="257"/>
        <v>24.9</v>
      </c>
      <c r="EA295" s="14" t="str">
        <f t="shared" si="258"/>
        <v/>
      </c>
      <c r="EB295" s="14" t="str">
        <f t="shared" si="259"/>
        <v/>
      </c>
      <c r="EC295" s="14" t="str">
        <f t="shared" si="260"/>
        <v/>
      </c>
      <c r="ED295" s="14">
        <f t="shared" si="261"/>
        <v>16</v>
      </c>
      <c r="EE295" s="14">
        <f t="shared" si="262"/>
        <v>4</v>
      </c>
      <c r="EF295" s="14">
        <f t="shared" si="263"/>
        <v>24</v>
      </c>
      <c r="EG295" s="25" t="s">
        <v>509</v>
      </c>
      <c r="EH295" s="14">
        <f t="shared" si="264"/>
        <v>200</v>
      </c>
    </row>
    <row r="296" spans="100:138" ht="16.5" x14ac:dyDescent="0.2">
      <c r="CV296" s="13">
        <v>292</v>
      </c>
      <c r="CW296" s="14">
        <f t="shared" si="230"/>
        <v>40</v>
      </c>
      <c r="CX296" s="14">
        <f t="shared" si="231"/>
        <v>2</v>
      </c>
      <c r="CY296" s="14">
        <f t="shared" si="232"/>
        <v>2</v>
      </c>
      <c r="CZ296" s="14">
        <f t="shared" si="233"/>
        <v>4</v>
      </c>
      <c r="DA296" s="14">
        <f t="shared" si="234"/>
        <v>2044022</v>
      </c>
      <c r="DB296" s="13" t="str">
        <f t="shared" si="235"/>
        <v>70级守护灵橙色-头盔</v>
      </c>
      <c r="DC296" s="14">
        <f t="shared" si="236"/>
        <v>2</v>
      </c>
      <c r="DD296" s="14">
        <f t="shared" si="237"/>
        <v>4</v>
      </c>
      <c r="DE296" s="14">
        <f t="shared" si="238"/>
        <v>50</v>
      </c>
      <c r="DF296" s="14">
        <f t="shared" si="239"/>
        <v>50</v>
      </c>
      <c r="DG296" s="14">
        <f t="shared" si="240"/>
        <v>2</v>
      </c>
      <c r="DH296" s="14" t="str">
        <f t="shared" si="241"/>
        <v/>
      </c>
      <c r="DI296" s="14">
        <f t="shared" si="250"/>
        <v>63</v>
      </c>
      <c r="DJ296" s="14">
        <f t="shared" si="242"/>
        <v>0</v>
      </c>
      <c r="DK296" s="14">
        <f t="shared" si="243"/>
        <v>81</v>
      </c>
      <c r="DL296" s="14">
        <f t="shared" si="244"/>
        <v>0</v>
      </c>
      <c r="DM296" s="14">
        <f t="shared" si="245"/>
        <v>0</v>
      </c>
      <c r="DN296" s="14">
        <f t="shared" si="246"/>
        <v>6.3</v>
      </c>
      <c r="DO296" s="14">
        <f t="shared" si="247"/>
        <v>0</v>
      </c>
      <c r="DP296" s="14">
        <f t="shared" si="251"/>
        <v>16</v>
      </c>
      <c r="DQ296" s="14">
        <f t="shared" si="252"/>
        <v>4</v>
      </c>
      <c r="DR296" s="14">
        <f t="shared" si="253"/>
        <v>24</v>
      </c>
      <c r="DU296" s="14">
        <f t="shared" si="248"/>
        <v>2</v>
      </c>
      <c r="DV296" s="14">
        <f t="shared" si="249"/>
        <v>0</v>
      </c>
      <c r="DW296" s="14">
        <f t="shared" si="254"/>
        <v>63</v>
      </c>
      <c r="DX296" s="14" t="str">
        <f t="shared" si="255"/>
        <v>DefExt</v>
      </c>
      <c r="DY296" s="14">
        <f t="shared" si="256"/>
        <v>81</v>
      </c>
      <c r="DZ296" s="14">
        <f t="shared" si="257"/>
        <v>6.3</v>
      </c>
      <c r="EA296" s="14" t="str">
        <f t="shared" si="258"/>
        <v/>
      </c>
      <c r="EB296" s="14" t="str">
        <f t="shared" si="259"/>
        <v/>
      </c>
      <c r="EC296" s="14" t="str">
        <f t="shared" si="260"/>
        <v/>
      </c>
      <c r="ED296" s="14">
        <f t="shared" si="261"/>
        <v>16</v>
      </c>
      <c r="EE296" s="14">
        <f t="shared" si="262"/>
        <v>4</v>
      </c>
      <c r="EF296" s="14">
        <f t="shared" si="263"/>
        <v>24</v>
      </c>
      <c r="EG296" s="25" t="s">
        <v>509</v>
      </c>
      <c r="EH296" s="14">
        <f t="shared" si="264"/>
        <v>200</v>
      </c>
    </row>
    <row r="297" spans="100:138" ht="16.5" x14ac:dyDescent="0.2">
      <c r="CV297" s="13">
        <v>293</v>
      </c>
      <c r="CW297" s="14">
        <f t="shared" si="230"/>
        <v>40</v>
      </c>
      <c r="CX297" s="14">
        <f t="shared" si="231"/>
        <v>2</v>
      </c>
      <c r="CY297" s="14">
        <f t="shared" si="232"/>
        <v>3</v>
      </c>
      <c r="CZ297" s="14">
        <f t="shared" si="233"/>
        <v>4</v>
      </c>
      <c r="DA297" s="14">
        <f t="shared" si="234"/>
        <v>2044023</v>
      </c>
      <c r="DB297" s="13" t="str">
        <f t="shared" si="235"/>
        <v>70级守护灵橙色-肩甲</v>
      </c>
      <c r="DC297" s="14">
        <f t="shared" si="236"/>
        <v>2</v>
      </c>
      <c r="DD297" s="14">
        <f t="shared" si="237"/>
        <v>4</v>
      </c>
      <c r="DE297" s="14">
        <f t="shared" si="238"/>
        <v>50</v>
      </c>
      <c r="DF297" s="14">
        <f t="shared" si="239"/>
        <v>50</v>
      </c>
      <c r="DG297" s="14">
        <f t="shared" si="240"/>
        <v>3</v>
      </c>
      <c r="DH297" s="14" t="str">
        <f t="shared" si="241"/>
        <v/>
      </c>
      <c r="DI297" s="14">
        <f t="shared" si="250"/>
        <v>93</v>
      </c>
      <c r="DJ297" s="14">
        <f t="shared" si="242"/>
        <v>0</v>
      </c>
      <c r="DK297" s="14">
        <f t="shared" si="243"/>
        <v>41</v>
      </c>
      <c r="DL297" s="14">
        <f t="shared" si="244"/>
        <v>805</v>
      </c>
      <c r="DM297" s="14">
        <f t="shared" si="245"/>
        <v>0</v>
      </c>
      <c r="DN297" s="14">
        <f t="shared" si="246"/>
        <v>3.15</v>
      </c>
      <c r="DO297" s="14">
        <f t="shared" si="247"/>
        <v>61.95</v>
      </c>
      <c r="DP297" s="14">
        <f t="shared" si="251"/>
        <v>16</v>
      </c>
      <c r="DQ297" s="14">
        <f t="shared" si="252"/>
        <v>4</v>
      </c>
      <c r="DR297" s="14">
        <f t="shared" si="253"/>
        <v>24</v>
      </c>
      <c r="DU297" s="14">
        <f t="shared" si="248"/>
        <v>2</v>
      </c>
      <c r="DV297" s="14">
        <f t="shared" si="249"/>
        <v>3</v>
      </c>
      <c r="DW297" s="14">
        <f t="shared" si="254"/>
        <v>93</v>
      </c>
      <c r="DX297" s="14" t="str">
        <f t="shared" si="255"/>
        <v>DefExt</v>
      </c>
      <c r="DY297" s="14">
        <f t="shared" si="256"/>
        <v>41</v>
      </c>
      <c r="DZ297" s="14">
        <f t="shared" si="257"/>
        <v>3.15</v>
      </c>
      <c r="EA297" s="14" t="str">
        <f t="shared" si="258"/>
        <v>HPExt</v>
      </c>
      <c r="EB297" s="14">
        <f t="shared" si="259"/>
        <v>805</v>
      </c>
      <c r="EC297" s="14">
        <f t="shared" si="260"/>
        <v>61.95</v>
      </c>
      <c r="ED297" s="14">
        <f t="shared" si="261"/>
        <v>16</v>
      </c>
      <c r="EE297" s="14">
        <f t="shared" si="262"/>
        <v>4</v>
      </c>
      <c r="EF297" s="14">
        <f t="shared" si="263"/>
        <v>24</v>
      </c>
      <c r="EG297" s="25" t="s">
        <v>509</v>
      </c>
      <c r="EH297" s="14">
        <f t="shared" si="264"/>
        <v>200</v>
      </c>
    </row>
    <row r="298" spans="100:138" ht="16.5" x14ac:dyDescent="0.2">
      <c r="CV298" s="13">
        <v>294</v>
      </c>
      <c r="CW298" s="14">
        <f t="shared" si="230"/>
        <v>40</v>
      </c>
      <c r="CX298" s="14">
        <f t="shared" si="231"/>
        <v>2</v>
      </c>
      <c r="CY298" s="14">
        <f t="shared" si="232"/>
        <v>4</v>
      </c>
      <c r="CZ298" s="14">
        <f t="shared" si="233"/>
        <v>4</v>
      </c>
      <c r="DA298" s="14">
        <f t="shared" si="234"/>
        <v>2044024</v>
      </c>
      <c r="DB298" s="13" t="str">
        <f t="shared" si="235"/>
        <v>70级守护灵橙色-衣服</v>
      </c>
      <c r="DC298" s="14">
        <f t="shared" si="236"/>
        <v>2</v>
      </c>
      <c r="DD298" s="14">
        <f t="shared" si="237"/>
        <v>4</v>
      </c>
      <c r="DE298" s="14">
        <f t="shared" si="238"/>
        <v>50</v>
      </c>
      <c r="DF298" s="14">
        <f t="shared" si="239"/>
        <v>50</v>
      </c>
      <c r="DG298" s="14">
        <f t="shared" si="240"/>
        <v>4</v>
      </c>
      <c r="DH298" s="14" t="str">
        <f t="shared" si="241"/>
        <v/>
      </c>
      <c r="DI298" s="14">
        <f t="shared" si="250"/>
        <v>63</v>
      </c>
      <c r="DJ298" s="14">
        <f t="shared" si="242"/>
        <v>0</v>
      </c>
      <c r="DK298" s="14">
        <f t="shared" si="243"/>
        <v>81</v>
      </c>
      <c r="DL298" s="14">
        <f t="shared" si="244"/>
        <v>0</v>
      </c>
      <c r="DM298" s="14">
        <f t="shared" si="245"/>
        <v>0</v>
      </c>
      <c r="DN298" s="14">
        <f t="shared" si="246"/>
        <v>6.3</v>
      </c>
      <c r="DO298" s="14">
        <f t="shared" si="247"/>
        <v>0</v>
      </c>
      <c r="DP298" s="14">
        <f t="shared" si="251"/>
        <v>16</v>
      </c>
      <c r="DQ298" s="14">
        <f t="shared" si="252"/>
        <v>4</v>
      </c>
      <c r="DR298" s="14">
        <f t="shared" si="253"/>
        <v>24</v>
      </c>
      <c r="DU298" s="14">
        <f t="shared" si="248"/>
        <v>2</v>
      </c>
      <c r="DV298" s="14">
        <f t="shared" si="249"/>
        <v>0</v>
      </c>
      <c r="DW298" s="14">
        <f t="shared" si="254"/>
        <v>63</v>
      </c>
      <c r="DX298" s="14" t="str">
        <f t="shared" si="255"/>
        <v>DefExt</v>
      </c>
      <c r="DY298" s="14">
        <f t="shared" si="256"/>
        <v>81</v>
      </c>
      <c r="DZ298" s="14">
        <f t="shared" si="257"/>
        <v>6.3</v>
      </c>
      <c r="EA298" s="14" t="str">
        <f t="shared" si="258"/>
        <v/>
      </c>
      <c r="EB298" s="14" t="str">
        <f t="shared" si="259"/>
        <v/>
      </c>
      <c r="EC298" s="14" t="str">
        <f t="shared" si="260"/>
        <v/>
      </c>
      <c r="ED298" s="14">
        <f t="shared" si="261"/>
        <v>16</v>
      </c>
      <c r="EE298" s="14">
        <f t="shared" si="262"/>
        <v>4</v>
      </c>
      <c r="EF298" s="14">
        <f t="shared" si="263"/>
        <v>24</v>
      </c>
      <c r="EG298" s="25" t="s">
        <v>509</v>
      </c>
      <c r="EH298" s="14">
        <f t="shared" si="264"/>
        <v>200</v>
      </c>
    </row>
    <row r="299" spans="100:138" ht="16.5" x14ac:dyDescent="0.2">
      <c r="CV299" s="13">
        <v>295</v>
      </c>
      <c r="CW299" s="14">
        <f t="shared" si="230"/>
        <v>40</v>
      </c>
      <c r="CX299" s="14">
        <f t="shared" si="231"/>
        <v>2</v>
      </c>
      <c r="CY299" s="14">
        <f t="shared" si="232"/>
        <v>5</v>
      </c>
      <c r="CZ299" s="14">
        <f t="shared" si="233"/>
        <v>4</v>
      </c>
      <c r="DA299" s="14">
        <f t="shared" si="234"/>
        <v>2044025</v>
      </c>
      <c r="DB299" s="13" t="str">
        <f t="shared" si="235"/>
        <v>70级守护灵橙色-鞋子</v>
      </c>
      <c r="DC299" s="14">
        <f t="shared" si="236"/>
        <v>2</v>
      </c>
      <c r="DD299" s="14">
        <f t="shared" si="237"/>
        <v>4</v>
      </c>
      <c r="DE299" s="14">
        <f t="shared" si="238"/>
        <v>50</v>
      </c>
      <c r="DF299" s="14">
        <f t="shared" si="239"/>
        <v>50</v>
      </c>
      <c r="DG299" s="14">
        <f t="shared" si="240"/>
        <v>5</v>
      </c>
      <c r="DH299" s="14" t="str">
        <f t="shared" si="241"/>
        <v/>
      </c>
      <c r="DI299" s="14">
        <f t="shared" si="250"/>
        <v>123</v>
      </c>
      <c r="DJ299" s="14">
        <f t="shared" si="242"/>
        <v>0</v>
      </c>
      <c r="DK299" s="14">
        <f t="shared" si="243"/>
        <v>0</v>
      </c>
      <c r="DL299" s="14">
        <f t="shared" si="244"/>
        <v>1610</v>
      </c>
      <c r="DM299" s="14">
        <f t="shared" si="245"/>
        <v>0</v>
      </c>
      <c r="DN299" s="14">
        <f t="shared" si="246"/>
        <v>0</v>
      </c>
      <c r="DO299" s="14">
        <f t="shared" si="247"/>
        <v>123.9</v>
      </c>
      <c r="DP299" s="14">
        <f t="shared" si="251"/>
        <v>16</v>
      </c>
      <c r="DQ299" s="14">
        <f t="shared" si="252"/>
        <v>4</v>
      </c>
      <c r="DR299" s="14">
        <f t="shared" si="253"/>
        <v>24</v>
      </c>
      <c r="DU299" s="14">
        <f t="shared" si="248"/>
        <v>3</v>
      </c>
      <c r="DV299" s="14">
        <f t="shared" si="249"/>
        <v>0</v>
      </c>
      <c r="DW299" s="14">
        <f t="shared" si="254"/>
        <v>123</v>
      </c>
      <c r="DX299" s="14" t="str">
        <f t="shared" si="255"/>
        <v>HPExt</v>
      </c>
      <c r="DY299" s="14">
        <f t="shared" si="256"/>
        <v>1610</v>
      </c>
      <c r="DZ299" s="14">
        <f t="shared" si="257"/>
        <v>123.9</v>
      </c>
      <c r="EA299" s="14" t="str">
        <f t="shared" si="258"/>
        <v/>
      </c>
      <c r="EB299" s="14" t="str">
        <f t="shared" si="259"/>
        <v/>
      </c>
      <c r="EC299" s="14" t="str">
        <f t="shared" si="260"/>
        <v/>
      </c>
      <c r="ED299" s="14">
        <f t="shared" si="261"/>
        <v>16</v>
      </c>
      <c r="EE299" s="14">
        <f t="shared" si="262"/>
        <v>4</v>
      </c>
      <c r="EF299" s="14">
        <f t="shared" si="263"/>
        <v>24</v>
      </c>
      <c r="EG299" s="25" t="s">
        <v>509</v>
      </c>
      <c r="EH299" s="14">
        <f t="shared" si="264"/>
        <v>200</v>
      </c>
    </row>
    <row r="300" spans="100:138" ht="16.5" x14ac:dyDescent="0.2">
      <c r="CV300" s="13">
        <v>296</v>
      </c>
      <c r="CW300" s="14">
        <f t="shared" si="230"/>
        <v>40</v>
      </c>
      <c r="CX300" s="14">
        <f t="shared" si="231"/>
        <v>2</v>
      </c>
      <c r="CY300" s="14">
        <f t="shared" si="232"/>
        <v>6</v>
      </c>
      <c r="CZ300" s="14">
        <f t="shared" si="233"/>
        <v>4</v>
      </c>
      <c r="DA300" s="14">
        <f t="shared" si="234"/>
        <v>2044026</v>
      </c>
      <c r="DB300" s="13" t="str">
        <f t="shared" si="235"/>
        <v>70级守护灵橙色-护手</v>
      </c>
      <c r="DC300" s="14">
        <f t="shared" si="236"/>
        <v>2</v>
      </c>
      <c r="DD300" s="14">
        <f t="shared" si="237"/>
        <v>4</v>
      </c>
      <c r="DE300" s="14">
        <f t="shared" si="238"/>
        <v>50</v>
      </c>
      <c r="DF300" s="14">
        <f t="shared" si="239"/>
        <v>50</v>
      </c>
      <c r="DG300" s="14">
        <f t="shared" si="240"/>
        <v>6</v>
      </c>
      <c r="DH300" s="14" t="str">
        <f t="shared" si="241"/>
        <v/>
      </c>
      <c r="DI300" s="14">
        <f t="shared" si="250"/>
        <v>123</v>
      </c>
      <c r="DJ300" s="14">
        <f t="shared" si="242"/>
        <v>0</v>
      </c>
      <c r="DK300" s="14">
        <f t="shared" si="243"/>
        <v>0</v>
      </c>
      <c r="DL300" s="14">
        <f t="shared" si="244"/>
        <v>1610</v>
      </c>
      <c r="DM300" s="14">
        <f t="shared" si="245"/>
        <v>0</v>
      </c>
      <c r="DN300" s="14">
        <f t="shared" si="246"/>
        <v>0</v>
      </c>
      <c r="DO300" s="14">
        <f t="shared" si="247"/>
        <v>123.9</v>
      </c>
      <c r="DP300" s="14">
        <f t="shared" si="251"/>
        <v>16</v>
      </c>
      <c r="DQ300" s="14">
        <f t="shared" si="252"/>
        <v>4</v>
      </c>
      <c r="DR300" s="14">
        <f t="shared" si="253"/>
        <v>24</v>
      </c>
      <c r="DU300" s="14">
        <f t="shared" si="248"/>
        <v>3</v>
      </c>
      <c r="DV300" s="14">
        <f t="shared" si="249"/>
        <v>0</v>
      </c>
      <c r="DW300" s="14">
        <f t="shared" si="254"/>
        <v>123</v>
      </c>
      <c r="DX300" s="14" t="str">
        <f t="shared" si="255"/>
        <v>HPExt</v>
      </c>
      <c r="DY300" s="14">
        <f t="shared" si="256"/>
        <v>1610</v>
      </c>
      <c r="DZ300" s="14">
        <f t="shared" si="257"/>
        <v>123.9</v>
      </c>
      <c r="EA300" s="14" t="str">
        <f t="shared" si="258"/>
        <v/>
      </c>
      <c r="EB300" s="14" t="str">
        <f t="shared" si="259"/>
        <v/>
      </c>
      <c r="EC300" s="14" t="str">
        <f t="shared" si="260"/>
        <v/>
      </c>
      <c r="ED300" s="14">
        <f t="shared" si="261"/>
        <v>16</v>
      </c>
      <c r="EE300" s="14">
        <f t="shared" si="262"/>
        <v>4</v>
      </c>
      <c r="EF300" s="14">
        <f t="shared" si="263"/>
        <v>24</v>
      </c>
      <c r="EG300" s="25" t="s">
        <v>509</v>
      </c>
      <c r="EH300" s="14">
        <f t="shared" si="264"/>
        <v>200</v>
      </c>
    </row>
    <row r="301" spans="100:138" ht="16.5" x14ac:dyDescent="0.2">
      <c r="CV301" s="13">
        <v>297</v>
      </c>
      <c r="CW301" s="14">
        <f t="shared" si="230"/>
        <v>40</v>
      </c>
      <c r="CX301" s="14">
        <f t="shared" si="231"/>
        <v>2</v>
      </c>
      <c r="CY301" s="14">
        <f t="shared" si="232"/>
        <v>7</v>
      </c>
      <c r="CZ301" s="14">
        <f t="shared" si="233"/>
        <v>4</v>
      </c>
      <c r="DA301" s="14">
        <f t="shared" si="234"/>
        <v>2044027</v>
      </c>
      <c r="DB301" s="13" t="str">
        <f t="shared" si="235"/>
        <v>70级守护灵橙色-项链</v>
      </c>
      <c r="DC301" s="14">
        <f t="shared" si="236"/>
        <v>2</v>
      </c>
      <c r="DD301" s="14">
        <f t="shared" si="237"/>
        <v>4</v>
      </c>
      <c r="DE301" s="14">
        <f t="shared" si="238"/>
        <v>50</v>
      </c>
      <c r="DF301" s="14">
        <f t="shared" si="239"/>
        <v>50</v>
      </c>
      <c r="DG301" s="14">
        <f t="shared" si="240"/>
        <v>7</v>
      </c>
      <c r="DH301" s="14" t="str">
        <f t="shared" si="241"/>
        <v/>
      </c>
      <c r="DI301" s="14">
        <f t="shared" si="250"/>
        <v>94</v>
      </c>
      <c r="DJ301" s="14">
        <f t="shared" si="242"/>
        <v>107</v>
      </c>
      <c r="DK301" s="14">
        <f t="shared" si="243"/>
        <v>68</v>
      </c>
      <c r="DL301" s="14">
        <f t="shared" si="244"/>
        <v>0</v>
      </c>
      <c r="DM301" s="14">
        <f t="shared" si="245"/>
        <v>8.3000000000000007</v>
      </c>
      <c r="DN301" s="14">
        <f t="shared" si="246"/>
        <v>5.25</v>
      </c>
      <c r="DO301" s="14">
        <f t="shared" si="247"/>
        <v>0</v>
      </c>
      <c r="DP301" s="14">
        <f t="shared" si="251"/>
        <v>16</v>
      </c>
      <c r="DQ301" s="14">
        <f t="shared" si="252"/>
        <v>4</v>
      </c>
      <c r="DR301" s="14">
        <f t="shared" si="253"/>
        <v>24</v>
      </c>
      <c r="DU301" s="14">
        <f t="shared" si="248"/>
        <v>1</v>
      </c>
      <c r="DV301" s="14">
        <f t="shared" si="249"/>
        <v>2</v>
      </c>
      <c r="DW301" s="14">
        <f t="shared" si="254"/>
        <v>94</v>
      </c>
      <c r="DX301" s="14" t="str">
        <f t="shared" si="255"/>
        <v>AtkExt</v>
      </c>
      <c r="DY301" s="14">
        <f t="shared" si="256"/>
        <v>107</v>
      </c>
      <c r="DZ301" s="14">
        <f t="shared" si="257"/>
        <v>8.3000000000000007</v>
      </c>
      <c r="EA301" s="14" t="str">
        <f t="shared" si="258"/>
        <v>DefExt</v>
      </c>
      <c r="EB301" s="14">
        <f t="shared" si="259"/>
        <v>68</v>
      </c>
      <c r="EC301" s="14">
        <f t="shared" si="260"/>
        <v>5.25</v>
      </c>
      <c r="ED301" s="14">
        <f t="shared" si="261"/>
        <v>16</v>
      </c>
      <c r="EE301" s="14">
        <f t="shared" si="262"/>
        <v>4</v>
      </c>
      <c r="EF301" s="14">
        <f t="shared" si="263"/>
        <v>24</v>
      </c>
      <c r="EG301" s="25" t="s">
        <v>509</v>
      </c>
      <c r="EH301" s="14">
        <f t="shared" si="264"/>
        <v>200</v>
      </c>
    </row>
    <row r="302" spans="100:138" ht="16.5" x14ac:dyDescent="0.2">
      <c r="CV302" s="13">
        <v>298</v>
      </c>
      <c r="CW302" s="14">
        <f t="shared" si="230"/>
        <v>40</v>
      </c>
      <c r="CX302" s="14">
        <f t="shared" si="231"/>
        <v>2</v>
      </c>
      <c r="CY302" s="14">
        <f t="shared" si="232"/>
        <v>8</v>
      </c>
      <c r="CZ302" s="14">
        <f t="shared" si="233"/>
        <v>4</v>
      </c>
      <c r="DA302" s="14">
        <f t="shared" si="234"/>
        <v>2044028</v>
      </c>
      <c r="DB302" s="13" t="str">
        <f t="shared" si="235"/>
        <v>70级守护灵橙色-戒指</v>
      </c>
      <c r="DC302" s="14">
        <f t="shared" si="236"/>
        <v>2</v>
      </c>
      <c r="DD302" s="14">
        <f t="shared" si="237"/>
        <v>4</v>
      </c>
      <c r="DE302" s="14">
        <f t="shared" si="238"/>
        <v>50</v>
      </c>
      <c r="DF302" s="14">
        <f t="shared" si="239"/>
        <v>50</v>
      </c>
      <c r="DG302" s="14">
        <f t="shared" si="240"/>
        <v>8</v>
      </c>
      <c r="DH302" s="14" t="str">
        <f t="shared" si="241"/>
        <v/>
      </c>
      <c r="DI302" s="14">
        <f t="shared" si="250"/>
        <v>144</v>
      </c>
      <c r="DJ302" s="14">
        <f t="shared" si="242"/>
        <v>107</v>
      </c>
      <c r="DK302" s="14">
        <f t="shared" si="243"/>
        <v>0</v>
      </c>
      <c r="DL302" s="14">
        <f t="shared" si="244"/>
        <v>1341</v>
      </c>
      <c r="DM302" s="14">
        <f t="shared" si="245"/>
        <v>8.3000000000000007</v>
      </c>
      <c r="DN302" s="14">
        <f t="shared" si="246"/>
        <v>0</v>
      </c>
      <c r="DO302" s="14">
        <f t="shared" si="247"/>
        <v>103.25</v>
      </c>
      <c r="DP302" s="14">
        <f t="shared" si="251"/>
        <v>16</v>
      </c>
      <c r="DQ302" s="14">
        <f t="shared" si="252"/>
        <v>4</v>
      </c>
      <c r="DR302" s="14">
        <f t="shared" si="253"/>
        <v>24</v>
      </c>
      <c r="DU302" s="14">
        <f t="shared" si="248"/>
        <v>1</v>
      </c>
      <c r="DV302" s="14">
        <f t="shared" si="249"/>
        <v>3</v>
      </c>
      <c r="DW302" s="14">
        <f t="shared" si="254"/>
        <v>144</v>
      </c>
      <c r="DX302" s="14" t="str">
        <f t="shared" si="255"/>
        <v>AtkExt</v>
      </c>
      <c r="DY302" s="14">
        <f t="shared" si="256"/>
        <v>107</v>
      </c>
      <c r="DZ302" s="14">
        <f t="shared" si="257"/>
        <v>8.3000000000000007</v>
      </c>
      <c r="EA302" s="14" t="str">
        <f t="shared" si="258"/>
        <v>HPExt</v>
      </c>
      <c r="EB302" s="14">
        <f t="shared" si="259"/>
        <v>1341</v>
      </c>
      <c r="EC302" s="14">
        <f t="shared" si="260"/>
        <v>103.25</v>
      </c>
      <c r="ED302" s="14">
        <f t="shared" si="261"/>
        <v>16</v>
      </c>
      <c r="EE302" s="14">
        <f t="shared" si="262"/>
        <v>4</v>
      </c>
      <c r="EF302" s="14">
        <f t="shared" si="263"/>
        <v>24</v>
      </c>
      <c r="EG302" s="25" t="s">
        <v>509</v>
      </c>
      <c r="EH302" s="14">
        <f t="shared" si="264"/>
        <v>200</v>
      </c>
    </row>
    <row r="303" spans="100:138" ht="16.5" x14ac:dyDescent="0.2">
      <c r="CV303" s="13">
        <v>299</v>
      </c>
      <c r="CW303" s="14">
        <f t="shared" si="230"/>
        <v>41</v>
      </c>
      <c r="CX303" s="14">
        <f t="shared" si="231"/>
        <v>3</v>
      </c>
      <c r="CY303" s="14">
        <f t="shared" si="232"/>
        <v>1</v>
      </c>
      <c r="CZ303" s="14">
        <f t="shared" si="233"/>
        <v>4</v>
      </c>
      <c r="DA303" s="14">
        <f t="shared" si="234"/>
        <v>2044031</v>
      </c>
      <c r="DB303" s="13" t="str">
        <f t="shared" si="235"/>
        <v>70级寄灵人橙色套1-武器</v>
      </c>
      <c r="DC303" s="14">
        <f t="shared" si="236"/>
        <v>1</v>
      </c>
      <c r="DD303" s="14">
        <f t="shared" si="237"/>
        <v>4</v>
      </c>
      <c r="DE303" s="14">
        <f t="shared" si="238"/>
        <v>60</v>
      </c>
      <c r="DF303" s="14">
        <f t="shared" si="239"/>
        <v>60</v>
      </c>
      <c r="DG303" s="14">
        <f t="shared" si="240"/>
        <v>1</v>
      </c>
      <c r="DH303" s="14">
        <f t="shared" si="241"/>
        <v>1041</v>
      </c>
      <c r="DI303" s="14">
        <f t="shared" si="250"/>
        <v>236</v>
      </c>
      <c r="DJ303" s="14">
        <f t="shared" si="242"/>
        <v>513</v>
      </c>
      <c r="DK303" s="14">
        <f t="shared" si="243"/>
        <v>0</v>
      </c>
      <c r="DL303" s="14">
        <f t="shared" si="244"/>
        <v>0</v>
      </c>
      <c r="DM303" s="14">
        <f t="shared" si="245"/>
        <v>31.5</v>
      </c>
      <c r="DN303" s="14">
        <f t="shared" si="246"/>
        <v>0</v>
      </c>
      <c r="DO303" s="14">
        <f t="shared" si="247"/>
        <v>0</v>
      </c>
      <c r="DP303" s="14">
        <f t="shared" si="251"/>
        <v>16</v>
      </c>
      <c r="DQ303" s="14">
        <f t="shared" si="252"/>
        <v>4</v>
      </c>
      <c r="DR303" s="14">
        <f t="shared" si="253"/>
        <v>14</v>
      </c>
      <c r="DU303" s="14">
        <f t="shared" si="248"/>
        <v>1</v>
      </c>
      <c r="DV303" s="14">
        <f t="shared" si="249"/>
        <v>0</v>
      </c>
      <c r="DW303" s="14">
        <f t="shared" si="254"/>
        <v>236</v>
      </c>
      <c r="DX303" s="14" t="str">
        <f t="shared" si="255"/>
        <v>AtkExt</v>
      </c>
      <c r="DY303" s="14">
        <f t="shared" si="256"/>
        <v>513</v>
      </c>
      <c r="DZ303" s="14">
        <f t="shared" si="257"/>
        <v>31.5</v>
      </c>
      <c r="EA303" s="14" t="str">
        <f t="shared" si="258"/>
        <v/>
      </c>
      <c r="EB303" s="14" t="str">
        <f t="shared" si="259"/>
        <v/>
      </c>
      <c r="EC303" s="14" t="str">
        <f t="shared" si="260"/>
        <v/>
      </c>
      <c r="ED303" s="14">
        <f t="shared" si="261"/>
        <v>16</v>
      </c>
      <c r="EE303" s="14">
        <f t="shared" si="262"/>
        <v>4</v>
      </c>
      <c r="EF303" s="14">
        <f t="shared" si="263"/>
        <v>14</v>
      </c>
      <c r="EG303" s="25" t="s">
        <v>509</v>
      </c>
      <c r="EH303" s="14">
        <f t="shared" si="264"/>
        <v>200</v>
      </c>
    </row>
    <row r="304" spans="100:138" ht="16.5" x14ac:dyDescent="0.2">
      <c r="CV304" s="13">
        <v>300</v>
      </c>
      <c r="CW304" s="14">
        <f t="shared" si="230"/>
        <v>41</v>
      </c>
      <c r="CX304" s="14">
        <f t="shared" si="231"/>
        <v>3</v>
      </c>
      <c r="CY304" s="14">
        <f t="shared" si="232"/>
        <v>2</v>
      </c>
      <c r="CZ304" s="14">
        <f t="shared" si="233"/>
        <v>4</v>
      </c>
      <c r="DA304" s="14">
        <f t="shared" si="234"/>
        <v>2044032</v>
      </c>
      <c r="DB304" s="13" t="str">
        <f t="shared" si="235"/>
        <v>70级寄灵人橙色套1-头盔</v>
      </c>
      <c r="DC304" s="14">
        <f t="shared" si="236"/>
        <v>1</v>
      </c>
      <c r="DD304" s="14">
        <f t="shared" si="237"/>
        <v>4</v>
      </c>
      <c r="DE304" s="14">
        <f t="shared" si="238"/>
        <v>60</v>
      </c>
      <c r="DF304" s="14">
        <f t="shared" si="239"/>
        <v>60</v>
      </c>
      <c r="DG304" s="14">
        <f t="shared" si="240"/>
        <v>2</v>
      </c>
      <c r="DH304" s="14">
        <f t="shared" si="241"/>
        <v>1041</v>
      </c>
      <c r="DI304" s="14">
        <f t="shared" si="250"/>
        <v>119</v>
      </c>
      <c r="DJ304" s="14">
        <f t="shared" si="242"/>
        <v>0</v>
      </c>
      <c r="DK304" s="14">
        <f t="shared" si="243"/>
        <v>129</v>
      </c>
      <c r="DL304" s="14">
        <f t="shared" si="244"/>
        <v>0</v>
      </c>
      <c r="DM304" s="14">
        <f t="shared" si="245"/>
        <v>0</v>
      </c>
      <c r="DN304" s="14">
        <f t="shared" si="246"/>
        <v>7.95</v>
      </c>
      <c r="DO304" s="14">
        <f t="shared" si="247"/>
        <v>0</v>
      </c>
      <c r="DP304" s="14">
        <f t="shared" si="251"/>
        <v>16</v>
      </c>
      <c r="DQ304" s="14">
        <f t="shared" si="252"/>
        <v>4</v>
      </c>
      <c r="DR304" s="14">
        <f t="shared" si="253"/>
        <v>14</v>
      </c>
      <c r="DU304" s="14">
        <f t="shared" si="248"/>
        <v>2</v>
      </c>
      <c r="DV304" s="14">
        <f t="shared" si="249"/>
        <v>0</v>
      </c>
      <c r="DW304" s="14">
        <f t="shared" si="254"/>
        <v>119</v>
      </c>
      <c r="DX304" s="14" t="str">
        <f t="shared" si="255"/>
        <v>DefExt</v>
      </c>
      <c r="DY304" s="14">
        <f t="shared" si="256"/>
        <v>129</v>
      </c>
      <c r="DZ304" s="14">
        <f t="shared" si="257"/>
        <v>7.95</v>
      </c>
      <c r="EA304" s="14" t="str">
        <f t="shared" si="258"/>
        <v/>
      </c>
      <c r="EB304" s="14" t="str">
        <f t="shared" si="259"/>
        <v/>
      </c>
      <c r="EC304" s="14" t="str">
        <f t="shared" si="260"/>
        <v/>
      </c>
      <c r="ED304" s="14">
        <f t="shared" si="261"/>
        <v>16</v>
      </c>
      <c r="EE304" s="14">
        <f t="shared" si="262"/>
        <v>4</v>
      </c>
      <c r="EF304" s="14">
        <f t="shared" si="263"/>
        <v>14</v>
      </c>
      <c r="EG304" s="25" t="s">
        <v>509</v>
      </c>
      <c r="EH304" s="14">
        <f t="shared" si="264"/>
        <v>200</v>
      </c>
    </row>
    <row r="305" spans="100:138" ht="16.5" x14ac:dyDescent="0.2">
      <c r="CV305" s="13">
        <v>301</v>
      </c>
      <c r="CW305" s="14">
        <f t="shared" si="230"/>
        <v>41</v>
      </c>
      <c r="CX305" s="14">
        <f t="shared" si="231"/>
        <v>3</v>
      </c>
      <c r="CY305" s="14">
        <f t="shared" si="232"/>
        <v>3</v>
      </c>
      <c r="CZ305" s="14">
        <f t="shared" si="233"/>
        <v>4</v>
      </c>
      <c r="DA305" s="14">
        <f t="shared" si="234"/>
        <v>2044033</v>
      </c>
      <c r="DB305" s="13" t="str">
        <f t="shared" si="235"/>
        <v>70级寄灵人橙色套1-肩甲</v>
      </c>
      <c r="DC305" s="14">
        <f t="shared" si="236"/>
        <v>1</v>
      </c>
      <c r="DD305" s="14">
        <f t="shared" si="237"/>
        <v>4</v>
      </c>
      <c r="DE305" s="14">
        <f t="shared" si="238"/>
        <v>60</v>
      </c>
      <c r="DF305" s="14">
        <f t="shared" si="239"/>
        <v>60</v>
      </c>
      <c r="DG305" s="14">
        <f t="shared" si="240"/>
        <v>3</v>
      </c>
      <c r="DH305" s="14">
        <f t="shared" si="241"/>
        <v>1041</v>
      </c>
      <c r="DI305" s="14">
        <f t="shared" si="250"/>
        <v>118</v>
      </c>
      <c r="DJ305" s="14">
        <f t="shared" si="242"/>
        <v>0</v>
      </c>
      <c r="DK305" s="14">
        <f t="shared" si="243"/>
        <v>65</v>
      </c>
      <c r="DL305" s="14">
        <f t="shared" si="244"/>
        <v>641</v>
      </c>
      <c r="DM305" s="14">
        <f t="shared" si="245"/>
        <v>0</v>
      </c>
      <c r="DN305" s="14">
        <f t="shared" si="246"/>
        <v>3.98</v>
      </c>
      <c r="DO305" s="14">
        <f t="shared" si="247"/>
        <v>39.380000000000003</v>
      </c>
      <c r="DP305" s="14">
        <f t="shared" si="251"/>
        <v>16</v>
      </c>
      <c r="DQ305" s="14">
        <f t="shared" si="252"/>
        <v>4</v>
      </c>
      <c r="DR305" s="14">
        <f t="shared" si="253"/>
        <v>14</v>
      </c>
      <c r="DU305" s="14">
        <f t="shared" si="248"/>
        <v>2</v>
      </c>
      <c r="DV305" s="14">
        <f t="shared" si="249"/>
        <v>3</v>
      </c>
      <c r="DW305" s="14">
        <f t="shared" si="254"/>
        <v>118</v>
      </c>
      <c r="DX305" s="14" t="str">
        <f t="shared" si="255"/>
        <v>DefExt</v>
      </c>
      <c r="DY305" s="14">
        <f t="shared" si="256"/>
        <v>65</v>
      </c>
      <c r="DZ305" s="14">
        <f t="shared" si="257"/>
        <v>3.98</v>
      </c>
      <c r="EA305" s="14" t="str">
        <f t="shared" si="258"/>
        <v>HPExt</v>
      </c>
      <c r="EB305" s="14">
        <f t="shared" si="259"/>
        <v>641</v>
      </c>
      <c r="EC305" s="14">
        <f t="shared" si="260"/>
        <v>39.380000000000003</v>
      </c>
      <c r="ED305" s="14">
        <f t="shared" si="261"/>
        <v>16</v>
      </c>
      <c r="EE305" s="14">
        <f t="shared" si="262"/>
        <v>4</v>
      </c>
      <c r="EF305" s="14">
        <f t="shared" si="263"/>
        <v>14</v>
      </c>
      <c r="EG305" s="25" t="s">
        <v>509</v>
      </c>
      <c r="EH305" s="14">
        <f t="shared" si="264"/>
        <v>200</v>
      </c>
    </row>
    <row r="306" spans="100:138" ht="16.5" x14ac:dyDescent="0.2">
      <c r="CV306" s="13">
        <v>302</v>
      </c>
      <c r="CW306" s="14">
        <f t="shared" si="230"/>
        <v>41</v>
      </c>
      <c r="CX306" s="14">
        <f t="shared" si="231"/>
        <v>3</v>
      </c>
      <c r="CY306" s="14">
        <f t="shared" si="232"/>
        <v>4</v>
      </c>
      <c r="CZ306" s="14">
        <f t="shared" si="233"/>
        <v>4</v>
      </c>
      <c r="DA306" s="14">
        <f t="shared" si="234"/>
        <v>2044034</v>
      </c>
      <c r="DB306" s="13" t="str">
        <f t="shared" si="235"/>
        <v>70级寄灵人橙色套1-衣服</v>
      </c>
      <c r="DC306" s="14">
        <f t="shared" si="236"/>
        <v>1</v>
      </c>
      <c r="DD306" s="14">
        <f t="shared" si="237"/>
        <v>4</v>
      </c>
      <c r="DE306" s="14">
        <f t="shared" si="238"/>
        <v>60</v>
      </c>
      <c r="DF306" s="14">
        <f t="shared" si="239"/>
        <v>60</v>
      </c>
      <c r="DG306" s="14">
        <f t="shared" si="240"/>
        <v>4</v>
      </c>
      <c r="DH306" s="14">
        <f t="shared" si="241"/>
        <v>1041</v>
      </c>
      <c r="DI306" s="14">
        <f t="shared" si="250"/>
        <v>119</v>
      </c>
      <c r="DJ306" s="14">
        <f t="shared" si="242"/>
        <v>0</v>
      </c>
      <c r="DK306" s="14">
        <f t="shared" si="243"/>
        <v>129</v>
      </c>
      <c r="DL306" s="14">
        <f t="shared" si="244"/>
        <v>0</v>
      </c>
      <c r="DM306" s="14">
        <f t="shared" si="245"/>
        <v>0</v>
      </c>
      <c r="DN306" s="14">
        <f t="shared" si="246"/>
        <v>7.95</v>
      </c>
      <c r="DO306" s="14">
        <f t="shared" si="247"/>
        <v>0</v>
      </c>
      <c r="DP306" s="14">
        <f t="shared" si="251"/>
        <v>16</v>
      </c>
      <c r="DQ306" s="14">
        <f t="shared" si="252"/>
        <v>4</v>
      </c>
      <c r="DR306" s="14">
        <f t="shared" si="253"/>
        <v>14</v>
      </c>
      <c r="DU306" s="14">
        <f t="shared" si="248"/>
        <v>2</v>
      </c>
      <c r="DV306" s="14">
        <f t="shared" si="249"/>
        <v>0</v>
      </c>
      <c r="DW306" s="14">
        <f t="shared" si="254"/>
        <v>119</v>
      </c>
      <c r="DX306" s="14" t="str">
        <f t="shared" si="255"/>
        <v>DefExt</v>
      </c>
      <c r="DY306" s="14">
        <f t="shared" si="256"/>
        <v>129</v>
      </c>
      <c r="DZ306" s="14">
        <f t="shared" si="257"/>
        <v>7.95</v>
      </c>
      <c r="EA306" s="14" t="str">
        <f t="shared" si="258"/>
        <v/>
      </c>
      <c r="EB306" s="14" t="str">
        <f t="shared" si="259"/>
        <v/>
      </c>
      <c r="EC306" s="14" t="str">
        <f t="shared" si="260"/>
        <v/>
      </c>
      <c r="ED306" s="14">
        <f t="shared" si="261"/>
        <v>16</v>
      </c>
      <c r="EE306" s="14">
        <f t="shared" si="262"/>
        <v>4</v>
      </c>
      <c r="EF306" s="14">
        <f t="shared" si="263"/>
        <v>14</v>
      </c>
      <c r="EG306" s="25" t="s">
        <v>509</v>
      </c>
      <c r="EH306" s="14">
        <f t="shared" si="264"/>
        <v>200</v>
      </c>
    </row>
    <row r="307" spans="100:138" ht="16.5" x14ac:dyDescent="0.2">
      <c r="CV307" s="13">
        <v>303</v>
      </c>
      <c r="CW307" s="14">
        <f t="shared" si="230"/>
        <v>41</v>
      </c>
      <c r="CX307" s="14">
        <f t="shared" si="231"/>
        <v>3</v>
      </c>
      <c r="CY307" s="14">
        <f t="shared" si="232"/>
        <v>5</v>
      </c>
      <c r="CZ307" s="14">
        <f t="shared" si="233"/>
        <v>4</v>
      </c>
      <c r="DA307" s="14">
        <f t="shared" si="234"/>
        <v>2044035</v>
      </c>
      <c r="DB307" s="13" t="str">
        <f t="shared" si="235"/>
        <v>70级寄灵人橙色套1-鞋子</v>
      </c>
      <c r="DC307" s="14">
        <f t="shared" si="236"/>
        <v>1</v>
      </c>
      <c r="DD307" s="14">
        <f t="shared" si="237"/>
        <v>4</v>
      </c>
      <c r="DE307" s="14">
        <f t="shared" si="238"/>
        <v>60</v>
      </c>
      <c r="DF307" s="14">
        <f t="shared" si="239"/>
        <v>60</v>
      </c>
      <c r="DG307" s="14">
        <f t="shared" si="240"/>
        <v>5</v>
      </c>
      <c r="DH307" s="14">
        <f t="shared" si="241"/>
        <v>1041</v>
      </c>
      <c r="DI307" s="14">
        <f t="shared" si="250"/>
        <v>118</v>
      </c>
      <c r="DJ307" s="14">
        <f t="shared" si="242"/>
        <v>0</v>
      </c>
      <c r="DK307" s="14">
        <f t="shared" si="243"/>
        <v>0</v>
      </c>
      <c r="DL307" s="14">
        <f t="shared" si="244"/>
        <v>1281</v>
      </c>
      <c r="DM307" s="14">
        <f t="shared" si="245"/>
        <v>0</v>
      </c>
      <c r="DN307" s="14">
        <f t="shared" si="246"/>
        <v>0</v>
      </c>
      <c r="DO307" s="14">
        <f t="shared" si="247"/>
        <v>78.75</v>
      </c>
      <c r="DP307" s="14">
        <f t="shared" si="251"/>
        <v>16</v>
      </c>
      <c r="DQ307" s="14">
        <f t="shared" si="252"/>
        <v>4</v>
      </c>
      <c r="DR307" s="14">
        <f t="shared" si="253"/>
        <v>14</v>
      </c>
      <c r="DU307" s="14">
        <f t="shared" si="248"/>
        <v>3</v>
      </c>
      <c r="DV307" s="14">
        <f t="shared" si="249"/>
        <v>0</v>
      </c>
      <c r="DW307" s="14">
        <f t="shared" si="254"/>
        <v>118</v>
      </c>
      <c r="DX307" s="14" t="str">
        <f t="shared" si="255"/>
        <v>HPExt</v>
      </c>
      <c r="DY307" s="14">
        <f t="shared" si="256"/>
        <v>1281</v>
      </c>
      <c r="DZ307" s="14">
        <f t="shared" si="257"/>
        <v>78.75</v>
      </c>
      <c r="EA307" s="14" t="str">
        <f t="shared" si="258"/>
        <v/>
      </c>
      <c r="EB307" s="14" t="str">
        <f t="shared" si="259"/>
        <v/>
      </c>
      <c r="EC307" s="14" t="str">
        <f t="shared" si="260"/>
        <v/>
      </c>
      <c r="ED307" s="14">
        <f t="shared" si="261"/>
        <v>16</v>
      </c>
      <c r="EE307" s="14">
        <f t="shared" si="262"/>
        <v>4</v>
      </c>
      <c r="EF307" s="14">
        <f t="shared" si="263"/>
        <v>14</v>
      </c>
      <c r="EG307" s="25" t="s">
        <v>509</v>
      </c>
      <c r="EH307" s="14">
        <f t="shared" si="264"/>
        <v>200</v>
      </c>
    </row>
    <row r="308" spans="100:138" ht="16.5" x14ac:dyDescent="0.2">
      <c r="CV308" s="13">
        <v>304</v>
      </c>
      <c r="CW308" s="14">
        <f t="shared" si="230"/>
        <v>41</v>
      </c>
      <c r="CX308" s="14">
        <f t="shared" si="231"/>
        <v>3</v>
      </c>
      <c r="CY308" s="14">
        <f t="shared" si="232"/>
        <v>6</v>
      </c>
      <c r="CZ308" s="14">
        <f t="shared" si="233"/>
        <v>4</v>
      </c>
      <c r="DA308" s="14">
        <f t="shared" si="234"/>
        <v>2044036</v>
      </c>
      <c r="DB308" s="13" t="str">
        <f t="shared" si="235"/>
        <v>70级寄灵人橙色套1-护手</v>
      </c>
      <c r="DC308" s="14">
        <f t="shared" si="236"/>
        <v>1</v>
      </c>
      <c r="DD308" s="14">
        <f t="shared" si="237"/>
        <v>4</v>
      </c>
      <c r="DE308" s="14">
        <f t="shared" si="238"/>
        <v>60</v>
      </c>
      <c r="DF308" s="14">
        <f t="shared" si="239"/>
        <v>60</v>
      </c>
      <c r="DG308" s="14">
        <f t="shared" si="240"/>
        <v>6</v>
      </c>
      <c r="DH308" s="14">
        <f t="shared" si="241"/>
        <v>1041</v>
      </c>
      <c r="DI308" s="14">
        <f t="shared" si="250"/>
        <v>118</v>
      </c>
      <c r="DJ308" s="14">
        <f t="shared" si="242"/>
        <v>0</v>
      </c>
      <c r="DK308" s="14">
        <f t="shared" si="243"/>
        <v>0</v>
      </c>
      <c r="DL308" s="14">
        <f t="shared" si="244"/>
        <v>1281</v>
      </c>
      <c r="DM308" s="14">
        <f t="shared" si="245"/>
        <v>0</v>
      </c>
      <c r="DN308" s="14">
        <f t="shared" si="246"/>
        <v>0</v>
      </c>
      <c r="DO308" s="14">
        <f t="shared" si="247"/>
        <v>78.75</v>
      </c>
      <c r="DP308" s="14">
        <f t="shared" si="251"/>
        <v>16</v>
      </c>
      <c r="DQ308" s="14">
        <f t="shared" si="252"/>
        <v>4</v>
      </c>
      <c r="DR308" s="14">
        <f t="shared" si="253"/>
        <v>14</v>
      </c>
      <c r="DU308" s="14">
        <f t="shared" si="248"/>
        <v>3</v>
      </c>
      <c r="DV308" s="14">
        <f t="shared" si="249"/>
        <v>0</v>
      </c>
      <c r="DW308" s="14">
        <f t="shared" si="254"/>
        <v>118</v>
      </c>
      <c r="DX308" s="14" t="str">
        <f t="shared" si="255"/>
        <v>HPExt</v>
      </c>
      <c r="DY308" s="14">
        <f t="shared" si="256"/>
        <v>1281</v>
      </c>
      <c r="DZ308" s="14">
        <f t="shared" si="257"/>
        <v>78.75</v>
      </c>
      <c r="EA308" s="14" t="str">
        <f t="shared" si="258"/>
        <v/>
      </c>
      <c r="EB308" s="14" t="str">
        <f t="shared" si="259"/>
        <v/>
      </c>
      <c r="EC308" s="14" t="str">
        <f t="shared" si="260"/>
        <v/>
      </c>
      <c r="ED308" s="14">
        <f t="shared" si="261"/>
        <v>16</v>
      </c>
      <c r="EE308" s="14">
        <f t="shared" si="262"/>
        <v>4</v>
      </c>
      <c r="EF308" s="14">
        <f t="shared" si="263"/>
        <v>14</v>
      </c>
      <c r="EG308" s="25" t="s">
        <v>509</v>
      </c>
      <c r="EH308" s="14">
        <f t="shared" si="264"/>
        <v>200</v>
      </c>
    </row>
    <row r="309" spans="100:138" ht="16.5" x14ac:dyDescent="0.2">
      <c r="CV309" s="13">
        <v>305</v>
      </c>
      <c r="CW309" s="14">
        <f t="shared" si="230"/>
        <v>42</v>
      </c>
      <c r="CX309" s="14">
        <f t="shared" si="231"/>
        <v>4</v>
      </c>
      <c r="CY309" s="14">
        <f t="shared" si="232"/>
        <v>1</v>
      </c>
      <c r="CZ309" s="14">
        <f t="shared" si="233"/>
        <v>4</v>
      </c>
      <c r="DA309" s="14">
        <f t="shared" si="234"/>
        <v>2044041</v>
      </c>
      <c r="DB309" s="13" t="str">
        <f t="shared" si="235"/>
        <v>70级守护灵橙色套1-武器</v>
      </c>
      <c r="DC309" s="14">
        <f t="shared" si="236"/>
        <v>2</v>
      </c>
      <c r="DD309" s="14">
        <f t="shared" si="237"/>
        <v>4</v>
      </c>
      <c r="DE309" s="14">
        <f t="shared" si="238"/>
        <v>50</v>
      </c>
      <c r="DF309" s="14">
        <f t="shared" si="239"/>
        <v>50</v>
      </c>
      <c r="DG309" s="14">
        <f t="shared" si="240"/>
        <v>1</v>
      </c>
      <c r="DH309" s="14">
        <f t="shared" si="241"/>
        <v>2041</v>
      </c>
      <c r="DI309" s="14">
        <f t="shared" si="250"/>
        <v>186</v>
      </c>
      <c r="DJ309" s="14">
        <f t="shared" si="242"/>
        <v>321</v>
      </c>
      <c r="DK309" s="14">
        <f t="shared" si="243"/>
        <v>0</v>
      </c>
      <c r="DL309" s="14">
        <f t="shared" si="244"/>
        <v>0</v>
      </c>
      <c r="DM309" s="14">
        <f t="shared" si="245"/>
        <v>24.9</v>
      </c>
      <c r="DN309" s="14">
        <f t="shared" si="246"/>
        <v>0</v>
      </c>
      <c r="DO309" s="14">
        <f t="shared" si="247"/>
        <v>0</v>
      </c>
      <c r="DP309" s="14">
        <f t="shared" si="251"/>
        <v>16</v>
      </c>
      <c r="DQ309" s="14">
        <f t="shared" si="252"/>
        <v>4</v>
      </c>
      <c r="DR309" s="14">
        <f t="shared" si="253"/>
        <v>24</v>
      </c>
      <c r="DU309" s="14">
        <f t="shared" si="248"/>
        <v>1</v>
      </c>
      <c r="DV309" s="14">
        <f t="shared" si="249"/>
        <v>0</v>
      </c>
      <c r="DW309" s="14">
        <f t="shared" si="254"/>
        <v>186</v>
      </c>
      <c r="DX309" s="14" t="str">
        <f t="shared" si="255"/>
        <v>AtkExt</v>
      </c>
      <c r="DY309" s="14">
        <f t="shared" si="256"/>
        <v>321</v>
      </c>
      <c r="DZ309" s="14">
        <f t="shared" si="257"/>
        <v>24.9</v>
      </c>
      <c r="EA309" s="14" t="str">
        <f t="shared" si="258"/>
        <v/>
      </c>
      <c r="EB309" s="14" t="str">
        <f t="shared" si="259"/>
        <v/>
      </c>
      <c r="EC309" s="14" t="str">
        <f t="shared" si="260"/>
        <v/>
      </c>
      <c r="ED309" s="14">
        <f t="shared" si="261"/>
        <v>16</v>
      </c>
      <c r="EE309" s="14">
        <f t="shared" si="262"/>
        <v>4</v>
      </c>
      <c r="EF309" s="14">
        <f t="shared" si="263"/>
        <v>24</v>
      </c>
      <c r="EG309" s="25" t="s">
        <v>509</v>
      </c>
      <c r="EH309" s="14">
        <f t="shared" si="264"/>
        <v>200</v>
      </c>
    </row>
    <row r="310" spans="100:138" ht="16.5" x14ac:dyDescent="0.2">
      <c r="CV310" s="13">
        <v>306</v>
      </c>
      <c r="CW310" s="14">
        <f t="shared" si="230"/>
        <v>42</v>
      </c>
      <c r="CX310" s="14">
        <f t="shared" si="231"/>
        <v>4</v>
      </c>
      <c r="CY310" s="14">
        <f t="shared" si="232"/>
        <v>2</v>
      </c>
      <c r="CZ310" s="14">
        <f t="shared" si="233"/>
        <v>4</v>
      </c>
      <c r="DA310" s="14">
        <f t="shared" si="234"/>
        <v>2044042</v>
      </c>
      <c r="DB310" s="13" t="str">
        <f t="shared" si="235"/>
        <v>70级守护灵橙色套1-头盔</v>
      </c>
      <c r="DC310" s="14">
        <f t="shared" si="236"/>
        <v>2</v>
      </c>
      <c r="DD310" s="14">
        <f t="shared" si="237"/>
        <v>4</v>
      </c>
      <c r="DE310" s="14">
        <f t="shared" si="238"/>
        <v>50</v>
      </c>
      <c r="DF310" s="14">
        <f t="shared" si="239"/>
        <v>50</v>
      </c>
      <c r="DG310" s="14">
        <f t="shared" si="240"/>
        <v>2</v>
      </c>
      <c r="DH310" s="14">
        <f t="shared" si="241"/>
        <v>2041</v>
      </c>
      <c r="DI310" s="14">
        <f t="shared" si="250"/>
        <v>94</v>
      </c>
      <c r="DJ310" s="14">
        <f t="shared" si="242"/>
        <v>0</v>
      </c>
      <c r="DK310" s="14">
        <f t="shared" si="243"/>
        <v>81</v>
      </c>
      <c r="DL310" s="14">
        <f t="shared" si="244"/>
        <v>0</v>
      </c>
      <c r="DM310" s="14">
        <f t="shared" si="245"/>
        <v>0</v>
      </c>
      <c r="DN310" s="14">
        <f t="shared" si="246"/>
        <v>6.3</v>
      </c>
      <c r="DO310" s="14">
        <f t="shared" si="247"/>
        <v>0</v>
      </c>
      <c r="DP310" s="14">
        <f t="shared" si="251"/>
        <v>16</v>
      </c>
      <c r="DQ310" s="14">
        <f t="shared" si="252"/>
        <v>4</v>
      </c>
      <c r="DR310" s="14">
        <f t="shared" si="253"/>
        <v>24</v>
      </c>
      <c r="DU310" s="14">
        <f t="shared" si="248"/>
        <v>2</v>
      </c>
      <c r="DV310" s="14">
        <f t="shared" si="249"/>
        <v>0</v>
      </c>
      <c r="DW310" s="14">
        <f t="shared" si="254"/>
        <v>94</v>
      </c>
      <c r="DX310" s="14" t="str">
        <f t="shared" si="255"/>
        <v>DefExt</v>
      </c>
      <c r="DY310" s="14">
        <f t="shared" si="256"/>
        <v>81</v>
      </c>
      <c r="DZ310" s="14">
        <f t="shared" si="257"/>
        <v>6.3</v>
      </c>
      <c r="EA310" s="14" t="str">
        <f t="shared" si="258"/>
        <v/>
      </c>
      <c r="EB310" s="14" t="str">
        <f t="shared" si="259"/>
        <v/>
      </c>
      <c r="EC310" s="14" t="str">
        <f t="shared" si="260"/>
        <v/>
      </c>
      <c r="ED310" s="14">
        <f t="shared" si="261"/>
        <v>16</v>
      </c>
      <c r="EE310" s="14">
        <f t="shared" si="262"/>
        <v>4</v>
      </c>
      <c r="EF310" s="14">
        <f t="shared" si="263"/>
        <v>24</v>
      </c>
      <c r="EG310" s="25" t="s">
        <v>509</v>
      </c>
      <c r="EH310" s="14">
        <f t="shared" si="264"/>
        <v>200</v>
      </c>
    </row>
    <row r="311" spans="100:138" ht="16.5" x14ac:dyDescent="0.2">
      <c r="CV311" s="13">
        <v>307</v>
      </c>
      <c r="CW311" s="14">
        <f t="shared" si="230"/>
        <v>42</v>
      </c>
      <c r="CX311" s="14">
        <f t="shared" si="231"/>
        <v>4</v>
      </c>
      <c r="CY311" s="14">
        <f t="shared" si="232"/>
        <v>3</v>
      </c>
      <c r="CZ311" s="14">
        <f t="shared" si="233"/>
        <v>4</v>
      </c>
      <c r="DA311" s="14">
        <f t="shared" si="234"/>
        <v>2044043</v>
      </c>
      <c r="DB311" s="13" t="str">
        <f t="shared" si="235"/>
        <v>70级守护灵橙色套1-肩甲</v>
      </c>
      <c r="DC311" s="14">
        <f t="shared" si="236"/>
        <v>2</v>
      </c>
      <c r="DD311" s="14">
        <f t="shared" si="237"/>
        <v>4</v>
      </c>
      <c r="DE311" s="14">
        <f t="shared" si="238"/>
        <v>50</v>
      </c>
      <c r="DF311" s="14">
        <f t="shared" si="239"/>
        <v>50</v>
      </c>
      <c r="DG311" s="14">
        <f t="shared" si="240"/>
        <v>3</v>
      </c>
      <c r="DH311" s="14">
        <f t="shared" si="241"/>
        <v>2041</v>
      </c>
      <c r="DI311" s="14">
        <f t="shared" si="250"/>
        <v>140</v>
      </c>
      <c r="DJ311" s="14">
        <f t="shared" si="242"/>
        <v>0</v>
      </c>
      <c r="DK311" s="14">
        <f t="shared" si="243"/>
        <v>41</v>
      </c>
      <c r="DL311" s="14">
        <f t="shared" si="244"/>
        <v>805</v>
      </c>
      <c r="DM311" s="14">
        <f t="shared" si="245"/>
        <v>0</v>
      </c>
      <c r="DN311" s="14">
        <f t="shared" si="246"/>
        <v>3.15</v>
      </c>
      <c r="DO311" s="14">
        <f t="shared" si="247"/>
        <v>61.95</v>
      </c>
      <c r="DP311" s="14">
        <f t="shared" si="251"/>
        <v>16</v>
      </c>
      <c r="DQ311" s="14">
        <f t="shared" si="252"/>
        <v>4</v>
      </c>
      <c r="DR311" s="14">
        <f t="shared" si="253"/>
        <v>24</v>
      </c>
      <c r="DU311" s="14">
        <f t="shared" si="248"/>
        <v>2</v>
      </c>
      <c r="DV311" s="14">
        <f t="shared" si="249"/>
        <v>3</v>
      </c>
      <c r="DW311" s="14">
        <f t="shared" si="254"/>
        <v>140</v>
      </c>
      <c r="DX311" s="14" t="str">
        <f t="shared" si="255"/>
        <v>DefExt</v>
      </c>
      <c r="DY311" s="14">
        <f t="shared" si="256"/>
        <v>41</v>
      </c>
      <c r="DZ311" s="14">
        <f t="shared" si="257"/>
        <v>3.15</v>
      </c>
      <c r="EA311" s="14" t="str">
        <f t="shared" si="258"/>
        <v>HPExt</v>
      </c>
      <c r="EB311" s="14">
        <f t="shared" si="259"/>
        <v>805</v>
      </c>
      <c r="EC311" s="14">
        <f t="shared" si="260"/>
        <v>61.95</v>
      </c>
      <c r="ED311" s="14">
        <f t="shared" si="261"/>
        <v>16</v>
      </c>
      <c r="EE311" s="14">
        <f t="shared" si="262"/>
        <v>4</v>
      </c>
      <c r="EF311" s="14">
        <f t="shared" si="263"/>
        <v>24</v>
      </c>
      <c r="EG311" s="25" t="s">
        <v>509</v>
      </c>
      <c r="EH311" s="14">
        <f t="shared" si="264"/>
        <v>200</v>
      </c>
    </row>
    <row r="312" spans="100:138" ht="16.5" x14ac:dyDescent="0.2">
      <c r="CV312" s="13">
        <v>308</v>
      </c>
      <c r="CW312" s="14">
        <f t="shared" si="230"/>
        <v>42</v>
      </c>
      <c r="CX312" s="14">
        <f t="shared" si="231"/>
        <v>4</v>
      </c>
      <c r="CY312" s="14">
        <f t="shared" si="232"/>
        <v>4</v>
      </c>
      <c r="CZ312" s="14">
        <f t="shared" si="233"/>
        <v>4</v>
      </c>
      <c r="DA312" s="14">
        <f t="shared" si="234"/>
        <v>2044044</v>
      </c>
      <c r="DB312" s="13" t="str">
        <f t="shared" si="235"/>
        <v>70级守护灵橙色套1-衣服</v>
      </c>
      <c r="DC312" s="14">
        <f t="shared" si="236"/>
        <v>2</v>
      </c>
      <c r="DD312" s="14">
        <f t="shared" si="237"/>
        <v>4</v>
      </c>
      <c r="DE312" s="14">
        <f t="shared" si="238"/>
        <v>50</v>
      </c>
      <c r="DF312" s="14">
        <f t="shared" si="239"/>
        <v>50</v>
      </c>
      <c r="DG312" s="14">
        <f t="shared" si="240"/>
        <v>4</v>
      </c>
      <c r="DH312" s="14">
        <f t="shared" si="241"/>
        <v>2041</v>
      </c>
      <c r="DI312" s="14">
        <f t="shared" si="250"/>
        <v>94</v>
      </c>
      <c r="DJ312" s="14">
        <f t="shared" si="242"/>
        <v>0</v>
      </c>
      <c r="DK312" s="14">
        <f t="shared" si="243"/>
        <v>81</v>
      </c>
      <c r="DL312" s="14">
        <f t="shared" si="244"/>
        <v>0</v>
      </c>
      <c r="DM312" s="14">
        <f t="shared" si="245"/>
        <v>0</v>
      </c>
      <c r="DN312" s="14">
        <f t="shared" si="246"/>
        <v>6.3</v>
      </c>
      <c r="DO312" s="14">
        <f t="shared" si="247"/>
        <v>0</v>
      </c>
      <c r="DP312" s="14">
        <f t="shared" si="251"/>
        <v>16</v>
      </c>
      <c r="DQ312" s="14">
        <f t="shared" si="252"/>
        <v>4</v>
      </c>
      <c r="DR312" s="14">
        <f t="shared" si="253"/>
        <v>24</v>
      </c>
      <c r="DU312" s="14">
        <f t="shared" si="248"/>
        <v>2</v>
      </c>
      <c r="DV312" s="14">
        <f t="shared" si="249"/>
        <v>0</v>
      </c>
      <c r="DW312" s="14">
        <f t="shared" si="254"/>
        <v>94</v>
      </c>
      <c r="DX312" s="14" t="str">
        <f t="shared" si="255"/>
        <v>DefExt</v>
      </c>
      <c r="DY312" s="14">
        <f t="shared" si="256"/>
        <v>81</v>
      </c>
      <c r="DZ312" s="14">
        <f t="shared" si="257"/>
        <v>6.3</v>
      </c>
      <c r="EA312" s="14" t="str">
        <f t="shared" si="258"/>
        <v/>
      </c>
      <c r="EB312" s="14" t="str">
        <f t="shared" si="259"/>
        <v/>
      </c>
      <c r="EC312" s="14" t="str">
        <f t="shared" si="260"/>
        <v/>
      </c>
      <c r="ED312" s="14">
        <f t="shared" si="261"/>
        <v>16</v>
      </c>
      <c r="EE312" s="14">
        <f t="shared" si="262"/>
        <v>4</v>
      </c>
      <c r="EF312" s="14">
        <f t="shared" si="263"/>
        <v>24</v>
      </c>
      <c r="EG312" s="25" t="s">
        <v>509</v>
      </c>
      <c r="EH312" s="14">
        <f t="shared" si="264"/>
        <v>200</v>
      </c>
    </row>
    <row r="313" spans="100:138" ht="16.5" x14ac:dyDescent="0.2">
      <c r="CV313" s="13">
        <v>309</v>
      </c>
      <c r="CW313" s="14">
        <f t="shared" si="230"/>
        <v>42</v>
      </c>
      <c r="CX313" s="14">
        <f t="shared" si="231"/>
        <v>4</v>
      </c>
      <c r="CY313" s="14">
        <f t="shared" si="232"/>
        <v>5</v>
      </c>
      <c r="CZ313" s="14">
        <f t="shared" si="233"/>
        <v>4</v>
      </c>
      <c r="DA313" s="14">
        <f t="shared" si="234"/>
        <v>2044045</v>
      </c>
      <c r="DB313" s="13" t="str">
        <f t="shared" si="235"/>
        <v>70级守护灵橙色套1-鞋子</v>
      </c>
      <c r="DC313" s="14">
        <f t="shared" si="236"/>
        <v>2</v>
      </c>
      <c r="DD313" s="14">
        <f t="shared" si="237"/>
        <v>4</v>
      </c>
      <c r="DE313" s="14">
        <f t="shared" si="238"/>
        <v>50</v>
      </c>
      <c r="DF313" s="14">
        <f t="shared" si="239"/>
        <v>50</v>
      </c>
      <c r="DG313" s="14">
        <f t="shared" si="240"/>
        <v>5</v>
      </c>
      <c r="DH313" s="14">
        <f t="shared" si="241"/>
        <v>2041</v>
      </c>
      <c r="DI313" s="14">
        <f t="shared" si="250"/>
        <v>185</v>
      </c>
      <c r="DJ313" s="14">
        <f t="shared" si="242"/>
        <v>0</v>
      </c>
      <c r="DK313" s="14">
        <f t="shared" si="243"/>
        <v>0</v>
      </c>
      <c r="DL313" s="14">
        <f t="shared" si="244"/>
        <v>1610</v>
      </c>
      <c r="DM313" s="14">
        <f t="shared" si="245"/>
        <v>0</v>
      </c>
      <c r="DN313" s="14">
        <f t="shared" si="246"/>
        <v>0</v>
      </c>
      <c r="DO313" s="14">
        <f t="shared" si="247"/>
        <v>123.9</v>
      </c>
      <c r="DP313" s="14">
        <f t="shared" si="251"/>
        <v>16</v>
      </c>
      <c r="DQ313" s="14">
        <f t="shared" si="252"/>
        <v>4</v>
      </c>
      <c r="DR313" s="14">
        <f t="shared" si="253"/>
        <v>24</v>
      </c>
      <c r="DU313" s="14">
        <f t="shared" si="248"/>
        <v>3</v>
      </c>
      <c r="DV313" s="14">
        <f t="shared" si="249"/>
        <v>0</v>
      </c>
      <c r="DW313" s="14">
        <f t="shared" si="254"/>
        <v>185</v>
      </c>
      <c r="DX313" s="14" t="str">
        <f t="shared" si="255"/>
        <v>HPExt</v>
      </c>
      <c r="DY313" s="14">
        <f t="shared" si="256"/>
        <v>1610</v>
      </c>
      <c r="DZ313" s="14">
        <f t="shared" si="257"/>
        <v>123.9</v>
      </c>
      <c r="EA313" s="14" t="str">
        <f t="shared" si="258"/>
        <v/>
      </c>
      <c r="EB313" s="14" t="str">
        <f t="shared" si="259"/>
        <v/>
      </c>
      <c r="EC313" s="14" t="str">
        <f t="shared" si="260"/>
        <v/>
      </c>
      <c r="ED313" s="14">
        <f t="shared" si="261"/>
        <v>16</v>
      </c>
      <c r="EE313" s="14">
        <f t="shared" si="262"/>
        <v>4</v>
      </c>
      <c r="EF313" s="14">
        <f t="shared" si="263"/>
        <v>24</v>
      </c>
      <c r="EG313" s="25" t="s">
        <v>509</v>
      </c>
      <c r="EH313" s="14">
        <f t="shared" si="264"/>
        <v>200</v>
      </c>
    </row>
    <row r="314" spans="100:138" ht="16.5" x14ac:dyDescent="0.2">
      <c r="CV314" s="13">
        <v>310</v>
      </c>
      <c r="CW314" s="14">
        <f t="shared" si="230"/>
        <v>42</v>
      </c>
      <c r="CX314" s="14">
        <f t="shared" si="231"/>
        <v>4</v>
      </c>
      <c r="CY314" s="14">
        <f t="shared" si="232"/>
        <v>6</v>
      </c>
      <c r="CZ314" s="14">
        <f t="shared" si="233"/>
        <v>4</v>
      </c>
      <c r="DA314" s="14">
        <f t="shared" si="234"/>
        <v>2044046</v>
      </c>
      <c r="DB314" s="13" t="str">
        <f t="shared" si="235"/>
        <v>70级守护灵橙色套1-护手</v>
      </c>
      <c r="DC314" s="14">
        <f t="shared" si="236"/>
        <v>2</v>
      </c>
      <c r="DD314" s="14">
        <f t="shared" si="237"/>
        <v>4</v>
      </c>
      <c r="DE314" s="14">
        <f t="shared" si="238"/>
        <v>50</v>
      </c>
      <c r="DF314" s="14">
        <f t="shared" si="239"/>
        <v>50</v>
      </c>
      <c r="DG314" s="14">
        <f t="shared" si="240"/>
        <v>6</v>
      </c>
      <c r="DH314" s="14">
        <f t="shared" si="241"/>
        <v>2041</v>
      </c>
      <c r="DI314" s="14">
        <f t="shared" si="250"/>
        <v>185</v>
      </c>
      <c r="DJ314" s="14">
        <f t="shared" si="242"/>
        <v>0</v>
      </c>
      <c r="DK314" s="14">
        <f t="shared" si="243"/>
        <v>0</v>
      </c>
      <c r="DL314" s="14">
        <f t="shared" si="244"/>
        <v>1610</v>
      </c>
      <c r="DM314" s="14">
        <f t="shared" si="245"/>
        <v>0</v>
      </c>
      <c r="DN314" s="14">
        <f t="shared" si="246"/>
        <v>0</v>
      </c>
      <c r="DO314" s="14">
        <f t="shared" si="247"/>
        <v>123.9</v>
      </c>
      <c r="DP314" s="14">
        <f t="shared" si="251"/>
        <v>16</v>
      </c>
      <c r="DQ314" s="14">
        <f t="shared" si="252"/>
        <v>4</v>
      </c>
      <c r="DR314" s="14">
        <f t="shared" si="253"/>
        <v>24</v>
      </c>
      <c r="DU314" s="14">
        <f t="shared" si="248"/>
        <v>3</v>
      </c>
      <c r="DV314" s="14">
        <f t="shared" si="249"/>
        <v>0</v>
      </c>
      <c r="DW314" s="14">
        <f t="shared" si="254"/>
        <v>185</v>
      </c>
      <c r="DX314" s="14" t="str">
        <f t="shared" si="255"/>
        <v>HPExt</v>
      </c>
      <c r="DY314" s="14">
        <f t="shared" si="256"/>
        <v>1610</v>
      </c>
      <c r="DZ314" s="14">
        <f t="shared" si="257"/>
        <v>123.9</v>
      </c>
      <c r="EA314" s="14" t="str">
        <f t="shared" si="258"/>
        <v/>
      </c>
      <c r="EB314" s="14" t="str">
        <f t="shared" si="259"/>
        <v/>
      </c>
      <c r="EC314" s="14" t="str">
        <f t="shared" si="260"/>
        <v/>
      </c>
      <c r="ED314" s="14">
        <f t="shared" si="261"/>
        <v>16</v>
      </c>
      <c r="EE314" s="14">
        <f t="shared" si="262"/>
        <v>4</v>
      </c>
      <c r="EF314" s="14">
        <f t="shared" si="263"/>
        <v>24</v>
      </c>
      <c r="EG314" s="25" t="s">
        <v>509</v>
      </c>
      <c r="EH314" s="14">
        <f t="shared" si="264"/>
        <v>200</v>
      </c>
    </row>
    <row r="315" spans="100:138" ht="16.5" x14ac:dyDescent="0.2">
      <c r="CV315" s="13">
        <v>311</v>
      </c>
      <c r="CW315" s="14">
        <f t="shared" si="230"/>
        <v>43</v>
      </c>
      <c r="CX315" s="14">
        <f t="shared" si="231"/>
        <v>5</v>
      </c>
      <c r="CY315" s="14">
        <f t="shared" si="232"/>
        <v>1</v>
      </c>
      <c r="CZ315" s="14">
        <f t="shared" si="233"/>
        <v>4</v>
      </c>
      <c r="DA315" s="14">
        <f t="shared" si="234"/>
        <v>2044051</v>
      </c>
      <c r="DB315" s="13" t="str">
        <f t="shared" si="235"/>
        <v>70级寄灵人橙色套2-武器</v>
      </c>
      <c r="DC315" s="14">
        <f t="shared" si="236"/>
        <v>1</v>
      </c>
      <c r="DD315" s="14">
        <f t="shared" si="237"/>
        <v>4</v>
      </c>
      <c r="DE315" s="14">
        <f t="shared" si="238"/>
        <v>60</v>
      </c>
      <c r="DF315" s="14">
        <f t="shared" si="239"/>
        <v>60</v>
      </c>
      <c r="DG315" s="14">
        <f t="shared" si="240"/>
        <v>1</v>
      </c>
      <c r="DH315" s="14">
        <f t="shared" si="241"/>
        <v>1042</v>
      </c>
      <c r="DI315" s="14">
        <f t="shared" si="250"/>
        <v>236</v>
      </c>
      <c r="DJ315" s="14">
        <f t="shared" si="242"/>
        <v>513</v>
      </c>
      <c r="DK315" s="14">
        <f t="shared" si="243"/>
        <v>0</v>
      </c>
      <c r="DL315" s="14">
        <f t="shared" si="244"/>
        <v>0</v>
      </c>
      <c r="DM315" s="14">
        <f t="shared" si="245"/>
        <v>31.5</v>
      </c>
      <c r="DN315" s="14">
        <f t="shared" si="246"/>
        <v>0</v>
      </c>
      <c r="DO315" s="14">
        <f t="shared" si="247"/>
        <v>0</v>
      </c>
      <c r="DP315" s="14">
        <f t="shared" si="251"/>
        <v>16</v>
      </c>
      <c r="DQ315" s="14">
        <f t="shared" si="252"/>
        <v>4</v>
      </c>
      <c r="DR315" s="14">
        <f t="shared" si="253"/>
        <v>14</v>
      </c>
      <c r="DU315" s="14">
        <f t="shared" si="248"/>
        <v>1</v>
      </c>
      <c r="DV315" s="14">
        <f t="shared" si="249"/>
        <v>0</v>
      </c>
      <c r="DW315" s="14">
        <f t="shared" si="254"/>
        <v>236</v>
      </c>
      <c r="DX315" s="14" t="str">
        <f t="shared" si="255"/>
        <v>AtkExt</v>
      </c>
      <c r="DY315" s="14">
        <f t="shared" si="256"/>
        <v>513</v>
      </c>
      <c r="DZ315" s="14">
        <f t="shared" si="257"/>
        <v>31.5</v>
      </c>
      <c r="EA315" s="14" t="str">
        <f t="shared" si="258"/>
        <v/>
      </c>
      <c r="EB315" s="14" t="str">
        <f t="shared" si="259"/>
        <v/>
      </c>
      <c r="EC315" s="14" t="str">
        <f t="shared" si="260"/>
        <v/>
      </c>
      <c r="ED315" s="14">
        <f t="shared" si="261"/>
        <v>16</v>
      </c>
      <c r="EE315" s="14">
        <f t="shared" si="262"/>
        <v>4</v>
      </c>
      <c r="EF315" s="14">
        <f t="shared" si="263"/>
        <v>14</v>
      </c>
      <c r="EG315" s="25" t="s">
        <v>509</v>
      </c>
      <c r="EH315" s="14">
        <f t="shared" si="264"/>
        <v>200</v>
      </c>
    </row>
    <row r="316" spans="100:138" ht="16.5" x14ac:dyDescent="0.2">
      <c r="CV316" s="13">
        <v>312</v>
      </c>
      <c r="CW316" s="14">
        <f t="shared" si="230"/>
        <v>43</v>
      </c>
      <c r="CX316" s="14">
        <f t="shared" si="231"/>
        <v>5</v>
      </c>
      <c r="CY316" s="14">
        <f t="shared" si="232"/>
        <v>2</v>
      </c>
      <c r="CZ316" s="14">
        <f t="shared" si="233"/>
        <v>4</v>
      </c>
      <c r="DA316" s="14">
        <f t="shared" si="234"/>
        <v>2044054</v>
      </c>
      <c r="DB316" s="13" t="str">
        <f t="shared" si="235"/>
        <v>70级寄灵人橙色套2-衣服</v>
      </c>
      <c r="DC316" s="14">
        <f t="shared" si="236"/>
        <v>1</v>
      </c>
      <c r="DD316" s="14">
        <f t="shared" si="237"/>
        <v>4</v>
      </c>
      <c r="DE316" s="14">
        <f t="shared" si="238"/>
        <v>60</v>
      </c>
      <c r="DF316" s="14">
        <f t="shared" si="239"/>
        <v>60</v>
      </c>
      <c r="DG316" s="14">
        <f t="shared" si="240"/>
        <v>4</v>
      </c>
      <c r="DH316" s="14">
        <f t="shared" si="241"/>
        <v>1042</v>
      </c>
      <c r="DI316" s="14">
        <f t="shared" si="250"/>
        <v>119</v>
      </c>
      <c r="DJ316" s="14">
        <f t="shared" si="242"/>
        <v>0</v>
      </c>
      <c r="DK316" s="14">
        <f t="shared" si="243"/>
        <v>129</v>
      </c>
      <c r="DL316" s="14">
        <f t="shared" si="244"/>
        <v>0</v>
      </c>
      <c r="DM316" s="14">
        <f t="shared" si="245"/>
        <v>0</v>
      </c>
      <c r="DN316" s="14">
        <f t="shared" si="246"/>
        <v>7.95</v>
      </c>
      <c r="DO316" s="14">
        <f t="shared" si="247"/>
        <v>0</v>
      </c>
      <c r="DP316" s="14">
        <f t="shared" si="251"/>
        <v>16</v>
      </c>
      <c r="DQ316" s="14">
        <f t="shared" si="252"/>
        <v>4</v>
      </c>
      <c r="DR316" s="14">
        <f t="shared" si="253"/>
        <v>14</v>
      </c>
      <c r="DU316" s="14">
        <f t="shared" si="248"/>
        <v>2</v>
      </c>
      <c r="DV316" s="14">
        <f t="shared" si="249"/>
        <v>0</v>
      </c>
      <c r="DW316" s="14">
        <f t="shared" si="254"/>
        <v>119</v>
      </c>
      <c r="DX316" s="14" t="str">
        <f t="shared" si="255"/>
        <v>DefExt</v>
      </c>
      <c r="DY316" s="14">
        <f t="shared" si="256"/>
        <v>129</v>
      </c>
      <c r="DZ316" s="14">
        <f t="shared" si="257"/>
        <v>7.95</v>
      </c>
      <c r="EA316" s="14" t="str">
        <f t="shared" si="258"/>
        <v/>
      </c>
      <c r="EB316" s="14" t="str">
        <f t="shared" si="259"/>
        <v/>
      </c>
      <c r="EC316" s="14" t="str">
        <f t="shared" si="260"/>
        <v/>
      </c>
      <c r="ED316" s="14">
        <f t="shared" si="261"/>
        <v>16</v>
      </c>
      <c r="EE316" s="14">
        <f t="shared" si="262"/>
        <v>4</v>
      </c>
      <c r="EF316" s="14">
        <f t="shared" si="263"/>
        <v>14</v>
      </c>
      <c r="EG316" s="25" t="s">
        <v>509</v>
      </c>
      <c r="EH316" s="14">
        <f t="shared" si="264"/>
        <v>200</v>
      </c>
    </row>
    <row r="317" spans="100:138" ht="16.5" x14ac:dyDescent="0.2">
      <c r="CV317" s="13">
        <v>313</v>
      </c>
      <c r="CW317" s="14">
        <f t="shared" si="230"/>
        <v>43</v>
      </c>
      <c r="CX317" s="14">
        <f t="shared" si="231"/>
        <v>5</v>
      </c>
      <c r="CY317" s="14">
        <f t="shared" si="232"/>
        <v>3</v>
      </c>
      <c r="CZ317" s="14">
        <f t="shared" si="233"/>
        <v>4</v>
      </c>
      <c r="DA317" s="14">
        <f t="shared" si="234"/>
        <v>2044055</v>
      </c>
      <c r="DB317" s="13" t="str">
        <f t="shared" si="235"/>
        <v>70级寄灵人橙色套2-鞋子</v>
      </c>
      <c r="DC317" s="14">
        <f t="shared" si="236"/>
        <v>1</v>
      </c>
      <c r="DD317" s="14">
        <f t="shared" si="237"/>
        <v>4</v>
      </c>
      <c r="DE317" s="14">
        <f t="shared" si="238"/>
        <v>60</v>
      </c>
      <c r="DF317" s="14">
        <f t="shared" si="239"/>
        <v>60</v>
      </c>
      <c r="DG317" s="14">
        <f t="shared" si="240"/>
        <v>5</v>
      </c>
      <c r="DH317" s="14">
        <f t="shared" si="241"/>
        <v>1042</v>
      </c>
      <c r="DI317" s="14">
        <f t="shared" si="250"/>
        <v>118</v>
      </c>
      <c r="DJ317" s="14">
        <f t="shared" si="242"/>
        <v>0</v>
      </c>
      <c r="DK317" s="14">
        <f t="shared" si="243"/>
        <v>0</v>
      </c>
      <c r="DL317" s="14">
        <f t="shared" si="244"/>
        <v>1281</v>
      </c>
      <c r="DM317" s="14">
        <f t="shared" si="245"/>
        <v>0</v>
      </c>
      <c r="DN317" s="14">
        <f t="shared" si="246"/>
        <v>0</v>
      </c>
      <c r="DO317" s="14">
        <f t="shared" si="247"/>
        <v>78.75</v>
      </c>
      <c r="DP317" s="14">
        <f t="shared" si="251"/>
        <v>16</v>
      </c>
      <c r="DQ317" s="14">
        <f t="shared" si="252"/>
        <v>4</v>
      </c>
      <c r="DR317" s="14">
        <f t="shared" si="253"/>
        <v>14</v>
      </c>
      <c r="DU317" s="14">
        <f t="shared" si="248"/>
        <v>3</v>
      </c>
      <c r="DV317" s="14">
        <f t="shared" si="249"/>
        <v>0</v>
      </c>
      <c r="DW317" s="14">
        <f t="shared" si="254"/>
        <v>118</v>
      </c>
      <c r="DX317" s="14" t="str">
        <f t="shared" si="255"/>
        <v>HPExt</v>
      </c>
      <c r="DY317" s="14">
        <f t="shared" si="256"/>
        <v>1281</v>
      </c>
      <c r="DZ317" s="14">
        <f t="shared" si="257"/>
        <v>78.75</v>
      </c>
      <c r="EA317" s="14" t="str">
        <f t="shared" si="258"/>
        <v/>
      </c>
      <c r="EB317" s="14" t="str">
        <f t="shared" si="259"/>
        <v/>
      </c>
      <c r="EC317" s="14" t="str">
        <f t="shared" si="260"/>
        <v/>
      </c>
      <c r="ED317" s="14">
        <f t="shared" si="261"/>
        <v>16</v>
      </c>
      <c r="EE317" s="14">
        <f t="shared" si="262"/>
        <v>4</v>
      </c>
      <c r="EF317" s="14">
        <f t="shared" si="263"/>
        <v>14</v>
      </c>
      <c r="EG317" s="25" t="s">
        <v>509</v>
      </c>
      <c r="EH317" s="14">
        <f t="shared" si="264"/>
        <v>200</v>
      </c>
    </row>
    <row r="318" spans="100:138" ht="16.5" x14ac:dyDescent="0.2">
      <c r="CV318" s="13">
        <v>314</v>
      </c>
      <c r="CW318" s="14">
        <f t="shared" si="230"/>
        <v>43</v>
      </c>
      <c r="CX318" s="14">
        <f t="shared" si="231"/>
        <v>5</v>
      </c>
      <c r="CY318" s="14">
        <f t="shared" si="232"/>
        <v>4</v>
      </c>
      <c r="CZ318" s="14">
        <f t="shared" si="233"/>
        <v>4</v>
      </c>
      <c r="DA318" s="14">
        <f t="shared" si="234"/>
        <v>2044056</v>
      </c>
      <c r="DB318" s="13" t="str">
        <f t="shared" si="235"/>
        <v>70级寄灵人橙色套2-护手</v>
      </c>
      <c r="DC318" s="14">
        <f t="shared" si="236"/>
        <v>1</v>
      </c>
      <c r="DD318" s="14">
        <f t="shared" si="237"/>
        <v>4</v>
      </c>
      <c r="DE318" s="14">
        <f t="shared" si="238"/>
        <v>60</v>
      </c>
      <c r="DF318" s="14">
        <f t="shared" si="239"/>
        <v>60</v>
      </c>
      <c r="DG318" s="14">
        <f t="shared" si="240"/>
        <v>6</v>
      </c>
      <c r="DH318" s="14">
        <f t="shared" si="241"/>
        <v>1042</v>
      </c>
      <c r="DI318" s="14">
        <f t="shared" si="250"/>
        <v>118</v>
      </c>
      <c r="DJ318" s="14">
        <f t="shared" si="242"/>
        <v>0</v>
      </c>
      <c r="DK318" s="14">
        <f t="shared" si="243"/>
        <v>0</v>
      </c>
      <c r="DL318" s="14">
        <f t="shared" si="244"/>
        <v>1281</v>
      </c>
      <c r="DM318" s="14">
        <f t="shared" si="245"/>
        <v>0</v>
      </c>
      <c r="DN318" s="14">
        <f t="shared" si="246"/>
        <v>0</v>
      </c>
      <c r="DO318" s="14">
        <f t="shared" si="247"/>
        <v>78.75</v>
      </c>
      <c r="DP318" s="14">
        <f t="shared" si="251"/>
        <v>16</v>
      </c>
      <c r="DQ318" s="14">
        <f t="shared" si="252"/>
        <v>4</v>
      </c>
      <c r="DR318" s="14">
        <f t="shared" si="253"/>
        <v>14</v>
      </c>
      <c r="DU318" s="14">
        <f t="shared" si="248"/>
        <v>3</v>
      </c>
      <c r="DV318" s="14">
        <f t="shared" si="249"/>
        <v>0</v>
      </c>
      <c r="DW318" s="14">
        <f t="shared" si="254"/>
        <v>118</v>
      </c>
      <c r="DX318" s="14" t="str">
        <f t="shared" si="255"/>
        <v>HPExt</v>
      </c>
      <c r="DY318" s="14">
        <f t="shared" si="256"/>
        <v>1281</v>
      </c>
      <c r="DZ318" s="14">
        <f t="shared" si="257"/>
        <v>78.75</v>
      </c>
      <c r="EA318" s="14" t="str">
        <f t="shared" si="258"/>
        <v/>
      </c>
      <c r="EB318" s="14" t="str">
        <f t="shared" si="259"/>
        <v/>
      </c>
      <c r="EC318" s="14" t="str">
        <f t="shared" si="260"/>
        <v/>
      </c>
      <c r="ED318" s="14">
        <f t="shared" si="261"/>
        <v>16</v>
      </c>
      <c r="EE318" s="14">
        <f t="shared" si="262"/>
        <v>4</v>
      </c>
      <c r="EF318" s="14">
        <f t="shared" si="263"/>
        <v>14</v>
      </c>
      <c r="EG318" s="25" t="s">
        <v>509</v>
      </c>
      <c r="EH318" s="14">
        <f t="shared" si="264"/>
        <v>200</v>
      </c>
    </row>
    <row r="319" spans="100:138" ht="16.5" x14ac:dyDescent="0.2">
      <c r="CV319" s="13">
        <v>315</v>
      </c>
      <c r="CW319" s="14">
        <f t="shared" si="230"/>
        <v>43</v>
      </c>
      <c r="CX319" s="14">
        <f t="shared" si="231"/>
        <v>5</v>
      </c>
      <c r="CY319" s="14">
        <f t="shared" si="232"/>
        <v>5</v>
      </c>
      <c r="CZ319" s="14">
        <f t="shared" si="233"/>
        <v>4</v>
      </c>
      <c r="DA319" s="14">
        <f t="shared" si="234"/>
        <v>2044057</v>
      </c>
      <c r="DB319" s="13" t="str">
        <f t="shared" si="235"/>
        <v>70级寄灵人橙色套2-项链</v>
      </c>
      <c r="DC319" s="14">
        <f t="shared" si="236"/>
        <v>1</v>
      </c>
      <c r="DD319" s="14">
        <f t="shared" si="237"/>
        <v>4</v>
      </c>
      <c r="DE319" s="14">
        <f t="shared" si="238"/>
        <v>60</v>
      </c>
      <c r="DF319" s="14">
        <f t="shared" si="239"/>
        <v>60</v>
      </c>
      <c r="DG319" s="14">
        <f t="shared" si="240"/>
        <v>7</v>
      </c>
      <c r="DH319" s="14">
        <f t="shared" si="241"/>
        <v>1042</v>
      </c>
      <c r="DI319" s="14">
        <f t="shared" si="250"/>
        <v>178</v>
      </c>
      <c r="DJ319" s="14">
        <f t="shared" si="242"/>
        <v>171</v>
      </c>
      <c r="DK319" s="14">
        <f t="shared" si="243"/>
        <v>108</v>
      </c>
      <c r="DL319" s="14">
        <f t="shared" si="244"/>
        <v>0</v>
      </c>
      <c r="DM319" s="14">
        <f t="shared" si="245"/>
        <v>10.5</v>
      </c>
      <c r="DN319" s="14">
        <f t="shared" si="246"/>
        <v>6.63</v>
      </c>
      <c r="DO319" s="14">
        <f t="shared" si="247"/>
        <v>0</v>
      </c>
      <c r="DP319" s="14">
        <f t="shared" si="251"/>
        <v>16</v>
      </c>
      <c r="DQ319" s="14">
        <f t="shared" si="252"/>
        <v>4</v>
      </c>
      <c r="DR319" s="14">
        <f t="shared" si="253"/>
        <v>14</v>
      </c>
      <c r="DU319" s="14">
        <f t="shared" si="248"/>
        <v>1</v>
      </c>
      <c r="DV319" s="14">
        <f t="shared" si="249"/>
        <v>2</v>
      </c>
      <c r="DW319" s="14">
        <f t="shared" si="254"/>
        <v>178</v>
      </c>
      <c r="DX319" s="14" t="str">
        <f t="shared" si="255"/>
        <v>AtkExt</v>
      </c>
      <c r="DY319" s="14">
        <f t="shared" si="256"/>
        <v>171</v>
      </c>
      <c r="DZ319" s="14">
        <f t="shared" si="257"/>
        <v>10.5</v>
      </c>
      <c r="EA319" s="14" t="str">
        <f t="shared" si="258"/>
        <v>DefExt</v>
      </c>
      <c r="EB319" s="14">
        <f t="shared" si="259"/>
        <v>108</v>
      </c>
      <c r="EC319" s="14">
        <f t="shared" si="260"/>
        <v>6.63</v>
      </c>
      <c r="ED319" s="14">
        <f t="shared" si="261"/>
        <v>16</v>
      </c>
      <c r="EE319" s="14">
        <f t="shared" si="262"/>
        <v>4</v>
      </c>
      <c r="EF319" s="14">
        <f t="shared" si="263"/>
        <v>14</v>
      </c>
      <c r="EG319" s="25" t="s">
        <v>509</v>
      </c>
      <c r="EH319" s="14">
        <f t="shared" si="264"/>
        <v>200</v>
      </c>
    </row>
    <row r="320" spans="100:138" ht="16.5" x14ac:dyDescent="0.2">
      <c r="CV320" s="13">
        <v>316</v>
      </c>
      <c r="CW320" s="14">
        <f t="shared" si="230"/>
        <v>43</v>
      </c>
      <c r="CX320" s="14">
        <f t="shared" si="231"/>
        <v>5</v>
      </c>
      <c r="CY320" s="14">
        <f t="shared" si="232"/>
        <v>6</v>
      </c>
      <c r="CZ320" s="14">
        <f t="shared" si="233"/>
        <v>4</v>
      </c>
      <c r="DA320" s="14">
        <f t="shared" si="234"/>
        <v>2044058</v>
      </c>
      <c r="DB320" s="13" t="str">
        <f t="shared" si="235"/>
        <v>70级寄灵人橙色套2-戒指</v>
      </c>
      <c r="DC320" s="14">
        <f t="shared" si="236"/>
        <v>1</v>
      </c>
      <c r="DD320" s="14">
        <f t="shared" si="237"/>
        <v>4</v>
      </c>
      <c r="DE320" s="14">
        <f t="shared" si="238"/>
        <v>60</v>
      </c>
      <c r="DF320" s="14">
        <f t="shared" si="239"/>
        <v>60</v>
      </c>
      <c r="DG320" s="14">
        <f t="shared" si="240"/>
        <v>8</v>
      </c>
      <c r="DH320" s="14">
        <f t="shared" si="241"/>
        <v>1042</v>
      </c>
      <c r="DI320" s="14">
        <f t="shared" si="250"/>
        <v>177</v>
      </c>
      <c r="DJ320" s="14">
        <f t="shared" si="242"/>
        <v>171</v>
      </c>
      <c r="DK320" s="14">
        <f t="shared" si="243"/>
        <v>0</v>
      </c>
      <c r="DL320" s="14">
        <f t="shared" si="244"/>
        <v>1068</v>
      </c>
      <c r="DM320" s="14">
        <f t="shared" si="245"/>
        <v>10.5</v>
      </c>
      <c r="DN320" s="14">
        <f t="shared" si="246"/>
        <v>0</v>
      </c>
      <c r="DO320" s="14">
        <f t="shared" si="247"/>
        <v>65.63</v>
      </c>
      <c r="DP320" s="14">
        <f t="shared" si="251"/>
        <v>16</v>
      </c>
      <c r="DQ320" s="14">
        <f t="shared" si="252"/>
        <v>4</v>
      </c>
      <c r="DR320" s="14">
        <f t="shared" si="253"/>
        <v>14</v>
      </c>
      <c r="DU320" s="14">
        <f t="shared" si="248"/>
        <v>1</v>
      </c>
      <c r="DV320" s="14">
        <f t="shared" si="249"/>
        <v>3</v>
      </c>
      <c r="DW320" s="14">
        <f t="shared" si="254"/>
        <v>177</v>
      </c>
      <c r="DX320" s="14" t="str">
        <f t="shared" si="255"/>
        <v>AtkExt</v>
      </c>
      <c r="DY320" s="14">
        <f t="shared" si="256"/>
        <v>171</v>
      </c>
      <c r="DZ320" s="14">
        <f t="shared" si="257"/>
        <v>10.5</v>
      </c>
      <c r="EA320" s="14" t="str">
        <f t="shared" si="258"/>
        <v>HPExt</v>
      </c>
      <c r="EB320" s="14">
        <f t="shared" si="259"/>
        <v>1068</v>
      </c>
      <c r="EC320" s="14">
        <f t="shared" si="260"/>
        <v>65.63</v>
      </c>
      <c r="ED320" s="14">
        <f t="shared" si="261"/>
        <v>16</v>
      </c>
      <c r="EE320" s="14">
        <f t="shared" si="262"/>
        <v>4</v>
      </c>
      <c r="EF320" s="14">
        <f t="shared" si="263"/>
        <v>14</v>
      </c>
      <c r="EG320" s="25" t="s">
        <v>509</v>
      </c>
      <c r="EH320" s="14">
        <f t="shared" si="264"/>
        <v>200</v>
      </c>
    </row>
    <row r="321" spans="100:138" ht="16.5" x14ac:dyDescent="0.2">
      <c r="CV321" s="13">
        <v>317</v>
      </c>
      <c r="CW321" s="14">
        <f t="shared" si="230"/>
        <v>44</v>
      </c>
      <c r="CX321" s="14">
        <f t="shared" si="231"/>
        <v>6</v>
      </c>
      <c r="CY321" s="14">
        <f t="shared" si="232"/>
        <v>1</v>
      </c>
      <c r="CZ321" s="14">
        <f t="shared" si="233"/>
        <v>4</v>
      </c>
      <c r="DA321" s="14">
        <f t="shared" si="234"/>
        <v>2044061</v>
      </c>
      <c r="DB321" s="13" t="str">
        <f t="shared" si="235"/>
        <v>70级守护灵橙色套2-武器</v>
      </c>
      <c r="DC321" s="14">
        <f t="shared" si="236"/>
        <v>2</v>
      </c>
      <c r="DD321" s="14">
        <f t="shared" si="237"/>
        <v>4</v>
      </c>
      <c r="DE321" s="14">
        <f t="shared" si="238"/>
        <v>50</v>
      </c>
      <c r="DF321" s="14">
        <f t="shared" si="239"/>
        <v>50</v>
      </c>
      <c r="DG321" s="14">
        <f t="shared" si="240"/>
        <v>1</v>
      </c>
      <c r="DH321" s="14">
        <f t="shared" si="241"/>
        <v>2042</v>
      </c>
      <c r="DI321" s="14">
        <f t="shared" si="250"/>
        <v>186</v>
      </c>
      <c r="DJ321" s="14">
        <f t="shared" si="242"/>
        <v>321</v>
      </c>
      <c r="DK321" s="14">
        <f t="shared" si="243"/>
        <v>0</v>
      </c>
      <c r="DL321" s="14">
        <f t="shared" si="244"/>
        <v>0</v>
      </c>
      <c r="DM321" s="14">
        <f t="shared" si="245"/>
        <v>24.9</v>
      </c>
      <c r="DN321" s="14">
        <f t="shared" si="246"/>
        <v>0</v>
      </c>
      <c r="DO321" s="14">
        <f t="shared" si="247"/>
        <v>0</v>
      </c>
      <c r="DP321" s="14">
        <f t="shared" si="251"/>
        <v>16</v>
      </c>
      <c r="DQ321" s="14">
        <f t="shared" si="252"/>
        <v>4</v>
      </c>
      <c r="DR321" s="14">
        <f t="shared" si="253"/>
        <v>24</v>
      </c>
      <c r="DU321" s="14">
        <f t="shared" si="248"/>
        <v>1</v>
      </c>
      <c r="DV321" s="14">
        <f t="shared" si="249"/>
        <v>0</v>
      </c>
      <c r="DW321" s="14">
        <f t="shared" si="254"/>
        <v>186</v>
      </c>
      <c r="DX321" s="14" t="str">
        <f t="shared" si="255"/>
        <v>AtkExt</v>
      </c>
      <c r="DY321" s="14">
        <f t="shared" si="256"/>
        <v>321</v>
      </c>
      <c r="DZ321" s="14">
        <f t="shared" si="257"/>
        <v>24.9</v>
      </c>
      <c r="EA321" s="14" t="str">
        <f t="shared" si="258"/>
        <v/>
      </c>
      <c r="EB321" s="14" t="str">
        <f t="shared" si="259"/>
        <v/>
      </c>
      <c r="EC321" s="14" t="str">
        <f t="shared" si="260"/>
        <v/>
      </c>
      <c r="ED321" s="14">
        <f t="shared" si="261"/>
        <v>16</v>
      </c>
      <c r="EE321" s="14">
        <f t="shared" si="262"/>
        <v>4</v>
      </c>
      <c r="EF321" s="14">
        <f t="shared" si="263"/>
        <v>24</v>
      </c>
      <c r="EG321" s="25" t="s">
        <v>509</v>
      </c>
      <c r="EH321" s="14">
        <f t="shared" si="264"/>
        <v>200</v>
      </c>
    </row>
    <row r="322" spans="100:138" ht="16.5" x14ac:dyDescent="0.2">
      <c r="CV322" s="13">
        <v>318</v>
      </c>
      <c r="CW322" s="14">
        <f t="shared" si="230"/>
        <v>44</v>
      </c>
      <c r="CX322" s="14">
        <f t="shared" si="231"/>
        <v>6</v>
      </c>
      <c r="CY322" s="14">
        <f t="shared" si="232"/>
        <v>2</v>
      </c>
      <c r="CZ322" s="14">
        <f t="shared" si="233"/>
        <v>4</v>
      </c>
      <c r="DA322" s="14">
        <f t="shared" si="234"/>
        <v>2044064</v>
      </c>
      <c r="DB322" s="13" t="str">
        <f t="shared" si="235"/>
        <v>70级守护灵橙色套2-衣服</v>
      </c>
      <c r="DC322" s="14">
        <f t="shared" si="236"/>
        <v>2</v>
      </c>
      <c r="DD322" s="14">
        <f t="shared" si="237"/>
        <v>4</v>
      </c>
      <c r="DE322" s="14">
        <f t="shared" si="238"/>
        <v>50</v>
      </c>
      <c r="DF322" s="14">
        <f t="shared" si="239"/>
        <v>50</v>
      </c>
      <c r="DG322" s="14">
        <f t="shared" si="240"/>
        <v>4</v>
      </c>
      <c r="DH322" s="14">
        <f t="shared" si="241"/>
        <v>2042</v>
      </c>
      <c r="DI322" s="14">
        <f t="shared" si="250"/>
        <v>94</v>
      </c>
      <c r="DJ322" s="14">
        <f t="shared" si="242"/>
        <v>0</v>
      </c>
      <c r="DK322" s="14">
        <f t="shared" si="243"/>
        <v>81</v>
      </c>
      <c r="DL322" s="14">
        <f t="shared" si="244"/>
        <v>0</v>
      </c>
      <c r="DM322" s="14">
        <f t="shared" si="245"/>
        <v>0</v>
      </c>
      <c r="DN322" s="14">
        <f t="shared" si="246"/>
        <v>6.3</v>
      </c>
      <c r="DO322" s="14">
        <f t="shared" si="247"/>
        <v>0</v>
      </c>
      <c r="DP322" s="14">
        <f t="shared" si="251"/>
        <v>16</v>
      </c>
      <c r="DQ322" s="14">
        <f t="shared" si="252"/>
        <v>4</v>
      </c>
      <c r="DR322" s="14">
        <f t="shared" si="253"/>
        <v>24</v>
      </c>
      <c r="DU322" s="14">
        <f t="shared" si="248"/>
        <v>2</v>
      </c>
      <c r="DV322" s="14">
        <f t="shared" si="249"/>
        <v>0</v>
      </c>
      <c r="DW322" s="14">
        <f t="shared" si="254"/>
        <v>94</v>
      </c>
      <c r="DX322" s="14" t="str">
        <f t="shared" si="255"/>
        <v>DefExt</v>
      </c>
      <c r="DY322" s="14">
        <f t="shared" si="256"/>
        <v>81</v>
      </c>
      <c r="DZ322" s="14">
        <f t="shared" si="257"/>
        <v>6.3</v>
      </c>
      <c r="EA322" s="14" t="str">
        <f t="shared" si="258"/>
        <v/>
      </c>
      <c r="EB322" s="14" t="str">
        <f t="shared" si="259"/>
        <v/>
      </c>
      <c r="EC322" s="14" t="str">
        <f t="shared" si="260"/>
        <v/>
      </c>
      <c r="ED322" s="14">
        <f t="shared" si="261"/>
        <v>16</v>
      </c>
      <c r="EE322" s="14">
        <f t="shared" si="262"/>
        <v>4</v>
      </c>
      <c r="EF322" s="14">
        <f t="shared" si="263"/>
        <v>24</v>
      </c>
      <c r="EG322" s="25" t="s">
        <v>509</v>
      </c>
      <c r="EH322" s="14">
        <f t="shared" si="264"/>
        <v>200</v>
      </c>
    </row>
    <row r="323" spans="100:138" ht="16.5" x14ac:dyDescent="0.2">
      <c r="CV323" s="13">
        <v>319</v>
      </c>
      <c r="CW323" s="14">
        <f t="shared" si="230"/>
        <v>44</v>
      </c>
      <c r="CX323" s="14">
        <f t="shared" si="231"/>
        <v>6</v>
      </c>
      <c r="CY323" s="14">
        <f t="shared" si="232"/>
        <v>3</v>
      </c>
      <c r="CZ323" s="14">
        <f t="shared" si="233"/>
        <v>4</v>
      </c>
      <c r="DA323" s="14">
        <f t="shared" si="234"/>
        <v>2044065</v>
      </c>
      <c r="DB323" s="13" t="str">
        <f t="shared" si="235"/>
        <v>70级守护灵橙色套2-鞋子</v>
      </c>
      <c r="DC323" s="14">
        <f t="shared" si="236"/>
        <v>2</v>
      </c>
      <c r="DD323" s="14">
        <f t="shared" si="237"/>
        <v>4</v>
      </c>
      <c r="DE323" s="14">
        <f t="shared" si="238"/>
        <v>50</v>
      </c>
      <c r="DF323" s="14">
        <f t="shared" si="239"/>
        <v>50</v>
      </c>
      <c r="DG323" s="14">
        <f t="shared" si="240"/>
        <v>5</v>
      </c>
      <c r="DH323" s="14">
        <f t="shared" si="241"/>
        <v>2042</v>
      </c>
      <c r="DI323" s="14">
        <f t="shared" si="250"/>
        <v>185</v>
      </c>
      <c r="DJ323" s="14">
        <f t="shared" si="242"/>
        <v>0</v>
      </c>
      <c r="DK323" s="14">
        <f t="shared" si="243"/>
        <v>0</v>
      </c>
      <c r="DL323" s="14">
        <f t="shared" si="244"/>
        <v>1610</v>
      </c>
      <c r="DM323" s="14">
        <f t="shared" si="245"/>
        <v>0</v>
      </c>
      <c r="DN323" s="14">
        <f t="shared" si="246"/>
        <v>0</v>
      </c>
      <c r="DO323" s="14">
        <f t="shared" si="247"/>
        <v>123.9</v>
      </c>
      <c r="DP323" s="14">
        <f t="shared" si="251"/>
        <v>16</v>
      </c>
      <c r="DQ323" s="14">
        <f t="shared" si="252"/>
        <v>4</v>
      </c>
      <c r="DR323" s="14">
        <f t="shared" si="253"/>
        <v>24</v>
      </c>
      <c r="DU323" s="14">
        <f t="shared" si="248"/>
        <v>3</v>
      </c>
      <c r="DV323" s="14">
        <f t="shared" si="249"/>
        <v>0</v>
      </c>
      <c r="DW323" s="14">
        <f t="shared" si="254"/>
        <v>185</v>
      </c>
      <c r="DX323" s="14" t="str">
        <f t="shared" si="255"/>
        <v>HPExt</v>
      </c>
      <c r="DY323" s="14">
        <f t="shared" si="256"/>
        <v>1610</v>
      </c>
      <c r="DZ323" s="14">
        <f t="shared" si="257"/>
        <v>123.9</v>
      </c>
      <c r="EA323" s="14" t="str">
        <f t="shared" si="258"/>
        <v/>
      </c>
      <c r="EB323" s="14" t="str">
        <f t="shared" si="259"/>
        <v/>
      </c>
      <c r="EC323" s="14" t="str">
        <f t="shared" si="260"/>
        <v/>
      </c>
      <c r="ED323" s="14">
        <f t="shared" si="261"/>
        <v>16</v>
      </c>
      <c r="EE323" s="14">
        <f t="shared" si="262"/>
        <v>4</v>
      </c>
      <c r="EF323" s="14">
        <f t="shared" si="263"/>
        <v>24</v>
      </c>
      <c r="EG323" s="25" t="s">
        <v>509</v>
      </c>
      <c r="EH323" s="14">
        <f t="shared" si="264"/>
        <v>200</v>
      </c>
    </row>
    <row r="324" spans="100:138" ht="16.5" x14ac:dyDescent="0.2">
      <c r="CV324" s="13">
        <v>320</v>
      </c>
      <c r="CW324" s="14">
        <f t="shared" si="230"/>
        <v>44</v>
      </c>
      <c r="CX324" s="14">
        <f t="shared" si="231"/>
        <v>6</v>
      </c>
      <c r="CY324" s="14">
        <f t="shared" si="232"/>
        <v>4</v>
      </c>
      <c r="CZ324" s="14">
        <f t="shared" si="233"/>
        <v>4</v>
      </c>
      <c r="DA324" s="14">
        <f t="shared" si="234"/>
        <v>2044066</v>
      </c>
      <c r="DB324" s="13" t="str">
        <f t="shared" si="235"/>
        <v>70级守护灵橙色套2-护手</v>
      </c>
      <c r="DC324" s="14">
        <f t="shared" si="236"/>
        <v>2</v>
      </c>
      <c r="DD324" s="14">
        <f t="shared" si="237"/>
        <v>4</v>
      </c>
      <c r="DE324" s="14">
        <f t="shared" si="238"/>
        <v>50</v>
      </c>
      <c r="DF324" s="14">
        <f t="shared" si="239"/>
        <v>50</v>
      </c>
      <c r="DG324" s="14">
        <f t="shared" si="240"/>
        <v>6</v>
      </c>
      <c r="DH324" s="14">
        <f t="shared" si="241"/>
        <v>2042</v>
      </c>
      <c r="DI324" s="14">
        <f t="shared" si="250"/>
        <v>185</v>
      </c>
      <c r="DJ324" s="14">
        <f t="shared" si="242"/>
        <v>0</v>
      </c>
      <c r="DK324" s="14">
        <f t="shared" si="243"/>
        <v>0</v>
      </c>
      <c r="DL324" s="14">
        <f t="shared" si="244"/>
        <v>1610</v>
      </c>
      <c r="DM324" s="14">
        <f t="shared" si="245"/>
        <v>0</v>
      </c>
      <c r="DN324" s="14">
        <f t="shared" si="246"/>
        <v>0</v>
      </c>
      <c r="DO324" s="14">
        <f t="shared" si="247"/>
        <v>123.9</v>
      </c>
      <c r="DP324" s="14">
        <f t="shared" si="251"/>
        <v>16</v>
      </c>
      <c r="DQ324" s="14">
        <f t="shared" si="252"/>
        <v>4</v>
      </c>
      <c r="DR324" s="14">
        <f t="shared" si="253"/>
        <v>24</v>
      </c>
      <c r="DU324" s="14">
        <f t="shared" si="248"/>
        <v>3</v>
      </c>
      <c r="DV324" s="14">
        <f t="shared" si="249"/>
        <v>0</v>
      </c>
      <c r="DW324" s="14">
        <f t="shared" si="254"/>
        <v>185</v>
      </c>
      <c r="DX324" s="14" t="str">
        <f t="shared" si="255"/>
        <v>HPExt</v>
      </c>
      <c r="DY324" s="14">
        <f t="shared" si="256"/>
        <v>1610</v>
      </c>
      <c r="DZ324" s="14">
        <f t="shared" si="257"/>
        <v>123.9</v>
      </c>
      <c r="EA324" s="14" t="str">
        <f t="shared" si="258"/>
        <v/>
      </c>
      <c r="EB324" s="14" t="str">
        <f t="shared" si="259"/>
        <v/>
      </c>
      <c r="EC324" s="14" t="str">
        <f t="shared" si="260"/>
        <v/>
      </c>
      <c r="ED324" s="14">
        <f t="shared" si="261"/>
        <v>16</v>
      </c>
      <c r="EE324" s="14">
        <f t="shared" si="262"/>
        <v>4</v>
      </c>
      <c r="EF324" s="14">
        <f t="shared" si="263"/>
        <v>24</v>
      </c>
      <c r="EG324" s="25" t="s">
        <v>509</v>
      </c>
      <c r="EH324" s="14">
        <f t="shared" si="264"/>
        <v>200</v>
      </c>
    </row>
    <row r="325" spans="100:138" ht="16.5" x14ac:dyDescent="0.2">
      <c r="CV325" s="13">
        <v>321</v>
      </c>
      <c r="CW325" s="14">
        <f t="shared" ref="CW325:CW388" si="265">MATCH(CV325-1,$CK$5:$CK$91,1)</f>
        <v>44</v>
      </c>
      <c r="CX325" s="14">
        <f t="shared" ref="CX325:CX388" si="266">INDEX($CF$6:$CF$91,CW325)</f>
        <v>6</v>
      </c>
      <c r="CY325" s="14">
        <f t="shared" ref="CY325:CY388" si="267">CV325-INDEX($CK$5:$CK$91,CW325)</f>
        <v>5</v>
      </c>
      <c r="CZ325" s="14">
        <f t="shared" ref="CZ325:CZ388" si="268">INDEX($CB$6:$CB$91,CW325)</f>
        <v>4</v>
      </c>
      <c r="DA325" s="14">
        <f t="shared" ref="DA325:DA388" si="269">INDEX($CG$6:$CG$91,CW325)+DG325</f>
        <v>2044067</v>
      </c>
      <c r="DB325" s="13" t="str">
        <f t="shared" ref="DB325:DB388" si="270">INDEX($CH$6:$CH$91,CW325)&amp;"-"&amp;INDEX($CL$3:$CS$3,DG325)</f>
        <v>70级守护灵橙色套2-项链</v>
      </c>
      <c r="DC325" s="14">
        <f t="shared" ref="DC325:DC388" si="271">INDEX($CE$6:$CE$91,CW325)</f>
        <v>2</v>
      </c>
      <c r="DD325" s="14">
        <f t="shared" ref="DD325:DD388" si="272">INDEX($CD$6:$CD$91,CW325)</f>
        <v>4</v>
      </c>
      <c r="DE325" s="14">
        <f t="shared" ref="DE325:DE388" si="273">INDEX($E$5:$E$18,(DC325-1)*6+CZ325)</f>
        <v>50</v>
      </c>
      <c r="DF325" s="14">
        <f t="shared" ref="DF325:DF388" si="274">INDEX($E$5:$E$18,(DC325-1)*6+CZ325)</f>
        <v>50</v>
      </c>
      <c r="DG325" s="14">
        <f t="shared" ref="DG325:DG388" si="275">INDEX($CL$6:$CS$91,CW325,CY325)</f>
        <v>7</v>
      </c>
      <c r="DH325" s="14">
        <f t="shared" ref="DH325:DH388" si="276">IF(INDEX($CI$6:$CI$91,CW325)&gt;0,INDEX($CI$6:$CI$91,CW325),"")</f>
        <v>2042</v>
      </c>
      <c r="DI325" s="14">
        <f t="shared" si="250"/>
        <v>141</v>
      </c>
      <c r="DJ325" s="14">
        <f t="shared" ref="DJ325:DJ388" si="277">ROUND(INDEX(M$5:M$18,($DC325-1)*6+$CZ325)*INDEX(AH$5:AH$12,$DG325)*INDEX($AQ$5:$AQ$8,$DD325),0)</f>
        <v>107</v>
      </c>
      <c r="DK325" s="14">
        <f t="shared" ref="DK325:DK388" si="278">ROUND(INDEX(N$5:N$18,($DC325-1)*6+$CZ325)*INDEX(AI$5:AI$12,$DG325)*INDEX($AQ$5:$AQ$8,$DD325),0)</f>
        <v>68</v>
      </c>
      <c r="DL325" s="14">
        <f t="shared" ref="DL325:DL388" si="279">ROUND(INDEX(O$5:O$18,($DC325-1)*6+$CZ325)*INDEX(AJ$5:AJ$12,$DG325)*INDEX($AQ$5:$AQ$8,$DD325),0)</f>
        <v>0</v>
      </c>
      <c r="DM325" s="14">
        <f t="shared" ref="DM325:DM388" si="280">ROUND(INDEX(S$5:S$18,($DC325-1)*6+$CZ325)*INDEX(AH$5:AH$12,$DG325) * INDEX($AQ$5:$AQ$8,$DD325),2)</f>
        <v>8.3000000000000007</v>
      </c>
      <c r="DN325" s="14">
        <f t="shared" ref="DN325:DN388" si="281">ROUND(INDEX(T$5:T$18,($DC325-1)*6+$CZ325)*INDEX(AI$5:AI$12,$DG325) * INDEX($AQ$5:$AQ$8,$DD325),2)</f>
        <v>5.25</v>
      </c>
      <c r="DO325" s="14">
        <f t="shared" ref="DO325:DO388" si="282">ROUND(INDEX(U$5:U$18,($DC325-1)*6+$CZ325)*INDEX(AJ$5:AJ$12,$DG325) * INDEX($AQ$5:$AQ$8,$DD325),2)</f>
        <v>0</v>
      </c>
      <c r="DP325" s="14">
        <f t="shared" si="251"/>
        <v>16</v>
      </c>
      <c r="DQ325" s="14">
        <f t="shared" si="252"/>
        <v>4</v>
      </c>
      <c r="DR325" s="14">
        <f t="shared" si="253"/>
        <v>24</v>
      </c>
      <c r="DU325" s="14">
        <f t="shared" ref="DU325:DU388" si="283">INDEX(AK$5:AK$12,$DG325)</f>
        <v>1</v>
      </c>
      <c r="DV325" s="14">
        <f t="shared" ref="DV325:DV388" si="284">INDEX(AL$5:AL$12,$DG325)</f>
        <v>2</v>
      </c>
      <c r="DW325" s="14">
        <f t="shared" si="254"/>
        <v>141</v>
      </c>
      <c r="DX325" s="14" t="str">
        <f t="shared" si="255"/>
        <v>AtkExt</v>
      </c>
      <c r="DY325" s="14">
        <f t="shared" si="256"/>
        <v>107</v>
      </c>
      <c r="DZ325" s="14">
        <f t="shared" si="257"/>
        <v>8.3000000000000007</v>
      </c>
      <c r="EA325" s="14" t="str">
        <f t="shared" si="258"/>
        <v>DefExt</v>
      </c>
      <c r="EB325" s="14">
        <f t="shared" si="259"/>
        <v>68</v>
      </c>
      <c r="EC325" s="14">
        <f t="shared" si="260"/>
        <v>5.25</v>
      </c>
      <c r="ED325" s="14">
        <f t="shared" si="261"/>
        <v>16</v>
      </c>
      <c r="EE325" s="14">
        <f t="shared" si="262"/>
        <v>4</v>
      </c>
      <c r="EF325" s="14">
        <f t="shared" si="263"/>
        <v>24</v>
      </c>
      <c r="EG325" s="25" t="s">
        <v>509</v>
      </c>
      <c r="EH325" s="14">
        <f t="shared" si="264"/>
        <v>200</v>
      </c>
    </row>
    <row r="326" spans="100:138" ht="16.5" x14ac:dyDescent="0.2">
      <c r="CV326" s="13">
        <v>322</v>
      </c>
      <c r="CW326" s="14">
        <f t="shared" si="265"/>
        <v>44</v>
      </c>
      <c r="CX326" s="14">
        <f t="shared" si="266"/>
        <v>6</v>
      </c>
      <c r="CY326" s="14">
        <f t="shared" si="267"/>
        <v>6</v>
      </c>
      <c r="CZ326" s="14">
        <f t="shared" si="268"/>
        <v>4</v>
      </c>
      <c r="DA326" s="14">
        <f t="shared" si="269"/>
        <v>2044068</v>
      </c>
      <c r="DB326" s="13" t="str">
        <f t="shared" si="270"/>
        <v>70级守护灵橙色套2-戒指</v>
      </c>
      <c r="DC326" s="14">
        <f t="shared" si="271"/>
        <v>2</v>
      </c>
      <c r="DD326" s="14">
        <f t="shared" si="272"/>
        <v>4</v>
      </c>
      <c r="DE326" s="14">
        <f t="shared" si="273"/>
        <v>50</v>
      </c>
      <c r="DF326" s="14">
        <f t="shared" si="274"/>
        <v>50</v>
      </c>
      <c r="DG326" s="14">
        <f t="shared" si="275"/>
        <v>8</v>
      </c>
      <c r="DH326" s="14">
        <f t="shared" si="276"/>
        <v>2042</v>
      </c>
      <c r="DI326" s="14">
        <f t="shared" ref="DI326:DI389" si="285">INT(SUMPRODUCT($DM$3:$DO$3,DM326:DO326)*IF(DH326="",1,1.5))</f>
        <v>217</v>
      </c>
      <c r="DJ326" s="14">
        <f t="shared" si="277"/>
        <v>107</v>
      </c>
      <c r="DK326" s="14">
        <f t="shared" si="278"/>
        <v>0</v>
      </c>
      <c r="DL326" s="14">
        <f t="shared" si="279"/>
        <v>1341</v>
      </c>
      <c r="DM326" s="14">
        <f t="shared" si="280"/>
        <v>8.3000000000000007</v>
      </c>
      <c r="DN326" s="14">
        <f t="shared" si="281"/>
        <v>0</v>
      </c>
      <c r="DO326" s="14">
        <f t="shared" si="282"/>
        <v>103.25</v>
      </c>
      <c r="DP326" s="14">
        <f t="shared" ref="DP326:DP389" si="286">(CZ326-1)*4+DD326</f>
        <v>16</v>
      </c>
      <c r="DQ326" s="14">
        <f t="shared" ref="DQ326:DQ389" si="287">INDEX($BV$5:$BY$16,CZ326,DD326)</f>
        <v>4</v>
      </c>
      <c r="DR326" s="14">
        <f t="shared" ref="DR326:DR389" si="288">DC326*10+CZ326</f>
        <v>24</v>
      </c>
      <c r="DU326" s="14">
        <f t="shared" si="283"/>
        <v>1</v>
      </c>
      <c r="DV326" s="14">
        <f t="shared" si="284"/>
        <v>3</v>
      </c>
      <c r="DW326" s="14">
        <f t="shared" ref="DW326:DW389" si="289">DI326</f>
        <v>217</v>
      </c>
      <c r="DX326" s="14" t="str">
        <f t="shared" ref="DX326:DX389" si="290">INDEX($AF$3:$AH$3,DU326)</f>
        <v>AtkExt</v>
      </c>
      <c r="DY326" s="14">
        <f t="shared" ref="DY326:DY389" si="291">INDEX(DJ326:DL326,DU326)</f>
        <v>107</v>
      </c>
      <c r="DZ326" s="14">
        <f t="shared" ref="DZ326:DZ389" si="292">INDEX(DM326:DO326,DU326)</f>
        <v>8.3000000000000007</v>
      </c>
      <c r="EA326" s="14" t="str">
        <f t="shared" ref="EA326:EA389" si="293">IF(DV326&gt;0,INDEX($AF$3:$AH$3,DV326),"")</f>
        <v>HPExt</v>
      </c>
      <c r="EB326" s="14">
        <f t="shared" ref="EB326:EB389" si="294">IF(DV326&gt;0,INDEX(DJ326:DL326,DV326),"")</f>
        <v>1341</v>
      </c>
      <c r="EC326" s="14">
        <f t="shared" ref="EC326:EC389" si="295">IF(DV326&gt;0,INDEX(DM326:DO326,DV326),"")</f>
        <v>103.25</v>
      </c>
      <c r="ED326" s="14">
        <f t="shared" ref="ED326:ED389" si="296">(CZ326-1)*4+DD326</f>
        <v>16</v>
      </c>
      <c r="EE326" s="14">
        <f t="shared" ref="EE326:EE389" si="297">INDEX($BV$5:$BY$16,CZ326,DD326)</f>
        <v>4</v>
      </c>
      <c r="EF326" s="14">
        <f t="shared" ref="EF326:EF389" si="298">DC326*10+CZ326</f>
        <v>24</v>
      </c>
      <c r="EG326" s="25" t="s">
        <v>509</v>
      </c>
      <c r="EH326" s="14">
        <f t="shared" ref="EH326:EH389" si="299">INDEX($X$5:$AD$8,DD326,CZ326)</f>
        <v>200</v>
      </c>
    </row>
    <row r="327" spans="100:138" ht="16.5" x14ac:dyDescent="0.2">
      <c r="CV327" s="13">
        <v>323</v>
      </c>
      <c r="CW327" s="14">
        <f t="shared" si="265"/>
        <v>45</v>
      </c>
      <c r="CX327" s="14">
        <f t="shared" si="266"/>
        <v>1</v>
      </c>
      <c r="CY327" s="14">
        <f t="shared" si="267"/>
        <v>1</v>
      </c>
      <c r="CZ327" s="14">
        <f t="shared" si="268"/>
        <v>5</v>
      </c>
      <c r="DA327" s="14">
        <f t="shared" si="269"/>
        <v>2051011</v>
      </c>
      <c r="DB327" s="13" t="str">
        <f t="shared" si="270"/>
        <v>90级寄灵人绿色-武器</v>
      </c>
      <c r="DC327" s="14">
        <f t="shared" si="271"/>
        <v>1</v>
      </c>
      <c r="DD327" s="14">
        <f t="shared" si="272"/>
        <v>1</v>
      </c>
      <c r="DE327" s="14">
        <f t="shared" si="273"/>
        <v>80</v>
      </c>
      <c r="DF327" s="14">
        <f t="shared" si="274"/>
        <v>80</v>
      </c>
      <c r="DG327" s="14">
        <f t="shared" si="275"/>
        <v>1</v>
      </c>
      <c r="DH327" s="14" t="str">
        <f t="shared" si="276"/>
        <v/>
      </c>
      <c r="DI327" s="14">
        <f t="shared" si="285"/>
        <v>100</v>
      </c>
      <c r="DJ327" s="14">
        <f t="shared" si="277"/>
        <v>404</v>
      </c>
      <c r="DK327" s="14">
        <f t="shared" si="278"/>
        <v>0</v>
      </c>
      <c r="DL327" s="14">
        <f t="shared" si="279"/>
        <v>0</v>
      </c>
      <c r="DM327" s="14">
        <f t="shared" si="280"/>
        <v>20.100000000000001</v>
      </c>
      <c r="DN327" s="14">
        <f t="shared" si="281"/>
        <v>0</v>
      </c>
      <c r="DO327" s="14">
        <f t="shared" si="282"/>
        <v>0</v>
      </c>
      <c r="DP327" s="14">
        <f t="shared" si="286"/>
        <v>17</v>
      </c>
      <c r="DQ327" s="14">
        <f t="shared" si="287"/>
        <v>0</v>
      </c>
      <c r="DR327" s="14">
        <f t="shared" si="288"/>
        <v>15</v>
      </c>
      <c r="DU327" s="14">
        <f t="shared" si="283"/>
        <v>1</v>
      </c>
      <c r="DV327" s="14">
        <f t="shared" si="284"/>
        <v>0</v>
      </c>
      <c r="DW327" s="14">
        <f t="shared" si="289"/>
        <v>100</v>
      </c>
      <c r="DX327" s="14" t="str">
        <f t="shared" si="290"/>
        <v>AtkExt</v>
      </c>
      <c r="DY327" s="14">
        <f t="shared" si="291"/>
        <v>404</v>
      </c>
      <c r="DZ327" s="14">
        <f t="shared" si="292"/>
        <v>20.100000000000001</v>
      </c>
      <c r="EA327" s="14" t="str">
        <f t="shared" si="293"/>
        <v/>
      </c>
      <c r="EB327" s="14" t="str">
        <f t="shared" si="294"/>
        <v/>
      </c>
      <c r="EC327" s="14" t="str">
        <f t="shared" si="295"/>
        <v/>
      </c>
      <c r="ED327" s="14">
        <f t="shared" si="296"/>
        <v>17</v>
      </c>
      <c r="EE327" s="14">
        <f t="shared" si="297"/>
        <v>0</v>
      </c>
      <c r="EF327" s="14">
        <f t="shared" si="298"/>
        <v>15</v>
      </c>
      <c r="EG327" s="25" t="s">
        <v>509</v>
      </c>
      <c r="EH327" s="14">
        <f t="shared" si="299"/>
        <v>40</v>
      </c>
    </row>
    <row r="328" spans="100:138" ht="16.5" x14ac:dyDescent="0.2">
      <c r="CV328" s="13">
        <v>324</v>
      </c>
      <c r="CW328" s="14">
        <f t="shared" si="265"/>
        <v>45</v>
      </c>
      <c r="CX328" s="14">
        <f t="shared" si="266"/>
        <v>1</v>
      </c>
      <c r="CY328" s="14">
        <f t="shared" si="267"/>
        <v>2</v>
      </c>
      <c r="CZ328" s="14">
        <f t="shared" si="268"/>
        <v>5</v>
      </c>
      <c r="DA328" s="14">
        <f t="shared" si="269"/>
        <v>2051012</v>
      </c>
      <c r="DB328" s="13" t="str">
        <f t="shared" si="270"/>
        <v>90级寄灵人绿色-头盔</v>
      </c>
      <c r="DC328" s="14">
        <f t="shared" si="271"/>
        <v>1</v>
      </c>
      <c r="DD328" s="14">
        <f t="shared" si="272"/>
        <v>1</v>
      </c>
      <c r="DE328" s="14">
        <f t="shared" si="273"/>
        <v>80</v>
      </c>
      <c r="DF328" s="14">
        <f t="shared" si="274"/>
        <v>80</v>
      </c>
      <c r="DG328" s="14">
        <f t="shared" si="275"/>
        <v>2</v>
      </c>
      <c r="DH328" s="14" t="str">
        <f t="shared" si="276"/>
        <v/>
      </c>
      <c r="DI328" s="14">
        <f t="shared" si="285"/>
        <v>51</v>
      </c>
      <c r="DJ328" s="14">
        <f t="shared" si="277"/>
        <v>0</v>
      </c>
      <c r="DK328" s="14">
        <f t="shared" si="278"/>
        <v>101</v>
      </c>
      <c r="DL328" s="14">
        <f t="shared" si="279"/>
        <v>0</v>
      </c>
      <c r="DM328" s="14">
        <f t="shared" si="280"/>
        <v>0</v>
      </c>
      <c r="DN328" s="14">
        <f t="shared" si="281"/>
        <v>5.0999999999999996</v>
      </c>
      <c r="DO328" s="14">
        <f t="shared" si="282"/>
        <v>0</v>
      </c>
      <c r="DP328" s="14">
        <f t="shared" si="286"/>
        <v>17</v>
      </c>
      <c r="DQ328" s="14">
        <f t="shared" si="287"/>
        <v>0</v>
      </c>
      <c r="DR328" s="14">
        <f t="shared" si="288"/>
        <v>15</v>
      </c>
      <c r="DU328" s="14">
        <f t="shared" si="283"/>
        <v>2</v>
      </c>
      <c r="DV328" s="14">
        <f t="shared" si="284"/>
        <v>0</v>
      </c>
      <c r="DW328" s="14">
        <f t="shared" si="289"/>
        <v>51</v>
      </c>
      <c r="DX328" s="14" t="str">
        <f t="shared" si="290"/>
        <v>DefExt</v>
      </c>
      <c r="DY328" s="14">
        <f t="shared" si="291"/>
        <v>101</v>
      </c>
      <c r="DZ328" s="14">
        <f t="shared" si="292"/>
        <v>5.0999999999999996</v>
      </c>
      <c r="EA328" s="14" t="str">
        <f t="shared" si="293"/>
        <v/>
      </c>
      <c r="EB328" s="14" t="str">
        <f t="shared" si="294"/>
        <v/>
      </c>
      <c r="EC328" s="14" t="str">
        <f t="shared" si="295"/>
        <v/>
      </c>
      <c r="ED328" s="14">
        <f t="shared" si="296"/>
        <v>17</v>
      </c>
      <c r="EE328" s="14">
        <f t="shared" si="297"/>
        <v>0</v>
      </c>
      <c r="EF328" s="14">
        <f t="shared" si="298"/>
        <v>15</v>
      </c>
      <c r="EG328" s="25" t="s">
        <v>509</v>
      </c>
      <c r="EH328" s="14">
        <f t="shared" si="299"/>
        <v>40</v>
      </c>
    </row>
    <row r="329" spans="100:138" ht="16.5" x14ac:dyDescent="0.2">
      <c r="CV329" s="13">
        <v>325</v>
      </c>
      <c r="CW329" s="14">
        <f t="shared" si="265"/>
        <v>45</v>
      </c>
      <c r="CX329" s="14">
        <f t="shared" si="266"/>
        <v>1</v>
      </c>
      <c r="CY329" s="14">
        <f t="shared" si="267"/>
        <v>3</v>
      </c>
      <c r="CZ329" s="14">
        <f t="shared" si="268"/>
        <v>5</v>
      </c>
      <c r="DA329" s="14">
        <f t="shared" si="269"/>
        <v>2051013</v>
      </c>
      <c r="DB329" s="13" t="str">
        <f t="shared" si="270"/>
        <v>90级寄灵人绿色-肩甲</v>
      </c>
      <c r="DC329" s="14">
        <f t="shared" si="271"/>
        <v>1</v>
      </c>
      <c r="DD329" s="14">
        <f t="shared" si="272"/>
        <v>1</v>
      </c>
      <c r="DE329" s="14">
        <f t="shared" si="273"/>
        <v>80</v>
      </c>
      <c r="DF329" s="14">
        <f t="shared" si="274"/>
        <v>80</v>
      </c>
      <c r="DG329" s="14">
        <f t="shared" si="275"/>
        <v>3</v>
      </c>
      <c r="DH329" s="14" t="str">
        <f t="shared" si="276"/>
        <v/>
      </c>
      <c r="DI329" s="14">
        <f t="shared" si="285"/>
        <v>50</v>
      </c>
      <c r="DJ329" s="14">
        <f t="shared" si="277"/>
        <v>0</v>
      </c>
      <c r="DK329" s="14">
        <f t="shared" si="278"/>
        <v>51</v>
      </c>
      <c r="DL329" s="14">
        <f t="shared" si="279"/>
        <v>504</v>
      </c>
      <c r="DM329" s="14">
        <f t="shared" si="280"/>
        <v>0</v>
      </c>
      <c r="DN329" s="14">
        <f t="shared" si="281"/>
        <v>2.5499999999999998</v>
      </c>
      <c r="DO329" s="14">
        <f t="shared" si="282"/>
        <v>25.2</v>
      </c>
      <c r="DP329" s="14">
        <f t="shared" si="286"/>
        <v>17</v>
      </c>
      <c r="DQ329" s="14">
        <f t="shared" si="287"/>
        <v>0</v>
      </c>
      <c r="DR329" s="14">
        <f t="shared" si="288"/>
        <v>15</v>
      </c>
      <c r="DU329" s="14">
        <f t="shared" si="283"/>
        <v>2</v>
      </c>
      <c r="DV329" s="14">
        <f t="shared" si="284"/>
        <v>3</v>
      </c>
      <c r="DW329" s="14">
        <f t="shared" si="289"/>
        <v>50</v>
      </c>
      <c r="DX329" s="14" t="str">
        <f t="shared" si="290"/>
        <v>DefExt</v>
      </c>
      <c r="DY329" s="14">
        <f t="shared" si="291"/>
        <v>51</v>
      </c>
      <c r="DZ329" s="14">
        <f t="shared" si="292"/>
        <v>2.5499999999999998</v>
      </c>
      <c r="EA329" s="14" t="str">
        <f t="shared" si="293"/>
        <v>HPExt</v>
      </c>
      <c r="EB329" s="14">
        <f t="shared" si="294"/>
        <v>504</v>
      </c>
      <c r="EC329" s="14">
        <f t="shared" si="295"/>
        <v>25.2</v>
      </c>
      <c r="ED329" s="14">
        <f t="shared" si="296"/>
        <v>17</v>
      </c>
      <c r="EE329" s="14">
        <f t="shared" si="297"/>
        <v>0</v>
      </c>
      <c r="EF329" s="14">
        <f t="shared" si="298"/>
        <v>15</v>
      </c>
      <c r="EG329" s="25" t="s">
        <v>509</v>
      </c>
      <c r="EH329" s="14">
        <f t="shared" si="299"/>
        <v>40</v>
      </c>
    </row>
    <row r="330" spans="100:138" ht="16.5" x14ac:dyDescent="0.2">
      <c r="CV330" s="13">
        <v>326</v>
      </c>
      <c r="CW330" s="14">
        <f t="shared" si="265"/>
        <v>45</v>
      </c>
      <c r="CX330" s="14">
        <f t="shared" si="266"/>
        <v>1</v>
      </c>
      <c r="CY330" s="14">
        <f t="shared" si="267"/>
        <v>4</v>
      </c>
      <c r="CZ330" s="14">
        <f t="shared" si="268"/>
        <v>5</v>
      </c>
      <c r="DA330" s="14">
        <f t="shared" si="269"/>
        <v>2051014</v>
      </c>
      <c r="DB330" s="13" t="str">
        <f t="shared" si="270"/>
        <v>90级寄灵人绿色-衣服</v>
      </c>
      <c r="DC330" s="14">
        <f t="shared" si="271"/>
        <v>1</v>
      </c>
      <c r="DD330" s="14">
        <f t="shared" si="272"/>
        <v>1</v>
      </c>
      <c r="DE330" s="14">
        <f t="shared" si="273"/>
        <v>80</v>
      </c>
      <c r="DF330" s="14">
        <f t="shared" si="274"/>
        <v>80</v>
      </c>
      <c r="DG330" s="14">
        <f t="shared" si="275"/>
        <v>4</v>
      </c>
      <c r="DH330" s="14" t="str">
        <f t="shared" si="276"/>
        <v/>
      </c>
      <c r="DI330" s="14">
        <f t="shared" si="285"/>
        <v>51</v>
      </c>
      <c r="DJ330" s="14">
        <f t="shared" si="277"/>
        <v>0</v>
      </c>
      <c r="DK330" s="14">
        <f t="shared" si="278"/>
        <v>101</v>
      </c>
      <c r="DL330" s="14">
        <f t="shared" si="279"/>
        <v>0</v>
      </c>
      <c r="DM330" s="14">
        <f t="shared" si="280"/>
        <v>0</v>
      </c>
      <c r="DN330" s="14">
        <f t="shared" si="281"/>
        <v>5.0999999999999996</v>
      </c>
      <c r="DO330" s="14">
        <f t="shared" si="282"/>
        <v>0</v>
      </c>
      <c r="DP330" s="14">
        <f t="shared" si="286"/>
        <v>17</v>
      </c>
      <c r="DQ330" s="14">
        <f t="shared" si="287"/>
        <v>0</v>
      </c>
      <c r="DR330" s="14">
        <f t="shared" si="288"/>
        <v>15</v>
      </c>
      <c r="DU330" s="14">
        <f t="shared" si="283"/>
        <v>2</v>
      </c>
      <c r="DV330" s="14">
        <f t="shared" si="284"/>
        <v>0</v>
      </c>
      <c r="DW330" s="14">
        <f t="shared" si="289"/>
        <v>51</v>
      </c>
      <c r="DX330" s="14" t="str">
        <f t="shared" si="290"/>
        <v>DefExt</v>
      </c>
      <c r="DY330" s="14">
        <f t="shared" si="291"/>
        <v>101</v>
      </c>
      <c r="DZ330" s="14">
        <f t="shared" si="292"/>
        <v>5.0999999999999996</v>
      </c>
      <c r="EA330" s="14" t="str">
        <f t="shared" si="293"/>
        <v/>
      </c>
      <c r="EB330" s="14" t="str">
        <f t="shared" si="294"/>
        <v/>
      </c>
      <c r="EC330" s="14" t="str">
        <f t="shared" si="295"/>
        <v/>
      </c>
      <c r="ED330" s="14">
        <f t="shared" si="296"/>
        <v>17</v>
      </c>
      <c r="EE330" s="14">
        <f t="shared" si="297"/>
        <v>0</v>
      </c>
      <c r="EF330" s="14">
        <f t="shared" si="298"/>
        <v>15</v>
      </c>
      <c r="EG330" s="25" t="s">
        <v>509</v>
      </c>
      <c r="EH330" s="14">
        <f t="shared" si="299"/>
        <v>40</v>
      </c>
    </row>
    <row r="331" spans="100:138" ht="16.5" x14ac:dyDescent="0.2">
      <c r="CV331" s="13">
        <v>327</v>
      </c>
      <c r="CW331" s="14">
        <f t="shared" si="265"/>
        <v>45</v>
      </c>
      <c r="CX331" s="14">
        <f t="shared" si="266"/>
        <v>1</v>
      </c>
      <c r="CY331" s="14">
        <f t="shared" si="267"/>
        <v>5</v>
      </c>
      <c r="CZ331" s="14">
        <f t="shared" si="268"/>
        <v>5</v>
      </c>
      <c r="DA331" s="14">
        <f t="shared" si="269"/>
        <v>2051015</v>
      </c>
      <c r="DB331" s="13" t="str">
        <f t="shared" si="270"/>
        <v>90级寄灵人绿色-鞋子</v>
      </c>
      <c r="DC331" s="14">
        <f t="shared" si="271"/>
        <v>1</v>
      </c>
      <c r="DD331" s="14">
        <f t="shared" si="272"/>
        <v>1</v>
      </c>
      <c r="DE331" s="14">
        <f t="shared" si="273"/>
        <v>80</v>
      </c>
      <c r="DF331" s="14">
        <f t="shared" si="274"/>
        <v>80</v>
      </c>
      <c r="DG331" s="14">
        <f t="shared" si="275"/>
        <v>5</v>
      </c>
      <c r="DH331" s="14" t="str">
        <f t="shared" si="276"/>
        <v/>
      </c>
      <c r="DI331" s="14">
        <f t="shared" si="285"/>
        <v>50</v>
      </c>
      <c r="DJ331" s="14">
        <f t="shared" si="277"/>
        <v>0</v>
      </c>
      <c r="DK331" s="14">
        <f t="shared" si="278"/>
        <v>0</v>
      </c>
      <c r="DL331" s="14">
        <f t="shared" si="279"/>
        <v>1008</v>
      </c>
      <c r="DM331" s="14">
        <f t="shared" si="280"/>
        <v>0</v>
      </c>
      <c r="DN331" s="14">
        <f t="shared" si="281"/>
        <v>0</v>
      </c>
      <c r="DO331" s="14">
        <f t="shared" si="282"/>
        <v>50.4</v>
      </c>
      <c r="DP331" s="14">
        <f t="shared" si="286"/>
        <v>17</v>
      </c>
      <c r="DQ331" s="14">
        <f t="shared" si="287"/>
        <v>0</v>
      </c>
      <c r="DR331" s="14">
        <f t="shared" si="288"/>
        <v>15</v>
      </c>
      <c r="DU331" s="14">
        <f t="shared" si="283"/>
        <v>3</v>
      </c>
      <c r="DV331" s="14">
        <f t="shared" si="284"/>
        <v>0</v>
      </c>
      <c r="DW331" s="14">
        <f t="shared" si="289"/>
        <v>50</v>
      </c>
      <c r="DX331" s="14" t="str">
        <f t="shared" si="290"/>
        <v>HPExt</v>
      </c>
      <c r="DY331" s="14">
        <f t="shared" si="291"/>
        <v>1008</v>
      </c>
      <c r="DZ331" s="14">
        <f t="shared" si="292"/>
        <v>50.4</v>
      </c>
      <c r="EA331" s="14" t="str">
        <f t="shared" si="293"/>
        <v/>
      </c>
      <c r="EB331" s="14" t="str">
        <f t="shared" si="294"/>
        <v/>
      </c>
      <c r="EC331" s="14" t="str">
        <f t="shared" si="295"/>
        <v/>
      </c>
      <c r="ED331" s="14">
        <f t="shared" si="296"/>
        <v>17</v>
      </c>
      <c r="EE331" s="14">
        <f t="shared" si="297"/>
        <v>0</v>
      </c>
      <c r="EF331" s="14">
        <f t="shared" si="298"/>
        <v>15</v>
      </c>
      <c r="EG331" s="25" t="s">
        <v>509</v>
      </c>
      <c r="EH331" s="14">
        <f t="shared" si="299"/>
        <v>40</v>
      </c>
    </row>
    <row r="332" spans="100:138" ht="16.5" x14ac:dyDescent="0.2">
      <c r="CV332" s="13">
        <v>328</v>
      </c>
      <c r="CW332" s="14">
        <f t="shared" si="265"/>
        <v>45</v>
      </c>
      <c r="CX332" s="14">
        <f t="shared" si="266"/>
        <v>1</v>
      </c>
      <c r="CY332" s="14">
        <f t="shared" si="267"/>
        <v>6</v>
      </c>
      <c r="CZ332" s="14">
        <f t="shared" si="268"/>
        <v>5</v>
      </c>
      <c r="DA332" s="14">
        <f t="shared" si="269"/>
        <v>2051016</v>
      </c>
      <c r="DB332" s="13" t="str">
        <f t="shared" si="270"/>
        <v>90级寄灵人绿色-护手</v>
      </c>
      <c r="DC332" s="14">
        <f t="shared" si="271"/>
        <v>1</v>
      </c>
      <c r="DD332" s="14">
        <f t="shared" si="272"/>
        <v>1</v>
      </c>
      <c r="DE332" s="14">
        <f t="shared" si="273"/>
        <v>80</v>
      </c>
      <c r="DF332" s="14">
        <f t="shared" si="274"/>
        <v>80</v>
      </c>
      <c r="DG332" s="14">
        <f t="shared" si="275"/>
        <v>6</v>
      </c>
      <c r="DH332" s="14" t="str">
        <f t="shared" si="276"/>
        <v/>
      </c>
      <c r="DI332" s="14">
        <f t="shared" si="285"/>
        <v>50</v>
      </c>
      <c r="DJ332" s="14">
        <f t="shared" si="277"/>
        <v>0</v>
      </c>
      <c r="DK332" s="14">
        <f t="shared" si="278"/>
        <v>0</v>
      </c>
      <c r="DL332" s="14">
        <f t="shared" si="279"/>
        <v>1008</v>
      </c>
      <c r="DM332" s="14">
        <f t="shared" si="280"/>
        <v>0</v>
      </c>
      <c r="DN332" s="14">
        <f t="shared" si="281"/>
        <v>0</v>
      </c>
      <c r="DO332" s="14">
        <f t="shared" si="282"/>
        <v>50.4</v>
      </c>
      <c r="DP332" s="14">
        <f t="shared" si="286"/>
        <v>17</v>
      </c>
      <c r="DQ332" s="14">
        <f t="shared" si="287"/>
        <v>0</v>
      </c>
      <c r="DR332" s="14">
        <f t="shared" si="288"/>
        <v>15</v>
      </c>
      <c r="DU332" s="14">
        <f t="shared" si="283"/>
        <v>3</v>
      </c>
      <c r="DV332" s="14">
        <f t="shared" si="284"/>
        <v>0</v>
      </c>
      <c r="DW332" s="14">
        <f t="shared" si="289"/>
        <v>50</v>
      </c>
      <c r="DX332" s="14" t="str">
        <f t="shared" si="290"/>
        <v>HPExt</v>
      </c>
      <c r="DY332" s="14">
        <f t="shared" si="291"/>
        <v>1008</v>
      </c>
      <c r="DZ332" s="14">
        <f t="shared" si="292"/>
        <v>50.4</v>
      </c>
      <c r="EA332" s="14" t="str">
        <f t="shared" si="293"/>
        <v/>
      </c>
      <c r="EB332" s="14" t="str">
        <f t="shared" si="294"/>
        <v/>
      </c>
      <c r="EC332" s="14" t="str">
        <f t="shared" si="295"/>
        <v/>
      </c>
      <c r="ED332" s="14">
        <f t="shared" si="296"/>
        <v>17</v>
      </c>
      <c r="EE332" s="14">
        <f t="shared" si="297"/>
        <v>0</v>
      </c>
      <c r="EF332" s="14">
        <f t="shared" si="298"/>
        <v>15</v>
      </c>
      <c r="EG332" s="25" t="s">
        <v>509</v>
      </c>
      <c r="EH332" s="14">
        <f t="shared" si="299"/>
        <v>40</v>
      </c>
    </row>
    <row r="333" spans="100:138" ht="16.5" x14ac:dyDescent="0.2">
      <c r="CV333" s="13">
        <v>329</v>
      </c>
      <c r="CW333" s="14">
        <f t="shared" si="265"/>
        <v>45</v>
      </c>
      <c r="CX333" s="14">
        <f t="shared" si="266"/>
        <v>1</v>
      </c>
      <c r="CY333" s="14">
        <f t="shared" si="267"/>
        <v>7</v>
      </c>
      <c r="CZ333" s="14">
        <f t="shared" si="268"/>
        <v>5</v>
      </c>
      <c r="DA333" s="14">
        <f t="shared" si="269"/>
        <v>2051017</v>
      </c>
      <c r="DB333" s="13" t="str">
        <f t="shared" si="270"/>
        <v>90级寄灵人绿色-项链</v>
      </c>
      <c r="DC333" s="14">
        <f t="shared" si="271"/>
        <v>1</v>
      </c>
      <c r="DD333" s="14">
        <f t="shared" si="272"/>
        <v>1</v>
      </c>
      <c r="DE333" s="14">
        <f t="shared" si="273"/>
        <v>80</v>
      </c>
      <c r="DF333" s="14">
        <f t="shared" si="274"/>
        <v>80</v>
      </c>
      <c r="DG333" s="14">
        <f t="shared" si="275"/>
        <v>7</v>
      </c>
      <c r="DH333" s="14" t="str">
        <f t="shared" si="276"/>
        <v/>
      </c>
      <c r="DI333" s="14">
        <f t="shared" si="285"/>
        <v>76</v>
      </c>
      <c r="DJ333" s="14">
        <f t="shared" si="277"/>
        <v>135</v>
      </c>
      <c r="DK333" s="14">
        <f t="shared" si="278"/>
        <v>84</v>
      </c>
      <c r="DL333" s="14">
        <f t="shared" si="279"/>
        <v>0</v>
      </c>
      <c r="DM333" s="14">
        <f t="shared" si="280"/>
        <v>6.7</v>
      </c>
      <c r="DN333" s="14">
        <f t="shared" si="281"/>
        <v>4.25</v>
      </c>
      <c r="DO333" s="14">
        <f t="shared" si="282"/>
        <v>0</v>
      </c>
      <c r="DP333" s="14">
        <f t="shared" si="286"/>
        <v>17</v>
      </c>
      <c r="DQ333" s="14">
        <f t="shared" si="287"/>
        <v>0</v>
      </c>
      <c r="DR333" s="14">
        <f t="shared" si="288"/>
        <v>15</v>
      </c>
      <c r="DU333" s="14">
        <f t="shared" si="283"/>
        <v>1</v>
      </c>
      <c r="DV333" s="14">
        <f t="shared" si="284"/>
        <v>2</v>
      </c>
      <c r="DW333" s="14">
        <f t="shared" si="289"/>
        <v>76</v>
      </c>
      <c r="DX333" s="14" t="str">
        <f t="shared" si="290"/>
        <v>AtkExt</v>
      </c>
      <c r="DY333" s="14">
        <f t="shared" si="291"/>
        <v>135</v>
      </c>
      <c r="DZ333" s="14">
        <f t="shared" si="292"/>
        <v>6.7</v>
      </c>
      <c r="EA333" s="14" t="str">
        <f t="shared" si="293"/>
        <v>DefExt</v>
      </c>
      <c r="EB333" s="14">
        <f t="shared" si="294"/>
        <v>84</v>
      </c>
      <c r="EC333" s="14">
        <f t="shared" si="295"/>
        <v>4.25</v>
      </c>
      <c r="ED333" s="14">
        <f t="shared" si="296"/>
        <v>17</v>
      </c>
      <c r="EE333" s="14">
        <f t="shared" si="297"/>
        <v>0</v>
      </c>
      <c r="EF333" s="14">
        <f t="shared" si="298"/>
        <v>15</v>
      </c>
      <c r="EG333" s="25" t="s">
        <v>509</v>
      </c>
      <c r="EH333" s="14">
        <f t="shared" si="299"/>
        <v>40</v>
      </c>
    </row>
    <row r="334" spans="100:138" ht="16.5" x14ac:dyDescent="0.2">
      <c r="CV334" s="13">
        <v>330</v>
      </c>
      <c r="CW334" s="14">
        <f t="shared" si="265"/>
        <v>45</v>
      </c>
      <c r="CX334" s="14">
        <f t="shared" si="266"/>
        <v>1</v>
      </c>
      <c r="CY334" s="14">
        <f t="shared" si="267"/>
        <v>8</v>
      </c>
      <c r="CZ334" s="14">
        <f t="shared" si="268"/>
        <v>5</v>
      </c>
      <c r="DA334" s="14">
        <f t="shared" si="269"/>
        <v>2051018</v>
      </c>
      <c r="DB334" s="13" t="str">
        <f t="shared" si="270"/>
        <v>90级寄灵人绿色-戒指</v>
      </c>
      <c r="DC334" s="14">
        <f t="shared" si="271"/>
        <v>1</v>
      </c>
      <c r="DD334" s="14">
        <f t="shared" si="272"/>
        <v>1</v>
      </c>
      <c r="DE334" s="14">
        <f t="shared" si="273"/>
        <v>80</v>
      </c>
      <c r="DF334" s="14">
        <f t="shared" si="274"/>
        <v>80</v>
      </c>
      <c r="DG334" s="14">
        <f t="shared" si="275"/>
        <v>8</v>
      </c>
      <c r="DH334" s="14" t="str">
        <f t="shared" si="276"/>
        <v/>
      </c>
      <c r="DI334" s="14">
        <f t="shared" si="285"/>
        <v>75</v>
      </c>
      <c r="DJ334" s="14">
        <f t="shared" si="277"/>
        <v>135</v>
      </c>
      <c r="DK334" s="14">
        <f t="shared" si="278"/>
        <v>0</v>
      </c>
      <c r="DL334" s="14">
        <f t="shared" si="279"/>
        <v>840</v>
      </c>
      <c r="DM334" s="14">
        <f t="shared" si="280"/>
        <v>6.7</v>
      </c>
      <c r="DN334" s="14">
        <f t="shared" si="281"/>
        <v>0</v>
      </c>
      <c r="DO334" s="14">
        <f t="shared" si="282"/>
        <v>42</v>
      </c>
      <c r="DP334" s="14">
        <f t="shared" si="286"/>
        <v>17</v>
      </c>
      <c r="DQ334" s="14">
        <f t="shared" si="287"/>
        <v>0</v>
      </c>
      <c r="DR334" s="14">
        <f t="shared" si="288"/>
        <v>15</v>
      </c>
      <c r="DU334" s="14">
        <f t="shared" si="283"/>
        <v>1</v>
      </c>
      <c r="DV334" s="14">
        <f t="shared" si="284"/>
        <v>3</v>
      </c>
      <c r="DW334" s="14">
        <f t="shared" si="289"/>
        <v>75</v>
      </c>
      <c r="DX334" s="14" t="str">
        <f t="shared" si="290"/>
        <v>AtkExt</v>
      </c>
      <c r="DY334" s="14">
        <f t="shared" si="291"/>
        <v>135</v>
      </c>
      <c r="DZ334" s="14">
        <f t="shared" si="292"/>
        <v>6.7</v>
      </c>
      <c r="EA334" s="14" t="str">
        <f t="shared" si="293"/>
        <v>HPExt</v>
      </c>
      <c r="EB334" s="14">
        <f t="shared" si="294"/>
        <v>840</v>
      </c>
      <c r="EC334" s="14">
        <f t="shared" si="295"/>
        <v>42</v>
      </c>
      <c r="ED334" s="14">
        <f t="shared" si="296"/>
        <v>17</v>
      </c>
      <c r="EE334" s="14">
        <f t="shared" si="297"/>
        <v>0</v>
      </c>
      <c r="EF334" s="14">
        <f t="shared" si="298"/>
        <v>15</v>
      </c>
      <c r="EG334" s="25" t="s">
        <v>509</v>
      </c>
      <c r="EH334" s="14">
        <f t="shared" si="299"/>
        <v>40</v>
      </c>
    </row>
    <row r="335" spans="100:138" ht="16.5" x14ac:dyDescent="0.2">
      <c r="CV335" s="13">
        <v>331</v>
      </c>
      <c r="CW335" s="14">
        <f t="shared" si="265"/>
        <v>46</v>
      </c>
      <c r="CX335" s="14">
        <f t="shared" si="266"/>
        <v>2</v>
      </c>
      <c r="CY335" s="14">
        <f t="shared" si="267"/>
        <v>1</v>
      </c>
      <c r="CZ335" s="14">
        <f t="shared" si="268"/>
        <v>5</v>
      </c>
      <c r="DA335" s="14">
        <f t="shared" si="269"/>
        <v>2051021</v>
      </c>
      <c r="DB335" s="13" t="str">
        <f t="shared" si="270"/>
        <v>90级守护灵绿色-武器</v>
      </c>
      <c r="DC335" s="14">
        <f t="shared" si="271"/>
        <v>2</v>
      </c>
      <c r="DD335" s="14">
        <f t="shared" si="272"/>
        <v>1</v>
      </c>
      <c r="DE335" s="14">
        <f t="shared" si="273"/>
        <v>60</v>
      </c>
      <c r="DF335" s="14">
        <f t="shared" si="274"/>
        <v>60</v>
      </c>
      <c r="DG335" s="14">
        <f t="shared" si="275"/>
        <v>1</v>
      </c>
      <c r="DH335" s="14" t="str">
        <f t="shared" si="276"/>
        <v/>
      </c>
      <c r="DI335" s="14">
        <f t="shared" si="285"/>
        <v>78</v>
      </c>
      <c r="DJ335" s="14">
        <f t="shared" si="277"/>
        <v>257</v>
      </c>
      <c r="DK335" s="14">
        <f t="shared" si="278"/>
        <v>0</v>
      </c>
      <c r="DL335" s="14">
        <f t="shared" si="279"/>
        <v>0</v>
      </c>
      <c r="DM335" s="14">
        <f t="shared" si="280"/>
        <v>15.75</v>
      </c>
      <c r="DN335" s="14">
        <f t="shared" si="281"/>
        <v>0</v>
      </c>
      <c r="DO335" s="14">
        <f t="shared" si="282"/>
        <v>0</v>
      </c>
      <c r="DP335" s="14">
        <f t="shared" si="286"/>
        <v>17</v>
      </c>
      <c r="DQ335" s="14">
        <f t="shared" si="287"/>
        <v>0</v>
      </c>
      <c r="DR335" s="14">
        <f t="shared" si="288"/>
        <v>25</v>
      </c>
      <c r="DU335" s="14">
        <f t="shared" si="283"/>
        <v>1</v>
      </c>
      <c r="DV335" s="14">
        <f t="shared" si="284"/>
        <v>0</v>
      </c>
      <c r="DW335" s="14">
        <f t="shared" si="289"/>
        <v>78</v>
      </c>
      <c r="DX335" s="14" t="str">
        <f t="shared" si="290"/>
        <v>AtkExt</v>
      </c>
      <c r="DY335" s="14">
        <f t="shared" si="291"/>
        <v>257</v>
      </c>
      <c r="DZ335" s="14">
        <f t="shared" si="292"/>
        <v>15.75</v>
      </c>
      <c r="EA335" s="14" t="str">
        <f t="shared" si="293"/>
        <v/>
      </c>
      <c r="EB335" s="14" t="str">
        <f t="shared" si="294"/>
        <v/>
      </c>
      <c r="EC335" s="14" t="str">
        <f t="shared" si="295"/>
        <v/>
      </c>
      <c r="ED335" s="14">
        <f t="shared" si="296"/>
        <v>17</v>
      </c>
      <c r="EE335" s="14">
        <f t="shared" si="297"/>
        <v>0</v>
      </c>
      <c r="EF335" s="14">
        <f t="shared" si="298"/>
        <v>25</v>
      </c>
      <c r="EG335" s="25" t="s">
        <v>509</v>
      </c>
      <c r="EH335" s="14">
        <f t="shared" si="299"/>
        <v>40</v>
      </c>
    </row>
    <row r="336" spans="100:138" ht="16.5" x14ac:dyDescent="0.2">
      <c r="CV336" s="13">
        <v>332</v>
      </c>
      <c r="CW336" s="14">
        <f t="shared" si="265"/>
        <v>46</v>
      </c>
      <c r="CX336" s="14">
        <f t="shared" si="266"/>
        <v>2</v>
      </c>
      <c r="CY336" s="14">
        <f t="shared" si="267"/>
        <v>2</v>
      </c>
      <c r="CZ336" s="14">
        <f t="shared" si="268"/>
        <v>5</v>
      </c>
      <c r="DA336" s="14">
        <f t="shared" si="269"/>
        <v>2051022</v>
      </c>
      <c r="DB336" s="13" t="str">
        <f t="shared" si="270"/>
        <v>90级守护灵绿色-头盔</v>
      </c>
      <c r="DC336" s="14">
        <f t="shared" si="271"/>
        <v>2</v>
      </c>
      <c r="DD336" s="14">
        <f t="shared" si="272"/>
        <v>1</v>
      </c>
      <c r="DE336" s="14">
        <f t="shared" si="273"/>
        <v>60</v>
      </c>
      <c r="DF336" s="14">
        <f t="shared" si="274"/>
        <v>60</v>
      </c>
      <c r="DG336" s="14">
        <f t="shared" si="275"/>
        <v>2</v>
      </c>
      <c r="DH336" s="14" t="str">
        <f t="shared" si="276"/>
        <v/>
      </c>
      <c r="DI336" s="14">
        <f t="shared" si="285"/>
        <v>39</v>
      </c>
      <c r="DJ336" s="14">
        <f t="shared" si="277"/>
        <v>0</v>
      </c>
      <c r="DK336" s="14">
        <f t="shared" si="278"/>
        <v>65</v>
      </c>
      <c r="DL336" s="14">
        <f t="shared" si="279"/>
        <v>0</v>
      </c>
      <c r="DM336" s="14">
        <f t="shared" si="280"/>
        <v>0</v>
      </c>
      <c r="DN336" s="14">
        <f t="shared" si="281"/>
        <v>3.98</v>
      </c>
      <c r="DO336" s="14">
        <f t="shared" si="282"/>
        <v>0</v>
      </c>
      <c r="DP336" s="14">
        <f t="shared" si="286"/>
        <v>17</v>
      </c>
      <c r="DQ336" s="14">
        <f t="shared" si="287"/>
        <v>0</v>
      </c>
      <c r="DR336" s="14">
        <f t="shared" si="288"/>
        <v>25</v>
      </c>
      <c r="DU336" s="14">
        <f t="shared" si="283"/>
        <v>2</v>
      </c>
      <c r="DV336" s="14">
        <f t="shared" si="284"/>
        <v>0</v>
      </c>
      <c r="DW336" s="14">
        <f t="shared" si="289"/>
        <v>39</v>
      </c>
      <c r="DX336" s="14" t="str">
        <f t="shared" si="290"/>
        <v>DefExt</v>
      </c>
      <c r="DY336" s="14">
        <f t="shared" si="291"/>
        <v>65</v>
      </c>
      <c r="DZ336" s="14">
        <f t="shared" si="292"/>
        <v>3.98</v>
      </c>
      <c r="EA336" s="14" t="str">
        <f t="shared" si="293"/>
        <v/>
      </c>
      <c r="EB336" s="14" t="str">
        <f t="shared" si="294"/>
        <v/>
      </c>
      <c r="EC336" s="14" t="str">
        <f t="shared" si="295"/>
        <v/>
      </c>
      <c r="ED336" s="14">
        <f t="shared" si="296"/>
        <v>17</v>
      </c>
      <c r="EE336" s="14">
        <f t="shared" si="297"/>
        <v>0</v>
      </c>
      <c r="EF336" s="14">
        <f t="shared" si="298"/>
        <v>25</v>
      </c>
      <c r="EG336" s="25" t="s">
        <v>509</v>
      </c>
      <c r="EH336" s="14">
        <f t="shared" si="299"/>
        <v>40</v>
      </c>
    </row>
    <row r="337" spans="100:138" ht="16.5" x14ac:dyDescent="0.2">
      <c r="CV337" s="13">
        <v>333</v>
      </c>
      <c r="CW337" s="14">
        <f t="shared" si="265"/>
        <v>46</v>
      </c>
      <c r="CX337" s="14">
        <f t="shared" si="266"/>
        <v>2</v>
      </c>
      <c r="CY337" s="14">
        <f t="shared" si="267"/>
        <v>3</v>
      </c>
      <c r="CZ337" s="14">
        <f t="shared" si="268"/>
        <v>5</v>
      </c>
      <c r="DA337" s="14">
        <f t="shared" si="269"/>
        <v>2051023</v>
      </c>
      <c r="DB337" s="13" t="str">
        <f t="shared" si="270"/>
        <v>90级守护灵绿色-肩甲</v>
      </c>
      <c r="DC337" s="14">
        <f t="shared" si="271"/>
        <v>2</v>
      </c>
      <c r="DD337" s="14">
        <f t="shared" si="272"/>
        <v>1</v>
      </c>
      <c r="DE337" s="14">
        <f t="shared" si="273"/>
        <v>60</v>
      </c>
      <c r="DF337" s="14">
        <f t="shared" si="274"/>
        <v>60</v>
      </c>
      <c r="DG337" s="14">
        <f t="shared" si="275"/>
        <v>3</v>
      </c>
      <c r="DH337" s="14" t="str">
        <f t="shared" si="276"/>
        <v/>
      </c>
      <c r="DI337" s="14">
        <f t="shared" si="285"/>
        <v>59</v>
      </c>
      <c r="DJ337" s="14">
        <f t="shared" si="277"/>
        <v>0</v>
      </c>
      <c r="DK337" s="14">
        <f t="shared" si="278"/>
        <v>32</v>
      </c>
      <c r="DL337" s="14">
        <f t="shared" si="279"/>
        <v>640</v>
      </c>
      <c r="DM337" s="14">
        <f t="shared" si="280"/>
        <v>0</v>
      </c>
      <c r="DN337" s="14">
        <f t="shared" si="281"/>
        <v>1.99</v>
      </c>
      <c r="DO337" s="14">
        <f t="shared" si="282"/>
        <v>39.409999999999997</v>
      </c>
      <c r="DP337" s="14">
        <f t="shared" si="286"/>
        <v>17</v>
      </c>
      <c r="DQ337" s="14">
        <f t="shared" si="287"/>
        <v>0</v>
      </c>
      <c r="DR337" s="14">
        <f t="shared" si="288"/>
        <v>25</v>
      </c>
      <c r="DU337" s="14">
        <f t="shared" si="283"/>
        <v>2</v>
      </c>
      <c r="DV337" s="14">
        <f t="shared" si="284"/>
        <v>3</v>
      </c>
      <c r="DW337" s="14">
        <f t="shared" si="289"/>
        <v>59</v>
      </c>
      <c r="DX337" s="14" t="str">
        <f t="shared" si="290"/>
        <v>DefExt</v>
      </c>
      <c r="DY337" s="14">
        <f t="shared" si="291"/>
        <v>32</v>
      </c>
      <c r="DZ337" s="14">
        <f t="shared" si="292"/>
        <v>1.99</v>
      </c>
      <c r="EA337" s="14" t="str">
        <f t="shared" si="293"/>
        <v>HPExt</v>
      </c>
      <c r="EB337" s="14">
        <f t="shared" si="294"/>
        <v>640</v>
      </c>
      <c r="EC337" s="14">
        <f t="shared" si="295"/>
        <v>39.409999999999997</v>
      </c>
      <c r="ED337" s="14">
        <f t="shared" si="296"/>
        <v>17</v>
      </c>
      <c r="EE337" s="14">
        <f t="shared" si="297"/>
        <v>0</v>
      </c>
      <c r="EF337" s="14">
        <f t="shared" si="298"/>
        <v>25</v>
      </c>
      <c r="EG337" s="25" t="s">
        <v>509</v>
      </c>
      <c r="EH337" s="14">
        <f t="shared" si="299"/>
        <v>40</v>
      </c>
    </row>
    <row r="338" spans="100:138" ht="16.5" x14ac:dyDescent="0.2">
      <c r="CV338" s="13">
        <v>334</v>
      </c>
      <c r="CW338" s="14">
        <f t="shared" si="265"/>
        <v>46</v>
      </c>
      <c r="CX338" s="14">
        <f t="shared" si="266"/>
        <v>2</v>
      </c>
      <c r="CY338" s="14">
        <f t="shared" si="267"/>
        <v>4</v>
      </c>
      <c r="CZ338" s="14">
        <f t="shared" si="268"/>
        <v>5</v>
      </c>
      <c r="DA338" s="14">
        <f t="shared" si="269"/>
        <v>2051024</v>
      </c>
      <c r="DB338" s="13" t="str">
        <f t="shared" si="270"/>
        <v>90级守护灵绿色-衣服</v>
      </c>
      <c r="DC338" s="14">
        <f t="shared" si="271"/>
        <v>2</v>
      </c>
      <c r="DD338" s="14">
        <f t="shared" si="272"/>
        <v>1</v>
      </c>
      <c r="DE338" s="14">
        <f t="shared" si="273"/>
        <v>60</v>
      </c>
      <c r="DF338" s="14">
        <f t="shared" si="274"/>
        <v>60</v>
      </c>
      <c r="DG338" s="14">
        <f t="shared" si="275"/>
        <v>4</v>
      </c>
      <c r="DH338" s="14" t="str">
        <f t="shared" si="276"/>
        <v/>
      </c>
      <c r="DI338" s="14">
        <f t="shared" si="285"/>
        <v>39</v>
      </c>
      <c r="DJ338" s="14">
        <f t="shared" si="277"/>
        <v>0</v>
      </c>
      <c r="DK338" s="14">
        <f t="shared" si="278"/>
        <v>65</v>
      </c>
      <c r="DL338" s="14">
        <f t="shared" si="279"/>
        <v>0</v>
      </c>
      <c r="DM338" s="14">
        <f t="shared" si="280"/>
        <v>0</v>
      </c>
      <c r="DN338" s="14">
        <f t="shared" si="281"/>
        <v>3.98</v>
      </c>
      <c r="DO338" s="14">
        <f t="shared" si="282"/>
        <v>0</v>
      </c>
      <c r="DP338" s="14">
        <f t="shared" si="286"/>
        <v>17</v>
      </c>
      <c r="DQ338" s="14">
        <f t="shared" si="287"/>
        <v>0</v>
      </c>
      <c r="DR338" s="14">
        <f t="shared" si="288"/>
        <v>25</v>
      </c>
      <c r="DU338" s="14">
        <f t="shared" si="283"/>
        <v>2</v>
      </c>
      <c r="DV338" s="14">
        <f t="shared" si="284"/>
        <v>0</v>
      </c>
      <c r="DW338" s="14">
        <f t="shared" si="289"/>
        <v>39</v>
      </c>
      <c r="DX338" s="14" t="str">
        <f t="shared" si="290"/>
        <v>DefExt</v>
      </c>
      <c r="DY338" s="14">
        <f t="shared" si="291"/>
        <v>65</v>
      </c>
      <c r="DZ338" s="14">
        <f t="shared" si="292"/>
        <v>3.98</v>
      </c>
      <c r="EA338" s="14" t="str">
        <f t="shared" si="293"/>
        <v/>
      </c>
      <c r="EB338" s="14" t="str">
        <f t="shared" si="294"/>
        <v/>
      </c>
      <c r="EC338" s="14" t="str">
        <f t="shared" si="295"/>
        <v/>
      </c>
      <c r="ED338" s="14">
        <f t="shared" si="296"/>
        <v>17</v>
      </c>
      <c r="EE338" s="14">
        <f t="shared" si="297"/>
        <v>0</v>
      </c>
      <c r="EF338" s="14">
        <f t="shared" si="298"/>
        <v>25</v>
      </c>
      <c r="EG338" s="25" t="s">
        <v>509</v>
      </c>
      <c r="EH338" s="14">
        <f t="shared" si="299"/>
        <v>40</v>
      </c>
    </row>
    <row r="339" spans="100:138" ht="16.5" x14ac:dyDescent="0.2">
      <c r="CV339" s="13">
        <v>335</v>
      </c>
      <c r="CW339" s="14">
        <f t="shared" si="265"/>
        <v>46</v>
      </c>
      <c r="CX339" s="14">
        <f t="shared" si="266"/>
        <v>2</v>
      </c>
      <c r="CY339" s="14">
        <f t="shared" si="267"/>
        <v>5</v>
      </c>
      <c r="CZ339" s="14">
        <f t="shared" si="268"/>
        <v>5</v>
      </c>
      <c r="DA339" s="14">
        <f t="shared" si="269"/>
        <v>2051025</v>
      </c>
      <c r="DB339" s="13" t="str">
        <f t="shared" si="270"/>
        <v>90级守护灵绿色-鞋子</v>
      </c>
      <c r="DC339" s="14">
        <f t="shared" si="271"/>
        <v>2</v>
      </c>
      <c r="DD339" s="14">
        <f t="shared" si="272"/>
        <v>1</v>
      </c>
      <c r="DE339" s="14">
        <f t="shared" si="273"/>
        <v>60</v>
      </c>
      <c r="DF339" s="14">
        <f t="shared" si="274"/>
        <v>60</v>
      </c>
      <c r="DG339" s="14">
        <f t="shared" si="275"/>
        <v>5</v>
      </c>
      <c r="DH339" s="14" t="str">
        <f t="shared" si="276"/>
        <v/>
      </c>
      <c r="DI339" s="14">
        <f t="shared" si="285"/>
        <v>78</v>
      </c>
      <c r="DJ339" s="14">
        <f t="shared" si="277"/>
        <v>0</v>
      </c>
      <c r="DK339" s="14">
        <f t="shared" si="278"/>
        <v>0</v>
      </c>
      <c r="DL339" s="14">
        <f t="shared" si="279"/>
        <v>1280</v>
      </c>
      <c r="DM339" s="14">
        <f t="shared" si="280"/>
        <v>0</v>
      </c>
      <c r="DN339" s="14">
        <f t="shared" si="281"/>
        <v>0</v>
      </c>
      <c r="DO339" s="14">
        <f t="shared" si="282"/>
        <v>78.83</v>
      </c>
      <c r="DP339" s="14">
        <f t="shared" si="286"/>
        <v>17</v>
      </c>
      <c r="DQ339" s="14">
        <f t="shared" si="287"/>
        <v>0</v>
      </c>
      <c r="DR339" s="14">
        <f t="shared" si="288"/>
        <v>25</v>
      </c>
      <c r="DU339" s="14">
        <f t="shared" si="283"/>
        <v>3</v>
      </c>
      <c r="DV339" s="14">
        <f t="shared" si="284"/>
        <v>0</v>
      </c>
      <c r="DW339" s="14">
        <f t="shared" si="289"/>
        <v>78</v>
      </c>
      <c r="DX339" s="14" t="str">
        <f t="shared" si="290"/>
        <v>HPExt</v>
      </c>
      <c r="DY339" s="14">
        <f t="shared" si="291"/>
        <v>1280</v>
      </c>
      <c r="DZ339" s="14">
        <f t="shared" si="292"/>
        <v>78.83</v>
      </c>
      <c r="EA339" s="14" t="str">
        <f t="shared" si="293"/>
        <v/>
      </c>
      <c r="EB339" s="14" t="str">
        <f t="shared" si="294"/>
        <v/>
      </c>
      <c r="EC339" s="14" t="str">
        <f t="shared" si="295"/>
        <v/>
      </c>
      <c r="ED339" s="14">
        <f t="shared" si="296"/>
        <v>17</v>
      </c>
      <c r="EE339" s="14">
        <f t="shared" si="297"/>
        <v>0</v>
      </c>
      <c r="EF339" s="14">
        <f t="shared" si="298"/>
        <v>25</v>
      </c>
      <c r="EG339" s="25" t="s">
        <v>509</v>
      </c>
      <c r="EH339" s="14">
        <f t="shared" si="299"/>
        <v>40</v>
      </c>
    </row>
    <row r="340" spans="100:138" ht="16.5" x14ac:dyDescent="0.2">
      <c r="CV340" s="13">
        <v>336</v>
      </c>
      <c r="CW340" s="14">
        <f t="shared" si="265"/>
        <v>46</v>
      </c>
      <c r="CX340" s="14">
        <f t="shared" si="266"/>
        <v>2</v>
      </c>
      <c r="CY340" s="14">
        <f t="shared" si="267"/>
        <v>6</v>
      </c>
      <c r="CZ340" s="14">
        <f t="shared" si="268"/>
        <v>5</v>
      </c>
      <c r="DA340" s="14">
        <f t="shared" si="269"/>
        <v>2051026</v>
      </c>
      <c r="DB340" s="13" t="str">
        <f t="shared" si="270"/>
        <v>90级守护灵绿色-护手</v>
      </c>
      <c r="DC340" s="14">
        <f t="shared" si="271"/>
        <v>2</v>
      </c>
      <c r="DD340" s="14">
        <f t="shared" si="272"/>
        <v>1</v>
      </c>
      <c r="DE340" s="14">
        <f t="shared" si="273"/>
        <v>60</v>
      </c>
      <c r="DF340" s="14">
        <f t="shared" si="274"/>
        <v>60</v>
      </c>
      <c r="DG340" s="14">
        <f t="shared" si="275"/>
        <v>6</v>
      </c>
      <c r="DH340" s="14" t="str">
        <f t="shared" si="276"/>
        <v/>
      </c>
      <c r="DI340" s="14">
        <f t="shared" si="285"/>
        <v>78</v>
      </c>
      <c r="DJ340" s="14">
        <f t="shared" si="277"/>
        <v>0</v>
      </c>
      <c r="DK340" s="14">
        <f t="shared" si="278"/>
        <v>0</v>
      </c>
      <c r="DL340" s="14">
        <f t="shared" si="279"/>
        <v>1280</v>
      </c>
      <c r="DM340" s="14">
        <f t="shared" si="280"/>
        <v>0</v>
      </c>
      <c r="DN340" s="14">
        <f t="shared" si="281"/>
        <v>0</v>
      </c>
      <c r="DO340" s="14">
        <f t="shared" si="282"/>
        <v>78.83</v>
      </c>
      <c r="DP340" s="14">
        <f t="shared" si="286"/>
        <v>17</v>
      </c>
      <c r="DQ340" s="14">
        <f t="shared" si="287"/>
        <v>0</v>
      </c>
      <c r="DR340" s="14">
        <f t="shared" si="288"/>
        <v>25</v>
      </c>
      <c r="DU340" s="14">
        <f t="shared" si="283"/>
        <v>3</v>
      </c>
      <c r="DV340" s="14">
        <f t="shared" si="284"/>
        <v>0</v>
      </c>
      <c r="DW340" s="14">
        <f t="shared" si="289"/>
        <v>78</v>
      </c>
      <c r="DX340" s="14" t="str">
        <f t="shared" si="290"/>
        <v>HPExt</v>
      </c>
      <c r="DY340" s="14">
        <f t="shared" si="291"/>
        <v>1280</v>
      </c>
      <c r="DZ340" s="14">
        <f t="shared" si="292"/>
        <v>78.83</v>
      </c>
      <c r="EA340" s="14" t="str">
        <f t="shared" si="293"/>
        <v/>
      </c>
      <c r="EB340" s="14" t="str">
        <f t="shared" si="294"/>
        <v/>
      </c>
      <c r="EC340" s="14" t="str">
        <f t="shared" si="295"/>
        <v/>
      </c>
      <c r="ED340" s="14">
        <f t="shared" si="296"/>
        <v>17</v>
      </c>
      <c r="EE340" s="14">
        <f t="shared" si="297"/>
        <v>0</v>
      </c>
      <c r="EF340" s="14">
        <f t="shared" si="298"/>
        <v>25</v>
      </c>
      <c r="EG340" s="25" t="s">
        <v>509</v>
      </c>
      <c r="EH340" s="14">
        <f t="shared" si="299"/>
        <v>40</v>
      </c>
    </row>
    <row r="341" spans="100:138" ht="16.5" x14ac:dyDescent="0.2">
      <c r="CV341" s="13">
        <v>337</v>
      </c>
      <c r="CW341" s="14">
        <f t="shared" si="265"/>
        <v>46</v>
      </c>
      <c r="CX341" s="14">
        <f t="shared" si="266"/>
        <v>2</v>
      </c>
      <c r="CY341" s="14">
        <f t="shared" si="267"/>
        <v>7</v>
      </c>
      <c r="CZ341" s="14">
        <f t="shared" si="268"/>
        <v>5</v>
      </c>
      <c r="DA341" s="14">
        <f t="shared" si="269"/>
        <v>2051027</v>
      </c>
      <c r="DB341" s="13" t="str">
        <f t="shared" si="270"/>
        <v>90级守护灵绿色-项链</v>
      </c>
      <c r="DC341" s="14">
        <f t="shared" si="271"/>
        <v>2</v>
      </c>
      <c r="DD341" s="14">
        <f t="shared" si="272"/>
        <v>1</v>
      </c>
      <c r="DE341" s="14">
        <f t="shared" si="273"/>
        <v>60</v>
      </c>
      <c r="DF341" s="14">
        <f t="shared" si="274"/>
        <v>60</v>
      </c>
      <c r="DG341" s="14">
        <f t="shared" si="275"/>
        <v>7</v>
      </c>
      <c r="DH341" s="14" t="str">
        <f t="shared" si="276"/>
        <v/>
      </c>
      <c r="DI341" s="14">
        <f t="shared" si="285"/>
        <v>59</v>
      </c>
      <c r="DJ341" s="14">
        <f t="shared" si="277"/>
        <v>86</v>
      </c>
      <c r="DK341" s="14">
        <f t="shared" si="278"/>
        <v>54</v>
      </c>
      <c r="DL341" s="14">
        <f t="shared" si="279"/>
        <v>0</v>
      </c>
      <c r="DM341" s="14">
        <f t="shared" si="280"/>
        <v>5.25</v>
      </c>
      <c r="DN341" s="14">
        <f t="shared" si="281"/>
        <v>3.31</v>
      </c>
      <c r="DO341" s="14">
        <f t="shared" si="282"/>
        <v>0</v>
      </c>
      <c r="DP341" s="14">
        <f t="shared" si="286"/>
        <v>17</v>
      </c>
      <c r="DQ341" s="14">
        <f t="shared" si="287"/>
        <v>0</v>
      </c>
      <c r="DR341" s="14">
        <f t="shared" si="288"/>
        <v>25</v>
      </c>
      <c r="DU341" s="14">
        <f t="shared" si="283"/>
        <v>1</v>
      </c>
      <c r="DV341" s="14">
        <f t="shared" si="284"/>
        <v>2</v>
      </c>
      <c r="DW341" s="14">
        <f t="shared" si="289"/>
        <v>59</v>
      </c>
      <c r="DX341" s="14" t="str">
        <f t="shared" si="290"/>
        <v>AtkExt</v>
      </c>
      <c r="DY341" s="14">
        <f t="shared" si="291"/>
        <v>86</v>
      </c>
      <c r="DZ341" s="14">
        <f t="shared" si="292"/>
        <v>5.25</v>
      </c>
      <c r="EA341" s="14" t="str">
        <f t="shared" si="293"/>
        <v>DefExt</v>
      </c>
      <c r="EB341" s="14">
        <f t="shared" si="294"/>
        <v>54</v>
      </c>
      <c r="EC341" s="14">
        <f t="shared" si="295"/>
        <v>3.31</v>
      </c>
      <c r="ED341" s="14">
        <f t="shared" si="296"/>
        <v>17</v>
      </c>
      <c r="EE341" s="14">
        <f t="shared" si="297"/>
        <v>0</v>
      </c>
      <c r="EF341" s="14">
        <f t="shared" si="298"/>
        <v>25</v>
      </c>
      <c r="EG341" s="25" t="s">
        <v>509</v>
      </c>
      <c r="EH341" s="14">
        <f t="shared" si="299"/>
        <v>40</v>
      </c>
    </row>
    <row r="342" spans="100:138" ht="16.5" x14ac:dyDescent="0.2">
      <c r="CV342" s="13">
        <v>338</v>
      </c>
      <c r="CW342" s="14">
        <f t="shared" si="265"/>
        <v>46</v>
      </c>
      <c r="CX342" s="14">
        <f t="shared" si="266"/>
        <v>2</v>
      </c>
      <c r="CY342" s="14">
        <f t="shared" si="267"/>
        <v>8</v>
      </c>
      <c r="CZ342" s="14">
        <f t="shared" si="268"/>
        <v>5</v>
      </c>
      <c r="DA342" s="14">
        <f t="shared" si="269"/>
        <v>2051028</v>
      </c>
      <c r="DB342" s="13" t="str">
        <f t="shared" si="270"/>
        <v>90级守护灵绿色-戒指</v>
      </c>
      <c r="DC342" s="14">
        <f t="shared" si="271"/>
        <v>2</v>
      </c>
      <c r="DD342" s="14">
        <f t="shared" si="272"/>
        <v>1</v>
      </c>
      <c r="DE342" s="14">
        <f t="shared" si="273"/>
        <v>60</v>
      </c>
      <c r="DF342" s="14">
        <f t="shared" si="274"/>
        <v>60</v>
      </c>
      <c r="DG342" s="14">
        <f t="shared" si="275"/>
        <v>8</v>
      </c>
      <c r="DH342" s="14" t="str">
        <f t="shared" si="276"/>
        <v/>
      </c>
      <c r="DI342" s="14">
        <f t="shared" si="285"/>
        <v>91</v>
      </c>
      <c r="DJ342" s="14">
        <f t="shared" si="277"/>
        <v>86</v>
      </c>
      <c r="DK342" s="14">
        <f t="shared" si="278"/>
        <v>0</v>
      </c>
      <c r="DL342" s="14">
        <f t="shared" si="279"/>
        <v>1067</v>
      </c>
      <c r="DM342" s="14">
        <f t="shared" si="280"/>
        <v>5.25</v>
      </c>
      <c r="DN342" s="14">
        <f t="shared" si="281"/>
        <v>0</v>
      </c>
      <c r="DO342" s="14">
        <f t="shared" si="282"/>
        <v>65.69</v>
      </c>
      <c r="DP342" s="14">
        <f t="shared" si="286"/>
        <v>17</v>
      </c>
      <c r="DQ342" s="14">
        <f t="shared" si="287"/>
        <v>0</v>
      </c>
      <c r="DR342" s="14">
        <f t="shared" si="288"/>
        <v>25</v>
      </c>
      <c r="DU342" s="14">
        <f t="shared" si="283"/>
        <v>1</v>
      </c>
      <c r="DV342" s="14">
        <f t="shared" si="284"/>
        <v>3</v>
      </c>
      <c r="DW342" s="14">
        <f t="shared" si="289"/>
        <v>91</v>
      </c>
      <c r="DX342" s="14" t="str">
        <f t="shared" si="290"/>
        <v>AtkExt</v>
      </c>
      <c r="DY342" s="14">
        <f t="shared" si="291"/>
        <v>86</v>
      </c>
      <c r="DZ342" s="14">
        <f t="shared" si="292"/>
        <v>5.25</v>
      </c>
      <c r="EA342" s="14" t="str">
        <f t="shared" si="293"/>
        <v>HPExt</v>
      </c>
      <c r="EB342" s="14">
        <f t="shared" si="294"/>
        <v>1067</v>
      </c>
      <c r="EC342" s="14">
        <f t="shared" si="295"/>
        <v>65.69</v>
      </c>
      <c r="ED342" s="14">
        <f t="shared" si="296"/>
        <v>17</v>
      </c>
      <c r="EE342" s="14">
        <f t="shared" si="297"/>
        <v>0</v>
      </c>
      <c r="EF342" s="14">
        <f t="shared" si="298"/>
        <v>25</v>
      </c>
      <c r="EG342" s="25" t="s">
        <v>509</v>
      </c>
      <c r="EH342" s="14">
        <f t="shared" si="299"/>
        <v>40</v>
      </c>
    </row>
    <row r="343" spans="100:138" ht="16.5" x14ac:dyDescent="0.2">
      <c r="CV343" s="13">
        <v>339</v>
      </c>
      <c r="CW343" s="14">
        <f t="shared" si="265"/>
        <v>47</v>
      </c>
      <c r="CX343" s="14">
        <f t="shared" si="266"/>
        <v>1</v>
      </c>
      <c r="CY343" s="14">
        <f t="shared" si="267"/>
        <v>1</v>
      </c>
      <c r="CZ343" s="14">
        <f t="shared" si="268"/>
        <v>5</v>
      </c>
      <c r="DA343" s="14">
        <f t="shared" si="269"/>
        <v>2052011</v>
      </c>
      <c r="DB343" s="13" t="str">
        <f t="shared" si="270"/>
        <v>90级寄灵人蓝色-武器</v>
      </c>
      <c r="DC343" s="14">
        <f t="shared" si="271"/>
        <v>1</v>
      </c>
      <c r="DD343" s="14">
        <f t="shared" si="272"/>
        <v>2</v>
      </c>
      <c r="DE343" s="14">
        <f t="shared" si="273"/>
        <v>80</v>
      </c>
      <c r="DF343" s="14">
        <f t="shared" si="274"/>
        <v>80</v>
      </c>
      <c r="DG343" s="14">
        <f t="shared" si="275"/>
        <v>1</v>
      </c>
      <c r="DH343" s="14" t="str">
        <f t="shared" si="276"/>
        <v/>
      </c>
      <c r="DI343" s="14">
        <f t="shared" si="285"/>
        <v>140</v>
      </c>
      <c r="DJ343" s="14">
        <f t="shared" si="277"/>
        <v>565</v>
      </c>
      <c r="DK343" s="14">
        <f t="shared" si="278"/>
        <v>0</v>
      </c>
      <c r="DL343" s="14">
        <f t="shared" si="279"/>
        <v>0</v>
      </c>
      <c r="DM343" s="14">
        <f t="shared" si="280"/>
        <v>28.14</v>
      </c>
      <c r="DN343" s="14">
        <f t="shared" si="281"/>
        <v>0</v>
      </c>
      <c r="DO343" s="14">
        <f t="shared" si="282"/>
        <v>0</v>
      </c>
      <c r="DP343" s="14">
        <f t="shared" si="286"/>
        <v>18</v>
      </c>
      <c r="DQ343" s="14">
        <f t="shared" si="287"/>
        <v>0</v>
      </c>
      <c r="DR343" s="14">
        <f t="shared" si="288"/>
        <v>15</v>
      </c>
      <c r="DU343" s="14">
        <f t="shared" si="283"/>
        <v>1</v>
      </c>
      <c r="DV343" s="14">
        <f t="shared" si="284"/>
        <v>0</v>
      </c>
      <c r="DW343" s="14">
        <f t="shared" si="289"/>
        <v>140</v>
      </c>
      <c r="DX343" s="14" t="str">
        <f t="shared" si="290"/>
        <v>AtkExt</v>
      </c>
      <c r="DY343" s="14">
        <f t="shared" si="291"/>
        <v>565</v>
      </c>
      <c r="DZ343" s="14">
        <f t="shared" si="292"/>
        <v>28.14</v>
      </c>
      <c r="EA343" s="14" t="str">
        <f t="shared" si="293"/>
        <v/>
      </c>
      <c r="EB343" s="14" t="str">
        <f t="shared" si="294"/>
        <v/>
      </c>
      <c r="EC343" s="14" t="str">
        <f t="shared" si="295"/>
        <v/>
      </c>
      <c r="ED343" s="14">
        <f t="shared" si="296"/>
        <v>18</v>
      </c>
      <c r="EE343" s="14">
        <f t="shared" si="297"/>
        <v>0</v>
      </c>
      <c r="EF343" s="14">
        <f t="shared" si="298"/>
        <v>15</v>
      </c>
      <c r="EG343" s="25" t="s">
        <v>509</v>
      </c>
      <c r="EH343" s="14">
        <f t="shared" si="299"/>
        <v>120</v>
      </c>
    </row>
    <row r="344" spans="100:138" ht="16.5" x14ac:dyDescent="0.2">
      <c r="CV344" s="13">
        <v>340</v>
      </c>
      <c r="CW344" s="14">
        <f t="shared" si="265"/>
        <v>47</v>
      </c>
      <c r="CX344" s="14">
        <f t="shared" si="266"/>
        <v>1</v>
      </c>
      <c r="CY344" s="14">
        <f t="shared" si="267"/>
        <v>2</v>
      </c>
      <c r="CZ344" s="14">
        <f t="shared" si="268"/>
        <v>5</v>
      </c>
      <c r="DA344" s="14">
        <f t="shared" si="269"/>
        <v>2052012</v>
      </c>
      <c r="DB344" s="13" t="str">
        <f t="shared" si="270"/>
        <v>90级寄灵人蓝色-头盔</v>
      </c>
      <c r="DC344" s="14">
        <f t="shared" si="271"/>
        <v>1</v>
      </c>
      <c r="DD344" s="14">
        <f t="shared" si="272"/>
        <v>2</v>
      </c>
      <c r="DE344" s="14">
        <f t="shared" si="273"/>
        <v>80</v>
      </c>
      <c r="DF344" s="14">
        <f t="shared" si="274"/>
        <v>80</v>
      </c>
      <c r="DG344" s="14">
        <f t="shared" si="275"/>
        <v>2</v>
      </c>
      <c r="DH344" s="14" t="str">
        <f t="shared" si="276"/>
        <v/>
      </c>
      <c r="DI344" s="14">
        <f t="shared" si="285"/>
        <v>71</v>
      </c>
      <c r="DJ344" s="14">
        <f t="shared" si="277"/>
        <v>0</v>
      </c>
      <c r="DK344" s="14">
        <f t="shared" si="278"/>
        <v>142</v>
      </c>
      <c r="DL344" s="14">
        <f t="shared" si="279"/>
        <v>0</v>
      </c>
      <c r="DM344" s="14">
        <f t="shared" si="280"/>
        <v>0</v>
      </c>
      <c r="DN344" s="14">
        <f t="shared" si="281"/>
        <v>7.14</v>
      </c>
      <c r="DO344" s="14">
        <f t="shared" si="282"/>
        <v>0</v>
      </c>
      <c r="DP344" s="14">
        <f t="shared" si="286"/>
        <v>18</v>
      </c>
      <c r="DQ344" s="14">
        <f t="shared" si="287"/>
        <v>0</v>
      </c>
      <c r="DR344" s="14">
        <f t="shared" si="288"/>
        <v>15</v>
      </c>
      <c r="DU344" s="14">
        <f t="shared" si="283"/>
        <v>2</v>
      </c>
      <c r="DV344" s="14">
        <f t="shared" si="284"/>
        <v>0</v>
      </c>
      <c r="DW344" s="14">
        <f t="shared" si="289"/>
        <v>71</v>
      </c>
      <c r="DX344" s="14" t="str">
        <f t="shared" si="290"/>
        <v>DefExt</v>
      </c>
      <c r="DY344" s="14">
        <f t="shared" si="291"/>
        <v>142</v>
      </c>
      <c r="DZ344" s="14">
        <f t="shared" si="292"/>
        <v>7.14</v>
      </c>
      <c r="EA344" s="14" t="str">
        <f t="shared" si="293"/>
        <v/>
      </c>
      <c r="EB344" s="14" t="str">
        <f t="shared" si="294"/>
        <v/>
      </c>
      <c r="EC344" s="14" t="str">
        <f t="shared" si="295"/>
        <v/>
      </c>
      <c r="ED344" s="14">
        <f t="shared" si="296"/>
        <v>18</v>
      </c>
      <c r="EE344" s="14">
        <f t="shared" si="297"/>
        <v>0</v>
      </c>
      <c r="EF344" s="14">
        <f t="shared" si="298"/>
        <v>15</v>
      </c>
      <c r="EG344" s="25" t="s">
        <v>509</v>
      </c>
      <c r="EH344" s="14">
        <f t="shared" si="299"/>
        <v>120</v>
      </c>
    </row>
    <row r="345" spans="100:138" ht="16.5" x14ac:dyDescent="0.2">
      <c r="CV345" s="13">
        <v>341</v>
      </c>
      <c r="CW345" s="14">
        <f t="shared" si="265"/>
        <v>47</v>
      </c>
      <c r="CX345" s="14">
        <f t="shared" si="266"/>
        <v>1</v>
      </c>
      <c r="CY345" s="14">
        <f t="shared" si="267"/>
        <v>3</v>
      </c>
      <c r="CZ345" s="14">
        <f t="shared" si="268"/>
        <v>5</v>
      </c>
      <c r="DA345" s="14">
        <f t="shared" si="269"/>
        <v>2052013</v>
      </c>
      <c r="DB345" s="13" t="str">
        <f t="shared" si="270"/>
        <v>90级寄灵人蓝色-肩甲</v>
      </c>
      <c r="DC345" s="14">
        <f t="shared" si="271"/>
        <v>1</v>
      </c>
      <c r="DD345" s="14">
        <f t="shared" si="272"/>
        <v>2</v>
      </c>
      <c r="DE345" s="14">
        <f t="shared" si="273"/>
        <v>80</v>
      </c>
      <c r="DF345" s="14">
        <f t="shared" si="274"/>
        <v>80</v>
      </c>
      <c r="DG345" s="14">
        <f t="shared" si="275"/>
        <v>3</v>
      </c>
      <c r="DH345" s="14" t="str">
        <f t="shared" si="276"/>
        <v/>
      </c>
      <c r="DI345" s="14">
        <f t="shared" si="285"/>
        <v>70</v>
      </c>
      <c r="DJ345" s="14">
        <f t="shared" si="277"/>
        <v>0</v>
      </c>
      <c r="DK345" s="14">
        <f t="shared" si="278"/>
        <v>71</v>
      </c>
      <c r="DL345" s="14">
        <f t="shared" si="279"/>
        <v>706</v>
      </c>
      <c r="DM345" s="14">
        <f t="shared" si="280"/>
        <v>0</v>
      </c>
      <c r="DN345" s="14">
        <f t="shared" si="281"/>
        <v>3.57</v>
      </c>
      <c r="DO345" s="14">
        <f t="shared" si="282"/>
        <v>35.28</v>
      </c>
      <c r="DP345" s="14">
        <f t="shared" si="286"/>
        <v>18</v>
      </c>
      <c r="DQ345" s="14">
        <f t="shared" si="287"/>
        <v>0</v>
      </c>
      <c r="DR345" s="14">
        <f t="shared" si="288"/>
        <v>15</v>
      </c>
      <c r="DU345" s="14">
        <f t="shared" si="283"/>
        <v>2</v>
      </c>
      <c r="DV345" s="14">
        <f t="shared" si="284"/>
        <v>3</v>
      </c>
      <c r="DW345" s="14">
        <f t="shared" si="289"/>
        <v>70</v>
      </c>
      <c r="DX345" s="14" t="str">
        <f t="shared" si="290"/>
        <v>DefExt</v>
      </c>
      <c r="DY345" s="14">
        <f t="shared" si="291"/>
        <v>71</v>
      </c>
      <c r="DZ345" s="14">
        <f t="shared" si="292"/>
        <v>3.57</v>
      </c>
      <c r="EA345" s="14" t="str">
        <f t="shared" si="293"/>
        <v>HPExt</v>
      </c>
      <c r="EB345" s="14">
        <f t="shared" si="294"/>
        <v>706</v>
      </c>
      <c r="EC345" s="14">
        <f t="shared" si="295"/>
        <v>35.28</v>
      </c>
      <c r="ED345" s="14">
        <f t="shared" si="296"/>
        <v>18</v>
      </c>
      <c r="EE345" s="14">
        <f t="shared" si="297"/>
        <v>0</v>
      </c>
      <c r="EF345" s="14">
        <f t="shared" si="298"/>
        <v>15</v>
      </c>
      <c r="EG345" s="25" t="s">
        <v>509</v>
      </c>
      <c r="EH345" s="14">
        <f t="shared" si="299"/>
        <v>120</v>
      </c>
    </row>
    <row r="346" spans="100:138" ht="16.5" x14ac:dyDescent="0.2">
      <c r="CV346" s="13">
        <v>342</v>
      </c>
      <c r="CW346" s="14">
        <f t="shared" si="265"/>
        <v>47</v>
      </c>
      <c r="CX346" s="14">
        <f t="shared" si="266"/>
        <v>1</v>
      </c>
      <c r="CY346" s="14">
        <f t="shared" si="267"/>
        <v>4</v>
      </c>
      <c r="CZ346" s="14">
        <f t="shared" si="268"/>
        <v>5</v>
      </c>
      <c r="DA346" s="14">
        <f t="shared" si="269"/>
        <v>2052014</v>
      </c>
      <c r="DB346" s="13" t="str">
        <f t="shared" si="270"/>
        <v>90级寄灵人蓝色-衣服</v>
      </c>
      <c r="DC346" s="14">
        <f t="shared" si="271"/>
        <v>1</v>
      </c>
      <c r="DD346" s="14">
        <f t="shared" si="272"/>
        <v>2</v>
      </c>
      <c r="DE346" s="14">
        <f t="shared" si="273"/>
        <v>80</v>
      </c>
      <c r="DF346" s="14">
        <f t="shared" si="274"/>
        <v>80</v>
      </c>
      <c r="DG346" s="14">
        <f t="shared" si="275"/>
        <v>4</v>
      </c>
      <c r="DH346" s="14" t="str">
        <f t="shared" si="276"/>
        <v/>
      </c>
      <c r="DI346" s="14">
        <f t="shared" si="285"/>
        <v>71</v>
      </c>
      <c r="DJ346" s="14">
        <f t="shared" si="277"/>
        <v>0</v>
      </c>
      <c r="DK346" s="14">
        <f t="shared" si="278"/>
        <v>142</v>
      </c>
      <c r="DL346" s="14">
        <f t="shared" si="279"/>
        <v>0</v>
      </c>
      <c r="DM346" s="14">
        <f t="shared" si="280"/>
        <v>0</v>
      </c>
      <c r="DN346" s="14">
        <f t="shared" si="281"/>
        <v>7.14</v>
      </c>
      <c r="DO346" s="14">
        <f t="shared" si="282"/>
        <v>0</v>
      </c>
      <c r="DP346" s="14">
        <f t="shared" si="286"/>
        <v>18</v>
      </c>
      <c r="DQ346" s="14">
        <f t="shared" si="287"/>
        <v>0</v>
      </c>
      <c r="DR346" s="14">
        <f t="shared" si="288"/>
        <v>15</v>
      </c>
      <c r="DU346" s="14">
        <f t="shared" si="283"/>
        <v>2</v>
      </c>
      <c r="DV346" s="14">
        <f t="shared" si="284"/>
        <v>0</v>
      </c>
      <c r="DW346" s="14">
        <f t="shared" si="289"/>
        <v>71</v>
      </c>
      <c r="DX346" s="14" t="str">
        <f t="shared" si="290"/>
        <v>DefExt</v>
      </c>
      <c r="DY346" s="14">
        <f t="shared" si="291"/>
        <v>142</v>
      </c>
      <c r="DZ346" s="14">
        <f t="shared" si="292"/>
        <v>7.14</v>
      </c>
      <c r="EA346" s="14" t="str">
        <f t="shared" si="293"/>
        <v/>
      </c>
      <c r="EB346" s="14" t="str">
        <f t="shared" si="294"/>
        <v/>
      </c>
      <c r="EC346" s="14" t="str">
        <f t="shared" si="295"/>
        <v/>
      </c>
      <c r="ED346" s="14">
        <f t="shared" si="296"/>
        <v>18</v>
      </c>
      <c r="EE346" s="14">
        <f t="shared" si="297"/>
        <v>0</v>
      </c>
      <c r="EF346" s="14">
        <f t="shared" si="298"/>
        <v>15</v>
      </c>
      <c r="EG346" s="25" t="s">
        <v>509</v>
      </c>
      <c r="EH346" s="14">
        <f t="shared" si="299"/>
        <v>120</v>
      </c>
    </row>
    <row r="347" spans="100:138" ht="16.5" x14ac:dyDescent="0.2">
      <c r="CV347" s="13">
        <v>343</v>
      </c>
      <c r="CW347" s="14">
        <f t="shared" si="265"/>
        <v>47</v>
      </c>
      <c r="CX347" s="14">
        <f t="shared" si="266"/>
        <v>1</v>
      </c>
      <c r="CY347" s="14">
        <f t="shared" si="267"/>
        <v>5</v>
      </c>
      <c r="CZ347" s="14">
        <f t="shared" si="268"/>
        <v>5</v>
      </c>
      <c r="DA347" s="14">
        <f t="shared" si="269"/>
        <v>2052015</v>
      </c>
      <c r="DB347" s="13" t="str">
        <f t="shared" si="270"/>
        <v>90级寄灵人蓝色-鞋子</v>
      </c>
      <c r="DC347" s="14">
        <f t="shared" si="271"/>
        <v>1</v>
      </c>
      <c r="DD347" s="14">
        <f t="shared" si="272"/>
        <v>2</v>
      </c>
      <c r="DE347" s="14">
        <f t="shared" si="273"/>
        <v>80</v>
      </c>
      <c r="DF347" s="14">
        <f t="shared" si="274"/>
        <v>80</v>
      </c>
      <c r="DG347" s="14">
        <f t="shared" si="275"/>
        <v>5</v>
      </c>
      <c r="DH347" s="14" t="str">
        <f t="shared" si="276"/>
        <v/>
      </c>
      <c r="DI347" s="14">
        <f t="shared" si="285"/>
        <v>70</v>
      </c>
      <c r="DJ347" s="14">
        <f t="shared" si="277"/>
        <v>0</v>
      </c>
      <c r="DK347" s="14">
        <f t="shared" si="278"/>
        <v>0</v>
      </c>
      <c r="DL347" s="14">
        <f t="shared" si="279"/>
        <v>1411</v>
      </c>
      <c r="DM347" s="14">
        <f t="shared" si="280"/>
        <v>0</v>
      </c>
      <c r="DN347" s="14">
        <f t="shared" si="281"/>
        <v>0</v>
      </c>
      <c r="DO347" s="14">
        <f t="shared" si="282"/>
        <v>70.56</v>
      </c>
      <c r="DP347" s="14">
        <f t="shared" si="286"/>
        <v>18</v>
      </c>
      <c r="DQ347" s="14">
        <f t="shared" si="287"/>
        <v>0</v>
      </c>
      <c r="DR347" s="14">
        <f t="shared" si="288"/>
        <v>15</v>
      </c>
      <c r="DU347" s="14">
        <f t="shared" si="283"/>
        <v>3</v>
      </c>
      <c r="DV347" s="14">
        <f t="shared" si="284"/>
        <v>0</v>
      </c>
      <c r="DW347" s="14">
        <f t="shared" si="289"/>
        <v>70</v>
      </c>
      <c r="DX347" s="14" t="str">
        <f t="shared" si="290"/>
        <v>HPExt</v>
      </c>
      <c r="DY347" s="14">
        <f t="shared" si="291"/>
        <v>1411</v>
      </c>
      <c r="DZ347" s="14">
        <f t="shared" si="292"/>
        <v>70.56</v>
      </c>
      <c r="EA347" s="14" t="str">
        <f t="shared" si="293"/>
        <v/>
      </c>
      <c r="EB347" s="14" t="str">
        <f t="shared" si="294"/>
        <v/>
      </c>
      <c r="EC347" s="14" t="str">
        <f t="shared" si="295"/>
        <v/>
      </c>
      <c r="ED347" s="14">
        <f t="shared" si="296"/>
        <v>18</v>
      </c>
      <c r="EE347" s="14">
        <f t="shared" si="297"/>
        <v>0</v>
      </c>
      <c r="EF347" s="14">
        <f t="shared" si="298"/>
        <v>15</v>
      </c>
      <c r="EG347" s="25" t="s">
        <v>509</v>
      </c>
      <c r="EH347" s="14">
        <f t="shared" si="299"/>
        <v>120</v>
      </c>
    </row>
    <row r="348" spans="100:138" ht="16.5" x14ac:dyDescent="0.2">
      <c r="CV348" s="13">
        <v>344</v>
      </c>
      <c r="CW348" s="14">
        <f t="shared" si="265"/>
        <v>47</v>
      </c>
      <c r="CX348" s="14">
        <f t="shared" si="266"/>
        <v>1</v>
      </c>
      <c r="CY348" s="14">
        <f t="shared" si="267"/>
        <v>6</v>
      </c>
      <c r="CZ348" s="14">
        <f t="shared" si="268"/>
        <v>5</v>
      </c>
      <c r="DA348" s="14">
        <f t="shared" si="269"/>
        <v>2052016</v>
      </c>
      <c r="DB348" s="13" t="str">
        <f t="shared" si="270"/>
        <v>90级寄灵人蓝色-护手</v>
      </c>
      <c r="DC348" s="14">
        <f t="shared" si="271"/>
        <v>1</v>
      </c>
      <c r="DD348" s="14">
        <f t="shared" si="272"/>
        <v>2</v>
      </c>
      <c r="DE348" s="14">
        <f t="shared" si="273"/>
        <v>80</v>
      </c>
      <c r="DF348" s="14">
        <f t="shared" si="274"/>
        <v>80</v>
      </c>
      <c r="DG348" s="14">
        <f t="shared" si="275"/>
        <v>6</v>
      </c>
      <c r="DH348" s="14" t="str">
        <f t="shared" si="276"/>
        <v/>
      </c>
      <c r="DI348" s="14">
        <f t="shared" si="285"/>
        <v>70</v>
      </c>
      <c r="DJ348" s="14">
        <f t="shared" si="277"/>
        <v>0</v>
      </c>
      <c r="DK348" s="14">
        <f t="shared" si="278"/>
        <v>0</v>
      </c>
      <c r="DL348" s="14">
        <f t="shared" si="279"/>
        <v>1411</v>
      </c>
      <c r="DM348" s="14">
        <f t="shared" si="280"/>
        <v>0</v>
      </c>
      <c r="DN348" s="14">
        <f t="shared" si="281"/>
        <v>0</v>
      </c>
      <c r="DO348" s="14">
        <f t="shared" si="282"/>
        <v>70.56</v>
      </c>
      <c r="DP348" s="14">
        <f t="shared" si="286"/>
        <v>18</v>
      </c>
      <c r="DQ348" s="14">
        <f t="shared" si="287"/>
        <v>0</v>
      </c>
      <c r="DR348" s="14">
        <f t="shared" si="288"/>
        <v>15</v>
      </c>
      <c r="DU348" s="14">
        <f t="shared" si="283"/>
        <v>3</v>
      </c>
      <c r="DV348" s="14">
        <f t="shared" si="284"/>
        <v>0</v>
      </c>
      <c r="DW348" s="14">
        <f t="shared" si="289"/>
        <v>70</v>
      </c>
      <c r="DX348" s="14" t="str">
        <f t="shared" si="290"/>
        <v>HPExt</v>
      </c>
      <c r="DY348" s="14">
        <f t="shared" si="291"/>
        <v>1411</v>
      </c>
      <c r="DZ348" s="14">
        <f t="shared" si="292"/>
        <v>70.56</v>
      </c>
      <c r="EA348" s="14" t="str">
        <f t="shared" si="293"/>
        <v/>
      </c>
      <c r="EB348" s="14" t="str">
        <f t="shared" si="294"/>
        <v/>
      </c>
      <c r="EC348" s="14" t="str">
        <f t="shared" si="295"/>
        <v/>
      </c>
      <c r="ED348" s="14">
        <f t="shared" si="296"/>
        <v>18</v>
      </c>
      <c r="EE348" s="14">
        <f t="shared" si="297"/>
        <v>0</v>
      </c>
      <c r="EF348" s="14">
        <f t="shared" si="298"/>
        <v>15</v>
      </c>
      <c r="EG348" s="25" t="s">
        <v>509</v>
      </c>
      <c r="EH348" s="14">
        <f t="shared" si="299"/>
        <v>120</v>
      </c>
    </row>
    <row r="349" spans="100:138" ht="16.5" x14ac:dyDescent="0.2">
      <c r="CV349" s="13">
        <v>345</v>
      </c>
      <c r="CW349" s="14">
        <f t="shared" si="265"/>
        <v>47</v>
      </c>
      <c r="CX349" s="14">
        <f t="shared" si="266"/>
        <v>1</v>
      </c>
      <c r="CY349" s="14">
        <f t="shared" si="267"/>
        <v>7</v>
      </c>
      <c r="CZ349" s="14">
        <f t="shared" si="268"/>
        <v>5</v>
      </c>
      <c r="DA349" s="14">
        <f t="shared" si="269"/>
        <v>2052017</v>
      </c>
      <c r="DB349" s="13" t="str">
        <f t="shared" si="270"/>
        <v>90级寄灵人蓝色-项链</v>
      </c>
      <c r="DC349" s="14">
        <f t="shared" si="271"/>
        <v>1</v>
      </c>
      <c r="DD349" s="14">
        <f t="shared" si="272"/>
        <v>2</v>
      </c>
      <c r="DE349" s="14">
        <f t="shared" si="273"/>
        <v>80</v>
      </c>
      <c r="DF349" s="14">
        <f t="shared" si="274"/>
        <v>80</v>
      </c>
      <c r="DG349" s="14">
        <f t="shared" si="275"/>
        <v>7</v>
      </c>
      <c r="DH349" s="14" t="str">
        <f t="shared" si="276"/>
        <v/>
      </c>
      <c r="DI349" s="14">
        <f t="shared" si="285"/>
        <v>106</v>
      </c>
      <c r="DJ349" s="14">
        <f t="shared" si="277"/>
        <v>188</v>
      </c>
      <c r="DK349" s="14">
        <f t="shared" si="278"/>
        <v>118</v>
      </c>
      <c r="DL349" s="14">
        <f t="shared" si="279"/>
        <v>0</v>
      </c>
      <c r="DM349" s="14">
        <f t="shared" si="280"/>
        <v>9.3800000000000008</v>
      </c>
      <c r="DN349" s="14">
        <f t="shared" si="281"/>
        <v>5.95</v>
      </c>
      <c r="DO349" s="14">
        <f t="shared" si="282"/>
        <v>0</v>
      </c>
      <c r="DP349" s="14">
        <f t="shared" si="286"/>
        <v>18</v>
      </c>
      <c r="DQ349" s="14">
        <f t="shared" si="287"/>
        <v>0</v>
      </c>
      <c r="DR349" s="14">
        <f t="shared" si="288"/>
        <v>15</v>
      </c>
      <c r="DU349" s="14">
        <f t="shared" si="283"/>
        <v>1</v>
      </c>
      <c r="DV349" s="14">
        <f t="shared" si="284"/>
        <v>2</v>
      </c>
      <c r="DW349" s="14">
        <f t="shared" si="289"/>
        <v>106</v>
      </c>
      <c r="DX349" s="14" t="str">
        <f t="shared" si="290"/>
        <v>AtkExt</v>
      </c>
      <c r="DY349" s="14">
        <f t="shared" si="291"/>
        <v>188</v>
      </c>
      <c r="DZ349" s="14">
        <f t="shared" si="292"/>
        <v>9.3800000000000008</v>
      </c>
      <c r="EA349" s="14" t="str">
        <f t="shared" si="293"/>
        <v>DefExt</v>
      </c>
      <c r="EB349" s="14">
        <f t="shared" si="294"/>
        <v>118</v>
      </c>
      <c r="EC349" s="14">
        <f t="shared" si="295"/>
        <v>5.95</v>
      </c>
      <c r="ED349" s="14">
        <f t="shared" si="296"/>
        <v>18</v>
      </c>
      <c r="EE349" s="14">
        <f t="shared" si="297"/>
        <v>0</v>
      </c>
      <c r="EF349" s="14">
        <f t="shared" si="298"/>
        <v>15</v>
      </c>
      <c r="EG349" s="25" t="s">
        <v>509</v>
      </c>
      <c r="EH349" s="14">
        <f t="shared" si="299"/>
        <v>120</v>
      </c>
    </row>
    <row r="350" spans="100:138" ht="16.5" x14ac:dyDescent="0.2">
      <c r="CV350" s="13">
        <v>346</v>
      </c>
      <c r="CW350" s="14">
        <f t="shared" si="265"/>
        <v>47</v>
      </c>
      <c r="CX350" s="14">
        <f t="shared" si="266"/>
        <v>1</v>
      </c>
      <c r="CY350" s="14">
        <f t="shared" si="267"/>
        <v>8</v>
      </c>
      <c r="CZ350" s="14">
        <f t="shared" si="268"/>
        <v>5</v>
      </c>
      <c r="DA350" s="14">
        <f t="shared" si="269"/>
        <v>2052018</v>
      </c>
      <c r="DB350" s="13" t="str">
        <f t="shared" si="270"/>
        <v>90级寄灵人蓝色-戒指</v>
      </c>
      <c r="DC350" s="14">
        <f t="shared" si="271"/>
        <v>1</v>
      </c>
      <c r="DD350" s="14">
        <f t="shared" si="272"/>
        <v>2</v>
      </c>
      <c r="DE350" s="14">
        <f t="shared" si="273"/>
        <v>80</v>
      </c>
      <c r="DF350" s="14">
        <f t="shared" si="274"/>
        <v>80</v>
      </c>
      <c r="DG350" s="14">
        <f t="shared" si="275"/>
        <v>8</v>
      </c>
      <c r="DH350" s="14" t="str">
        <f t="shared" si="276"/>
        <v/>
      </c>
      <c r="DI350" s="14">
        <f t="shared" si="285"/>
        <v>105</v>
      </c>
      <c r="DJ350" s="14">
        <f t="shared" si="277"/>
        <v>188</v>
      </c>
      <c r="DK350" s="14">
        <f t="shared" si="278"/>
        <v>0</v>
      </c>
      <c r="DL350" s="14">
        <f t="shared" si="279"/>
        <v>1176</v>
      </c>
      <c r="DM350" s="14">
        <f t="shared" si="280"/>
        <v>9.3800000000000008</v>
      </c>
      <c r="DN350" s="14">
        <f t="shared" si="281"/>
        <v>0</v>
      </c>
      <c r="DO350" s="14">
        <f t="shared" si="282"/>
        <v>58.8</v>
      </c>
      <c r="DP350" s="14">
        <f t="shared" si="286"/>
        <v>18</v>
      </c>
      <c r="DQ350" s="14">
        <f t="shared" si="287"/>
        <v>0</v>
      </c>
      <c r="DR350" s="14">
        <f t="shared" si="288"/>
        <v>15</v>
      </c>
      <c r="DU350" s="14">
        <f t="shared" si="283"/>
        <v>1</v>
      </c>
      <c r="DV350" s="14">
        <f t="shared" si="284"/>
        <v>3</v>
      </c>
      <c r="DW350" s="14">
        <f t="shared" si="289"/>
        <v>105</v>
      </c>
      <c r="DX350" s="14" t="str">
        <f t="shared" si="290"/>
        <v>AtkExt</v>
      </c>
      <c r="DY350" s="14">
        <f t="shared" si="291"/>
        <v>188</v>
      </c>
      <c r="DZ350" s="14">
        <f t="shared" si="292"/>
        <v>9.3800000000000008</v>
      </c>
      <c r="EA350" s="14" t="str">
        <f t="shared" si="293"/>
        <v>HPExt</v>
      </c>
      <c r="EB350" s="14">
        <f t="shared" si="294"/>
        <v>1176</v>
      </c>
      <c r="EC350" s="14">
        <f t="shared" si="295"/>
        <v>58.8</v>
      </c>
      <c r="ED350" s="14">
        <f t="shared" si="296"/>
        <v>18</v>
      </c>
      <c r="EE350" s="14">
        <f t="shared" si="297"/>
        <v>0</v>
      </c>
      <c r="EF350" s="14">
        <f t="shared" si="298"/>
        <v>15</v>
      </c>
      <c r="EG350" s="25" t="s">
        <v>509</v>
      </c>
      <c r="EH350" s="14">
        <f t="shared" si="299"/>
        <v>120</v>
      </c>
    </row>
    <row r="351" spans="100:138" ht="16.5" x14ac:dyDescent="0.2">
      <c r="CV351" s="13">
        <v>347</v>
      </c>
      <c r="CW351" s="14">
        <f t="shared" si="265"/>
        <v>48</v>
      </c>
      <c r="CX351" s="14">
        <f t="shared" si="266"/>
        <v>2</v>
      </c>
      <c r="CY351" s="14">
        <f t="shared" si="267"/>
        <v>1</v>
      </c>
      <c r="CZ351" s="14">
        <f t="shared" si="268"/>
        <v>5</v>
      </c>
      <c r="DA351" s="14">
        <f t="shared" si="269"/>
        <v>2052021</v>
      </c>
      <c r="DB351" s="13" t="str">
        <f t="shared" si="270"/>
        <v>90级守护灵蓝色-武器</v>
      </c>
      <c r="DC351" s="14">
        <f t="shared" si="271"/>
        <v>2</v>
      </c>
      <c r="DD351" s="14">
        <f t="shared" si="272"/>
        <v>2</v>
      </c>
      <c r="DE351" s="14">
        <f t="shared" si="273"/>
        <v>60</v>
      </c>
      <c r="DF351" s="14">
        <f t="shared" si="274"/>
        <v>60</v>
      </c>
      <c r="DG351" s="14">
        <f t="shared" si="275"/>
        <v>1</v>
      </c>
      <c r="DH351" s="14" t="str">
        <f t="shared" si="276"/>
        <v/>
      </c>
      <c r="DI351" s="14">
        <f t="shared" si="285"/>
        <v>110</v>
      </c>
      <c r="DJ351" s="14">
        <f t="shared" si="277"/>
        <v>359</v>
      </c>
      <c r="DK351" s="14">
        <f t="shared" si="278"/>
        <v>0</v>
      </c>
      <c r="DL351" s="14">
        <f t="shared" si="279"/>
        <v>0</v>
      </c>
      <c r="DM351" s="14">
        <f t="shared" si="280"/>
        <v>22.05</v>
      </c>
      <c r="DN351" s="14">
        <f t="shared" si="281"/>
        <v>0</v>
      </c>
      <c r="DO351" s="14">
        <f t="shared" si="282"/>
        <v>0</v>
      </c>
      <c r="DP351" s="14">
        <f t="shared" si="286"/>
        <v>18</v>
      </c>
      <c r="DQ351" s="14">
        <f t="shared" si="287"/>
        <v>0</v>
      </c>
      <c r="DR351" s="14">
        <f t="shared" si="288"/>
        <v>25</v>
      </c>
      <c r="DU351" s="14">
        <f t="shared" si="283"/>
        <v>1</v>
      </c>
      <c r="DV351" s="14">
        <f t="shared" si="284"/>
        <v>0</v>
      </c>
      <c r="DW351" s="14">
        <f t="shared" si="289"/>
        <v>110</v>
      </c>
      <c r="DX351" s="14" t="str">
        <f t="shared" si="290"/>
        <v>AtkExt</v>
      </c>
      <c r="DY351" s="14">
        <f t="shared" si="291"/>
        <v>359</v>
      </c>
      <c r="DZ351" s="14">
        <f t="shared" si="292"/>
        <v>22.05</v>
      </c>
      <c r="EA351" s="14" t="str">
        <f t="shared" si="293"/>
        <v/>
      </c>
      <c r="EB351" s="14" t="str">
        <f t="shared" si="294"/>
        <v/>
      </c>
      <c r="EC351" s="14" t="str">
        <f t="shared" si="295"/>
        <v/>
      </c>
      <c r="ED351" s="14">
        <f t="shared" si="296"/>
        <v>18</v>
      </c>
      <c r="EE351" s="14">
        <f t="shared" si="297"/>
        <v>0</v>
      </c>
      <c r="EF351" s="14">
        <f t="shared" si="298"/>
        <v>25</v>
      </c>
      <c r="EG351" s="25" t="s">
        <v>509</v>
      </c>
      <c r="EH351" s="14">
        <f t="shared" si="299"/>
        <v>120</v>
      </c>
    </row>
    <row r="352" spans="100:138" ht="16.5" x14ac:dyDescent="0.2">
      <c r="CV352" s="13">
        <v>348</v>
      </c>
      <c r="CW352" s="14">
        <f t="shared" si="265"/>
        <v>48</v>
      </c>
      <c r="CX352" s="14">
        <f t="shared" si="266"/>
        <v>2</v>
      </c>
      <c r="CY352" s="14">
        <f t="shared" si="267"/>
        <v>2</v>
      </c>
      <c r="CZ352" s="14">
        <f t="shared" si="268"/>
        <v>5</v>
      </c>
      <c r="DA352" s="14">
        <f t="shared" si="269"/>
        <v>2052022</v>
      </c>
      <c r="DB352" s="13" t="str">
        <f t="shared" si="270"/>
        <v>90级守护灵蓝色-头盔</v>
      </c>
      <c r="DC352" s="14">
        <f t="shared" si="271"/>
        <v>2</v>
      </c>
      <c r="DD352" s="14">
        <f t="shared" si="272"/>
        <v>2</v>
      </c>
      <c r="DE352" s="14">
        <f t="shared" si="273"/>
        <v>60</v>
      </c>
      <c r="DF352" s="14">
        <f t="shared" si="274"/>
        <v>60</v>
      </c>
      <c r="DG352" s="14">
        <f t="shared" si="275"/>
        <v>2</v>
      </c>
      <c r="DH352" s="14" t="str">
        <f t="shared" si="276"/>
        <v/>
      </c>
      <c r="DI352" s="14">
        <f t="shared" si="285"/>
        <v>55</v>
      </c>
      <c r="DJ352" s="14">
        <f t="shared" si="277"/>
        <v>0</v>
      </c>
      <c r="DK352" s="14">
        <f t="shared" si="278"/>
        <v>90</v>
      </c>
      <c r="DL352" s="14">
        <f t="shared" si="279"/>
        <v>0</v>
      </c>
      <c r="DM352" s="14">
        <f t="shared" si="280"/>
        <v>0</v>
      </c>
      <c r="DN352" s="14">
        <f t="shared" si="281"/>
        <v>5.57</v>
      </c>
      <c r="DO352" s="14">
        <f t="shared" si="282"/>
        <v>0</v>
      </c>
      <c r="DP352" s="14">
        <f t="shared" si="286"/>
        <v>18</v>
      </c>
      <c r="DQ352" s="14">
        <f t="shared" si="287"/>
        <v>0</v>
      </c>
      <c r="DR352" s="14">
        <f t="shared" si="288"/>
        <v>25</v>
      </c>
      <c r="DU352" s="14">
        <f t="shared" si="283"/>
        <v>2</v>
      </c>
      <c r="DV352" s="14">
        <f t="shared" si="284"/>
        <v>0</v>
      </c>
      <c r="DW352" s="14">
        <f t="shared" si="289"/>
        <v>55</v>
      </c>
      <c r="DX352" s="14" t="str">
        <f t="shared" si="290"/>
        <v>DefExt</v>
      </c>
      <c r="DY352" s="14">
        <f t="shared" si="291"/>
        <v>90</v>
      </c>
      <c r="DZ352" s="14">
        <f t="shared" si="292"/>
        <v>5.57</v>
      </c>
      <c r="EA352" s="14" t="str">
        <f t="shared" si="293"/>
        <v/>
      </c>
      <c r="EB352" s="14" t="str">
        <f t="shared" si="294"/>
        <v/>
      </c>
      <c r="EC352" s="14" t="str">
        <f t="shared" si="295"/>
        <v/>
      </c>
      <c r="ED352" s="14">
        <f t="shared" si="296"/>
        <v>18</v>
      </c>
      <c r="EE352" s="14">
        <f t="shared" si="297"/>
        <v>0</v>
      </c>
      <c r="EF352" s="14">
        <f t="shared" si="298"/>
        <v>25</v>
      </c>
      <c r="EG352" s="25" t="s">
        <v>509</v>
      </c>
      <c r="EH352" s="14">
        <f t="shared" si="299"/>
        <v>120</v>
      </c>
    </row>
    <row r="353" spans="100:138" ht="16.5" x14ac:dyDescent="0.2">
      <c r="CV353" s="13">
        <v>349</v>
      </c>
      <c r="CW353" s="14">
        <f t="shared" si="265"/>
        <v>48</v>
      </c>
      <c r="CX353" s="14">
        <f t="shared" si="266"/>
        <v>2</v>
      </c>
      <c r="CY353" s="14">
        <f t="shared" si="267"/>
        <v>3</v>
      </c>
      <c r="CZ353" s="14">
        <f t="shared" si="268"/>
        <v>5</v>
      </c>
      <c r="DA353" s="14">
        <f t="shared" si="269"/>
        <v>2052023</v>
      </c>
      <c r="DB353" s="13" t="str">
        <f t="shared" si="270"/>
        <v>90级守护灵蓝色-肩甲</v>
      </c>
      <c r="DC353" s="14">
        <f t="shared" si="271"/>
        <v>2</v>
      </c>
      <c r="DD353" s="14">
        <f t="shared" si="272"/>
        <v>2</v>
      </c>
      <c r="DE353" s="14">
        <f t="shared" si="273"/>
        <v>60</v>
      </c>
      <c r="DF353" s="14">
        <f t="shared" si="274"/>
        <v>60</v>
      </c>
      <c r="DG353" s="14">
        <f t="shared" si="275"/>
        <v>3</v>
      </c>
      <c r="DH353" s="14" t="str">
        <f t="shared" si="276"/>
        <v/>
      </c>
      <c r="DI353" s="14">
        <f t="shared" si="285"/>
        <v>82</v>
      </c>
      <c r="DJ353" s="14">
        <f t="shared" si="277"/>
        <v>0</v>
      </c>
      <c r="DK353" s="14">
        <f t="shared" si="278"/>
        <v>45</v>
      </c>
      <c r="DL353" s="14">
        <f t="shared" si="279"/>
        <v>896</v>
      </c>
      <c r="DM353" s="14">
        <f t="shared" si="280"/>
        <v>0</v>
      </c>
      <c r="DN353" s="14">
        <f t="shared" si="281"/>
        <v>2.78</v>
      </c>
      <c r="DO353" s="14">
        <f t="shared" si="282"/>
        <v>55.18</v>
      </c>
      <c r="DP353" s="14">
        <f t="shared" si="286"/>
        <v>18</v>
      </c>
      <c r="DQ353" s="14">
        <f t="shared" si="287"/>
        <v>0</v>
      </c>
      <c r="DR353" s="14">
        <f t="shared" si="288"/>
        <v>25</v>
      </c>
      <c r="DU353" s="14">
        <f t="shared" si="283"/>
        <v>2</v>
      </c>
      <c r="DV353" s="14">
        <f t="shared" si="284"/>
        <v>3</v>
      </c>
      <c r="DW353" s="14">
        <f t="shared" si="289"/>
        <v>82</v>
      </c>
      <c r="DX353" s="14" t="str">
        <f t="shared" si="290"/>
        <v>DefExt</v>
      </c>
      <c r="DY353" s="14">
        <f t="shared" si="291"/>
        <v>45</v>
      </c>
      <c r="DZ353" s="14">
        <f t="shared" si="292"/>
        <v>2.78</v>
      </c>
      <c r="EA353" s="14" t="str">
        <f t="shared" si="293"/>
        <v>HPExt</v>
      </c>
      <c r="EB353" s="14">
        <f t="shared" si="294"/>
        <v>896</v>
      </c>
      <c r="EC353" s="14">
        <f t="shared" si="295"/>
        <v>55.18</v>
      </c>
      <c r="ED353" s="14">
        <f t="shared" si="296"/>
        <v>18</v>
      </c>
      <c r="EE353" s="14">
        <f t="shared" si="297"/>
        <v>0</v>
      </c>
      <c r="EF353" s="14">
        <f t="shared" si="298"/>
        <v>25</v>
      </c>
      <c r="EG353" s="25" t="s">
        <v>509</v>
      </c>
      <c r="EH353" s="14">
        <f t="shared" si="299"/>
        <v>120</v>
      </c>
    </row>
    <row r="354" spans="100:138" ht="16.5" x14ac:dyDescent="0.2">
      <c r="CV354" s="13">
        <v>350</v>
      </c>
      <c r="CW354" s="14">
        <f t="shared" si="265"/>
        <v>48</v>
      </c>
      <c r="CX354" s="14">
        <f t="shared" si="266"/>
        <v>2</v>
      </c>
      <c r="CY354" s="14">
        <f t="shared" si="267"/>
        <v>4</v>
      </c>
      <c r="CZ354" s="14">
        <f t="shared" si="268"/>
        <v>5</v>
      </c>
      <c r="DA354" s="14">
        <f t="shared" si="269"/>
        <v>2052024</v>
      </c>
      <c r="DB354" s="13" t="str">
        <f t="shared" si="270"/>
        <v>90级守护灵蓝色-衣服</v>
      </c>
      <c r="DC354" s="14">
        <f t="shared" si="271"/>
        <v>2</v>
      </c>
      <c r="DD354" s="14">
        <f t="shared" si="272"/>
        <v>2</v>
      </c>
      <c r="DE354" s="14">
        <f t="shared" si="273"/>
        <v>60</v>
      </c>
      <c r="DF354" s="14">
        <f t="shared" si="274"/>
        <v>60</v>
      </c>
      <c r="DG354" s="14">
        <f t="shared" si="275"/>
        <v>4</v>
      </c>
      <c r="DH354" s="14" t="str">
        <f t="shared" si="276"/>
        <v/>
      </c>
      <c r="DI354" s="14">
        <f t="shared" si="285"/>
        <v>55</v>
      </c>
      <c r="DJ354" s="14">
        <f t="shared" si="277"/>
        <v>0</v>
      </c>
      <c r="DK354" s="14">
        <f t="shared" si="278"/>
        <v>90</v>
      </c>
      <c r="DL354" s="14">
        <f t="shared" si="279"/>
        <v>0</v>
      </c>
      <c r="DM354" s="14">
        <f t="shared" si="280"/>
        <v>0</v>
      </c>
      <c r="DN354" s="14">
        <f t="shared" si="281"/>
        <v>5.57</v>
      </c>
      <c r="DO354" s="14">
        <f t="shared" si="282"/>
        <v>0</v>
      </c>
      <c r="DP354" s="14">
        <f t="shared" si="286"/>
        <v>18</v>
      </c>
      <c r="DQ354" s="14">
        <f t="shared" si="287"/>
        <v>0</v>
      </c>
      <c r="DR354" s="14">
        <f t="shared" si="288"/>
        <v>25</v>
      </c>
      <c r="DU354" s="14">
        <f t="shared" si="283"/>
        <v>2</v>
      </c>
      <c r="DV354" s="14">
        <f t="shared" si="284"/>
        <v>0</v>
      </c>
      <c r="DW354" s="14">
        <f t="shared" si="289"/>
        <v>55</v>
      </c>
      <c r="DX354" s="14" t="str">
        <f t="shared" si="290"/>
        <v>DefExt</v>
      </c>
      <c r="DY354" s="14">
        <f t="shared" si="291"/>
        <v>90</v>
      </c>
      <c r="DZ354" s="14">
        <f t="shared" si="292"/>
        <v>5.57</v>
      </c>
      <c r="EA354" s="14" t="str">
        <f t="shared" si="293"/>
        <v/>
      </c>
      <c r="EB354" s="14" t="str">
        <f t="shared" si="294"/>
        <v/>
      </c>
      <c r="EC354" s="14" t="str">
        <f t="shared" si="295"/>
        <v/>
      </c>
      <c r="ED354" s="14">
        <f t="shared" si="296"/>
        <v>18</v>
      </c>
      <c r="EE354" s="14">
        <f t="shared" si="297"/>
        <v>0</v>
      </c>
      <c r="EF354" s="14">
        <f t="shared" si="298"/>
        <v>25</v>
      </c>
      <c r="EG354" s="25" t="s">
        <v>509</v>
      </c>
      <c r="EH354" s="14">
        <f t="shared" si="299"/>
        <v>120</v>
      </c>
    </row>
    <row r="355" spans="100:138" ht="16.5" x14ac:dyDescent="0.2">
      <c r="CV355" s="13">
        <v>351</v>
      </c>
      <c r="CW355" s="14">
        <f t="shared" si="265"/>
        <v>48</v>
      </c>
      <c r="CX355" s="14">
        <f t="shared" si="266"/>
        <v>2</v>
      </c>
      <c r="CY355" s="14">
        <f t="shared" si="267"/>
        <v>5</v>
      </c>
      <c r="CZ355" s="14">
        <f t="shared" si="268"/>
        <v>5</v>
      </c>
      <c r="DA355" s="14">
        <f t="shared" si="269"/>
        <v>2052025</v>
      </c>
      <c r="DB355" s="13" t="str">
        <f t="shared" si="270"/>
        <v>90级守护灵蓝色-鞋子</v>
      </c>
      <c r="DC355" s="14">
        <f t="shared" si="271"/>
        <v>2</v>
      </c>
      <c r="DD355" s="14">
        <f t="shared" si="272"/>
        <v>2</v>
      </c>
      <c r="DE355" s="14">
        <f t="shared" si="273"/>
        <v>60</v>
      </c>
      <c r="DF355" s="14">
        <f t="shared" si="274"/>
        <v>60</v>
      </c>
      <c r="DG355" s="14">
        <f t="shared" si="275"/>
        <v>5</v>
      </c>
      <c r="DH355" s="14" t="str">
        <f t="shared" si="276"/>
        <v/>
      </c>
      <c r="DI355" s="14">
        <f t="shared" si="285"/>
        <v>110</v>
      </c>
      <c r="DJ355" s="14">
        <f t="shared" si="277"/>
        <v>0</v>
      </c>
      <c r="DK355" s="14">
        <f t="shared" si="278"/>
        <v>0</v>
      </c>
      <c r="DL355" s="14">
        <f t="shared" si="279"/>
        <v>1792</v>
      </c>
      <c r="DM355" s="14">
        <f t="shared" si="280"/>
        <v>0</v>
      </c>
      <c r="DN355" s="14">
        <f t="shared" si="281"/>
        <v>0</v>
      </c>
      <c r="DO355" s="14">
        <f t="shared" si="282"/>
        <v>110.36</v>
      </c>
      <c r="DP355" s="14">
        <f t="shared" si="286"/>
        <v>18</v>
      </c>
      <c r="DQ355" s="14">
        <f t="shared" si="287"/>
        <v>0</v>
      </c>
      <c r="DR355" s="14">
        <f t="shared" si="288"/>
        <v>25</v>
      </c>
      <c r="DU355" s="14">
        <f t="shared" si="283"/>
        <v>3</v>
      </c>
      <c r="DV355" s="14">
        <f t="shared" si="284"/>
        <v>0</v>
      </c>
      <c r="DW355" s="14">
        <f t="shared" si="289"/>
        <v>110</v>
      </c>
      <c r="DX355" s="14" t="str">
        <f t="shared" si="290"/>
        <v>HPExt</v>
      </c>
      <c r="DY355" s="14">
        <f t="shared" si="291"/>
        <v>1792</v>
      </c>
      <c r="DZ355" s="14">
        <f t="shared" si="292"/>
        <v>110.36</v>
      </c>
      <c r="EA355" s="14" t="str">
        <f t="shared" si="293"/>
        <v/>
      </c>
      <c r="EB355" s="14" t="str">
        <f t="shared" si="294"/>
        <v/>
      </c>
      <c r="EC355" s="14" t="str">
        <f t="shared" si="295"/>
        <v/>
      </c>
      <c r="ED355" s="14">
        <f t="shared" si="296"/>
        <v>18</v>
      </c>
      <c r="EE355" s="14">
        <f t="shared" si="297"/>
        <v>0</v>
      </c>
      <c r="EF355" s="14">
        <f t="shared" si="298"/>
        <v>25</v>
      </c>
      <c r="EG355" s="25" t="s">
        <v>509</v>
      </c>
      <c r="EH355" s="14">
        <f t="shared" si="299"/>
        <v>120</v>
      </c>
    </row>
    <row r="356" spans="100:138" ht="16.5" x14ac:dyDescent="0.2">
      <c r="CV356" s="13">
        <v>352</v>
      </c>
      <c r="CW356" s="14">
        <f t="shared" si="265"/>
        <v>48</v>
      </c>
      <c r="CX356" s="14">
        <f t="shared" si="266"/>
        <v>2</v>
      </c>
      <c r="CY356" s="14">
        <f t="shared" si="267"/>
        <v>6</v>
      </c>
      <c r="CZ356" s="14">
        <f t="shared" si="268"/>
        <v>5</v>
      </c>
      <c r="DA356" s="14">
        <f t="shared" si="269"/>
        <v>2052026</v>
      </c>
      <c r="DB356" s="13" t="str">
        <f t="shared" si="270"/>
        <v>90级守护灵蓝色-护手</v>
      </c>
      <c r="DC356" s="14">
        <f t="shared" si="271"/>
        <v>2</v>
      </c>
      <c r="DD356" s="14">
        <f t="shared" si="272"/>
        <v>2</v>
      </c>
      <c r="DE356" s="14">
        <f t="shared" si="273"/>
        <v>60</v>
      </c>
      <c r="DF356" s="14">
        <f t="shared" si="274"/>
        <v>60</v>
      </c>
      <c r="DG356" s="14">
        <f t="shared" si="275"/>
        <v>6</v>
      </c>
      <c r="DH356" s="14" t="str">
        <f t="shared" si="276"/>
        <v/>
      </c>
      <c r="DI356" s="14">
        <f t="shared" si="285"/>
        <v>110</v>
      </c>
      <c r="DJ356" s="14">
        <f t="shared" si="277"/>
        <v>0</v>
      </c>
      <c r="DK356" s="14">
        <f t="shared" si="278"/>
        <v>0</v>
      </c>
      <c r="DL356" s="14">
        <f t="shared" si="279"/>
        <v>1792</v>
      </c>
      <c r="DM356" s="14">
        <f t="shared" si="280"/>
        <v>0</v>
      </c>
      <c r="DN356" s="14">
        <f t="shared" si="281"/>
        <v>0</v>
      </c>
      <c r="DO356" s="14">
        <f t="shared" si="282"/>
        <v>110.36</v>
      </c>
      <c r="DP356" s="14">
        <f t="shared" si="286"/>
        <v>18</v>
      </c>
      <c r="DQ356" s="14">
        <f t="shared" si="287"/>
        <v>0</v>
      </c>
      <c r="DR356" s="14">
        <f t="shared" si="288"/>
        <v>25</v>
      </c>
      <c r="DU356" s="14">
        <f t="shared" si="283"/>
        <v>3</v>
      </c>
      <c r="DV356" s="14">
        <f t="shared" si="284"/>
        <v>0</v>
      </c>
      <c r="DW356" s="14">
        <f t="shared" si="289"/>
        <v>110</v>
      </c>
      <c r="DX356" s="14" t="str">
        <f t="shared" si="290"/>
        <v>HPExt</v>
      </c>
      <c r="DY356" s="14">
        <f t="shared" si="291"/>
        <v>1792</v>
      </c>
      <c r="DZ356" s="14">
        <f t="shared" si="292"/>
        <v>110.36</v>
      </c>
      <c r="EA356" s="14" t="str">
        <f t="shared" si="293"/>
        <v/>
      </c>
      <c r="EB356" s="14" t="str">
        <f t="shared" si="294"/>
        <v/>
      </c>
      <c r="EC356" s="14" t="str">
        <f t="shared" si="295"/>
        <v/>
      </c>
      <c r="ED356" s="14">
        <f t="shared" si="296"/>
        <v>18</v>
      </c>
      <c r="EE356" s="14">
        <f t="shared" si="297"/>
        <v>0</v>
      </c>
      <c r="EF356" s="14">
        <f t="shared" si="298"/>
        <v>25</v>
      </c>
      <c r="EG356" s="25" t="s">
        <v>509</v>
      </c>
      <c r="EH356" s="14">
        <f t="shared" si="299"/>
        <v>120</v>
      </c>
    </row>
    <row r="357" spans="100:138" ht="16.5" x14ac:dyDescent="0.2">
      <c r="CV357" s="13">
        <v>353</v>
      </c>
      <c r="CW357" s="14">
        <f t="shared" si="265"/>
        <v>48</v>
      </c>
      <c r="CX357" s="14">
        <f t="shared" si="266"/>
        <v>2</v>
      </c>
      <c r="CY357" s="14">
        <f t="shared" si="267"/>
        <v>7</v>
      </c>
      <c r="CZ357" s="14">
        <f t="shared" si="268"/>
        <v>5</v>
      </c>
      <c r="DA357" s="14">
        <f t="shared" si="269"/>
        <v>2052027</v>
      </c>
      <c r="DB357" s="13" t="str">
        <f t="shared" si="270"/>
        <v>90级守护灵蓝色-项链</v>
      </c>
      <c r="DC357" s="14">
        <f t="shared" si="271"/>
        <v>2</v>
      </c>
      <c r="DD357" s="14">
        <f t="shared" si="272"/>
        <v>2</v>
      </c>
      <c r="DE357" s="14">
        <f t="shared" si="273"/>
        <v>60</v>
      </c>
      <c r="DF357" s="14">
        <f t="shared" si="274"/>
        <v>60</v>
      </c>
      <c r="DG357" s="14">
        <f t="shared" si="275"/>
        <v>7</v>
      </c>
      <c r="DH357" s="14" t="str">
        <f t="shared" si="276"/>
        <v/>
      </c>
      <c r="DI357" s="14">
        <f t="shared" si="285"/>
        <v>83</v>
      </c>
      <c r="DJ357" s="14">
        <f t="shared" si="277"/>
        <v>120</v>
      </c>
      <c r="DK357" s="14">
        <f t="shared" si="278"/>
        <v>75</v>
      </c>
      <c r="DL357" s="14">
        <f t="shared" si="279"/>
        <v>0</v>
      </c>
      <c r="DM357" s="14">
        <f t="shared" si="280"/>
        <v>7.35</v>
      </c>
      <c r="DN357" s="14">
        <f t="shared" si="281"/>
        <v>4.6399999999999997</v>
      </c>
      <c r="DO357" s="14">
        <f t="shared" si="282"/>
        <v>0</v>
      </c>
      <c r="DP357" s="14">
        <f t="shared" si="286"/>
        <v>18</v>
      </c>
      <c r="DQ357" s="14">
        <f t="shared" si="287"/>
        <v>0</v>
      </c>
      <c r="DR357" s="14">
        <f t="shared" si="288"/>
        <v>25</v>
      </c>
      <c r="DU357" s="14">
        <f t="shared" si="283"/>
        <v>1</v>
      </c>
      <c r="DV357" s="14">
        <f t="shared" si="284"/>
        <v>2</v>
      </c>
      <c r="DW357" s="14">
        <f t="shared" si="289"/>
        <v>83</v>
      </c>
      <c r="DX357" s="14" t="str">
        <f t="shared" si="290"/>
        <v>AtkExt</v>
      </c>
      <c r="DY357" s="14">
        <f t="shared" si="291"/>
        <v>120</v>
      </c>
      <c r="DZ357" s="14">
        <f t="shared" si="292"/>
        <v>7.35</v>
      </c>
      <c r="EA357" s="14" t="str">
        <f t="shared" si="293"/>
        <v>DefExt</v>
      </c>
      <c r="EB357" s="14">
        <f t="shared" si="294"/>
        <v>75</v>
      </c>
      <c r="EC357" s="14">
        <f t="shared" si="295"/>
        <v>4.6399999999999997</v>
      </c>
      <c r="ED357" s="14">
        <f t="shared" si="296"/>
        <v>18</v>
      </c>
      <c r="EE357" s="14">
        <f t="shared" si="297"/>
        <v>0</v>
      </c>
      <c r="EF357" s="14">
        <f t="shared" si="298"/>
        <v>25</v>
      </c>
      <c r="EG357" s="25" t="s">
        <v>509</v>
      </c>
      <c r="EH357" s="14">
        <f t="shared" si="299"/>
        <v>120</v>
      </c>
    </row>
    <row r="358" spans="100:138" ht="16.5" x14ac:dyDescent="0.2">
      <c r="CV358" s="13">
        <v>354</v>
      </c>
      <c r="CW358" s="14">
        <f t="shared" si="265"/>
        <v>48</v>
      </c>
      <c r="CX358" s="14">
        <f t="shared" si="266"/>
        <v>2</v>
      </c>
      <c r="CY358" s="14">
        <f t="shared" si="267"/>
        <v>8</v>
      </c>
      <c r="CZ358" s="14">
        <f t="shared" si="268"/>
        <v>5</v>
      </c>
      <c r="DA358" s="14">
        <f t="shared" si="269"/>
        <v>2052028</v>
      </c>
      <c r="DB358" s="13" t="str">
        <f t="shared" si="270"/>
        <v>90级守护灵蓝色-戒指</v>
      </c>
      <c r="DC358" s="14">
        <f t="shared" si="271"/>
        <v>2</v>
      </c>
      <c r="DD358" s="14">
        <f t="shared" si="272"/>
        <v>2</v>
      </c>
      <c r="DE358" s="14">
        <f t="shared" si="273"/>
        <v>60</v>
      </c>
      <c r="DF358" s="14">
        <f t="shared" si="274"/>
        <v>60</v>
      </c>
      <c r="DG358" s="14">
        <f t="shared" si="275"/>
        <v>8</v>
      </c>
      <c r="DH358" s="14" t="str">
        <f t="shared" si="276"/>
        <v/>
      </c>
      <c r="DI358" s="14">
        <f t="shared" si="285"/>
        <v>128</v>
      </c>
      <c r="DJ358" s="14">
        <f t="shared" si="277"/>
        <v>120</v>
      </c>
      <c r="DK358" s="14">
        <f t="shared" si="278"/>
        <v>0</v>
      </c>
      <c r="DL358" s="14">
        <f t="shared" si="279"/>
        <v>1494</v>
      </c>
      <c r="DM358" s="14">
        <f t="shared" si="280"/>
        <v>7.35</v>
      </c>
      <c r="DN358" s="14">
        <f t="shared" si="281"/>
        <v>0</v>
      </c>
      <c r="DO358" s="14">
        <f t="shared" si="282"/>
        <v>91.96</v>
      </c>
      <c r="DP358" s="14">
        <f t="shared" si="286"/>
        <v>18</v>
      </c>
      <c r="DQ358" s="14">
        <f t="shared" si="287"/>
        <v>0</v>
      </c>
      <c r="DR358" s="14">
        <f t="shared" si="288"/>
        <v>25</v>
      </c>
      <c r="DU358" s="14">
        <f t="shared" si="283"/>
        <v>1</v>
      </c>
      <c r="DV358" s="14">
        <f t="shared" si="284"/>
        <v>3</v>
      </c>
      <c r="DW358" s="14">
        <f t="shared" si="289"/>
        <v>128</v>
      </c>
      <c r="DX358" s="14" t="str">
        <f t="shared" si="290"/>
        <v>AtkExt</v>
      </c>
      <c r="DY358" s="14">
        <f t="shared" si="291"/>
        <v>120</v>
      </c>
      <c r="DZ358" s="14">
        <f t="shared" si="292"/>
        <v>7.35</v>
      </c>
      <c r="EA358" s="14" t="str">
        <f t="shared" si="293"/>
        <v>HPExt</v>
      </c>
      <c r="EB358" s="14">
        <f t="shared" si="294"/>
        <v>1494</v>
      </c>
      <c r="EC358" s="14">
        <f t="shared" si="295"/>
        <v>91.96</v>
      </c>
      <c r="ED358" s="14">
        <f t="shared" si="296"/>
        <v>18</v>
      </c>
      <c r="EE358" s="14">
        <f t="shared" si="297"/>
        <v>0</v>
      </c>
      <c r="EF358" s="14">
        <f t="shared" si="298"/>
        <v>25</v>
      </c>
      <c r="EG358" s="25" t="s">
        <v>509</v>
      </c>
      <c r="EH358" s="14">
        <f t="shared" si="299"/>
        <v>120</v>
      </c>
    </row>
    <row r="359" spans="100:138" ht="16.5" x14ac:dyDescent="0.2">
      <c r="CV359" s="13">
        <v>355</v>
      </c>
      <c r="CW359" s="14">
        <f t="shared" si="265"/>
        <v>49</v>
      </c>
      <c r="CX359" s="14">
        <f t="shared" si="266"/>
        <v>1</v>
      </c>
      <c r="CY359" s="14">
        <f t="shared" si="267"/>
        <v>1</v>
      </c>
      <c r="CZ359" s="14">
        <f t="shared" si="268"/>
        <v>5</v>
      </c>
      <c r="DA359" s="14">
        <f t="shared" si="269"/>
        <v>2053011</v>
      </c>
      <c r="DB359" s="13" t="str">
        <f t="shared" si="270"/>
        <v>90级寄灵人紫色-武器</v>
      </c>
      <c r="DC359" s="14">
        <f t="shared" si="271"/>
        <v>1</v>
      </c>
      <c r="DD359" s="14">
        <f t="shared" si="272"/>
        <v>3</v>
      </c>
      <c r="DE359" s="14">
        <f t="shared" si="273"/>
        <v>80</v>
      </c>
      <c r="DF359" s="14">
        <f t="shared" si="274"/>
        <v>80</v>
      </c>
      <c r="DG359" s="14">
        <f t="shared" si="275"/>
        <v>1</v>
      </c>
      <c r="DH359" s="14" t="str">
        <f t="shared" si="276"/>
        <v/>
      </c>
      <c r="DI359" s="14">
        <f t="shared" si="285"/>
        <v>170</v>
      </c>
      <c r="DJ359" s="14">
        <f t="shared" si="277"/>
        <v>686</v>
      </c>
      <c r="DK359" s="14">
        <f t="shared" si="278"/>
        <v>0</v>
      </c>
      <c r="DL359" s="14">
        <f t="shared" si="279"/>
        <v>0</v>
      </c>
      <c r="DM359" s="14">
        <f t="shared" si="280"/>
        <v>34.17</v>
      </c>
      <c r="DN359" s="14">
        <f t="shared" si="281"/>
        <v>0</v>
      </c>
      <c r="DO359" s="14">
        <f t="shared" si="282"/>
        <v>0</v>
      </c>
      <c r="DP359" s="14">
        <f t="shared" si="286"/>
        <v>19</v>
      </c>
      <c r="DQ359" s="14">
        <f t="shared" si="287"/>
        <v>4</v>
      </c>
      <c r="DR359" s="14">
        <f t="shared" si="288"/>
        <v>15</v>
      </c>
      <c r="DU359" s="14">
        <f t="shared" si="283"/>
        <v>1</v>
      </c>
      <c r="DV359" s="14">
        <f t="shared" si="284"/>
        <v>0</v>
      </c>
      <c r="DW359" s="14">
        <f t="shared" si="289"/>
        <v>170</v>
      </c>
      <c r="DX359" s="14" t="str">
        <f t="shared" si="290"/>
        <v>AtkExt</v>
      </c>
      <c r="DY359" s="14">
        <f t="shared" si="291"/>
        <v>686</v>
      </c>
      <c r="DZ359" s="14">
        <f t="shared" si="292"/>
        <v>34.17</v>
      </c>
      <c r="EA359" s="14" t="str">
        <f t="shared" si="293"/>
        <v/>
      </c>
      <c r="EB359" s="14" t="str">
        <f t="shared" si="294"/>
        <v/>
      </c>
      <c r="EC359" s="14" t="str">
        <f t="shared" si="295"/>
        <v/>
      </c>
      <c r="ED359" s="14">
        <f t="shared" si="296"/>
        <v>19</v>
      </c>
      <c r="EE359" s="14">
        <f t="shared" si="297"/>
        <v>4</v>
      </c>
      <c r="EF359" s="14">
        <f t="shared" si="298"/>
        <v>15</v>
      </c>
      <c r="EG359" s="25" t="s">
        <v>509</v>
      </c>
      <c r="EH359" s="14">
        <f t="shared" si="299"/>
        <v>200</v>
      </c>
    </row>
    <row r="360" spans="100:138" ht="16.5" x14ac:dyDescent="0.2">
      <c r="CV360" s="13">
        <v>356</v>
      </c>
      <c r="CW360" s="14">
        <f t="shared" si="265"/>
        <v>49</v>
      </c>
      <c r="CX360" s="14">
        <f t="shared" si="266"/>
        <v>1</v>
      </c>
      <c r="CY360" s="14">
        <f t="shared" si="267"/>
        <v>2</v>
      </c>
      <c r="CZ360" s="14">
        <f t="shared" si="268"/>
        <v>5</v>
      </c>
      <c r="DA360" s="14">
        <f t="shared" si="269"/>
        <v>2053012</v>
      </c>
      <c r="DB360" s="13" t="str">
        <f t="shared" si="270"/>
        <v>90级寄灵人紫色-头盔</v>
      </c>
      <c r="DC360" s="14">
        <f t="shared" si="271"/>
        <v>1</v>
      </c>
      <c r="DD360" s="14">
        <f t="shared" si="272"/>
        <v>3</v>
      </c>
      <c r="DE360" s="14">
        <f t="shared" si="273"/>
        <v>80</v>
      </c>
      <c r="DF360" s="14">
        <f t="shared" si="274"/>
        <v>80</v>
      </c>
      <c r="DG360" s="14">
        <f t="shared" si="275"/>
        <v>2</v>
      </c>
      <c r="DH360" s="14" t="str">
        <f t="shared" si="276"/>
        <v/>
      </c>
      <c r="DI360" s="14">
        <f t="shared" si="285"/>
        <v>86</v>
      </c>
      <c r="DJ360" s="14">
        <f t="shared" si="277"/>
        <v>0</v>
      </c>
      <c r="DK360" s="14">
        <f t="shared" si="278"/>
        <v>172</v>
      </c>
      <c r="DL360" s="14">
        <f t="shared" si="279"/>
        <v>0</v>
      </c>
      <c r="DM360" s="14">
        <f t="shared" si="280"/>
        <v>0</v>
      </c>
      <c r="DN360" s="14">
        <f t="shared" si="281"/>
        <v>8.67</v>
      </c>
      <c r="DO360" s="14">
        <f t="shared" si="282"/>
        <v>0</v>
      </c>
      <c r="DP360" s="14">
        <f t="shared" si="286"/>
        <v>19</v>
      </c>
      <c r="DQ360" s="14">
        <f t="shared" si="287"/>
        <v>4</v>
      </c>
      <c r="DR360" s="14">
        <f t="shared" si="288"/>
        <v>15</v>
      </c>
      <c r="DU360" s="14">
        <f t="shared" si="283"/>
        <v>2</v>
      </c>
      <c r="DV360" s="14">
        <f t="shared" si="284"/>
        <v>0</v>
      </c>
      <c r="DW360" s="14">
        <f t="shared" si="289"/>
        <v>86</v>
      </c>
      <c r="DX360" s="14" t="str">
        <f t="shared" si="290"/>
        <v>DefExt</v>
      </c>
      <c r="DY360" s="14">
        <f t="shared" si="291"/>
        <v>172</v>
      </c>
      <c r="DZ360" s="14">
        <f t="shared" si="292"/>
        <v>8.67</v>
      </c>
      <c r="EA360" s="14" t="str">
        <f t="shared" si="293"/>
        <v/>
      </c>
      <c r="EB360" s="14" t="str">
        <f t="shared" si="294"/>
        <v/>
      </c>
      <c r="EC360" s="14" t="str">
        <f t="shared" si="295"/>
        <v/>
      </c>
      <c r="ED360" s="14">
        <f t="shared" si="296"/>
        <v>19</v>
      </c>
      <c r="EE360" s="14">
        <f t="shared" si="297"/>
        <v>4</v>
      </c>
      <c r="EF360" s="14">
        <f t="shared" si="298"/>
        <v>15</v>
      </c>
      <c r="EG360" s="25" t="s">
        <v>509</v>
      </c>
      <c r="EH360" s="14">
        <f t="shared" si="299"/>
        <v>200</v>
      </c>
    </row>
    <row r="361" spans="100:138" ht="16.5" x14ac:dyDescent="0.2">
      <c r="CV361" s="13">
        <v>357</v>
      </c>
      <c r="CW361" s="14">
        <f t="shared" si="265"/>
        <v>49</v>
      </c>
      <c r="CX361" s="14">
        <f t="shared" si="266"/>
        <v>1</v>
      </c>
      <c r="CY361" s="14">
        <f t="shared" si="267"/>
        <v>3</v>
      </c>
      <c r="CZ361" s="14">
        <f t="shared" si="268"/>
        <v>5</v>
      </c>
      <c r="DA361" s="14">
        <f t="shared" si="269"/>
        <v>2053013</v>
      </c>
      <c r="DB361" s="13" t="str">
        <f t="shared" si="270"/>
        <v>90级寄灵人紫色-肩甲</v>
      </c>
      <c r="DC361" s="14">
        <f t="shared" si="271"/>
        <v>1</v>
      </c>
      <c r="DD361" s="14">
        <f t="shared" si="272"/>
        <v>3</v>
      </c>
      <c r="DE361" s="14">
        <f t="shared" si="273"/>
        <v>80</v>
      </c>
      <c r="DF361" s="14">
        <f t="shared" si="274"/>
        <v>80</v>
      </c>
      <c r="DG361" s="14">
        <f t="shared" si="275"/>
        <v>3</v>
      </c>
      <c r="DH361" s="14" t="str">
        <f t="shared" si="276"/>
        <v/>
      </c>
      <c r="DI361" s="14">
        <f t="shared" si="285"/>
        <v>86</v>
      </c>
      <c r="DJ361" s="14">
        <f t="shared" si="277"/>
        <v>0</v>
      </c>
      <c r="DK361" s="14">
        <f t="shared" si="278"/>
        <v>86</v>
      </c>
      <c r="DL361" s="14">
        <f t="shared" si="279"/>
        <v>857</v>
      </c>
      <c r="DM361" s="14">
        <f t="shared" si="280"/>
        <v>0</v>
      </c>
      <c r="DN361" s="14">
        <f t="shared" si="281"/>
        <v>4.34</v>
      </c>
      <c r="DO361" s="14">
        <f t="shared" si="282"/>
        <v>42.84</v>
      </c>
      <c r="DP361" s="14">
        <f t="shared" si="286"/>
        <v>19</v>
      </c>
      <c r="DQ361" s="14">
        <f t="shared" si="287"/>
        <v>4</v>
      </c>
      <c r="DR361" s="14">
        <f t="shared" si="288"/>
        <v>15</v>
      </c>
      <c r="DU361" s="14">
        <f t="shared" si="283"/>
        <v>2</v>
      </c>
      <c r="DV361" s="14">
        <f t="shared" si="284"/>
        <v>3</v>
      </c>
      <c r="DW361" s="14">
        <f t="shared" si="289"/>
        <v>86</v>
      </c>
      <c r="DX361" s="14" t="str">
        <f t="shared" si="290"/>
        <v>DefExt</v>
      </c>
      <c r="DY361" s="14">
        <f t="shared" si="291"/>
        <v>86</v>
      </c>
      <c r="DZ361" s="14">
        <f t="shared" si="292"/>
        <v>4.34</v>
      </c>
      <c r="EA361" s="14" t="str">
        <f t="shared" si="293"/>
        <v>HPExt</v>
      </c>
      <c r="EB361" s="14">
        <f t="shared" si="294"/>
        <v>857</v>
      </c>
      <c r="EC361" s="14">
        <f t="shared" si="295"/>
        <v>42.84</v>
      </c>
      <c r="ED361" s="14">
        <f t="shared" si="296"/>
        <v>19</v>
      </c>
      <c r="EE361" s="14">
        <f t="shared" si="297"/>
        <v>4</v>
      </c>
      <c r="EF361" s="14">
        <f t="shared" si="298"/>
        <v>15</v>
      </c>
      <c r="EG361" s="25" t="s">
        <v>509</v>
      </c>
      <c r="EH361" s="14">
        <f t="shared" si="299"/>
        <v>200</v>
      </c>
    </row>
    <row r="362" spans="100:138" ht="16.5" x14ac:dyDescent="0.2">
      <c r="CV362" s="13">
        <v>358</v>
      </c>
      <c r="CW362" s="14">
        <f t="shared" si="265"/>
        <v>49</v>
      </c>
      <c r="CX362" s="14">
        <f t="shared" si="266"/>
        <v>1</v>
      </c>
      <c r="CY362" s="14">
        <f t="shared" si="267"/>
        <v>4</v>
      </c>
      <c r="CZ362" s="14">
        <f t="shared" si="268"/>
        <v>5</v>
      </c>
      <c r="DA362" s="14">
        <f t="shared" si="269"/>
        <v>2053014</v>
      </c>
      <c r="DB362" s="13" t="str">
        <f t="shared" si="270"/>
        <v>90级寄灵人紫色-衣服</v>
      </c>
      <c r="DC362" s="14">
        <f t="shared" si="271"/>
        <v>1</v>
      </c>
      <c r="DD362" s="14">
        <f t="shared" si="272"/>
        <v>3</v>
      </c>
      <c r="DE362" s="14">
        <f t="shared" si="273"/>
        <v>80</v>
      </c>
      <c r="DF362" s="14">
        <f t="shared" si="274"/>
        <v>80</v>
      </c>
      <c r="DG362" s="14">
        <f t="shared" si="275"/>
        <v>4</v>
      </c>
      <c r="DH362" s="14" t="str">
        <f t="shared" si="276"/>
        <v/>
      </c>
      <c r="DI362" s="14">
        <f t="shared" si="285"/>
        <v>86</v>
      </c>
      <c r="DJ362" s="14">
        <f t="shared" si="277"/>
        <v>0</v>
      </c>
      <c r="DK362" s="14">
        <f t="shared" si="278"/>
        <v>172</v>
      </c>
      <c r="DL362" s="14">
        <f t="shared" si="279"/>
        <v>0</v>
      </c>
      <c r="DM362" s="14">
        <f t="shared" si="280"/>
        <v>0</v>
      </c>
      <c r="DN362" s="14">
        <f t="shared" si="281"/>
        <v>8.67</v>
      </c>
      <c r="DO362" s="14">
        <f t="shared" si="282"/>
        <v>0</v>
      </c>
      <c r="DP362" s="14">
        <f t="shared" si="286"/>
        <v>19</v>
      </c>
      <c r="DQ362" s="14">
        <f t="shared" si="287"/>
        <v>4</v>
      </c>
      <c r="DR362" s="14">
        <f t="shared" si="288"/>
        <v>15</v>
      </c>
      <c r="DU362" s="14">
        <f t="shared" si="283"/>
        <v>2</v>
      </c>
      <c r="DV362" s="14">
        <f t="shared" si="284"/>
        <v>0</v>
      </c>
      <c r="DW362" s="14">
        <f t="shared" si="289"/>
        <v>86</v>
      </c>
      <c r="DX362" s="14" t="str">
        <f t="shared" si="290"/>
        <v>DefExt</v>
      </c>
      <c r="DY362" s="14">
        <f t="shared" si="291"/>
        <v>172</v>
      </c>
      <c r="DZ362" s="14">
        <f t="shared" si="292"/>
        <v>8.67</v>
      </c>
      <c r="EA362" s="14" t="str">
        <f t="shared" si="293"/>
        <v/>
      </c>
      <c r="EB362" s="14" t="str">
        <f t="shared" si="294"/>
        <v/>
      </c>
      <c r="EC362" s="14" t="str">
        <f t="shared" si="295"/>
        <v/>
      </c>
      <c r="ED362" s="14">
        <f t="shared" si="296"/>
        <v>19</v>
      </c>
      <c r="EE362" s="14">
        <f t="shared" si="297"/>
        <v>4</v>
      </c>
      <c r="EF362" s="14">
        <f t="shared" si="298"/>
        <v>15</v>
      </c>
      <c r="EG362" s="25" t="s">
        <v>509</v>
      </c>
      <c r="EH362" s="14">
        <f t="shared" si="299"/>
        <v>200</v>
      </c>
    </row>
    <row r="363" spans="100:138" ht="16.5" x14ac:dyDescent="0.2">
      <c r="CV363" s="13">
        <v>359</v>
      </c>
      <c r="CW363" s="14">
        <f t="shared" si="265"/>
        <v>49</v>
      </c>
      <c r="CX363" s="14">
        <f t="shared" si="266"/>
        <v>1</v>
      </c>
      <c r="CY363" s="14">
        <f t="shared" si="267"/>
        <v>5</v>
      </c>
      <c r="CZ363" s="14">
        <f t="shared" si="268"/>
        <v>5</v>
      </c>
      <c r="DA363" s="14">
        <f t="shared" si="269"/>
        <v>2053015</v>
      </c>
      <c r="DB363" s="13" t="str">
        <f t="shared" si="270"/>
        <v>90级寄灵人紫色-鞋子</v>
      </c>
      <c r="DC363" s="14">
        <f t="shared" si="271"/>
        <v>1</v>
      </c>
      <c r="DD363" s="14">
        <f t="shared" si="272"/>
        <v>3</v>
      </c>
      <c r="DE363" s="14">
        <f t="shared" si="273"/>
        <v>80</v>
      </c>
      <c r="DF363" s="14">
        <f t="shared" si="274"/>
        <v>80</v>
      </c>
      <c r="DG363" s="14">
        <f t="shared" si="275"/>
        <v>5</v>
      </c>
      <c r="DH363" s="14" t="str">
        <f t="shared" si="276"/>
        <v/>
      </c>
      <c r="DI363" s="14">
        <f t="shared" si="285"/>
        <v>85</v>
      </c>
      <c r="DJ363" s="14">
        <f t="shared" si="277"/>
        <v>0</v>
      </c>
      <c r="DK363" s="14">
        <f t="shared" si="278"/>
        <v>0</v>
      </c>
      <c r="DL363" s="14">
        <f t="shared" si="279"/>
        <v>1714</v>
      </c>
      <c r="DM363" s="14">
        <f t="shared" si="280"/>
        <v>0</v>
      </c>
      <c r="DN363" s="14">
        <f t="shared" si="281"/>
        <v>0</v>
      </c>
      <c r="DO363" s="14">
        <f t="shared" si="282"/>
        <v>85.68</v>
      </c>
      <c r="DP363" s="14">
        <f t="shared" si="286"/>
        <v>19</v>
      </c>
      <c r="DQ363" s="14">
        <f t="shared" si="287"/>
        <v>4</v>
      </c>
      <c r="DR363" s="14">
        <f t="shared" si="288"/>
        <v>15</v>
      </c>
      <c r="DU363" s="14">
        <f t="shared" si="283"/>
        <v>3</v>
      </c>
      <c r="DV363" s="14">
        <f t="shared" si="284"/>
        <v>0</v>
      </c>
      <c r="DW363" s="14">
        <f t="shared" si="289"/>
        <v>85</v>
      </c>
      <c r="DX363" s="14" t="str">
        <f t="shared" si="290"/>
        <v>HPExt</v>
      </c>
      <c r="DY363" s="14">
        <f t="shared" si="291"/>
        <v>1714</v>
      </c>
      <c r="DZ363" s="14">
        <f t="shared" si="292"/>
        <v>85.68</v>
      </c>
      <c r="EA363" s="14" t="str">
        <f t="shared" si="293"/>
        <v/>
      </c>
      <c r="EB363" s="14" t="str">
        <f t="shared" si="294"/>
        <v/>
      </c>
      <c r="EC363" s="14" t="str">
        <f t="shared" si="295"/>
        <v/>
      </c>
      <c r="ED363" s="14">
        <f t="shared" si="296"/>
        <v>19</v>
      </c>
      <c r="EE363" s="14">
        <f t="shared" si="297"/>
        <v>4</v>
      </c>
      <c r="EF363" s="14">
        <f t="shared" si="298"/>
        <v>15</v>
      </c>
      <c r="EG363" s="25" t="s">
        <v>509</v>
      </c>
      <c r="EH363" s="14">
        <f t="shared" si="299"/>
        <v>200</v>
      </c>
    </row>
    <row r="364" spans="100:138" ht="16.5" x14ac:dyDescent="0.2">
      <c r="CV364" s="13">
        <v>360</v>
      </c>
      <c r="CW364" s="14">
        <f t="shared" si="265"/>
        <v>49</v>
      </c>
      <c r="CX364" s="14">
        <f t="shared" si="266"/>
        <v>1</v>
      </c>
      <c r="CY364" s="14">
        <f t="shared" si="267"/>
        <v>6</v>
      </c>
      <c r="CZ364" s="14">
        <f t="shared" si="268"/>
        <v>5</v>
      </c>
      <c r="DA364" s="14">
        <f t="shared" si="269"/>
        <v>2053016</v>
      </c>
      <c r="DB364" s="13" t="str">
        <f t="shared" si="270"/>
        <v>90级寄灵人紫色-护手</v>
      </c>
      <c r="DC364" s="14">
        <f t="shared" si="271"/>
        <v>1</v>
      </c>
      <c r="DD364" s="14">
        <f t="shared" si="272"/>
        <v>3</v>
      </c>
      <c r="DE364" s="14">
        <f t="shared" si="273"/>
        <v>80</v>
      </c>
      <c r="DF364" s="14">
        <f t="shared" si="274"/>
        <v>80</v>
      </c>
      <c r="DG364" s="14">
        <f t="shared" si="275"/>
        <v>6</v>
      </c>
      <c r="DH364" s="14" t="str">
        <f t="shared" si="276"/>
        <v/>
      </c>
      <c r="DI364" s="14">
        <f t="shared" si="285"/>
        <v>85</v>
      </c>
      <c r="DJ364" s="14">
        <f t="shared" si="277"/>
        <v>0</v>
      </c>
      <c r="DK364" s="14">
        <f t="shared" si="278"/>
        <v>0</v>
      </c>
      <c r="DL364" s="14">
        <f t="shared" si="279"/>
        <v>1714</v>
      </c>
      <c r="DM364" s="14">
        <f t="shared" si="280"/>
        <v>0</v>
      </c>
      <c r="DN364" s="14">
        <f t="shared" si="281"/>
        <v>0</v>
      </c>
      <c r="DO364" s="14">
        <f t="shared" si="282"/>
        <v>85.68</v>
      </c>
      <c r="DP364" s="14">
        <f t="shared" si="286"/>
        <v>19</v>
      </c>
      <c r="DQ364" s="14">
        <f t="shared" si="287"/>
        <v>4</v>
      </c>
      <c r="DR364" s="14">
        <f t="shared" si="288"/>
        <v>15</v>
      </c>
      <c r="DU364" s="14">
        <f t="shared" si="283"/>
        <v>3</v>
      </c>
      <c r="DV364" s="14">
        <f t="shared" si="284"/>
        <v>0</v>
      </c>
      <c r="DW364" s="14">
        <f t="shared" si="289"/>
        <v>85</v>
      </c>
      <c r="DX364" s="14" t="str">
        <f t="shared" si="290"/>
        <v>HPExt</v>
      </c>
      <c r="DY364" s="14">
        <f t="shared" si="291"/>
        <v>1714</v>
      </c>
      <c r="DZ364" s="14">
        <f t="shared" si="292"/>
        <v>85.68</v>
      </c>
      <c r="EA364" s="14" t="str">
        <f t="shared" si="293"/>
        <v/>
      </c>
      <c r="EB364" s="14" t="str">
        <f t="shared" si="294"/>
        <v/>
      </c>
      <c r="EC364" s="14" t="str">
        <f t="shared" si="295"/>
        <v/>
      </c>
      <c r="ED364" s="14">
        <f t="shared" si="296"/>
        <v>19</v>
      </c>
      <c r="EE364" s="14">
        <f t="shared" si="297"/>
        <v>4</v>
      </c>
      <c r="EF364" s="14">
        <f t="shared" si="298"/>
        <v>15</v>
      </c>
      <c r="EG364" s="25" t="s">
        <v>509</v>
      </c>
      <c r="EH364" s="14">
        <f t="shared" si="299"/>
        <v>200</v>
      </c>
    </row>
    <row r="365" spans="100:138" ht="16.5" x14ac:dyDescent="0.2">
      <c r="CV365" s="13">
        <v>361</v>
      </c>
      <c r="CW365" s="14">
        <f t="shared" si="265"/>
        <v>49</v>
      </c>
      <c r="CX365" s="14">
        <f t="shared" si="266"/>
        <v>1</v>
      </c>
      <c r="CY365" s="14">
        <f t="shared" si="267"/>
        <v>7</v>
      </c>
      <c r="CZ365" s="14">
        <f t="shared" si="268"/>
        <v>5</v>
      </c>
      <c r="DA365" s="14">
        <f t="shared" si="269"/>
        <v>2053017</v>
      </c>
      <c r="DB365" s="13" t="str">
        <f t="shared" si="270"/>
        <v>90级寄灵人紫色-项链</v>
      </c>
      <c r="DC365" s="14">
        <f t="shared" si="271"/>
        <v>1</v>
      </c>
      <c r="DD365" s="14">
        <f t="shared" si="272"/>
        <v>3</v>
      </c>
      <c r="DE365" s="14">
        <f t="shared" si="273"/>
        <v>80</v>
      </c>
      <c r="DF365" s="14">
        <f t="shared" si="274"/>
        <v>80</v>
      </c>
      <c r="DG365" s="14">
        <f t="shared" si="275"/>
        <v>7</v>
      </c>
      <c r="DH365" s="14" t="str">
        <f t="shared" si="276"/>
        <v/>
      </c>
      <c r="DI365" s="14">
        <f t="shared" si="285"/>
        <v>129</v>
      </c>
      <c r="DJ365" s="14">
        <f t="shared" si="277"/>
        <v>229</v>
      </c>
      <c r="DK365" s="14">
        <f t="shared" si="278"/>
        <v>143</v>
      </c>
      <c r="DL365" s="14">
        <f t="shared" si="279"/>
        <v>0</v>
      </c>
      <c r="DM365" s="14">
        <f t="shared" si="280"/>
        <v>11.39</v>
      </c>
      <c r="DN365" s="14">
        <f t="shared" si="281"/>
        <v>7.23</v>
      </c>
      <c r="DO365" s="14">
        <f t="shared" si="282"/>
        <v>0</v>
      </c>
      <c r="DP365" s="14">
        <f t="shared" si="286"/>
        <v>19</v>
      </c>
      <c r="DQ365" s="14">
        <f t="shared" si="287"/>
        <v>4</v>
      </c>
      <c r="DR365" s="14">
        <f t="shared" si="288"/>
        <v>15</v>
      </c>
      <c r="DU365" s="14">
        <f t="shared" si="283"/>
        <v>1</v>
      </c>
      <c r="DV365" s="14">
        <f t="shared" si="284"/>
        <v>2</v>
      </c>
      <c r="DW365" s="14">
        <f t="shared" si="289"/>
        <v>129</v>
      </c>
      <c r="DX365" s="14" t="str">
        <f t="shared" si="290"/>
        <v>AtkExt</v>
      </c>
      <c r="DY365" s="14">
        <f t="shared" si="291"/>
        <v>229</v>
      </c>
      <c r="DZ365" s="14">
        <f t="shared" si="292"/>
        <v>11.39</v>
      </c>
      <c r="EA365" s="14" t="str">
        <f t="shared" si="293"/>
        <v>DefExt</v>
      </c>
      <c r="EB365" s="14">
        <f t="shared" si="294"/>
        <v>143</v>
      </c>
      <c r="EC365" s="14">
        <f t="shared" si="295"/>
        <v>7.23</v>
      </c>
      <c r="ED365" s="14">
        <f t="shared" si="296"/>
        <v>19</v>
      </c>
      <c r="EE365" s="14">
        <f t="shared" si="297"/>
        <v>4</v>
      </c>
      <c r="EF365" s="14">
        <f t="shared" si="298"/>
        <v>15</v>
      </c>
      <c r="EG365" s="25" t="s">
        <v>509</v>
      </c>
      <c r="EH365" s="14">
        <f t="shared" si="299"/>
        <v>200</v>
      </c>
    </row>
    <row r="366" spans="100:138" ht="16.5" x14ac:dyDescent="0.2">
      <c r="CV366" s="13">
        <v>362</v>
      </c>
      <c r="CW366" s="14">
        <f t="shared" si="265"/>
        <v>49</v>
      </c>
      <c r="CX366" s="14">
        <f t="shared" si="266"/>
        <v>1</v>
      </c>
      <c r="CY366" s="14">
        <f t="shared" si="267"/>
        <v>8</v>
      </c>
      <c r="CZ366" s="14">
        <f t="shared" si="268"/>
        <v>5</v>
      </c>
      <c r="DA366" s="14">
        <f t="shared" si="269"/>
        <v>2053018</v>
      </c>
      <c r="DB366" s="13" t="str">
        <f t="shared" si="270"/>
        <v>90级寄灵人紫色-戒指</v>
      </c>
      <c r="DC366" s="14">
        <f t="shared" si="271"/>
        <v>1</v>
      </c>
      <c r="DD366" s="14">
        <f t="shared" si="272"/>
        <v>3</v>
      </c>
      <c r="DE366" s="14">
        <f t="shared" si="273"/>
        <v>80</v>
      </c>
      <c r="DF366" s="14">
        <f t="shared" si="274"/>
        <v>80</v>
      </c>
      <c r="DG366" s="14">
        <f t="shared" si="275"/>
        <v>8</v>
      </c>
      <c r="DH366" s="14" t="str">
        <f t="shared" si="276"/>
        <v/>
      </c>
      <c r="DI366" s="14">
        <f t="shared" si="285"/>
        <v>128</v>
      </c>
      <c r="DJ366" s="14">
        <f t="shared" si="277"/>
        <v>229</v>
      </c>
      <c r="DK366" s="14">
        <f t="shared" si="278"/>
        <v>0</v>
      </c>
      <c r="DL366" s="14">
        <f t="shared" si="279"/>
        <v>1428</v>
      </c>
      <c r="DM366" s="14">
        <f t="shared" si="280"/>
        <v>11.39</v>
      </c>
      <c r="DN366" s="14">
        <f t="shared" si="281"/>
        <v>0</v>
      </c>
      <c r="DO366" s="14">
        <f t="shared" si="282"/>
        <v>71.400000000000006</v>
      </c>
      <c r="DP366" s="14">
        <f t="shared" si="286"/>
        <v>19</v>
      </c>
      <c r="DQ366" s="14">
        <f t="shared" si="287"/>
        <v>4</v>
      </c>
      <c r="DR366" s="14">
        <f t="shared" si="288"/>
        <v>15</v>
      </c>
      <c r="DU366" s="14">
        <f t="shared" si="283"/>
        <v>1</v>
      </c>
      <c r="DV366" s="14">
        <f t="shared" si="284"/>
        <v>3</v>
      </c>
      <c r="DW366" s="14">
        <f t="shared" si="289"/>
        <v>128</v>
      </c>
      <c r="DX366" s="14" t="str">
        <f t="shared" si="290"/>
        <v>AtkExt</v>
      </c>
      <c r="DY366" s="14">
        <f t="shared" si="291"/>
        <v>229</v>
      </c>
      <c r="DZ366" s="14">
        <f t="shared" si="292"/>
        <v>11.39</v>
      </c>
      <c r="EA366" s="14" t="str">
        <f t="shared" si="293"/>
        <v>HPExt</v>
      </c>
      <c r="EB366" s="14">
        <f t="shared" si="294"/>
        <v>1428</v>
      </c>
      <c r="EC366" s="14">
        <f t="shared" si="295"/>
        <v>71.400000000000006</v>
      </c>
      <c r="ED366" s="14">
        <f t="shared" si="296"/>
        <v>19</v>
      </c>
      <c r="EE366" s="14">
        <f t="shared" si="297"/>
        <v>4</v>
      </c>
      <c r="EF366" s="14">
        <f t="shared" si="298"/>
        <v>15</v>
      </c>
      <c r="EG366" s="25" t="s">
        <v>509</v>
      </c>
      <c r="EH366" s="14">
        <f t="shared" si="299"/>
        <v>200</v>
      </c>
    </row>
    <row r="367" spans="100:138" ht="16.5" x14ac:dyDescent="0.2">
      <c r="CV367" s="13">
        <v>363</v>
      </c>
      <c r="CW367" s="14">
        <f t="shared" si="265"/>
        <v>50</v>
      </c>
      <c r="CX367" s="14">
        <f t="shared" si="266"/>
        <v>2</v>
      </c>
      <c r="CY367" s="14">
        <f t="shared" si="267"/>
        <v>1</v>
      </c>
      <c r="CZ367" s="14">
        <f t="shared" si="268"/>
        <v>5</v>
      </c>
      <c r="DA367" s="14">
        <f t="shared" si="269"/>
        <v>2053021</v>
      </c>
      <c r="DB367" s="13" t="str">
        <f t="shared" si="270"/>
        <v>90级守护灵紫色-武器</v>
      </c>
      <c r="DC367" s="14">
        <f t="shared" si="271"/>
        <v>2</v>
      </c>
      <c r="DD367" s="14">
        <f t="shared" si="272"/>
        <v>3</v>
      </c>
      <c r="DE367" s="14">
        <f t="shared" si="273"/>
        <v>60</v>
      </c>
      <c r="DF367" s="14">
        <f t="shared" si="274"/>
        <v>60</v>
      </c>
      <c r="DG367" s="14">
        <f t="shared" si="275"/>
        <v>1</v>
      </c>
      <c r="DH367" s="14" t="str">
        <f t="shared" si="276"/>
        <v/>
      </c>
      <c r="DI367" s="14">
        <f t="shared" si="285"/>
        <v>133</v>
      </c>
      <c r="DJ367" s="14">
        <f t="shared" si="277"/>
        <v>436</v>
      </c>
      <c r="DK367" s="14">
        <f t="shared" si="278"/>
        <v>0</v>
      </c>
      <c r="DL367" s="14">
        <f t="shared" si="279"/>
        <v>0</v>
      </c>
      <c r="DM367" s="14">
        <f t="shared" si="280"/>
        <v>26.78</v>
      </c>
      <c r="DN367" s="14">
        <f t="shared" si="281"/>
        <v>0</v>
      </c>
      <c r="DO367" s="14">
        <f t="shared" si="282"/>
        <v>0</v>
      </c>
      <c r="DP367" s="14">
        <f t="shared" si="286"/>
        <v>19</v>
      </c>
      <c r="DQ367" s="14">
        <f t="shared" si="287"/>
        <v>4</v>
      </c>
      <c r="DR367" s="14">
        <f t="shared" si="288"/>
        <v>25</v>
      </c>
      <c r="DU367" s="14">
        <f t="shared" si="283"/>
        <v>1</v>
      </c>
      <c r="DV367" s="14">
        <f t="shared" si="284"/>
        <v>0</v>
      </c>
      <c r="DW367" s="14">
        <f t="shared" si="289"/>
        <v>133</v>
      </c>
      <c r="DX367" s="14" t="str">
        <f t="shared" si="290"/>
        <v>AtkExt</v>
      </c>
      <c r="DY367" s="14">
        <f t="shared" si="291"/>
        <v>436</v>
      </c>
      <c r="DZ367" s="14">
        <f t="shared" si="292"/>
        <v>26.78</v>
      </c>
      <c r="EA367" s="14" t="str">
        <f t="shared" si="293"/>
        <v/>
      </c>
      <c r="EB367" s="14" t="str">
        <f t="shared" si="294"/>
        <v/>
      </c>
      <c r="EC367" s="14" t="str">
        <f t="shared" si="295"/>
        <v/>
      </c>
      <c r="ED367" s="14">
        <f t="shared" si="296"/>
        <v>19</v>
      </c>
      <c r="EE367" s="14">
        <f t="shared" si="297"/>
        <v>4</v>
      </c>
      <c r="EF367" s="14">
        <f t="shared" si="298"/>
        <v>25</v>
      </c>
      <c r="EG367" s="25" t="s">
        <v>509</v>
      </c>
      <c r="EH367" s="14">
        <f t="shared" si="299"/>
        <v>200</v>
      </c>
    </row>
    <row r="368" spans="100:138" ht="16.5" x14ac:dyDescent="0.2">
      <c r="CV368" s="13">
        <v>364</v>
      </c>
      <c r="CW368" s="14">
        <f t="shared" si="265"/>
        <v>50</v>
      </c>
      <c r="CX368" s="14">
        <f t="shared" si="266"/>
        <v>2</v>
      </c>
      <c r="CY368" s="14">
        <f t="shared" si="267"/>
        <v>2</v>
      </c>
      <c r="CZ368" s="14">
        <f t="shared" si="268"/>
        <v>5</v>
      </c>
      <c r="DA368" s="14">
        <f t="shared" si="269"/>
        <v>2053022</v>
      </c>
      <c r="DB368" s="13" t="str">
        <f t="shared" si="270"/>
        <v>90级守护灵紫色-头盔</v>
      </c>
      <c r="DC368" s="14">
        <f t="shared" si="271"/>
        <v>2</v>
      </c>
      <c r="DD368" s="14">
        <f t="shared" si="272"/>
        <v>3</v>
      </c>
      <c r="DE368" s="14">
        <f t="shared" si="273"/>
        <v>60</v>
      </c>
      <c r="DF368" s="14">
        <f t="shared" si="274"/>
        <v>60</v>
      </c>
      <c r="DG368" s="14">
        <f t="shared" si="275"/>
        <v>2</v>
      </c>
      <c r="DH368" s="14" t="str">
        <f t="shared" si="276"/>
        <v/>
      </c>
      <c r="DI368" s="14">
        <f t="shared" si="285"/>
        <v>67</v>
      </c>
      <c r="DJ368" s="14">
        <f t="shared" si="277"/>
        <v>0</v>
      </c>
      <c r="DK368" s="14">
        <f t="shared" si="278"/>
        <v>110</v>
      </c>
      <c r="DL368" s="14">
        <f t="shared" si="279"/>
        <v>0</v>
      </c>
      <c r="DM368" s="14">
        <f t="shared" si="280"/>
        <v>0</v>
      </c>
      <c r="DN368" s="14">
        <f t="shared" si="281"/>
        <v>6.76</v>
      </c>
      <c r="DO368" s="14">
        <f t="shared" si="282"/>
        <v>0</v>
      </c>
      <c r="DP368" s="14">
        <f t="shared" si="286"/>
        <v>19</v>
      </c>
      <c r="DQ368" s="14">
        <f t="shared" si="287"/>
        <v>4</v>
      </c>
      <c r="DR368" s="14">
        <f t="shared" si="288"/>
        <v>25</v>
      </c>
      <c r="DU368" s="14">
        <f t="shared" si="283"/>
        <v>2</v>
      </c>
      <c r="DV368" s="14">
        <f t="shared" si="284"/>
        <v>0</v>
      </c>
      <c r="DW368" s="14">
        <f t="shared" si="289"/>
        <v>67</v>
      </c>
      <c r="DX368" s="14" t="str">
        <f t="shared" si="290"/>
        <v>DefExt</v>
      </c>
      <c r="DY368" s="14">
        <f t="shared" si="291"/>
        <v>110</v>
      </c>
      <c r="DZ368" s="14">
        <f t="shared" si="292"/>
        <v>6.76</v>
      </c>
      <c r="EA368" s="14" t="str">
        <f t="shared" si="293"/>
        <v/>
      </c>
      <c r="EB368" s="14" t="str">
        <f t="shared" si="294"/>
        <v/>
      </c>
      <c r="EC368" s="14" t="str">
        <f t="shared" si="295"/>
        <v/>
      </c>
      <c r="ED368" s="14">
        <f t="shared" si="296"/>
        <v>19</v>
      </c>
      <c r="EE368" s="14">
        <f t="shared" si="297"/>
        <v>4</v>
      </c>
      <c r="EF368" s="14">
        <f t="shared" si="298"/>
        <v>25</v>
      </c>
      <c r="EG368" s="25" t="s">
        <v>509</v>
      </c>
      <c r="EH368" s="14">
        <f t="shared" si="299"/>
        <v>200</v>
      </c>
    </row>
    <row r="369" spans="100:138" ht="16.5" x14ac:dyDescent="0.2">
      <c r="CV369" s="13">
        <v>365</v>
      </c>
      <c r="CW369" s="14">
        <f t="shared" si="265"/>
        <v>50</v>
      </c>
      <c r="CX369" s="14">
        <f t="shared" si="266"/>
        <v>2</v>
      </c>
      <c r="CY369" s="14">
        <f t="shared" si="267"/>
        <v>3</v>
      </c>
      <c r="CZ369" s="14">
        <f t="shared" si="268"/>
        <v>5</v>
      </c>
      <c r="DA369" s="14">
        <f t="shared" si="269"/>
        <v>2053023</v>
      </c>
      <c r="DB369" s="13" t="str">
        <f t="shared" si="270"/>
        <v>90级守护灵紫色-肩甲</v>
      </c>
      <c r="DC369" s="14">
        <f t="shared" si="271"/>
        <v>2</v>
      </c>
      <c r="DD369" s="14">
        <f t="shared" si="272"/>
        <v>3</v>
      </c>
      <c r="DE369" s="14">
        <f t="shared" si="273"/>
        <v>60</v>
      </c>
      <c r="DF369" s="14">
        <f t="shared" si="274"/>
        <v>60</v>
      </c>
      <c r="DG369" s="14">
        <f t="shared" si="275"/>
        <v>3</v>
      </c>
      <c r="DH369" s="14" t="str">
        <f t="shared" si="276"/>
        <v/>
      </c>
      <c r="DI369" s="14">
        <f t="shared" si="285"/>
        <v>100</v>
      </c>
      <c r="DJ369" s="14">
        <f t="shared" si="277"/>
        <v>0</v>
      </c>
      <c r="DK369" s="14">
        <f t="shared" si="278"/>
        <v>55</v>
      </c>
      <c r="DL369" s="14">
        <f t="shared" si="279"/>
        <v>1088</v>
      </c>
      <c r="DM369" s="14">
        <f t="shared" si="280"/>
        <v>0</v>
      </c>
      <c r="DN369" s="14">
        <f t="shared" si="281"/>
        <v>3.38</v>
      </c>
      <c r="DO369" s="14">
        <f t="shared" si="282"/>
        <v>67</v>
      </c>
      <c r="DP369" s="14">
        <f t="shared" si="286"/>
        <v>19</v>
      </c>
      <c r="DQ369" s="14">
        <f t="shared" si="287"/>
        <v>4</v>
      </c>
      <c r="DR369" s="14">
        <f t="shared" si="288"/>
        <v>25</v>
      </c>
      <c r="DU369" s="14">
        <f t="shared" si="283"/>
        <v>2</v>
      </c>
      <c r="DV369" s="14">
        <f t="shared" si="284"/>
        <v>3</v>
      </c>
      <c r="DW369" s="14">
        <f t="shared" si="289"/>
        <v>100</v>
      </c>
      <c r="DX369" s="14" t="str">
        <f t="shared" si="290"/>
        <v>DefExt</v>
      </c>
      <c r="DY369" s="14">
        <f t="shared" si="291"/>
        <v>55</v>
      </c>
      <c r="DZ369" s="14">
        <f t="shared" si="292"/>
        <v>3.38</v>
      </c>
      <c r="EA369" s="14" t="str">
        <f t="shared" si="293"/>
        <v>HPExt</v>
      </c>
      <c r="EB369" s="14">
        <f t="shared" si="294"/>
        <v>1088</v>
      </c>
      <c r="EC369" s="14">
        <f t="shared" si="295"/>
        <v>67</v>
      </c>
      <c r="ED369" s="14">
        <f t="shared" si="296"/>
        <v>19</v>
      </c>
      <c r="EE369" s="14">
        <f t="shared" si="297"/>
        <v>4</v>
      </c>
      <c r="EF369" s="14">
        <f t="shared" si="298"/>
        <v>25</v>
      </c>
      <c r="EG369" s="25" t="s">
        <v>509</v>
      </c>
      <c r="EH369" s="14">
        <f t="shared" si="299"/>
        <v>200</v>
      </c>
    </row>
    <row r="370" spans="100:138" ht="16.5" x14ac:dyDescent="0.2">
      <c r="CV370" s="13">
        <v>366</v>
      </c>
      <c r="CW370" s="14">
        <f t="shared" si="265"/>
        <v>50</v>
      </c>
      <c r="CX370" s="14">
        <f t="shared" si="266"/>
        <v>2</v>
      </c>
      <c r="CY370" s="14">
        <f t="shared" si="267"/>
        <v>4</v>
      </c>
      <c r="CZ370" s="14">
        <f t="shared" si="268"/>
        <v>5</v>
      </c>
      <c r="DA370" s="14">
        <f t="shared" si="269"/>
        <v>2053024</v>
      </c>
      <c r="DB370" s="13" t="str">
        <f t="shared" si="270"/>
        <v>90级守护灵紫色-衣服</v>
      </c>
      <c r="DC370" s="14">
        <f t="shared" si="271"/>
        <v>2</v>
      </c>
      <c r="DD370" s="14">
        <f t="shared" si="272"/>
        <v>3</v>
      </c>
      <c r="DE370" s="14">
        <f t="shared" si="273"/>
        <v>60</v>
      </c>
      <c r="DF370" s="14">
        <f t="shared" si="274"/>
        <v>60</v>
      </c>
      <c r="DG370" s="14">
        <f t="shared" si="275"/>
        <v>4</v>
      </c>
      <c r="DH370" s="14" t="str">
        <f t="shared" si="276"/>
        <v/>
      </c>
      <c r="DI370" s="14">
        <f t="shared" si="285"/>
        <v>67</v>
      </c>
      <c r="DJ370" s="14">
        <f t="shared" si="277"/>
        <v>0</v>
      </c>
      <c r="DK370" s="14">
        <f t="shared" si="278"/>
        <v>110</v>
      </c>
      <c r="DL370" s="14">
        <f t="shared" si="279"/>
        <v>0</v>
      </c>
      <c r="DM370" s="14">
        <f t="shared" si="280"/>
        <v>0</v>
      </c>
      <c r="DN370" s="14">
        <f t="shared" si="281"/>
        <v>6.76</v>
      </c>
      <c r="DO370" s="14">
        <f t="shared" si="282"/>
        <v>0</v>
      </c>
      <c r="DP370" s="14">
        <f t="shared" si="286"/>
        <v>19</v>
      </c>
      <c r="DQ370" s="14">
        <f t="shared" si="287"/>
        <v>4</v>
      </c>
      <c r="DR370" s="14">
        <f t="shared" si="288"/>
        <v>25</v>
      </c>
      <c r="DU370" s="14">
        <f t="shared" si="283"/>
        <v>2</v>
      </c>
      <c r="DV370" s="14">
        <f t="shared" si="284"/>
        <v>0</v>
      </c>
      <c r="DW370" s="14">
        <f t="shared" si="289"/>
        <v>67</v>
      </c>
      <c r="DX370" s="14" t="str">
        <f t="shared" si="290"/>
        <v>DefExt</v>
      </c>
      <c r="DY370" s="14">
        <f t="shared" si="291"/>
        <v>110</v>
      </c>
      <c r="DZ370" s="14">
        <f t="shared" si="292"/>
        <v>6.76</v>
      </c>
      <c r="EA370" s="14" t="str">
        <f t="shared" si="293"/>
        <v/>
      </c>
      <c r="EB370" s="14" t="str">
        <f t="shared" si="294"/>
        <v/>
      </c>
      <c r="EC370" s="14" t="str">
        <f t="shared" si="295"/>
        <v/>
      </c>
      <c r="ED370" s="14">
        <f t="shared" si="296"/>
        <v>19</v>
      </c>
      <c r="EE370" s="14">
        <f t="shared" si="297"/>
        <v>4</v>
      </c>
      <c r="EF370" s="14">
        <f t="shared" si="298"/>
        <v>25</v>
      </c>
      <c r="EG370" s="25" t="s">
        <v>509</v>
      </c>
      <c r="EH370" s="14">
        <f t="shared" si="299"/>
        <v>200</v>
      </c>
    </row>
    <row r="371" spans="100:138" ht="16.5" x14ac:dyDescent="0.2">
      <c r="CV371" s="13">
        <v>367</v>
      </c>
      <c r="CW371" s="14">
        <f t="shared" si="265"/>
        <v>50</v>
      </c>
      <c r="CX371" s="14">
        <f t="shared" si="266"/>
        <v>2</v>
      </c>
      <c r="CY371" s="14">
        <f t="shared" si="267"/>
        <v>5</v>
      </c>
      <c r="CZ371" s="14">
        <f t="shared" si="268"/>
        <v>5</v>
      </c>
      <c r="DA371" s="14">
        <f t="shared" si="269"/>
        <v>2053025</v>
      </c>
      <c r="DB371" s="13" t="str">
        <f t="shared" si="270"/>
        <v>90级守护灵紫色-鞋子</v>
      </c>
      <c r="DC371" s="14">
        <f t="shared" si="271"/>
        <v>2</v>
      </c>
      <c r="DD371" s="14">
        <f t="shared" si="272"/>
        <v>3</v>
      </c>
      <c r="DE371" s="14">
        <f t="shared" si="273"/>
        <v>60</v>
      </c>
      <c r="DF371" s="14">
        <f t="shared" si="274"/>
        <v>60</v>
      </c>
      <c r="DG371" s="14">
        <f t="shared" si="275"/>
        <v>5</v>
      </c>
      <c r="DH371" s="14" t="str">
        <f t="shared" si="276"/>
        <v/>
      </c>
      <c r="DI371" s="14">
        <f t="shared" si="285"/>
        <v>134</v>
      </c>
      <c r="DJ371" s="14">
        <f t="shared" si="277"/>
        <v>0</v>
      </c>
      <c r="DK371" s="14">
        <f t="shared" si="278"/>
        <v>0</v>
      </c>
      <c r="DL371" s="14">
        <f t="shared" si="279"/>
        <v>2176</v>
      </c>
      <c r="DM371" s="14">
        <f t="shared" si="280"/>
        <v>0</v>
      </c>
      <c r="DN371" s="14">
        <f t="shared" si="281"/>
        <v>0</v>
      </c>
      <c r="DO371" s="14">
        <f t="shared" si="282"/>
        <v>134</v>
      </c>
      <c r="DP371" s="14">
        <f t="shared" si="286"/>
        <v>19</v>
      </c>
      <c r="DQ371" s="14">
        <f t="shared" si="287"/>
        <v>4</v>
      </c>
      <c r="DR371" s="14">
        <f t="shared" si="288"/>
        <v>25</v>
      </c>
      <c r="DU371" s="14">
        <f t="shared" si="283"/>
        <v>3</v>
      </c>
      <c r="DV371" s="14">
        <f t="shared" si="284"/>
        <v>0</v>
      </c>
      <c r="DW371" s="14">
        <f t="shared" si="289"/>
        <v>134</v>
      </c>
      <c r="DX371" s="14" t="str">
        <f t="shared" si="290"/>
        <v>HPExt</v>
      </c>
      <c r="DY371" s="14">
        <f t="shared" si="291"/>
        <v>2176</v>
      </c>
      <c r="DZ371" s="14">
        <f t="shared" si="292"/>
        <v>134</v>
      </c>
      <c r="EA371" s="14" t="str">
        <f t="shared" si="293"/>
        <v/>
      </c>
      <c r="EB371" s="14" t="str">
        <f t="shared" si="294"/>
        <v/>
      </c>
      <c r="EC371" s="14" t="str">
        <f t="shared" si="295"/>
        <v/>
      </c>
      <c r="ED371" s="14">
        <f t="shared" si="296"/>
        <v>19</v>
      </c>
      <c r="EE371" s="14">
        <f t="shared" si="297"/>
        <v>4</v>
      </c>
      <c r="EF371" s="14">
        <f t="shared" si="298"/>
        <v>25</v>
      </c>
      <c r="EG371" s="25" t="s">
        <v>509</v>
      </c>
      <c r="EH371" s="14">
        <f t="shared" si="299"/>
        <v>200</v>
      </c>
    </row>
    <row r="372" spans="100:138" ht="16.5" x14ac:dyDescent="0.2">
      <c r="CV372" s="13">
        <v>368</v>
      </c>
      <c r="CW372" s="14">
        <f t="shared" si="265"/>
        <v>50</v>
      </c>
      <c r="CX372" s="14">
        <f t="shared" si="266"/>
        <v>2</v>
      </c>
      <c r="CY372" s="14">
        <f t="shared" si="267"/>
        <v>6</v>
      </c>
      <c r="CZ372" s="14">
        <f t="shared" si="268"/>
        <v>5</v>
      </c>
      <c r="DA372" s="14">
        <f t="shared" si="269"/>
        <v>2053026</v>
      </c>
      <c r="DB372" s="13" t="str">
        <f t="shared" si="270"/>
        <v>90级守护灵紫色-护手</v>
      </c>
      <c r="DC372" s="14">
        <f t="shared" si="271"/>
        <v>2</v>
      </c>
      <c r="DD372" s="14">
        <f t="shared" si="272"/>
        <v>3</v>
      </c>
      <c r="DE372" s="14">
        <f t="shared" si="273"/>
        <v>60</v>
      </c>
      <c r="DF372" s="14">
        <f t="shared" si="274"/>
        <v>60</v>
      </c>
      <c r="DG372" s="14">
        <f t="shared" si="275"/>
        <v>6</v>
      </c>
      <c r="DH372" s="14" t="str">
        <f t="shared" si="276"/>
        <v/>
      </c>
      <c r="DI372" s="14">
        <f t="shared" si="285"/>
        <v>134</v>
      </c>
      <c r="DJ372" s="14">
        <f t="shared" si="277"/>
        <v>0</v>
      </c>
      <c r="DK372" s="14">
        <f t="shared" si="278"/>
        <v>0</v>
      </c>
      <c r="DL372" s="14">
        <f t="shared" si="279"/>
        <v>2176</v>
      </c>
      <c r="DM372" s="14">
        <f t="shared" si="280"/>
        <v>0</v>
      </c>
      <c r="DN372" s="14">
        <f t="shared" si="281"/>
        <v>0</v>
      </c>
      <c r="DO372" s="14">
        <f t="shared" si="282"/>
        <v>134</v>
      </c>
      <c r="DP372" s="14">
        <f t="shared" si="286"/>
        <v>19</v>
      </c>
      <c r="DQ372" s="14">
        <f t="shared" si="287"/>
        <v>4</v>
      </c>
      <c r="DR372" s="14">
        <f t="shared" si="288"/>
        <v>25</v>
      </c>
      <c r="DU372" s="14">
        <f t="shared" si="283"/>
        <v>3</v>
      </c>
      <c r="DV372" s="14">
        <f t="shared" si="284"/>
        <v>0</v>
      </c>
      <c r="DW372" s="14">
        <f t="shared" si="289"/>
        <v>134</v>
      </c>
      <c r="DX372" s="14" t="str">
        <f t="shared" si="290"/>
        <v>HPExt</v>
      </c>
      <c r="DY372" s="14">
        <f t="shared" si="291"/>
        <v>2176</v>
      </c>
      <c r="DZ372" s="14">
        <f t="shared" si="292"/>
        <v>134</v>
      </c>
      <c r="EA372" s="14" t="str">
        <f t="shared" si="293"/>
        <v/>
      </c>
      <c r="EB372" s="14" t="str">
        <f t="shared" si="294"/>
        <v/>
      </c>
      <c r="EC372" s="14" t="str">
        <f t="shared" si="295"/>
        <v/>
      </c>
      <c r="ED372" s="14">
        <f t="shared" si="296"/>
        <v>19</v>
      </c>
      <c r="EE372" s="14">
        <f t="shared" si="297"/>
        <v>4</v>
      </c>
      <c r="EF372" s="14">
        <f t="shared" si="298"/>
        <v>25</v>
      </c>
      <c r="EG372" s="25" t="s">
        <v>509</v>
      </c>
      <c r="EH372" s="14">
        <f t="shared" si="299"/>
        <v>200</v>
      </c>
    </row>
    <row r="373" spans="100:138" ht="16.5" x14ac:dyDescent="0.2">
      <c r="CV373" s="13">
        <v>369</v>
      </c>
      <c r="CW373" s="14">
        <f t="shared" si="265"/>
        <v>50</v>
      </c>
      <c r="CX373" s="14">
        <f t="shared" si="266"/>
        <v>2</v>
      </c>
      <c r="CY373" s="14">
        <f t="shared" si="267"/>
        <v>7</v>
      </c>
      <c r="CZ373" s="14">
        <f t="shared" si="268"/>
        <v>5</v>
      </c>
      <c r="DA373" s="14">
        <f t="shared" si="269"/>
        <v>2053027</v>
      </c>
      <c r="DB373" s="13" t="str">
        <f t="shared" si="270"/>
        <v>90级守护灵紫色-项链</v>
      </c>
      <c r="DC373" s="14">
        <f t="shared" si="271"/>
        <v>2</v>
      </c>
      <c r="DD373" s="14">
        <f t="shared" si="272"/>
        <v>3</v>
      </c>
      <c r="DE373" s="14">
        <f t="shared" si="273"/>
        <v>60</v>
      </c>
      <c r="DF373" s="14">
        <f t="shared" si="274"/>
        <v>60</v>
      </c>
      <c r="DG373" s="14">
        <f t="shared" si="275"/>
        <v>7</v>
      </c>
      <c r="DH373" s="14" t="str">
        <f t="shared" si="276"/>
        <v/>
      </c>
      <c r="DI373" s="14">
        <f t="shared" si="285"/>
        <v>100</v>
      </c>
      <c r="DJ373" s="14">
        <f t="shared" si="277"/>
        <v>145</v>
      </c>
      <c r="DK373" s="14">
        <f t="shared" si="278"/>
        <v>91</v>
      </c>
      <c r="DL373" s="14">
        <f t="shared" si="279"/>
        <v>0</v>
      </c>
      <c r="DM373" s="14">
        <f t="shared" si="280"/>
        <v>8.93</v>
      </c>
      <c r="DN373" s="14">
        <f t="shared" si="281"/>
        <v>5.63</v>
      </c>
      <c r="DO373" s="14">
        <f t="shared" si="282"/>
        <v>0</v>
      </c>
      <c r="DP373" s="14">
        <f t="shared" si="286"/>
        <v>19</v>
      </c>
      <c r="DQ373" s="14">
        <f t="shared" si="287"/>
        <v>4</v>
      </c>
      <c r="DR373" s="14">
        <f t="shared" si="288"/>
        <v>25</v>
      </c>
      <c r="DU373" s="14">
        <f t="shared" si="283"/>
        <v>1</v>
      </c>
      <c r="DV373" s="14">
        <f t="shared" si="284"/>
        <v>2</v>
      </c>
      <c r="DW373" s="14">
        <f t="shared" si="289"/>
        <v>100</v>
      </c>
      <c r="DX373" s="14" t="str">
        <f t="shared" si="290"/>
        <v>AtkExt</v>
      </c>
      <c r="DY373" s="14">
        <f t="shared" si="291"/>
        <v>145</v>
      </c>
      <c r="DZ373" s="14">
        <f t="shared" si="292"/>
        <v>8.93</v>
      </c>
      <c r="EA373" s="14" t="str">
        <f t="shared" si="293"/>
        <v>DefExt</v>
      </c>
      <c r="EB373" s="14">
        <f t="shared" si="294"/>
        <v>91</v>
      </c>
      <c r="EC373" s="14">
        <f t="shared" si="295"/>
        <v>5.63</v>
      </c>
      <c r="ED373" s="14">
        <f t="shared" si="296"/>
        <v>19</v>
      </c>
      <c r="EE373" s="14">
        <f t="shared" si="297"/>
        <v>4</v>
      </c>
      <c r="EF373" s="14">
        <f t="shared" si="298"/>
        <v>25</v>
      </c>
      <c r="EG373" s="25" t="s">
        <v>509</v>
      </c>
      <c r="EH373" s="14">
        <f t="shared" si="299"/>
        <v>200</v>
      </c>
    </row>
    <row r="374" spans="100:138" ht="16.5" x14ac:dyDescent="0.2">
      <c r="CV374" s="13">
        <v>370</v>
      </c>
      <c r="CW374" s="14">
        <f t="shared" si="265"/>
        <v>50</v>
      </c>
      <c r="CX374" s="14">
        <f t="shared" si="266"/>
        <v>2</v>
      </c>
      <c r="CY374" s="14">
        <f t="shared" si="267"/>
        <v>8</v>
      </c>
      <c r="CZ374" s="14">
        <f t="shared" si="268"/>
        <v>5</v>
      </c>
      <c r="DA374" s="14">
        <f t="shared" si="269"/>
        <v>2053028</v>
      </c>
      <c r="DB374" s="13" t="str">
        <f t="shared" si="270"/>
        <v>90级守护灵紫色-戒指</v>
      </c>
      <c r="DC374" s="14">
        <f t="shared" si="271"/>
        <v>2</v>
      </c>
      <c r="DD374" s="14">
        <f t="shared" si="272"/>
        <v>3</v>
      </c>
      <c r="DE374" s="14">
        <f t="shared" si="273"/>
        <v>60</v>
      </c>
      <c r="DF374" s="14">
        <f t="shared" si="274"/>
        <v>60</v>
      </c>
      <c r="DG374" s="14">
        <f t="shared" si="275"/>
        <v>8</v>
      </c>
      <c r="DH374" s="14" t="str">
        <f t="shared" si="276"/>
        <v/>
      </c>
      <c r="DI374" s="14">
        <f t="shared" si="285"/>
        <v>156</v>
      </c>
      <c r="DJ374" s="14">
        <f t="shared" si="277"/>
        <v>145</v>
      </c>
      <c r="DK374" s="14">
        <f t="shared" si="278"/>
        <v>0</v>
      </c>
      <c r="DL374" s="14">
        <f t="shared" si="279"/>
        <v>1814</v>
      </c>
      <c r="DM374" s="14">
        <f t="shared" si="280"/>
        <v>8.93</v>
      </c>
      <c r="DN374" s="14">
        <f t="shared" si="281"/>
        <v>0</v>
      </c>
      <c r="DO374" s="14">
        <f t="shared" si="282"/>
        <v>111.67</v>
      </c>
      <c r="DP374" s="14">
        <f t="shared" si="286"/>
        <v>19</v>
      </c>
      <c r="DQ374" s="14">
        <f t="shared" si="287"/>
        <v>4</v>
      </c>
      <c r="DR374" s="14">
        <f t="shared" si="288"/>
        <v>25</v>
      </c>
      <c r="DU374" s="14">
        <f t="shared" si="283"/>
        <v>1</v>
      </c>
      <c r="DV374" s="14">
        <f t="shared" si="284"/>
        <v>3</v>
      </c>
      <c r="DW374" s="14">
        <f t="shared" si="289"/>
        <v>156</v>
      </c>
      <c r="DX374" s="14" t="str">
        <f t="shared" si="290"/>
        <v>AtkExt</v>
      </c>
      <c r="DY374" s="14">
        <f t="shared" si="291"/>
        <v>145</v>
      </c>
      <c r="DZ374" s="14">
        <f t="shared" si="292"/>
        <v>8.93</v>
      </c>
      <c r="EA374" s="14" t="str">
        <f t="shared" si="293"/>
        <v>HPExt</v>
      </c>
      <c r="EB374" s="14">
        <f t="shared" si="294"/>
        <v>1814</v>
      </c>
      <c r="EC374" s="14">
        <f t="shared" si="295"/>
        <v>111.67</v>
      </c>
      <c r="ED374" s="14">
        <f t="shared" si="296"/>
        <v>19</v>
      </c>
      <c r="EE374" s="14">
        <f t="shared" si="297"/>
        <v>4</v>
      </c>
      <c r="EF374" s="14">
        <f t="shared" si="298"/>
        <v>25</v>
      </c>
      <c r="EG374" s="25" t="s">
        <v>509</v>
      </c>
      <c r="EH374" s="14">
        <f t="shared" si="299"/>
        <v>200</v>
      </c>
    </row>
    <row r="375" spans="100:138" ht="16.5" x14ac:dyDescent="0.2">
      <c r="CV375" s="13">
        <v>371</v>
      </c>
      <c r="CW375" s="14">
        <f t="shared" si="265"/>
        <v>51</v>
      </c>
      <c r="CX375" s="14">
        <f t="shared" si="266"/>
        <v>1</v>
      </c>
      <c r="CY375" s="14">
        <f t="shared" si="267"/>
        <v>1</v>
      </c>
      <c r="CZ375" s="14">
        <f t="shared" si="268"/>
        <v>5</v>
      </c>
      <c r="DA375" s="14">
        <f t="shared" si="269"/>
        <v>2054011</v>
      </c>
      <c r="DB375" s="13" t="str">
        <f t="shared" si="270"/>
        <v>90级寄灵人橙色-武器</v>
      </c>
      <c r="DC375" s="14">
        <f t="shared" si="271"/>
        <v>1</v>
      </c>
      <c r="DD375" s="14">
        <f t="shared" si="272"/>
        <v>4</v>
      </c>
      <c r="DE375" s="14">
        <f t="shared" si="273"/>
        <v>80</v>
      </c>
      <c r="DF375" s="14">
        <f t="shared" si="274"/>
        <v>80</v>
      </c>
      <c r="DG375" s="14">
        <f t="shared" si="275"/>
        <v>1</v>
      </c>
      <c r="DH375" s="14" t="str">
        <f t="shared" si="276"/>
        <v/>
      </c>
      <c r="DI375" s="14">
        <f t="shared" si="285"/>
        <v>201</v>
      </c>
      <c r="DJ375" s="14">
        <f t="shared" si="277"/>
        <v>807</v>
      </c>
      <c r="DK375" s="14">
        <f t="shared" si="278"/>
        <v>0</v>
      </c>
      <c r="DL375" s="14">
        <f t="shared" si="279"/>
        <v>0</v>
      </c>
      <c r="DM375" s="14">
        <f t="shared" si="280"/>
        <v>40.200000000000003</v>
      </c>
      <c r="DN375" s="14">
        <f t="shared" si="281"/>
        <v>0</v>
      </c>
      <c r="DO375" s="14">
        <f t="shared" si="282"/>
        <v>0</v>
      </c>
      <c r="DP375" s="14">
        <f t="shared" si="286"/>
        <v>20</v>
      </c>
      <c r="DQ375" s="14">
        <f t="shared" si="287"/>
        <v>5</v>
      </c>
      <c r="DR375" s="14">
        <f t="shared" si="288"/>
        <v>15</v>
      </c>
      <c r="DU375" s="14">
        <f t="shared" si="283"/>
        <v>1</v>
      </c>
      <c r="DV375" s="14">
        <f t="shared" si="284"/>
        <v>0</v>
      </c>
      <c r="DW375" s="14">
        <f t="shared" si="289"/>
        <v>201</v>
      </c>
      <c r="DX375" s="14" t="str">
        <f t="shared" si="290"/>
        <v>AtkExt</v>
      </c>
      <c r="DY375" s="14">
        <f t="shared" si="291"/>
        <v>807</v>
      </c>
      <c r="DZ375" s="14">
        <f t="shared" si="292"/>
        <v>40.200000000000003</v>
      </c>
      <c r="EA375" s="14" t="str">
        <f t="shared" si="293"/>
        <v/>
      </c>
      <c r="EB375" s="14" t="str">
        <f t="shared" si="294"/>
        <v/>
      </c>
      <c r="EC375" s="14" t="str">
        <f t="shared" si="295"/>
        <v/>
      </c>
      <c r="ED375" s="14">
        <f t="shared" si="296"/>
        <v>20</v>
      </c>
      <c r="EE375" s="14">
        <f t="shared" si="297"/>
        <v>5</v>
      </c>
      <c r="EF375" s="14">
        <f t="shared" si="298"/>
        <v>15</v>
      </c>
      <c r="EG375" s="25" t="s">
        <v>509</v>
      </c>
      <c r="EH375" s="14">
        <f t="shared" si="299"/>
        <v>400</v>
      </c>
    </row>
    <row r="376" spans="100:138" ht="16.5" x14ac:dyDescent="0.2">
      <c r="CV376" s="13">
        <v>372</v>
      </c>
      <c r="CW376" s="14">
        <f t="shared" si="265"/>
        <v>51</v>
      </c>
      <c r="CX376" s="14">
        <f t="shared" si="266"/>
        <v>1</v>
      </c>
      <c r="CY376" s="14">
        <f t="shared" si="267"/>
        <v>2</v>
      </c>
      <c r="CZ376" s="14">
        <f t="shared" si="268"/>
        <v>5</v>
      </c>
      <c r="DA376" s="14">
        <f t="shared" si="269"/>
        <v>2054012</v>
      </c>
      <c r="DB376" s="13" t="str">
        <f t="shared" si="270"/>
        <v>90级寄灵人橙色-头盔</v>
      </c>
      <c r="DC376" s="14">
        <f t="shared" si="271"/>
        <v>1</v>
      </c>
      <c r="DD376" s="14">
        <f t="shared" si="272"/>
        <v>4</v>
      </c>
      <c r="DE376" s="14">
        <f t="shared" si="273"/>
        <v>80</v>
      </c>
      <c r="DF376" s="14">
        <f t="shared" si="274"/>
        <v>80</v>
      </c>
      <c r="DG376" s="14">
        <f t="shared" si="275"/>
        <v>2</v>
      </c>
      <c r="DH376" s="14" t="str">
        <f t="shared" si="276"/>
        <v/>
      </c>
      <c r="DI376" s="14">
        <f t="shared" si="285"/>
        <v>102</v>
      </c>
      <c r="DJ376" s="14">
        <f t="shared" si="277"/>
        <v>0</v>
      </c>
      <c r="DK376" s="14">
        <f t="shared" si="278"/>
        <v>203</v>
      </c>
      <c r="DL376" s="14">
        <f t="shared" si="279"/>
        <v>0</v>
      </c>
      <c r="DM376" s="14">
        <f t="shared" si="280"/>
        <v>0</v>
      </c>
      <c r="DN376" s="14">
        <f t="shared" si="281"/>
        <v>10.199999999999999</v>
      </c>
      <c r="DO376" s="14">
        <f t="shared" si="282"/>
        <v>0</v>
      </c>
      <c r="DP376" s="14">
        <f t="shared" si="286"/>
        <v>20</v>
      </c>
      <c r="DQ376" s="14">
        <f t="shared" si="287"/>
        <v>5</v>
      </c>
      <c r="DR376" s="14">
        <f t="shared" si="288"/>
        <v>15</v>
      </c>
      <c r="DU376" s="14">
        <f t="shared" si="283"/>
        <v>2</v>
      </c>
      <c r="DV376" s="14">
        <f t="shared" si="284"/>
        <v>0</v>
      </c>
      <c r="DW376" s="14">
        <f t="shared" si="289"/>
        <v>102</v>
      </c>
      <c r="DX376" s="14" t="str">
        <f t="shared" si="290"/>
        <v>DefExt</v>
      </c>
      <c r="DY376" s="14">
        <f t="shared" si="291"/>
        <v>203</v>
      </c>
      <c r="DZ376" s="14">
        <f t="shared" si="292"/>
        <v>10.199999999999999</v>
      </c>
      <c r="EA376" s="14" t="str">
        <f t="shared" si="293"/>
        <v/>
      </c>
      <c r="EB376" s="14" t="str">
        <f t="shared" si="294"/>
        <v/>
      </c>
      <c r="EC376" s="14" t="str">
        <f t="shared" si="295"/>
        <v/>
      </c>
      <c r="ED376" s="14">
        <f t="shared" si="296"/>
        <v>20</v>
      </c>
      <c r="EE376" s="14">
        <f t="shared" si="297"/>
        <v>5</v>
      </c>
      <c r="EF376" s="14">
        <f t="shared" si="298"/>
        <v>15</v>
      </c>
      <c r="EG376" s="25" t="s">
        <v>509</v>
      </c>
      <c r="EH376" s="14">
        <f t="shared" si="299"/>
        <v>400</v>
      </c>
    </row>
    <row r="377" spans="100:138" ht="16.5" x14ac:dyDescent="0.2">
      <c r="CV377" s="13">
        <v>373</v>
      </c>
      <c r="CW377" s="14">
        <f t="shared" si="265"/>
        <v>51</v>
      </c>
      <c r="CX377" s="14">
        <f t="shared" si="266"/>
        <v>1</v>
      </c>
      <c r="CY377" s="14">
        <f t="shared" si="267"/>
        <v>3</v>
      </c>
      <c r="CZ377" s="14">
        <f t="shared" si="268"/>
        <v>5</v>
      </c>
      <c r="DA377" s="14">
        <f t="shared" si="269"/>
        <v>2054013</v>
      </c>
      <c r="DB377" s="13" t="str">
        <f t="shared" si="270"/>
        <v>90级寄灵人橙色-肩甲</v>
      </c>
      <c r="DC377" s="14">
        <f t="shared" si="271"/>
        <v>1</v>
      </c>
      <c r="DD377" s="14">
        <f t="shared" si="272"/>
        <v>4</v>
      </c>
      <c r="DE377" s="14">
        <f t="shared" si="273"/>
        <v>80</v>
      </c>
      <c r="DF377" s="14">
        <f t="shared" si="274"/>
        <v>80</v>
      </c>
      <c r="DG377" s="14">
        <f t="shared" si="275"/>
        <v>3</v>
      </c>
      <c r="DH377" s="14" t="str">
        <f t="shared" si="276"/>
        <v/>
      </c>
      <c r="DI377" s="14">
        <f t="shared" si="285"/>
        <v>101</v>
      </c>
      <c r="DJ377" s="14">
        <f t="shared" si="277"/>
        <v>0</v>
      </c>
      <c r="DK377" s="14">
        <f t="shared" si="278"/>
        <v>101</v>
      </c>
      <c r="DL377" s="14">
        <f t="shared" si="279"/>
        <v>1008</v>
      </c>
      <c r="DM377" s="14">
        <f t="shared" si="280"/>
        <v>0</v>
      </c>
      <c r="DN377" s="14">
        <f t="shared" si="281"/>
        <v>5.0999999999999996</v>
      </c>
      <c r="DO377" s="14">
        <f t="shared" si="282"/>
        <v>50.4</v>
      </c>
      <c r="DP377" s="14">
        <f t="shared" si="286"/>
        <v>20</v>
      </c>
      <c r="DQ377" s="14">
        <f t="shared" si="287"/>
        <v>5</v>
      </c>
      <c r="DR377" s="14">
        <f t="shared" si="288"/>
        <v>15</v>
      </c>
      <c r="DU377" s="14">
        <f t="shared" si="283"/>
        <v>2</v>
      </c>
      <c r="DV377" s="14">
        <f t="shared" si="284"/>
        <v>3</v>
      </c>
      <c r="DW377" s="14">
        <f t="shared" si="289"/>
        <v>101</v>
      </c>
      <c r="DX377" s="14" t="str">
        <f t="shared" si="290"/>
        <v>DefExt</v>
      </c>
      <c r="DY377" s="14">
        <f t="shared" si="291"/>
        <v>101</v>
      </c>
      <c r="DZ377" s="14">
        <f t="shared" si="292"/>
        <v>5.0999999999999996</v>
      </c>
      <c r="EA377" s="14" t="str">
        <f t="shared" si="293"/>
        <v>HPExt</v>
      </c>
      <c r="EB377" s="14">
        <f t="shared" si="294"/>
        <v>1008</v>
      </c>
      <c r="EC377" s="14">
        <f t="shared" si="295"/>
        <v>50.4</v>
      </c>
      <c r="ED377" s="14">
        <f t="shared" si="296"/>
        <v>20</v>
      </c>
      <c r="EE377" s="14">
        <f t="shared" si="297"/>
        <v>5</v>
      </c>
      <c r="EF377" s="14">
        <f t="shared" si="298"/>
        <v>15</v>
      </c>
      <c r="EG377" s="25" t="s">
        <v>509</v>
      </c>
      <c r="EH377" s="14">
        <f t="shared" si="299"/>
        <v>400</v>
      </c>
    </row>
    <row r="378" spans="100:138" ht="16.5" x14ac:dyDescent="0.2">
      <c r="CV378" s="13">
        <v>374</v>
      </c>
      <c r="CW378" s="14">
        <f t="shared" si="265"/>
        <v>51</v>
      </c>
      <c r="CX378" s="14">
        <f t="shared" si="266"/>
        <v>1</v>
      </c>
      <c r="CY378" s="14">
        <f t="shared" si="267"/>
        <v>4</v>
      </c>
      <c r="CZ378" s="14">
        <f t="shared" si="268"/>
        <v>5</v>
      </c>
      <c r="DA378" s="14">
        <f t="shared" si="269"/>
        <v>2054014</v>
      </c>
      <c r="DB378" s="13" t="str">
        <f t="shared" si="270"/>
        <v>90级寄灵人橙色-衣服</v>
      </c>
      <c r="DC378" s="14">
        <f t="shared" si="271"/>
        <v>1</v>
      </c>
      <c r="DD378" s="14">
        <f t="shared" si="272"/>
        <v>4</v>
      </c>
      <c r="DE378" s="14">
        <f t="shared" si="273"/>
        <v>80</v>
      </c>
      <c r="DF378" s="14">
        <f t="shared" si="274"/>
        <v>80</v>
      </c>
      <c r="DG378" s="14">
        <f t="shared" si="275"/>
        <v>4</v>
      </c>
      <c r="DH378" s="14" t="str">
        <f t="shared" si="276"/>
        <v/>
      </c>
      <c r="DI378" s="14">
        <f t="shared" si="285"/>
        <v>102</v>
      </c>
      <c r="DJ378" s="14">
        <f t="shared" si="277"/>
        <v>0</v>
      </c>
      <c r="DK378" s="14">
        <f t="shared" si="278"/>
        <v>203</v>
      </c>
      <c r="DL378" s="14">
        <f t="shared" si="279"/>
        <v>0</v>
      </c>
      <c r="DM378" s="14">
        <f t="shared" si="280"/>
        <v>0</v>
      </c>
      <c r="DN378" s="14">
        <f t="shared" si="281"/>
        <v>10.199999999999999</v>
      </c>
      <c r="DO378" s="14">
        <f t="shared" si="282"/>
        <v>0</v>
      </c>
      <c r="DP378" s="14">
        <f t="shared" si="286"/>
        <v>20</v>
      </c>
      <c r="DQ378" s="14">
        <f t="shared" si="287"/>
        <v>5</v>
      </c>
      <c r="DR378" s="14">
        <f t="shared" si="288"/>
        <v>15</v>
      </c>
      <c r="DU378" s="14">
        <f t="shared" si="283"/>
        <v>2</v>
      </c>
      <c r="DV378" s="14">
        <f t="shared" si="284"/>
        <v>0</v>
      </c>
      <c r="DW378" s="14">
        <f t="shared" si="289"/>
        <v>102</v>
      </c>
      <c r="DX378" s="14" t="str">
        <f t="shared" si="290"/>
        <v>DefExt</v>
      </c>
      <c r="DY378" s="14">
        <f t="shared" si="291"/>
        <v>203</v>
      </c>
      <c r="DZ378" s="14">
        <f t="shared" si="292"/>
        <v>10.199999999999999</v>
      </c>
      <c r="EA378" s="14" t="str">
        <f t="shared" si="293"/>
        <v/>
      </c>
      <c r="EB378" s="14" t="str">
        <f t="shared" si="294"/>
        <v/>
      </c>
      <c r="EC378" s="14" t="str">
        <f t="shared" si="295"/>
        <v/>
      </c>
      <c r="ED378" s="14">
        <f t="shared" si="296"/>
        <v>20</v>
      </c>
      <c r="EE378" s="14">
        <f t="shared" si="297"/>
        <v>5</v>
      </c>
      <c r="EF378" s="14">
        <f t="shared" si="298"/>
        <v>15</v>
      </c>
      <c r="EG378" s="25" t="s">
        <v>509</v>
      </c>
      <c r="EH378" s="14">
        <f t="shared" si="299"/>
        <v>400</v>
      </c>
    </row>
    <row r="379" spans="100:138" ht="16.5" x14ac:dyDescent="0.2">
      <c r="CV379" s="13">
        <v>375</v>
      </c>
      <c r="CW379" s="14">
        <f t="shared" si="265"/>
        <v>51</v>
      </c>
      <c r="CX379" s="14">
        <f t="shared" si="266"/>
        <v>1</v>
      </c>
      <c r="CY379" s="14">
        <f t="shared" si="267"/>
        <v>5</v>
      </c>
      <c r="CZ379" s="14">
        <f t="shared" si="268"/>
        <v>5</v>
      </c>
      <c r="DA379" s="14">
        <f t="shared" si="269"/>
        <v>2054015</v>
      </c>
      <c r="DB379" s="13" t="str">
        <f t="shared" si="270"/>
        <v>90级寄灵人橙色-鞋子</v>
      </c>
      <c r="DC379" s="14">
        <f t="shared" si="271"/>
        <v>1</v>
      </c>
      <c r="DD379" s="14">
        <f t="shared" si="272"/>
        <v>4</v>
      </c>
      <c r="DE379" s="14">
        <f t="shared" si="273"/>
        <v>80</v>
      </c>
      <c r="DF379" s="14">
        <f t="shared" si="274"/>
        <v>80</v>
      </c>
      <c r="DG379" s="14">
        <f t="shared" si="275"/>
        <v>5</v>
      </c>
      <c r="DH379" s="14" t="str">
        <f t="shared" si="276"/>
        <v/>
      </c>
      <c r="DI379" s="14">
        <f t="shared" si="285"/>
        <v>100</v>
      </c>
      <c r="DJ379" s="14">
        <f t="shared" si="277"/>
        <v>0</v>
      </c>
      <c r="DK379" s="14">
        <f t="shared" si="278"/>
        <v>0</v>
      </c>
      <c r="DL379" s="14">
        <f t="shared" si="279"/>
        <v>2016</v>
      </c>
      <c r="DM379" s="14">
        <f t="shared" si="280"/>
        <v>0</v>
      </c>
      <c r="DN379" s="14">
        <f t="shared" si="281"/>
        <v>0</v>
      </c>
      <c r="DO379" s="14">
        <f t="shared" si="282"/>
        <v>100.8</v>
      </c>
      <c r="DP379" s="14">
        <f t="shared" si="286"/>
        <v>20</v>
      </c>
      <c r="DQ379" s="14">
        <f t="shared" si="287"/>
        <v>5</v>
      </c>
      <c r="DR379" s="14">
        <f t="shared" si="288"/>
        <v>15</v>
      </c>
      <c r="DU379" s="14">
        <f t="shared" si="283"/>
        <v>3</v>
      </c>
      <c r="DV379" s="14">
        <f t="shared" si="284"/>
        <v>0</v>
      </c>
      <c r="DW379" s="14">
        <f t="shared" si="289"/>
        <v>100</v>
      </c>
      <c r="DX379" s="14" t="str">
        <f t="shared" si="290"/>
        <v>HPExt</v>
      </c>
      <c r="DY379" s="14">
        <f t="shared" si="291"/>
        <v>2016</v>
      </c>
      <c r="DZ379" s="14">
        <f t="shared" si="292"/>
        <v>100.8</v>
      </c>
      <c r="EA379" s="14" t="str">
        <f t="shared" si="293"/>
        <v/>
      </c>
      <c r="EB379" s="14" t="str">
        <f t="shared" si="294"/>
        <v/>
      </c>
      <c r="EC379" s="14" t="str">
        <f t="shared" si="295"/>
        <v/>
      </c>
      <c r="ED379" s="14">
        <f t="shared" si="296"/>
        <v>20</v>
      </c>
      <c r="EE379" s="14">
        <f t="shared" si="297"/>
        <v>5</v>
      </c>
      <c r="EF379" s="14">
        <f t="shared" si="298"/>
        <v>15</v>
      </c>
      <c r="EG379" s="25" t="s">
        <v>509</v>
      </c>
      <c r="EH379" s="14">
        <f t="shared" si="299"/>
        <v>400</v>
      </c>
    </row>
    <row r="380" spans="100:138" ht="16.5" x14ac:dyDescent="0.2">
      <c r="CV380" s="13">
        <v>376</v>
      </c>
      <c r="CW380" s="14">
        <f t="shared" si="265"/>
        <v>51</v>
      </c>
      <c r="CX380" s="14">
        <f t="shared" si="266"/>
        <v>1</v>
      </c>
      <c r="CY380" s="14">
        <f t="shared" si="267"/>
        <v>6</v>
      </c>
      <c r="CZ380" s="14">
        <f t="shared" si="268"/>
        <v>5</v>
      </c>
      <c r="DA380" s="14">
        <f t="shared" si="269"/>
        <v>2054016</v>
      </c>
      <c r="DB380" s="13" t="str">
        <f t="shared" si="270"/>
        <v>90级寄灵人橙色-护手</v>
      </c>
      <c r="DC380" s="14">
        <f t="shared" si="271"/>
        <v>1</v>
      </c>
      <c r="DD380" s="14">
        <f t="shared" si="272"/>
        <v>4</v>
      </c>
      <c r="DE380" s="14">
        <f t="shared" si="273"/>
        <v>80</v>
      </c>
      <c r="DF380" s="14">
        <f t="shared" si="274"/>
        <v>80</v>
      </c>
      <c r="DG380" s="14">
        <f t="shared" si="275"/>
        <v>6</v>
      </c>
      <c r="DH380" s="14" t="str">
        <f t="shared" si="276"/>
        <v/>
      </c>
      <c r="DI380" s="14">
        <f t="shared" si="285"/>
        <v>100</v>
      </c>
      <c r="DJ380" s="14">
        <f t="shared" si="277"/>
        <v>0</v>
      </c>
      <c r="DK380" s="14">
        <f t="shared" si="278"/>
        <v>0</v>
      </c>
      <c r="DL380" s="14">
        <f t="shared" si="279"/>
        <v>2016</v>
      </c>
      <c r="DM380" s="14">
        <f t="shared" si="280"/>
        <v>0</v>
      </c>
      <c r="DN380" s="14">
        <f t="shared" si="281"/>
        <v>0</v>
      </c>
      <c r="DO380" s="14">
        <f t="shared" si="282"/>
        <v>100.8</v>
      </c>
      <c r="DP380" s="14">
        <f t="shared" si="286"/>
        <v>20</v>
      </c>
      <c r="DQ380" s="14">
        <f t="shared" si="287"/>
        <v>5</v>
      </c>
      <c r="DR380" s="14">
        <f t="shared" si="288"/>
        <v>15</v>
      </c>
      <c r="DU380" s="14">
        <f t="shared" si="283"/>
        <v>3</v>
      </c>
      <c r="DV380" s="14">
        <f t="shared" si="284"/>
        <v>0</v>
      </c>
      <c r="DW380" s="14">
        <f t="shared" si="289"/>
        <v>100</v>
      </c>
      <c r="DX380" s="14" t="str">
        <f t="shared" si="290"/>
        <v>HPExt</v>
      </c>
      <c r="DY380" s="14">
        <f t="shared" si="291"/>
        <v>2016</v>
      </c>
      <c r="DZ380" s="14">
        <f t="shared" si="292"/>
        <v>100.8</v>
      </c>
      <c r="EA380" s="14" t="str">
        <f t="shared" si="293"/>
        <v/>
      </c>
      <c r="EB380" s="14" t="str">
        <f t="shared" si="294"/>
        <v/>
      </c>
      <c r="EC380" s="14" t="str">
        <f t="shared" si="295"/>
        <v/>
      </c>
      <c r="ED380" s="14">
        <f t="shared" si="296"/>
        <v>20</v>
      </c>
      <c r="EE380" s="14">
        <f t="shared" si="297"/>
        <v>5</v>
      </c>
      <c r="EF380" s="14">
        <f t="shared" si="298"/>
        <v>15</v>
      </c>
      <c r="EG380" s="25" t="s">
        <v>509</v>
      </c>
      <c r="EH380" s="14">
        <f t="shared" si="299"/>
        <v>400</v>
      </c>
    </row>
    <row r="381" spans="100:138" ht="16.5" x14ac:dyDescent="0.2">
      <c r="CV381" s="13">
        <v>377</v>
      </c>
      <c r="CW381" s="14">
        <f t="shared" si="265"/>
        <v>51</v>
      </c>
      <c r="CX381" s="14">
        <f t="shared" si="266"/>
        <v>1</v>
      </c>
      <c r="CY381" s="14">
        <f t="shared" si="267"/>
        <v>7</v>
      </c>
      <c r="CZ381" s="14">
        <f t="shared" si="268"/>
        <v>5</v>
      </c>
      <c r="DA381" s="14">
        <f t="shared" si="269"/>
        <v>2054017</v>
      </c>
      <c r="DB381" s="13" t="str">
        <f t="shared" si="270"/>
        <v>90级寄灵人橙色-项链</v>
      </c>
      <c r="DC381" s="14">
        <f t="shared" si="271"/>
        <v>1</v>
      </c>
      <c r="DD381" s="14">
        <f t="shared" si="272"/>
        <v>4</v>
      </c>
      <c r="DE381" s="14">
        <f t="shared" si="273"/>
        <v>80</v>
      </c>
      <c r="DF381" s="14">
        <f t="shared" si="274"/>
        <v>80</v>
      </c>
      <c r="DG381" s="14">
        <f t="shared" si="275"/>
        <v>7</v>
      </c>
      <c r="DH381" s="14" t="str">
        <f t="shared" si="276"/>
        <v/>
      </c>
      <c r="DI381" s="14">
        <f t="shared" si="285"/>
        <v>152</v>
      </c>
      <c r="DJ381" s="14">
        <f t="shared" si="277"/>
        <v>269</v>
      </c>
      <c r="DK381" s="14">
        <f t="shared" si="278"/>
        <v>169</v>
      </c>
      <c r="DL381" s="14">
        <f t="shared" si="279"/>
        <v>0</v>
      </c>
      <c r="DM381" s="14">
        <f t="shared" si="280"/>
        <v>13.4</v>
      </c>
      <c r="DN381" s="14">
        <f t="shared" si="281"/>
        <v>8.5</v>
      </c>
      <c r="DO381" s="14">
        <f t="shared" si="282"/>
        <v>0</v>
      </c>
      <c r="DP381" s="14">
        <f t="shared" si="286"/>
        <v>20</v>
      </c>
      <c r="DQ381" s="14">
        <f t="shared" si="287"/>
        <v>5</v>
      </c>
      <c r="DR381" s="14">
        <f t="shared" si="288"/>
        <v>15</v>
      </c>
      <c r="DU381" s="14">
        <f t="shared" si="283"/>
        <v>1</v>
      </c>
      <c r="DV381" s="14">
        <f t="shared" si="284"/>
        <v>2</v>
      </c>
      <c r="DW381" s="14">
        <f t="shared" si="289"/>
        <v>152</v>
      </c>
      <c r="DX381" s="14" t="str">
        <f t="shared" si="290"/>
        <v>AtkExt</v>
      </c>
      <c r="DY381" s="14">
        <f t="shared" si="291"/>
        <v>269</v>
      </c>
      <c r="DZ381" s="14">
        <f t="shared" si="292"/>
        <v>13.4</v>
      </c>
      <c r="EA381" s="14" t="str">
        <f t="shared" si="293"/>
        <v>DefExt</v>
      </c>
      <c r="EB381" s="14">
        <f t="shared" si="294"/>
        <v>169</v>
      </c>
      <c r="EC381" s="14">
        <f t="shared" si="295"/>
        <v>8.5</v>
      </c>
      <c r="ED381" s="14">
        <f t="shared" si="296"/>
        <v>20</v>
      </c>
      <c r="EE381" s="14">
        <f t="shared" si="297"/>
        <v>5</v>
      </c>
      <c r="EF381" s="14">
        <f t="shared" si="298"/>
        <v>15</v>
      </c>
      <c r="EG381" s="25" t="s">
        <v>509</v>
      </c>
      <c r="EH381" s="14">
        <f t="shared" si="299"/>
        <v>400</v>
      </c>
    </row>
    <row r="382" spans="100:138" ht="16.5" x14ac:dyDescent="0.2">
      <c r="CV382" s="13">
        <v>378</v>
      </c>
      <c r="CW382" s="14">
        <f t="shared" si="265"/>
        <v>51</v>
      </c>
      <c r="CX382" s="14">
        <f t="shared" si="266"/>
        <v>1</v>
      </c>
      <c r="CY382" s="14">
        <f t="shared" si="267"/>
        <v>8</v>
      </c>
      <c r="CZ382" s="14">
        <f t="shared" si="268"/>
        <v>5</v>
      </c>
      <c r="DA382" s="14">
        <f t="shared" si="269"/>
        <v>2054018</v>
      </c>
      <c r="DB382" s="13" t="str">
        <f t="shared" si="270"/>
        <v>90级寄灵人橙色-戒指</v>
      </c>
      <c r="DC382" s="14">
        <f t="shared" si="271"/>
        <v>1</v>
      </c>
      <c r="DD382" s="14">
        <f t="shared" si="272"/>
        <v>4</v>
      </c>
      <c r="DE382" s="14">
        <f t="shared" si="273"/>
        <v>80</v>
      </c>
      <c r="DF382" s="14">
        <f t="shared" si="274"/>
        <v>80</v>
      </c>
      <c r="DG382" s="14">
        <f t="shared" si="275"/>
        <v>8</v>
      </c>
      <c r="DH382" s="14" t="str">
        <f t="shared" si="276"/>
        <v/>
      </c>
      <c r="DI382" s="14">
        <f t="shared" si="285"/>
        <v>151</v>
      </c>
      <c r="DJ382" s="14">
        <f t="shared" si="277"/>
        <v>269</v>
      </c>
      <c r="DK382" s="14">
        <f t="shared" si="278"/>
        <v>0</v>
      </c>
      <c r="DL382" s="14">
        <f t="shared" si="279"/>
        <v>1680</v>
      </c>
      <c r="DM382" s="14">
        <f t="shared" si="280"/>
        <v>13.4</v>
      </c>
      <c r="DN382" s="14">
        <f t="shared" si="281"/>
        <v>0</v>
      </c>
      <c r="DO382" s="14">
        <f t="shared" si="282"/>
        <v>84</v>
      </c>
      <c r="DP382" s="14">
        <f t="shared" si="286"/>
        <v>20</v>
      </c>
      <c r="DQ382" s="14">
        <f t="shared" si="287"/>
        <v>5</v>
      </c>
      <c r="DR382" s="14">
        <f t="shared" si="288"/>
        <v>15</v>
      </c>
      <c r="DU382" s="14">
        <f t="shared" si="283"/>
        <v>1</v>
      </c>
      <c r="DV382" s="14">
        <f t="shared" si="284"/>
        <v>3</v>
      </c>
      <c r="DW382" s="14">
        <f t="shared" si="289"/>
        <v>151</v>
      </c>
      <c r="DX382" s="14" t="str">
        <f t="shared" si="290"/>
        <v>AtkExt</v>
      </c>
      <c r="DY382" s="14">
        <f t="shared" si="291"/>
        <v>269</v>
      </c>
      <c r="DZ382" s="14">
        <f t="shared" si="292"/>
        <v>13.4</v>
      </c>
      <c r="EA382" s="14" t="str">
        <f t="shared" si="293"/>
        <v>HPExt</v>
      </c>
      <c r="EB382" s="14">
        <f t="shared" si="294"/>
        <v>1680</v>
      </c>
      <c r="EC382" s="14">
        <f t="shared" si="295"/>
        <v>84</v>
      </c>
      <c r="ED382" s="14">
        <f t="shared" si="296"/>
        <v>20</v>
      </c>
      <c r="EE382" s="14">
        <f t="shared" si="297"/>
        <v>5</v>
      </c>
      <c r="EF382" s="14">
        <f t="shared" si="298"/>
        <v>15</v>
      </c>
      <c r="EG382" s="25" t="s">
        <v>509</v>
      </c>
      <c r="EH382" s="14">
        <f t="shared" si="299"/>
        <v>400</v>
      </c>
    </row>
    <row r="383" spans="100:138" ht="16.5" x14ac:dyDescent="0.2">
      <c r="CV383" s="13">
        <v>379</v>
      </c>
      <c r="CW383" s="14">
        <f t="shared" si="265"/>
        <v>52</v>
      </c>
      <c r="CX383" s="14">
        <f t="shared" si="266"/>
        <v>2</v>
      </c>
      <c r="CY383" s="14">
        <f t="shared" si="267"/>
        <v>1</v>
      </c>
      <c r="CZ383" s="14">
        <f t="shared" si="268"/>
        <v>5</v>
      </c>
      <c r="DA383" s="14">
        <f t="shared" si="269"/>
        <v>2054021</v>
      </c>
      <c r="DB383" s="13" t="str">
        <f t="shared" si="270"/>
        <v>90级守护灵橙色-武器</v>
      </c>
      <c r="DC383" s="14">
        <f t="shared" si="271"/>
        <v>2</v>
      </c>
      <c r="DD383" s="14">
        <f t="shared" si="272"/>
        <v>4</v>
      </c>
      <c r="DE383" s="14">
        <f t="shared" si="273"/>
        <v>60</v>
      </c>
      <c r="DF383" s="14">
        <f t="shared" si="274"/>
        <v>60</v>
      </c>
      <c r="DG383" s="14">
        <f t="shared" si="275"/>
        <v>1</v>
      </c>
      <c r="DH383" s="14" t="str">
        <f t="shared" si="276"/>
        <v/>
      </c>
      <c r="DI383" s="14">
        <f t="shared" si="285"/>
        <v>157</v>
      </c>
      <c r="DJ383" s="14">
        <f t="shared" si="277"/>
        <v>513</v>
      </c>
      <c r="DK383" s="14">
        <f t="shared" si="278"/>
        <v>0</v>
      </c>
      <c r="DL383" s="14">
        <f t="shared" si="279"/>
        <v>0</v>
      </c>
      <c r="DM383" s="14">
        <f t="shared" si="280"/>
        <v>31.5</v>
      </c>
      <c r="DN383" s="14">
        <f t="shared" si="281"/>
        <v>0</v>
      </c>
      <c r="DO383" s="14">
        <f t="shared" si="282"/>
        <v>0</v>
      </c>
      <c r="DP383" s="14">
        <f t="shared" si="286"/>
        <v>20</v>
      </c>
      <c r="DQ383" s="14">
        <f t="shared" si="287"/>
        <v>5</v>
      </c>
      <c r="DR383" s="14">
        <f t="shared" si="288"/>
        <v>25</v>
      </c>
      <c r="DU383" s="14">
        <f t="shared" si="283"/>
        <v>1</v>
      </c>
      <c r="DV383" s="14">
        <f t="shared" si="284"/>
        <v>0</v>
      </c>
      <c r="DW383" s="14">
        <f t="shared" si="289"/>
        <v>157</v>
      </c>
      <c r="DX383" s="14" t="str">
        <f t="shared" si="290"/>
        <v>AtkExt</v>
      </c>
      <c r="DY383" s="14">
        <f t="shared" si="291"/>
        <v>513</v>
      </c>
      <c r="DZ383" s="14">
        <f t="shared" si="292"/>
        <v>31.5</v>
      </c>
      <c r="EA383" s="14" t="str">
        <f t="shared" si="293"/>
        <v/>
      </c>
      <c r="EB383" s="14" t="str">
        <f t="shared" si="294"/>
        <v/>
      </c>
      <c r="EC383" s="14" t="str">
        <f t="shared" si="295"/>
        <v/>
      </c>
      <c r="ED383" s="14">
        <f t="shared" si="296"/>
        <v>20</v>
      </c>
      <c r="EE383" s="14">
        <f t="shared" si="297"/>
        <v>5</v>
      </c>
      <c r="EF383" s="14">
        <f t="shared" si="298"/>
        <v>25</v>
      </c>
      <c r="EG383" s="25" t="s">
        <v>509</v>
      </c>
      <c r="EH383" s="14">
        <f t="shared" si="299"/>
        <v>400</v>
      </c>
    </row>
    <row r="384" spans="100:138" ht="16.5" x14ac:dyDescent="0.2">
      <c r="CV384" s="13">
        <v>380</v>
      </c>
      <c r="CW384" s="14">
        <f t="shared" si="265"/>
        <v>52</v>
      </c>
      <c r="CX384" s="14">
        <f t="shared" si="266"/>
        <v>2</v>
      </c>
      <c r="CY384" s="14">
        <f t="shared" si="267"/>
        <v>2</v>
      </c>
      <c r="CZ384" s="14">
        <f t="shared" si="268"/>
        <v>5</v>
      </c>
      <c r="DA384" s="14">
        <f t="shared" si="269"/>
        <v>2054022</v>
      </c>
      <c r="DB384" s="13" t="str">
        <f t="shared" si="270"/>
        <v>90级守护灵橙色-头盔</v>
      </c>
      <c r="DC384" s="14">
        <f t="shared" si="271"/>
        <v>2</v>
      </c>
      <c r="DD384" s="14">
        <f t="shared" si="272"/>
        <v>4</v>
      </c>
      <c r="DE384" s="14">
        <f t="shared" si="273"/>
        <v>60</v>
      </c>
      <c r="DF384" s="14">
        <f t="shared" si="274"/>
        <v>60</v>
      </c>
      <c r="DG384" s="14">
        <f t="shared" si="275"/>
        <v>2</v>
      </c>
      <c r="DH384" s="14" t="str">
        <f t="shared" si="276"/>
        <v/>
      </c>
      <c r="DI384" s="14">
        <f t="shared" si="285"/>
        <v>79</v>
      </c>
      <c r="DJ384" s="14">
        <f t="shared" si="277"/>
        <v>0</v>
      </c>
      <c r="DK384" s="14">
        <f t="shared" si="278"/>
        <v>129</v>
      </c>
      <c r="DL384" s="14">
        <f t="shared" si="279"/>
        <v>0</v>
      </c>
      <c r="DM384" s="14">
        <f t="shared" si="280"/>
        <v>0</v>
      </c>
      <c r="DN384" s="14">
        <f t="shared" si="281"/>
        <v>7.95</v>
      </c>
      <c r="DO384" s="14">
        <f t="shared" si="282"/>
        <v>0</v>
      </c>
      <c r="DP384" s="14">
        <f t="shared" si="286"/>
        <v>20</v>
      </c>
      <c r="DQ384" s="14">
        <f t="shared" si="287"/>
        <v>5</v>
      </c>
      <c r="DR384" s="14">
        <f t="shared" si="288"/>
        <v>25</v>
      </c>
      <c r="DU384" s="14">
        <f t="shared" si="283"/>
        <v>2</v>
      </c>
      <c r="DV384" s="14">
        <f t="shared" si="284"/>
        <v>0</v>
      </c>
      <c r="DW384" s="14">
        <f t="shared" si="289"/>
        <v>79</v>
      </c>
      <c r="DX384" s="14" t="str">
        <f t="shared" si="290"/>
        <v>DefExt</v>
      </c>
      <c r="DY384" s="14">
        <f t="shared" si="291"/>
        <v>129</v>
      </c>
      <c r="DZ384" s="14">
        <f t="shared" si="292"/>
        <v>7.95</v>
      </c>
      <c r="EA384" s="14" t="str">
        <f t="shared" si="293"/>
        <v/>
      </c>
      <c r="EB384" s="14" t="str">
        <f t="shared" si="294"/>
        <v/>
      </c>
      <c r="EC384" s="14" t="str">
        <f t="shared" si="295"/>
        <v/>
      </c>
      <c r="ED384" s="14">
        <f t="shared" si="296"/>
        <v>20</v>
      </c>
      <c r="EE384" s="14">
        <f t="shared" si="297"/>
        <v>5</v>
      </c>
      <c r="EF384" s="14">
        <f t="shared" si="298"/>
        <v>25</v>
      </c>
      <c r="EG384" s="25" t="s">
        <v>509</v>
      </c>
      <c r="EH384" s="14">
        <f t="shared" si="299"/>
        <v>400</v>
      </c>
    </row>
    <row r="385" spans="100:138" ht="16.5" x14ac:dyDescent="0.2">
      <c r="CV385" s="13">
        <v>381</v>
      </c>
      <c r="CW385" s="14">
        <f t="shared" si="265"/>
        <v>52</v>
      </c>
      <c r="CX385" s="14">
        <f t="shared" si="266"/>
        <v>2</v>
      </c>
      <c r="CY385" s="14">
        <f t="shared" si="267"/>
        <v>3</v>
      </c>
      <c r="CZ385" s="14">
        <f t="shared" si="268"/>
        <v>5</v>
      </c>
      <c r="DA385" s="14">
        <f t="shared" si="269"/>
        <v>2054023</v>
      </c>
      <c r="DB385" s="13" t="str">
        <f t="shared" si="270"/>
        <v>90级守护灵橙色-肩甲</v>
      </c>
      <c r="DC385" s="14">
        <f t="shared" si="271"/>
        <v>2</v>
      </c>
      <c r="DD385" s="14">
        <f t="shared" si="272"/>
        <v>4</v>
      </c>
      <c r="DE385" s="14">
        <f t="shared" si="273"/>
        <v>60</v>
      </c>
      <c r="DF385" s="14">
        <f t="shared" si="274"/>
        <v>60</v>
      </c>
      <c r="DG385" s="14">
        <f t="shared" si="275"/>
        <v>3</v>
      </c>
      <c r="DH385" s="14" t="str">
        <f t="shared" si="276"/>
        <v/>
      </c>
      <c r="DI385" s="14">
        <f t="shared" si="285"/>
        <v>118</v>
      </c>
      <c r="DJ385" s="14">
        <f t="shared" si="277"/>
        <v>0</v>
      </c>
      <c r="DK385" s="14">
        <f t="shared" si="278"/>
        <v>65</v>
      </c>
      <c r="DL385" s="14">
        <f t="shared" si="279"/>
        <v>1280</v>
      </c>
      <c r="DM385" s="14">
        <f t="shared" si="280"/>
        <v>0</v>
      </c>
      <c r="DN385" s="14">
        <f t="shared" si="281"/>
        <v>3.98</v>
      </c>
      <c r="DO385" s="14">
        <f t="shared" si="282"/>
        <v>78.83</v>
      </c>
      <c r="DP385" s="14">
        <f t="shared" si="286"/>
        <v>20</v>
      </c>
      <c r="DQ385" s="14">
        <f t="shared" si="287"/>
        <v>5</v>
      </c>
      <c r="DR385" s="14">
        <f t="shared" si="288"/>
        <v>25</v>
      </c>
      <c r="DU385" s="14">
        <f t="shared" si="283"/>
        <v>2</v>
      </c>
      <c r="DV385" s="14">
        <f t="shared" si="284"/>
        <v>3</v>
      </c>
      <c r="DW385" s="14">
        <f t="shared" si="289"/>
        <v>118</v>
      </c>
      <c r="DX385" s="14" t="str">
        <f t="shared" si="290"/>
        <v>DefExt</v>
      </c>
      <c r="DY385" s="14">
        <f t="shared" si="291"/>
        <v>65</v>
      </c>
      <c r="DZ385" s="14">
        <f t="shared" si="292"/>
        <v>3.98</v>
      </c>
      <c r="EA385" s="14" t="str">
        <f t="shared" si="293"/>
        <v>HPExt</v>
      </c>
      <c r="EB385" s="14">
        <f t="shared" si="294"/>
        <v>1280</v>
      </c>
      <c r="EC385" s="14">
        <f t="shared" si="295"/>
        <v>78.83</v>
      </c>
      <c r="ED385" s="14">
        <f t="shared" si="296"/>
        <v>20</v>
      </c>
      <c r="EE385" s="14">
        <f t="shared" si="297"/>
        <v>5</v>
      </c>
      <c r="EF385" s="14">
        <f t="shared" si="298"/>
        <v>25</v>
      </c>
      <c r="EG385" s="25" t="s">
        <v>509</v>
      </c>
      <c r="EH385" s="14">
        <f t="shared" si="299"/>
        <v>400</v>
      </c>
    </row>
    <row r="386" spans="100:138" ht="16.5" x14ac:dyDescent="0.2">
      <c r="CV386" s="13">
        <v>382</v>
      </c>
      <c r="CW386" s="14">
        <f t="shared" si="265"/>
        <v>52</v>
      </c>
      <c r="CX386" s="14">
        <f t="shared" si="266"/>
        <v>2</v>
      </c>
      <c r="CY386" s="14">
        <f t="shared" si="267"/>
        <v>4</v>
      </c>
      <c r="CZ386" s="14">
        <f t="shared" si="268"/>
        <v>5</v>
      </c>
      <c r="DA386" s="14">
        <f t="shared" si="269"/>
        <v>2054024</v>
      </c>
      <c r="DB386" s="13" t="str">
        <f t="shared" si="270"/>
        <v>90级守护灵橙色-衣服</v>
      </c>
      <c r="DC386" s="14">
        <f t="shared" si="271"/>
        <v>2</v>
      </c>
      <c r="DD386" s="14">
        <f t="shared" si="272"/>
        <v>4</v>
      </c>
      <c r="DE386" s="14">
        <f t="shared" si="273"/>
        <v>60</v>
      </c>
      <c r="DF386" s="14">
        <f t="shared" si="274"/>
        <v>60</v>
      </c>
      <c r="DG386" s="14">
        <f t="shared" si="275"/>
        <v>4</v>
      </c>
      <c r="DH386" s="14" t="str">
        <f t="shared" si="276"/>
        <v/>
      </c>
      <c r="DI386" s="14">
        <f t="shared" si="285"/>
        <v>79</v>
      </c>
      <c r="DJ386" s="14">
        <f t="shared" si="277"/>
        <v>0</v>
      </c>
      <c r="DK386" s="14">
        <f t="shared" si="278"/>
        <v>129</v>
      </c>
      <c r="DL386" s="14">
        <f t="shared" si="279"/>
        <v>0</v>
      </c>
      <c r="DM386" s="14">
        <f t="shared" si="280"/>
        <v>0</v>
      </c>
      <c r="DN386" s="14">
        <f t="shared" si="281"/>
        <v>7.95</v>
      </c>
      <c r="DO386" s="14">
        <f t="shared" si="282"/>
        <v>0</v>
      </c>
      <c r="DP386" s="14">
        <f t="shared" si="286"/>
        <v>20</v>
      </c>
      <c r="DQ386" s="14">
        <f t="shared" si="287"/>
        <v>5</v>
      </c>
      <c r="DR386" s="14">
        <f t="shared" si="288"/>
        <v>25</v>
      </c>
      <c r="DU386" s="14">
        <f t="shared" si="283"/>
        <v>2</v>
      </c>
      <c r="DV386" s="14">
        <f t="shared" si="284"/>
        <v>0</v>
      </c>
      <c r="DW386" s="14">
        <f t="shared" si="289"/>
        <v>79</v>
      </c>
      <c r="DX386" s="14" t="str">
        <f t="shared" si="290"/>
        <v>DefExt</v>
      </c>
      <c r="DY386" s="14">
        <f t="shared" si="291"/>
        <v>129</v>
      </c>
      <c r="DZ386" s="14">
        <f t="shared" si="292"/>
        <v>7.95</v>
      </c>
      <c r="EA386" s="14" t="str">
        <f t="shared" si="293"/>
        <v/>
      </c>
      <c r="EB386" s="14" t="str">
        <f t="shared" si="294"/>
        <v/>
      </c>
      <c r="EC386" s="14" t="str">
        <f t="shared" si="295"/>
        <v/>
      </c>
      <c r="ED386" s="14">
        <f t="shared" si="296"/>
        <v>20</v>
      </c>
      <c r="EE386" s="14">
        <f t="shared" si="297"/>
        <v>5</v>
      </c>
      <c r="EF386" s="14">
        <f t="shared" si="298"/>
        <v>25</v>
      </c>
      <c r="EG386" s="25" t="s">
        <v>509</v>
      </c>
      <c r="EH386" s="14">
        <f t="shared" si="299"/>
        <v>400</v>
      </c>
    </row>
    <row r="387" spans="100:138" ht="16.5" x14ac:dyDescent="0.2">
      <c r="CV387" s="13">
        <v>383</v>
      </c>
      <c r="CW387" s="14">
        <f t="shared" si="265"/>
        <v>52</v>
      </c>
      <c r="CX387" s="14">
        <f t="shared" si="266"/>
        <v>2</v>
      </c>
      <c r="CY387" s="14">
        <f t="shared" si="267"/>
        <v>5</v>
      </c>
      <c r="CZ387" s="14">
        <f t="shared" si="268"/>
        <v>5</v>
      </c>
      <c r="DA387" s="14">
        <f t="shared" si="269"/>
        <v>2054025</v>
      </c>
      <c r="DB387" s="13" t="str">
        <f t="shared" si="270"/>
        <v>90级守护灵橙色-鞋子</v>
      </c>
      <c r="DC387" s="14">
        <f t="shared" si="271"/>
        <v>2</v>
      </c>
      <c r="DD387" s="14">
        <f t="shared" si="272"/>
        <v>4</v>
      </c>
      <c r="DE387" s="14">
        <f t="shared" si="273"/>
        <v>60</v>
      </c>
      <c r="DF387" s="14">
        <f t="shared" si="274"/>
        <v>60</v>
      </c>
      <c r="DG387" s="14">
        <f t="shared" si="275"/>
        <v>5</v>
      </c>
      <c r="DH387" s="14" t="str">
        <f t="shared" si="276"/>
        <v/>
      </c>
      <c r="DI387" s="14">
        <f t="shared" si="285"/>
        <v>157</v>
      </c>
      <c r="DJ387" s="14">
        <f t="shared" si="277"/>
        <v>0</v>
      </c>
      <c r="DK387" s="14">
        <f t="shared" si="278"/>
        <v>0</v>
      </c>
      <c r="DL387" s="14">
        <f t="shared" si="279"/>
        <v>2561</v>
      </c>
      <c r="DM387" s="14">
        <f t="shared" si="280"/>
        <v>0</v>
      </c>
      <c r="DN387" s="14">
        <f t="shared" si="281"/>
        <v>0</v>
      </c>
      <c r="DO387" s="14">
        <f t="shared" si="282"/>
        <v>157.65</v>
      </c>
      <c r="DP387" s="14">
        <f t="shared" si="286"/>
        <v>20</v>
      </c>
      <c r="DQ387" s="14">
        <f t="shared" si="287"/>
        <v>5</v>
      </c>
      <c r="DR387" s="14">
        <f t="shared" si="288"/>
        <v>25</v>
      </c>
      <c r="DU387" s="14">
        <f t="shared" si="283"/>
        <v>3</v>
      </c>
      <c r="DV387" s="14">
        <f t="shared" si="284"/>
        <v>0</v>
      </c>
      <c r="DW387" s="14">
        <f t="shared" si="289"/>
        <v>157</v>
      </c>
      <c r="DX387" s="14" t="str">
        <f t="shared" si="290"/>
        <v>HPExt</v>
      </c>
      <c r="DY387" s="14">
        <f t="shared" si="291"/>
        <v>2561</v>
      </c>
      <c r="DZ387" s="14">
        <f t="shared" si="292"/>
        <v>157.65</v>
      </c>
      <c r="EA387" s="14" t="str">
        <f t="shared" si="293"/>
        <v/>
      </c>
      <c r="EB387" s="14" t="str">
        <f t="shared" si="294"/>
        <v/>
      </c>
      <c r="EC387" s="14" t="str">
        <f t="shared" si="295"/>
        <v/>
      </c>
      <c r="ED387" s="14">
        <f t="shared" si="296"/>
        <v>20</v>
      </c>
      <c r="EE387" s="14">
        <f t="shared" si="297"/>
        <v>5</v>
      </c>
      <c r="EF387" s="14">
        <f t="shared" si="298"/>
        <v>25</v>
      </c>
      <c r="EG387" s="25" t="s">
        <v>509</v>
      </c>
      <c r="EH387" s="14">
        <f t="shared" si="299"/>
        <v>400</v>
      </c>
    </row>
    <row r="388" spans="100:138" ht="16.5" x14ac:dyDescent="0.2">
      <c r="CV388" s="13">
        <v>384</v>
      </c>
      <c r="CW388" s="14">
        <f t="shared" si="265"/>
        <v>52</v>
      </c>
      <c r="CX388" s="14">
        <f t="shared" si="266"/>
        <v>2</v>
      </c>
      <c r="CY388" s="14">
        <f t="shared" si="267"/>
        <v>6</v>
      </c>
      <c r="CZ388" s="14">
        <f t="shared" si="268"/>
        <v>5</v>
      </c>
      <c r="DA388" s="14">
        <f t="shared" si="269"/>
        <v>2054026</v>
      </c>
      <c r="DB388" s="13" t="str">
        <f t="shared" si="270"/>
        <v>90级守护灵橙色-护手</v>
      </c>
      <c r="DC388" s="14">
        <f t="shared" si="271"/>
        <v>2</v>
      </c>
      <c r="DD388" s="14">
        <f t="shared" si="272"/>
        <v>4</v>
      </c>
      <c r="DE388" s="14">
        <f t="shared" si="273"/>
        <v>60</v>
      </c>
      <c r="DF388" s="14">
        <f t="shared" si="274"/>
        <v>60</v>
      </c>
      <c r="DG388" s="14">
        <f t="shared" si="275"/>
        <v>6</v>
      </c>
      <c r="DH388" s="14" t="str">
        <f t="shared" si="276"/>
        <v/>
      </c>
      <c r="DI388" s="14">
        <f t="shared" si="285"/>
        <v>157</v>
      </c>
      <c r="DJ388" s="14">
        <f t="shared" si="277"/>
        <v>0</v>
      </c>
      <c r="DK388" s="14">
        <f t="shared" si="278"/>
        <v>0</v>
      </c>
      <c r="DL388" s="14">
        <f t="shared" si="279"/>
        <v>2561</v>
      </c>
      <c r="DM388" s="14">
        <f t="shared" si="280"/>
        <v>0</v>
      </c>
      <c r="DN388" s="14">
        <f t="shared" si="281"/>
        <v>0</v>
      </c>
      <c r="DO388" s="14">
        <f t="shared" si="282"/>
        <v>157.65</v>
      </c>
      <c r="DP388" s="14">
        <f t="shared" si="286"/>
        <v>20</v>
      </c>
      <c r="DQ388" s="14">
        <f t="shared" si="287"/>
        <v>5</v>
      </c>
      <c r="DR388" s="14">
        <f t="shared" si="288"/>
        <v>25</v>
      </c>
      <c r="DU388" s="14">
        <f t="shared" si="283"/>
        <v>3</v>
      </c>
      <c r="DV388" s="14">
        <f t="shared" si="284"/>
        <v>0</v>
      </c>
      <c r="DW388" s="14">
        <f t="shared" si="289"/>
        <v>157</v>
      </c>
      <c r="DX388" s="14" t="str">
        <f t="shared" si="290"/>
        <v>HPExt</v>
      </c>
      <c r="DY388" s="14">
        <f t="shared" si="291"/>
        <v>2561</v>
      </c>
      <c r="DZ388" s="14">
        <f t="shared" si="292"/>
        <v>157.65</v>
      </c>
      <c r="EA388" s="14" t="str">
        <f t="shared" si="293"/>
        <v/>
      </c>
      <c r="EB388" s="14" t="str">
        <f t="shared" si="294"/>
        <v/>
      </c>
      <c r="EC388" s="14" t="str">
        <f t="shared" si="295"/>
        <v/>
      </c>
      <c r="ED388" s="14">
        <f t="shared" si="296"/>
        <v>20</v>
      </c>
      <c r="EE388" s="14">
        <f t="shared" si="297"/>
        <v>5</v>
      </c>
      <c r="EF388" s="14">
        <f t="shared" si="298"/>
        <v>25</v>
      </c>
      <c r="EG388" s="25" t="s">
        <v>509</v>
      </c>
      <c r="EH388" s="14">
        <f t="shared" si="299"/>
        <v>400</v>
      </c>
    </row>
    <row r="389" spans="100:138" ht="16.5" x14ac:dyDescent="0.2">
      <c r="CV389" s="13">
        <v>385</v>
      </c>
      <c r="CW389" s="14">
        <f t="shared" ref="CW389:CW452" si="300">MATCH(CV389-1,$CK$5:$CK$91,1)</f>
        <v>52</v>
      </c>
      <c r="CX389" s="14">
        <f t="shared" ref="CX389:CX452" si="301">INDEX($CF$6:$CF$91,CW389)</f>
        <v>2</v>
      </c>
      <c r="CY389" s="14">
        <f t="shared" ref="CY389:CY452" si="302">CV389-INDEX($CK$5:$CK$91,CW389)</f>
        <v>7</v>
      </c>
      <c r="CZ389" s="14">
        <f t="shared" ref="CZ389:CZ452" si="303">INDEX($CB$6:$CB$91,CW389)</f>
        <v>5</v>
      </c>
      <c r="DA389" s="14">
        <f t="shared" ref="DA389:DA452" si="304">INDEX($CG$6:$CG$91,CW389)+DG389</f>
        <v>2054027</v>
      </c>
      <c r="DB389" s="13" t="str">
        <f t="shared" ref="DB389:DB452" si="305">INDEX($CH$6:$CH$91,CW389)&amp;"-"&amp;INDEX($CL$3:$CS$3,DG389)</f>
        <v>90级守护灵橙色-项链</v>
      </c>
      <c r="DC389" s="14">
        <f t="shared" ref="DC389:DC452" si="306">INDEX($CE$6:$CE$91,CW389)</f>
        <v>2</v>
      </c>
      <c r="DD389" s="14">
        <f t="shared" ref="DD389:DD452" si="307">INDEX($CD$6:$CD$91,CW389)</f>
        <v>4</v>
      </c>
      <c r="DE389" s="14">
        <f t="shared" ref="DE389:DE452" si="308">INDEX($E$5:$E$18,(DC389-1)*6+CZ389)</f>
        <v>60</v>
      </c>
      <c r="DF389" s="14">
        <f t="shared" ref="DF389:DF452" si="309">INDEX($E$5:$E$18,(DC389-1)*6+CZ389)</f>
        <v>60</v>
      </c>
      <c r="DG389" s="14">
        <f t="shared" ref="DG389:DG452" si="310">INDEX($CL$6:$CS$91,CW389,CY389)</f>
        <v>7</v>
      </c>
      <c r="DH389" s="14" t="str">
        <f t="shared" ref="DH389:DH452" si="311">IF(INDEX($CI$6:$CI$91,CW389)&gt;0,INDEX($CI$6:$CI$91,CW389),"")</f>
        <v/>
      </c>
      <c r="DI389" s="14">
        <f t="shared" si="285"/>
        <v>118</v>
      </c>
      <c r="DJ389" s="14">
        <f t="shared" ref="DJ389:DJ452" si="312">ROUND(INDEX(M$5:M$18,($DC389-1)*6+$CZ389)*INDEX(AH$5:AH$12,$DG389)*INDEX($AQ$5:$AQ$8,$DD389),0)</f>
        <v>171</v>
      </c>
      <c r="DK389" s="14">
        <f t="shared" ref="DK389:DK452" si="313">ROUND(INDEX(N$5:N$18,($DC389-1)*6+$CZ389)*INDEX(AI$5:AI$12,$DG389)*INDEX($AQ$5:$AQ$8,$DD389),0)</f>
        <v>108</v>
      </c>
      <c r="DL389" s="14">
        <f t="shared" ref="DL389:DL452" si="314">ROUND(INDEX(O$5:O$18,($DC389-1)*6+$CZ389)*INDEX(AJ$5:AJ$12,$DG389)*INDEX($AQ$5:$AQ$8,$DD389),0)</f>
        <v>0</v>
      </c>
      <c r="DM389" s="14">
        <f t="shared" ref="DM389:DM452" si="315">ROUND(INDEX(S$5:S$18,($DC389-1)*6+$CZ389)*INDEX(AH$5:AH$12,$DG389) * INDEX($AQ$5:$AQ$8,$DD389),2)</f>
        <v>10.5</v>
      </c>
      <c r="DN389" s="14">
        <f t="shared" ref="DN389:DN452" si="316">ROUND(INDEX(T$5:T$18,($DC389-1)*6+$CZ389)*INDEX(AI$5:AI$12,$DG389) * INDEX($AQ$5:$AQ$8,$DD389),2)</f>
        <v>6.63</v>
      </c>
      <c r="DO389" s="14">
        <f t="shared" ref="DO389:DO452" si="317">ROUND(INDEX(U$5:U$18,($DC389-1)*6+$CZ389)*INDEX(AJ$5:AJ$12,$DG389) * INDEX($AQ$5:$AQ$8,$DD389),2)</f>
        <v>0</v>
      </c>
      <c r="DP389" s="14">
        <f t="shared" si="286"/>
        <v>20</v>
      </c>
      <c r="DQ389" s="14">
        <f t="shared" si="287"/>
        <v>5</v>
      </c>
      <c r="DR389" s="14">
        <f t="shared" si="288"/>
        <v>25</v>
      </c>
      <c r="DU389" s="14">
        <f t="shared" ref="DU389:DU452" si="318">INDEX(AK$5:AK$12,$DG389)</f>
        <v>1</v>
      </c>
      <c r="DV389" s="14">
        <f t="shared" ref="DV389:DV452" si="319">INDEX(AL$5:AL$12,$DG389)</f>
        <v>2</v>
      </c>
      <c r="DW389" s="14">
        <f t="shared" si="289"/>
        <v>118</v>
      </c>
      <c r="DX389" s="14" t="str">
        <f t="shared" si="290"/>
        <v>AtkExt</v>
      </c>
      <c r="DY389" s="14">
        <f t="shared" si="291"/>
        <v>171</v>
      </c>
      <c r="DZ389" s="14">
        <f t="shared" si="292"/>
        <v>10.5</v>
      </c>
      <c r="EA389" s="14" t="str">
        <f t="shared" si="293"/>
        <v>DefExt</v>
      </c>
      <c r="EB389" s="14">
        <f t="shared" si="294"/>
        <v>108</v>
      </c>
      <c r="EC389" s="14">
        <f t="shared" si="295"/>
        <v>6.63</v>
      </c>
      <c r="ED389" s="14">
        <f t="shared" si="296"/>
        <v>20</v>
      </c>
      <c r="EE389" s="14">
        <f t="shared" si="297"/>
        <v>5</v>
      </c>
      <c r="EF389" s="14">
        <f t="shared" si="298"/>
        <v>25</v>
      </c>
      <c r="EG389" s="25" t="s">
        <v>509</v>
      </c>
      <c r="EH389" s="14">
        <f t="shared" si="299"/>
        <v>400</v>
      </c>
    </row>
    <row r="390" spans="100:138" ht="16.5" x14ac:dyDescent="0.2">
      <c r="CV390" s="13">
        <v>386</v>
      </c>
      <c r="CW390" s="14">
        <f t="shared" si="300"/>
        <v>52</v>
      </c>
      <c r="CX390" s="14">
        <f t="shared" si="301"/>
        <v>2</v>
      </c>
      <c r="CY390" s="14">
        <f t="shared" si="302"/>
        <v>8</v>
      </c>
      <c r="CZ390" s="14">
        <f t="shared" si="303"/>
        <v>5</v>
      </c>
      <c r="DA390" s="14">
        <f t="shared" si="304"/>
        <v>2054028</v>
      </c>
      <c r="DB390" s="13" t="str">
        <f t="shared" si="305"/>
        <v>90级守护灵橙色-戒指</v>
      </c>
      <c r="DC390" s="14">
        <f t="shared" si="306"/>
        <v>2</v>
      </c>
      <c r="DD390" s="14">
        <f t="shared" si="307"/>
        <v>4</v>
      </c>
      <c r="DE390" s="14">
        <f t="shared" si="308"/>
        <v>60</v>
      </c>
      <c r="DF390" s="14">
        <f t="shared" si="309"/>
        <v>60</v>
      </c>
      <c r="DG390" s="14">
        <f t="shared" si="310"/>
        <v>8</v>
      </c>
      <c r="DH390" s="14" t="str">
        <f t="shared" si="311"/>
        <v/>
      </c>
      <c r="DI390" s="14">
        <f t="shared" ref="DI390:DI453" si="320">INT(SUMPRODUCT($DM$3:$DO$3,DM390:DO390)*IF(DH390="",1,1.5))</f>
        <v>183</v>
      </c>
      <c r="DJ390" s="14">
        <f t="shared" si="312"/>
        <v>171</v>
      </c>
      <c r="DK390" s="14">
        <f t="shared" si="313"/>
        <v>0</v>
      </c>
      <c r="DL390" s="14">
        <f t="shared" si="314"/>
        <v>2134</v>
      </c>
      <c r="DM390" s="14">
        <f t="shared" si="315"/>
        <v>10.5</v>
      </c>
      <c r="DN390" s="14">
        <f t="shared" si="316"/>
        <v>0</v>
      </c>
      <c r="DO390" s="14">
        <f t="shared" si="317"/>
        <v>131.38</v>
      </c>
      <c r="DP390" s="14">
        <f t="shared" ref="DP390:DP453" si="321">(CZ390-1)*4+DD390</f>
        <v>20</v>
      </c>
      <c r="DQ390" s="14">
        <f t="shared" ref="DQ390:DQ453" si="322">INDEX($BV$5:$BY$16,CZ390,DD390)</f>
        <v>5</v>
      </c>
      <c r="DR390" s="14">
        <f t="shared" ref="DR390:DR453" si="323">DC390*10+CZ390</f>
        <v>25</v>
      </c>
      <c r="DU390" s="14">
        <f t="shared" si="318"/>
        <v>1</v>
      </c>
      <c r="DV390" s="14">
        <f t="shared" si="319"/>
        <v>3</v>
      </c>
      <c r="DW390" s="14">
        <f t="shared" ref="DW390:DW453" si="324">DI390</f>
        <v>183</v>
      </c>
      <c r="DX390" s="14" t="str">
        <f t="shared" ref="DX390:DX453" si="325">INDEX($AF$3:$AH$3,DU390)</f>
        <v>AtkExt</v>
      </c>
      <c r="DY390" s="14">
        <f t="shared" ref="DY390:DY453" si="326">INDEX(DJ390:DL390,DU390)</f>
        <v>171</v>
      </c>
      <c r="DZ390" s="14">
        <f t="shared" ref="DZ390:DZ453" si="327">INDEX(DM390:DO390,DU390)</f>
        <v>10.5</v>
      </c>
      <c r="EA390" s="14" t="str">
        <f t="shared" ref="EA390:EA453" si="328">IF(DV390&gt;0,INDEX($AF$3:$AH$3,DV390),"")</f>
        <v>HPExt</v>
      </c>
      <c r="EB390" s="14">
        <f t="shared" ref="EB390:EB453" si="329">IF(DV390&gt;0,INDEX(DJ390:DL390,DV390),"")</f>
        <v>2134</v>
      </c>
      <c r="EC390" s="14">
        <f t="shared" ref="EC390:EC453" si="330">IF(DV390&gt;0,INDEX(DM390:DO390,DV390),"")</f>
        <v>131.38</v>
      </c>
      <c r="ED390" s="14">
        <f t="shared" ref="ED390:ED453" si="331">(CZ390-1)*4+DD390</f>
        <v>20</v>
      </c>
      <c r="EE390" s="14">
        <f t="shared" ref="EE390:EE453" si="332">INDEX($BV$5:$BY$16,CZ390,DD390)</f>
        <v>5</v>
      </c>
      <c r="EF390" s="14">
        <f t="shared" ref="EF390:EF453" si="333">DC390*10+CZ390</f>
        <v>25</v>
      </c>
      <c r="EG390" s="25" t="s">
        <v>509</v>
      </c>
      <c r="EH390" s="14">
        <f t="shared" ref="EH390:EH453" si="334">INDEX($X$5:$AD$8,DD390,CZ390)</f>
        <v>400</v>
      </c>
    </row>
    <row r="391" spans="100:138" ht="16.5" x14ac:dyDescent="0.2">
      <c r="CV391" s="13">
        <v>387</v>
      </c>
      <c r="CW391" s="14">
        <f t="shared" si="300"/>
        <v>53</v>
      </c>
      <c r="CX391" s="14">
        <f t="shared" si="301"/>
        <v>3</v>
      </c>
      <c r="CY391" s="14">
        <f t="shared" si="302"/>
        <v>1</v>
      </c>
      <c r="CZ391" s="14">
        <f t="shared" si="303"/>
        <v>5</v>
      </c>
      <c r="DA391" s="14">
        <f t="shared" si="304"/>
        <v>2054031</v>
      </c>
      <c r="DB391" s="13" t="str">
        <f t="shared" si="305"/>
        <v>90级寄灵人橙色套1-武器</v>
      </c>
      <c r="DC391" s="14">
        <f t="shared" si="306"/>
        <v>1</v>
      </c>
      <c r="DD391" s="14">
        <f t="shared" si="307"/>
        <v>4</v>
      </c>
      <c r="DE391" s="14">
        <f t="shared" si="308"/>
        <v>80</v>
      </c>
      <c r="DF391" s="14">
        <f t="shared" si="309"/>
        <v>80</v>
      </c>
      <c r="DG391" s="14">
        <f t="shared" si="310"/>
        <v>1</v>
      </c>
      <c r="DH391" s="14">
        <f t="shared" si="311"/>
        <v>1051</v>
      </c>
      <c r="DI391" s="14">
        <f t="shared" si="320"/>
        <v>301</v>
      </c>
      <c r="DJ391" s="14">
        <f t="shared" si="312"/>
        <v>807</v>
      </c>
      <c r="DK391" s="14">
        <f t="shared" si="313"/>
        <v>0</v>
      </c>
      <c r="DL391" s="14">
        <f t="shared" si="314"/>
        <v>0</v>
      </c>
      <c r="DM391" s="14">
        <f t="shared" si="315"/>
        <v>40.200000000000003</v>
      </c>
      <c r="DN391" s="14">
        <f t="shared" si="316"/>
        <v>0</v>
      </c>
      <c r="DO391" s="14">
        <f t="shared" si="317"/>
        <v>0</v>
      </c>
      <c r="DP391" s="14">
        <f t="shared" si="321"/>
        <v>20</v>
      </c>
      <c r="DQ391" s="14">
        <f t="shared" si="322"/>
        <v>5</v>
      </c>
      <c r="DR391" s="14">
        <f t="shared" si="323"/>
        <v>15</v>
      </c>
      <c r="DU391" s="14">
        <f t="shared" si="318"/>
        <v>1</v>
      </c>
      <c r="DV391" s="14">
        <f t="shared" si="319"/>
        <v>0</v>
      </c>
      <c r="DW391" s="14">
        <f t="shared" si="324"/>
        <v>301</v>
      </c>
      <c r="DX391" s="14" t="str">
        <f t="shared" si="325"/>
        <v>AtkExt</v>
      </c>
      <c r="DY391" s="14">
        <f t="shared" si="326"/>
        <v>807</v>
      </c>
      <c r="DZ391" s="14">
        <f t="shared" si="327"/>
        <v>40.200000000000003</v>
      </c>
      <c r="EA391" s="14" t="str">
        <f t="shared" si="328"/>
        <v/>
      </c>
      <c r="EB391" s="14" t="str">
        <f t="shared" si="329"/>
        <v/>
      </c>
      <c r="EC391" s="14" t="str">
        <f t="shared" si="330"/>
        <v/>
      </c>
      <c r="ED391" s="14">
        <f t="shared" si="331"/>
        <v>20</v>
      </c>
      <c r="EE391" s="14">
        <f t="shared" si="332"/>
        <v>5</v>
      </c>
      <c r="EF391" s="14">
        <f t="shared" si="333"/>
        <v>15</v>
      </c>
      <c r="EG391" s="25" t="s">
        <v>509</v>
      </c>
      <c r="EH391" s="14">
        <f t="shared" si="334"/>
        <v>400</v>
      </c>
    </row>
    <row r="392" spans="100:138" ht="16.5" x14ac:dyDescent="0.2">
      <c r="CV392" s="13">
        <v>388</v>
      </c>
      <c r="CW392" s="14">
        <f t="shared" si="300"/>
        <v>53</v>
      </c>
      <c r="CX392" s="14">
        <f t="shared" si="301"/>
        <v>3</v>
      </c>
      <c r="CY392" s="14">
        <f t="shared" si="302"/>
        <v>2</v>
      </c>
      <c r="CZ392" s="14">
        <f t="shared" si="303"/>
        <v>5</v>
      </c>
      <c r="DA392" s="14">
        <f t="shared" si="304"/>
        <v>2054032</v>
      </c>
      <c r="DB392" s="13" t="str">
        <f t="shared" si="305"/>
        <v>90级寄灵人橙色套1-头盔</v>
      </c>
      <c r="DC392" s="14">
        <f t="shared" si="306"/>
        <v>1</v>
      </c>
      <c r="DD392" s="14">
        <f t="shared" si="307"/>
        <v>4</v>
      </c>
      <c r="DE392" s="14">
        <f t="shared" si="308"/>
        <v>80</v>
      </c>
      <c r="DF392" s="14">
        <f t="shared" si="309"/>
        <v>80</v>
      </c>
      <c r="DG392" s="14">
        <f t="shared" si="310"/>
        <v>2</v>
      </c>
      <c r="DH392" s="14">
        <f t="shared" si="311"/>
        <v>1051</v>
      </c>
      <c r="DI392" s="14">
        <f t="shared" si="320"/>
        <v>153</v>
      </c>
      <c r="DJ392" s="14">
        <f t="shared" si="312"/>
        <v>0</v>
      </c>
      <c r="DK392" s="14">
        <f t="shared" si="313"/>
        <v>203</v>
      </c>
      <c r="DL392" s="14">
        <f t="shared" si="314"/>
        <v>0</v>
      </c>
      <c r="DM392" s="14">
        <f t="shared" si="315"/>
        <v>0</v>
      </c>
      <c r="DN392" s="14">
        <f t="shared" si="316"/>
        <v>10.199999999999999</v>
      </c>
      <c r="DO392" s="14">
        <f t="shared" si="317"/>
        <v>0</v>
      </c>
      <c r="DP392" s="14">
        <f t="shared" si="321"/>
        <v>20</v>
      </c>
      <c r="DQ392" s="14">
        <f t="shared" si="322"/>
        <v>5</v>
      </c>
      <c r="DR392" s="14">
        <f t="shared" si="323"/>
        <v>15</v>
      </c>
      <c r="DU392" s="14">
        <f t="shared" si="318"/>
        <v>2</v>
      </c>
      <c r="DV392" s="14">
        <f t="shared" si="319"/>
        <v>0</v>
      </c>
      <c r="DW392" s="14">
        <f t="shared" si="324"/>
        <v>153</v>
      </c>
      <c r="DX392" s="14" t="str">
        <f t="shared" si="325"/>
        <v>DefExt</v>
      </c>
      <c r="DY392" s="14">
        <f t="shared" si="326"/>
        <v>203</v>
      </c>
      <c r="DZ392" s="14">
        <f t="shared" si="327"/>
        <v>10.199999999999999</v>
      </c>
      <c r="EA392" s="14" t="str">
        <f t="shared" si="328"/>
        <v/>
      </c>
      <c r="EB392" s="14" t="str">
        <f t="shared" si="329"/>
        <v/>
      </c>
      <c r="EC392" s="14" t="str">
        <f t="shared" si="330"/>
        <v/>
      </c>
      <c r="ED392" s="14">
        <f t="shared" si="331"/>
        <v>20</v>
      </c>
      <c r="EE392" s="14">
        <f t="shared" si="332"/>
        <v>5</v>
      </c>
      <c r="EF392" s="14">
        <f t="shared" si="333"/>
        <v>15</v>
      </c>
      <c r="EG392" s="25" t="s">
        <v>509</v>
      </c>
      <c r="EH392" s="14">
        <f t="shared" si="334"/>
        <v>400</v>
      </c>
    </row>
    <row r="393" spans="100:138" ht="16.5" x14ac:dyDescent="0.2">
      <c r="CV393" s="13">
        <v>389</v>
      </c>
      <c r="CW393" s="14">
        <f t="shared" si="300"/>
        <v>53</v>
      </c>
      <c r="CX393" s="14">
        <f t="shared" si="301"/>
        <v>3</v>
      </c>
      <c r="CY393" s="14">
        <f t="shared" si="302"/>
        <v>3</v>
      </c>
      <c r="CZ393" s="14">
        <f t="shared" si="303"/>
        <v>5</v>
      </c>
      <c r="DA393" s="14">
        <f t="shared" si="304"/>
        <v>2054033</v>
      </c>
      <c r="DB393" s="13" t="str">
        <f t="shared" si="305"/>
        <v>90级寄灵人橙色套1-肩甲</v>
      </c>
      <c r="DC393" s="14">
        <f t="shared" si="306"/>
        <v>1</v>
      </c>
      <c r="DD393" s="14">
        <f t="shared" si="307"/>
        <v>4</v>
      </c>
      <c r="DE393" s="14">
        <f t="shared" si="308"/>
        <v>80</v>
      </c>
      <c r="DF393" s="14">
        <f t="shared" si="309"/>
        <v>80</v>
      </c>
      <c r="DG393" s="14">
        <f t="shared" si="310"/>
        <v>3</v>
      </c>
      <c r="DH393" s="14">
        <f t="shared" si="311"/>
        <v>1051</v>
      </c>
      <c r="DI393" s="14">
        <f t="shared" si="320"/>
        <v>152</v>
      </c>
      <c r="DJ393" s="14">
        <f t="shared" si="312"/>
        <v>0</v>
      </c>
      <c r="DK393" s="14">
        <f t="shared" si="313"/>
        <v>101</v>
      </c>
      <c r="DL393" s="14">
        <f t="shared" si="314"/>
        <v>1008</v>
      </c>
      <c r="DM393" s="14">
        <f t="shared" si="315"/>
        <v>0</v>
      </c>
      <c r="DN393" s="14">
        <f t="shared" si="316"/>
        <v>5.0999999999999996</v>
      </c>
      <c r="DO393" s="14">
        <f t="shared" si="317"/>
        <v>50.4</v>
      </c>
      <c r="DP393" s="14">
        <f t="shared" si="321"/>
        <v>20</v>
      </c>
      <c r="DQ393" s="14">
        <f t="shared" si="322"/>
        <v>5</v>
      </c>
      <c r="DR393" s="14">
        <f t="shared" si="323"/>
        <v>15</v>
      </c>
      <c r="DU393" s="14">
        <f t="shared" si="318"/>
        <v>2</v>
      </c>
      <c r="DV393" s="14">
        <f t="shared" si="319"/>
        <v>3</v>
      </c>
      <c r="DW393" s="14">
        <f t="shared" si="324"/>
        <v>152</v>
      </c>
      <c r="DX393" s="14" t="str">
        <f t="shared" si="325"/>
        <v>DefExt</v>
      </c>
      <c r="DY393" s="14">
        <f t="shared" si="326"/>
        <v>101</v>
      </c>
      <c r="DZ393" s="14">
        <f t="shared" si="327"/>
        <v>5.0999999999999996</v>
      </c>
      <c r="EA393" s="14" t="str">
        <f t="shared" si="328"/>
        <v>HPExt</v>
      </c>
      <c r="EB393" s="14">
        <f t="shared" si="329"/>
        <v>1008</v>
      </c>
      <c r="EC393" s="14">
        <f t="shared" si="330"/>
        <v>50.4</v>
      </c>
      <c r="ED393" s="14">
        <f t="shared" si="331"/>
        <v>20</v>
      </c>
      <c r="EE393" s="14">
        <f t="shared" si="332"/>
        <v>5</v>
      </c>
      <c r="EF393" s="14">
        <f t="shared" si="333"/>
        <v>15</v>
      </c>
      <c r="EG393" s="25" t="s">
        <v>509</v>
      </c>
      <c r="EH393" s="14">
        <f t="shared" si="334"/>
        <v>400</v>
      </c>
    </row>
    <row r="394" spans="100:138" ht="16.5" x14ac:dyDescent="0.2">
      <c r="CV394" s="13">
        <v>390</v>
      </c>
      <c r="CW394" s="14">
        <f t="shared" si="300"/>
        <v>53</v>
      </c>
      <c r="CX394" s="14">
        <f t="shared" si="301"/>
        <v>3</v>
      </c>
      <c r="CY394" s="14">
        <f t="shared" si="302"/>
        <v>4</v>
      </c>
      <c r="CZ394" s="14">
        <f t="shared" si="303"/>
        <v>5</v>
      </c>
      <c r="DA394" s="14">
        <f t="shared" si="304"/>
        <v>2054037</v>
      </c>
      <c r="DB394" s="13" t="str">
        <f t="shared" si="305"/>
        <v>90级寄灵人橙色套1-项链</v>
      </c>
      <c r="DC394" s="14">
        <f t="shared" si="306"/>
        <v>1</v>
      </c>
      <c r="DD394" s="14">
        <f t="shared" si="307"/>
        <v>4</v>
      </c>
      <c r="DE394" s="14">
        <f t="shared" si="308"/>
        <v>80</v>
      </c>
      <c r="DF394" s="14">
        <f t="shared" si="309"/>
        <v>80</v>
      </c>
      <c r="DG394" s="14">
        <f t="shared" si="310"/>
        <v>7</v>
      </c>
      <c r="DH394" s="14">
        <f t="shared" si="311"/>
        <v>1051</v>
      </c>
      <c r="DI394" s="14">
        <f t="shared" si="320"/>
        <v>228</v>
      </c>
      <c r="DJ394" s="14">
        <f t="shared" si="312"/>
        <v>269</v>
      </c>
      <c r="DK394" s="14">
        <f t="shared" si="313"/>
        <v>169</v>
      </c>
      <c r="DL394" s="14">
        <f t="shared" si="314"/>
        <v>0</v>
      </c>
      <c r="DM394" s="14">
        <f t="shared" si="315"/>
        <v>13.4</v>
      </c>
      <c r="DN394" s="14">
        <f t="shared" si="316"/>
        <v>8.5</v>
      </c>
      <c r="DO394" s="14">
        <f t="shared" si="317"/>
        <v>0</v>
      </c>
      <c r="DP394" s="14">
        <f t="shared" si="321"/>
        <v>20</v>
      </c>
      <c r="DQ394" s="14">
        <f t="shared" si="322"/>
        <v>5</v>
      </c>
      <c r="DR394" s="14">
        <f t="shared" si="323"/>
        <v>15</v>
      </c>
      <c r="DU394" s="14">
        <f t="shared" si="318"/>
        <v>1</v>
      </c>
      <c r="DV394" s="14">
        <f t="shared" si="319"/>
        <v>2</v>
      </c>
      <c r="DW394" s="14">
        <f t="shared" si="324"/>
        <v>228</v>
      </c>
      <c r="DX394" s="14" t="str">
        <f t="shared" si="325"/>
        <v>AtkExt</v>
      </c>
      <c r="DY394" s="14">
        <f t="shared" si="326"/>
        <v>269</v>
      </c>
      <c r="DZ394" s="14">
        <f t="shared" si="327"/>
        <v>13.4</v>
      </c>
      <c r="EA394" s="14" t="str">
        <f t="shared" si="328"/>
        <v>DefExt</v>
      </c>
      <c r="EB394" s="14">
        <f t="shared" si="329"/>
        <v>169</v>
      </c>
      <c r="EC394" s="14">
        <f t="shared" si="330"/>
        <v>8.5</v>
      </c>
      <c r="ED394" s="14">
        <f t="shared" si="331"/>
        <v>20</v>
      </c>
      <c r="EE394" s="14">
        <f t="shared" si="332"/>
        <v>5</v>
      </c>
      <c r="EF394" s="14">
        <f t="shared" si="333"/>
        <v>15</v>
      </c>
      <c r="EG394" s="25" t="s">
        <v>509</v>
      </c>
      <c r="EH394" s="14">
        <f t="shared" si="334"/>
        <v>400</v>
      </c>
    </row>
    <row r="395" spans="100:138" ht="16.5" x14ac:dyDescent="0.2">
      <c r="CV395" s="13">
        <v>391</v>
      </c>
      <c r="CW395" s="14">
        <f t="shared" si="300"/>
        <v>53</v>
      </c>
      <c r="CX395" s="14">
        <f t="shared" si="301"/>
        <v>3</v>
      </c>
      <c r="CY395" s="14">
        <f t="shared" si="302"/>
        <v>5</v>
      </c>
      <c r="CZ395" s="14">
        <f t="shared" si="303"/>
        <v>5</v>
      </c>
      <c r="DA395" s="14">
        <f t="shared" si="304"/>
        <v>2054038</v>
      </c>
      <c r="DB395" s="13" t="str">
        <f t="shared" si="305"/>
        <v>90级寄灵人橙色套1-戒指</v>
      </c>
      <c r="DC395" s="14">
        <f t="shared" si="306"/>
        <v>1</v>
      </c>
      <c r="DD395" s="14">
        <f t="shared" si="307"/>
        <v>4</v>
      </c>
      <c r="DE395" s="14">
        <f t="shared" si="308"/>
        <v>80</v>
      </c>
      <c r="DF395" s="14">
        <f t="shared" si="309"/>
        <v>80</v>
      </c>
      <c r="DG395" s="14">
        <f t="shared" si="310"/>
        <v>8</v>
      </c>
      <c r="DH395" s="14">
        <f t="shared" si="311"/>
        <v>1051</v>
      </c>
      <c r="DI395" s="14">
        <f t="shared" si="320"/>
        <v>226</v>
      </c>
      <c r="DJ395" s="14">
        <f t="shared" si="312"/>
        <v>269</v>
      </c>
      <c r="DK395" s="14">
        <f t="shared" si="313"/>
        <v>0</v>
      </c>
      <c r="DL395" s="14">
        <f t="shared" si="314"/>
        <v>1680</v>
      </c>
      <c r="DM395" s="14">
        <f t="shared" si="315"/>
        <v>13.4</v>
      </c>
      <c r="DN395" s="14">
        <f t="shared" si="316"/>
        <v>0</v>
      </c>
      <c r="DO395" s="14">
        <f t="shared" si="317"/>
        <v>84</v>
      </c>
      <c r="DP395" s="14">
        <f t="shared" si="321"/>
        <v>20</v>
      </c>
      <c r="DQ395" s="14">
        <f t="shared" si="322"/>
        <v>5</v>
      </c>
      <c r="DR395" s="14">
        <f t="shared" si="323"/>
        <v>15</v>
      </c>
      <c r="DU395" s="14">
        <f t="shared" si="318"/>
        <v>1</v>
      </c>
      <c r="DV395" s="14">
        <f t="shared" si="319"/>
        <v>3</v>
      </c>
      <c r="DW395" s="14">
        <f t="shared" si="324"/>
        <v>226</v>
      </c>
      <c r="DX395" s="14" t="str">
        <f t="shared" si="325"/>
        <v>AtkExt</v>
      </c>
      <c r="DY395" s="14">
        <f t="shared" si="326"/>
        <v>269</v>
      </c>
      <c r="DZ395" s="14">
        <f t="shared" si="327"/>
        <v>13.4</v>
      </c>
      <c r="EA395" s="14" t="str">
        <f t="shared" si="328"/>
        <v>HPExt</v>
      </c>
      <c r="EB395" s="14">
        <f t="shared" si="329"/>
        <v>1680</v>
      </c>
      <c r="EC395" s="14">
        <f t="shared" si="330"/>
        <v>84</v>
      </c>
      <c r="ED395" s="14">
        <f t="shared" si="331"/>
        <v>20</v>
      </c>
      <c r="EE395" s="14">
        <f t="shared" si="332"/>
        <v>5</v>
      </c>
      <c r="EF395" s="14">
        <f t="shared" si="333"/>
        <v>15</v>
      </c>
      <c r="EG395" s="25" t="s">
        <v>509</v>
      </c>
      <c r="EH395" s="14">
        <f t="shared" si="334"/>
        <v>400</v>
      </c>
    </row>
    <row r="396" spans="100:138" ht="16.5" x14ac:dyDescent="0.2">
      <c r="CV396" s="13">
        <v>392</v>
      </c>
      <c r="CW396" s="14">
        <f t="shared" si="300"/>
        <v>54</v>
      </c>
      <c r="CX396" s="14">
        <f t="shared" si="301"/>
        <v>4</v>
      </c>
      <c r="CY396" s="14">
        <f t="shared" si="302"/>
        <v>1</v>
      </c>
      <c r="CZ396" s="14">
        <f t="shared" si="303"/>
        <v>5</v>
      </c>
      <c r="DA396" s="14">
        <f t="shared" si="304"/>
        <v>2054041</v>
      </c>
      <c r="DB396" s="13" t="str">
        <f t="shared" si="305"/>
        <v>90级守护灵橙色套1-武器</v>
      </c>
      <c r="DC396" s="14">
        <f t="shared" si="306"/>
        <v>2</v>
      </c>
      <c r="DD396" s="14">
        <f t="shared" si="307"/>
        <v>4</v>
      </c>
      <c r="DE396" s="14">
        <f t="shared" si="308"/>
        <v>60</v>
      </c>
      <c r="DF396" s="14">
        <f t="shared" si="309"/>
        <v>60</v>
      </c>
      <c r="DG396" s="14">
        <f t="shared" si="310"/>
        <v>1</v>
      </c>
      <c r="DH396" s="14">
        <f t="shared" si="311"/>
        <v>2051</v>
      </c>
      <c r="DI396" s="14">
        <f t="shared" si="320"/>
        <v>236</v>
      </c>
      <c r="DJ396" s="14">
        <f t="shared" si="312"/>
        <v>513</v>
      </c>
      <c r="DK396" s="14">
        <f t="shared" si="313"/>
        <v>0</v>
      </c>
      <c r="DL396" s="14">
        <f t="shared" si="314"/>
        <v>0</v>
      </c>
      <c r="DM396" s="14">
        <f t="shared" si="315"/>
        <v>31.5</v>
      </c>
      <c r="DN396" s="14">
        <f t="shared" si="316"/>
        <v>0</v>
      </c>
      <c r="DO396" s="14">
        <f t="shared" si="317"/>
        <v>0</v>
      </c>
      <c r="DP396" s="14">
        <f t="shared" si="321"/>
        <v>20</v>
      </c>
      <c r="DQ396" s="14">
        <f t="shared" si="322"/>
        <v>5</v>
      </c>
      <c r="DR396" s="14">
        <f t="shared" si="323"/>
        <v>25</v>
      </c>
      <c r="DU396" s="14">
        <f t="shared" si="318"/>
        <v>1</v>
      </c>
      <c r="DV396" s="14">
        <f t="shared" si="319"/>
        <v>0</v>
      </c>
      <c r="DW396" s="14">
        <f t="shared" si="324"/>
        <v>236</v>
      </c>
      <c r="DX396" s="14" t="str">
        <f t="shared" si="325"/>
        <v>AtkExt</v>
      </c>
      <c r="DY396" s="14">
        <f t="shared" si="326"/>
        <v>513</v>
      </c>
      <c r="DZ396" s="14">
        <f t="shared" si="327"/>
        <v>31.5</v>
      </c>
      <c r="EA396" s="14" t="str">
        <f t="shared" si="328"/>
        <v/>
      </c>
      <c r="EB396" s="14" t="str">
        <f t="shared" si="329"/>
        <v/>
      </c>
      <c r="EC396" s="14" t="str">
        <f t="shared" si="330"/>
        <v/>
      </c>
      <c r="ED396" s="14">
        <f t="shared" si="331"/>
        <v>20</v>
      </c>
      <c r="EE396" s="14">
        <f t="shared" si="332"/>
        <v>5</v>
      </c>
      <c r="EF396" s="14">
        <f t="shared" si="333"/>
        <v>25</v>
      </c>
      <c r="EG396" s="25" t="s">
        <v>509</v>
      </c>
      <c r="EH396" s="14">
        <f t="shared" si="334"/>
        <v>400</v>
      </c>
    </row>
    <row r="397" spans="100:138" ht="16.5" x14ac:dyDescent="0.2">
      <c r="CV397" s="13">
        <v>393</v>
      </c>
      <c r="CW397" s="14">
        <f t="shared" si="300"/>
        <v>54</v>
      </c>
      <c r="CX397" s="14">
        <f t="shared" si="301"/>
        <v>4</v>
      </c>
      <c r="CY397" s="14">
        <f t="shared" si="302"/>
        <v>2</v>
      </c>
      <c r="CZ397" s="14">
        <f t="shared" si="303"/>
        <v>5</v>
      </c>
      <c r="DA397" s="14">
        <f t="shared" si="304"/>
        <v>2054042</v>
      </c>
      <c r="DB397" s="13" t="str">
        <f t="shared" si="305"/>
        <v>90级守护灵橙色套1-头盔</v>
      </c>
      <c r="DC397" s="14">
        <f t="shared" si="306"/>
        <v>2</v>
      </c>
      <c r="DD397" s="14">
        <f t="shared" si="307"/>
        <v>4</v>
      </c>
      <c r="DE397" s="14">
        <f t="shared" si="308"/>
        <v>60</v>
      </c>
      <c r="DF397" s="14">
        <f t="shared" si="309"/>
        <v>60</v>
      </c>
      <c r="DG397" s="14">
        <f t="shared" si="310"/>
        <v>2</v>
      </c>
      <c r="DH397" s="14">
        <f t="shared" si="311"/>
        <v>2051</v>
      </c>
      <c r="DI397" s="14">
        <f t="shared" si="320"/>
        <v>119</v>
      </c>
      <c r="DJ397" s="14">
        <f t="shared" si="312"/>
        <v>0</v>
      </c>
      <c r="DK397" s="14">
        <f t="shared" si="313"/>
        <v>129</v>
      </c>
      <c r="DL397" s="14">
        <f t="shared" si="314"/>
        <v>0</v>
      </c>
      <c r="DM397" s="14">
        <f t="shared" si="315"/>
        <v>0</v>
      </c>
      <c r="DN397" s="14">
        <f t="shared" si="316"/>
        <v>7.95</v>
      </c>
      <c r="DO397" s="14">
        <f t="shared" si="317"/>
        <v>0</v>
      </c>
      <c r="DP397" s="14">
        <f t="shared" si="321"/>
        <v>20</v>
      </c>
      <c r="DQ397" s="14">
        <f t="shared" si="322"/>
        <v>5</v>
      </c>
      <c r="DR397" s="14">
        <f t="shared" si="323"/>
        <v>25</v>
      </c>
      <c r="DU397" s="14">
        <f t="shared" si="318"/>
        <v>2</v>
      </c>
      <c r="DV397" s="14">
        <f t="shared" si="319"/>
        <v>0</v>
      </c>
      <c r="DW397" s="14">
        <f t="shared" si="324"/>
        <v>119</v>
      </c>
      <c r="DX397" s="14" t="str">
        <f t="shared" si="325"/>
        <v>DefExt</v>
      </c>
      <c r="DY397" s="14">
        <f t="shared" si="326"/>
        <v>129</v>
      </c>
      <c r="DZ397" s="14">
        <f t="shared" si="327"/>
        <v>7.95</v>
      </c>
      <c r="EA397" s="14" t="str">
        <f t="shared" si="328"/>
        <v/>
      </c>
      <c r="EB397" s="14" t="str">
        <f t="shared" si="329"/>
        <v/>
      </c>
      <c r="EC397" s="14" t="str">
        <f t="shared" si="330"/>
        <v/>
      </c>
      <c r="ED397" s="14">
        <f t="shared" si="331"/>
        <v>20</v>
      </c>
      <c r="EE397" s="14">
        <f t="shared" si="332"/>
        <v>5</v>
      </c>
      <c r="EF397" s="14">
        <f t="shared" si="333"/>
        <v>25</v>
      </c>
      <c r="EG397" s="25" t="s">
        <v>509</v>
      </c>
      <c r="EH397" s="14">
        <f t="shared" si="334"/>
        <v>400</v>
      </c>
    </row>
    <row r="398" spans="100:138" ht="16.5" x14ac:dyDescent="0.2">
      <c r="CV398" s="13">
        <v>394</v>
      </c>
      <c r="CW398" s="14">
        <f t="shared" si="300"/>
        <v>54</v>
      </c>
      <c r="CX398" s="14">
        <f t="shared" si="301"/>
        <v>4</v>
      </c>
      <c r="CY398" s="14">
        <f t="shared" si="302"/>
        <v>3</v>
      </c>
      <c r="CZ398" s="14">
        <f t="shared" si="303"/>
        <v>5</v>
      </c>
      <c r="DA398" s="14">
        <f t="shared" si="304"/>
        <v>2054043</v>
      </c>
      <c r="DB398" s="13" t="str">
        <f t="shared" si="305"/>
        <v>90级守护灵橙色套1-肩甲</v>
      </c>
      <c r="DC398" s="14">
        <f t="shared" si="306"/>
        <v>2</v>
      </c>
      <c r="DD398" s="14">
        <f t="shared" si="307"/>
        <v>4</v>
      </c>
      <c r="DE398" s="14">
        <f t="shared" si="308"/>
        <v>60</v>
      </c>
      <c r="DF398" s="14">
        <f t="shared" si="309"/>
        <v>60</v>
      </c>
      <c r="DG398" s="14">
        <f t="shared" si="310"/>
        <v>3</v>
      </c>
      <c r="DH398" s="14">
        <f t="shared" si="311"/>
        <v>2051</v>
      </c>
      <c r="DI398" s="14">
        <f t="shared" si="320"/>
        <v>177</v>
      </c>
      <c r="DJ398" s="14">
        <f t="shared" si="312"/>
        <v>0</v>
      </c>
      <c r="DK398" s="14">
        <f t="shared" si="313"/>
        <v>65</v>
      </c>
      <c r="DL398" s="14">
        <f t="shared" si="314"/>
        <v>1280</v>
      </c>
      <c r="DM398" s="14">
        <f t="shared" si="315"/>
        <v>0</v>
      </c>
      <c r="DN398" s="14">
        <f t="shared" si="316"/>
        <v>3.98</v>
      </c>
      <c r="DO398" s="14">
        <f t="shared" si="317"/>
        <v>78.83</v>
      </c>
      <c r="DP398" s="14">
        <f t="shared" si="321"/>
        <v>20</v>
      </c>
      <c r="DQ398" s="14">
        <f t="shared" si="322"/>
        <v>5</v>
      </c>
      <c r="DR398" s="14">
        <f t="shared" si="323"/>
        <v>25</v>
      </c>
      <c r="DU398" s="14">
        <f t="shared" si="318"/>
        <v>2</v>
      </c>
      <c r="DV398" s="14">
        <f t="shared" si="319"/>
        <v>3</v>
      </c>
      <c r="DW398" s="14">
        <f t="shared" si="324"/>
        <v>177</v>
      </c>
      <c r="DX398" s="14" t="str">
        <f t="shared" si="325"/>
        <v>DefExt</v>
      </c>
      <c r="DY398" s="14">
        <f t="shared" si="326"/>
        <v>65</v>
      </c>
      <c r="DZ398" s="14">
        <f t="shared" si="327"/>
        <v>3.98</v>
      </c>
      <c r="EA398" s="14" t="str">
        <f t="shared" si="328"/>
        <v>HPExt</v>
      </c>
      <c r="EB398" s="14">
        <f t="shared" si="329"/>
        <v>1280</v>
      </c>
      <c r="EC398" s="14">
        <f t="shared" si="330"/>
        <v>78.83</v>
      </c>
      <c r="ED398" s="14">
        <f t="shared" si="331"/>
        <v>20</v>
      </c>
      <c r="EE398" s="14">
        <f t="shared" si="332"/>
        <v>5</v>
      </c>
      <c r="EF398" s="14">
        <f t="shared" si="333"/>
        <v>25</v>
      </c>
      <c r="EG398" s="25" t="s">
        <v>509</v>
      </c>
      <c r="EH398" s="14">
        <f t="shared" si="334"/>
        <v>400</v>
      </c>
    </row>
    <row r="399" spans="100:138" ht="16.5" x14ac:dyDescent="0.2">
      <c r="CV399" s="13">
        <v>395</v>
      </c>
      <c r="CW399" s="14">
        <f t="shared" si="300"/>
        <v>54</v>
      </c>
      <c r="CX399" s="14">
        <f t="shared" si="301"/>
        <v>4</v>
      </c>
      <c r="CY399" s="14">
        <f t="shared" si="302"/>
        <v>4</v>
      </c>
      <c r="CZ399" s="14">
        <f t="shared" si="303"/>
        <v>5</v>
      </c>
      <c r="DA399" s="14">
        <f t="shared" si="304"/>
        <v>2054047</v>
      </c>
      <c r="DB399" s="13" t="str">
        <f t="shared" si="305"/>
        <v>90级守护灵橙色套1-项链</v>
      </c>
      <c r="DC399" s="14">
        <f t="shared" si="306"/>
        <v>2</v>
      </c>
      <c r="DD399" s="14">
        <f t="shared" si="307"/>
        <v>4</v>
      </c>
      <c r="DE399" s="14">
        <f t="shared" si="308"/>
        <v>60</v>
      </c>
      <c r="DF399" s="14">
        <f t="shared" si="309"/>
        <v>60</v>
      </c>
      <c r="DG399" s="14">
        <f t="shared" si="310"/>
        <v>7</v>
      </c>
      <c r="DH399" s="14">
        <f t="shared" si="311"/>
        <v>2051</v>
      </c>
      <c r="DI399" s="14">
        <f t="shared" si="320"/>
        <v>178</v>
      </c>
      <c r="DJ399" s="14">
        <f t="shared" si="312"/>
        <v>171</v>
      </c>
      <c r="DK399" s="14">
        <f t="shared" si="313"/>
        <v>108</v>
      </c>
      <c r="DL399" s="14">
        <f t="shared" si="314"/>
        <v>0</v>
      </c>
      <c r="DM399" s="14">
        <f t="shared" si="315"/>
        <v>10.5</v>
      </c>
      <c r="DN399" s="14">
        <f t="shared" si="316"/>
        <v>6.63</v>
      </c>
      <c r="DO399" s="14">
        <f t="shared" si="317"/>
        <v>0</v>
      </c>
      <c r="DP399" s="14">
        <f t="shared" si="321"/>
        <v>20</v>
      </c>
      <c r="DQ399" s="14">
        <f t="shared" si="322"/>
        <v>5</v>
      </c>
      <c r="DR399" s="14">
        <f t="shared" si="323"/>
        <v>25</v>
      </c>
      <c r="DU399" s="14">
        <f t="shared" si="318"/>
        <v>1</v>
      </c>
      <c r="DV399" s="14">
        <f t="shared" si="319"/>
        <v>2</v>
      </c>
      <c r="DW399" s="14">
        <f t="shared" si="324"/>
        <v>178</v>
      </c>
      <c r="DX399" s="14" t="str">
        <f t="shared" si="325"/>
        <v>AtkExt</v>
      </c>
      <c r="DY399" s="14">
        <f t="shared" si="326"/>
        <v>171</v>
      </c>
      <c r="DZ399" s="14">
        <f t="shared" si="327"/>
        <v>10.5</v>
      </c>
      <c r="EA399" s="14" t="str">
        <f t="shared" si="328"/>
        <v>DefExt</v>
      </c>
      <c r="EB399" s="14">
        <f t="shared" si="329"/>
        <v>108</v>
      </c>
      <c r="EC399" s="14">
        <f t="shared" si="330"/>
        <v>6.63</v>
      </c>
      <c r="ED399" s="14">
        <f t="shared" si="331"/>
        <v>20</v>
      </c>
      <c r="EE399" s="14">
        <f t="shared" si="332"/>
        <v>5</v>
      </c>
      <c r="EF399" s="14">
        <f t="shared" si="333"/>
        <v>25</v>
      </c>
      <c r="EG399" s="25" t="s">
        <v>509</v>
      </c>
      <c r="EH399" s="14">
        <f t="shared" si="334"/>
        <v>400</v>
      </c>
    </row>
    <row r="400" spans="100:138" ht="16.5" x14ac:dyDescent="0.2">
      <c r="CV400" s="13">
        <v>396</v>
      </c>
      <c r="CW400" s="14">
        <f t="shared" si="300"/>
        <v>54</v>
      </c>
      <c r="CX400" s="14">
        <f t="shared" si="301"/>
        <v>4</v>
      </c>
      <c r="CY400" s="14">
        <f t="shared" si="302"/>
        <v>5</v>
      </c>
      <c r="CZ400" s="14">
        <f t="shared" si="303"/>
        <v>5</v>
      </c>
      <c r="DA400" s="14">
        <f t="shared" si="304"/>
        <v>2054048</v>
      </c>
      <c r="DB400" s="13" t="str">
        <f t="shared" si="305"/>
        <v>90级守护灵橙色套1-戒指</v>
      </c>
      <c r="DC400" s="14">
        <f t="shared" si="306"/>
        <v>2</v>
      </c>
      <c r="DD400" s="14">
        <f t="shared" si="307"/>
        <v>4</v>
      </c>
      <c r="DE400" s="14">
        <f t="shared" si="308"/>
        <v>60</v>
      </c>
      <c r="DF400" s="14">
        <f t="shared" si="309"/>
        <v>60</v>
      </c>
      <c r="DG400" s="14">
        <f t="shared" si="310"/>
        <v>8</v>
      </c>
      <c r="DH400" s="14">
        <f t="shared" si="311"/>
        <v>2051</v>
      </c>
      <c r="DI400" s="14">
        <f t="shared" si="320"/>
        <v>275</v>
      </c>
      <c r="DJ400" s="14">
        <f t="shared" si="312"/>
        <v>171</v>
      </c>
      <c r="DK400" s="14">
        <f t="shared" si="313"/>
        <v>0</v>
      </c>
      <c r="DL400" s="14">
        <f t="shared" si="314"/>
        <v>2134</v>
      </c>
      <c r="DM400" s="14">
        <f t="shared" si="315"/>
        <v>10.5</v>
      </c>
      <c r="DN400" s="14">
        <f t="shared" si="316"/>
        <v>0</v>
      </c>
      <c r="DO400" s="14">
        <f t="shared" si="317"/>
        <v>131.38</v>
      </c>
      <c r="DP400" s="14">
        <f t="shared" si="321"/>
        <v>20</v>
      </c>
      <c r="DQ400" s="14">
        <f t="shared" si="322"/>
        <v>5</v>
      </c>
      <c r="DR400" s="14">
        <f t="shared" si="323"/>
        <v>25</v>
      </c>
      <c r="DU400" s="14">
        <f t="shared" si="318"/>
        <v>1</v>
      </c>
      <c r="DV400" s="14">
        <f t="shared" si="319"/>
        <v>3</v>
      </c>
      <c r="DW400" s="14">
        <f t="shared" si="324"/>
        <v>275</v>
      </c>
      <c r="DX400" s="14" t="str">
        <f t="shared" si="325"/>
        <v>AtkExt</v>
      </c>
      <c r="DY400" s="14">
        <f t="shared" si="326"/>
        <v>171</v>
      </c>
      <c r="DZ400" s="14">
        <f t="shared" si="327"/>
        <v>10.5</v>
      </c>
      <c r="EA400" s="14" t="str">
        <f t="shared" si="328"/>
        <v>HPExt</v>
      </c>
      <c r="EB400" s="14">
        <f t="shared" si="329"/>
        <v>2134</v>
      </c>
      <c r="EC400" s="14">
        <f t="shared" si="330"/>
        <v>131.38</v>
      </c>
      <c r="ED400" s="14">
        <f t="shared" si="331"/>
        <v>20</v>
      </c>
      <c r="EE400" s="14">
        <f t="shared" si="332"/>
        <v>5</v>
      </c>
      <c r="EF400" s="14">
        <f t="shared" si="333"/>
        <v>25</v>
      </c>
      <c r="EG400" s="25" t="s">
        <v>509</v>
      </c>
      <c r="EH400" s="14">
        <f t="shared" si="334"/>
        <v>400</v>
      </c>
    </row>
    <row r="401" spans="100:138" ht="16.5" x14ac:dyDescent="0.2">
      <c r="CV401" s="13">
        <v>397</v>
      </c>
      <c r="CW401" s="14">
        <f t="shared" si="300"/>
        <v>55</v>
      </c>
      <c r="CX401" s="14">
        <f t="shared" si="301"/>
        <v>5</v>
      </c>
      <c r="CY401" s="14">
        <f t="shared" si="302"/>
        <v>1</v>
      </c>
      <c r="CZ401" s="14">
        <f t="shared" si="303"/>
        <v>5</v>
      </c>
      <c r="DA401" s="14">
        <f t="shared" si="304"/>
        <v>2054051</v>
      </c>
      <c r="DB401" s="13" t="str">
        <f t="shared" si="305"/>
        <v>90级寄灵人橙色套2-武器</v>
      </c>
      <c r="DC401" s="14">
        <f t="shared" si="306"/>
        <v>1</v>
      </c>
      <c r="DD401" s="14">
        <f t="shared" si="307"/>
        <v>4</v>
      </c>
      <c r="DE401" s="14">
        <f t="shared" si="308"/>
        <v>80</v>
      </c>
      <c r="DF401" s="14">
        <f t="shared" si="309"/>
        <v>80</v>
      </c>
      <c r="DG401" s="14">
        <f t="shared" si="310"/>
        <v>1</v>
      </c>
      <c r="DH401" s="14">
        <f t="shared" si="311"/>
        <v>1052</v>
      </c>
      <c r="DI401" s="14">
        <f t="shared" si="320"/>
        <v>301</v>
      </c>
      <c r="DJ401" s="14">
        <f t="shared" si="312"/>
        <v>807</v>
      </c>
      <c r="DK401" s="14">
        <f t="shared" si="313"/>
        <v>0</v>
      </c>
      <c r="DL401" s="14">
        <f t="shared" si="314"/>
        <v>0</v>
      </c>
      <c r="DM401" s="14">
        <f t="shared" si="315"/>
        <v>40.200000000000003</v>
      </c>
      <c r="DN401" s="14">
        <f t="shared" si="316"/>
        <v>0</v>
      </c>
      <c r="DO401" s="14">
        <f t="shared" si="317"/>
        <v>0</v>
      </c>
      <c r="DP401" s="14">
        <f t="shared" si="321"/>
        <v>20</v>
      </c>
      <c r="DQ401" s="14">
        <f t="shared" si="322"/>
        <v>5</v>
      </c>
      <c r="DR401" s="14">
        <f t="shared" si="323"/>
        <v>15</v>
      </c>
      <c r="DU401" s="14">
        <f t="shared" si="318"/>
        <v>1</v>
      </c>
      <c r="DV401" s="14">
        <f t="shared" si="319"/>
        <v>0</v>
      </c>
      <c r="DW401" s="14">
        <f t="shared" si="324"/>
        <v>301</v>
      </c>
      <c r="DX401" s="14" t="str">
        <f t="shared" si="325"/>
        <v>AtkExt</v>
      </c>
      <c r="DY401" s="14">
        <f t="shared" si="326"/>
        <v>807</v>
      </c>
      <c r="DZ401" s="14">
        <f t="shared" si="327"/>
        <v>40.200000000000003</v>
      </c>
      <c r="EA401" s="14" t="str">
        <f t="shared" si="328"/>
        <v/>
      </c>
      <c r="EB401" s="14" t="str">
        <f t="shared" si="329"/>
        <v/>
      </c>
      <c r="EC401" s="14" t="str">
        <f t="shared" si="330"/>
        <v/>
      </c>
      <c r="ED401" s="14">
        <f t="shared" si="331"/>
        <v>20</v>
      </c>
      <c r="EE401" s="14">
        <f t="shared" si="332"/>
        <v>5</v>
      </c>
      <c r="EF401" s="14">
        <f t="shared" si="333"/>
        <v>15</v>
      </c>
      <c r="EG401" s="25" t="s">
        <v>509</v>
      </c>
      <c r="EH401" s="14">
        <f t="shared" si="334"/>
        <v>400</v>
      </c>
    </row>
    <row r="402" spans="100:138" ht="16.5" x14ac:dyDescent="0.2">
      <c r="CV402" s="13">
        <v>398</v>
      </c>
      <c r="CW402" s="14">
        <f t="shared" si="300"/>
        <v>55</v>
      </c>
      <c r="CX402" s="14">
        <f t="shared" si="301"/>
        <v>5</v>
      </c>
      <c r="CY402" s="14">
        <f t="shared" si="302"/>
        <v>2</v>
      </c>
      <c r="CZ402" s="14">
        <f t="shared" si="303"/>
        <v>5</v>
      </c>
      <c r="DA402" s="14">
        <f t="shared" si="304"/>
        <v>2054052</v>
      </c>
      <c r="DB402" s="13" t="str">
        <f t="shared" si="305"/>
        <v>90级寄灵人橙色套2-头盔</v>
      </c>
      <c r="DC402" s="14">
        <f t="shared" si="306"/>
        <v>1</v>
      </c>
      <c r="DD402" s="14">
        <f t="shared" si="307"/>
        <v>4</v>
      </c>
      <c r="DE402" s="14">
        <f t="shared" si="308"/>
        <v>80</v>
      </c>
      <c r="DF402" s="14">
        <f t="shared" si="309"/>
        <v>80</v>
      </c>
      <c r="DG402" s="14">
        <f t="shared" si="310"/>
        <v>2</v>
      </c>
      <c r="DH402" s="14">
        <f t="shared" si="311"/>
        <v>1052</v>
      </c>
      <c r="DI402" s="14">
        <f t="shared" si="320"/>
        <v>153</v>
      </c>
      <c r="DJ402" s="14">
        <f t="shared" si="312"/>
        <v>0</v>
      </c>
      <c r="DK402" s="14">
        <f t="shared" si="313"/>
        <v>203</v>
      </c>
      <c r="DL402" s="14">
        <f t="shared" si="314"/>
        <v>0</v>
      </c>
      <c r="DM402" s="14">
        <f t="shared" si="315"/>
        <v>0</v>
      </c>
      <c r="DN402" s="14">
        <f t="shared" si="316"/>
        <v>10.199999999999999</v>
      </c>
      <c r="DO402" s="14">
        <f t="shared" si="317"/>
        <v>0</v>
      </c>
      <c r="DP402" s="14">
        <f t="shared" si="321"/>
        <v>20</v>
      </c>
      <c r="DQ402" s="14">
        <f t="shared" si="322"/>
        <v>5</v>
      </c>
      <c r="DR402" s="14">
        <f t="shared" si="323"/>
        <v>15</v>
      </c>
      <c r="DU402" s="14">
        <f t="shared" si="318"/>
        <v>2</v>
      </c>
      <c r="DV402" s="14">
        <f t="shared" si="319"/>
        <v>0</v>
      </c>
      <c r="DW402" s="14">
        <f t="shared" si="324"/>
        <v>153</v>
      </c>
      <c r="DX402" s="14" t="str">
        <f t="shared" si="325"/>
        <v>DefExt</v>
      </c>
      <c r="DY402" s="14">
        <f t="shared" si="326"/>
        <v>203</v>
      </c>
      <c r="DZ402" s="14">
        <f t="shared" si="327"/>
        <v>10.199999999999999</v>
      </c>
      <c r="EA402" s="14" t="str">
        <f t="shared" si="328"/>
        <v/>
      </c>
      <c r="EB402" s="14" t="str">
        <f t="shared" si="329"/>
        <v/>
      </c>
      <c r="EC402" s="14" t="str">
        <f t="shared" si="330"/>
        <v/>
      </c>
      <c r="ED402" s="14">
        <f t="shared" si="331"/>
        <v>20</v>
      </c>
      <c r="EE402" s="14">
        <f t="shared" si="332"/>
        <v>5</v>
      </c>
      <c r="EF402" s="14">
        <f t="shared" si="333"/>
        <v>15</v>
      </c>
      <c r="EG402" s="25" t="s">
        <v>509</v>
      </c>
      <c r="EH402" s="14">
        <f t="shared" si="334"/>
        <v>400</v>
      </c>
    </row>
    <row r="403" spans="100:138" ht="16.5" x14ac:dyDescent="0.2">
      <c r="CV403" s="13">
        <v>399</v>
      </c>
      <c r="CW403" s="14">
        <f t="shared" si="300"/>
        <v>55</v>
      </c>
      <c r="CX403" s="14">
        <f t="shared" si="301"/>
        <v>5</v>
      </c>
      <c r="CY403" s="14">
        <f t="shared" si="302"/>
        <v>3</v>
      </c>
      <c r="CZ403" s="14">
        <f t="shared" si="303"/>
        <v>5</v>
      </c>
      <c r="DA403" s="14">
        <f t="shared" si="304"/>
        <v>2054053</v>
      </c>
      <c r="DB403" s="13" t="str">
        <f t="shared" si="305"/>
        <v>90级寄灵人橙色套2-肩甲</v>
      </c>
      <c r="DC403" s="14">
        <f t="shared" si="306"/>
        <v>1</v>
      </c>
      <c r="DD403" s="14">
        <f t="shared" si="307"/>
        <v>4</v>
      </c>
      <c r="DE403" s="14">
        <f t="shared" si="308"/>
        <v>80</v>
      </c>
      <c r="DF403" s="14">
        <f t="shared" si="309"/>
        <v>80</v>
      </c>
      <c r="DG403" s="14">
        <f t="shared" si="310"/>
        <v>3</v>
      </c>
      <c r="DH403" s="14">
        <f t="shared" si="311"/>
        <v>1052</v>
      </c>
      <c r="DI403" s="14">
        <f t="shared" si="320"/>
        <v>152</v>
      </c>
      <c r="DJ403" s="14">
        <f t="shared" si="312"/>
        <v>0</v>
      </c>
      <c r="DK403" s="14">
        <f t="shared" si="313"/>
        <v>101</v>
      </c>
      <c r="DL403" s="14">
        <f t="shared" si="314"/>
        <v>1008</v>
      </c>
      <c r="DM403" s="14">
        <f t="shared" si="315"/>
        <v>0</v>
      </c>
      <c r="DN403" s="14">
        <f t="shared" si="316"/>
        <v>5.0999999999999996</v>
      </c>
      <c r="DO403" s="14">
        <f t="shared" si="317"/>
        <v>50.4</v>
      </c>
      <c r="DP403" s="14">
        <f t="shared" si="321"/>
        <v>20</v>
      </c>
      <c r="DQ403" s="14">
        <f t="shared" si="322"/>
        <v>5</v>
      </c>
      <c r="DR403" s="14">
        <f t="shared" si="323"/>
        <v>15</v>
      </c>
      <c r="DU403" s="14">
        <f t="shared" si="318"/>
        <v>2</v>
      </c>
      <c r="DV403" s="14">
        <f t="shared" si="319"/>
        <v>3</v>
      </c>
      <c r="DW403" s="14">
        <f t="shared" si="324"/>
        <v>152</v>
      </c>
      <c r="DX403" s="14" t="str">
        <f t="shared" si="325"/>
        <v>DefExt</v>
      </c>
      <c r="DY403" s="14">
        <f t="shared" si="326"/>
        <v>101</v>
      </c>
      <c r="DZ403" s="14">
        <f t="shared" si="327"/>
        <v>5.0999999999999996</v>
      </c>
      <c r="EA403" s="14" t="str">
        <f t="shared" si="328"/>
        <v>HPExt</v>
      </c>
      <c r="EB403" s="14">
        <f t="shared" si="329"/>
        <v>1008</v>
      </c>
      <c r="EC403" s="14">
        <f t="shared" si="330"/>
        <v>50.4</v>
      </c>
      <c r="ED403" s="14">
        <f t="shared" si="331"/>
        <v>20</v>
      </c>
      <c r="EE403" s="14">
        <f t="shared" si="332"/>
        <v>5</v>
      </c>
      <c r="EF403" s="14">
        <f t="shared" si="333"/>
        <v>15</v>
      </c>
      <c r="EG403" s="25" t="s">
        <v>509</v>
      </c>
      <c r="EH403" s="14">
        <f t="shared" si="334"/>
        <v>400</v>
      </c>
    </row>
    <row r="404" spans="100:138" ht="16.5" x14ac:dyDescent="0.2">
      <c r="CV404" s="13">
        <v>400</v>
      </c>
      <c r="CW404" s="14">
        <f t="shared" si="300"/>
        <v>55</v>
      </c>
      <c r="CX404" s="14">
        <f t="shared" si="301"/>
        <v>5</v>
      </c>
      <c r="CY404" s="14">
        <f t="shared" si="302"/>
        <v>4</v>
      </c>
      <c r="CZ404" s="14">
        <f t="shared" si="303"/>
        <v>5</v>
      </c>
      <c r="DA404" s="14">
        <f t="shared" si="304"/>
        <v>2054054</v>
      </c>
      <c r="DB404" s="13" t="str">
        <f t="shared" si="305"/>
        <v>90级寄灵人橙色套2-衣服</v>
      </c>
      <c r="DC404" s="14">
        <f t="shared" si="306"/>
        <v>1</v>
      </c>
      <c r="DD404" s="14">
        <f t="shared" si="307"/>
        <v>4</v>
      </c>
      <c r="DE404" s="14">
        <f t="shared" si="308"/>
        <v>80</v>
      </c>
      <c r="DF404" s="14">
        <f t="shared" si="309"/>
        <v>80</v>
      </c>
      <c r="DG404" s="14">
        <f t="shared" si="310"/>
        <v>4</v>
      </c>
      <c r="DH404" s="14">
        <f t="shared" si="311"/>
        <v>1052</v>
      </c>
      <c r="DI404" s="14">
        <f t="shared" si="320"/>
        <v>153</v>
      </c>
      <c r="DJ404" s="14">
        <f t="shared" si="312"/>
        <v>0</v>
      </c>
      <c r="DK404" s="14">
        <f t="shared" si="313"/>
        <v>203</v>
      </c>
      <c r="DL404" s="14">
        <f t="shared" si="314"/>
        <v>0</v>
      </c>
      <c r="DM404" s="14">
        <f t="shared" si="315"/>
        <v>0</v>
      </c>
      <c r="DN404" s="14">
        <f t="shared" si="316"/>
        <v>10.199999999999999</v>
      </c>
      <c r="DO404" s="14">
        <f t="shared" si="317"/>
        <v>0</v>
      </c>
      <c r="DP404" s="14">
        <f t="shared" si="321"/>
        <v>20</v>
      </c>
      <c r="DQ404" s="14">
        <f t="shared" si="322"/>
        <v>5</v>
      </c>
      <c r="DR404" s="14">
        <f t="shared" si="323"/>
        <v>15</v>
      </c>
      <c r="DU404" s="14">
        <f t="shared" si="318"/>
        <v>2</v>
      </c>
      <c r="DV404" s="14">
        <f t="shared" si="319"/>
        <v>0</v>
      </c>
      <c r="DW404" s="14">
        <f t="shared" si="324"/>
        <v>153</v>
      </c>
      <c r="DX404" s="14" t="str">
        <f t="shared" si="325"/>
        <v>DefExt</v>
      </c>
      <c r="DY404" s="14">
        <f t="shared" si="326"/>
        <v>203</v>
      </c>
      <c r="DZ404" s="14">
        <f t="shared" si="327"/>
        <v>10.199999999999999</v>
      </c>
      <c r="EA404" s="14" t="str">
        <f t="shared" si="328"/>
        <v/>
      </c>
      <c r="EB404" s="14" t="str">
        <f t="shared" si="329"/>
        <v/>
      </c>
      <c r="EC404" s="14" t="str">
        <f t="shared" si="330"/>
        <v/>
      </c>
      <c r="ED404" s="14">
        <f t="shared" si="331"/>
        <v>20</v>
      </c>
      <c r="EE404" s="14">
        <f t="shared" si="332"/>
        <v>5</v>
      </c>
      <c r="EF404" s="14">
        <f t="shared" si="333"/>
        <v>15</v>
      </c>
      <c r="EG404" s="25" t="s">
        <v>509</v>
      </c>
      <c r="EH404" s="14">
        <f t="shared" si="334"/>
        <v>400</v>
      </c>
    </row>
    <row r="405" spans="100:138" ht="16.5" x14ac:dyDescent="0.2">
      <c r="CV405" s="13">
        <v>401</v>
      </c>
      <c r="CW405" s="14">
        <f t="shared" si="300"/>
        <v>55</v>
      </c>
      <c r="CX405" s="14">
        <f t="shared" si="301"/>
        <v>5</v>
      </c>
      <c r="CY405" s="14">
        <f t="shared" si="302"/>
        <v>5</v>
      </c>
      <c r="CZ405" s="14">
        <f t="shared" si="303"/>
        <v>5</v>
      </c>
      <c r="DA405" s="14">
        <f t="shared" si="304"/>
        <v>2054055</v>
      </c>
      <c r="DB405" s="13" t="str">
        <f t="shared" si="305"/>
        <v>90级寄灵人橙色套2-鞋子</v>
      </c>
      <c r="DC405" s="14">
        <f t="shared" si="306"/>
        <v>1</v>
      </c>
      <c r="DD405" s="14">
        <f t="shared" si="307"/>
        <v>4</v>
      </c>
      <c r="DE405" s="14">
        <f t="shared" si="308"/>
        <v>80</v>
      </c>
      <c r="DF405" s="14">
        <f t="shared" si="309"/>
        <v>80</v>
      </c>
      <c r="DG405" s="14">
        <f t="shared" si="310"/>
        <v>5</v>
      </c>
      <c r="DH405" s="14">
        <f t="shared" si="311"/>
        <v>1052</v>
      </c>
      <c r="DI405" s="14">
        <f t="shared" si="320"/>
        <v>151</v>
      </c>
      <c r="DJ405" s="14">
        <f t="shared" si="312"/>
        <v>0</v>
      </c>
      <c r="DK405" s="14">
        <f t="shared" si="313"/>
        <v>0</v>
      </c>
      <c r="DL405" s="14">
        <f t="shared" si="314"/>
        <v>2016</v>
      </c>
      <c r="DM405" s="14">
        <f t="shared" si="315"/>
        <v>0</v>
      </c>
      <c r="DN405" s="14">
        <f t="shared" si="316"/>
        <v>0</v>
      </c>
      <c r="DO405" s="14">
        <f t="shared" si="317"/>
        <v>100.8</v>
      </c>
      <c r="DP405" s="14">
        <f t="shared" si="321"/>
        <v>20</v>
      </c>
      <c r="DQ405" s="14">
        <f t="shared" si="322"/>
        <v>5</v>
      </c>
      <c r="DR405" s="14">
        <f t="shared" si="323"/>
        <v>15</v>
      </c>
      <c r="DU405" s="14">
        <f t="shared" si="318"/>
        <v>3</v>
      </c>
      <c r="DV405" s="14">
        <f t="shared" si="319"/>
        <v>0</v>
      </c>
      <c r="DW405" s="14">
        <f t="shared" si="324"/>
        <v>151</v>
      </c>
      <c r="DX405" s="14" t="str">
        <f t="shared" si="325"/>
        <v>HPExt</v>
      </c>
      <c r="DY405" s="14">
        <f t="shared" si="326"/>
        <v>2016</v>
      </c>
      <c r="DZ405" s="14">
        <f t="shared" si="327"/>
        <v>100.8</v>
      </c>
      <c r="EA405" s="14" t="str">
        <f t="shared" si="328"/>
        <v/>
      </c>
      <c r="EB405" s="14" t="str">
        <f t="shared" si="329"/>
        <v/>
      </c>
      <c r="EC405" s="14" t="str">
        <f t="shared" si="330"/>
        <v/>
      </c>
      <c r="ED405" s="14">
        <f t="shared" si="331"/>
        <v>20</v>
      </c>
      <c r="EE405" s="14">
        <f t="shared" si="332"/>
        <v>5</v>
      </c>
      <c r="EF405" s="14">
        <f t="shared" si="333"/>
        <v>15</v>
      </c>
      <c r="EG405" s="25" t="s">
        <v>509</v>
      </c>
      <c r="EH405" s="14">
        <f t="shared" si="334"/>
        <v>400</v>
      </c>
    </row>
    <row r="406" spans="100:138" ht="16.5" x14ac:dyDescent="0.2">
      <c r="CV406" s="13">
        <v>402</v>
      </c>
      <c r="CW406" s="14">
        <f t="shared" si="300"/>
        <v>55</v>
      </c>
      <c r="CX406" s="14">
        <f t="shared" si="301"/>
        <v>5</v>
      </c>
      <c r="CY406" s="14">
        <f t="shared" si="302"/>
        <v>6</v>
      </c>
      <c r="CZ406" s="14">
        <f t="shared" si="303"/>
        <v>5</v>
      </c>
      <c r="DA406" s="14">
        <f t="shared" si="304"/>
        <v>2054056</v>
      </c>
      <c r="DB406" s="13" t="str">
        <f t="shared" si="305"/>
        <v>90级寄灵人橙色套2-护手</v>
      </c>
      <c r="DC406" s="14">
        <f t="shared" si="306"/>
        <v>1</v>
      </c>
      <c r="DD406" s="14">
        <f t="shared" si="307"/>
        <v>4</v>
      </c>
      <c r="DE406" s="14">
        <f t="shared" si="308"/>
        <v>80</v>
      </c>
      <c r="DF406" s="14">
        <f t="shared" si="309"/>
        <v>80</v>
      </c>
      <c r="DG406" s="14">
        <f t="shared" si="310"/>
        <v>6</v>
      </c>
      <c r="DH406" s="14">
        <f t="shared" si="311"/>
        <v>1052</v>
      </c>
      <c r="DI406" s="14">
        <f t="shared" si="320"/>
        <v>151</v>
      </c>
      <c r="DJ406" s="14">
        <f t="shared" si="312"/>
        <v>0</v>
      </c>
      <c r="DK406" s="14">
        <f t="shared" si="313"/>
        <v>0</v>
      </c>
      <c r="DL406" s="14">
        <f t="shared" si="314"/>
        <v>2016</v>
      </c>
      <c r="DM406" s="14">
        <f t="shared" si="315"/>
        <v>0</v>
      </c>
      <c r="DN406" s="14">
        <f t="shared" si="316"/>
        <v>0</v>
      </c>
      <c r="DO406" s="14">
        <f t="shared" si="317"/>
        <v>100.8</v>
      </c>
      <c r="DP406" s="14">
        <f t="shared" si="321"/>
        <v>20</v>
      </c>
      <c r="DQ406" s="14">
        <f t="shared" si="322"/>
        <v>5</v>
      </c>
      <c r="DR406" s="14">
        <f t="shared" si="323"/>
        <v>15</v>
      </c>
      <c r="DU406" s="14">
        <f t="shared" si="318"/>
        <v>3</v>
      </c>
      <c r="DV406" s="14">
        <f t="shared" si="319"/>
        <v>0</v>
      </c>
      <c r="DW406" s="14">
        <f t="shared" si="324"/>
        <v>151</v>
      </c>
      <c r="DX406" s="14" t="str">
        <f t="shared" si="325"/>
        <v>HPExt</v>
      </c>
      <c r="DY406" s="14">
        <f t="shared" si="326"/>
        <v>2016</v>
      </c>
      <c r="DZ406" s="14">
        <f t="shared" si="327"/>
        <v>100.8</v>
      </c>
      <c r="EA406" s="14" t="str">
        <f t="shared" si="328"/>
        <v/>
      </c>
      <c r="EB406" s="14" t="str">
        <f t="shared" si="329"/>
        <v/>
      </c>
      <c r="EC406" s="14" t="str">
        <f t="shared" si="330"/>
        <v/>
      </c>
      <c r="ED406" s="14">
        <f t="shared" si="331"/>
        <v>20</v>
      </c>
      <c r="EE406" s="14">
        <f t="shared" si="332"/>
        <v>5</v>
      </c>
      <c r="EF406" s="14">
        <f t="shared" si="333"/>
        <v>15</v>
      </c>
      <c r="EG406" s="25" t="s">
        <v>509</v>
      </c>
      <c r="EH406" s="14">
        <f t="shared" si="334"/>
        <v>400</v>
      </c>
    </row>
    <row r="407" spans="100:138" ht="16.5" x14ac:dyDescent="0.2">
      <c r="CV407" s="13">
        <v>403</v>
      </c>
      <c r="CW407" s="14">
        <f t="shared" si="300"/>
        <v>56</v>
      </c>
      <c r="CX407" s="14">
        <f t="shared" si="301"/>
        <v>6</v>
      </c>
      <c r="CY407" s="14">
        <f t="shared" si="302"/>
        <v>1</v>
      </c>
      <c r="CZ407" s="14">
        <f t="shared" si="303"/>
        <v>5</v>
      </c>
      <c r="DA407" s="14">
        <f t="shared" si="304"/>
        <v>2054061</v>
      </c>
      <c r="DB407" s="13" t="str">
        <f t="shared" si="305"/>
        <v>90级守护灵橙色套2-武器</v>
      </c>
      <c r="DC407" s="14">
        <f t="shared" si="306"/>
        <v>2</v>
      </c>
      <c r="DD407" s="14">
        <f t="shared" si="307"/>
        <v>4</v>
      </c>
      <c r="DE407" s="14">
        <f t="shared" si="308"/>
        <v>60</v>
      </c>
      <c r="DF407" s="14">
        <f t="shared" si="309"/>
        <v>60</v>
      </c>
      <c r="DG407" s="14">
        <f t="shared" si="310"/>
        <v>1</v>
      </c>
      <c r="DH407" s="14">
        <f t="shared" si="311"/>
        <v>2052</v>
      </c>
      <c r="DI407" s="14">
        <f t="shared" si="320"/>
        <v>236</v>
      </c>
      <c r="DJ407" s="14">
        <f t="shared" si="312"/>
        <v>513</v>
      </c>
      <c r="DK407" s="14">
        <f t="shared" si="313"/>
        <v>0</v>
      </c>
      <c r="DL407" s="14">
        <f t="shared" si="314"/>
        <v>0</v>
      </c>
      <c r="DM407" s="14">
        <f t="shared" si="315"/>
        <v>31.5</v>
      </c>
      <c r="DN407" s="14">
        <f t="shared" si="316"/>
        <v>0</v>
      </c>
      <c r="DO407" s="14">
        <f t="shared" si="317"/>
        <v>0</v>
      </c>
      <c r="DP407" s="14">
        <f t="shared" si="321"/>
        <v>20</v>
      </c>
      <c r="DQ407" s="14">
        <f t="shared" si="322"/>
        <v>5</v>
      </c>
      <c r="DR407" s="14">
        <f t="shared" si="323"/>
        <v>25</v>
      </c>
      <c r="DU407" s="14">
        <f t="shared" si="318"/>
        <v>1</v>
      </c>
      <c r="DV407" s="14">
        <f t="shared" si="319"/>
        <v>0</v>
      </c>
      <c r="DW407" s="14">
        <f t="shared" si="324"/>
        <v>236</v>
      </c>
      <c r="DX407" s="14" t="str">
        <f t="shared" si="325"/>
        <v>AtkExt</v>
      </c>
      <c r="DY407" s="14">
        <f t="shared" si="326"/>
        <v>513</v>
      </c>
      <c r="DZ407" s="14">
        <f t="shared" si="327"/>
        <v>31.5</v>
      </c>
      <c r="EA407" s="14" t="str">
        <f t="shared" si="328"/>
        <v/>
      </c>
      <c r="EB407" s="14" t="str">
        <f t="shared" si="329"/>
        <v/>
      </c>
      <c r="EC407" s="14" t="str">
        <f t="shared" si="330"/>
        <v/>
      </c>
      <c r="ED407" s="14">
        <f t="shared" si="331"/>
        <v>20</v>
      </c>
      <c r="EE407" s="14">
        <f t="shared" si="332"/>
        <v>5</v>
      </c>
      <c r="EF407" s="14">
        <f t="shared" si="333"/>
        <v>25</v>
      </c>
      <c r="EG407" s="25" t="s">
        <v>509</v>
      </c>
      <c r="EH407" s="14">
        <f t="shared" si="334"/>
        <v>400</v>
      </c>
    </row>
    <row r="408" spans="100:138" ht="16.5" x14ac:dyDescent="0.2">
      <c r="CV408" s="13">
        <v>404</v>
      </c>
      <c r="CW408" s="14">
        <f t="shared" si="300"/>
        <v>56</v>
      </c>
      <c r="CX408" s="14">
        <f t="shared" si="301"/>
        <v>6</v>
      </c>
      <c r="CY408" s="14">
        <f t="shared" si="302"/>
        <v>2</v>
      </c>
      <c r="CZ408" s="14">
        <f t="shared" si="303"/>
        <v>5</v>
      </c>
      <c r="DA408" s="14">
        <f t="shared" si="304"/>
        <v>2054062</v>
      </c>
      <c r="DB408" s="13" t="str">
        <f t="shared" si="305"/>
        <v>90级守护灵橙色套2-头盔</v>
      </c>
      <c r="DC408" s="14">
        <f t="shared" si="306"/>
        <v>2</v>
      </c>
      <c r="DD408" s="14">
        <f t="shared" si="307"/>
        <v>4</v>
      </c>
      <c r="DE408" s="14">
        <f t="shared" si="308"/>
        <v>60</v>
      </c>
      <c r="DF408" s="14">
        <f t="shared" si="309"/>
        <v>60</v>
      </c>
      <c r="DG408" s="14">
        <f t="shared" si="310"/>
        <v>2</v>
      </c>
      <c r="DH408" s="14">
        <f t="shared" si="311"/>
        <v>2052</v>
      </c>
      <c r="DI408" s="14">
        <f t="shared" si="320"/>
        <v>119</v>
      </c>
      <c r="DJ408" s="14">
        <f t="shared" si="312"/>
        <v>0</v>
      </c>
      <c r="DK408" s="14">
        <f t="shared" si="313"/>
        <v>129</v>
      </c>
      <c r="DL408" s="14">
        <f t="shared" si="314"/>
        <v>0</v>
      </c>
      <c r="DM408" s="14">
        <f t="shared" si="315"/>
        <v>0</v>
      </c>
      <c r="DN408" s="14">
        <f t="shared" si="316"/>
        <v>7.95</v>
      </c>
      <c r="DO408" s="14">
        <f t="shared" si="317"/>
        <v>0</v>
      </c>
      <c r="DP408" s="14">
        <f t="shared" si="321"/>
        <v>20</v>
      </c>
      <c r="DQ408" s="14">
        <f t="shared" si="322"/>
        <v>5</v>
      </c>
      <c r="DR408" s="14">
        <f t="shared" si="323"/>
        <v>25</v>
      </c>
      <c r="DU408" s="14">
        <f t="shared" si="318"/>
        <v>2</v>
      </c>
      <c r="DV408" s="14">
        <f t="shared" si="319"/>
        <v>0</v>
      </c>
      <c r="DW408" s="14">
        <f t="shared" si="324"/>
        <v>119</v>
      </c>
      <c r="DX408" s="14" t="str">
        <f t="shared" si="325"/>
        <v>DefExt</v>
      </c>
      <c r="DY408" s="14">
        <f t="shared" si="326"/>
        <v>129</v>
      </c>
      <c r="DZ408" s="14">
        <f t="shared" si="327"/>
        <v>7.95</v>
      </c>
      <c r="EA408" s="14" t="str">
        <f t="shared" si="328"/>
        <v/>
      </c>
      <c r="EB408" s="14" t="str">
        <f t="shared" si="329"/>
        <v/>
      </c>
      <c r="EC408" s="14" t="str">
        <f t="shared" si="330"/>
        <v/>
      </c>
      <c r="ED408" s="14">
        <f t="shared" si="331"/>
        <v>20</v>
      </c>
      <c r="EE408" s="14">
        <f t="shared" si="332"/>
        <v>5</v>
      </c>
      <c r="EF408" s="14">
        <f t="shared" si="333"/>
        <v>25</v>
      </c>
      <c r="EG408" s="25" t="s">
        <v>509</v>
      </c>
      <c r="EH408" s="14">
        <f t="shared" si="334"/>
        <v>400</v>
      </c>
    </row>
    <row r="409" spans="100:138" ht="16.5" x14ac:dyDescent="0.2">
      <c r="CV409" s="13">
        <v>405</v>
      </c>
      <c r="CW409" s="14">
        <f t="shared" si="300"/>
        <v>56</v>
      </c>
      <c r="CX409" s="14">
        <f t="shared" si="301"/>
        <v>6</v>
      </c>
      <c r="CY409" s="14">
        <f t="shared" si="302"/>
        <v>3</v>
      </c>
      <c r="CZ409" s="14">
        <f t="shared" si="303"/>
        <v>5</v>
      </c>
      <c r="DA409" s="14">
        <f t="shared" si="304"/>
        <v>2054063</v>
      </c>
      <c r="DB409" s="13" t="str">
        <f t="shared" si="305"/>
        <v>90级守护灵橙色套2-肩甲</v>
      </c>
      <c r="DC409" s="14">
        <f t="shared" si="306"/>
        <v>2</v>
      </c>
      <c r="DD409" s="14">
        <f t="shared" si="307"/>
        <v>4</v>
      </c>
      <c r="DE409" s="14">
        <f t="shared" si="308"/>
        <v>60</v>
      </c>
      <c r="DF409" s="14">
        <f t="shared" si="309"/>
        <v>60</v>
      </c>
      <c r="DG409" s="14">
        <f t="shared" si="310"/>
        <v>3</v>
      </c>
      <c r="DH409" s="14">
        <f t="shared" si="311"/>
        <v>2052</v>
      </c>
      <c r="DI409" s="14">
        <f t="shared" si="320"/>
        <v>177</v>
      </c>
      <c r="DJ409" s="14">
        <f t="shared" si="312"/>
        <v>0</v>
      </c>
      <c r="DK409" s="14">
        <f t="shared" si="313"/>
        <v>65</v>
      </c>
      <c r="DL409" s="14">
        <f t="shared" si="314"/>
        <v>1280</v>
      </c>
      <c r="DM409" s="14">
        <f t="shared" si="315"/>
        <v>0</v>
      </c>
      <c r="DN409" s="14">
        <f t="shared" si="316"/>
        <v>3.98</v>
      </c>
      <c r="DO409" s="14">
        <f t="shared" si="317"/>
        <v>78.83</v>
      </c>
      <c r="DP409" s="14">
        <f t="shared" si="321"/>
        <v>20</v>
      </c>
      <c r="DQ409" s="14">
        <f t="shared" si="322"/>
        <v>5</v>
      </c>
      <c r="DR409" s="14">
        <f t="shared" si="323"/>
        <v>25</v>
      </c>
      <c r="DU409" s="14">
        <f t="shared" si="318"/>
        <v>2</v>
      </c>
      <c r="DV409" s="14">
        <f t="shared" si="319"/>
        <v>3</v>
      </c>
      <c r="DW409" s="14">
        <f t="shared" si="324"/>
        <v>177</v>
      </c>
      <c r="DX409" s="14" t="str">
        <f t="shared" si="325"/>
        <v>DefExt</v>
      </c>
      <c r="DY409" s="14">
        <f t="shared" si="326"/>
        <v>65</v>
      </c>
      <c r="DZ409" s="14">
        <f t="shared" si="327"/>
        <v>3.98</v>
      </c>
      <c r="EA409" s="14" t="str">
        <f t="shared" si="328"/>
        <v>HPExt</v>
      </c>
      <c r="EB409" s="14">
        <f t="shared" si="329"/>
        <v>1280</v>
      </c>
      <c r="EC409" s="14">
        <f t="shared" si="330"/>
        <v>78.83</v>
      </c>
      <c r="ED409" s="14">
        <f t="shared" si="331"/>
        <v>20</v>
      </c>
      <c r="EE409" s="14">
        <f t="shared" si="332"/>
        <v>5</v>
      </c>
      <c r="EF409" s="14">
        <f t="shared" si="333"/>
        <v>25</v>
      </c>
      <c r="EG409" s="25" t="s">
        <v>509</v>
      </c>
      <c r="EH409" s="14">
        <f t="shared" si="334"/>
        <v>400</v>
      </c>
    </row>
    <row r="410" spans="100:138" ht="16.5" x14ac:dyDescent="0.2">
      <c r="CV410" s="13">
        <v>406</v>
      </c>
      <c r="CW410" s="14">
        <f t="shared" si="300"/>
        <v>56</v>
      </c>
      <c r="CX410" s="14">
        <f t="shared" si="301"/>
        <v>6</v>
      </c>
      <c r="CY410" s="14">
        <f t="shared" si="302"/>
        <v>4</v>
      </c>
      <c r="CZ410" s="14">
        <f t="shared" si="303"/>
        <v>5</v>
      </c>
      <c r="DA410" s="14">
        <f t="shared" si="304"/>
        <v>2054064</v>
      </c>
      <c r="DB410" s="13" t="str">
        <f t="shared" si="305"/>
        <v>90级守护灵橙色套2-衣服</v>
      </c>
      <c r="DC410" s="14">
        <f t="shared" si="306"/>
        <v>2</v>
      </c>
      <c r="DD410" s="14">
        <f t="shared" si="307"/>
        <v>4</v>
      </c>
      <c r="DE410" s="14">
        <f t="shared" si="308"/>
        <v>60</v>
      </c>
      <c r="DF410" s="14">
        <f t="shared" si="309"/>
        <v>60</v>
      </c>
      <c r="DG410" s="14">
        <f t="shared" si="310"/>
        <v>4</v>
      </c>
      <c r="DH410" s="14">
        <f t="shared" si="311"/>
        <v>2052</v>
      </c>
      <c r="DI410" s="14">
        <f t="shared" si="320"/>
        <v>119</v>
      </c>
      <c r="DJ410" s="14">
        <f t="shared" si="312"/>
        <v>0</v>
      </c>
      <c r="DK410" s="14">
        <f t="shared" si="313"/>
        <v>129</v>
      </c>
      <c r="DL410" s="14">
        <f t="shared" si="314"/>
        <v>0</v>
      </c>
      <c r="DM410" s="14">
        <f t="shared" si="315"/>
        <v>0</v>
      </c>
      <c r="DN410" s="14">
        <f t="shared" si="316"/>
        <v>7.95</v>
      </c>
      <c r="DO410" s="14">
        <f t="shared" si="317"/>
        <v>0</v>
      </c>
      <c r="DP410" s="14">
        <f t="shared" si="321"/>
        <v>20</v>
      </c>
      <c r="DQ410" s="14">
        <f t="shared" si="322"/>
        <v>5</v>
      </c>
      <c r="DR410" s="14">
        <f t="shared" si="323"/>
        <v>25</v>
      </c>
      <c r="DU410" s="14">
        <f t="shared" si="318"/>
        <v>2</v>
      </c>
      <c r="DV410" s="14">
        <f t="shared" si="319"/>
        <v>0</v>
      </c>
      <c r="DW410" s="14">
        <f t="shared" si="324"/>
        <v>119</v>
      </c>
      <c r="DX410" s="14" t="str">
        <f t="shared" si="325"/>
        <v>DefExt</v>
      </c>
      <c r="DY410" s="14">
        <f t="shared" si="326"/>
        <v>129</v>
      </c>
      <c r="DZ410" s="14">
        <f t="shared" si="327"/>
        <v>7.95</v>
      </c>
      <c r="EA410" s="14" t="str">
        <f t="shared" si="328"/>
        <v/>
      </c>
      <c r="EB410" s="14" t="str">
        <f t="shared" si="329"/>
        <v/>
      </c>
      <c r="EC410" s="14" t="str">
        <f t="shared" si="330"/>
        <v/>
      </c>
      <c r="ED410" s="14">
        <f t="shared" si="331"/>
        <v>20</v>
      </c>
      <c r="EE410" s="14">
        <f t="shared" si="332"/>
        <v>5</v>
      </c>
      <c r="EF410" s="14">
        <f t="shared" si="333"/>
        <v>25</v>
      </c>
      <c r="EG410" s="25" t="s">
        <v>509</v>
      </c>
      <c r="EH410" s="14">
        <f t="shared" si="334"/>
        <v>400</v>
      </c>
    </row>
    <row r="411" spans="100:138" ht="16.5" x14ac:dyDescent="0.2">
      <c r="CV411" s="13">
        <v>407</v>
      </c>
      <c r="CW411" s="14">
        <f t="shared" si="300"/>
        <v>56</v>
      </c>
      <c r="CX411" s="14">
        <f t="shared" si="301"/>
        <v>6</v>
      </c>
      <c r="CY411" s="14">
        <f t="shared" si="302"/>
        <v>5</v>
      </c>
      <c r="CZ411" s="14">
        <f t="shared" si="303"/>
        <v>5</v>
      </c>
      <c r="DA411" s="14">
        <f t="shared" si="304"/>
        <v>2054065</v>
      </c>
      <c r="DB411" s="13" t="str">
        <f t="shared" si="305"/>
        <v>90级守护灵橙色套2-鞋子</v>
      </c>
      <c r="DC411" s="14">
        <f t="shared" si="306"/>
        <v>2</v>
      </c>
      <c r="DD411" s="14">
        <f t="shared" si="307"/>
        <v>4</v>
      </c>
      <c r="DE411" s="14">
        <f t="shared" si="308"/>
        <v>60</v>
      </c>
      <c r="DF411" s="14">
        <f t="shared" si="309"/>
        <v>60</v>
      </c>
      <c r="DG411" s="14">
        <f t="shared" si="310"/>
        <v>5</v>
      </c>
      <c r="DH411" s="14">
        <f t="shared" si="311"/>
        <v>2052</v>
      </c>
      <c r="DI411" s="14">
        <f t="shared" si="320"/>
        <v>236</v>
      </c>
      <c r="DJ411" s="14">
        <f t="shared" si="312"/>
        <v>0</v>
      </c>
      <c r="DK411" s="14">
        <f t="shared" si="313"/>
        <v>0</v>
      </c>
      <c r="DL411" s="14">
        <f t="shared" si="314"/>
        <v>2561</v>
      </c>
      <c r="DM411" s="14">
        <f t="shared" si="315"/>
        <v>0</v>
      </c>
      <c r="DN411" s="14">
        <f t="shared" si="316"/>
        <v>0</v>
      </c>
      <c r="DO411" s="14">
        <f t="shared" si="317"/>
        <v>157.65</v>
      </c>
      <c r="DP411" s="14">
        <f t="shared" si="321"/>
        <v>20</v>
      </c>
      <c r="DQ411" s="14">
        <f t="shared" si="322"/>
        <v>5</v>
      </c>
      <c r="DR411" s="14">
        <f t="shared" si="323"/>
        <v>25</v>
      </c>
      <c r="DU411" s="14">
        <f t="shared" si="318"/>
        <v>3</v>
      </c>
      <c r="DV411" s="14">
        <f t="shared" si="319"/>
        <v>0</v>
      </c>
      <c r="DW411" s="14">
        <f t="shared" si="324"/>
        <v>236</v>
      </c>
      <c r="DX411" s="14" t="str">
        <f t="shared" si="325"/>
        <v>HPExt</v>
      </c>
      <c r="DY411" s="14">
        <f t="shared" si="326"/>
        <v>2561</v>
      </c>
      <c r="DZ411" s="14">
        <f t="shared" si="327"/>
        <v>157.65</v>
      </c>
      <c r="EA411" s="14" t="str">
        <f t="shared" si="328"/>
        <v/>
      </c>
      <c r="EB411" s="14" t="str">
        <f t="shared" si="329"/>
        <v/>
      </c>
      <c r="EC411" s="14" t="str">
        <f t="shared" si="330"/>
        <v/>
      </c>
      <c r="ED411" s="14">
        <f t="shared" si="331"/>
        <v>20</v>
      </c>
      <c r="EE411" s="14">
        <f t="shared" si="332"/>
        <v>5</v>
      </c>
      <c r="EF411" s="14">
        <f t="shared" si="333"/>
        <v>25</v>
      </c>
      <c r="EG411" s="25" t="s">
        <v>509</v>
      </c>
      <c r="EH411" s="14">
        <f t="shared" si="334"/>
        <v>400</v>
      </c>
    </row>
    <row r="412" spans="100:138" ht="16.5" x14ac:dyDescent="0.2">
      <c r="CV412" s="13">
        <v>408</v>
      </c>
      <c r="CW412" s="14">
        <f t="shared" si="300"/>
        <v>56</v>
      </c>
      <c r="CX412" s="14">
        <f t="shared" si="301"/>
        <v>6</v>
      </c>
      <c r="CY412" s="14">
        <f t="shared" si="302"/>
        <v>6</v>
      </c>
      <c r="CZ412" s="14">
        <f t="shared" si="303"/>
        <v>5</v>
      </c>
      <c r="DA412" s="14">
        <f t="shared" si="304"/>
        <v>2054066</v>
      </c>
      <c r="DB412" s="13" t="str">
        <f t="shared" si="305"/>
        <v>90级守护灵橙色套2-护手</v>
      </c>
      <c r="DC412" s="14">
        <f t="shared" si="306"/>
        <v>2</v>
      </c>
      <c r="DD412" s="14">
        <f t="shared" si="307"/>
        <v>4</v>
      </c>
      <c r="DE412" s="14">
        <f t="shared" si="308"/>
        <v>60</v>
      </c>
      <c r="DF412" s="14">
        <f t="shared" si="309"/>
        <v>60</v>
      </c>
      <c r="DG412" s="14">
        <f t="shared" si="310"/>
        <v>6</v>
      </c>
      <c r="DH412" s="14">
        <f t="shared" si="311"/>
        <v>2052</v>
      </c>
      <c r="DI412" s="14">
        <f t="shared" si="320"/>
        <v>236</v>
      </c>
      <c r="DJ412" s="14">
        <f t="shared" si="312"/>
        <v>0</v>
      </c>
      <c r="DK412" s="14">
        <f t="shared" si="313"/>
        <v>0</v>
      </c>
      <c r="DL412" s="14">
        <f t="shared" si="314"/>
        <v>2561</v>
      </c>
      <c r="DM412" s="14">
        <f t="shared" si="315"/>
        <v>0</v>
      </c>
      <c r="DN412" s="14">
        <f t="shared" si="316"/>
        <v>0</v>
      </c>
      <c r="DO412" s="14">
        <f t="shared" si="317"/>
        <v>157.65</v>
      </c>
      <c r="DP412" s="14">
        <f t="shared" si="321"/>
        <v>20</v>
      </c>
      <c r="DQ412" s="14">
        <f t="shared" si="322"/>
        <v>5</v>
      </c>
      <c r="DR412" s="14">
        <f t="shared" si="323"/>
        <v>25</v>
      </c>
      <c r="DU412" s="14">
        <f t="shared" si="318"/>
        <v>3</v>
      </c>
      <c r="DV412" s="14">
        <f t="shared" si="319"/>
        <v>0</v>
      </c>
      <c r="DW412" s="14">
        <f t="shared" si="324"/>
        <v>236</v>
      </c>
      <c r="DX412" s="14" t="str">
        <f t="shared" si="325"/>
        <v>HPExt</v>
      </c>
      <c r="DY412" s="14">
        <f t="shared" si="326"/>
        <v>2561</v>
      </c>
      <c r="DZ412" s="14">
        <f t="shared" si="327"/>
        <v>157.65</v>
      </c>
      <c r="EA412" s="14" t="str">
        <f t="shared" si="328"/>
        <v/>
      </c>
      <c r="EB412" s="14" t="str">
        <f t="shared" si="329"/>
        <v/>
      </c>
      <c r="EC412" s="14" t="str">
        <f t="shared" si="330"/>
        <v/>
      </c>
      <c r="ED412" s="14">
        <f t="shared" si="331"/>
        <v>20</v>
      </c>
      <c r="EE412" s="14">
        <f t="shared" si="332"/>
        <v>5</v>
      </c>
      <c r="EF412" s="14">
        <f t="shared" si="333"/>
        <v>25</v>
      </c>
      <c r="EG412" s="25" t="s">
        <v>509</v>
      </c>
      <c r="EH412" s="14">
        <f t="shared" si="334"/>
        <v>400</v>
      </c>
    </row>
    <row r="413" spans="100:138" ht="16.5" x14ac:dyDescent="0.2">
      <c r="CV413" s="13">
        <v>409</v>
      </c>
      <c r="CW413" s="14">
        <f t="shared" si="300"/>
        <v>57</v>
      </c>
      <c r="CX413" s="14">
        <f t="shared" si="301"/>
        <v>7</v>
      </c>
      <c r="CY413" s="14">
        <f t="shared" si="302"/>
        <v>1</v>
      </c>
      <c r="CZ413" s="14">
        <f t="shared" si="303"/>
        <v>5</v>
      </c>
      <c r="DA413" s="14">
        <f t="shared" si="304"/>
        <v>2054071</v>
      </c>
      <c r="DB413" s="13" t="str">
        <f t="shared" si="305"/>
        <v>90级寄灵人橙色套3-武器</v>
      </c>
      <c r="DC413" s="14">
        <f t="shared" si="306"/>
        <v>1</v>
      </c>
      <c r="DD413" s="14">
        <f t="shared" si="307"/>
        <v>4</v>
      </c>
      <c r="DE413" s="14">
        <f t="shared" si="308"/>
        <v>80</v>
      </c>
      <c r="DF413" s="14">
        <f t="shared" si="309"/>
        <v>80</v>
      </c>
      <c r="DG413" s="14">
        <f t="shared" si="310"/>
        <v>1</v>
      </c>
      <c r="DH413" s="14">
        <f t="shared" si="311"/>
        <v>1053</v>
      </c>
      <c r="DI413" s="14">
        <f t="shared" si="320"/>
        <v>301</v>
      </c>
      <c r="DJ413" s="14">
        <f t="shared" si="312"/>
        <v>807</v>
      </c>
      <c r="DK413" s="14">
        <f t="shared" si="313"/>
        <v>0</v>
      </c>
      <c r="DL413" s="14">
        <f t="shared" si="314"/>
        <v>0</v>
      </c>
      <c r="DM413" s="14">
        <f t="shared" si="315"/>
        <v>40.200000000000003</v>
      </c>
      <c r="DN413" s="14">
        <f t="shared" si="316"/>
        <v>0</v>
      </c>
      <c r="DO413" s="14">
        <f t="shared" si="317"/>
        <v>0</v>
      </c>
      <c r="DP413" s="14">
        <f t="shared" si="321"/>
        <v>20</v>
      </c>
      <c r="DQ413" s="14">
        <f t="shared" si="322"/>
        <v>5</v>
      </c>
      <c r="DR413" s="14">
        <f t="shared" si="323"/>
        <v>15</v>
      </c>
      <c r="DU413" s="14">
        <f t="shared" si="318"/>
        <v>1</v>
      </c>
      <c r="DV413" s="14">
        <f t="shared" si="319"/>
        <v>0</v>
      </c>
      <c r="DW413" s="14">
        <f t="shared" si="324"/>
        <v>301</v>
      </c>
      <c r="DX413" s="14" t="str">
        <f t="shared" si="325"/>
        <v>AtkExt</v>
      </c>
      <c r="DY413" s="14">
        <f t="shared" si="326"/>
        <v>807</v>
      </c>
      <c r="DZ413" s="14">
        <f t="shared" si="327"/>
        <v>40.200000000000003</v>
      </c>
      <c r="EA413" s="14" t="str">
        <f t="shared" si="328"/>
        <v/>
      </c>
      <c r="EB413" s="14" t="str">
        <f t="shared" si="329"/>
        <v/>
      </c>
      <c r="EC413" s="14" t="str">
        <f t="shared" si="330"/>
        <v/>
      </c>
      <c r="ED413" s="14">
        <f t="shared" si="331"/>
        <v>20</v>
      </c>
      <c r="EE413" s="14">
        <f t="shared" si="332"/>
        <v>5</v>
      </c>
      <c r="EF413" s="14">
        <f t="shared" si="333"/>
        <v>15</v>
      </c>
      <c r="EG413" s="25" t="s">
        <v>509</v>
      </c>
      <c r="EH413" s="14">
        <f t="shared" si="334"/>
        <v>400</v>
      </c>
    </row>
    <row r="414" spans="100:138" ht="16.5" x14ac:dyDescent="0.2">
      <c r="CV414" s="13">
        <v>410</v>
      </c>
      <c r="CW414" s="14">
        <f t="shared" si="300"/>
        <v>57</v>
      </c>
      <c r="CX414" s="14">
        <f t="shared" si="301"/>
        <v>7</v>
      </c>
      <c r="CY414" s="14">
        <f t="shared" si="302"/>
        <v>2</v>
      </c>
      <c r="CZ414" s="14">
        <f t="shared" si="303"/>
        <v>5</v>
      </c>
      <c r="DA414" s="14">
        <f t="shared" si="304"/>
        <v>2054074</v>
      </c>
      <c r="DB414" s="13" t="str">
        <f t="shared" si="305"/>
        <v>90级寄灵人橙色套3-衣服</v>
      </c>
      <c r="DC414" s="14">
        <f t="shared" si="306"/>
        <v>1</v>
      </c>
      <c r="DD414" s="14">
        <f t="shared" si="307"/>
        <v>4</v>
      </c>
      <c r="DE414" s="14">
        <f t="shared" si="308"/>
        <v>80</v>
      </c>
      <c r="DF414" s="14">
        <f t="shared" si="309"/>
        <v>80</v>
      </c>
      <c r="DG414" s="14">
        <f t="shared" si="310"/>
        <v>4</v>
      </c>
      <c r="DH414" s="14">
        <f t="shared" si="311"/>
        <v>1053</v>
      </c>
      <c r="DI414" s="14">
        <f t="shared" si="320"/>
        <v>153</v>
      </c>
      <c r="DJ414" s="14">
        <f t="shared" si="312"/>
        <v>0</v>
      </c>
      <c r="DK414" s="14">
        <f t="shared" si="313"/>
        <v>203</v>
      </c>
      <c r="DL414" s="14">
        <f t="shared" si="314"/>
        <v>0</v>
      </c>
      <c r="DM414" s="14">
        <f t="shared" si="315"/>
        <v>0</v>
      </c>
      <c r="DN414" s="14">
        <f t="shared" si="316"/>
        <v>10.199999999999999</v>
      </c>
      <c r="DO414" s="14">
        <f t="shared" si="317"/>
        <v>0</v>
      </c>
      <c r="DP414" s="14">
        <f t="shared" si="321"/>
        <v>20</v>
      </c>
      <c r="DQ414" s="14">
        <f t="shared" si="322"/>
        <v>5</v>
      </c>
      <c r="DR414" s="14">
        <f t="shared" si="323"/>
        <v>15</v>
      </c>
      <c r="DU414" s="14">
        <f t="shared" si="318"/>
        <v>2</v>
      </c>
      <c r="DV414" s="14">
        <f t="shared" si="319"/>
        <v>0</v>
      </c>
      <c r="DW414" s="14">
        <f t="shared" si="324"/>
        <v>153</v>
      </c>
      <c r="DX414" s="14" t="str">
        <f t="shared" si="325"/>
        <v>DefExt</v>
      </c>
      <c r="DY414" s="14">
        <f t="shared" si="326"/>
        <v>203</v>
      </c>
      <c r="DZ414" s="14">
        <f t="shared" si="327"/>
        <v>10.199999999999999</v>
      </c>
      <c r="EA414" s="14" t="str">
        <f t="shared" si="328"/>
        <v/>
      </c>
      <c r="EB414" s="14" t="str">
        <f t="shared" si="329"/>
        <v/>
      </c>
      <c r="EC414" s="14" t="str">
        <f t="shared" si="330"/>
        <v/>
      </c>
      <c r="ED414" s="14">
        <f t="shared" si="331"/>
        <v>20</v>
      </c>
      <c r="EE414" s="14">
        <f t="shared" si="332"/>
        <v>5</v>
      </c>
      <c r="EF414" s="14">
        <f t="shared" si="333"/>
        <v>15</v>
      </c>
      <c r="EG414" s="25" t="s">
        <v>509</v>
      </c>
      <c r="EH414" s="14">
        <f t="shared" si="334"/>
        <v>400</v>
      </c>
    </row>
    <row r="415" spans="100:138" ht="16.5" x14ac:dyDescent="0.2">
      <c r="CV415" s="13">
        <v>411</v>
      </c>
      <c r="CW415" s="14">
        <f t="shared" si="300"/>
        <v>57</v>
      </c>
      <c r="CX415" s="14">
        <f t="shared" si="301"/>
        <v>7</v>
      </c>
      <c r="CY415" s="14">
        <f t="shared" si="302"/>
        <v>3</v>
      </c>
      <c r="CZ415" s="14">
        <f t="shared" si="303"/>
        <v>5</v>
      </c>
      <c r="DA415" s="14">
        <f t="shared" si="304"/>
        <v>2054075</v>
      </c>
      <c r="DB415" s="13" t="str">
        <f t="shared" si="305"/>
        <v>90级寄灵人橙色套3-鞋子</v>
      </c>
      <c r="DC415" s="14">
        <f t="shared" si="306"/>
        <v>1</v>
      </c>
      <c r="DD415" s="14">
        <f t="shared" si="307"/>
        <v>4</v>
      </c>
      <c r="DE415" s="14">
        <f t="shared" si="308"/>
        <v>80</v>
      </c>
      <c r="DF415" s="14">
        <f t="shared" si="309"/>
        <v>80</v>
      </c>
      <c r="DG415" s="14">
        <f t="shared" si="310"/>
        <v>5</v>
      </c>
      <c r="DH415" s="14">
        <f t="shared" si="311"/>
        <v>1053</v>
      </c>
      <c r="DI415" s="14">
        <f t="shared" si="320"/>
        <v>151</v>
      </c>
      <c r="DJ415" s="14">
        <f t="shared" si="312"/>
        <v>0</v>
      </c>
      <c r="DK415" s="14">
        <f t="shared" si="313"/>
        <v>0</v>
      </c>
      <c r="DL415" s="14">
        <f t="shared" si="314"/>
        <v>2016</v>
      </c>
      <c r="DM415" s="14">
        <f t="shared" si="315"/>
        <v>0</v>
      </c>
      <c r="DN415" s="14">
        <f t="shared" si="316"/>
        <v>0</v>
      </c>
      <c r="DO415" s="14">
        <f t="shared" si="317"/>
        <v>100.8</v>
      </c>
      <c r="DP415" s="14">
        <f t="shared" si="321"/>
        <v>20</v>
      </c>
      <c r="DQ415" s="14">
        <f t="shared" si="322"/>
        <v>5</v>
      </c>
      <c r="DR415" s="14">
        <f t="shared" si="323"/>
        <v>15</v>
      </c>
      <c r="DU415" s="14">
        <f t="shared" si="318"/>
        <v>3</v>
      </c>
      <c r="DV415" s="14">
        <f t="shared" si="319"/>
        <v>0</v>
      </c>
      <c r="DW415" s="14">
        <f t="shared" si="324"/>
        <v>151</v>
      </c>
      <c r="DX415" s="14" t="str">
        <f t="shared" si="325"/>
        <v>HPExt</v>
      </c>
      <c r="DY415" s="14">
        <f t="shared" si="326"/>
        <v>2016</v>
      </c>
      <c r="DZ415" s="14">
        <f t="shared" si="327"/>
        <v>100.8</v>
      </c>
      <c r="EA415" s="14" t="str">
        <f t="shared" si="328"/>
        <v/>
      </c>
      <c r="EB415" s="14" t="str">
        <f t="shared" si="329"/>
        <v/>
      </c>
      <c r="EC415" s="14" t="str">
        <f t="shared" si="330"/>
        <v/>
      </c>
      <c r="ED415" s="14">
        <f t="shared" si="331"/>
        <v>20</v>
      </c>
      <c r="EE415" s="14">
        <f t="shared" si="332"/>
        <v>5</v>
      </c>
      <c r="EF415" s="14">
        <f t="shared" si="333"/>
        <v>15</v>
      </c>
      <c r="EG415" s="25" t="s">
        <v>509</v>
      </c>
      <c r="EH415" s="14">
        <f t="shared" si="334"/>
        <v>400</v>
      </c>
    </row>
    <row r="416" spans="100:138" ht="16.5" x14ac:dyDescent="0.2">
      <c r="CV416" s="13">
        <v>412</v>
      </c>
      <c r="CW416" s="14">
        <f t="shared" si="300"/>
        <v>57</v>
      </c>
      <c r="CX416" s="14">
        <f t="shared" si="301"/>
        <v>7</v>
      </c>
      <c r="CY416" s="14">
        <f t="shared" si="302"/>
        <v>4</v>
      </c>
      <c r="CZ416" s="14">
        <f t="shared" si="303"/>
        <v>5</v>
      </c>
      <c r="DA416" s="14">
        <f t="shared" si="304"/>
        <v>2054076</v>
      </c>
      <c r="DB416" s="13" t="str">
        <f t="shared" si="305"/>
        <v>90级寄灵人橙色套3-护手</v>
      </c>
      <c r="DC416" s="14">
        <f t="shared" si="306"/>
        <v>1</v>
      </c>
      <c r="DD416" s="14">
        <f t="shared" si="307"/>
        <v>4</v>
      </c>
      <c r="DE416" s="14">
        <f t="shared" si="308"/>
        <v>80</v>
      </c>
      <c r="DF416" s="14">
        <f t="shared" si="309"/>
        <v>80</v>
      </c>
      <c r="DG416" s="14">
        <f t="shared" si="310"/>
        <v>6</v>
      </c>
      <c r="DH416" s="14">
        <f t="shared" si="311"/>
        <v>1053</v>
      </c>
      <c r="DI416" s="14">
        <f t="shared" si="320"/>
        <v>151</v>
      </c>
      <c r="DJ416" s="14">
        <f t="shared" si="312"/>
        <v>0</v>
      </c>
      <c r="DK416" s="14">
        <f t="shared" si="313"/>
        <v>0</v>
      </c>
      <c r="DL416" s="14">
        <f t="shared" si="314"/>
        <v>2016</v>
      </c>
      <c r="DM416" s="14">
        <f t="shared" si="315"/>
        <v>0</v>
      </c>
      <c r="DN416" s="14">
        <f t="shared" si="316"/>
        <v>0</v>
      </c>
      <c r="DO416" s="14">
        <f t="shared" si="317"/>
        <v>100.8</v>
      </c>
      <c r="DP416" s="14">
        <f t="shared" si="321"/>
        <v>20</v>
      </c>
      <c r="DQ416" s="14">
        <f t="shared" si="322"/>
        <v>5</v>
      </c>
      <c r="DR416" s="14">
        <f t="shared" si="323"/>
        <v>15</v>
      </c>
      <c r="DU416" s="14">
        <f t="shared" si="318"/>
        <v>3</v>
      </c>
      <c r="DV416" s="14">
        <f t="shared" si="319"/>
        <v>0</v>
      </c>
      <c r="DW416" s="14">
        <f t="shared" si="324"/>
        <v>151</v>
      </c>
      <c r="DX416" s="14" t="str">
        <f t="shared" si="325"/>
        <v>HPExt</v>
      </c>
      <c r="DY416" s="14">
        <f t="shared" si="326"/>
        <v>2016</v>
      </c>
      <c r="DZ416" s="14">
        <f t="shared" si="327"/>
        <v>100.8</v>
      </c>
      <c r="EA416" s="14" t="str">
        <f t="shared" si="328"/>
        <v/>
      </c>
      <c r="EB416" s="14" t="str">
        <f t="shared" si="329"/>
        <v/>
      </c>
      <c r="EC416" s="14" t="str">
        <f t="shared" si="330"/>
        <v/>
      </c>
      <c r="ED416" s="14">
        <f t="shared" si="331"/>
        <v>20</v>
      </c>
      <c r="EE416" s="14">
        <f t="shared" si="332"/>
        <v>5</v>
      </c>
      <c r="EF416" s="14">
        <f t="shared" si="333"/>
        <v>15</v>
      </c>
      <c r="EG416" s="25" t="s">
        <v>509</v>
      </c>
      <c r="EH416" s="14">
        <f t="shared" si="334"/>
        <v>400</v>
      </c>
    </row>
    <row r="417" spans="100:138" ht="16.5" x14ac:dyDescent="0.2">
      <c r="CV417" s="13">
        <v>413</v>
      </c>
      <c r="CW417" s="14">
        <f t="shared" si="300"/>
        <v>57</v>
      </c>
      <c r="CX417" s="14">
        <f t="shared" si="301"/>
        <v>7</v>
      </c>
      <c r="CY417" s="14">
        <f t="shared" si="302"/>
        <v>5</v>
      </c>
      <c r="CZ417" s="14">
        <f t="shared" si="303"/>
        <v>5</v>
      </c>
      <c r="DA417" s="14">
        <f t="shared" si="304"/>
        <v>2054077</v>
      </c>
      <c r="DB417" s="13" t="str">
        <f t="shared" si="305"/>
        <v>90级寄灵人橙色套3-项链</v>
      </c>
      <c r="DC417" s="14">
        <f t="shared" si="306"/>
        <v>1</v>
      </c>
      <c r="DD417" s="14">
        <f t="shared" si="307"/>
        <v>4</v>
      </c>
      <c r="DE417" s="14">
        <f t="shared" si="308"/>
        <v>80</v>
      </c>
      <c r="DF417" s="14">
        <f t="shared" si="309"/>
        <v>80</v>
      </c>
      <c r="DG417" s="14">
        <f t="shared" si="310"/>
        <v>7</v>
      </c>
      <c r="DH417" s="14">
        <f t="shared" si="311"/>
        <v>1053</v>
      </c>
      <c r="DI417" s="14">
        <f t="shared" si="320"/>
        <v>228</v>
      </c>
      <c r="DJ417" s="14">
        <f t="shared" si="312"/>
        <v>269</v>
      </c>
      <c r="DK417" s="14">
        <f t="shared" si="313"/>
        <v>169</v>
      </c>
      <c r="DL417" s="14">
        <f t="shared" si="314"/>
        <v>0</v>
      </c>
      <c r="DM417" s="14">
        <f t="shared" si="315"/>
        <v>13.4</v>
      </c>
      <c r="DN417" s="14">
        <f t="shared" si="316"/>
        <v>8.5</v>
      </c>
      <c r="DO417" s="14">
        <f t="shared" si="317"/>
        <v>0</v>
      </c>
      <c r="DP417" s="14">
        <f t="shared" si="321"/>
        <v>20</v>
      </c>
      <c r="DQ417" s="14">
        <f t="shared" si="322"/>
        <v>5</v>
      </c>
      <c r="DR417" s="14">
        <f t="shared" si="323"/>
        <v>15</v>
      </c>
      <c r="DU417" s="14">
        <f t="shared" si="318"/>
        <v>1</v>
      </c>
      <c r="DV417" s="14">
        <f t="shared" si="319"/>
        <v>2</v>
      </c>
      <c r="DW417" s="14">
        <f t="shared" si="324"/>
        <v>228</v>
      </c>
      <c r="DX417" s="14" t="str">
        <f t="shared" si="325"/>
        <v>AtkExt</v>
      </c>
      <c r="DY417" s="14">
        <f t="shared" si="326"/>
        <v>269</v>
      </c>
      <c r="DZ417" s="14">
        <f t="shared" si="327"/>
        <v>13.4</v>
      </c>
      <c r="EA417" s="14" t="str">
        <f t="shared" si="328"/>
        <v>DefExt</v>
      </c>
      <c r="EB417" s="14">
        <f t="shared" si="329"/>
        <v>169</v>
      </c>
      <c r="EC417" s="14">
        <f t="shared" si="330"/>
        <v>8.5</v>
      </c>
      <c r="ED417" s="14">
        <f t="shared" si="331"/>
        <v>20</v>
      </c>
      <c r="EE417" s="14">
        <f t="shared" si="332"/>
        <v>5</v>
      </c>
      <c r="EF417" s="14">
        <f t="shared" si="333"/>
        <v>15</v>
      </c>
      <c r="EG417" s="25" t="s">
        <v>509</v>
      </c>
      <c r="EH417" s="14">
        <f t="shared" si="334"/>
        <v>400</v>
      </c>
    </row>
    <row r="418" spans="100:138" ht="16.5" x14ac:dyDescent="0.2">
      <c r="CV418" s="13">
        <v>414</v>
      </c>
      <c r="CW418" s="14">
        <f t="shared" si="300"/>
        <v>57</v>
      </c>
      <c r="CX418" s="14">
        <f t="shared" si="301"/>
        <v>7</v>
      </c>
      <c r="CY418" s="14">
        <f t="shared" si="302"/>
        <v>6</v>
      </c>
      <c r="CZ418" s="14">
        <f t="shared" si="303"/>
        <v>5</v>
      </c>
      <c r="DA418" s="14">
        <f t="shared" si="304"/>
        <v>2054078</v>
      </c>
      <c r="DB418" s="13" t="str">
        <f t="shared" si="305"/>
        <v>90级寄灵人橙色套3-戒指</v>
      </c>
      <c r="DC418" s="14">
        <f t="shared" si="306"/>
        <v>1</v>
      </c>
      <c r="DD418" s="14">
        <f t="shared" si="307"/>
        <v>4</v>
      </c>
      <c r="DE418" s="14">
        <f t="shared" si="308"/>
        <v>80</v>
      </c>
      <c r="DF418" s="14">
        <f t="shared" si="309"/>
        <v>80</v>
      </c>
      <c r="DG418" s="14">
        <f t="shared" si="310"/>
        <v>8</v>
      </c>
      <c r="DH418" s="14">
        <f t="shared" si="311"/>
        <v>1053</v>
      </c>
      <c r="DI418" s="14">
        <f t="shared" si="320"/>
        <v>226</v>
      </c>
      <c r="DJ418" s="14">
        <f t="shared" si="312"/>
        <v>269</v>
      </c>
      <c r="DK418" s="14">
        <f t="shared" si="313"/>
        <v>0</v>
      </c>
      <c r="DL418" s="14">
        <f t="shared" si="314"/>
        <v>1680</v>
      </c>
      <c r="DM418" s="14">
        <f t="shared" si="315"/>
        <v>13.4</v>
      </c>
      <c r="DN418" s="14">
        <f t="shared" si="316"/>
        <v>0</v>
      </c>
      <c r="DO418" s="14">
        <f t="shared" si="317"/>
        <v>84</v>
      </c>
      <c r="DP418" s="14">
        <f t="shared" si="321"/>
        <v>20</v>
      </c>
      <c r="DQ418" s="14">
        <f t="shared" si="322"/>
        <v>5</v>
      </c>
      <c r="DR418" s="14">
        <f t="shared" si="323"/>
        <v>15</v>
      </c>
      <c r="DU418" s="14">
        <f t="shared" si="318"/>
        <v>1</v>
      </c>
      <c r="DV418" s="14">
        <f t="shared" si="319"/>
        <v>3</v>
      </c>
      <c r="DW418" s="14">
        <f t="shared" si="324"/>
        <v>226</v>
      </c>
      <c r="DX418" s="14" t="str">
        <f t="shared" si="325"/>
        <v>AtkExt</v>
      </c>
      <c r="DY418" s="14">
        <f t="shared" si="326"/>
        <v>269</v>
      </c>
      <c r="DZ418" s="14">
        <f t="shared" si="327"/>
        <v>13.4</v>
      </c>
      <c r="EA418" s="14" t="str">
        <f t="shared" si="328"/>
        <v>HPExt</v>
      </c>
      <c r="EB418" s="14">
        <f t="shared" si="329"/>
        <v>1680</v>
      </c>
      <c r="EC418" s="14">
        <f t="shared" si="330"/>
        <v>84</v>
      </c>
      <c r="ED418" s="14">
        <f t="shared" si="331"/>
        <v>20</v>
      </c>
      <c r="EE418" s="14">
        <f t="shared" si="332"/>
        <v>5</v>
      </c>
      <c r="EF418" s="14">
        <f t="shared" si="333"/>
        <v>15</v>
      </c>
      <c r="EG418" s="25" t="s">
        <v>509</v>
      </c>
      <c r="EH418" s="14">
        <f t="shared" si="334"/>
        <v>400</v>
      </c>
    </row>
    <row r="419" spans="100:138" ht="16.5" x14ac:dyDescent="0.2">
      <c r="CV419" s="13">
        <v>415</v>
      </c>
      <c r="CW419" s="14">
        <f t="shared" si="300"/>
        <v>58</v>
      </c>
      <c r="CX419" s="14">
        <f t="shared" si="301"/>
        <v>8</v>
      </c>
      <c r="CY419" s="14">
        <f t="shared" si="302"/>
        <v>1</v>
      </c>
      <c r="CZ419" s="14">
        <f t="shared" si="303"/>
        <v>5</v>
      </c>
      <c r="DA419" s="14">
        <f t="shared" si="304"/>
        <v>2054081</v>
      </c>
      <c r="DB419" s="13" t="str">
        <f t="shared" si="305"/>
        <v>90级守护灵橙色套3-武器</v>
      </c>
      <c r="DC419" s="14">
        <f t="shared" si="306"/>
        <v>2</v>
      </c>
      <c r="DD419" s="14">
        <f t="shared" si="307"/>
        <v>4</v>
      </c>
      <c r="DE419" s="14">
        <f t="shared" si="308"/>
        <v>60</v>
      </c>
      <c r="DF419" s="14">
        <f t="shared" si="309"/>
        <v>60</v>
      </c>
      <c r="DG419" s="14">
        <f t="shared" si="310"/>
        <v>1</v>
      </c>
      <c r="DH419" s="14">
        <f t="shared" si="311"/>
        <v>2053</v>
      </c>
      <c r="DI419" s="14">
        <f t="shared" si="320"/>
        <v>236</v>
      </c>
      <c r="DJ419" s="14">
        <f t="shared" si="312"/>
        <v>513</v>
      </c>
      <c r="DK419" s="14">
        <f t="shared" si="313"/>
        <v>0</v>
      </c>
      <c r="DL419" s="14">
        <f t="shared" si="314"/>
        <v>0</v>
      </c>
      <c r="DM419" s="14">
        <f t="shared" si="315"/>
        <v>31.5</v>
      </c>
      <c r="DN419" s="14">
        <f t="shared" si="316"/>
        <v>0</v>
      </c>
      <c r="DO419" s="14">
        <f t="shared" si="317"/>
        <v>0</v>
      </c>
      <c r="DP419" s="14">
        <f t="shared" si="321"/>
        <v>20</v>
      </c>
      <c r="DQ419" s="14">
        <f t="shared" si="322"/>
        <v>5</v>
      </c>
      <c r="DR419" s="14">
        <f t="shared" si="323"/>
        <v>25</v>
      </c>
      <c r="DU419" s="14">
        <f t="shared" si="318"/>
        <v>1</v>
      </c>
      <c r="DV419" s="14">
        <f t="shared" si="319"/>
        <v>0</v>
      </c>
      <c r="DW419" s="14">
        <f t="shared" si="324"/>
        <v>236</v>
      </c>
      <c r="DX419" s="14" t="str">
        <f t="shared" si="325"/>
        <v>AtkExt</v>
      </c>
      <c r="DY419" s="14">
        <f t="shared" si="326"/>
        <v>513</v>
      </c>
      <c r="DZ419" s="14">
        <f t="shared" si="327"/>
        <v>31.5</v>
      </c>
      <c r="EA419" s="14" t="str">
        <f t="shared" si="328"/>
        <v/>
      </c>
      <c r="EB419" s="14" t="str">
        <f t="shared" si="329"/>
        <v/>
      </c>
      <c r="EC419" s="14" t="str">
        <f t="shared" si="330"/>
        <v/>
      </c>
      <c r="ED419" s="14">
        <f t="shared" si="331"/>
        <v>20</v>
      </c>
      <c r="EE419" s="14">
        <f t="shared" si="332"/>
        <v>5</v>
      </c>
      <c r="EF419" s="14">
        <f t="shared" si="333"/>
        <v>25</v>
      </c>
      <c r="EG419" s="25" t="s">
        <v>509</v>
      </c>
      <c r="EH419" s="14">
        <f t="shared" si="334"/>
        <v>400</v>
      </c>
    </row>
    <row r="420" spans="100:138" ht="16.5" x14ac:dyDescent="0.2">
      <c r="CV420" s="13">
        <v>416</v>
      </c>
      <c r="CW420" s="14">
        <f t="shared" si="300"/>
        <v>58</v>
      </c>
      <c r="CX420" s="14">
        <f t="shared" si="301"/>
        <v>8</v>
      </c>
      <c r="CY420" s="14">
        <f t="shared" si="302"/>
        <v>2</v>
      </c>
      <c r="CZ420" s="14">
        <f t="shared" si="303"/>
        <v>5</v>
      </c>
      <c r="DA420" s="14">
        <f t="shared" si="304"/>
        <v>2054084</v>
      </c>
      <c r="DB420" s="13" t="str">
        <f t="shared" si="305"/>
        <v>90级守护灵橙色套3-衣服</v>
      </c>
      <c r="DC420" s="14">
        <f t="shared" si="306"/>
        <v>2</v>
      </c>
      <c r="DD420" s="14">
        <f t="shared" si="307"/>
        <v>4</v>
      </c>
      <c r="DE420" s="14">
        <f t="shared" si="308"/>
        <v>60</v>
      </c>
      <c r="DF420" s="14">
        <f t="shared" si="309"/>
        <v>60</v>
      </c>
      <c r="DG420" s="14">
        <f t="shared" si="310"/>
        <v>4</v>
      </c>
      <c r="DH420" s="14">
        <f t="shared" si="311"/>
        <v>2053</v>
      </c>
      <c r="DI420" s="14">
        <f t="shared" si="320"/>
        <v>119</v>
      </c>
      <c r="DJ420" s="14">
        <f t="shared" si="312"/>
        <v>0</v>
      </c>
      <c r="DK420" s="14">
        <f t="shared" si="313"/>
        <v>129</v>
      </c>
      <c r="DL420" s="14">
        <f t="shared" si="314"/>
        <v>0</v>
      </c>
      <c r="DM420" s="14">
        <f t="shared" si="315"/>
        <v>0</v>
      </c>
      <c r="DN420" s="14">
        <f t="shared" si="316"/>
        <v>7.95</v>
      </c>
      <c r="DO420" s="14">
        <f t="shared" si="317"/>
        <v>0</v>
      </c>
      <c r="DP420" s="14">
        <f t="shared" si="321"/>
        <v>20</v>
      </c>
      <c r="DQ420" s="14">
        <f t="shared" si="322"/>
        <v>5</v>
      </c>
      <c r="DR420" s="14">
        <f t="shared" si="323"/>
        <v>25</v>
      </c>
      <c r="DU420" s="14">
        <f t="shared" si="318"/>
        <v>2</v>
      </c>
      <c r="DV420" s="14">
        <f t="shared" si="319"/>
        <v>0</v>
      </c>
      <c r="DW420" s="14">
        <f t="shared" si="324"/>
        <v>119</v>
      </c>
      <c r="DX420" s="14" t="str">
        <f t="shared" si="325"/>
        <v>DefExt</v>
      </c>
      <c r="DY420" s="14">
        <f t="shared" si="326"/>
        <v>129</v>
      </c>
      <c r="DZ420" s="14">
        <f t="shared" si="327"/>
        <v>7.95</v>
      </c>
      <c r="EA420" s="14" t="str">
        <f t="shared" si="328"/>
        <v/>
      </c>
      <c r="EB420" s="14" t="str">
        <f t="shared" si="329"/>
        <v/>
      </c>
      <c r="EC420" s="14" t="str">
        <f t="shared" si="330"/>
        <v/>
      </c>
      <c r="ED420" s="14">
        <f t="shared" si="331"/>
        <v>20</v>
      </c>
      <c r="EE420" s="14">
        <f t="shared" si="332"/>
        <v>5</v>
      </c>
      <c r="EF420" s="14">
        <f t="shared" si="333"/>
        <v>25</v>
      </c>
      <c r="EG420" s="25" t="s">
        <v>509</v>
      </c>
      <c r="EH420" s="14">
        <f t="shared" si="334"/>
        <v>400</v>
      </c>
    </row>
    <row r="421" spans="100:138" ht="16.5" x14ac:dyDescent="0.2">
      <c r="CV421" s="13">
        <v>417</v>
      </c>
      <c r="CW421" s="14">
        <f t="shared" si="300"/>
        <v>58</v>
      </c>
      <c r="CX421" s="14">
        <f t="shared" si="301"/>
        <v>8</v>
      </c>
      <c r="CY421" s="14">
        <f t="shared" si="302"/>
        <v>3</v>
      </c>
      <c r="CZ421" s="14">
        <f t="shared" si="303"/>
        <v>5</v>
      </c>
      <c r="DA421" s="14">
        <f t="shared" si="304"/>
        <v>2054085</v>
      </c>
      <c r="DB421" s="13" t="str">
        <f t="shared" si="305"/>
        <v>90级守护灵橙色套3-鞋子</v>
      </c>
      <c r="DC421" s="14">
        <f t="shared" si="306"/>
        <v>2</v>
      </c>
      <c r="DD421" s="14">
        <f t="shared" si="307"/>
        <v>4</v>
      </c>
      <c r="DE421" s="14">
        <f t="shared" si="308"/>
        <v>60</v>
      </c>
      <c r="DF421" s="14">
        <f t="shared" si="309"/>
        <v>60</v>
      </c>
      <c r="DG421" s="14">
        <f t="shared" si="310"/>
        <v>5</v>
      </c>
      <c r="DH421" s="14">
        <f t="shared" si="311"/>
        <v>2053</v>
      </c>
      <c r="DI421" s="14">
        <f t="shared" si="320"/>
        <v>236</v>
      </c>
      <c r="DJ421" s="14">
        <f t="shared" si="312"/>
        <v>0</v>
      </c>
      <c r="DK421" s="14">
        <f t="shared" si="313"/>
        <v>0</v>
      </c>
      <c r="DL421" s="14">
        <f t="shared" si="314"/>
        <v>2561</v>
      </c>
      <c r="DM421" s="14">
        <f t="shared" si="315"/>
        <v>0</v>
      </c>
      <c r="DN421" s="14">
        <f t="shared" si="316"/>
        <v>0</v>
      </c>
      <c r="DO421" s="14">
        <f t="shared" si="317"/>
        <v>157.65</v>
      </c>
      <c r="DP421" s="14">
        <f t="shared" si="321"/>
        <v>20</v>
      </c>
      <c r="DQ421" s="14">
        <f t="shared" si="322"/>
        <v>5</v>
      </c>
      <c r="DR421" s="14">
        <f t="shared" si="323"/>
        <v>25</v>
      </c>
      <c r="DU421" s="14">
        <f t="shared" si="318"/>
        <v>3</v>
      </c>
      <c r="DV421" s="14">
        <f t="shared" si="319"/>
        <v>0</v>
      </c>
      <c r="DW421" s="14">
        <f t="shared" si="324"/>
        <v>236</v>
      </c>
      <c r="DX421" s="14" t="str">
        <f t="shared" si="325"/>
        <v>HPExt</v>
      </c>
      <c r="DY421" s="14">
        <f t="shared" si="326"/>
        <v>2561</v>
      </c>
      <c r="DZ421" s="14">
        <f t="shared" si="327"/>
        <v>157.65</v>
      </c>
      <c r="EA421" s="14" t="str">
        <f t="shared" si="328"/>
        <v/>
      </c>
      <c r="EB421" s="14" t="str">
        <f t="shared" si="329"/>
        <v/>
      </c>
      <c r="EC421" s="14" t="str">
        <f t="shared" si="330"/>
        <v/>
      </c>
      <c r="ED421" s="14">
        <f t="shared" si="331"/>
        <v>20</v>
      </c>
      <c r="EE421" s="14">
        <f t="shared" si="332"/>
        <v>5</v>
      </c>
      <c r="EF421" s="14">
        <f t="shared" si="333"/>
        <v>25</v>
      </c>
      <c r="EG421" s="25" t="s">
        <v>509</v>
      </c>
      <c r="EH421" s="14">
        <f t="shared" si="334"/>
        <v>400</v>
      </c>
    </row>
    <row r="422" spans="100:138" ht="16.5" x14ac:dyDescent="0.2">
      <c r="CV422" s="13">
        <v>418</v>
      </c>
      <c r="CW422" s="14">
        <f t="shared" si="300"/>
        <v>58</v>
      </c>
      <c r="CX422" s="14">
        <f t="shared" si="301"/>
        <v>8</v>
      </c>
      <c r="CY422" s="14">
        <f t="shared" si="302"/>
        <v>4</v>
      </c>
      <c r="CZ422" s="14">
        <f t="shared" si="303"/>
        <v>5</v>
      </c>
      <c r="DA422" s="14">
        <f t="shared" si="304"/>
        <v>2054086</v>
      </c>
      <c r="DB422" s="13" t="str">
        <f t="shared" si="305"/>
        <v>90级守护灵橙色套3-护手</v>
      </c>
      <c r="DC422" s="14">
        <f t="shared" si="306"/>
        <v>2</v>
      </c>
      <c r="DD422" s="14">
        <f t="shared" si="307"/>
        <v>4</v>
      </c>
      <c r="DE422" s="14">
        <f t="shared" si="308"/>
        <v>60</v>
      </c>
      <c r="DF422" s="14">
        <f t="shared" si="309"/>
        <v>60</v>
      </c>
      <c r="DG422" s="14">
        <f t="shared" si="310"/>
        <v>6</v>
      </c>
      <c r="DH422" s="14">
        <f t="shared" si="311"/>
        <v>2053</v>
      </c>
      <c r="DI422" s="14">
        <f t="shared" si="320"/>
        <v>236</v>
      </c>
      <c r="DJ422" s="14">
        <f t="shared" si="312"/>
        <v>0</v>
      </c>
      <c r="DK422" s="14">
        <f t="shared" si="313"/>
        <v>0</v>
      </c>
      <c r="DL422" s="14">
        <f t="shared" si="314"/>
        <v>2561</v>
      </c>
      <c r="DM422" s="14">
        <f t="shared" si="315"/>
        <v>0</v>
      </c>
      <c r="DN422" s="14">
        <f t="shared" si="316"/>
        <v>0</v>
      </c>
      <c r="DO422" s="14">
        <f t="shared" si="317"/>
        <v>157.65</v>
      </c>
      <c r="DP422" s="14">
        <f t="shared" si="321"/>
        <v>20</v>
      </c>
      <c r="DQ422" s="14">
        <f t="shared" si="322"/>
        <v>5</v>
      </c>
      <c r="DR422" s="14">
        <f t="shared" si="323"/>
        <v>25</v>
      </c>
      <c r="DU422" s="14">
        <f t="shared" si="318"/>
        <v>3</v>
      </c>
      <c r="DV422" s="14">
        <f t="shared" si="319"/>
        <v>0</v>
      </c>
      <c r="DW422" s="14">
        <f t="shared" si="324"/>
        <v>236</v>
      </c>
      <c r="DX422" s="14" t="str">
        <f t="shared" si="325"/>
        <v>HPExt</v>
      </c>
      <c r="DY422" s="14">
        <f t="shared" si="326"/>
        <v>2561</v>
      </c>
      <c r="DZ422" s="14">
        <f t="shared" si="327"/>
        <v>157.65</v>
      </c>
      <c r="EA422" s="14" t="str">
        <f t="shared" si="328"/>
        <v/>
      </c>
      <c r="EB422" s="14" t="str">
        <f t="shared" si="329"/>
        <v/>
      </c>
      <c r="EC422" s="14" t="str">
        <f t="shared" si="330"/>
        <v/>
      </c>
      <c r="ED422" s="14">
        <f t="shared" si="331"/>
        <v>20</v>
      </c>
      <c r="EE422" s="14">
        <f t="shared" si="332"/>
        <v>5</v>
      </c>
      <c r="EF422" s="14">
        <f t="shared" si="333"/>
        <v>25</v>
      </c>
      <c r="EG422" s="25" t="s">
        <v>509</v>
      </c>
      <c r="EH422" s="14">
        <f t="shared" si="334"/>
        <v>400</v>
      </c>
    </row>
    <row r="423" spans="100:138" ht="16.5" x14ac:dyDescent="0.2">
      <c r="CV423" s="13">
        <v>419</v>
      </c>
      <c r="CW423" s="14">
        <f t="shared" si="300"/>
        <v>58</v>
      </c>
      <c r="CX423" s="14">
        <f t="shared" si="301"/>
        <v>8</v>
      </c>
      <c r="CY423" s="14">
        <f t="shared" si="302"/>
        <v>5</v>
      </c>
      <c r="CZ423" s="14">
        <f t="shared" si="303"/>
        <v>5</v>
      </c>
      <c r="DA423" s="14">
        <f t="shared" si="304"/>
        <v>2054087</v>
      </c>
      <c r="DB423" s="13" t="str">
        <f t="shared" si="305"/>
        <v>90级守护灵橙色套3-项链</v>
      </c>
      <c r="DC423" s="14">
        <f t="shared" si="306"/>
        <v>2</v>
      </c>
      <c r="DD423" s="14">
        <f t="shared" si="307"/>
        <v>4</v>
      </c>
      <c r="DE423" s="14">
        <f t="shared" si="308"/>
        <v>60</v>
      </c>
      <c r="DF423" s="14">
        <f t="shared" si="309"/>
        <v>60</v>
      </c>
      <c r="DG423" s="14">
        <f t="shared" si="310"/>
        <v>7</v>
      </c>
      <c r="DH423" s="14">
        <f t="shared" si="311"/>
        <v>2053</v>
      </c>
      <c r="DI423" s="14">
        <f t="shared" si="320"/>
        <v>178</v>
      </c>
      <c r="DJ423" s="14">
        <f t="shared" si="312"/>
        <v>171</v>
      </c>
      <c r="DK423" s="14">
        <f t="shared" si="313"/>
        <v>108</v>
      </c>
      <c r="DL423" s="14">
        <f t="shared" si="314"/>
        <v>0</v>
      </c>
      <c r="DM423" s="14">
        <f t="shared" si="315"/>
        <v>10.5</v>
      </c>
      <c r="DN423" s="14">
        <f t="shared" si="316"/>
        <v>6.63</v>
      </c>
      <c r="DO423" s="14">
        <f t="shared" si="317"/>
        <v>0</v>
      </c>
      <c r="DP423" s="14">
        <f t="shared" si="321"/>
        <v>20</v>
      </c>
      <c r="DQ423" s="14">
        <f t="shared" si="322"/>
        <v>5</v>
      </c>
      <c r="DR423" s="14">
        <f t="shared" si="323"/>
        <v>25</v>
      </c>
      <c r="DU423" s="14">
        <f t="shared" si="318"/>
        <v>1</v>
      </c>
      <c r="DV423" s="14">
        <f t="shared" si="319"/>
        <v>2</v>
      </c>
      <c r="DW423" s="14">
        <f t="shared" si="324"/>
        <v>178</v>
      </c>
      <c r="DX423" s="14" t="str">
        <f t="shared" si="325"/>
        <v>AtkExt</v>
      </c>
      <c r="DY423" s="14">
        <f t="shared" si="326"/>
        <v>171</v>
      </c>
      <c r="DZ423" s="14">
        <f t="shared" si="327"/>
        <v>10.5</v>
      </c>
      <c r="EA423" s="14" t="str">
        <f t="shared" si="328"/>
        <v>DefExt</v>
      </c>
      <c r="EB423" s="14">
        <f t="shared" si="329"/>
        <v>108</v>
      </c>
      <c r="EC423" s="14">
        <f t="shared" si="330"/>
        <v>6.63</v>
      </c>
      <c r="ED423" s="14">
        <f t="shared" si="331"/>
        <v>20</v>
      </c>
      <c r="EE423" s="14">
        <f t="shared" si="332"/>
        <v>5</v>
      </c>
      <c r="EF423" s="14">
        <f t="shared" si="333"/>
        <v>25</v>
      </c>
      <c r="EG423" s="25" t="s">
        <v>509</v>
      </c>
      <c r="EH423" s="14">
        <f t="shared" si="334"/>
        <v>400</v>
      </c>
    </row>
    <row r="424" spans="100:138" ht="16.5" x14ac:dyDescent="0.2">
      <c r="CV424" s="13">
        <v>420</v>
      </c>
      <c r="CW424" s="14">
        <f t="shared" si="300"/>
        <v>58</v>
      </c>
      <c r="CX424" s="14">
        <f t="shared" si="301"/>
        <v>8</v>
      </c>
      <c r="CY424" s="14">
        <f t="shared" si="302"/>
        <v>6</v>
      </c>
      <c r="CZ424" s="14">
        <f t="shared" si="303"/>
        <v>5</v>
      </c>
      <c r="DA424" s="14">
        <f t="shared" si="304"/>
        <v>2054088</v>
      </c>
      <c r="DB424" s="13" t="str">
        <f t="shared" si="305"/>
        <v>90级守护灵橙色套3-戒指</v>
      </c>
      <c r="DC424" s="14">
        <f t="shared" si="306"/>
        <v>2</v>
      </c>
      <c r="DD424" s="14">
        <f t="shared" si="307"/>
        <v>4</v>
      </c>
      <c r="DE424" s="14">
        <f t="shared" si="308"/>
        <v>60</v>
      </c>
      <c r="DF424" s="14">
        <f t="shared" si="309"/>
        <v>60</v>
      </c>
      <c r="DG424" s="14">
        <f t="shared" si="310"/>
        <v>8</v>
      </c>
      <c r="DH424" s="14">
        <f t="shared" si="311"/>
        <v>2053</v>
      </c>
      <c r="DI424" s="14">
        <f t="shared" si="320"/>
        <v>275</v>
      </c>
      <c r="DJ424" s="14">
        <f t="shared" si="312"/>
        <v>171</v>
      </c>
      <c r="DK424" s="14">
        <f t="shared" si="313"/>
        <v>0</v>
      </c>
      <c r="DL424" s="14">
        <f t="shared" si="314"/>
        <v>2134</v>
      </c>
      <c r="DM424" s="14">
        <f t="shared" si="315"/>
        <v>10.5</v>
      </c>
      <c r="DN424" s="14">
        <f t="shared" si="316"/>
        <v>0</v>
      </c>
      <c r="DO424" s="14">
        <f t="shared" si="317"/>
        <v>131.38</v>
      </c>
      <c r="DP424" s="14">
        <f t="shared" si="321"/>
        <v>20</v>
      </c>
      <c r="DQ424" s="14">
        <f t="shared" si="322"/>
        <v>5</v>
      </c>
      <c r="DR424" s="14">
        <f t="shared" si="323"/>
        <v>25</v>
      </c>
      <c r="DU424" s="14">
        <f t="shared" si="318"/>
        <v>1</v>
      </c>
      <c r="DV424" s="14">
        <f t="shared" si="319"/>
        <v>3</v>
      </c>
      <c r="DW424" s="14">
        <f t="shared" si="324"/>
        <v>275</v>
      </c>
      <c r="DX424" s="14" t="str">
        <f t="shared" si="325"/>
        <v>AtkExt</v>
      </c>
      <c r="DY424" s="14">
        <f t="shared" si="326"/>
        <v>171</v>
      </c>
      <c r="DZ424" s="14">
        <f t="shared" si="327"/>
        <v>10.5</v>
      </c>
      <c r="EA424" s="14" t="str">
        <f t="shared" si="328"/>
        <v>HPExt</v>
      </c>
      <c r="EB424" s="14">
        <f t="shared" si="329"/>
        <v>2134</v>
      </c>
      <c r="EC424" s="14">
        <f t="shared" si="330"/>
        <v>131.38</v>
      </c>
      <c r="ED424" s="14">
        <f t="shared" si="331"/>
        <v>20</v>
      </c>
      <c r="EE424" s="14">
        <f t="shared" si="332"/>
        <v>5</v>
      </c>
      <c r="EF424" s="14">
        <f t="shared" si="333"/>
        <v>25</v>
      </c>
      <c r="EG424" s="25" t="s">
        <v>509</v>
      </c>
      <c r="EH424" s="14">
        <f t="shared" si="334"/>
        <v>400</v>
      </c>
    </row>
    <row r="425" spans="100:138" ht="16.5" x14ac:dyDescent="0.2">
      <c r="CV425" s="13">
        <v>421</v>
      </c>
      <c r="CW425" s="14">
        <f t="shared" si="300"/>
        <v>59</v>
      </c>
      <c r="CX425" s="14">
        <f t="shared" si="301"/>
        <v>1</v>
      </c>
      <c r="CY425" s="14">
        <f t="shared" si="302"/>
        <v>1</v>
      </c>
      <c r="CZ425" s="14">
        <f t="shared" si="303"/>
        <v>6</v>
      </c>
      <c r="DA425" s="14">
        <f t="shared" si="304"/>
        <v>2061011</v>
      </c>
      <c r="DB425" s="13" t="str">
        <f t="shared" si="305"/>
        <v>110级寄灵人绿色-武器</v>
      </c>
      <c r="DC425" s="14">
        <f t="shared" si="306"/>
        <v>1</v>
      </c>
      <c r="DD425" s="14">
        <f t="shared" si="307"/>
        <v>1</v>
      </c>
      <c r="DE425" s="14">
        <f t="shared" si="308"/>
        <v>110</v>
      </c>
      <c r="DF425" s="14">
        <f t="shared" si="309"/>
        <v>110</v>
      </c>
      <c r="DG425" s="14">
        <f t="shared" si="310"/>
        <v>1</v>
      </c>
      <c r="DH425" s="14" t="str">
        <f t="shared" si="311"/>
        <v/>
      </c>
      <c r="DI425" s="14">
        <f t="shared" si="320"/>
        <v>191</v>
      </c>
      <c r="DJ425" s="14">
        <f t="shared" si="312"/>
        <v>741</v>
      </c>
      <c r="DK425" s="14">
        <f t="shared" si="313"/>
        <v>0</v>
      </c>
      <c r="DL425" s="14">
        <f t="shared" si="314"/>
        <v>0</v>
      </c>
      <c r="DM425" s="14">
        <f t="shared" si="315"/>
        <v>38.25</v>
      </c>
      <c r="DN425" s="14">
        <f t="shared" si="316"/>
        <v>0</v>
      </c>
      <c r="DO425" s="14">
        <f t="shared" si="317"/>
        <v>0</v>
      </c>
      <c r="DP425" s="14">
        <f t="shared" si="321"/>
        <v>21</v>
      </c>
      <c r="DQ425" s="14">
        <f t="shared" si="322"/>
        <v>0</v>
      </c>
      <c r="DR425" s="14">
        <f t="shared" si="323"/>
        <v>16</v>
      </c>
      <c r="DU425" s="14">
        <f t="shared" si="318"/>
        <v>1</v>
      </c>
      <c r="DV425" s="14">
        <f t="shared" si="319"/>
        <v>0</v>
      </c>
      <c r="DW425" s="14">
        <f t="shared" si="324"/>
        <v>191</v>
      </c>
      <c r="DX425" s="14" t="str">
        <f t="shared" si="325"/>
        <v>AtkExt</v>
      </c>
      <c r="DY425" s="14">
        <f t="shared" si="326"/>
        <v>741</v>
      </c>
      <c r="DZ425" s="14">
        <f t="shared" si="327"/>
        <v>38.25</v>
      </c>
      <c r="EA425" s="14" t="str">
        <f t="shared" si="328"/>
        <v/>
      </c>
      <c r="EB425" s="14" t="str">
        <f t="shared" si="329"/>
        <v/>
      </c>
      <c r="EC425" s="14" t="str">
        <f t="shared" si="330"/>
        <v/>
      </c>
      <c r="ED425" s="14">
        <f t="shared" si="331"/>
        <v>21</v>
      </c>
      <c r="EE425" s="14">
        <f t="shared" si="332"/>
        <v>0</v>
      </c>
      <c r="EF425" s="14">
        <f t="shared" si="333"/>
        <v>16</v>
      </c>
      <c r="EG425" s="25" t="s">
        <v>509</v>
      </c>
      <c r="EH425" s="14">
        <f t="shared" si="334"/>
        <v>60</v>
      </c>
    </row>
    <row r="426" spans="100:138" ht="16.5" x14ac:dyDescent="0.2">
      <c r="CV426" s="13">
        <v>422</v>
      </c>
      <c r="CW426" s="14">
        <f t="shared" si="300"/>
        <v>59</v>
      </c>
      <c r="CX426" s="14">
        <f t="shared" si="301"/>
        <v>1</v>
      </c>
      <c r="CY426" s="14">
        <f t="shared" si="302"/>
        <v>2</v>
      </c>
      <c r="CZ426" s="14">
        <f t="shared" si="303"/>
        <v>6</v>
      </c>
      <c r="DA426" s="14">
        <f t="shared" si="304"/>
        <v>2061012</v>
      </c>
      <c r="DB426" s="13" t="str">
        <f t="shared" si="305"/>
        <v>110级寄灵人绿色-头盔</v>
      </c>
      <c r="DC426" s="14">
        <f t="shared" si="306"/>
        <v>1</v>
      </c>
      <c r="DD426" s="14">
        <f t="shared" si="307"/>
        <v>1</v>
      </c>
      <c r="DE426" s="14">
        <f t="shared" si="308"/>
        <v>110</v>
      </c>
      <c r="DF426" s="14">
        <f t="shared" si="309"/>
        <v>110</v>
      </c>
      <c r="DG426" s="14">
        <f t="shared" si="310"/>
        <v>2</v>
      </c>
      <c r="DH426" s="14" t="str">
        <f t="shared" si="311"/>
        <v/>
      </c>
      <c r="DI426" s="14">
        <f t="shared" si="320"/>
        <v>96</v>
      </c>
      <c r="DJ426" s="14">
        <f t="shared" si="312"/>
        <v>0</v>
      </c>
      <c r="DK426" s="14">
        <f t="shared" si="313"/>
        <v>186</v>
      </c>
      <c r="DL426" s="14">
        <f t="shared" si="314"/>
        <v>0</v>
      </c>
      <c r="DM426" s="14">
        <f t="shared" si="315"/>
        <v>0</v>
      </c>
      <c r="DN426" s="14">
        <f t="shared" si="316"/>
        <v>9.6</v>
      </c>
      <c r="DO426" s="14">
        <f t="shared" si="317"/>
        <v>0</v>
      </c>
      <c r="DP426" s="14">
        <f t="shared" si="321"/>
        <v>21</v>
      </c>
      <c r="DQ426" s="14">
        <f t="shared" si="322"/>
        <v>0</v>
      </c>
      <c r="DR426" s="14">
        <f t="shared" si="323"/>
        <v>16</v>
      </c>
      <c r="DU426" s="14">
        <f t="shared" si="318"/>
        <v>2</v>
      </c>
      <c r="DV426" s="14">
        <f t="shared" si="319"/>
        <v>0</v>
      </c>
      <c r="DW426" s="14">
        <f t="shared" si="324"/>
        <v>96</v>
      </c>
      <c r="DX426" s="14" t="str">
        <f t="shared" si="325"/>
        <v>DefExt</v>
      </c>
      <c r="DY426" s="14">
        <f t="shared" si="326"/>
        <v>186</v>
      </c>
      <c r="DZ426" s="14">
        <f t="shared" si="327"/>
        <v>9.6</v>
      </c>
      <c r="EA426" s="14" t="str">
        <f t="shared" si="328"/>
        <v/>
      </c>
      <c r="EB426" s="14" t="str">
        <f t="shared" si="329"/>
        <v/>
      </c>
      <c r="EC426" s="14" t="str">
        <f t="shared" si="330"/>
        <v/>
      </c>
      <c r="ED426" s="14">
        <f t="shared" si="331"/>
        <v>21</v>
      </c>
      <c r="EE426" s="14">
        <f t="shared" si="332"/>
        <v>0</v>
      </c>
      <c r="EF426" s="14">
        <f t="shared" si="333"/>
        <v>16</v>
      </c>
      <c r="EG426" s="25" t="s">
        <v>509</v>
      </c>
      <c r="EH426" s="14">
        <f t="shared" si="334"/>
        <v>60</v>
      </c>
    </row>
    <row r="427" spans="100:138" ht="16.5" x14ac:dyDescent="0.2">
      <c r="CV427" s="13">
        <v>423</v>
      </c>
      <c r="CW427" s="14">
        <f t="shared" si="300"/>
        <v>59</v>
      </c>
      <c r="CX427" s="14">
        <f t="shared" si="301"/>
        <v>1</v>
      </c>
      <c r="CY427" s="14">
        <f t="shared" si="302"/>
        <v>3</v>
      </c>
      <c r="CZ427" s="14">
        <f t="shared" si="303"/>
        <v>6</v>
      </c>
      <c r="DA427" s="14">
        <f t="shared" si="304"/>
        <v>2061013</v>
      </c>
      <c r="DB427" s="13" t="str">
        <f t="shared" si="305"/>
        <v>110级寄灵人绿色-肩甲</v>
      </c>
      <c r="DC427" s="14">
        <f t="shared" si="306"/>
        <v>1</v>
      </c>
      <c r="DD427" s="14">
        <f t="shared" si="307"/>
        <v>1</v>
      </c>
      <c r="DE427" s="14">
        <f t="shared" si="308"/>
        <v>110</v>
      </c>
      <c r="DF427" s="14">
        <f t="shared" si="309"/>
        <v>110</v>
      </c>
      <c r="DG427" s="14">
        <f t="shared" si="310"/>
        <v>3</v>
      </c>
      <c r="DH427" s="14" t="str">
        <f t="shared" si="311"/>
        <v/>
      </c>
      <c r="DI427" s="14">
        <f t="shared" si="320"/>
        <v>95</v>
      </c>
      <c r="DJ427" s="14">
        <f t="shared" si="312"/>
        <v>0</v>
      </c>
      <c r="DK427" s="14">
        <f t="shared" si="313"/>
        <v>93</v>
      </c>
      <c r="DL427" s="14">
        <f t="shared" si="314"/>
        <v>926</v>
      </c>
      <c r="DM427" s="14">
        <f t="shared" si="315"/>
        <v>0</v>
      </c>
      <c r="DN427" s="14">
        <f t="shared" si="316"/>
        <v>4.8</v>
      </c>
      <c r="DO427" s="14">
        <f t="shared" si="317"/>
        <v>47.74</v>
      </c>
      <c r="DP427" s="14">
        <f t="shared" si="321"/>
        <v>21</v>
      </c>
      <c r="DQ427" s="14">
        <f t="shared" si="322"/>
        <v>0</v>
      </c>
      <c r="DR427" s="14">
        <f t="shared" si="323"/>
        <v>16</v>
      </c>
      <c r="DU427" s="14">
        <f t="shared" si="318"/>
        <v>2</v>
      </c>
      <c r="DV427" s="14">
        <f t="shared" si="319"/>
        <v>3</v>
      </c>
      <c r="DW427" s="14">
        <f t="shared" si="324"/>
        <v>95</v>
      </c>
      <c r="DX427" s="14" t="str">
        <f t="shared" si="325"/>
        <v>DefExt</v>
      </c>
      <c r="DY427" s="14">
        <f t="shared" si="326"/>
        <v>93</v>
      </c>
      <c r="DZ427" s="14">
        <f t="shared" si="327"/>
        <v>4.8</v>
      </c>
      <c r="EA427" s="14" t="str">
        <f t="shared" si="328"/>
        <v>HPExt</v>
      </c>
      <c r="EB427" s="14">
        <f t="shared" si="329"/>
        <v>926</v>
      </c>
      <c r="EC427" s="14">
        <f t="shared" si="330"/>
        <v>47.74</v>
      </c>
      <c r="ED427" s="14">
        <f t="shared" si="331"/>
        <v>21</v>
      </c>
      <c r="EE427" s="14">
        <f t="shared" si="332"/>
        <v>0</v>
      </c>
      <c r="EF427" s="14">
        <f t="shared" si="333"/>
        <v>16</v>
      </c>
      <c r="EG427" s="25" t="s">
        <v>509</v>
      </c>
      <c r="EH427" s="14">
        <f t="shared" si="334"/>
        <v>60</v>
      </c>
    </row>
    <row r="428" spans="100:138" ht="16.5" x14ac:dyDescent="0.2">
      <c r="CV428" s="13">
        <v>424</v>
      </c>
      <c r="CW428" s="14">
        <f t="shared" si="300"/>
        <v>59</v>
      </c>
      <c r="CX428" s="14">
        <f t="shared" si="301"/>
        <v>1</v>
      </c>
      <c r="CY428" s="14">
        <f t="shared" si="302"/>
        <v>4</v>
      </c>
      <c r="CZ428" s="14">
        <f t="shared" si="303"/>
        <v>6</v>
      </c>
      <c r="DA428" s="14">
        <f t="shared" si="304"/>
        <v>2061014</v>
      </c>
      <c r="DB428" s="13" t="str">
        <f t="shared" si="305"/>
        <v>110级寄灵人绿色-衣服</v>
      </c>
      <c r="DC428" s="14">
        <f t="shared" si="306"/>
        <v>1</v>
      </c>
      <c r="DD428" s="14">
        <f t="shared" si="307"/>
        <v>1</v>
      </c>
      <c r="DE428" s="14">
        <f t="shared" si="308"/>
        <v>110</v>
      </c>
      <c r="DF428" s="14">
        <f t="shared" si="309"/>
        <v>110</v>
      </c>
      <c r="DG428" s="14">
        <f t="shared" si="310"/>
        <v>4</v>
      </c>
      <c r="DH428" s="14" t="str">
        <f t="shared" si="311"/>
        <v/>
      </c>
      <c r="DI428" s="14">
        <f t="shared" si="320"/>
        <v>96</v>
      </c>
      <c r="DJ428" s="14">
        <f t="shared" si="312"/>
        <v>0</v>
      </c>
      <c r="DK428" s="14">
        <f t="shared" si="313"/>
        <v>186</v>
      </c>
      <c r="DL428" s="14">
        <f t="shared" si="314"/>
        <v>0</v>
      </c>
      <c r="DM428" s="14">
        <f t="shared" si="315"/>
        <v>0</v>
      </c>
      <c r="DN428" s="14">
        <f t="shared" si="316"/>
        <v>9.6</v>
      </c>
      <c r="DO428" s="14">
        <f t="shared" si="317"/>
        <v>0</v>
      </c>
      <c r="DP428" s="14">
        <f t="shared" si="321"/>
        <v>21</v>
      </c>
      <c r="DQ428" s="14">
        <f t="shared" si="322"/>
        <v>0</v>
      </c>
      <c r="DR428" s="14">
        <f t="shared" si="323"/>
        <v>16</v>
      </c>
      <c r="DU428" s="14">
        <f t="shared" si="318"/>
        <v>2</v>
      </c>
      <c r="DV428" s="14">
        <f t="shared" si="319"/>
        <v>0</v>
      </c>
      <c r="DW428" s="14">
        <f t="shared" si="324"/>
        <v>96</v>
      </c>
      <c r="DX428" s="14" t="str">
        <f t="shared" si="325"/>
        <v>DefExt</v>
      </c>
      <c r="DY428" s="14">
        <f t="shared" si="326"/>
        <v>186</v>
      </c>
      <c r="DZ428" s="14">
        <f t="shared" si="327"/>
        <v>9.6</v>
      </c>
      <c r="EA428" s="14" t="str">
        <f t="shared" si="328"/>
        <v/>
      </c>
      <c r="EB428" s="14" t="str">
        <f t="shared" si="329"/>
        <v/>
      </c>
      <c r="EC428" s="14" t="str">
        <f t="shared" si="330"/>
        <v/>
      </c>
      <c r="ED428" s="14">
        <f t="shared" si="331"/>
        <v>21</v>
      </c>
      <c r="EE428" s="14">
        <f t="shared" si="332"/>
        <v>0</v>
      </c>
      <c r="EF428" s="14">
        <f t="shared" si="333"/>
        <v>16</v>
      </c>
      <c r="EG428" s="25" t="s">
        <v>509</v>
      </c>
      <c r="EH428" s="14">
        <f t="shared" si="334"/>
        <v>60</v>
      </c>
    </row>
    <row r="429" spans="100:138" ht="16.5" x14ac:dyDescent="0.2">
      <c r="CV429" s="13">
        <v>425</v>
      </c>
      <c r="CW429" s="14">
        <f t="shared" si="300"/>
        <v>59</v>
      </c>
      <c r="CX429" s="14">
        <f t="shared" si="301"/>
        <v>1</v>
      </c>
      <c r="CY429" s="14">
        <f t="shared" si="302"/>
        <v>5</v>
      </c>
      <c r="CZ429" s="14">
        <f t="shared" si="303"/>
        <v>6</v>
      </c>
      <c r="DA429" s="14">
        <f t="shared" si="304"/>
        <v>2061015</v>
      </c>
      <c r="DB429" s="13" t="str">
        <f t="shared" si="305"/>
        <v>110级寄灵人绿色-鞋子</v>
      </c>
      <c r="DC429" s="14">
        <f t="shared" si="306"/>
        <v>1</v>
      </c>
      <c r="DD429" s="14">
        <f t="shared" si="307"/>
        <v>1</v>
      </c>
      <c r="DE429" s="14">
        <f t="shared" si="308"/>
        <v>110</v>
      </c>
      <c r="DF429" s="14">
        <f t="shared" si="309"/>
        <v>110</v>
      </c>
      <c r="DG429" s="14">
        <f t="shared" si="310"/>
        <v>5</v>
      </c>
      <c r="DH429" s="14" t="str">
        <f t="shared" si="311"/>
        <v/>
      </c>
      <c r="DI429" s="14">
        <f t="shared" si="320"/>
        <v>95</v>
      </c>
      <c r="DJ429" s="14">
        <f t="shared" si="312"/>
        <v>0</v>
      </c>
      <c r="DK429" s="14">
        <f t="shared" si="313"/>
        <v>0</v>
      </c>
      <c r="DL429" s="14">
        <f t="shared" si="314"/>
        <v>1853</v>
      </c>
      <c r="DM429" s="14">
        <f t="shared" si="315"/>
        <v>0</v>
      </c>
      <c r="DN429" s="14">
        <f t="shared" si="316"/>
        <v>0</v>
      </c>
      <c r="DO429" s="14">
        <f t="shared" si="317"/>
        <v>95.48</v>
      </c>
      <c r="DP429" s="14">
        <f t="shared" si="321"/>
        <v>21</v>
      </c>
      <c r="DQ429" s="14">
        <f t="shared" si="322"/>
        <v>0</v>
      </c>
      <c r="DR429" s="14">
        <f t="shared" si="323"/>
        <v>16</v>
      </c>
      <c r="DU429" s="14">
        <f t="shared" si="318"/>
        <v>3</v>
      </c>
      <c r="DV429" s="14">
        <f t="shared" si="319"/>
        <v>0</v>
      </c>
      <c r="DW429" s="14">
        <f t="shared" si="324"/>
        <v>95</v>
      </c>
      <c r="DX429" s="14" t="str">
        <f t="shared" si="325"/>
        <v>HPExt</v>
      </c>
      <c r="DY429" s="14">
        <f t="shared" si="326"/>
        <v>1853</v>
      </c>
      <c r="DZ429" s="14">
        <f t="shared" si="327"/>
        <v>95.48</v>
      </c>
      <c r="EA429" s="14" t="str">
        <f t="shared" si="328"/>
        <v/>
      </c>
      <c r="EB429" s="14" t="str">
        <f t="shared" si="329"/>
        <v/>
      </c>
      <c r="EC429" s="14" t="str">
        <f t="shared" si="330"/>
        <v/>
      </c>
      <c r="ED429" s="14">
        <f t="shared" si="331"/>
        <v>21</v>
      </c>
      <c r="EE429" s="14">
        <f t="shared" si="332"/>
        <v>0</v>
      </c>
      <c r="EF429" s="14">
        <f t="shared" si="333"/>
        <v>16</v>
      </c>
      <c r="EG429" s="25" t="s">
        <v>509</v>
      </c>
      <c r="EH429" s="14">
        <f t="shared" si="334"/>
        <v>60</v>
      </c>
    </row>
    <row r="430" spans="100:138" ht="16.5" x14ac:dyDescent="0.2">
      <c r="CV430" s="13">
        <v>426</v>
      </c>
      <c r="CW430" s="14">
        <f t="shared" si="300"/>
        <v>59</v>
      </c>
      <c r="CX430" s="14">
        <f t="shared" si="301"/>
        <v>1</v>
      </c>
      <c r="CY430" s="14">
        <f t="shared" si="302"/>
        <v>6</v>
      </c>
      <c r="CZ430" s="14">
        <f t="shared" si="303"/>
        <v>6</v>
      </c>
      <c r="DA430" s="14">
        <f t="shared" si="304"/>
        <v>2061016</v>
      </c>
      <c r="DB430" s="13" t="str">
        <f t="shared" si="305"/>
        <v>110级寄灵人绿色-护手</v>
      </c>
      <c r="DC430" s="14">
        <f t="shared" si="306"/>
        <v>1</v>
      </c>
      <c r="DD430" s="14">
        <f t="shared" si="307"/>
        <v>1</v>
      </c>
      <c r="DE430" s="14">
        <f t="shared" si="308"/>
        <v>110</v>
      </c>
      <c r="DF430" s="14">
        <f t="shared" si="309"/>
        <v>110</v>
      </c>
      <c r="DG430" s="14">
        <f t="shared" si="310"/>
        <v>6</v>
      </c>
      <c r="DH430" s="14" t="str">
        <f t="shared" si="311"/>
        <v/>
      </c>
      <c r="DI430" s="14">
        <f t="shared" si="320"/>
        <v>95</v>
      </c>
      <c r="DJ430" s="14">
        <f t="shared" si="312"/>
        <v>0</v>
      </c>
      <c r="DK430" s="14">
        <f t="shared" si="313"/>
        <v>0</v>
      </c>
      <c r="DL430" s="14">
        <f t="shared" si="314"/>
        <v>1853</v>
      </c>
      <c r="DM430" s="14">
        <f t="shared" si="315"/>
        <v>0</v>
      </c>
      <c r="DN430" s="14">
        <f t="shared" si="316"/>
        <v>0</v>
      </c>
      <c r="DO430" s="14">
        <f t="shared" si="317"/>
        <v>95.48</v>
      </c>
      <c r="DP430" s="14">
        <f t="shared" si="321"/>
        <v>21</v>
      </c>
      <c r="DQ430" s="14">
        <f t="shared" si="322"/>
        <v>0</v>
      </c>
      <c r="DR430" s="14">
        <f t="shared" si="323"/>
        <v>16</v>
      </c>
      <c r="DU430" s="14">
        <f t="shared" si="318"/>
        <v>3</v>
      </c>
      <c r="DV430" s="14">
        <f t="shared" si="319"/>
        <v>0</v>
      </c>
      <c r="DW430" s="14">
        <f t="shared" si="324"/>
        <v>95</v>
      </c>
      <c r="DX430" s="14" t="str">
        <f t="shared" si="325"/>
        <v>HPExt</v>
      </c>
      <c r="DY430" s="14">
        <f t="shared" si="326"/>
        <v>1853</v>
      </c>
      <c r="DZ430" s="14">
        <f t="shared" si="327"/>
        <v>95.48</v>
      </c>
      <c r="EA430" s="14" t="str">
        <f t="shared" si="328"/>
        <v/>
      </c>
      <c r="EB430" s="14" t="str">
        <f t="shared" si="329"/>
        <v/>
      </c>
      <c r="EC430" s="14" t="str">
        <f t="shared" si="330"/>
        <v/>
      </c>
      <c r="ED430" s="14">
        <f t="shared" si="331"/>
        <v>21</v>
      </c>
      <c r="EE430" s="14">
        <f t="shared" si="332"/>
        <v>0</v>
      </c>
      <c r="EF430" s="14">
        <f t="shared" si="333"/>
        <v>16</v>
      </c>
      <c r="EG430" s="25" t="s">
        <v>509</v>
      </c>
      <c r="EH430" s="14">
        <f t="shared" si="334"/>
        <v>60</v>
      </c>
    </row>
    <row r="431" spans="100:138" ht="16.5" x14ac:dyDescent="0.2">
      <c r="CV431" s="13">
        <v>427</v>
      </c>
      <c r="CW431" s="14">
        <f t="shared" si="300"/>
        <v>59</v>
      </c>
      <c r="CX431" s="14">
        <f t="shared" si="301"/>
        <v>1</v>
      </c>
      <c r="CY431" s="14">
        <f t="shared" si="302"/>
        <v>7</v>
      </c>
      <c r="CZ431" s="14">
        <f t="shared" si="303"/>
        <v>6</v>
      </c>
      <c r="DA431" s="14">
        <f t="shared" si="304"/>
        <v>2061017</v>
      </c>
      <c r="DB431" s="13" t="str">
        <f t="shared" si="305"/>
        <v>110级寄灵人绿色-项链</v>
      </c>
      <c r="DC431" s="14">
        <f t="shared" si="306"/>
        <v>1</v>
      </c>
      <c r="DD431" s="14">
        <f t="shared" si="307"/>
        <v>1</v>
      </c>
      <c r="DE431" s="14">
        <f t="shared" si="308"/>
        <v>110</v>
      </c>
      <c r="DF431" s="14">
        <f t="shared" si="309"/>
        <v>110</v>
      </c>
      <c r="DG431" s="14">
        <f t="shared" si="310"/>
        <v>7</v>
      </c>
      <c r="DH431" s="14" t="str">
        <f t="shared" si="311"/>
        <v/>
      </c>
      <c r="DI431" s="14">
        <f t="shared" si="320"/>
        <v>143</v>
      </c>
      <c r="DJ431" s="14">
        <f t="shared" si="312"/>
        <v>247</v>
      </c>
      <c r="DK431" s="14">
        <f t="shared" si="313"/>
        <v>155</v>
      </c>
      <c r="DL431" s="14">
        <f t="shared" si="314"/>
        <v>0</v>
      </c>
      <c r="DM431" s="14">
        <f t="shared" si="315"/>
        <v>12.75</v>
      </c>
      <c r="DN431" s="14">
        <f t="shared" si="316"/>
        <v>8</v>
      </c>
      <c r="DO431" s="14">
        <f t="shared" si="317"/>
        <v>0</v>
      </c>
      <c r="DP431" s="14">
        <f t="shared" si="321"/>
        <v>21</v>
      </c>
      <c r="DQ431" s="14">
        <f t="shared" si="322"/>
        <v>0</v>
      </c>
      <c r="DR431" s="14">
        <f t="shared" si="323"/>
        <v>16</v>
      </c>
      <c r="DU431" s="14">
        <f t="shared" si="318"/>
        <v>1</v>
      </c>
      <c r="DV431" s="14">
        <f t="shared" si="319"/>
        <v>2</v>
      </c>
      <c r="DW431" s="14">
        <f t="shared" si="324"/>
        <v>143</v>
      </c>
      <c r="DX431" s="14" t="str">
        <f t="shared" si="325"/>
        <v>AtkExt</v>
      </c>
      <c r="DY431" s="14">
        <f t="shared" si="326"/>
        <v>247</v>
      </c>
      <c r="DZ431" s="14">
        <f t="shared" si="327"/>
        <v>12.75</v>
      </c>
      <c r="EA431" s="14" t="str">
        <f t="shared" si="328"/>
        <v>DefExt</v>
      </c>
      <c r="EB431" s="14">
        <f t="shared" si="329"/>
        <v>155</v>
      </c>
      <c r="EC431" s="14">
        <f t="shared" si="330"/>
        <v>8</v>
      </c>
      <c r="ED431" s="14">
        <f t="shared" si="331"/>
        <v>21</v>
      </c>
      <c r="EE431" s="14">
        <f t="shared" si="332"/>
        <v>0</v>
      </c>
      <c r="EF431" s="14">
        <f t="shared" si="333"/>
        <v>16</v>
      </c>
      <c r="EG431" s="25" t="s">
        <v>509</v>
      </c>
      <c r="EH431" s="14">
        <f t="shared" si="334"/>
        <v>60</v>
      </c>
    </row>
    <row r="432" spans="100:138" ht="16.5" x14ac:dyDescent="0.2">
      <c r="CV432" s="13">
        <v>428</v>
      </c>
      <c r="CW432" s="14">
        <f t="shared" si="300"/>
        <v>59</v>
      </c>
      <c r="CX432" s="14">
        <f t="shared" si="301"/>
        <v>1</v>
      </c>
      <c r="CY432" s="14">
        <f t="shared" si="302"/>
        <v>8</v>
      </c>
      <c r="CZ432" s="14">
        <f t="shared" si="303"/>
        <v>6</v>
      </c>
      <c r="DA432" s="14">
        <f t="shared" si="304"/>
        <v>2061018</v>
      </c>
      <c r="DB432" s="13" t="str">
        <f t="shared" si="305"/>
        <v>110级寄灵人绿色-戒指</v>
      </c>
      <c r="DC432" s="14">
        <f t="shared" si="306"/>
        <v>1</v>
      </c>
      <c r="DD432" s="14">
        <f t="shared" si="307"/>
        <v>1</v>
      </c>
      <c r="DE432" s="14">
        <f t="shared" si="308"/>
        <v>110</v>
      </c>
      <c r="DF432" s="14">
        <f t="shared" si="309"/>
        <v>110</v>
      </c>
      <c r="DG432" s="14">
        <f t="shared" si="310"/>
        <v>8</v>
      </c>
      <c r="DH432" s="14" t="str">
        <f t="shared" si="311"/>
        <v/>
      </c>
      <c r="DI432" s="14">
        <f t="shared" si="320"/>
        <v>143</v>
      </c>
      <c r="DJ432" s="14">
        <f t="shared" si="312"/>
        <v>247</v>
      </c>
      <c r="DK432" s="14">
        <f t="shared" si="313"/>
        <v>0</v>
      </c>
      <c r="DL432" s="14">
        <f t="shared" si="314"/>
        <v>1544</v>
      </c>
      <c r="DM432" s="14">
        <f t="shared" si="315"/>
        <v>12.75</v>
      </c>
      <c r="DN432" s="14">
        <f t="shared" si="316"/>
        <v>0</v>
      </c>
      <c r="DO432" s="14">
        <f t="shared" si="317"/>
        <v>79.56</v>
      </c>
      <c r="DP432" s="14">
        <f t="shared" si="321"/>
        <v>21</v>
      </c>
      <c r="DQ432" s="14">
        <f t="shared" si="322"/>
        <v>0</v>
      </c>
      <c r="DR432" s="14">
        <f t="shared" si="323"/>
        <v>16</v>
      </c>
      <c r="DU432" s="14">
        <f t="shared" si="318"/>
        <v>1</v>
      </c>
      <c r="DV432" s="14">
        <f t="shared" si="319"/>
        <v>3</v>
      </c>
      <c r="DW432" s="14">
        <f t="shared" si="324"/>
        <v>143</v>
      </c>
      <c r="DX432" s="14" t="str">
        <f t="shared" si="325"/>
        <v>AtkExt</v>
      </c>
      <c r="DY432" s="14">
        <f t="shared" si="326"/>
        <v>247</v>
      </c>
      <c r="DZ432" s="14">
        <f t="shared" si="327"/>
        <v>12.75</v>
      </c>
      <c r="EA432" s="14" t="str">
        <f t="shared" si="328"/>
        <v>HPExt</v>
      </c>
      <c r="EB432" s="14">
        <f t="shared" si="329"/>
        <v>1544</v>
      </c>
      <c r="EC432" s="14">
        <f t="shared" si="330"/>
        <v>79.56</v>
      </c>
      <c r="ED432" s="14">
        <f t="shared" si="331"/>
        <v>21</v>
      </c>
      <c r="EE432" s="14">
        <f t="shared" si="332"/>
        <v>0</v>
      </c>
      <c r="EF432" s="14">
        <f t="shared" si="333"/>
        <v>16</v>
      </c>
      <c r="EG432" s="25" t="s">
        <v>509</v>
      </c>
      <c r="EH432" s="14">
        <f t="shared" si="334"/>
        <v>60</v>
      </c>
    </row>
    <row r="433" spans="100:138" ht="16.5" x14ac:dyDescent="0.2">
      <c r="CV433" s="13">
        <v>429</v>
      </c>
      <c r="CW433" s="14">
        <f t="shared" si="300"/>
        <v>60</v>
      </c>
      <c r="CX433" s="14">
        <f t="shared" si="301"/>
        <v>2</v>
      </c>
      <c r="CY433" s="14">
        <f t="shared" si="302"/>
        <v>1</v>
      </c>
      <c r="CZ433" s="14">
        <f t="shared" si="303"/>
        <v>6</v>
      </c>
      <c r="DA433" s="14">
        <f t="shared" si="304"/>
        <v>2061021</v>
      </c>
      <c r="DB433" s="13" t="str">
        <f t="shared" si="305"/>
        <v>110级守护灵绿色-武器</v>
      </c>
      <c r="DC433" s="14">
        <f t="shared" si="306"/>
        <v>2</v>
      </c>
      <c r="DD433" s="14">
        <f t="shared" si="307"/>
        <v>1</v>
      </c>
      <c r="DE433" s="14">
        <f t="shared" si="308"/>
        <v>80</v>
      </c>
      <c r="DF433" s="14">
        <f t="shared" si="309"/>
        <v>80</v>
      </c>
      <c r="DG433" s="14">
        <f t="shared" si="310"/>
        <v>1</v>
      </c>
      <c r="DH433" s="14" t="str">
        <f t="shared" si="311"/>
        <v/>
      </c>
      <c r="DI433" s="14">
        <f t="shared" si="320"/>
        <v>100</v>
      </c>
      <c r="DJ433" s="14">
        <f t="shared" si="312"/>
        <v>404</v>
      </c>
      <c r="DK433" s="14">
        <f t="shared" si="313"/>
        <v>0</v>
      </c>
      <c r="DL433" s="14">
        <f t="shared" si="314"/>
        <v>0</v>
      </c>
      <c r="DM433" s="14">
        <f t="shared" si="315"/>
        <v>20.100000000000001</v>
      </c>
      <c r="DN433" s="14">
        <f t="shared" si="316"/>
        <v>0</v>
      </c>
      <c r="DO433" s="14">
        <f t="shared" si="317"/>
        <v>0</v>
      </c>
      <c r="DP433" s="14">
        <f t="shared" si="321"/>
        <v>21</v>
      </c>
      <c r="DQ433" s="14">
        <f t="shared" si="322"/>
        <v>0</v>
      </c>
      <c r="DR433" s="14">
        <f t="shared" si="323"/>
        <v>26</v>
      </c>
      <c r="DU433" s="14">
        <f t="shared" si="318"/>
        <v>1</v>
      </c>
      <c r="DV433" s="14">
        <f t="shared" si="319"/>
        <v>0</v>
      </c>
      <c r="DW433" s="14">
        <f t="shared" si="324"/>
        <v>100</v>
      </c>
      <c r="DX433" s="14" t="str">
        <f t="shared" si="325"/>
        <v>AtkExt</v>
      </c>
      <c r="DY433" s="14">
        <f t="shared" si="326"/>
        <v>404</v>
      </c>
      <c r="DZ433" s="14">
        <f t="shared" si="327"/>
        <v>20.100000000000001</v>
      </c>
      <c r="EA433" s="14" t="str">
        <f t="shared" si="328"/>
        <v/>
      </c>
      <c r="EB433" s="14" t="str">
        <f t="shared" si="329"/>
        <v/>
      </c>
      <c r="EC433" s="14" t="str">
        <f t="shared" si="330"/>
        <v/>
      </c>
      <c r="ED433" s="14">
        <f t="shared" si="331"/>
        <v>21</v>
      </c>
      <c r="EE433" s="14">
        <f t="shared" si="332"/>
        <v>0</v>
      </c>
      <c r="EF433" s="14">
        <f t="shared" si="333"/>
        <v>26</v>
      </c>
      <c r="EG433" s="25" t="s">
        <v>509</v>
      </c>
      <c r="EH433" s="14">
        <f t="shared" si="334"/>
        <v>60</v>
      </c>
    </row>
    <row r="434" spans="100:138" ht="16.5" x14ac:dyDescent="0.2">
      <c r="CV434" s="13">
        <v>430</v>
      </c>
      <c r="CW434" s="14">
        <f t="shared" si="300"/>
        <v>60</v>
      </c>
      <c r="CX434" s="14">
        <f t="shared" si="301"/>
        <v>2</v>
      </c>
      <c r="CY434" s="14">
        <f t="shared" si="302"/>
        <v>2</v>
      </c>
      <c r="CZ434" s="14">
        <f t="shared" si="303"/>
        <v>6</v>
      </c>
      <c r="DA434" s="14">
        <f t="shared" si="304"/>
        <v>2061022</v>
      </c>
      <c r="DB434" s="13" t="str">
        <f t="shared" si="305"/>
        <v>110级守护灵绿色-头盔</v>
      </c>
      <c r="DC434" s="14">
        <f t="shared" si="306"/>
        <v>2</v>
      </c>
      <c r="DD434" s="14">
        <f t="shared" si="307"/>
        <v>1</v>
      </c>
      <c r="DE434" s="14">
        <f t="shared" si="308"/>
        <v>80</v>
      </c>
      <c r="DF434" s="14">
        <f t="shared" si="309"/>
        <v>80</v>
      </c>
      <c r="DG434" s="14">
        <f t="shared" si="310"/>
        <v>2</v>
      </c>
      <c r="DH434" s="14" t="str">
        <f t="shared" si="311"/>
        <v/>
      </c>
      <c r="DI434" s="14">
        <f t="shared" si="320"/>
        <v>51</v>
      </c>
      <c r="DJ434" s="14">
        <f t="shared" si="312"/>
        <v>0</v>
      </c>
      <c r="DK434" s="14">
        <f t="shared" si="313"/>
        <v>101</v>
      </c>
      <c r="DL434" s="14">
        <f t="shared" si="314"/>
        <v>0</v>
      </c>
      <c r="DM434" s="14">
        <f t="shared" si="315"/>
        <v>0</v>
      </c>
      <c r="DN434" s="14">
        <f t="shared" si="316"/>
        <v>5.0999999999999996</v>
      </c>
      <c r="DO434" s="14">
        <f t="shared" si="317"/>
        <v>0</v>
      </c>
      <c r="DP434" s="14">
        <f t="shared" si="321"/>
        <v>21</v>
      </c>
      <c r="DQ434" s="14">
        <f t="shared" si="322"/>
        <v>0</v>
      </c>
      <c r="DR434" s="14">
        <f t="shared" si="323"/>
        <v>26</v>
      </c>
      <c r="DU434" s="14">
        <f t="shared" si="318"/>
        <v>2</v>
      </c>
      <c r="DV434" s="14">
        <f t="shared" si="319"/>
        <v>0</v>
      </c>
      <c r="DW434" s="14">
        <f t="shared" si="324"/>
        <v>51</v>
      </c>
      <c r="DX434" s="14" t="str">
        <f t="shared" si="325"/>
        <v>DefExt</v>
      </c>
      <c r="DY434" s="14">
        <f t="shared" si="326"/>
        <v>101</v>
      </c>
      <c r="DZ434" s="14">
        <f t="shared" si="327"/>
        <v>5.0999999999999996</v>
      </c>
      <c r="EA434" s="14" t="str">
        <f t="shared" si="328"/>
        <v/>
      </c>
      <c r="EB434" s="14" t="str">
        <f t="shared" si="329"/>
        <v/>
      </c>
      <c r="EC434" s="14" t="str">
        <f t="shared" si="330"/>
        <v/>
      </c>
      <c r="ED434" s="14">
        <f t="shared" si="331"/>
        <v>21</v>
      </c>
      <c r="EE434" s="14">
        <f t="shared" si="332"/>
        <v>0</v>
      </c>
      <c r="EF434" s="14">
        <f t="shared" si="333"/>
        <v>26</v>
      </c>
      <c r="EG434" s="25" t="s">
        <v>509</v>
      </c>
      <c r="EH434" s="14">
        <f t="shared" si="334"/>
        <v>60</v>
      </c>
    </row>
    <row r="435" spans="100:138" ht="16.5" x14ac:dyDescent="0.2">
      <c r="CV435" s="13">
        <v>431</v>
      </c>
      <c r="CW435" s="14">
        <f t="shared" si="300"/>
        <v>60</v>
      </c>
      <c r="CX435" s="14">
        <f t="shared" si="301"/>
        <v>2</v>
      </c>
      <c r="CY435" s="14">
        <f t="shared" si="302"/>
        <v>3</v>
      </c>
      <c r="CZ435" s="14">
        <f t="shared" si="303"/>
        <v>6</v>
      </c>
      <c r="DA435" s="14">
        <f t="shared" si="304"/>
        <v>2061023</v>
      </c>
      <c r="DB435" s="13" t="str">
        <f t="shared" si="305"/>
        <v>110级守护灵绿色-肩甲</v>
      </c>
      <c r="DC435" s="14">
        <f t="shared" si="306"/>
        <v>2</v>
      </c>
      <c r="DD435" s="14">
        <f t="shared" si="307"/>
        <v>1</v>
      </c>
      <c r="DE435" s="14">
        <f t="shared" si="308"/>
        <v>80</v>
      </c>
      <c r="DF435" s="14">
        <f t="shared" si="309"/>
        <v>80</v>
      </c>
      <c r="DG435" s="14">
        <f t="shared" si="310"/>
        <v>3</v>
      </c>
      <c r="DH435" s="14" t="str">
        <f t="shared" si="311"/>
        <v/>
      </c>
      <c r="DI435" s="14">
        <f t="shared" si="320"/>
        <v>75</v>
      </c>
      <c r="DJ435" s="14">
        <f t="shared" si="312"/>
        <v>0</v>
      </c>
      <c r="DK435" s="14">
        <f t="shared" si="313"/>
        <v>51</v>
      </c>
      <c r="DL435" s="14">
        <f t="shared" si="314"/>
        <v>1008</v>
      </c>
      <c r="DM435" s="14">
        <f t="shared" si="315"/>
        <v>0</v>
      </c>
      <c r="DN435" s="14">
        <f t="shared" si="316"/>
        <v>2.5499999999999998</v>
      </c>
      <c r="DO435" s="14">
        <f t="shared" si="317"/>
        <v>50.4</v>
      </c>
      <c r="DP435" s="14">
        <f t="shared" si="321"/>
        <v>21</v>
      </c>
      <c r="DQ435" s="14">
        <f t="shared" si="322"/>
        <v>0</v>
      </c>
      <c r="DR435" s="14">
        <f t="shared" si="323"/>
        <v>26</v>
      </c>
      <c r="DU435" s="14">
        <f t="shared" si="318"/>
        <v>2</v>
      </c>
      <c r="DV435" s="14">
        <f t="shared" si="319"/>
        <v>3</v>
      </c>
      <c r="DW435" s="14">
        <f t="shared" si="324"/>
        <v>75</v>
      </c>
      <c r="DX435" s="14" t="str">
        <f t="shared" si="325"/>
        <v>DefExt</v>
      </c>
      <c r="DY435" s="14">
        <f t="shared" si="326"/>
        <v>51</v>
      </c>
      <c r="DZ435" s="14">
        <f t="shared" si="327"/>
        <v>2.5499999999999998</v>
      </c>
      <c r="EA435" s="14" t="str">
        <f t="shared" si="328"/>
        <v>HPExt</v>
      </c>
      <c r="EB435" s="14">
        <f t="shared" si="329"/>
        <v>1008</v>
      </c>
      <c r="EC435" s="14">
        <f t="shared" si="330"/>
        <v>50.4</v>
      </c>
      <c r="ED435" s="14">
        <f t="shared" si="331"/>
        <v>21</v>
      </c>
      <c r="EE435" s="14">
        <f t="shared" si="332"/>
        <v>0</v>
      </c>
      <c r="EF435" s="14">
        <f t="shared" si="333"/>
        <v>26</v>
      </c>
      <c r="EG435" s="25" t="s">
        <v>509</v>
      </c>
      <c r="EH435" s="14">
        <f t="shared" si="334"/>
        <v>60</v>
      </c>
    </row>
    <row r="436" spans="100:138" ht="16.5" x14ac:dyDescent="0.2">
      <c r="CV436" s="13">
        <v>432</v>
      </c>
      <c r="CW436" s="14">
        <f t="shared" si="300"/>
        <v>60</v>
      </c>
      <c r="CX436" s="14">
        <f t="shared" si="301"/>
        <v>2</v>
      </c>
      <c r="CY436" s="14">
        <f t="shared" si="302"/>
        <v>4</v>
      </c>
      <c r="CZ436" s="14">
        <f t="shared" si="303"/>
        <v>6</v>
      </c>
      <c r="DA436" s="14">
        <f t="shared" si="304"/>
        <v>2061024</v>
      </c>
      <c r="DB436" s="13" t="str">
        <f t="shared" si="305"/>
        <v>110级守护灵绿色-衣服</v>
      </c>
      <c r="DC436" s="14">
        <f t="shared" si="306"/>
        <v>2</v>
      </c>
      <c r="DD436" s="14">
        <f t="shared" si="307"/>
        <v>1</v>
      </c>
      <c r="DE436" s="14">
        <f t="shared" si="308"/>
        <v>80</v>
      </c>
      <c r="DF436" s="14">
        <f t="shared" si="309"/>
        <v>80</v>
      </c>
      <c r="DG436" s="14">
        <f t="shared" si="310"/>
        <v>4</v>
      </c>
      <c r="DH436" s="14" t="str">
        <f t="shared" si="311"/>
        <v/>
      </c>
      <c r="DI436" s="14">
        <f t="shared" si="320"/>
        <v>51</v>
      </c>
      <c r="DJ436" s="14">
        <f t="shared" si="312"/>
        <v>0</v>
      </c>
      <c r="DK436" s="14">
        <f t="shared" si="313"/>
        <v>101</v>
      </c>
      <c r="DL436" s="14">
        <f t="shared" si="314"/>
        <v>0</v>
      </c>
      <c r="DM436" s="14">
        <f t="shared" si="315"/>
        <v>0</v>
      </c>
      <c r="DN436" s="14">
        <f t="shared" si="316"/>
        <v>5.0999999999999996</v>
      </c>
      <c r="DO436" s="14">
        <f t="shared" si="317"/>
        <v>0</v>
      </c>
      <c r="DP436" s="14">
        <f t="shared" si="321"/>
        <v>21</v>
      </c>
      <c r="DQ436" s="14">
        <f t="shared" si="322"/>
        <v>0</v>
      </c>
      <c r="DR436" s="14">
        <f t="shared" si="323"/>
        <v>26</v>
      </c>
      <c r="DU436" s="14">
        <f t="shared" si="318"/>
        <v>2</v>
      </c>
      <c r="DV436" s="14">
        <f t="shared" si="319"/>
        <v>0</v>
      </c>
      <c r="DW436" s="14">
        <f t="shared" si="324"/>
        <v>51</v>
      </c>
      <c r="DX436" s="14" t="str">
        <f t="shared" si="325"/>
        <v>DefExt</v>
      </c>
      <c r="DY436" s="14">
        <f t="shared" si="326"/>
        <v>101</v>
      </c>
      <c r="DZ436" s="14">
        <f t="shared" si="327"/>
        <v>5.0999999999999996</v>
      </c>
      <c r="EA436" s="14" t="str">
        <f t="shared" si="328"/>
        <v/>
      </c>
      <c r="EB436" s="14" t="str">
        <f t="shared" si="329"/>
        <v/>
      </c>
      <c r="EC436" s="14" t="str">
        <f t="shared" si="330"/>
        <v/>
      </c>
      <c r="ED436" s="14">
        <f t="shared" si="331"/>
        <v>21</v>
      </c>
      <c r="EE436" s="14">
        <f t="shared" si="332"/>
        <v>0</v>
      </c>
      <c r="EF436" s="14">
        <f t="shared" si="333"/>
        <v>26</v>
      </c>
      <c r="EG436" s="25" t="s">
        <v>509</v>
      </c>
      <c r="EH436" s="14">
        <f t="shared" si="334"/>
        <v>60</v>
      </c>
    </row>
    <row r="437" spans="100:138" ht="16.5" x14ac:dyDescent="0.2">
      <c r="CV437" s="13">
        <v>433</v>
      </c>
      <c r="CW437" s="14">
        <f t="shared" si="300"/>
        <v>60</v>
      </c>
      <c r="CX437" s="14">
        <f t="shared" si="301"/>
        <v>2</v>
      </c>
      <c r="CY437" s="14">
        <f t="shared" si="302"/>
        <v>5</v>
      </c>
      <c r="CZ437" s="14">
        <f t="shared" si="303"/>
        <v>6</v>
      </c>
      <c r="DA437" s="14">
        <f t="shared" si="304"/>
        <v>2061025</v>
      </c>
      <c r="DB437" s="13" t="str">
        <f t="shared" si="305"/>
        <v>110级守护灵绿色-鞋子</v>
      </c>
      <c r="DC437" s="14">
        <f t="shared" si="306"/>
        <v>2</v>
      </c>
      <c r="DD437" s="14">
        <f t="shared" si="307"/>
        <v>1</v>
      </c>
      <c r="DE437" s="14">
        <f t="shared" si="308"/>
        <v>80</v>
      </c>
      <c r="DF437" s="14">
        <f t="shared" si="309"/>
        <v>80</v>
      </c>
      <c r="DG437" s="14">
        <f t="shared" si="310"/>
        <v>5</v>
      </c>
      <c r="DH437" s="14" t="str">
        <f t="shared" si="311"/>
        <v/>
      </c>
      <c r="DI437" s="14">
        <f t="shared" si="320"/>
        <v>100</v>
      </c>
      <c r="DJ437" s="14">
        <f t="shared" si="312"/>
        <v>0</v>
      </c>
      <c r="DK437" s="14">
        <f t="shared" si="313"/>
        <v>0</v>
      </c>
      <c r="DL437" s="14">
        <f t="shared" si="314"/>
        <v>2015</v>
      </c>
      <c r="DM437" s="14">
        <f t="shared" si="315"/>
        <v>0</v>
      </c>
      <c r="DN437" s="14">
        <f t="shared" si="316"/>
        <v>0</v>
      </c>
      <c r="DO437" s="14">
        <f t="shared" si="317"/>
        <v>100.8</v>
      </c>
      <c r="DP437" s="14">
        <f t="shared" si="321"/>
        <v>21</v>
      </c>
      <c r="DQ437" s="14">
        <f t="shared" si="322"/>
        <v>0</v>
      </c>
      <c r="DR437" s="14">
        <f t="shared" si="323"/>
        <v>26</v>
      </c>
      <c r="DU437" s="14">
        <f t="shared" si="318"/>
        <v>3</v>
      </c>
      <c r="DV437" s="14">
        <f t="shared" si="319"/>
        <v>0</v>
      </c>
      <c r="DW437" s="14">
        <f t="shared" si="324"/>
        <v>100</v>
      </c>
      <c r="DX437" s="14" t="str">
        <f t="shared" si="325"/>
        <v>HPExt</v>
      </c>
      <c r="DY437" s="14">
        <f t="shared" si="326"/>
        <v>2015</v>
      </c>
      <c r="DZ437" s="14">
        <f t="shared" si="327"/>
        <v>100.8</v>
      </c>
      <c r="EA437" s="14" t="str">
        <f t="shared" si="328"/>
        <v/>
      </c>
      <c r="EB437" s="14" t="str">
        <f t="shared" si="329"/>
        <v/>
      </c>
      <c r="EC437" s="14" t="str">
        <f t="shared" si="330"/>
        <v/>
      </c>
      <c r="ED437" s="14">
        <f t="shared" si="331"/>
        <v>21</v>
      </c>
      <c r="EE437" s="14">
        <f t="shared" si="332"/>
        <v>0</v>
      </c>
      <c r="EF437" s="14">
        <f t="shared" si="333"/>
        <v>26</v>
      </c>
      <c r="EG437" s="25" t="s">
        <v>509</v>
      </c>
      <c r="EH437" s="14">
        <f t="shared" si="334"/>
        <v>60</v>
      </c>
    </row>
    <row r="438" spans="100:138" ht="16.5" x14ac:dyDescent="0.2">
      <c r="CV438" s="13">
        <v>434</v>
      </c>
      <c r="CW438" s="14">
        <f t="shared" si="300"/>
        <v>60</v>
      </c>
      <c r="CX438" s="14">
        <f t="shared" si="301"/>
        <v>2</v>
      </c>
      <c r="CY438" s="14">
        <f t="shared" si="302"/>
        <v>6</v>
      </c>
      <c r="CZ438" s="14">
        <f t="shared" si="303"/>
        <v>6</v>
      </c>
      <c r="DA438" s="14">
        <f t="shared" si="304"/>
        <v>2061026</v>
      </c>
      <c r="DB438" s="13" t="str">
        <f t="shared" si="305"/>
        <v>110级守护灵绿色-护手</v>
      </c>
      <c r="DC438" s="14">
        <f t="shared" si="306"/>
        <v>2</v>
      </c>
      <c r="DD438" s="14">
        <f t="shared" si="307"/>
        <v>1</v>
      </c>
      <c r="DE438" s="14">
        <f t="shared" si="308"/>
        <v>80</v>
      </c>
      <c r="DF438" s="14">
        <f t="shared" si="309"/>
        <v>80</v>
      </c>
      <c r="DG438" s="14">
        <f t="shared" si="310"/>
        <v>6</v>
      </c>
      <c r="DH438" s="14" t="str">
        <f t="shared" si="311"/>
        <v/>
      </c>
      <c r="DI438" s="14">
        <f t="shared" si="320"/>
        <v>100</v>
      </c>
      <c r="DJ438" s="14">
        <f t="shared" si="312"/>
        <v>0</v>
      </c>
      <c r="DK438" s="14">
        <f t="shared" si="313"/>
        <v>0</v>
      </c>
      <c r="DL438" s="14">
        <f t="shared" si="314"/>
        <v>2015</v>
      </c>
      <c r="DM438" s="14">
        <f t="shared" si="315"/>
        <v>0</v>
      </c>
      <c r="DN438" s="14">
        <f t="shared" si="316"/>
        <v>0</v>
      </c>
      <c r="DO438" s="14">
        <f t="shared" si="317"/>
        <v>100.8</v>
      </c>
      <c r="DP438" s="14">
        <f t="shared" si="321"/>
        <v>21</v>
      </c>
      <c r="DQ438" s="14">
        <f t="shared" si="322"/>
        <v>0</v>
      </c>
      <c r="DR438" s="14">
        <f t="shared" si="323"/>
        <v>26</v>
      </c>
      <c r="DU438" s="14">
        <f t="shared" si="318"/>
        <v>3</v>
      </c>
      <c r="DV438" s="14">
        <f t="shared" si="319"/>
        <v>0</v>
      </c>
      <c r="DW438" s="14">
        <f t="shared" si="324"/>
        <v>100</v>
      </c>
      <c r="DX438" s="14" t="str">
        <f t="shared" si="325"/>
        <v>HPExt</v>
      </c>
      <c r="DY438" s="14">
        <f t="shared" si="326"/>
        <v>2015</v>
      </c>
      <c r="DZ438" s="14">
        <f t="shared" si="327"/>
        <v>100.8</v>
      </c>
      <c r="EA438" s="14" t="str">
        <f t="shared" si="328"/>
        <v/>
      </c>
      <c r="EB438" s="14" t="str">
        <f t="shared" si="329"/>
        <v/>
      </c>
      <c r="EC438" s="14" t="str">
        <f t="shared" si="330"/>
        <v/>
      </c>
      <c r="ED438" s="14">
        <f t="shared" si="331"/>
        <v>21</v>
      </c>
      <c r="EE438" s="14">
        <f t="shared" si="332"/>
        <v>0</v>
      </c>
      <c r="EF438" s="14">
        <f t="shared" si="333"/>
        <v>26</v>
      </c>
      <c r="EG438" s="25" t="s">
        <v>509</v>
      </c>
      <c r="EH438" s="14">
        <f t="shared" si="334"/>
        <v>60</v>
      </c>
    </row>
    <row r="439" spans="100:138" ht="16.5" x14ac:dyDescent="0.2">
      <c r="CV439" s="13">
        <v>435</v>
      </c>
      <c r="CW439" s="14">
        <f t="shared" si="300"/>
        <v>60</v>
      </c>
      <c r="CX439" s="14">
        <f t="shared" si="301"/>
        <v>2</v>
      </c>
      <c r="CY439" s="14">
        <f t="shared" si="302"/>
        <v>7</v>
      </c>
      <c r="CZ439" s="14">
        <f t="shared" si="303"/>
        <v>6</v>
      </c>
      <c r="DA439" s="14">
        <f t="shared" si="304"/>
        <v>2061027</v>
      </c>
      <c r="DB439" s="13" t="str">
        <f t="shared" si="305"/>
        <v>110级守护灵绿色-项链</v>
      </c>
      <c r="DC439" s="14">
        <f t="shared" si="306"/>
        <v>2</v>
      </c>
      <c r="DD439" s="14">
        <f t="shared" si="307"/>
        <v>1</v>
      </c>
      <c r="DE439" s="14">
        <f t="shared" si="308"/>
        <v>80</v>
      </c>
      <c r="DF439" s="14">
        <f t="shared" si="309"/>
        <v>80</v>
      </c>
      <c r="DG439" s="14">
        <f t="shared" si="310"/>
        <v>7</v>
      </c>
      <c r="DH439" s="14" t="str">
        <f t="shared" si="311"/>
        <v/>
      </c>
      <c r="DI439" s="14">
        <f t="shared" si="320"/>
        <v>76</v>
      </c>
      <c r="DJ439" s="14">
        <f t="shared" si="312"/>
        <v>135</v>
      </c>
      <c r="DK439" s="14">
        <f t="shared" si="313"/>
        <v>84</v>
      </c>
      <c r="DL439" s="14">
        <f t="shared" si="314"/>
        <v>0</v>
      </c>
      <c r="DM439" s="14">
        <f t="shared" si="315"/>
        <v>6.7</v>
      </c>
      <c r="DN439" s="14">
        <f t="shared" si="316"/>
        <v>4.25</v>
      </c>
      <c r="DO439" s="14">
        <f t="shared" si="317"/>
        <v>0</v>
      </c>
      <c r="DP439" s="14">
        <f t="shared" si="321"/>
        <v>21</v>
      </c>
      <c r="DQ439" s="14">
        <f t="shared" si="322"/>
        <v>0</v>
      </c>
      <c r="DR439" s="14">
        <f t="shared" si="323"/>
        <v>26</v>
      </c>
      <c r="DU439" s="14">
        <f t="shared" si="318"/>
        <v>1</v>
      </c>
      <c r="DV439" s="14">
        <f t="shared" si="319"/>
        <v>2</v>
      </c>
      <c r="DW439" s="14">
        <f t="shared" si="324"/>
        <v>76</v>
      </c>
      <c r="DX439" s="14" t="str">
        <f t="shared" si="325"/>
        <v>AtkExt</v>
      </c>
      <c r="DY439" s="14">
        <f t="shared" si="326"/>
        <v>135</v>
      </c>
      <c r="DZ439" s="14">
        <f t="shared" si="327"/>
        <v>6.7</v>
      </c>
      <c r="EA439" s="14" t="str">
        <f t="shared" si="328"/>
        <v>DefExt</v>
      </c>
      <c r="EB439" s="14">
        <f t="shared" si="329"/>
        <v>84</v>
      </c>
      <c r="EC439" s="14">
        <f t="shared" si="330"/>
        <v>4.25</v>
      </c>
      <c r="ED439" s="14">
        <f t="shared" si="331"/>
        <v>21</v>
      </c>
      <c r="EE439" s="14">
        <f t="shared" si="332"/>
        <v>0</v>
      </c>
      <c r="EF439" s="14">
        <f t="shared" si="333"/>
        <v>26</v>
      </c>
      <c r="EG439" s="25" t="s">
        <v>509</v>
      </c>
      <c r="EH439" s="14">
        <f t="shared" si="334"/>
        <v>60</v>
      </c>
    </row>
    <row r="440" spans="100:138" ht="16.5" x14ac:dyDescent="0.2">
      <c r="CV440" s="13">
        <v>436</v>
      </c>
      <c r="CW440" s="14">
        <f t="shared" si="300"/>
        <v>60</v>
      </c>
      <c r="CX440" s="14">
        <f t="shared" si="301"/>
        <v>2</v>
      </c>
      <c r="CY440" s="14">
        <f t="shared" si="302"/>
        <v>8</v>
      </c>
      <c r="CZ440" s="14">
        <f t="shared" si="303"/>
        <v>6</v>
      </c>
      <c r="DA440" s="14">
        <f t="shared" si="304"/>
        <v>2061028</v>
      </c>
      <c r="DB440" s="13" t="str">
        <f t="shared" si="305"/>
        <v>110级守护灵绿色-戒指</v>
      </c>
      <c r="DC440" s="14">
        <f t="shared" si="306"/>
        <v>2</v>
      </c>
      <c r="DD440" s="14">
        <f t="shared" si="307"/>
        <v>1</v>
      </c>
      <c r="DE440" s="14">
        <f t="shared" si="308"/>
        <v>80</v>
      </c>
      <c r="DF440" s="14">
        <f t="shared" si="309"/>
        <v>80</v>
      </c>
      <c r="DG440" s="14">
        <f t="shared" si="310"/>
        <v>8</v>
      </c>
      <c r="DH440" s="14" t="str">
        <f t="shared" si="311"/>
        <v/>
      </c>
      <c r="DI440" s="14">
        <f t="shared" si="320"/>
        <v>117</v>
      </c>
      <c r="DJ440" s="14">
        <f t="shared" si="312"/>
        <v>135</v>
      </c>
      <c r="DK440" s="14">
        <f t="shared" si="313"/>
        <v>0</v>
      </c>
      <c r="DL440" s="14">
        <f t="shared" si="314"/>
        <v>1679</v>
      </c>
      <c r="DM440" s="14">
        <f t="shared" si="315"/>
        <v>6.7</v>
      </c>
      <c r="DN440" s="14">
        <f t="shared" si="316"/>
        <v>0</v>
      </c>
      <c r="DO440" s="14">
        <f t="shared" si="317"/>
        <v>84</v>
      </c>
      <c r="DP440" s="14">
        <f t="shared" si="321"/>
        <v>21</v>
      </c>
      <c r="DQ440" s="14">
        <f t="shared" si="322"/>
        <v>0</v>
      </c>
      <c r="DR440" s="14">
        <f t="shared" si="323"/>
        <v>26</v>
      </c>
      <c r="DU440" s="14">
        <f t="shared" si="318"/>
        <v>1</v>
      </c>
      <c r="DV440" s="14">
        <f t="shared" si="319"/>
        <v>3</v>
      </c>
      <c r="DW440" s="14">
        <f t="shared" si="324"/>
        <v>117</v>
      </c>
      <c r="DX440" s="14" t="str">
        <f t="shared" si="325"/>
        <v>AtkExt</v>
      </c>
      <c r="DY440" s="14">
        <f t="shared" si="326"/>
        <v>135</v>
      </c>
      <c r="DZ440" s="14">
        <f t="shared" si="327"/>
        <v>6.7</v>
      </c>
      <c r="EA440" s="14" t="str">
        <f t="shared" si="328"/>
        <v>HPExt</v>
      </c>
      <c r="EB440" s="14">
        <f t="shared" si="329"/>
        <v>1679</v>
      </c>
      <c r="EC440" s="14">
        <f t="shared" si="330"/>
        <v>84</v>
      </c>
      <c r="ED440" s="14">
        <f t="shared" si="331"/>
        <v>21</v>
      </c>
      <c r="EE440" s="14">
        <f t="shared" si="332"/>
        <v>0</v>
      </c>
      <c r="EF440" s="14">
        <f t="shared" si="333"/>
        <v>26</v>
      </c>
      <c r="EG440" s="25" t="s">
        <v>509</v>
      </c>
      <c r="EH440" s="14">
        <f t="shared" si="334"/>
        <v>60</v>
      </c>
    </row>
    <row r="441" spans="100:138" ht="16.5" x14ac:dyDescent="0.2">
      <c r="CV441" s="13">
        <v>437</v>
      </c>
      <c r="CW441" s="14">
        <f t="shared" si="300"/>
        <v>61</v>
      </c>
      <c r="CX441" s="14">
        <f t="shared" si="301"/>
        <v>1</v>
      </c>
      <c r="CY441" s="14">
        <f t="shared" si="302"/>
        <v>1</v>
      </c>
      <c r="CZ441" s="14">
        <f t="shared" si="303"/>
        <v>6</v>
      </c>
      <c r="DA441" s="14">
        <f t="shared" si="304"/>
        <v>2062011</v>
      </c>
      <c r="DB441" s="13" t="str">
        <f t="shared" si="305"/>
        <v>110级寄灵人蓝色-武器</v>
      </c>
      <c r="DC441" s="14">
        <f t="shared" si="306"/>
        <v>1</v>
      </c>
      <c r="DD441" s="14">
        <f t="shared" si="307"/>
        <v>2</v>
      </c>
      <c r="DE441" s="14">
        <f t="shared" si="308"/>
        <v>110</v>
      </c>
      <c r="DF441" s="14">
        <f t="shared" si="309"/>
        <v>110</v>
      </c>
      <c r="DG441" s="14">
        <f t="shared" si="310"/>
        <v>1</v>
      </c>
      <c r="DH441" s="14" t="str">
        <f t="shared" si="311"/>
        <v/>
      </c>
      <c r="DI441" s="14">
        <f t="shared" si="320"/>
        <v>267</v>
      </c>
      <c r="DJ441" s="14">
        <f t="shared" si="312"/>
        <v>1037</v>
      </c>
      <c r="DK441" s="14">
        <f t="shared" si="313"/>
        <v>0</v>
      </c>
      <c r="DL441" s="14">
        <f t="shared" si="314"/>
        <v>0</v>
      </c>
      <c r="DM441" s="14">
        <f t="shared" si="315"/>
        <v>53.55</v>
      </c>
      <c r="DN441" s="14">
        <f t="shared" si="316"/>
        <v>0</v>
      </c>
      <c r="DO441" s="14">
        <f t="shared" si="317"/>
        <v>0</v>
      </c>
      <c r="DP441" s="14">
        <f t="shared" si="321"/>
        <v>22</v>
      </c>
      <c r="DQ441" s="14">
        <f t="shared" si="322"/>
        <v>0</v>
      </c>
      <c r="DR441" s="14">
        <f t="shared" si="323"/>
        <v>16</v>
      </c>
      <c r="DU441" s="14">
        <f t="shared" si="318"/>
        <v>1</v>
      </c>
      <c r="DV441" s="14">
        <f t="shared" si="319"/>
        <v>0</v>
      </c>
      <c r="DW441" s="14">
        <f t="shared" si="324"/>
        <v>267</v>
      </c>
      <c r="DX441" s="14" t="str">
        <f t="shared" si="325"/>
        <v>AtkExt</v>
      </c>
      <c r="DY441" s="14">
        <f t="shared" si="326"/>
        <v>1037</v>
      </c>
      <c r="DZ441" s="14">
        <f t="shared" si="327"/>
        <v>53.55</v>
      </c>
      <c r="EA441" s="14" t="str">
        <f t="shared" si="328"/>
        <v/>
      </c>
      <c r="EB441" s="14" t="str">
        <f t="shared" si="329"/>
        <v/>
      </c>
      <c r="EC441" s="14" t="str">
        <f t="shared" si="330"/>
        <v/>
      </c>
      <c r="ED441" s="14">
        <f t="shared" si="331"/>
        <v>22</v>
      </c>
      <c r="EE441" s="14">
        <f t="shared" si="332"/>
        <v>0</v>
      </c>
      <c r="EF441" s="14">
        <f t="shared" si="333"/>
        <v>16</v>
      </c>
      <c r="EG441" s="25" t="s">
        <v>509</v>
      </c>
      <c r="EH441" s="14">
        <f t="shared" si="334"/>
        <v>180</v>
      </c>
    </row>
    <row r="442" spans="100:138" ht="16.5" x14ac:dyDescent="0.2">
      <c r="CV442" s="13">
        <v>438</v>
      </c>
      <c r="CW442" s="14">
        <f t="shared" si="300"/>
        <v>61</v>
      </c>
      <c r="CX442" s="14">
        <f t="shared" si="301"/>
        <v>1</v>
      </c>
      <c r="CY442" s="14">
        <f t="shared" si="302"/>
        <v>2</v>
      </c>
      <c r="CZ442" s="14">
        <f t="shared" si="303"/>
        <v>6</v>
      </c>
      <c r="DA442" s="14">
        <f t="shared" si="304"/>
        <v>2062012</v>
      </c>
      <c r="DB442" s="13" t="str">
        <f t="shared" si="305"/>
        <v>110级寄灵人蓝色-头盔</v>
      </c>
      <c r="DC442" s="14">
        <f t="shared" si="306"/>
        <v>1</v>
      </c>
      <c r="DD442" s="14">
        <f t="shared" si="307"/>
        <v>2</v>
      </c>
      <c r="DE442" s="14">
        <f t="shared" si="308"/>
        <v>110</v>
      </c>
      <c r="DF442" s="14">
        <f t="shared" si="309"/>
        <v>110</v>
      </c>
      <c r="DG442" s="14">
        <f t="shared" si="310"/>
        <v>2</v>
      </c>
      <c r="DH442" s="14" t="str">
        <f t="shared" si="311"/>
        <v/>
      </c>
      <c r="DI442" s="14">
        <f t="shared" si="320"/>
        <v>134</v>
      </c>
      <c r="DJ442" s="14">
        <f t="shared" si="312"/>
        <v>0</v>
      </c>
      <c r="DK442" s="14">
        <f t="shared" si="313"/>
        <v>260</v>
      </c>
      <c r="DL442" s="14">
        <f t="shared" si="314"/>
        <v>0</v>
      </c>
      <c r="DM442" s="14">
        <f t="shared" si="315"/>
        <v>0</v>
      </c>
      <c r="DN442" s="14">
        <f t="shared" si="316"/>
        <v>13.44</v>
      </c>
      <c r="DO442" s="14">
        <f t="shared" si="317"/>
        <v>0</v>
      </c>
      <c r="DP442" s="14">
        <f t="shared" si="321"/>
        <v>22</v>
      </c>
      <c r="DQ442" s="14">
        <f t="shared" si="322"/>
        <v>0</v>
      </c>
      <c r="DR442" s="14">
        <f t="shared" si="323"/>
        <v>16</v>
      </c>
      <c r="DU442" s="14">
        <f t="shared" si="318"/>
        <v>2</v>
      </c>
      <c r="DV442" s="14">
        <f t="shared" si="319"/>
        <v>0</v>
      </c>
      <c r="DW442" s="14">
        <f t="shared" si="324"/>
        <v>134</v>
      </c>
      <c r="DX442" s="14" t="str">
        <f t="shared" si="325"/>
        <v>DefExt</v>
      </c>
      <c r="DY442" s="14">
        <f t="shared" si="326"/>
        <v>260</v>
      </c>
      <c r="DZ442" s="14">
        <f t="shared" si="327"/>
        <v>13.44</v>
      </c>
      <c r="EA442" s="14" t="str">
        <f t="shared" si="328"/>
        <v/>
      </c>
      <c r="EB442" s="14" t="str">
        <f t="shared" si="329"/>
        <v/>
      </c>
      <c r="EC442" s="14" t="str">
        <f t="shared" si="330"/>
        <v/>
      </c>
      <c r="ED442" s="14">
        <f t="shared" si="331"/>
        <v>22</v>
      </c>
      <c r="EE442" s="14">
        <f t="shared" si="332"/>
        <v>0</v>
      </c>
      <c r="EF442" s="14">
        <f t="shared" si="333"/>
        <v>16</v>
      </c>
      <c r="EG442" s="25" t="s">
        <v>509</v>
      </c>
      <c r="EH442" s="14">
        <f t="shared" si="334"/>
        <v>180</v>
      </c>
    </row>
    <row r="443" spans="100:138" ht="16.5" x14ac:dyDescent="0.2">
      <c r="CV443" s="13">
        <v>439</v>
      </c>
      <c r="CW443" s="14">
        <f t="shared" si="300"/>
        <v>61</v>
      </c>
      <c r="CX443" s="14">
        <f t="shared" si="301"/>
        <v>1</v>
      </c>
      <c r="CY443" s="14">
        <f t="shared" si="302"/>
        <v>3</v>
      </c>
      <c r="CZ443" s="14">
        <f t="shared" si="303"/>
        <v>6</v>
      </c>
      <c r="DA443" s="14">
        <f t="shared" si="304"/>
        <v>2062013</v>
      </c>
      <c r="DB443" s="13" t="str">
        <f t="shared" si="305"/>
        <v>110级寄灵人蓝色-肩甲</v>
      </c>
      <c r="DC443" s="14">
        <f t="shared" si="306"/>
        <v>1</v>
      </c>
      <c r="DD443" s="14">
        <f t="shared" si="307"/>
        <v>2</v>
      </c>
      <c r="DE443" s="14">
        <f t="shared" si="308"/>
        <v>110</v>
      </c>
      <c r="DF443" s="14">
        <f t="shared" si="309"/>
        <v>110</v>
      </c>
      <c r="DG443" s="14">
        <f t="shared" si="310"/>
        <v>3</v>
      </c>
      <c r="DH443" s="14" t="str">
        <f t="shared" si="311"/>
        <v/>
      </c>
      <c r="DI443" s="14">
        <f t="shared" si="320"/>
        <v>134</v>
      </c>
      <c r="DJ443" s="14">
        <f t="shared" si="312"/>
        <v>0</v>
      </c>
      <c r="DK443" s="14">
        <f t="shared" si="313"/>
        <v>130</v>
      </c>
      <c r="DL443" s="14">
        <f t="shared" si="314"/>
        <v>1297</v>
      </c>
      <c r="DM443" s="14">
        <f t="shared" si="315"/>
        <v>0</v>
      </c>
      <c r="DN443" s="14">
        <f t="shared" si="316"/>
        <v>6.72</v>
      </c>
      <c r="DO443" s="14">
        <f t="shared" si="317"/>
        <v>66.83</v>
      </c>
      <c r="DP443" s="14">
        <f t="shared" si="321"/>
        <v>22</v>
      </c>
      <c r="DQ443" s="14">
        <f t="shared" si="322"/>
        <v>0</v>
      </c>
      <c r="DR443" s="14">
        <f t="shared" si="323"/>
        <v>16</v>
      </c>
      <c r="DU443" s="14">
        <f t="shared" si="318"/>
        <v>2</v>
      </c>
      <c r="DV443" s="14">
        <f t="shared" si="319"/>
        <v>3</v>
      </c>
      <c r="DW443" s="14">
        <f t="shared" si="324"/>
        <v>134</v>
      </c>
      <c r="DX443" s="14" t="str">
        <f t="shared" si="325"/>
        <v>DefExt</v>
      </c>
      <c r="DY443" s="14">
        <f t="shared" si="326"/>
        <v>130</v>
      </c>
      <c r="DZ443" s="14">
        <f t="shared" si="327"/>
        <v>6.72</v>
      </c>
      <c r="EA443" s="14" t="str">
        <f t="shared" si="328"/>
        <v>HPExt</v>
      </c>
      <c r="EB443" s="14">
        <f t="shared" si="329"/>
        <v>1297</v>
      </c>
      <c r="EC443" s="14">
        <f t="shared" si="330"/>
        <v>66.83</v>
      </c>
      <c r="ED443" s="14">
        <f t="shared" si="331"/>
        <v>22</v>
      </c>
      <c r="EE443" s="14">
        <f t="shared" si="332"/>
        <v>0</v>
      </c>
      <c r="EF443" s="14">
        <f t="shared" si="333"/>
        <v>16</v>
      </c>
      <c r="EG443" s="25" t="s">
        <v>509</v>
      </c>
      <c r="EH443" s="14">
        <f t="shared" si="334"/>
        <v>180</v>
      </c>
    </row>
    <row r="444" spans="100:138" ht="16.5" x14ac:dyDescent="0.2">
      <c r="CV444" s="13">
        <v>440</v>
      </c>
      <c r="CW444" s="14">
        <f t="shared" si="300"/>
        <v>61</v>
      </c>
      <c r="CX444" s="14">
        <f t="shared" si="301"/>
        <v>1</v>
      </c>
      <c r="CY444" s="14">
        <f t="shared" si="302"/>
        <v>4</v>
      </c>
      <c r="CZ444" s="14">
        <f t="shared" si="303"/>
        <v>6</v>
      </c>
      <c r="DA444" s="14">
        <f t="shared" si="304"/>
        <v>2062014</v>
      </c>
      <c r="DB444" s="13" t="str">
        <f t="shared" si="305"/>
        <v>110级寄灵人蓝色-衣服</v>
      </c>
      <c r="DC444" s="14">
        <f t="shared" si="306"/>
        <v>1</v>
      </c>
      <c r="DD444" s="14">
        <f t="shared" si="307"/>
        <v>2</v>
      </c>
      <c r="DE444" s="14">
        <f t="shared" si="308"/>
        <v>110</v>
      </c>
      <c r="DF444" s="14">
        <f t="shared" si="309"/>
        <v>110</v>
      </c>
      <c r="DG444" s="14">
        <f t="shared" si="310"/>
        <v>4</v>
      </c>
      <c r="DH444" s="14" t="str">
        <f t="shared" si="311"/>
        <v/>
      </c>
      <c r="DI444" s="14">
        <f t="shared" si="320"/>
        <v>134</v>
      </c>
      <c r="DJ444" s="14">
        <f t="shared" si="312"/>
        <v>0</v>
      </c>
      <c r="DK444" s="14">
        <f t="shared" si="313"/>
        <v>260</v>
      </c>
      <c r="DL444" s="14">
        <f t="shared" si="314"/>
        <v>0</v>
      </c>
      <c r="DM444" s="14">
        <f t="shared" si="315"/>
        <v>0</v>
      </c>
      <c r="DN444" s="14">
        <f t="shared" si="316"/>
        <v>13.44</v>
      </c>
      <c r="DO444" s="14">
        <f t="shared" si="317"/>
        <v>0</v>
      </c>
      <c r="DP444" s="14">
        <f t="shared" si="321"/>
        <v>22</v>
      </c>
      <c r="DQ444" s="14">
        <f t="shared" si="322"/>
        <v>0</v>
      </c>
      <c r="DR444" s="14">
        <f t="shared" si="323"/>
        <v>16</v>
      </c>
      <c r="DU444" s="14">
        <f t="shared" si="318"/>
        <v>2</v>
      </c>
      <c r="DV444" s="14">
        <f t="shared" si="319"/>
        <v>0</v>
      </c>
      <c r="DW444" s="14">
        <f t="shared" si="324"/>
        <v>134</v>
      </c>
      <c r="DX444" s="14" t="str">
        <f t="shared" si="325"/>
        <v>DefExt</v>
      </c>
      <c r="DY444" s="14">
        <f t="shared" si="326"/>
        <v>260</v>
      </c>
      <c r="DZ444" s="14">
        <f t="shared" si="327"/>
        <v>13.44</v>
      </c>
      <c r="EA444" s="14" t="str">
        <f t="shared" si="328"/>
        <v/>
      </c>
      <c r="EB444" s="14" t="str">
        <f t="shared" si="329"/>
        <v/>
      </c>
      <c r="EC444" s="14" t="str">
        <f t="shared" si="330"/>
        <v/>
      </c>
      <c r="ED444" s="14">
        <f t="shared" si="331"/>
        <v>22</v>
      </c>
      <c r="EE444" s="14">
        <f t="shared" si="332"/>
        <v>0</v>
      </c>
      <c r="EF444" s="14">
        <f t="shared" si="333"/>
        <v>16</v>
      </c>
      <c r="EG444" s="25" t="s">
        <v>509</v>
      </c>
      <c r="EH444" s="14">
        <f t="shared" si="334"/>
        <v>180</v>
      </c>
    </row>
    <row r="445" spans="100:138" ht="16.5" x14ac:dyDescent="0.2">
      <c r="CV445" s="13">
        <v>441</v>
      </c>
      <c r="CW445" s="14">
        <f t="shared" si="300"/>
        <v>61</v>
      </c>
      <c r="CX445" s="14">
        <f t="shared" si="301"/>
        <v>1</v>
      </c>
      <c r="CY445" s="14">
        <f t="shared" si="302"/>
        <v>5</v>
      </c>
      <c r="CZ445" s="14">
        <f t="shared" si="303"/>
        <v>6</v>
      </c>
      <c r="DA445" s="14">
        <f t="shared" si="304"/>
        <v>2062015</v>
      </c>
      <c r="DB445" s="13" t="str">
        <f t="shared" si="305"/>
        <v>110级寄灵人蓝色-鞋子</v>
      </c>
      <c r="DC445" s="14">
        <f t="shared" si="306"/>
        <v>1</v>
      </c>
      <c r="DD445" s="14">
        <f t="shared" si="307"/>
        <v>2</v>
      </c>
      <c r="DE445" s="14">
        <f t="shared" si="308"/>
        <v>110</v>
      </c>
      <c r="DF445" s="14">
        <f t="shared" si="309"/>
        <v>110</v>
      </c>
      <c r="DG445" s="14">
        <f t="shared" si="310"/>
        <v>5</v>
      </c>
      <c r="DH445" s="14" t="str">
        <f t="shared" si="311"/>
        <v/>
      </c>
      <c r="DI445" s="14">
        <f t="shared" si="320"/>
        <v>133</v>
      </c>
      <c r="DJ445" s="14">
        <f t="shared" si="312"/>
        <v>0</v>
      </c>
      <c r="DK445" s="14">
        <f t="shared" si="313"/>
        <v>0</v>
      </c>
      <c r="DL445" s="14">
        <f t="shared" si="314"/>
        <v>2594</v>
      </c>
      <c r="DM445" s="14">
        <f t="shared" si="315"/>
        <v>0</v>
      </c>
      <c r="DN445" s="14">
        <f t="shared" si="316"/>
        <v>0</v>
      </c>
      <c r="DO445" s="14">
        <f t="shared" si="317"/>
        <v>133.66999999999999</v>
      </c>
      <c r="DP445" s="14">
        <f t="shared" si="321"/>
        <v>22</v>
      </c>
      <c r="DQ445" s="14">
        <f t="shared" si="322"/>
        <v>0</v>
      </c>
      <c r="DR445" s="14">
        <f t="shared" si="323"/>
        <v>16</v>
      </c>
      <c r="DU445" s="14">
        <f t="shared" si="318"/>
        <v>3</v>
      </c>
      <c r="DV445" s="14">
        <f t="shared" si="319"/>
        <v>0</v>
      </c>
      <c r="DW445" s="14">
        <f t="shared" si="324"/>
        <v>133</v>
      </c>
      <c r="DX445" s="14" t="str">
        <f t="shared" si="325"/>
        <v>HPExt</v>
      </c>
      <c r="DY445" s="14">
        <f t="shared" si="326"/>
        <v>2594</v>
      </c>
      <c r="DZ445" s="14">
        <f t="shared" si="327"/>
        <v>133.66999999999999</v>
      </c>
      <c r="EA445" s="14" t="str">
        <f t="shared" si="328"/>
        <v/>
      </c>
      <c r="EB445" s="14" t="str">
        <f t="shared" si="329"/>
        <v/>
      </c>
      <c r="EC445" s="14" t="str">
        <f t="shared" si="330"/>
        <v/>
      </c>
      <c r="ED445" s="14">
        <f t="shared" si="331"/>
        <v>22</v>
      </c>
      <c r="EE445" s="14">
        <f t="shared" si="332"/>
        <v>0</v>
      </c>
      <c r="EF445" s="14">
        <f t="shared" si="333"/>
        <v>16</v>
      </c>
      <c r="EG445" s="25" t="s">
        <v>509</v>
      </c>
      <c r="EH445" s="14">
        <f t="shared" si="334"/>
        <v>180</v>
      </c>
    </row>
    <row r="446" spans="100:138" ht="16.5" x14ac:dyDescent="0.2">
      <c r="CV446" s="13">
        <v>442</v>
      </c>
      <c r="CW446" s="14">
        <f t="shared" si="300"/>
        <v>61</v>
      </c>
      <c r="CX446" s="14">
        <f t="shared" si="301"/>
        <v>1</v>
      </c>
      <c r="CY446" s="14">
        <f t="shared" si="302"/>
        <v>6</v>
      </c>
      <c r="CZ446" s="14">
        <f t="shared" si="303"/>
        <v>6</v>
      </c>
      <c r="DA446" s="14">
        <f t="shared" si="304"/>
        <v>2062016</v>
      </c>
      <c r="DB446" s="13" t="str">
        <f t="shared" si="305"/>
        <v>110级寄灵人蓝色-护手</v>
      </c>
      <c r="DC446" s="14">
        <f t="shared" si="306"/>
        <v>1</v>
      </c>
      <c r="DD446" s="14">
        <f t="shared" si="307"/>
        <v>2</v>
      </c>
      <c r="DE446" s="14">
        <f t="shared" si="308"/>
        <v>110</v>
      </c>
      <c r="DF446" s="14">
        <f t="shared" si="309"/>
        <v>110</v>
      </c>
      <c r="DG446" s="14">
        <f t="shared" si="310"/>
        <v>6</v>
      </c>
      <c r="DH446" s="14" t="str">
        <f t="shared" si="311"/>
        <v/>
      </c>
      <c r="DI446" s="14">
        <f t="shared" si="320"/>
        <v>133</v>
      </c>
      <c r="DJ446" s="14">
        <f t="shared" si="312"/>
        <v>0</v>
      </c>
      <c r="DK446" s="14">
        <f t="shared" si="313"/>
        <v>0</v>
      </c>
      <c r="DL446" s="14">
        <f t="shared" si="314"/>
        <v>2594</v>
      </c>
      <c r="DM446" s="14">
        <f t="shared" si="315"/>
        <v>0</v>
      </c>
      <c r="DN446" s="14">
        <f t="shared" si="316"/>
        <v>0</v>
      </c>
      <c r="DO446" s="14">
        <f t="shared" si="317"/>
        <v>133.66999999999999</v>
      </c>
      <c r="DP446" s="14">
        <f t="shared" si="321"/>
        <v>22</v>
      </c>
      <c r="DQ446" s="14">
        <f t="shared" si="322"/>
        <v>0</v>
      </c>
      <c r="DR446" s="14">
        <f t="shared" si="323"/>
        <v>16</v>
      </c>
      <c r="DU446" s="14">
        <f t="shared" si="318"/>
        <v>3</v>
      </c>
      <c r="DV446" s="14">
        <f t="shared" si="319"/>
        <v>0</v>
      </c>
      <c r="DW446" s="14">
        <f t="shared" si="324"/>
        <v>133</v>
      </c>
      <c r="DX446" s="14" t="str">
        <f t="shared" si="325"/>
        <v>HPExt</v>
      </c>
      <c r="DY446" s="14">
        <f t="shared" si="326"/>
        <v>2594</v>
      </c>
      <c r="DZ446" s="14">
        <f t="shared" si="327"/>
        <v>133.66999999999999</v>
      </c>
      <c r="EA446" s="14" t="str">
        <f t="shared" si="328"/>
        <v/>
      </c>
      <c r="EB446" s="14" t="str">
        <f t="shared" si="329"/>
        <v/>
      </c>
      <c r="EC446" s="14" t="str">
        <f t="shared" si="330"/>
        <v/>
      </c>
      <c r="ED446" s="14">
        <f t="shared" si="331"/>
        <v>22</v>
      </c>
      <c r="EE446" s="14">
        <f t="shared" si="332"/>
        <v>0</v>
      </c>
      <c r="EF446" s="14">
        <f t="shared" si="333"/>
        <v>16</v>
      </c>
      <c r="EG446" s="25" t="s">
        <v>509</v>
      </c>
      <c r="EH446" s="14">
        <f t="shared" si="334"/>
        <v>180</v>
      </c>
    </row>
    <row r="447" spans="100:138" ht="16.5" x14ac:dyDescent="0.2">
      <c r="CV447" s="13">
        <v>443</v>
      </c>
      <c r="CW447" s="14">
        <f t="shared" si="300"/>
        <v>61</v>
      </c>
      <c r="CX447" s="14">
        <f t="shared" si="301"/>
        <v>1</v>
      </c>
      <c r="CY447" s="14">
        <f t="shared" si="302"/>
        <v>7</v>
      </c>
      <c r="CZ447" s="14">
        <f t="shared" si="303"/>
        <v>6</v>
      </c>
      <c r="DA447" s="14">
        <f t="shared" si="304"/>
        <v>2062017</v>
      </c>
      <c r="DB447" s="13" t="str">
        <f t="shared" si="305"/>
        <v>110级寄灵人蓝色-项链</v>
      </c>
      <c r="DC447" s="14">
        <f t="shared" si="306"/>
        <v>1</v>
      </c>
      <c r="DD447" s="14">
        <f t="shared" si="307"/>
        <v>2</v>
      </c>
      <c r="DE447" s="14">
        <f t="shared" si="308"/>
        <v>110</v>
      </c>
      <c r="DF447" s="14">
        <f t="shared" si="309"/>
        <v>110</v>
      </c>
      <c r="DG447" s="14">
        <f t="shared" si="310"/>
        <v>7</v>
      </c>
      <c r="DH447" s="14" t="str">
        <f t="shared" si="311"/>
        <v/>
      </c>
      <c r="DI447" s="14">
        <f t="shared" si="320"/>
        <v>201</v>
      </c>
      <c r="DJ447" s="14">
        <f t="shared" si="312"/>
        <v>346</v>
      </c>
      <c r="DK447" s="14">
        <f t="shared" si="313"/>
        <v>217</v>
      </c>
      <c r="DL447" s="14">
        <f t="shared" si="314"/>
        <v>0</v>
      </c>
      <c r="DM447" s="14">
        <f t="shared" si="315"/>
        <v>17.850000000000001</v>
      </c>
      <c r="DN447" s="14">
        <f t="shared" si="316"/>
        <v>11.2</v>
      </c>
      <c r="DO447" s="14">
        <f t="shared" si="317"/>
        <v>0</v>
      </c>
      <c r="DP447" s="14">
        <f t="shared" si="321"/>
        <v>22</v>
      </c>
      <c r="DQ447" s="14">
        <f t="shared" si="322"/>
        <v>0</v>
      </c>
      <c r="DR447" s="14">
        <f t="shared" si="323"/>
        <v>16</v>
      </c>
      <c r="DU447" s="14">
        <f t="shared" si="318"/>
        <v>1</v>
      </c>
      <c r="DV447" s="14">
        <f t="shared" si="319"/>
        <v>2</v>
      </c>
      <c r="DW447" s="14">
        <f t="shared" si="324"/>
        <v>201</v>
      </c>
      <c r="DX447" s="14" t="str">
        <f t="shared" si="325"/>
        <v>AtkExt</v>
      </c>
      <c r="DY447" s="14">
        <f t="shared" si="326"/>
        <v>346</v>
      </c>
      <c r="DZ447" s="14">
        <f t="shared" si="327"/>
        <v>17.850000000000001</v>
      </c>
      <c r="EA447" s="14" t="str">
        <f t="shared" si="328"/>
        <v>DefExt</v>
      </c>
      <c r="EB447" s="14">
        <f t="shared" si="329"/>
        <v>217</v>
      </c>
      <c r="EC447" s="14">
        <f t="shared" si="330"/>
        <v>11.2</v>
      </c>
      <c r="ED447" s="14">
        <f t="shared" si="331"/>
        <v>22</v>
      </c>
      <c r="EE447" s="14">
        <f t="shared" si="332"/>
        <v>0</v>
      </c>
      <c r="EF447" s="14">
        <f t="shared" si="333"/>
        <v>16</v>
      </c>
      <c r="EG447" s="25" t="s">
        <v>509</v>
      </c>
      <c r="EH447" s="14">
        <f t="shared" si="334"/>
        <v>180</v>
      </c>
    </row>
    <row r="448" spans="100:138" ht="16.5" x14ac:dyDescent="0.2">
      <c r="CV448" s="13">
        <v>444</v>
      </c>
      <c r="CW448" s="14">
        <f t="shared" si="300"/>
        <v>61</v>
      </c>
      <c r="CX448" s="14">
        <f t="shared" si="301"/>
        <v>1</v>
      </c>
      <c r="CY448" s="14">
        <f t="shared" si="302"/>
        <v>8</v>
      </c>
      <c r="CZ448" s="14">
        <f t="shared" si="303"/>
        <v>6</v>
      </c>
      <c r="DA448" s="14">
        <f t="shared" si="304"/>
        <v>2062018</v>
      </c>
      <c r="DB448" s="13" t="str">
        <f t="shared" si="305"/>
        <v>110级寄灵人蓝色-戒指</v>
      </c>
      <c r="DC448" s="14">
        <f t="shared" si="306"/>
        <v>1</v>
      </c>
      <c r="DD448" s="14">
        <f t="shared" si="307"/>
        <v>2</v>
      </c>
      <c r="DE448" s="14">
        <f t="shared" si="308"/>
        <v>110</v>
      </c>
      <c r="DF448" s="14">
        <f t="shared" si="309"/>
        <v>110</v>
      </c>
      <c r="DG448" s="14">
        <f t="shared" si="310"/>
        <v>8</v>
      </c>
      <c r="DH448" s="14" t="str">
        <f t="shared" si="311"/>
        <v/>
      </c>
      <c r="DI448" s="14">
        <f t="shared" si="320"/>
        <v>200</v>
      </c>
      <c r="DJ448" s="14">
        <f t="shared" si="312"/>
        <v>346</v>
      </c>
      <c r="DK448" s="14">
        <f t="shared" si="313"/>
        <v>0</v>
      </c>
      <c r="DL448" s="14">
        <f t="shared" si="314"/>
        <v>2161</v>
      </c>
      <c r="DM448" s="14">
        <f t="shared" si="315"/>
        <v>17.850000000000001</v>
      </c>
      <c r="DN448" s="14">
        <f t="shared" si="316"/>
        <v>0</v>
      </c>
      <c r="DO448" s="14">
        <f t="shared" si="317"/>
        <v>111.39</v>
      </c>
      <c r="DP448" s="14">
        <f t="shared" si="321"/>
        <v>22</v>
      </c>
      <c r="DQ448" s="14">
        <f t="shared" si="322"/>
        <v>0</v>
      </c>
      <c r="DR448" s="14">
        <f t="shared" si="323"/>
        <v>16</v>
      </c>
      <c r="DU448" s="14">
        <f t="shared" si="318"/>
        <v>1</v>
      </c>
      <c r="DV448" s="14">
        <f t="shared" si="319"/>
        <v>3</v>
      </c>
      <c r="DW448" s="14">
        <f t="shared" si="324"/>
        <v>200</v>
      </c>
      <c r="DX448" s="14" t="str">
        <f t="shared" si="325"/>
        <v>AtkExt</v>
      </c>
      <c r="DY448" s="14">
        <f t="shared" si="326"/>
        <v>346</v>
      </c>
      <c r="DZ448" s="14">
        <f t="shared" si="327"/>
        <v>17.850000000000001</v>
      </c>
      <c r="EA448" s="14" t="str">
        <f t="shared" si="328"/>
        <v>HPExt</v>
      </c>
      <c r="EB448" s="14">
        <f t="shared" si="329"/>
        <v>2161</v>
      </c>
      <c r="EC448" s="14">
        <f t="shared" si="330"/>
        <v>111.39</v>
      </c>
      <c r="ED448" s="14">
        <f t="shared" si="331"/>
        <v>22</v>
      </c>
      <c r="EE448" s="14">
        <f t="shared" si="332"/>
        <v>0</v>
      </c>
      <c r="EF448" s="14">
        <f t="shared" si="333"/>
        <v>16</v>
      </c>
      <c r="EG448" s="25" t="s">
        <v>509</v>
      </c>
      <c r="EH448" s="14">
        <f t="shared" si="334"/>
        <v>180</v>
      </c>
    </row>
    <row r="449" spans="100:138" ht="16.5" x14ac:dyDescent="0.2">
      <c r="CV449" s="13">
        <v>445</v>
      </c>
      <c r="CW449" s="14">
        <f t="shared" si="300"/>
        <v>62</v>
      </c>
      <c r="CX449" s="14">
        <f t="shared" si="301"/>
        <v>2</v>
      </c>
      <c r="CY449" s="14">
        <f t="shared" si="302"/>
        <v>1</v>
      </c>
      <c r="CZ449" s="14">
        <f t="shared" si="303"/>
        <v>6</v>
      </c>
      <c r="DA449" s="14">
        <f t="shared" si="304"/>
        <v>2062021</v>
      </c>
      <c r="DB449" s="13" t="str">
        <f t="shared" si="305"/>
        <v>110级守护灵蓝色-武器</v>
      </c>
      <c r="DC449" s="14">
        <f t="shared" si="306"/>
        <v>2</v>
      </c>
      <c r="DD449" s="14">
        <f t="shared" si="307"/>
        <v>2</v>
      </c>
      <c r="DE449" s="14">
        <f t="shared" si="308"/>
        <v>80</v>
      </c>
      <c r="DF449" s="14">
        <f t="shared" si="309"/>
        <v>80</v>
      </c>
      <c r="DG449" s="14">
        <f t="shared" si="310"/>
        <v>1</v>
      </c>
      <c r="DH449" s="14" t="str">
        <f t="shared" si="311"/>
        <v/>
      </c>
      <c r="DI449" s="14">
        <f t="shared" si="320"/>
        <v>140</v>
      </c>
      <c r="DJ449" s="14">
        <f t="shared" si="312"/>
        <v>565</v>
      </c>
      <c r="DK449" s="14">
        <f t="shared" si="313"/>
        <v>0</v>
      </c>
      <c r="DL449" s="14">
        <f t="shared" si="314"/>
        <v>0</v>
      </c>
      <c r="DM449" s="14">
        <f t="shared" si="315"/>
        <v>28.14</v>
      </c>
      <c r="DN449" s="14">
        <f t="shared" si="316"/>
        <v>0</v>
      </c>
      <c r="DO449" s="14">
        <f t="shared" si="317"/>
        <v>0</v>
      </c>
      <c r="DP449" s="14">
        <f t="shared" si="321"/>
        <v>22</v>
      </c>
      <c r="DQ449" s="14">
        <f t="shared" si="322"/>
        <v>0</v>
      </c>
      <c r="DR449" s="14">
        <f t="shared" si="323"/>
        <v>26</v>
      </c>
      <c r="DU449" s="14">
        <f t="shared" si="318"/>
        <v>1</v>
      </c>
      <c r="DV449" s="14">
        <f t="shared" si="319"/>
        <v>0</v>
      </c>
      <c r="DW449" s="14">
        <f t="shared" si="324"/>
        <v>140</v>
      </c>
      <c r="DX449" s="14" t="str">
        <f t="shared" si="325"/>
        <v>AtkExt</v>
      </c>
      <c r="DY449" s="14">
        <f t="shared" si="326"/>
        <v>565</v>
      </c>
      <c r="DZ449" s="14">
        <f t="shared" si="327"/>
        <v>28.14</v>
      </c>
      <c r="EA449" s="14" t="str">
        <f t="shared" si="328"/>
        <v/>
      </c>
      <c r="EB449" s="14" t="str">
        <f t="shared" si="329"/>
        <v/>
      </c>
      <c r="EC449" s="14" t="str">
        <f t="shared" si="330"/>
        <v/>
      </c>
      <c r="ED449" s="14">
        <f t="shared" si="331"/>
        <v>22</v>
      </c>
      <c r="EE449" s="14">
        <f t="shared" si="332"/>
        <v>0</v>
      </c>
      <c r="EF449" s="14">
        <f t="shared" si="333"/>
        <v>26</v>
      </c>
      <c r="EG449" s="25" t="s">
        <v>509</v>
      </c>
      <c r="EH449" s="14">
        <f t="shared" si="334"/>
        <v>180</v>
      </c>
    </row>
    <row r="450" spans="100:138" ht="16.5" x14ac:dyDescent="0.2">
      <c r="CV450" s="13">
        <v>446</v>
      </c>
      <c r="CW450" s="14">
        <f t="shared" si="300"/>
        <v>62</v>
      </c>
      <c r="CX450" s="14">
        <f t="shared" si="301"/>
        <v>2</v>
      </c>
      <c r="CY450" s="14">
        <f t="shared" si="302"/>
        <v>2</v>
      </c>
      <c r="CZ450" s="14">
        <f t="shared" si="303"/>
        <v>6</v>
      </c>
      <c r="DA450" s="14">
        <f t="shared" si="304"/>
        <v>2062022</v>
      </c>
      <c r="DB450" s="13" t="str">
        <f t="shared" si="305"/>
        <v>110级守护灵蓝色-头盔</v>
      </c>
      <c r="DC450" s="14">
        <f t="shared" si="306"/>
        <v>2</v>
      </c>
      <c r="DD450" s="14">
        <f t="shared" si="307"/>
        <v>2</v>
      </c>
      <c r="DE450" s="14">
        <f t="shared" si="308"/>
        <v>80</v>
      </c>
      <c r="DF450" s="14">
        <f t="shared" si="309"/>
        <v>80</v>
      </c>
      <c r="DG450" s="14">
        <f t="shared" si="310"/>
        <v>2</v>
      </c>
      <c r="DH450" s="14" t="str">
        <f t="shared" si="311"/>
        <v/>
      </c>
      <c r="DI450" s="14">
        <f t="shared" si="320"/>
        <v>71</v>
      </c>
      <c r="DJ450" s="14">
        <f t="shared" si="312"/>
        <v>0</v>
      </c>
      <c r="DK450" s="14">
        <f t="shared" si="313"/>
        <v>142</v>
      </c>
      <c r="DL450" s="14">
        <f t="shared" si="314"/>
        <v>0</v>
      </c>
      <c r="DM450" s="14">
        <f t="shared" si="315"/>
        <v>0</v>
      </c>
      <c r="DN450" s="14">
        <f t="shared" si="316"/>
        <v>7.14</v>
      </c>
      <c r="DO450" s="14">
        <f t="shared" si="317"/>
        <v>0</v>
      </c>
      <c r="DP450" s="14">
        <f t="shared" si="321"/>
        <v>22</v>
      </c>
      <c r="DQ450" s="14">
        <f t="shared" si="322"/>
        <v>0</v>
      </c>
      <c r="DR450" s="14">
        <f t="shared" si="323"/>
        <v>26</v>
      </c>
      <c r="DU450" s="14">
        <f t="shared" si="318"/>
        <v>2</v>
      </c>
      <c r="DV450" s="14">
        <f t="shared" si="319"/>
        <v>0</v>
      </c>
      <c r="DW450" s="14">
        <f t="shared" si="324"/>
        <v>71</v>
      </c>
      <c r="DX450" s="14" t="str">
        <f t="shared" si="325"/>
        <v>DefExt</v>
      </c>
      <c r="DY450" s="14">
        <f t="shared" si="326"/>
        <v>142</v>
      </c>
      <c r="DZ450" s="14">
        <f t="shared" si="327"/>
        <v>7.14</v>
      </c>
      <c r="EA450" s="14" t="str">
        <f t="shared" si="328"/>
        <v/>
      </c>
      <c r="EB450" s="14" t="str">
        <f t="shared" si="329"/>
        <v/>
      </c>
      <c r="EC450" s="14" t="str">
        <f t="shared" si="330"/>
        <v/>
      </c>
      <c r="ED450" s="14">
        <f t="shared" si="331"/>
        <v>22</v>
      </c>
      <c r="EE450" s="14">
        <f t="shared" si="332"/>
        <v>0</v>
      </c>
      <c r="EF450" s="14">
        <f t="shared" si="333"/>
        <v>26</v>
      </c>
      <c r="EG450" s="25" t="s">
        <v>509</v>
      </c>
      <c r="EH450" s="14">
        <f t="shared" si="334"/>
        <v>180</v>
      </c>
    </row>
    <row r="451" spans="100:138" ht="16.5" x14ac:dyDescent="0.2">
      <c r="CV451" s="13">
        <v>447</v>
      </c>
      <c r="CW451" s="14">
        <f t="shared" si="300"/>
        <v>62</v>
      </c>
      <c r="CX451" s="14">
        <f t="shared" si="301"/>
        <v>2</v>
      </c>
      <c r="CY451" s="14">
        <f t="shared" si="302"/>
        <v>3</v>
      </c>
      <c r="CZ451" s="14">
        <f t="shared" si="303"/>
        <v>6</v>
      </c>
      <c r="DA451" s="14">
        <f t="shared" si="304"/>
        <v>2062023</v>
      </c>
      <c r="DB451" s="13" t="str">
        <f t="shared" si="305"/>
        <v>110级守护灵蓝色-肩甲</v>
      </c>
      <c r="DC451" s="14">
        <f t="shared" si="306"/>
        <v>2</v>
      </c>
      <c r="DD451" s="14">
        <f t="shared" si="307"/>
        <v>2</v>
      </c>
      <c r="DE451" s="14">
        <f t="shared" si="308"/>
        <v>80</v>
      </c>
      <c r="DF451" s="14">
        <f t="shared" si="309"/>
        <v>80</v>
      </c>
      <c r="DG451" s="14">
        <f t="shared" si="310"/>
        <v>3</v>
      </c>
      <c r="DH451" s="14" t="str">
        <f t="shared" si="311"/>
        <v/>
      </c>
      <c r="DI451" s="14">
        <f t="shared" si="320"/>
        <v>106</v>
      </c>
      <c r="DJ451" s="14">
        <f t="shared" si="312"/>
        <v>0</v>
      </c>
      <c r="DK451" s="14">
        <f t="shared" si="313"/>
        <v>71</v>
      </c>
      <c r="DL451" s="14">
        <f t="shared" si="314"/>
        <v>1411</v>
      </c>
      <c r="DM451" s="14">
        <f t="shared" si="315"/>
        <v>0</v>
      </c>
      <c r="DN451" s="14">
        <f t="shared" si="316"/>
        <v>3.57</v>
      </c>
      <c r="DO451" s="14">
        <f t="shared" si="317"/>
        <v>70.56</v>
      </c>
      <c r="DP451" s="14">
        <f t="shared" si="321"/>
        <v>22</v>
      </c>
      <c r="DQ451" s="14">
        <f t="shared" si="322"/>
        <v>0</v>
      </c>
      <c r="DR451" s="14">
        <f t="shared" si="323"/>
        <v>26</v>
      </c>
      <c r="DU451" s="14">
        <f t="shared" si="318"/>
        <v>2</v>
      </c>
      <c r="DV451" s="14">
        <f t="shared" si="319"/>
        <v>3</v>
      </c>
      <c r="DW451" s="14">
        <f t="shared" si="324"/>
        <v>106</v>
      </c>
      <c r="DX451" s="14" t="str">
        <f t="shared" si="325"/>
        <v>DefExt</v>
      </c>
      <c r="DY451" s="14">
        <f t="shared" si="326"/>
        <v>71</v>
      </c>
      <c r="DZ451" s="14">
        <f t="shared" si="327"/>
        <v>3.57</v>
      </c>
      <c r="EA451" s="14" t="str">
        <f t="shared" si="328"/>
        <v>HPExt</v>
      </c>
      <c r="EB451" s="14">
        <f t="shared" si="329"/>
        <v>1411</v>
      </c>
      <c r="EC451" s="14">
        <f t="shared" si="330"/>
        <v>70.56</v>
      </c>
      <c r="ED451" s="14">
        <f t="shared" si="331"/>
        <v>22</v>
      </c>
      <c r="EE451" s="14">
        <f t="shared" si="332"/>
        <v>0</v>
      </c>
      <c r="EF451" s="14">
        <f t="shared" si="333"/>
        <v>26</v>
      </c>
      <c r="EG451" s="25" t="s">
        <v>509</v>
      </c>
      <c r="EH451" s="14">
        <f t="shared" si="334"/>
        <v>180</v>
      </c>
    </row>
    <row r="452" spans="100:138" ht="16.5" x14ac:dyDescent="0.2">
      <c r="CV452" s="13">
        <v>448</v>
      </c>
      <c r="CW452" s="14">
        <f t="shared" si="300"/>
        <v>62</v>
      </c>
      <c r="CX452" s="14">
        <f t="shared" si="301"/>
        <v>2</v>
      </c>
      <c r="CY452" s="14">
        <f t="shared" si="302"/>
        <v>4</v>
      </c>
      <c r="CZ452" s="14">
        <f t="shared" si="303"/>
        <v>6</v>
      </c>
      <c r="DA452" s="14">
        <f t="shared" si="304"/>
        <v>2062024</v>
      </c>
      <c r="DB452" s="13" t="str">
        <f t="shared" si="305"/>
        <v>110级守护灵蓝色-衣服</v>
      </c>
      <c r="DC452" s="14">
        <f t="shared" si="306"/>
        <v>2</v>
      </c>
      <c r="DD452" s="14">
        <f t="shared" si="307"/>
        <v>2</v>
      </c>
      <c r="DE452" s="14">
        <f t="shared" si="308"/>
        <v>80</v>
      </c>
      <c r="DF452" s="14">
        <f t="shared" si="309"/>
        <v>80</v>
      </c>
      <c r="DG452" s="14">
        <f t="shared" si="310"/>
        <v>4</v>
      </c>
      <c r="DH452" s="14" t="str">
        <f t="shared" si="311"/>
        <v/>
      </c>
      <c r="DI452" s="14">
        <f t="shared" si="320"/>
        <v>71</v>
      </c>
      <c r="DJ452" s="14">
        <f t="shared" si="312"/>
        <v>0</v>
      </c>
      <c r="DK452" s="14">
        <f t="shared" si="313"/>
        <v>142</v>
      </c>
      <c r="DL452" s="14">
        <f t="shared" si="314"/>
        <v>0</v>
      </c>
      <c r="DM452" s="14">
        <f t="shared" si="315"/>
        <v>0</v>
      </c>
      <c r="DN452" s="14">
        <f t="shared" si="316"/>
        <v>7.14</v>
      </c>
      <c r="DO452" s="14">
        <f t="shared" si="317"/>
        <v>0</v>
      </c>
      <c r="DP452" s="14">
        <f t="shared" si="321"/>
        <v>22</v>
      </c>
      <c r="DQ452" s="14">
        <f t="shared" si="322"/>
        <v>0</v>
      </c>
      <c r="DR452" s="14">
        <f t="shared" si="323"/>
        <v>26</v>
      </c>
      <c r="DU452" s="14">
        <f t="shared" si="318"/>
        <v>2</v>
      </c>
      <c r="DV452" s="14">
        <f t="shared" si="319"/>
        <v>0</v>
      </c>
      <c r="DW452" s="14">
        <f t="shared" si="324"/>
        <v>71</v>
      </c>
      <c r="DX452" s="14" t="str">
        <f t="shared" si="325"/>
        <v>DefExt</v>
      </c>
      <c r="DY452" s="14">
        <f t="shared" si="326"/>
        <v>142</v>
      </c>
      <c r="DZ452" s="14">
        <f t="shared" si="327"/>
        <v>7.14</v>
      </c>
      <c r="EA452" s="14" t="str">
        <f t="shared" si="328"/>
        <v/>
      </c>
      <c r="EB452" s="14" t="str">
        <f t="shared" si="329"/>
        <v/>
      </c>
      <c r="EC452" s="14" t="str">
        <f t="shared" si="330"/>
        <v/>
      </c>
      <c r="ED452" s="14">
        <f t="shared" si="331"/>
        <v>22</v>
      </c>
      <c r="EE452" s="14">
        <f t="shared" si="332"/>
        <v>0</v>
      </c>
      <c r="EF452" s="14">
        <f t="shared" si="333"/>
        <v>26</v>
      </c>
      <c r="EG452" s="25" t="s">
        <v>509</v>
      </c>
      <c r="EH452" s="14">
        <f t="shared" si="334"/>
        <v>180</v>
      </c>
    </row>
    <row r="453" spans="100:138" ht="16.5" x14ac:dyDescent="0.2">
      <c r="CV453" s="13">
        <v>449</v>
      </c>
      <c r="CW453" s="14">
        <f t="shared" ref="CW453:CW516" si="335">MATCH(CV453-1,$CK$5:$CK$91,1)</f>
        <v>62</v>
      </c>
      <c r="CX453" s="14">
        <f t="shared" ref="CX453:CX516" si="336">INDEX($CF$6:$CF$91,CW453)</f>
        <v>2</v>
      </c>
      <c r="CY453" s="14">
        <f t="shared" ref="CY453:CY516" si="337">CV453-INDEX($CK$5:$CK$91,CW453)</f>
        <v>5</v>
      </c>
      <c r="CZ453" s="14">
        <f t="shared" ref="CZ453:CZ516" si="338">INDEX($CB$6:$CB$91,CW453)</f>
        <v>6</v>
      </c>
      <c r="DA453" s="14">
        <f t="shared" ref="DA453:DA516" si="339">INDEX($CG$6:$CG$91,CW453)+DG453</f>
        <v>2062025</v>
      </c>
      <c r="DB453" s="13" t="str">
        <f t="shared" ref="DB453:DB516" si="340">INDEX($CH$6:$CH$91,CW453)&amp;"-"&amp;INDEX($CL$3:$CS$3,DG453)</f>
        <v>110级守护灵蓝色-鞋子</v>
      </c>
      <c r="DC453" s="14">
        <f t="shared" ref="DC453:DC516" si="341">INDEX($CE$6:$CE$91,CW453)</f>
        <v>2</v>
      </c>
      <c r="DD453" s="14">
        <f t="shared" ref="DD453:DD516" si="342">INDEX($CD$6:$CD$91,CW453)</f>
        <v>2</v>
      </c>
      <c r="DE453" s="14">
        <f t="shared" ref="DE453:DE516" si="343">INDEX($E$5:$E$18,(DC453-1)*6+CZ453)</f>
        <v>80</v>
      </c>
      <c r="DF453" s="14">
        <f t="shared" ref="DF453:DF516" si="344">INDEX($E$5:$E$18,(DC453-1)*6+CZ453)</f>
        <v>80</v>
      </c>
      <c r="DG453" s="14">
        <f t="shared" ref="DG453:DG516" si="345">INDEX($CL$6:$CS$91,CW453,CY453)</f>
        <v>5</v>
      </c>
      <c r="DH453" s="14" t="str">
        <f t="shared" ref="DH453:DH516" si="346">IF(INDEX($CI$6:$CI$91,CW453)&gt;0,INDEX($CI$6:$CI$91,CW453),"")</f>
        <v/>
      </c>
      <c r="DI453" s="14">
        <f t="shared" si="320"/>
        <v>141</v>
      </c>
      <c r="DJ453" s="14">
        <f t="shared" ref="DJ453:DJ516" si="347">ROUND(INDEX(M$5:M$18,($DC453-1)*6+$CZ453)*INDEX(AH$5:AH$12,$DG453)*INDEX($AQ$5:$AQ$8,$DD453),0)</f>
        <v>0</v>
      </c>
      <c r="DK453" s="14">
        <f t="shared" ref="DK453:DK516" si="348">ROUND(INDEX(N$5:N$18,($DC453-1)*6+$CZ453)*INDEX(AI$5:AI$12,$DG453)*INDEX($AQ$5:$AQ$8,$DD453),0)</f>
        <v>0</v>
      </c>
      <c r="DL453" s="14">
        <f t="shared" ref="DL453:DL516" si="349">ROUND(INDEX(O$5:O$18,($DC453-1)*6+$CZ453)*INDEX(AJ$5:AJ$12,$DG453)*INDEX($AQ$5:$AQ$8,$DD453),0)</f>
        <v>2821</v>
      </c>
      <c r="DM453" s="14">
        <f t="shared" ref="DM453:DM516" si="350">ROUND(INDEX(S$5:S$18,($DC453-1)*6+$CZ453)*INDEX(AH$5:AH$12,$DG453) * INDEX($AQ$5:$AQ$8,$DD453),2)</f>
        <v>0</v>
      </c>
      <c r="DN453" s="14">
        <f t="shared" ref="DN453:DN516" si="351">ROUND(INDEX(T$5:T$18,($DC453-1)*6+$CZ453)*INDEX(AI$5:AI$12,$DG453) * INDEX($AQ$5:$AQ$8,$DD453),2)</f>
        <v>0</v>
      </c>
      <c r="DO453" s="14">
        <f t="shared" ref="DO453:DO516" si="352">ROUND(INDEX(U$5:U$18,($DC453-1)*6+$CZ453)*INDEX(AJ$5:AJ$12,$DG453) * INDEX($AQ$5:$AQ$8,$DD453),2)</f>
        <v>141.12</v>
      </c>
      <c r="DP453" s="14">
        <f t="shared" si="321"/>
        <v>22</v>
      </c>
      <c r="DQ453" s="14">
        <f t="shared" si="322"/>
        <v>0</v>
      </c>
      <c r="DR453" s="14">
        <f t="shared" si="323"/>
        <v>26</v>
      </c>
      <c r="DU453" s="14">
        <f t="shared" ref="DU453:DU516" si="353">INDEX(AK$5:AK$12,$DG453)</f>
        <v>3</v>
      </c>
      <c r="DV453" s="14">
        <f t="shared" ref="DV453:DV516" si="354">INDEX(AL$5:AL$12,$DG453)</f>
        <v>0</v>
      </c>
      <c r="DW453" s="14">
        <f t="shared" si="324"/>
        <v>141</v>
      </c>
      <c r="DX453" s="14" t="str">
        <f t="shared" si="325"/>
        <v>HPExt</v>
      </c>
      <c r="DY453" s="14">
        <f t="shared" si="326"/>
        <v>2821</v>
      </c>
      <c r="DZ453" s="14">
        <f t="shared" si="327"/>
        <v>141.12</v>
      </c>
      <c r="EA453" s="14" t="str">
        <f t="shared" si="328"/>
        <v/>
      </c>
      <c r="EB453" s="14" t="str">
        <f t="shared" si="329"/>
        <v/>
      </c>
      <c r="EC453" s="14" t="str">
        <f t="shared" si="330"/>
        <v/>
      </c>
      <c r="ED453" s="14">
        <f t="shared" si="331"/>
        <v>22</v>
      </c>
      <c r="EE453" s="14">
        <f t="shared" si="332"/>
        <v>0</v>
      </c>
      <c r="EF453" s="14">
        <f t="shared" si="333"/>
        <v>26</v>
      </c>
      <c r="EG453" s="25" t="s">
        <v>509</v>
      </c>
      <c r="EH453" s="14">
        <f t="shared" si="334"/>
        <v>180</v>
      </c>
    </row>
    <row r="454" spans="100:138" ht="16.5" x14ac:dyDescent="0.2">
      <c r="CV454" s="13">
        <v>450</v>
      </c>
      <c r="CW454" s="14">
        <f t="shared" si="335"/>
        <v>62</v>
      </c>
      <c r="CX454" s="14">
        <f t="shared" si="336"/>
        <v>2</v>
      </c>
      <c r="CY454" s="14">
        <f t="shared" si="337"/>
        <v>6</v>
      </c>
      <c r="CZ454" s="14">
        <f t="shared" si="338"/>
        <v>6</v>
      </c>
      <c r="DA454" s="14">
        <f t="shared" si="339"/>
        <v>2062026</v>
      </c>
      <c r="DB454" s="13" t="str">
        <f t="shared" si="340"/>
        <v>110级守护灵蓝色-护手</v>
      </c>
      <c r="DC454" s="14">
        <f t="shared" si="341"/>
        <v>2</v>
      </c>
      <c r="DD454" s="14">
        <f t="shared" si="342"/>
        <v>2</v>
      </c>
      <c r="DE454" s="14">
        <f t="shared" si="343"/>
        <v>80</v>
      </c>
      <c r="DF454" s="14">
        <f t="shared" si="344"/>
        <v>80</v>
      </c>
      <c r="DG454" s="14">
        <f t="shared" si="345"/>
        <v>6</v>
      </c>
      <c r="DH454" s="14" t="str">
        <f t="shared" si="346"/>
        <v/>
      </c>
      <c r="DI454" s="14">
        <f t="shared" ref="DI454:DI517" si="355">INT(SUMPRODUCT($DM$3:$DO$3,DM454:DO454)*IF(DH454="",1,1.5))</f>
        <v>141</v>
      </c>
      <c r="DJ454" s="14">
        <f t="shared" si="347"/>
        <v>0</v>
      </c>
      <c r="DK454" s="14">
        <f t="shared" si="348"/>
        <v>0</v>
      </c>
      <c r="DL454" s="14">
        <f t="shared" si="349"/>
        <v>2821</v>
      </c>
      <c r="DM454" s="14">
        <f t="shared" si="350"/>
        <v>0</v>
      </c>
      <c r="DN454" s="14">
        <f t="shared" si="351"/>
        <v>0</v>
      </c>
      <c r="DO454" s="14">
        <f t="shared" si="352"/>
        <v>141.12</v>
      </c>
      <c r="DP454" s="14">
        <f t="shared" ref="DP454:DP517" si="356">(CZ454-1)*4+DD454</f>
        <v>22</v>
      </c>
      <c r="DQ454" s="14">
        <f t="shared" ref="DQ454:DQ517" si="357">INDEX($BV$5:$BY$16,CZ454,DD454)</f>
        <v>0</v>
      </c>
      <c r="DR454" s="14">
        <f t="shared" ref="DR454:DR517" si="358">DC454*10+CZ454</f>
        <v>26</v>
      </c>
      <c r="DU454" s="14">
        <f t="shared" si="353"/>
        <v>3</v>
      </c>
      <c r="DV454" s="14">
        <f t="shared" si="354"/>
        <v>0</v>
      </c>
      <c r="DW454" s="14">
        <f t="shared" ref="DW454:DW517" si="359">DI454</f>
        <v>141</v>
      </c>
      <c r="DX454" s="14" t="str">
        <f t="shared" ref="DX454:DX517" si="360">INDEX($AF$3:$AH$3,DU454)</f>
        <v>HPExt</v>
      </c>
      <c r="DY454" s="14">
        <f t="shared" ref="DY454:DY517" si="361">INDEX(DJ454:DL454,DU454)</f>
        <v>2821</v>
      </c>
      <c r="DZ454" s="14">
        <f t="shared" ref="DZ454:DZ517" si="362">INDEX(DM454:DO454,DU454)</f>
        <v>141.12</v>
      </c>
      <c r="EA454" s="14" t="str">
        <f t="shared" ref="EA454:EA517" si="363">IF(DV454&gt;0,INDEX($AF$3:$AH$3,DV454),"")</f>
        <v/>
      </c>
      <c r="EB454" s="14" t="str">
        <f t="shared" ref="EB454:EB517" si="364">IF(DV454&gt;0,INDEX(DJ454:DL454,DV454),"")</f>
        <v/>
      </c>
      <c r="EC454" s="14" t="str">
        <f t="shared" ref="EC454:EC517" si="365">IF(DV454&gt;0,INDEX(DM454:DO454,DV454),"")</f>
        <v/>
      </c>
      <c r="ED454" s="14">
        <f t="shared" ref="ED454:ED517" si="366">(CZ454-1)*4+DD454</f>
        <v>22</v>
      </c>
      <c r="EE454" s="14">
        <f t="shared" ref="EE454:EE517" si="367">INDEX($BV$5:$BY$16,CZ454,DD454)</f>
        <v>0</v>
      </c>
      <c r="EF454" s="14">
        <f t="shared" ref="EF454:EF517" si="368">DC454*10+CZ454</f>
        <v>26</v>
      </c>
      <c r="EG454" s="25" t="s">
        <v>509</v>
      </c>
      <c r="EH454" s="14">
        <f t="shared" ref="EH454:EH517" si="369">INDEX($X$5:$AD$8,DD454,CZ454)</f>
        <v>180</v>
      </c>
    </row>
    <row r="455" spans="100:138" ht="16.5" x14ac:dyDescent="0.2">
      <c r="CV455" s="13">
        <v>451</v>
      </c>
      <c r="CW455" s="14">
        <f t="shared" si="335"/>
        <v>62</v>
      </c>
      <c r="CX455" s="14">
        <f t="shared" si="336"/>
        <v>2</v>
      </c>
      <c r="CY455" s="14">
        <f t="shared" si="337"/>
        <v>7</v>
      </c>
      <c r="CZ455" s="14">
        <f t="shared" si="338"/>
        <v>6</v>
      </c>
      <c r="DA455" s="14">
        <f t="shared" si="339"/>
        <v>2062027</v>
      </c>
      <c r="DB455" s="13" t="str">
        <f t="shared" si="340"/>
        <v>110级守护灵蓝色-项链</v>
      </c>
      <c r="DC455" s="14">
        <f t="shared" si="341"/>
        <v>2</v>
      </c>
      <c r="DD455" s="14">
        <f t="shared" si="342"/>
        <v>2</v>
      </c>
      <c r="DE455" s="14">
        <f t="shared" si="343"/>
        <v>80</v>
      </c>
      <c r="DF455" s="14">
        <f t="shared" si="344"/>
        <v>80</v>
      </c>
      <c r="DG455" s="14">
        <f t="shared" si="345"/>
        <v>7</v>
      </c>
      <c r="DH455" s="14" t="str">
        <f t="shared" si="346"/>
        <v/>
      </c>
      <c r="DI455" s="14">
        <f t="shared" si="355"/>
        <v>106</v>
      </c>
      <c r="DJ455" s="14">
        <f t="shared" si="347"/>
        <v>188</v>
      </c>
      <c r="DK455" s="14">
        <f t="shared" si="348"/>
        <v>118</v>
      </c>
      <c r="DL455" s="14">
        <f t="shared" si="349"/>
        <v>0</v>
      </c>
      <c r="DM455" s="14">
        <f t="shared" si="350"/>
        <v>9.3800000000000008</v>
      </c>
      <c r="DN455" s="14">
        <f t="shared" si="351"/>
        <v>5.95</v>
      </c>
      <c r="DO455" s="14">
        <f t="shared" si="352"/>
        <v>0</v>
      </c>
      <c r="DP455" s="14">
        <f t="shared" si="356"/>
        <v>22</v>
      </c>
      <c r="DQ455" s="14">
        <f t="shared" si="357"/>
        <v>0</v>
      </c>
      <c r="DR455" s="14">
        <f t="shared" si="358"/>
        <v>26</v>
      </c>
      <c r="DU455" s="14">
        <f t="shared" si="353"/>
        <v>1</v>
      </c>
      <c r="DV455" s="14">
        <f t="shared" si="354"/>
        <v>2</v>
      </c>
      <c r="DW455" s="14">
        <f t="shared" si="359"/>
        <v>106</v>
      </c>
      <c r="DX455" s="14" t="str">
        <f t="shared" si="360"/>
        <v>AtkExt</v>
      </c>
      <c r="DY455" s="14">
        <f t="shared" si="361"/>
        <v>188</v>
      </c>
      <c r="DZ455" s="14">
        <f t="shared" si="362"/>
        <v>9.3800000000000008</v>
      </c>
      <c r="EA455" s="14" t="str">
        <f t="shared" si="363"/>
        <v>DefExt</v>
      </c>
      <c r="EB455" s="14">
        <f t="shared" si="364"/>
        <v>118</v>
      </c>
      <c r="EC455" s="14">
        <f t="shared" si="365"/>
        <v>5.95</v>
      </c>
      <c r="ED455" s="14">
        <f t="shared" si="366"/>
        <v>22</v>
      </c>
      <c r="EE455" s="14">
        <f t="shared" si="367"/>
        <v>0</v>
      </c>
      <c r="EF455" s="14">
        <f t="shared" si="368"/>
        <v>26</v>
      </c>
      <c r="EG455" s="25" t="s">
        <v>509</v>
      </c>
      <c r="EH455" s="14">
        <f t="shared" si="369"/>
        <v>180</v>
      </c>
    </row>
    <row r="456" spans="100:138" ht="16.5" x14ac:dyDescent="0.2">
      <c r="CV456" s="13">
        <v>452</v>
      </c>
      <c r="CW456" s="14">
        <f t="shared" si="335"/>
        <v>62</v>
      </c>
      <c r="CX456" s="14">
        <f t="shared" si="336"/>
        <v>2</v>
      </c>
      <c r="CY456" s="14">
        <f t="shared" si="337"/>
        <v>8</v>
      </c>
      <c r="CZ456" s="14">
        <f t="shared" si="338"/>
        <v>6</v>
      </c>
      <c r="DA456" s="14">
        <f t="shared" si="339"/>
        <v>2062028</v>
      </c>
      <c r="DB456" s="13" t="str">
        <f t="shared" si="340"/>
        <v>110级守护灵蓝色-戒指</v>
      </c>
      <c r="DC456" s="14">
        <f t="shared" si="341"/>
        <v>2</v>
      </c>
      <c r="DD456" s="14">
        <f t="shared" si="342"/>
        <v>2</v>
      </c>
      <c r="DE456" s="14">
        <f t="shared" si="343"/>
        <v>80</v>
      </c>
      <c r="DF456" s="14">
        <f t="shared" si="344"/>
        <v>80</v>
      </c>
      <c r="DG456" s="14">
        <f t="shared" si="345"/>
        <v>8</v>
      </c>
      <c r="DH456" s="14" t="str">
        <f t="shared" si="346"/>
        <v/>
      </c>
      <c r="DI456" s="14">
        <f t="shared" si="355"/>
        <v>164</v>
      </c>
      <c r="DJ456" s="14">
        <f t="shared" si="347"/>
        <v>188</v>
      </c>
      <c r="DK456" s="14">
        <f t="shared" si="348"/>
        <v>0</v>
      </c>
      <c r="DL456" s="14">
        <f t="shared" si="349"/>
        <v>2351</v>
      </c>
      <c r="DM456" s="14">
        <f t="shared" si="350"/>
        <v>9.3800000000000008</v>
      </c>
      <c r="DN456" s="14">
        <f t="shared" si="351"/>
        <v>0</v>
      </c>
      <c r="DO456" s="14">
        <f t="shared" si="352"/>
        <v>117.6</v>
      </c>
      <c r="DP456" s="14">
        <f t="shared" si="356"/>
        <v>22</v>
      </c>
      <c r="DQ456" s="14">
        <f t="shared" si="357"/>
        <v>0</v>
      </c>
      <c r="DR456" s="14">
        <f t="shared" si="358"/>
        <v>26</v>
      </c>
      <c r="DU456" s="14">
        <f t="shared" si="353"/>
        <v>1</v>
      </c>
      <c r="DV456" s="14">
        <f t="shared" si="354"/>
        <v>3</v>
      </c>
      <c r="DW456" s="14">
        <f t="shared" si="359"/>
        <v>164</v>
      </c>
      <c r="DX456" s="14" t="str">
        <f t="shared" si="360"/>
        <v>AtkExt</v>
      </c>
      <c r="DY456" s="14">
        <f t="shared" si="361"/>
        <v>188</v>
      </c>
      <c r="DZ456" s="14">
        <f t="shared" si="362"/>
        <v>9.3800000000000008</v>
      </c>
      <c r="EA456" s="14" t="str">
        <f t="shared" si="363"/>
        <v>HPExt</v>
      </c>
      <c r="EB456" s="14">
        <f t="shared" si="364"/>
        <v>2351</v>
      </c>
      <c r="EC456" s="14">
        <f t="shared" si="365"/>
        <v>117.6</v>
      </c>
      <c r="ED456" s="14">
        <f t="shared" si="366"/>
        <v>22</v>
      </c>
      <c r="EE456" s="14">
        <f t="shared" si="367"/>
        <v>0</v>
      </c>
      <c r="EF456" s="14">
        <f t="shared" si="368"/>
        <v>26</v>
      </c>
      <c r="EG456" s="25" t="s">
        <v>509</v>
      </c>
      <c r="EH456" s="14">
        <f t="shared" si="369"/>
        <v>180</v>
      </c>
    </row>
    <row r="457" spans="100:138" ht="16.5" x14ac:dyDescent="0.2">
      <c r="CV457" s="13">
        <v>453</v>
      </c>
      <c r="CW457" s="14">
        <f t="shared" si="335"/>
        <v>63</v>
      </c>
      <c r="CX457" s="14">
        <f t="shared" si="336"/>
        <v>1</v>
      </c>
      <c r="CY457" s="14">
        <f t="shared" si="337"/>
        <v>1</v>
      </c>
      <c r="CZ457" s="14">
        <f t="shared" si="338"/>
        <v>6</v>
      </c>
      <c r="DA457" s="14">
        <f t="shared" si="339"/>
        <v>2063011</v>
      </c>
      <c r="DB457" s="13" t="str">
        <f t="shared" si="340"/>
        <v>110级寄灵人紫色-武器</v>
      </c>
      <c r="DC457" s="14">
        <f t="shared" si="341"/>
        <v>1</v>
      </c>
      <c r="DD457" s="14">
        <f t="shared" si="342"/>
        <v>3</v>
      </c>
      <c r="DE457" s="14">
        <f t="shared" si="343"/>
        <v>110</v>
      </c>
      <c r="DF457" s="14">
        <f t="shared" si="344"/>
        <v>110</v>
      </c>
      <c r="DG457" s="14">
        <f t="shared" si="345"/>
        <v>1</v>
      </c>
      <c r="DH457" s="14" t="str">
        <f t="shared" si="346"/>
        <v/>
      </c>
      <c r="DI457" s="14">
        <f t="shared" si="355"/>
        <v>325</v>
      </c>
      <c r="DJ457" s="14">
        <f t="shared" si="347"/>
        <v>1260</v>
      </c>
      <c r="DK457" s="14">
        <f t="shared" si="348"/>
        <v>0</v>
      </c>
      <c r="DL457" s="14">
        <f t="shared" si="349"/>
        <v>0</v>
      </c>
      <c r="DM457" s="14">
        <f t="shared" si="350"/>
        <v>65.03</v>
      </c>
      <c r="DN457" s="14">
        <f t="shared" si="351"/>
        <v>0</v>
      </c>
      <c r="DO457" s="14">
        <f t="shared" si="352"/>
        <v>0</v>
      </c>
      <c r="DP457" s="14">
        <f t="shared" si="356"/>
        <v>23</v>
      </c>
      <c r="DQ457" s="14">
        <f t="shared" si="357"/>
        <v>5</v>
      </c>
      <c r="DR457" s="14">
        <f t="shared" si="358"/>
        <v>16</v>
      </c>
      <c r="DU457" s="14">
        <f t="shared" si="353"/>
        <v>1</v>
      </c>
      <c r="DV457" s="14">
        <f t="shared" si="354"/>
        <v>0</v>
      </c>
      <c r="DW457" s="14">
        <f t="shared" si="359"/>
        <v>325</v>
      </c>
      <c r="DX457" s="14" t="str">
        <f t="shared" si="360"/>
        <v>AtkExt</v>
      </c>
      <c r="DY457" s="14">
        <f t="shared" si="361"/>
        <v>1260</v>
      </c>
      <c r="DZ457" s="14">
        <f t="shared" si="362"/>
        <v>65.03</v>
      </c>
      <c r="EA457" s="14" t="str">
        <f t="shared" si="363"/>
        <v/>
      </c>
      <c r="EB457" s="14" t="str">
        <f t="shared" si="364"/>
        <v/>
      </c>
      <c r="EC457" s="14" t="str">
        <f t="shared" si="365"/>
        <v/>
      </c>
      <c r="ED457" s="14">
        <f t="shared" si="366"/>
        <v>23</v>
      </c>
      <c r="EE457" s="14">
        <f t="shared" si="367"/>
        <v>5</v>
      </c>
      <c r="EF457" s="14">
        <f t="shared" si="368"/>
        <v>16</v>
      </c>
      <c r="EG457" s="25" t="s">
        <v>509</v>
      </c>
      <c r="EH457" s="14">
        <f t="shared" si="369"/>
        <v>300</v>
      </c>
    </row>
    <row r="458" spans="100:138" ht="16.5" x14ac:dyDescent="0.2">
      <c r="CV458" s="13">
        <v>454</v>
      </c>
      <c r="CW458" s="14">
        <f t="shared" si="335"/>
        <v>63</v>
      </c>
      <c r="CX458" s="14">
        <f t="shared" si="336"/>
        <v>1</v>
      </c>
      <c r="CY458" s="14">
        <f t="shared" si="337"/>
        <v>2</v>
      </c>
      <c r="CZ458" s="14">
        <f t="shared" si="338"/>
        <v>6</v>
      </c>
      <c r="DA458" s="14">
        <f t="shared" si="339"/>
        <v>2063012</v>
      </c>
      <c r="DB458" s="13" t="str">
        <f t="shared" si="340"/>
        <v>110级寄灵人紫色-头盔</v>
      </c>
      <c r="DC458" s="14">
        <f t="shared" si="341"/>
        <v>1</v>
      </c>
      <c r="DD458" s="14">
        <f t="shared" si="342"/>
        <v>3</v>
      </c>
      <c r="DE458" s="14">
        <f t="shared" si="343"/>
        <v>110</v>
      </c>
      <c r="DF458" s="14">
        <f t="shared" si="344"/>
        <v>110</v>
      </c>
      <c r="DG458" s="14">
        <f t="shared" si="345"/>
        <v>2</v>
      </c>
      <c r="DH458" s="14" t="str">
        <f t="shared" si="346"/>
        <v/>
      </c>
      <c r="DI458" s="14">
        <f t="shared" si="355"/>
        <v>163</v>
      </c>
      <c r="DJ458" s="14">
        <f t="shared" si="347"/>
        <v>0</v>
      </c>
      <c r="DK458" s="14">
        <f t="shared" si="348"/>
        <v>316</v>
      </c>
      <c r="DL458" s="14">
        <f t="shared" si="349"/>
        <v>0</v>
      </c>
      <c r="DM458" s="14">
        <f t="shared" si="350"/>
        <v>0</v>
      </c>
      <c r="DN458" s="14">
        <f t="shared" si="351"/>
        <v>16.32</v>
      </c>
      <c r="DO458" s="14">
        <f t="shared" si="352"/>
        <v>0</v>
      </c>
      <c r="DP458" s="14">
        <f t="shared" si="356"/>
        <v>23</v>
      </c>
      <c r="DQ458" s="14">
        <f t="shared" si="357"/>
        <v>5</v>
      </c>
      <c r="DR458" s="14">
        <f t="shared" si="358"/>
        <v>16</v>
      </c>
      <c r="DU458" s="14">
        <f t="shared" si="353"/>
        <v>2</v>
      </c>
      <c r="DV458" s="14">
        <f t="shared" si="354"/>
        <v>0</v>
      </c>
      <c r="DW458" s="14">
        <f t="shared" si="359"/>
        <v>163</v>
      </c>
      <c r="DX458" s="14" t="str">
        <f t="shared" si="360"/>
        <v>DefExt</v>
      </c>
      <c r="DY458" s="14">
        <f t="shared" si="361"/>
        <v>316</v>
      </c>
      <c r="DZ458" s="14">
        <f t="shared" si="362"/>
        <v>16.32</v>
      </c>
      <c r="EA458" s="14" t="str">
        <f t="shared" si="363"/>
        <v/>
      </c>
      <c r="EB458" s="14" t="str">
        <f t="shared" si="364"/>
        <v/>
      </c>
      <c r="EC458" s="14" t="str">
        <f t="shared" si="365"/>
        <v/>
      </c>
      <c r="ED458" s="14">
        <f t="shared" si="366"/>
        <v>23</v>
      </c>
      <c r="EE458" s="14">
        <f t="shared" si="367"/>
        <v>5</v>
      </c>
      <c r="EF458" s="14">
        <f t="shared" si="368"/>
        <v>16</v>
      </c>
      <c r="EG458" s="25" t="s">
        <v>509</v>
      </c>
      <c r="EH458" s="14">
        <f t="shared" si="369"/>
        <v>300</v>
      </c>
    </row>
    <row r="459" spans="100:138" ht="16.5" x14ac:dyDescent="0.2">
      <c r="CV459" s="13">
        <v>455</v>
      </c>
      <c r="CW459" s="14">
        <f t="shared" si="335"/>
        <v>63</v>
      </c>
      <c r="CX459" s="14">
        <f t="shared" si="336"/>
        <v>1</v>
      </c>
      <c r="CY459" s="14">
        <f t="shared" si="337"/>
        <v>3</v>
      </c>
      <c r="CZ459" s="14">
        <f t="shared" si="338"/>
        <v>6</v>
      </c>
      <c r="DA459" s="14">
        <f t="shared" si="339"/>
        <v>2063013</v>
      </c>
      <c r="DB459" s="13" t="str">
        <f t="shared" si="340"/>
        <v>110级寄灵人紫色-肩甲</v>
      </c>
      <c r="DC459" s="14">
        <f t="shared" si="341"/>
        <v>1</v>
      </c>
      <c r="DD459" s="14">
        <f t="shared" si="342"/>
        <v>3</v>
      </c>
      <c r="DE459" s="14">
        <f t="shared" si="343"/>
        <v>110</v>
      </c>
      <c r="DF459" s="14">
        <f t="shared" si="344"/>
        <v>110</v>
      </c>
      <c r="DG459" s="14">
        <f t="shared" si="345"/>
        <v>3</v>
      </c>
      <c r="DH459" s="14" t="str">
        <f t="shared" si="346"/>
        <v/>
      </c>
      <c r="DI459" s="14">
        <f t="shared" si="355"/>
        <v>162</v>
      </c>
      <c r="DJ459" s="14">
        <f t="shared" si="347"/>
        <v>0</v>
      </c>
      <c r="DK459" s="14">
        <f t="shared" si="348"/>
        <v>158</v>
      </c>
      <c r="DL459" s="14">
        <f t="shared" si="349"/>
        <v>1575</v>
      </c>
      <c r="DM459" s="14">
        <f t="shared" si="350"/>
        <v>0</v>
      </c>
      <c r="DN459" s="14">
        <f t="shared" si="351"/>
        <v>8.16</v>
      </c>
      <c r="DO459" s="14">
        <f t="shared" si="352"/>
        <v>81.150000000000006</v>
      </c>
      <c r="DP459" s="14">
        <f t="shared" si="356"/>
        <v>23</v>
      </c>
      <c r="DQ459" s="14">
        <f t="shared" si="357"/>
        <v>5</v>
      </c>
      <c r="DR459" s="14">
        <f t="shared" si="358"/>
        <v>16</v>
      </c>
      <c r="DU459" s="14">
        <f t="shared" si="353"/>
        <v>2</v>
      </c>
      <c r="DV459" s="14">
        <f t="shared" si="354"/>
        <v>3</v>
      </c>
      <c r="DW459" s="14">
        <f t="shared" si="359"/>
        <v>162</v>
      </c>
      <c r="DX459" s="14" t="str">
        <f t="shared" si="360"/>
        <v>DefExt</v>
      </c>
      <c r="DY459" s="14">
        <f t="shared" si="361"/>
        <v>158</v>
      </c>
      <c r="DZ459" s="14">
        <f t="shared" si="362"/>
        <v>8.16</v>
      </c>
      <c r="EA459" s="14" t="str">
        <f t="shared" si="363"/>
        <v>HPExt</v>
      </c>
      <c r="EB459" s="14">
        <f t="shared" si="364"/>
        <v>1575</v>
      </c>
      <c r="EC459" s="14">
        <f t="shared" si="365"/>
        <v>81.150000000000006</v>
      </c>
      <c r="ED459" s="14">
        <f t="shared" si="366"/>
        <v>23</v>
      </c>
      <c r="EE459" s="14">
        <f t="shared" si="367"/>
        <v>5</v>
      </c>
      <c r="EF459" s="14">
        <f t="shared" si="368"/>
        <v>16</v>
      </c>
      <c r="EG459" s="25" t="s">
        <v>509</v>
      </c>
      <c r="EH459" s="14">
        <f t="shared" si="369"/>
        <v>300</v>
      </c>
    </row>
    <row r="460" spans="100:138" ht="16.5" x14ac:dyDescent="0.2">
      <c r="CV460" s="13">
        <v>456</v>
      </c>
      <c r="CW460" s="14">
        <f t="shared" si="335"/>
        <v>63</v>
      </c>
      <c r="CX460" s="14">
        <f t="shared" si="336"/>
        <v>1</v>
      </c>
      <c r="CY460" s="14">
        <f t="shared" si="337"/>
        <v>4</v>
      </c>
      <c r="CZ460" s="14">
        <f t="shared" si="338"/>
        <v>6</v>
      </c>
      <c r="DA460" s="14">
        <f t="shared" si="339"/>
        <v>2063014</v>
      </c>
      <c r="DB460" s="13" t="str">
        <f t="shared" si="340"/>
        <v>110级寄灵人紫色-衣服</v>
      </c>
      <c r="DC460" s="14">
        <f t="shared" si="341"/>
        <v>1</v>
      </c>
      <c r="DD460" s="14">
        <f t="shared" si="342"/>
        <v>3</v>
      </c>
      <c r="DE460" s="14">
        <f t="shared" si="343"/>
        <v>110</v>
      </c>
      <c r="DF460" s="14">
        <f t="shared" si="344"/>
        <v>110</v>
      </c>
      <c r="DG460" s="14">
        <f t="shared" si="345"/>
        <v>4</v>
      </c>
      <c r="DH460" s="14" t="str">
        <f t="shared" si="346"/>
        <v/>
      </c>
      <c r="DI460" s="14">
        <f t="shared" si="355"/>
        <v>163</v>
      </c>
      <c r="DJ460" s="14">
        <f t="shared" si="347"/>
        <v>0</v>
      </c>
      <c r="DK460" s="14">
        <f t="shared" si="348"/>
        <v>316</v>
      </c>
      <c r="DL460" s="14">
        <f t="shared" si="349"/>
        <v>0</v>
      </c>
      <c r="DM460" s="14">
        <f t="shared" si="350"/>
        <v>0</v>
      </c>
      <c r="DN460" s="14">
        <f t="shared" si="351"/>
        <v>16.32</v>
      </c>
      <c r="DO460" s="14">
        <f t="shared" si="352"/>
        <v>0</v>
      </c>
      <c r="DP460" s="14">
        <f t="shared" si="356"/>
        <v>23</v>
      </c>
      <c r="DQ460" s="14">
        <f t="shared" si="357"/>
        <v>5</v>
      </c>
      <c r="DR460" s="14">
        <f t="shared" si="358"/>
        <v>16</v>
      </c>
      <c r="DU460" s="14">
        <f t="shared" si="353"/>
        <v>2</v>
      </c>
      <c r="DV460" s="14">
        <f t="shared" si="354"/>
        <v>0</v>
      </c>
      <c r="DW460" s="14">
        <f t="shared" si="359"/>
        <v>163</v>
      </c>
      <c r="DX460" s="14" t="str">
        <f t="shared" si="360"/>
        <v>DefExt</v>
      </c>
      <c r="DY460" s="14">
        <f t="shared" si="361"/>
        <v>316</v>
      </c>
      <c r="DZ460" s="14">
        <f t="shared" si="362"/>
        <v>16.32</v>
      </c>
      <c r="EA460" s="14" t="str">
        <f t="shared" si="363"/>
        <v/>
      </c>
      <c r="EB460" s="14" t="str">
        <f t="shared" si="364"/>
        <v/>
      </c>
      <c r="EC460" s="14" t="str">
        <f t="shared" si="365"/>
        <v/>
      </c>
      <c r="ED460" s="14">
        <f t="shared" si="366"/>
        <v>23</v>
      </c>
      <c r="EE460" s="14">
        <f t="shared" si="367"/>
        <v>5</v>
      </c>
      <c r="EF460" s="14">
        <f t="shared" si="368"/>
        <v>16</v>
      </c>
      <c r="EG460" s="25" t="s">
        <v>509</v>
      </c>
      <c r="EH460" s="14">
        <f t="shared" si="369"/>
        <v>300</v>
      </c>
    </row>
    <row r="461" spans="100:138" ht="16.5" x14ac:dyDescent="0.2">
      <c r="CV461" s="13">
        <v>457</v>
      </c>
      <c r="CW461" s="14">
        <f t="shared" si="335"/>
        <v>63</v>
      </c>
      <c r="CX461" s="14">
        <f t="shared" si="336"/>
        <v>1</v>
      </c>
      <c r="CY461" s="14">
        <f t="shared" si="337"/>
        <v>5</v>
      </c>
      <c r="CZ461" s="14">
        <f t="shared" si="338"/>
        <v>6</v>
      </c>
      <c r="DA461" s="14">
        <f t="shared" si="339"/>
        <v>2063015</v>
      </c>
      <c r="DB461" s="13" t="str">
        <f t="shared" si="340"/>
        <v>110级寄灵人紫色-鞋子</v>
      </c>
      <c r="DC461" s="14">
        <f t="shared" si="341"/>
        <v>1</v>
      </c>
      <c r="DD461" s="14">
        <f t="shared" si="342"/>
        <v>3</v>
      </c>
      <c r="DE461" s="14">
        <f t="shared" si="343"/>
        <v>110</v>
      </c>
      <c r="DF461" s="14">
        <f t="shared" si="344"/>
        <v>110</v>
      </c>
      <c r="DG461" s="14">
        <f t="shared" si="345"/>
        <v>5</v>
      </c>
      <c r="DH461" s="14" t="str">
        <f t="shared" si="346"/>
        <v/>
      </c>
      <c r="DI461" s="14">
        <f t="shared" si="355"/>
        <v>162</v>
      </c>
      <c r="DJ461" s="14">
        <f t="shared" si="347"/>
        <v>0</v>
      </c>
      <c r="DK461" s="14">
        <f t="shared" si="348"/>
        <v>0</v>
      </c>
      <c r="DL461" s="14">
        <f t="shared" si="349"/>
        <v>3149</v>
      </c>
      <c r="DM461" s="14">
        <f t="shared" si="350"/>
        <v>0</v>
      </c>
      <c r="DN461" s="14">
        <f t="shared" si="351"/>
        <v>0</v>
      </c>
      <c r="DO461" s="14">
        <f t="shared" si="352"/>
        <v>162.31</v>
      </c>
      <c r="DP461" s="14">
        <f t="shared" si="356"/>
        <v>23</v>
      </c>
      <c r="DQ461" s="14">
        <f t="shared" si="357"/>
        <v>5</v>
      </c>
      <c r="DR461" s="14">
        <f t="shared" si="358"/>
        <v>16</v>
      </c>
      <c r="DU461" s="14">
        <f t="shared" si="353"/>
        <v>3</v>
      </c>
      <c r="DV461" s="14">
        <f t="shared" si="354"/>
        <v>0</v>
      </c>
      <c r="DW461" s="14">
        <f t="shared" si="359"/>
        <v>162</v>
      </c>
      <c r="DX461" s="14" t="str">
        <f t="shared" si="360"/>
        <v>HPExt</v>
      </c>
      <c r="DY461" s="14">
        <f t="shared" si="361"/>
        <v>3149</v>
      </c>
      <c r="DZ461" s="14">
        <f t="shared" si="362"/>
        <v>162.31</v>
      </c>
      <c r="EA461" s="14" t="str">
        <f t="shared" si="363"/>
        <v/>
      </c>
      <c r="EB461" s="14" t="str">
        <f t="shared" si="364"/>
        <v/>
      </c>
      <c r="EC461" s="14" t="str">
        <f t="shared" si="365"/>
        <v/>
      </c>
      <c r="ED461" s="14">
        <f t="shared" si="366"/>
        <v>23</v>
      </c>
      <c r="EE461" s="14">
        <f t="shared" si="367"/>
        <v>5</v>
      </c>
      <c r="EF461" s="14">
        <f t="shared" si="368"/>
        <v>16</v>
      </c>
      <c r="EG461" s="25" t="s">
        <v>509</v>
      </c>
      <c r="EH461" s="14">
        <f t="shared" si="369"/>
        <v>300</v>
      </c>
    </row>
    <row r="462" spans="100:138" ht="16.5" x14ac:dyDescent="0.2">
      <c r="CV462" s="13">
        <v>458</v>
      </c>
      <c r="CW462" s="14">
        <f t="shared" si="335"/>
        <v>63</v>
      </c>
      <c r="CX462" s="14">
        <f t="shared" si="336"/>
        <v>1</v>
      </c>
      <c r="CY462" s="14">
        <f t="shared" si="337"/>
        <v>6</v>
      </c>
      <c r="CZ462" s="14">
        <f t="shared" si="338"/>
        <v>6</v>
      </c>
      <c r="DA462" s="14">
        <f t="shared" si="339"/>
        <v>2063016</v>
      </c>
      <c r="DB462" s="13" t="str">
        <f t="shared" si="340"/>
        <v>110级寄灵人紫色-护手</v>
      </c>
      <c r="DC462" s="14">
        <f t="shared" si="341"/>
        <v>1</v>
      </c>
      <c r="DD462" s="14">
        <f t="shared" si="342"/>
        <v>3</v>
      </c>
      <c r="DE462" s="14">
        <f t="shared" si="343"/>
        <v>110</v>
      </c>
      <c r="DF462" s="14">
        <f t="shared" si="344"/>
        <v>110</v>
      </c>
      <c r="DG462" s="14">
        <f t="shared" si="345"/>
        <v>6</v>
      </c>
      <c r="DH462" s="14" t="str">
        <f t="shared" si="346"/>
        <v/>
      </c>
      <c r="DI462" s="14">
        <f t="shared" si="355"/>
        <v>162</v>
      </c>
      <c r="DJ462" s="14">
        <f t="shared" si="347"/>
        <v>0</v>
      </c>
      <c r="DK462" s="14">
        <f t="shared" si="348"/>
        <v>0</v>
      </c>
      <c r="DL462" s="14">
        <f t="shared" si="349"/>
        <v>3149</v>
      </c>
      <c r="DM462" s="14">
        <f t="shared" si="350"/>
        <v>0</v>
      </c>
      <c r="DN462" s="14">
        <f t="shared" si="351"/>
        <v>0</v>
      </c>
      <c r="DO462" s="14">
        <f t="shared" si="352"/>
        <v>162.31</v>
      </c>
      <c r="DP462" s="14">
        <f t="shared" si="356"/>
        <v>23</v>
      </c>
      <c r="DQ462" s="14">
        <f t="shared" si="357"/>
        <v>5</v>
      </c>
      <c r="DR462" s="14">
        <f t="shared" si="358"/>
        <v>16</v>
      </c>
      <c r="DU462" s="14">
        <f t="shared" si="353"/>
        <v>3</v>
      </c>
      <c r="DV462" s="14">
        <f t="shared" si="354"/>
        <v>0</v>
      </c>
      <c r="DW462" s="14">
        <f t="shared" si="359"/>
        <v>162</v>
      </c>
      <c r="DX462" s="14" t="str">
        <f t="shared" si="360"/>
        <v>HPExt</v>
      </c>
      <c r="DY462" s="14">
        <f t="shared" si="361"/>
        <v>3149</v>
      </c>
      <c r="DZ462" s="14">
        <f t="shared" si="362"/>
        <v>162.31</v>
      </c>
      <c r="EA462" s="14" t="str">
        <f t="shared" si="363"/>
        <v/>
      </c>
      <c r="EB462" s="14" t="str">
        <f t="shared" si="364"/>
        <v/>
      </c>
      <c r="EC462" s="14" t="str">
        <f t="shared" si="365"/>
        <v/>
      </c>
      <c r="ED462" s="14">
        <f t="shared" si="366"/>
        <v>23</v>
      </c>
      <c r="EE462" s="14">
        <f t="shared" si="367"/>
        <v>5</v>
      </c>
      <c r="EF462" s="14">
        <f t="shared" si="368"/>
        <v>16</v>
      </c>
      <c r="EG462" s="25" t="s">
        <v>509</v>
      </c>
      <c r="EH462" s="14">
        <f t="shared" si="369"/>
        <v>300</v>
      </c>
    </row>
    <row r="463" spans="100:138" ht="16.5" x14ac:dyDescent="0.2">
      <c r="CV463" s="13">
        <v>459</v>
      </c>
      <c r="CW463" s="14">
        <f t="shared" si="335"/>
        <v>63</v>
      </c>
      <c r="CX463" s="14">
        <f t="shared" si="336"/>
        <v>1</v>
      </c>
      <c r="CY463" s="14">
        <f t="shared" si="337"/>
        <v>7</v>
      </c>
      <c r="CZ463" s="14">
        <f t="shared" si="338"/>
        <v>6</v>
      </c>
      <c r="DA463" s="14">
        <f t="shared" si="339"/>
        <v>2063017</v>
      </c>
      <c r="DB463" s="13" t="str">
        <f t="shared" si="340"/>
        <v>110级寄灵人紫色-项链</v>
      </c>
      <c r="DC463" s="14">
        <f t="shared" si="341"/>
        <v>1</v>
      </c>
      <c r="DD463" s="14">
        <f t="shared" si="342"/>
        <v>3</v>
      </c>
      <c r="DE463" s="14">
        <f t="shared" si="343"/>
        <v>110</v>
      </c>
      <c r="DF463" s="14">
        <f t="shared" si="344"/>
        <v>110</v>
      </c>
      <c r="DG463" s="14">
        <f t="shared" si="345"/>
        <v>7</v>
      </c>
      <c r="DH463" s="14" t="str">
        <f t="shared" si="346"/>
        <v/>
      </c>
      <c r="DI463" s="14">
        <f t="shared" si="355"/>
        <v>244</v>
      </c>
      <c r="DJ463" s="14">
        <f t="shared" si="347"/>
        <v>420</v>
      </c>
      <c r="DK463" s="14">
        <f t="shared" si="348"/>
        <v>264</v>
      </c>
      <c r="DL463" s="14">
        <f t="shared" si="349"/>
        <v>0</v>
      </c>
      <c r="DM463" s="14">
        <f t="shared" si="350"/>
        <v>21.68</v>
      </c>
      <c r="DN463" s="14">
        <f t="shared" si="351"/>
        <v>13.6</v>
      </c>
      <c r="DO463" s="14">
        <f t="shared" si="352"/>
        <v>0</v>
      </c>
      <c r="DP463" s="14">
        <f t="shared" si="356"/>
        <v>23</v>
      </c>
      <c r="DQ463" s="14">
        <f t="shared" si="357"/>
        <v>5</v>
      </c>
      <c r="DR463" s="14">
        <f t="shared" si="358"/>
        <v>16</v>
      </c>
      <c r="DU463" s="14">
        <f t="shared" si="353"/>
        <v>1</v>
      </c>
      <c r="DV463" s="14">
        <f t="shared" si="354"/>
        <v>2</v>
      </c>
      <c r="DW463" s="14">
        <f t="shared" si="359"/>
        <v>244</v>
      </c>
      <c r="DX463" s="14" t="str">
        <f t="shared" si="360"/>
        <v>AtkExt</v>
      </c>
      <c r="DY463" s="14">
        <f t="shared" si="361"/>
        <v>420</v>
      </c>
      <c r="DZ463" s="14">
        <f t="shared" si="362"/>
        <v>21.68</v>
      </c>
      <c r="EA463" s="14" t="str">
        <f t="shared" si="363"/>
        <v>DefExt</v>
      </c>
      <c r="EB463" s="14">
        <f t="shared" si="364"/>
        <v>264</v>
      </c>
      <c r="EC463" s="14">
        <f t="shared" si="365"/>
        <v>13.6</v>
      </c>
      <c r="ED463" s="14">
        <f t="shared" si="366"/>
        <v>23</v>
      </c>
      <c r="EE463" s="14">
        <f t="shared" si="367"/>
        <v>5</v>
      </c>
      <c r="EF463" s="14">
        <f t="shared" si="368"/>
        <v>16</v>
      </c>
      <c r="EG463" s="25" t="s">
        <v>509</v>
      </c>
      <c r="EH463" s="14">
        <f t="shared" si="369"/>
        <v>300</v>
      </c>
    </row>
    <row r="464" spans="100:138" ht="16.5" x14ac:dyDescent="0.2">
      <c r="CV464" s="13">
        <v>460</v>
      </c>
      <c r="CW464" s="14">
        <f t="shared" si="335"/>
        <v>63</v>
      </c>
      <c r="CX464" s="14">
        <f t="shared" si="336"/>
        <v>1</v>
      </c>
      <c r="CY464" s="14">
        <f t="shared" si="337"/>
        <v>8</v>
      </c>
      <c r="CZ464" s="14">
        <f t="shared" si="338"/>
        <v>6</v>
      </c>
      <c r="DA464" s="14">
        <f t="shared" si="339"/>
        <v>2063018</v>
      </c>
      <c r="DB464" s="13" t="str">
        <f t="shared" si="340"/>
        <v>110级寄灵人紫色-戒指</v>
      </c>
      <c r="DC464" s="14">
        <f t="shared" si="341"/>
        <v>1</v>
      </c>
      <c r="DD464" s="14">
        <f t="shared" si="342"/>
        <v>3</v>
      </c>
      <c r="DE464" s="14">
        <f t="shared" si="343"/>
        <v>110</v>
      </c>
      <c r="DF464" s="14">
        <f t="shared" si="344"/>
        <v>110</v>
      </c>
      <c r="DG464" s="14">
        <f t="shared" si="345"/>
        <v>8</v>
      </c>
      <c r="DH464" s="14" t="str">
        <f t="shared" si="346"/>
        <v/>
      </c>
      <c r="DI464" s="14">
        <f t="shared" si="355"/>
        <v>243</v>
      </c>
      <c r="DJ464" s="14">
        <f t="shared" si="347"/>
        <v>420</v>
      </c>
      <c r="DK464" s="14">
        <f t="shared" si="348"/>
        <v>0</v>
      </c>
      <c r="DL464" s="14">
        <f t="shared" si="349"/>
        <v>2624</v>
      </c>
      <c r="DM464" s="14">
        <f t="shared" si="350"/>
        <v>21.68</v>
      </c>
      <c r="DN464" s="14">
        <f t="shared" si="351"/>
        <v>0</v>
      </c>
      <c r="DO464" s="14">
        <f t="shared" si="352"/>
        <v>135.26</v>
      </c>
      <c r="DP464" s="14">
        <f t="shared" si="356"/>
        <v>23</v>
      </c>
      <c r="DQ464" s="14">
        <f t="shared" si="357"/>
        <v>5</v>
      </c>
      <c r="DR464" s="14">
        <f t="shared" si="358"/>
        <v>16</v>
      </c>
      <c r="DU464" s="14">
        <f t="shared" si="353"/>
        <v>1</v>
      </c>
      <c r="DV464" s="14">
        <f t="shared" si="354"/>
        <v>3</v>
      </c>
      <c r="DW464" s="14">
        <f t="shared" si="359"/>
        <v>243</v>
      </c>
      <c r="DX464" s="14" t="str">
        <f t="shared" si="360"/>
        <v>AtkExt</v>
      </c>
      <c r="DY464" s="14">
        <f t="shared" si="361"/>
        <v>420</v>
      </c>
      <c r="DZ464" s="14">
        <f t="shared" si="362"/>
        <v>21.68</v>
      </c>
      <c r="EA464" s="14" t="str">
        <f t="shared" si="363"/>
        <v>HPExt</v>
      </c>
      <c r="EB464" s="14">
        <f t="shared" si="364"/>
        <v>2624</v>
      </c>
      <c r="EC464" s="14">
        <f t="shared" si="365"/>
        <v>135.26</v>
      </c>
      <c r="ED464" s="14">
        <f t="shared" si="366"/>
        <v>23</v>
      </c>
      <c r="EE464" s="14">
        <f t="shared" si="367"/>
        <v>5</v>
      </c>
      <c r="EF464" s="14">
        <f t="shared" si="368"/>
        <v>16</v>
      </c>
      <c r="EG464" s="25" t="s">
        <v>509</v>
      </c>
      <c r="EH464" s="14">
        <f t="shared" si="369"/>
        <v>300</v>
      </c>
    </row>
    <row r="465" spans="100:138" ht="16.5" x14ac:dyDescent="0.2">
      <c r="CV465" s="13">
        <v>461</v>
      </c>
      <c r="CW465" s="14">
        <f t="shared" si="335"/>
        <v>64</v>
      </c>
      <c r="CX465" s="14">
        <f t="shared" si="336"/>
        <v>2</v>
      </c>
      <c r="CY465" s="14">
        <f t="shared" si="337"/>
        <v>1</v>
      </c>
      <c r="CZ465" s="14">
        <f t="shared" si="338"/>
        <v>6</v>
      </c>
      <c r="DA465" s="14">
        <f t="shared" si="339"/>
        <v>2063021</v>
      </c>
      <c r="DB465" s="13" t="str">
        <f t="shared" si="340"/>
        <v>110级守护灵紫色-武器</v>
      </c>
      <c r="DC465" s="14">
        <f t="shared" si="341"/>
        <v>2</v>
      </c>
      <c r="DD465" s="14">
        <f t="shared" si="342"/>
        <v>3</v>
      </c>
      <c r="DE465" s="14">
        <f t="shared" si="343"/>
        <v>80</v>
      </c>
      <c r="DF465" s="14">
        <f t="shared" si="344"/>
        <v>80</v>
      </c>
      <c r="DG465" s="14">
        <f t="shared" si="345"/>
        <v>1</v>
      </c>
      <c r="DH465" s="14" t="str">
        <f t="shared" si="346"/>
        <v/>
      </c>
      <c r="DI465" s="14">
        <f t="shared" si="355"/>
        <v>170</v>
      </c>
      <c r="DJ465" s="14">
        <f t="shared" si="347"/>
        <v>686</v>
      </c>
      <c r="DK465" s="14">
        <f t="shared" si="348"/>
        <v>0</v>
      </c>
      <c r="DL465" s="14">
        <f t="shared" si="349"/>
        <v>0</v>
      </c>
      <c r="DM465" s="14">
        <f t="shared" si="350"/>
        <v>34.17</v>
      </c>
      <c r="DN465" s="14">
        <f t="shared" si="351"/>
        <v>0</v>
      </c>
      <c r="DO465" s="14">
        <f t="shared" si="352"/>
        <v>0</v>
      </c>
      <c r="DP465" s="14">
        <f t="shared" si="356"/>
        <v>23</v>
      </c>
      <c r="DQ465" s="14">
        <f t="shared" si="357"/>
        <v>5</v>
      </c>
      <c r="DR465" s="14">
        <f t="shared" si="358"/>
        <v>26</v>
      </c>
      <c r="DU465" s="14">
        <f t="shared" si="353"/>
        <v>1</v>
      </c>
      <c r="DV465" s="14">
        <f t="shared" si="354"/>
        <v>0</v>
      </c>
      <c r="DW465" s="14">
        <f t="shared" si="359"/>
        <v>170</v>
      </c>
      <c r="DX465" s="14" t="str">
        <f t="shared" si="360"/>
        <v>AtkExt</v>
      </c>
      <c r="DY465" s="14">
        <f t="shared" si="361"/>
        <v>686</v>
      </c>
      <c r="DZ465" s="14">
        <f t="shared" si="362"/>
        <v>34.17</v>
      </c>
      <c r="EA465" s="14" t="str">
        <f t="shared" si="363"/>
        <v/>
      </c>
      <c r="EB465" s="14" t="str">
        <f t="shared" si="364"/>
        <v/>
      </c>
      <c r="EC465" s="14" t="str">
        <f t="shared" si="365"/>
        <v/>
      </c>
      <c r="ED465" s="14">
        <f t="shared" si="366"/>
        <v>23</v>
      </c>
      <c r="EE465" s="14">
        <f t="shared" si="367"/>
        <v>5</v>
      </c>
      <c r="EF465" s="14">
        <f t="shared" si="368"/>
        <v>26</v>
      </c>
      <c r="EG465" s="25" t="s">
        <v>509</v>
      </c>
      <c r="EH465" s="14">
        <f t="shared" si="369"/>
        <v>300</v>
      </c>
    </row>
    <row r="466" spans="100:138" ht="16.5" x14ac:dyDescent="0.2">
      <c r="CV466" s="13">
        <v>462</v>
      </c>
      <c r="CW466" s="14">
        <f t="shared" si="335"/>
        <v>64</v>
      </c>
      <c r="CX466" s="14">
        <f t="shared" si="336"/>
        <v>2</v>
      </c>
      <c r="CY466" s="14">
        <f t="shared" si="337"/>
        <v>2</v>
      </c>
      <c r="CZ466" s="14">
        <f t="shared" si="338"/>
        <v>6</v>
      </c>
      <c r="DA466" s="14">
        <f t="shared" si="339"/>
        <v>2063022</v>
      </c>
      <c r="DB466" s="13" t="str">
        <f t="shared" si="340"/>
        <v>110级守护灵紫色-头盔</v>
      </c>
      <c r="DC466" s="14">
        <f t="shared" si="341"/>
        <v>2</v>
      </c>
      <c r="DD466" s="14">
        <f t="shared" si="342"/>
        <v>3</v>
      </c>
      <c r="DE466" s="14">
        <f t="shared" si="343"/>
        <v>80</v>
      </c>
      <c r="DF466" s="14">
        <f t="shared" si="344"/>
        <v>80</v>
      </c>
      <c r="DG466" s="14">
        <f t="shared" si="345"/>
        <v>2</v>
      </c>
      <c r="DH466" s="14" t="str">
        <f t="shared" si="346"/>
        <v/>
      </c>
      <c r="DI466" s="14">
        <f t="shared" si="355"/>
        <v>86</v>
      </c>
      <c r="DJ466" s="14">
        <f t="shared" si="347"/>
        <v>0</v>
      </c>
      <c r="DK466" s="14">
        <f t="shared" si="348"/>
        <v>172</v>
      </c>
      <c r="DL466" s="14">
        <f t="shared" si="349"/>
        <v>0</v>
      </c>
      <c r="DM466" s="14">
        <f t="shared" si="350"/>
        <v>0</v>
      </c>
      <c r="DN466" s="14">
        <f t="shared" si="351"/>
        <v>8.67</v>
      </c>
      <c r="DO466" s="14">
        <f t="shared" si="352"/>
        <v>0</v>
      </c>
      <c r="DP466" s="14">
        <f t="shared" si="356"/>
        <v>23</v>
      </c>
      <c r="DQ466" s="14">
        <f t="shared" si="357"/>
        <v>5</v>
      </c>
      <c r="DR466" s="14">
        <f t="shared" si="358"/>
        <v>26</v>
      </c>
      <c r="DU466" s="14">
        <f t="shared" si="353"/>
        <v>2</v>
      </c>
      <c r="DV466" s="14">
        <f t="shared" si="354"/>
        <v>0</v>
      </c>
      <c r="DW466" s="14">
        <f t="shared" si="359"/>
        <v>86</v>
      </c>
      <c r="DX466" s="14" t="str">
        <f t="shared" si="360"/>
        <v>DefExt</v>
      </c>
      <c r="DY466" s="14">
        <f t="shared" si="361"/>
        <v>172</v>
      </c>
      <c r="DZ466" s="14">
        <f t="shared" si="362"/>
        <v>8.67</v>
      </c>
      <c r="EA466" s="14" t="str">
        <f t="shared" si="363"/>
        <v/>
      </c>
      <c r="EB466" s="14" t="str">
        <f t="shared" si="364"/>
        <v/>
      </c>
      <c r="EC466" s="14" t="str">
        <f t="shared" si="365"/>
        <v/>
      </c>
      <c r="ED466" s="14">
        <f t="shared" si="366"/>
        <v>23</v>
      </c>
      <c r="EE466" s="14">
        <f t="shared" si="367"/>
        <v>5</v>
      </c>
      <c r="EF466" s="14">
        <f t="shared" si="368"/>
        <v>26</v>
      </c>
      <c r="EG466" s="25" t="s">
        <v>509</v>
      </c>
      <c r="EH466" s="14">
        <f t="shared" si="369"/>
        <v>300</v>
      </c>
    </row>
    <row r="467" spans="100:138" ht="16.5" x14ac:dyDescent="0.2">
      <c r="CV467" s="13">
        <v>463</v>
      </c>
      <c r="CW467" s="14">
        <f t="shared" si="335"/>
        <v>64</v>
      </c>
      <c r="CX467" s="14">
        <f t="shared" si="336"/>
        <v>2</v>
      </c>
      <c r="CY467" s="14">
        <f t="shared" si="337"/>
        <v>3</v>
      </c>
      <c r="CZ467" s="14">
        <f t="shared" si="338"/>
        <v>6</v>
      </c>
      <c r="DA467" s="14">
        <f t="shared" si="339"/>
        <v>2063023</v>
      </c>
      <c r="DB467" s="13" t="str">
        <f t="shared" si="340"/>
        <v>110级守护灵紫色-肩甲</v>
      </c>
      <c r="DC467" s="14">
        <f t="shared" si="341"/>
        <v>2</v>
      </c>
      <c r="DD467" s="14">
        <f t="shared" si="342"/>
        <v>3</v>
      </c>
      <c r="DE467" s="14">
        <f t="shared" si="343"/>
        <v>80</v>
      </c>
      <c r="DF467" s="14">
        <f t="shared" si="344"/>
        <v>80</v>
      </c>
      <c r="DG467" s="14">
        <f t="shared" si="345"/>
        <v>3</v>
      </c>
      <c r="DH467" s="14" t="str">
        <f t="shared" si="346"/>
        <v/>
      </c>
      <c r="DI467" s="14">
        <f t="shared" si="355"/>
        <v>129</v>
      </c>
      <c r="DJ467" s="14">
        <f t="shared" si="347"/>
        <v>0</v>
      </c>
      <c r="DK467" s="14">
        <f t="shared" si="348"/>
        <v>86</v>
      </c>
      <c r="DL467" s="14">
        <f t="shared" si="349"/>
        <v>1713</v>
      </c>
      <c r="DM467" s="14">
        <f t="shared" si="350"/>
        <v>0</v>
      </c>
      <c r="DN467" s="14">
        <f t="shared" si="351"/>
        <v>4.34</v>
      </c>
      <c r="DO467" s="14">
        <f t="shared" si="352"/>
        <v>85.68</v>
      </c>
      <c r="DP467" s="14">
        <f t="shared" si="356"/>
        <v>23</v>
      </c>
      <c r="DQ467" s="14">
        <f t="shared" si="357"/>
        <v>5</v>
      </c>
      <c r="DR467" s="14">
        <f t="shared" si="358"/>
        <v>26</v>
      </c>
      <c r="DU467" s="14">
        <f t="shared" si="353"/>
        <v>2</v>
      </c>
      <c r="DV467" s="14">
        <f t="shared" si="354"/>
        <v>3</v>
      </c>
      <c r="DW467" s="14">
        <f t="shared" si="359"/>
        <v>129</v>
      </c>
      <c r="DX467" s="14" t="str">
        <f t="shared" si="360"/>
        <v>DefExt</v>
      </c>
      <c r="DY467" s="14">
        <f t="shared" si="361"/>
        <v>86</v>
      </c>
      <c r="DZ467" s="14">
        <f t="shared" si="362"/>
        <v>4.34</v>
      </c>
      <c r="EA467" s="14" t="str">
        <f t="shared" si="363"/>
        <v>HPExt</v>
      </c>
      <c r="EB467" s="14">
        <f t="shared" si="364"/>
        <v>1713</v>
      </c>
      <c r="EC467" s="14">
        <f t="shared" si="365"/>
        <v>85.68</v>
      </c>
      <c r="ED467" s="14">
        <f t="shared" si="366"/>
        <v>23</v>
      </c>
      <c r="EE467" s="14">
        <f t="shared" si="367"/>
        <v>5</v>
      </c>
      <c r="EF467" s="14">
        <f t="shared" si="368"/>
        <v>26</v>
      </c>
      <c r="EG467" s="25" t="s">
        <v>509</v>
      </c>
      <c r="EH467" s="14">
        <f t="shared" si="369"/>
        <v>300</v>
      </c>
    </row>
    <row r="468" spans="100:138" ht="16.5" x14ac:dyDescent="0.2">
      <c r="CV468" s="13">
        <v>464</v>
      </c>
      <c r="CW468" s="14">
        <f t="shared" si="335"/>
        <v>64</v>
      </c>
      <c r="CX468" s="14">
        <f t="shared" si="336"/>
        <v>2</v>
      </c>
      <c r="CY468" s="14">
        <f t="shared" si="337"/>
        <v>4</v>
      </c>
      <c r="CZ468" s="14">
        <f t="shared" si="338"/>
        <v>6</v>
      </c>
      <c r="DA468" s="14">
        <f t="shared" si="339"/>
        <v>2063024</v>
      </c>
      <c r="DB468" s="13" t="str">
        <f t="shared" si="340"/>
        <v>110级守护灵紫色-衣服</v>
      </c>
      <c r="DC468" s="14">
        <f t="shared" si="341"/>
        <v>2</v>
      </c>
      <c r="DD468" s="14">
        <f t="shared" si="342"/>
        <v>3</v>
      </c>
      <c r="DE468" s="14">
        <f t="shared" si="343"/>
        <v>80</v>
      </c>
      <c r="DF468" s="14">
        <f t="shared" si="344"/>
        <v>80</v>
      </c>
      <c r="DG468" s="14">
        <f t="shared" si="345"/>
        <v>4</v>
      </c>
      <c r="DH468" s="14" t="str">
        <f t="shared" si="346"/>
        <v/>
      </c>
      <c r="DI468" s="14">
        <f t="shared" si="355"/>
        <v>86</v>
      </c>
      <c r="DJ468" s="14">
        <f t="shared" si="347"/>
        <v>0</v>
      </c>
      <c r="DK468" s="14">
        <f t="shared" si="348"/>
        <v>172</v>
      </c>
      <c r="DL468" s="14">
        <f t="shared" si="349"/>
        <v>0</v>
      </c>
      <c r="DM468" s="14">
        <f t="shared" si="350"/>
        <v>0</v>
      </c>
      <c r="DN468" s="14">
        <f t="shared" si="351"/>
        <v>8.67</v>
      </c>
      <c r="DO468" s="14">
        <f t="shared" si="352"/>
        <v>0</v>
      </c>
      <c r="DP468" s="14">
        <f t="shared" si="356"/>
        <v>23</v>
      </c>
      <c r="DQ468" s="14">
        <f t="shared" si="357"/>
        <v>5</v>
      </c>
      <c r="DR468" s="14">
        <f t="shared" si="358"/>
        <v>26</v>
      </c>
      <c r="DU468" s="14">
        <f t="shared" si="353"/>
        <v>2</v>
      </c>
      <c r="DV468" s="14">
        <f t="shared" si="354"/>
        <v>0</v>
      </c>
      <c r="DW468" s="14">
        <f t="shared" si="359"/>
        <v>86</v>
      </c>
      <c r="DX468" s="14" t="str">
        <f t="shared" si="360"/>
        <v>DefExt</v>
      </c>
      <c r="DY468" s="14">
        <f t="shared" si="361"/>
        <v>172</v>
      </c>
      <c r="DZ468" s="14">
        <f t="shared" si="362"/>
        <v>8.67</v>
      </c>
      <c r="EA468" s="14" t="str">
        <f t="shared" si="363"/>
        <v/>
      </c>
      <c r="EB468" s="14" t="str">
        <f t="shared" si="364"/>
        <v/>
      </c>
      <c r="EC468" s="14" t="str">
        <f t="shared" si="365"/>
        <v/>
      </c>
      <c r="ED468" s="14">
        <f t="shared" si="366"/>
        <v>23</v>
      </c>
      <c r="EE468" s="14">
        <f t="shared" si="367"/>
        <v>5</v>
      </c>
      <c r="EF468" s="14">
        <f t="shared" si="368"/>
        <v>26</v>
      </c>
      <c r="EG468" s="25" t="s">
        <v>509</v>
      </c>
      <c r="EH468" s="14">
        <f t="shared" si="369"/>
        <v>300</v>
      </c>
    </row>
    <row r="469" spans="100:138" ht="16.5" x14ac:dyDescent="0.2">
      <c r="CV469" s="13">
        <v>465</v>
      </c>
      <c r="CW469" s="14">
        <f t="shared" si="335"/>
        <v>64</v>
      </c>
      <c r="CX469" s="14">
        <f t="shared" si="336"/>
        <v>2</v>
      </c>
      <c r="CY469" s="14">
        <f t="shared" si="337"/>
        <v>5</v>
      </c>
      <c r="CZ469" s="14">
        <f t="shared" si="338"/>
        <v>6</v>
      </c>
      <c r="DA469" s="14">
        <f t="shared" si="339"/>
        <v>2063025</v>
      </c>
      <c r="DB469" s="13" t="str">
        <f t="shared" si="340"/>
        <v>110级守护灵紫色-鞋子</v>
      </c>
      <c r="DC469" s="14">
        <f t="shared" si="341"/>
        <v>2</v>
      </c>
      <c r="DD469" s="14">
        <f t="shared" si="342"/>
        <v>3</v>
      </c>
      <c r="DE469" s="14">
        <f t="shared" si="343"/>
        <v>80</v>
      </c>
      <c r="DF469" s="14">
        <f t="shared" si="344"/>
        <v>80</v>
      </c>
      <c r="DG469" s="14">
        <f t="shared" si="345"/>
        <v>5</v>
      </c>
      <c r="DH469" s="14" t="str">
        <f t="shared" si="346"/>
        <v/>
      </c>
      <c r="DI469" s="14">
        <f t="shared" si="355"/>
        <v>171</v>
      </c>
      <c r="DJ469" s="14">
        <f t="shared" si="347"/>
        <v>0</v>
      </c>
      <c r="DK469" s="14">
        <f t="shared" si="348"/>
        <v>0</v>
      </c>
      <c r="DL469" s="14">
        <f t="shared" si="349"/>
        <v>3426</v>
      </c>
      <c r="DM469" s="14">
        <f t="shared" si="350"/>
        <v>0</v>
      </c>
      <c r="DN469" s="14">
        <f t="shared" si="351"/>
        <v>0</v>
      </c>
      <c r="DO469" s="14">
        <f t="shared" si="352"/>
        <v>171.36</v>
      </c>
      <c r="DP469" s="14">
        <f t="shared" si="356"/>
        <v>23</v>
      </c>
      <c r="DQ469" s="14">
        <f t="shared" si="357"/>
        <v>5</v>
      </c>
      <c r="DR469" s="14">
        <f t="shared" si="358"/>
        <v>26</v>
      </c>
      <c r="DU469" s="14">
        <f t="shared" si="353"/>
        <v>3</v>
      </c>
      <c r="DV469" s="14">
        <f t="shared" si="354"/>
        <v>0</v>
      </c>
      <c r="DW469" s="14">
        <f t="shared" si="359"/>
        <v>171</v>
      </c>
      <c r="DX469" s="14" t="str">
        <f t="shared" si="360"/>
        <v>HPExt</v>
      </c>
      <c r="DY469" s="14">
        <f t="shared" si="361"/>
        <v>3426</v>
      </c>
      <c r="DZ469" s="14">
        <f t="shared" si="362"/>
        <v>171.36</v>
      </c>
      <c r="EA469" s="14" t="str">
        <f t="shared" si="363"/>
        <v/>
      </c>
      <c r="EB469" s="14" t="str">
        <f t="shared" si="364"/>
        <v/>
      </c>
      <c r="EC469" s="14" t="str">
        <f t="shared" si="365"/>
        <v/>
      </c>
      <c r="ED469" s="14">
        <f t="shared" si="366"/>
        <v>23</v>
      </c>
      <c r="EE469" s="14">
        <f t="shared" si="367"/>
        <v>5</v>
      </c>
      <c r="EF469" s="14">
        <f t="shared" si="368"/>
        <v>26</v>
      </c>
      <c r="EG469" s="25" t="s">
        <v>509</v>
      </c>
      <c r="EH469" s="14">
        <f t="shared" si="369"/>
        <v>300</v>
      </c>
    </row>
    <row r="470" spans="100:138" ht="16.5" x14ac:dyDescent="0.2">
      <c r="CV470" s="13">
        <v>466</v>
      </c>
      <c r="CW470" s="14">
        <f t="shared" si="335"/>
        <v>64</v>
      </c>
      <c r="CX470" s="14">
        <f t="shared" si="336"/>
        <v>2</v>
      </c>
      <c r="CY470" s="14">
        <f t="shared" si="337"/>
        <v>6</v>
      </c>
      <c r="CZ470" s="14">
        <f t="shared" si="338"/>
        <v>6</v>
      </c>
      <c r="DA470" s="14">
        <f t="shared" si="339"/>
        <v>2063026</v>
      </c>
      <c r="DB470" s="13" t="str">
        <f t="shared" si="340"/>
        <v>110级守护灵紫色-护手</v>
      </c>
      <c r="DC470" s="14">
        <f t="shared" si="341"/>
        <v>2</v>
      </c>
      <c r="DD470" s="14">
        <f t="shared" si="342"/>
        <v>3</v>
      </c>
      <c r="DE470" s="14">
        <f t="shared" si="343"/>
        <v>80</v>
      </c>
      <c r="DF470" s="14">
        <f t="shared" si="344"/>
        <v>80</v>
      </c>
      <c r="DG470" s="14">
        <f t="shared" si="345"/>
        <v>6</v>
      </c>
      <c r="DH470" s="14" t="str">
        <f t="shared" si="346"/>
        <v/>
      </c>
      <c r="DI470" s="14">
        <f t="shared" si="355"/>
        <v>171</v>
      </c>
      <c r="DJ470" s="14">
        <f t="shared" si="347"/>
        <v>0</v>
      </c>
      <c r="DK470" s="14">
        <f t="shared" si="348"/>
        <v>0</v>
      </c>
      <c r="DL470" s="14">
        <f t="shared" si="349"/>
        <v>3426</v>
      </c>
      <c r="DM470" s="14">
        <f t="shared" si="350"/>
        <v>0</v>
      </c>
      <c r="DN470" s="14">
        <f t="shared" si="351"/>
        <v>0</v>
      </c>
      <c r="DO470" s="14">
        <f t="shared" si="352"/>
        <v>171.36</v>
      </c>
      <c r="DP470" s="14">
        <f t="shared" si="356"/>
        <v>23</v>
      </c>
      <c r="DQ470" s="14">
        <f t="shared" si="357"/>
        <v>5</v>
      </c>
      <c r="DR470" s="14">
        <f t="shared" si="358"/>
        <v>26</v>
      </c>
      <c r="DU470" s="14">
        <f t="shared" si="353"/>
        <v>3</v>
      </c>
      <c r="DV470" s="14">
        <f t="shared" si="354"/>
        <v>0</v>
      </c>
      <c r="DW470" s="14">
        <f t="shared" si="359"/>
        <v>171</v>
      </c>
      <c r="DX470" s="14" t="str">
        <f t="shared" si="360"/>
        <v>HPExt</v>
      </c>
      <c r="DY470" s="14">
        <f t="shared" si="361"/>
        <v>3426</v>
      </c>
      <c r="DZ470" s="14">
        <f t="shared" si="362"/>
        <v>171.36</v>
      </c>
      <c r="EA470" s="14" t="str">
        <f t="shared" si="363"/>
        <v/>
      </c>
      <c r="EB470" s="14" t="str">
        <f t="shared" si="364"/>
        <v/>
      </c>
      <c r="EC470" s="14" t="str">
        <f t="shared" si="365"/>
        <v/>
      </c>
      <c r="ED470" s="14">
        <f t="shared" si="366"/>
        <v>23</v>
      </c>
      <c r="EE470" s="14">
        <f t="shared" si="367"/>
        <v>5</v>
      </c>
      <c r="EF470" s="14">
        <f t="shared" si="368"/>
        <v>26</v>
      </c>
      <c r="EG470" s="25" t="s">
        <v>509</v>
      </c>
      <c r="EH470" s="14">
        <f t="shared" si="369"/>
        <v>300</v>
      </c>
    </row>
    <row r="471" spans="100:138" ht="16.5" x14ac:dyDescent="0.2">
      <c r="CV471" s="13">
        <v>467</v>
      </c>
      <c r="CW471" s="14">
        <f t="shared" si="335"/>
        <v>64</v>
      </c>
      <c r="CX471" s="14">
        <f t="shared" si="336"/>
        <v>2</v>
      </c>
      <c r="CY471" s="14">
        <f t="shared" si="337"/>
        <v>7</v>
      </c>
      <c r="CZ471" s="14">
        <f t="shared" si="338"/>
        <v>6</v>
      </c>
      <c r="DA471" s="14">
        <f t="shared" si="339"/>
        <v>2063027</v>
      </c>
      <c r="DB471" s="13" t="str">
        <f t="shared" si="340"/>
        <v>110级守护灵紫色-项链</v>
      </c>
      <c r="DC471" s="14">
        <f t="shared" si="341"/>
        <v>2</v>
      </c>
      <c r="DD471" s="14">
        <f t="shared" si="342"/>
        <v>3</v>
      </c>
      <c r="DE471" s="14">
        <f t="shared" si="343"/>
        <v>80</v>
      </c>
      <c r="DF471" s="14">
        <f t="shared" si="344"/>
        <v>80</v>
      </c>
      <c r="DG471" s="14">
        <f t="shared" si="345"/>
        <v>7</v>
      </c>
      <c r="DH471" s="14" t="str">
        <f t="shared" si="346"/>
        <v/>
      </c>
      <c r="DI471" s="14">
        <f t="shared" si="355"/>
        <v>129</v>
      </c>
      <c r="DJ471" s="14">
        <f t="shared" si="347"/>
        <v>229</v>
      </c>
      <c r="DK471" s="14">
        <f t="shared" si="348"/>
        <v>143</v>
      </c>
      <c r="DL471" s="14">
        <f t="shared" si="349"/>
        <v>0</v>
      </c>
      <c r="DM471" s="14">
        <f t="shared" si="350"/>
        <v>11.39</v>
      </c>
      <c r="DN471" s="14">
        <f t="shared" si="351"/>
        <v>7.23</v>
      </c>
      <c r="DO471" s="14">
        <f t="shared" si="352"/>
        <v>0</v>
      </c>
      <c r="DP471" s="14">
        <f t="shared" si="356"/>
        <v>23</v>
      </c>
      <c r="DQ471" s="14">
        <f t="shared" si="357"/>
        <v>5</v>
      </c>
      <c r="DR471" s="14">
        <f t="shared" si="358"/>
        <v>26</v>
      </c>
      <c r="DU471" s="14">
        <f t="shared" si="353"/>
        <v>1</v>
      </c>
      <c r="DV471" s="14">
        <f t="shared" si="354"/>
        <v>2</v>
      </c>
      <c r="DW471" s="14">
        <f t="shared" si="359"/>
        <v>129</v>
      </c>
      <c r="DX471" s="14" t="str">
        <f t="shared" si="360"/>
        <v>AtkExt</v>
      </c>
      <c r="DY471" s="14">
        <f t="shared" si="361"/>
        <v>229</v>
      </c>
      <c r="DZ471" s="14">
        <f t="shared" si="362"/>
        <v>11.39</v>
      </c>
      <c r="EA471" s="14" t="str">
        <f t="shared" si="363"/>
        <v>DefExt</v>
      </c>
      <c r="EB471" s="14">
        <f t="shared" si="364"/>
        <v>143</v>
      </c>
      <c r="EC471" s="14">
        <f t="shared" si="365"/>
        <v>7.23</v>
      </c>
      <c r="ED471" s="14">
        <f t="shared" si="366"/>
        <v>23</v>
      </c>
      <c r="EE471" s="14">
        <f t="shared" si="367"/>
        <v>5</v>
      </c>
      <c r="EF471" s="14">
        <f t="shared" si="368"/>
        <v>26</v>
      </c>
      <c r="EG471" s="25" t="s">
        <v>509</v>
      </c>
      <c r="EH471" s="14">
        <f t="shared" si="369"/>
        <v>300</v>
      </c>
    </row>
    <row r="472" spans="100:138" ht="16.5" x14ac:dyDescent="0.2">
      <c r="CV472" s="13">
        <v>468</v>
      </c>
      <c r="CW472" s="14">
        <f t="shared" si="335"/>
        <v>64</v>
      </c>
      <c r="CX472" s="14">
        <f t="shared" si="336"/>
        <v>2</v>
      </c>
      <c r="CY472" s="14">
        <f t="shared" si="337"/>
        <v>8</v>
      </c>
      <c r="CZ472" s="14">
        <f t="shared" si="338"/>
        <v>6</v>
      </c>
      <c r="DA472" s="14">
        <f t="shared" si="339"/>
        <v>2063028</v>
      </c>
      <c r="DB472" s="13" t="str">
        <f t="shared" si="340"/>
        <v>110级守护灵紫色-戒指</v>
      </c>
      <c r="DC472" s="14">
        <f t="shared" si="341"/>
        <v>2</v>
      </c>
      <c r="DD472" s="14">
        <f t="shared" si="342"/>
        <v>3</v>
      </c>
      <c r="DE472" s="14">
        <f t="shared" si="343"/>
        <v>80</v>
      </c>
      <c r="DF472" s="14">
        <f t="shared" si="344"/>
        <v>80</v>
      </c>
      <c r="DG472" s="14">
        <f t="shared" si="345"/>
        <v>8</v>
      </c>
      <c r="DH472" s="14" t="str">
        <f t="shared" si="346"/>
        <v/>
      </c>
      <c r="DI472" s="14">
        <f t="shared" si="355"/>
        <v>199</v>
      </c>
      <c r="DJ472" s="14">
        <f t="shared" si="347"/>
        <v>229</v>
      </c>
      <c r="DK472" s="14">
        <f t="shared" si="348"/>
        <v>0</v>
      </c>
      <c r="DL472" s="14">
        <f t="shared" si="349"/>
        <v>2855</v>
      </c>
      <c r="DM472" s="14">
        <f t="shared" si="350"/>
        <v>11.39</v>
      </c>
      <c r="DN472" s="14">
        <f t="shared" si="351"/>
        <v>0</v>
      </c>
      <c r="DO472" s="14">
        <f t="shared" si="352"/>
        <v>142.80000000000001</v>
      </c>
      <c r="DP472" s="14">
        <f t="shared" si="356"/>
        <v>23</v>
      </c>
      <c r="DQ472" s="14">
        <f t="shared" si="357"/>
        <v>5</v>
      </c>
      <c r="DR472" s="14">
        <f t="shared" si="358"/>
        <v>26</v>
      </c>
      <c r="DU472" s="14">
        <f t="shared" si="353"/>
        <v>1</v>
      </c>
      <c r="DV472" s="14">
        <f t="shared" si="354"/>
        <v>3</v>
      </c>
      <c r="DW472" s="14">
        <f t="shared" si="359"/>
        <v>199</v>
      </c>
      <c r="DX472" s="14" t="str">
        <f t="shared" si="360"/>
        <v>AtkExt</v>
      </c>
      <c r="DY472" s="14">
        <f t="shared" si="361"/>
        <v>229</v>
      </c>
      <c r="DZ472" s="14">
        <f t="shared" si="362"/>
        <v>11.39</v>
      </c>
      <c r="EA472" s="14" t="str">
        <f t="shared" si="363"/>
        <v>HPExt</v>
      </c>
      <c r="EB472" s="14">
        <f t="shared" si="364"/>
        <v>2855</v>
      </c>
      <c r="EC472" s="14">
        <f t="shared" si="365"/>
        <v>142.80000000000001</v>
      </c>
      <c r="ED472" s="14">
        <f t="shared" si="366"/>
        <v>23</v>
      </c>
      <c r="EE472" s="14">
        <f t="shared" si="367"/>
        <v>5</v>
      </c>
      <c r="EF472" s="14">
        <f t="shared" si="368"/>
        <v>26</v>
      </c>
      <c r="EG472" s="25" t="s">
        <v>509</v>
      </c>
      <c r="EH472" s="14">
        <f t="shared" si="369"/>
        <v>300</v>
      </c>
    </row>
    <row r="473" spans="100:138" ht="16.5" x14ac:dyDescent="0.2">
      <c r="CV473" s="13">
        <v>469</v>
      </c>
      <c r="CW473" s="14">
        <f t="shared" si="335"/>
        <v>65</v>
      </c>
      <c r="CX473" s="14">
        <f t="shared" si="336"/>
        <v>1</v>
      </c>
      <c r="CY473" s="14">
        <f t="shared" si="337"/>
        <v>1</v>
      </c>
      <c r="CZ473" s="14">
        <f t="shared" si="338"/>
        <v>6</v>
      </c>
      <c r="DA473" s="14">
        <f t="shared" si="339"/>
        <v>2064011</v>
      </c>
      <c r="DB473" s="13" t="str">
        <f t="shared" si="340"/>
        <v>110级寄灵人橙色-武器</v>
      </c>
      <c r="DC473" s="14">
        <f t="shared" si="341"/>
        <v>1</v>
      </c>
      <c r="DD473" s="14">
        <f t="shared" si="342"/>
        <v>4</v>
      </c>
      <c r="DE473" s="14">
        <f t="shared" si="343"/>
        <v>110</v>
      </c>
      <c r="DF473" s="14">
        <f t="shared" si="344"/>
        <v>110</v>
      </c>
      <c r="DG473" s="14">
        <f t="shared" si="345"/>
        <v>1</v>
      </c>
      <c r="DH473" s="14" t="str">
        <f t="shared" si="346"/>
        <v/>
      </c>
      <c r="DI473" s="14">
        <f t="shared" si="355"/>
        <v>382</v>
      </c>
      <c r="DJ473" s="14">
        <f t="shared" si="347"/>
        <v>1482</v>
      </c>
      <c r="DK473" s="14">
        <f t="shared" si="348"/>
        <v>0</v>
      </c>
      <c r="DL473" s="14">
        <f t="shared" si="349"/>
        <v>0</v>
      </c>
      <c r="DM473" s="14">
        <f t="shared" si="350"/>
        <v>76.5</v>
      </c>
      <c r="DN473" s="14">
        <f t="shared" si="351"/>
        <v>0</v>
      </c>
      <c r="DO473" s="14">
        <f t="shared" si="352"/>
        <v>0</v>
      </c>
      <c r="DP473" s="14">
        <f t="shared" si="356"/>
        <v>24</v>
      </c>
      <c r="DQ473" s="14">
        <f t="shared" si="357"/>
        <v>6</v>
      </c>
      <c r="DR473" s="14">
        <f t="shared" si="358"/>
        <v>16</v>
      </c>
      <c r="DU473" s="14">
        <f t="shared" si="353"/>
        <v>1</v>
      </c>
      <c r="DV473" s="14">
        <f t="shared" si="354"/>
        <v>0</v>
      </c>
      <c r="DW473" s="14">
        <f t="shared" si="359"/>
        <v>382</v>
      </c>
      <c r="DX473" s="14" t="str">
        <f t="shared" si="360"/>
        <v>AtkExt</v>
      </c>
      <c r="DY473" s="14">
        <f t="shared" si="361"/>
        <v>1482</v>
      </c>
      <c r="DZ473" s="14">
        <f t="shared" si="362"/>
        <v>76.5</v>
      </c>
      <c r="EA473" s="14" t="str">
        <f t="shared" si="363"/>
        <v/>
      </c>
      <c r="EB473" s="14" t="str">
        <f t="shared" si="364"/>
        <v/>
      </c>
      <c r="EC473" s="14" t="str">
        <f t="shared" si="365"/>
        <v/>
      </c>
      <c r="ED473" s="14">
        <f t="shared" si="366"/>
        <v>24</v>
      </c>
      <c r="EE473" s="14">
        <f t="shared" si="367"/>
        <v>6</v>
      </c>
      <c r="EF473" s="14">
        <f t="shared" si="368"/>
        <v>16</v>
      </c>
      <c r="EG473" s="25" t="s">
        <v>509</v>
      </c>
      <c r="EH473" s="14">
        <f t="shared" si="369"/>
        <v>600</v>
      </c>
    </row>
    <row r="474" spans="100:138" ht="16.5" x14ac:dyDescent="0.2">
      <c r="CV474" s="13">
        <v>470</v>
      </c>
      <c r="CW474" s="14">
        <f t="shared" si="335"/>
        <v>65</v>
      </c>
      <c r="CX474" s="14">
        <f t="shared" si="336"/>
        <v>1</v>
      </c>
      <c r="CY474" s="14">
        <f t="shared" si="337"/>
        <v>2</v>
      </c>
      <c r="CZ474" s="14">
        <f t="shared" si="338"/>
        <v>6</v>
      </c>
      <c r="DA474" s="14">
        <f t="shared" si="339"/>
        <v>2064012</v>
      </c>
      <c r="DB474" s="13" t="str">
        <f t="shared" si="340"/>
        <v>110级寄灵人橙色-头盔</v>
      </c>
      <c r="DC474" s="14">
        <f t="shared" si="341"/>
        <v>1</v>
      </c>
      <c r="DD474" s="14">
        <f t="shared" si="342"/>
        <v>4</v>
      </c>
      <c r="DE474" s="14">
        <f t="shared" si="343"/>
        <v>110</v>
      </c>
      <c r="DF474" s="14">
        <f t="shared" si="344"/>
        <v>110</v>
      </c>
      <c r="DG474" s="14">
        <f t="shared" si="345"/>
        <v>2</v>
      </c>
      <c r="DH474" s="14" t="str">
        <f t="shared" si="346"/>
        <v/>
      </c>
      <c r="DI474" s="14">
        <f t="shared" si="355"/>
        <v>192</v>
      </c>
      <c r="DJ474" s="14">
        <f t="shared" si="347"/>
        <v>0</v>
      </c>
      <c r="DK474" s="14">
        <f t="shared" si="348"/>
        <v>372</v>
      </c>
      <c r="DL474" s="14">
        <f t="shared" si="349"/>
        <v>0</v>
      </c>
      <c r="DM474" s="14">
        <f t="shared" si="350"/>
        <v>0</v>
      </c>
      <c r="DN474" s="14">
        <f t="shared" si="351"/>
        <v>19.2</v>
      </c>
      <c r="DO474" s="14">
        <f t="shared" si="352"/>
        <v>0</v>
      </c>
      <c r="DP474" s="14">
        <f t="shared" si="356"/>
        <v>24</v>
      </c>
      <c r="DQ474" s="14">
        <f t="shared" si="357"/>
        <v>6</v>
      </c>
      <c r="DR474" s="14">
        <f t="shared" si="358"/>
        <v>16</v>
      </c>
      <c r="DU474" s="14">
        <f t="shared" si="353"/>
        <v>2</v>
      </c>
      <c r="DV474" s="14">
        <f t="shared" si="354"/>
        <v>0</v>
      </c>
      <c r="DW474" s="14">
        <f t="shared" si="359"/>
        <v>192</v>
      </c>
      <c r="DX474" s="14" t="str">
        <f t="shared" si="360"/>
        <v>DefExt</v>
      </c>
      <c r="DY474" s="14">
        <f t="shared" si="361"/>
        <v>372</v>
      </c>
      <c r="DZ474" s="14">
        <f t="shared" si="362"/>
        <v>19.2</v>
      </c>
      <c r="EA474" s="14" t="str">
        <f t="shared" si="363"/>
        <v/>
      </c>
      <c r="EB474" s="14" t="str">
        <f t="shared" si="364"/>
        <v/>
      </c>
      <c r="EC474" s="14" t="str">
        <f t="shared" si="365"/>
        <v/>
      </c>
      <c r="ED474" s="14">
        <f t="shared" si="366"/>
        <v>24</v>
      </c>
      <c r="EE474" s="14">
        <f t="shared" si="367"/>
        <v>6</v>
      </c>
      <c r="EF474" s="14">
        <f t="shared" si="368"/>
        <v>16</v>
      </c>
      <c r="EG474" s="25" t="s">
        <v>509</v>
      </c>
      <c r="EH474" s="14">
        <f t="shared" si="369"/>
        <v>600</v>
      </c>
    </row>
    <row r="475" spans="100:138" ht="16.5" x14ac:dyDescent="0.2">
      <c r="CV475" s="13">
        <v>471</v>
      </c>
      <c r="CW475" s="14">
        <f t="shared" si="335"/>
        <v>65</v>
      </c>
      <c r="CX475" s="14">
        <f t="shared" si="336"/>
        <v>1</v>
      </c>
      <c r="CY475" s="14">
        <f t="shared" si="337"/>
        <v>3</v>
      </c>
      <c r="CZ475" s="14">
        <f t="shared" si="338"/>
        <v>6</v>
      </c>
      <c r="DA475" s="14">
        <f t="shared" si="339"/>
        <v>2064013</v>
      </c>
      <c r="DB475" s="13" t="str">
        <f t="shared" si="340"/>
        <v>110级寄灵人橙色-肩甲</v>
      </c>
      <c r="DC475" s="14">
        <f t="shared" si="341"/>
        <v>1</v>
      </c>
      <c r="DD475" s="14">
        <f t="shared" si="342"/>
        <v>4</v>
      </c>
      <c r="DE475" s="14">
        <f t="shared" si="343"/>
        <v>110</v>
      </c>
      <c r="DF475" s="14">
        <f t="shared" si="344"/>
        <v>110</v>
      </c>
      <c r="DG475" s="14">
        <f t="shared" si="345"/>
        <v>3</v>
      </c>
      <c r="DH475" s="14" t="str">
        <f t="shared" si="346"/>
        <v/>
      </c>
      <c r="DI475" s="14">
        <f t="shared" si="355"/>
        <v>191</v>
      </c>
      <c r="DJ475" s="14">
        <f t="shared" si="347"/>
        <v>0</v>
      </c>
      <c r="DK475" s="14">
        <f t="shared" si="348"/>
        <v>186</v>
      </c>
      <c r="DL475" s="14">
        <f t="shared" si="349"/>
        <v>1853</v>
      </c>
      <c r="DM475" s="14">
        <f t="shared" si="350"/>
        <v>0</v>
      </c>
      <c r="DN475" s="14">
        <f t="shared" si="351"/>
        <v>9.6</v>
      </c>
      <c r="DO475" s="14">
        <f t="shared" si="352"/>
        <v>95.48</v>
      </c>
      <c r="DP475" s="14">
        <f t="shared" si="356"/>
        <v>24</v>
      </c>
      <c r="DQ475" s="14">
        <f t="shared" si="357"/>
        <v>6</v>
      </c>
      <c r="DR475" s="14">
        <f t="shared" si="358"/>
        <v>16</v>
      </c>
      <c r="DU475" s="14">
        <f t="shared" si="353"/>
        <v>2</v>
      </c>
      <c r="DV475" s="14">
        <f t="shared" si="354"/>
        <v>3</v>
      </c>
      <c r="DW475" s="14">
        <f t="shared" si="359"/>
        <v>191</v>
      </c>
      <c r="DX475" s="14" t="str">
        <f t="shared" si="360"/>
        <v>DefExt</v>
      </c>
      <c r="DY475" s="14">
        <f t="shared" si="361"/>
        <v>186</v>
      </c>
      <c r="DZ475" s="14">
        <f t="shared" si="362"/>
        <v>9.6</v>
      </c>
      <c r="EA475" s="14" t="str">
        <f t="shared" si="363"/>
        <v>HPExt</v>
      </c>
      <c r="EB475" s="14">
        <f t="shared" si="364"/>
        <v>1853</v>
      </c>
      <c r="EC475" s="14">
        <f t="shared" si="365"/>
        <v>95.48</v>
      </c>
      <c r="ED475" s="14">
        <f t="shared" si="366"/>
        <v>24</v>
      </c>
      <c r="EE475" s="14">
        <f t="shared" si="367"/>
        <v>6</v>
      </c>
      <c r="EF475" s="14">
        <f t="shared" si="368"/>
        <v>16</v>
      </c>
      <c r="EG475" s="25" t="s">
        <v>509</v>
      </c>
      <c r="EH475" s="14">
        <f t="shared" si="369"/>
        <v>600</v>
      </c>
    </row>
    <row r="476" spans="100:138" ht="16.5" x14ac:dyDescent="0.2">
      <c r="CV476" s="13">
        <v>472</v>
      </c>
      <c r="CW476" s="14">
        <f t="shared" si="335"/>
        <v>65</v>
      </c>
      <c r="CX476" s="14">
        <f t="shared" si="336"/>
        <v>1</v>
      </c>
      <c r="CY476" s="14">
        <f t="shared" si="337"/>
        <v>4</v>
      </c>
      <c r="CZ476" s="14">
        <f t="shared" si="338"/>
        <v>6</v>
      </c>
      <c r="DA476" s="14">
        <f t="shared" si="339"/>
        <v>2064014</v>
      </c>
      <c r="DB476" s="13" t="str">
        <f t="shared" si="340"/>
        <v>110级寄灵人橙色-衣服</v>
      </c>
      <c r="DC476" s="14">
        <f t="shared" si="341"/>
        <v>1</v>
      </c>
      <c r="DD476" s="14">
        <f t="shared" si="342"/>
        <v>4</v>
      </c>
      <c r="DE476" s="14">
        <f t="shared" si="343"/>
        <v>110</v>
      </c>
      <c r="DF476" s="14">
        <f t="shared" si="344"/>
        <v>110</v>
      </c>
      <c r="DG476" s="14">
        <f t="shared" si="345"/>
        <v>4</v>
      </c>
      <c r="DH476" s="14" t="str">
        <f t="shared" si="346"/>
        <v/>
      </c>
      <c r="DI476" s="14">
        <f t="shared" si="355"/>
        <v>192</v>
      </c>
      <c r="DJ476" s="14">
        <f t="shared" si="347"/>
        <v>0</v>
      </c>
      <c r="DK476" s="14">
        <f t="shared" si="348"/>
        <v>372</v>
      </c>
      <c r="DL476" s="14">
        <f t="shared" si="349"/>
        <v>0</v>
      </c>
      <c r="DM476" s="14">
        <f t="shared" si="350"/>
        <v>0</v>
      </c>
      <c r="DN476" s="14">
        <f t="shared" si="351"/>
        <v>19.2</v>
      </c>
      <c r="DO476" s="14">
        <f t="shared" si="352"/>
        <v>0</v>
      </c>
      <c r="DP476" s="14">
        <f t="shared" si="356"/>
        <v>24</v>
      </c>
      <c r="DQ476" s="14">
        <f t="shared" si="357"/>
        <v>6</v>
      </c>
      <c r="DR476" s="14">
        <f t="shared" si="358"/>
        <v>16</v>
      </c>
      <c r="DU476" s="14">
        <f t="shared" si="353"/>
        <v>2</v>
      </c>
      <c r="DV476" s="14">
        <f t="shared" si="354"/>
        <v>0</v>
      </c>
      <c r="DW476" s="14">
        <f t="shared" si="359"/>
        <v>192</v>
      </c>
      <c r="DX476" s="14" t="str">
        <f t="shared" si="360"/>
        <v>DefExt</v>
      </c>
      <c r="DY476" s="14">
        <f t="shared" si="361"/>
        <v>372</v>
      </c>
      <c r="DZ476" s="14">
        <f t="shared" si="362"/>
        <v>19.2</v>
      </c>
      <c r="EA476" s="14" t="str">
        <f t="shared" si="363"/>
        <v/>
      </c>
      <c r="EB476" s="14" t="str">
        <f t="shared" si="364"/>
        <v/>
      </c>
      <c r="EC476" s="14" t="str">
        <f t="shared" si="365"/>
        <v/>
      </c>
      <c r="ED476" s="14">
        <f t="shared" si="366"/>
        <v>24</v>
      </c>
      <c r="EE476" s="14">
        <f t="shared" si="367"/>
        <v>6</v>
      </c>
      <c r="EF476" s="14">
        <f t="shared" si="368"/>
        <v>16</v>
      </c>
      <c r="EG476" s="25" t="s">
        <v>509</v>
      </c>
      <c r="EH476" s="14">
        <f t="shared" si="369"/>
        <v>600</v>
      </c>
    </row>
    <row r="477" spans="100:138" ht="16.5" x14ac:dyDescent="0.2">
      <c r="CV477" s="13">
        <v>473</v>
      </c>
      <c r="CW477" s="14">
        <f t="shared" si="335"/>
        <v>65</v>
      </c>
      <c r="CX477" s="14">
        <f t="shared" si="336"/>
        <v>1</v>
      </c>
      <c r="CY477" s="14">
        <f t="shared" si="337"/>
        <v>5</v>
      </c>
      <c r="CZ477" s="14">
        <f t="shared" si="338"/>
        <v>6</v>
      </c>
      <c r="DA477" s="14">
        <f t="shared" si="339"/>
        <v>2064015</v>
      </c>
      <c r="DB477" s="13" t="str">
        <f t="shared" si="340"/>
        <v>110级寄灵人橙色-鞋子</v>
      </c>
      <c r="DC477" s="14">
        <f t="shared" si="341"/>
        <v>1</v>
      </c>
      <c r="DD477" s="14">
        <f t="shared" si="342"/>
        <v>4</v>
      </c>
      <c r="DE477" s="14">
        <f t="shared" si="343"/>
        <v>110</v>
      </c>
      <c r="DF477" s="14">
        <f t="shared" si="344"/>
        <v>110</v>
      </c>
      <c r="DG477" s="14">
        <f t="shared" si="345"/>
        <v>5</v>
      </c>
      <c r="DH477" s="14" t="str">
        <f t="shared" si="346"/>
        <v/>
      </c>
      <c r="DI477" s="14">
        <f t="shared" si="355"/>
        <v>190</v>
      </c>
      <c r="DJ477" s="14">
        <f t="shared" si="347"/>
        <v>0</v>
      </c>
      <c r="DK477" s="14">
        <f t="shared" si="348"/>
        <v>0</v>
      </c>
      <c r="DL477" s="14">
        <f t="shared" si="349"/>
        <v>3705</v>
      </c>
      <c r="DM477" s="14">
        <f t="shared" si="350"/>
        <v>0</v>
      </c>
      <c r="DN477" s="14">
        <f t="shared" si="351"/>
        <v>0</v>
      </c>
      <c r="DO477" s="14">
        <f t="shared" si="352"/>
        <v>190.95</v>
      </c>
      <c r="DP477" s="14">
        <f t="shared" si="356"/>
        <v>24</v>
      </c>
      <c r="DQ477" s="14">
        <f t="shared" si="357"/>
        <v>6</v>
      </c>
      <c r="DR477" s="14">
        <f t="shared" si="358"/>
        <v>16</v>
      </c>
      <c r="DU477" s="14">
        <f t="shared" si="353"/>
        <v>3</v>
      </c>
      <c r="DV477" s="14">
        <f t="shared" si="354"/>
        <v>0</v>
      </c>
      <c r="DW477" s="14">
        <f t="shared" si="359"/>
        <v>190</v>
      </c>
      <c r="DX477" s="14" t="str">
        <f t="shared" si="360"/>
        <v>HPExt</v>
      </c>
      <c r="DY477" s="14">
        <f t="shared" si="361"/>
        <v>3705</v>
      </c>
      <c r="DZ477" s="14">
        <f t="shared" si="362"/>
        <v>190.95</v>
      </c>
      <c r="EA477" s="14" t="str">
        <f t="shared" si="363"/>
        <v/>
      </c>
      <c r="EB477" s="14" t="str">
        <f t="shared" si="364"/>
        <v/>
      </c>
      <c r="EC477" s="14" t="str">
        <f t="shared" si="365"/>
        <v/>
      </c>
      <c r="ED477" s="14">
        <f t="shared" si="366"/>
        <v>24</v>
      </c>
      <c r="EE477" s="14">
        <f t="shared" si="367"/>
        <v>6</v>
      </c>
      <c r="EF477" s="14">
        <f t="shared" si="368"/>
        <v>16</v>
      </c>
      <c r="EG477" s="25" t="s">
        <v>509</v>
      </c>
      <c r="EH477" s="14">
        <f t="shared" si="369"/>
        <v>600</v>
      </c>
    </row>
    <row r="478" spans="100:138" ht="16.5" x14ac:dyDescent="0.2">
      <c r="CV478" s="13">
        <v>474</v>
      </c>
      <c r="CW478" s="14">
        <f t="shared" si="335"/>
        <v>65</v>
      </c>
      <c r="CX478" s="14">
        <f t="shared" si="336"/>
        <v>1</v>
      </c>
      <c r="CY478" s="14">
        <f t="shared" si="337"/>
        <v>6</v>
      </c>
      <c r="CZ478" s="14">
        <f t="shared" si="338"/>
        <v>6</v>
      </c>
      <c r="DA478" s="14">
        <f t="shared" si="339"/>
        <v>2064016</v>
      </c>
      <c r="DB478" s="13" t="str">
        <f t="shared" si="340"/>
        <v>110级寄灵人橙色-护手</v>
      </c>
      <c r="DC478" s="14">
        <f t="shared" si="341"/>
        <v>1</v>
      </c>
      <c r="DD478" s="14">
        <f t="shared" si="342"/>
        <v>4</v>
      </c>
      <c r="DE478" s="14">
        <f t="shared" si="343"/>
        <v>110</v>
      </c>
      <c r="DF478" s="14">
        <f t="shared" si="344"/>
        <v>110</v>
      </c>
      <c r="DG478" s="14">
        <f t="shared" si="345"/>
        <v>6</v>
      </c>
      <c r="DH478" s="14" t="str">
        <f t="shared" si="346"/>
        <v/>
      </c>
      <c r="DI478" s="14">
        <f t="shared" si="355"/>
        <v>190</v>
      </c>
      <c r="DJ478" s="14">
        <f t="shared" si="347"/>
        <v>0</v>
      </c>
      <c r="DK478" s="14">
        <f t="shared" si="348"/>
        <v>0</v>
      </c>
      <c r="DL478" s="14">
        <f t="shared" si="349"/>
        <v>3705</v>
      </c>
      <c r="DM478" s="14">
        <f t="shared" si="350"/>
        <v>0</v>
      </c>
      <c r="DN478" s="14">
        <f t="shared" si="351"/>
        <v>0</v>
      </c>
      <c r="DO478" s="14">
        <f t="shared" si="352"/>
        <v>190.95</v>
      </c>
      <c r="DP478" s="14">
        <f t="shared" si="356"/>
        <v>24</v>
      </c>
      <c r="DQ478" s="14">
        <f t="shared" si="357"/>
        <v>6</v>
      </c>
      <c r="DR478" s="14">
        <f t="shared" si="358"/>
        <v>16</v>
      </c>
      <c r="DU478" s="14">
        <f t="shared" si="353"/>
        <v>3</v>
      </c>
      <c r="DV478" s="14">
        <f t="shared" si="354"/>
        <v>0</v>
      </c>
      <c r="DW478" s="14">
        <f t="shared" si="359"/>
        <v>190</v>
      </c>
      <c r="DX478" s="14" t="str">
        <f t="shared" si="360"/>
        <v>HPExt</v>
      </c>
      <c r="DY478" s="14">
        <f t="shared" si="361"/>
        <v>3705</v>
      </c>
      <c r="DZ478" s="14">
        <f t="shared" si="362"/>
        <v>190.95</v>
      </c>
      <c r="EA478" s="14" t="str">
        <f t="shared" si="363"/>
        <v/>
      </c>
      <c r="EB478" s="14" t="str">
        <f t="shared" si="364"/>
        <v/>
      </c>
      <c r="EC478" s="14" t="str">
        <f t="shared" si="365"/>
        <v/>
      </c>
      <c r="ED478" s="14">
        <f t="shared" si="366"/>
        <v>24</v>
      </c>
      <c r="EE478" s="14">
        <f t="shared" si="367"/>
        <v>6</v>
      </c>
      <c r="EF478" s="14">
        <f t="shared" si="368"/>
        <v>16</v>
      </c>
      <c r="EG478" s="25" t="s">
        <v>509</v>
      </c>
      <c r="EH478" s="14">
        <f t="shared" si="369"/>
        <v>600</v>
      </c>
    </row>
    <row r="479" spans="100:138" ht="16.5" x14ac:dyDescent="0.2">
      <c r="CV479" s="13">
        <v>475</v>
      </c>
      <c r="CW479" s="14">
        <f t="shared" si="335"/>
        <v>65</v>
      </c>
      <c r="CX479" s="14">
        <f t="shared" si="336"/>
        <v>1</v>
      </c>
      <c r="CY479" s="14">
        <f t="shared" si="337"/>
        <v>7</v>
      </c>
      <c r="CZ479" s="14">
        <f t="shared" si="338"/>
        <v>6</v>
      </c>
      <c r="DA479" s="14">
        <f t="shared" si="339"/>
        <v>2064017</v>
      </c>
      <c r="DB479" s="13" t="str">
        <f t="shared" si="340"/>
        <v>110级寄灵人橙色-项链</v>
      </c>
      <c r="DC479" s="14">
        <f t="shared" si="341"/>
        <v>1</v>
      </c>
      <c r="DD479" s="14">
        <f t="shared" si="342"/>
        <v>4</v>
      </c>
      <c r="DE479" s="14">
        <f t="shared" si="343"/>
        <v>110</v>
      </c>
      <c r="DF479" s="14">
        <f t="shared" si="344"/>
        <v>110</v>
      </c>
      <c r="DG479" s="14">
        <f t="shared" si="345"/>
        <v>7</v>
      </c>
      <c r="DH479" s="14" t="str">
        <f t="shared" si="346"/>
        <v/>
      </c>
      <c r="DI479" s="14">
        <f t="shared" si="355"/>
        <v>287</v>
      </c>
      <c r="DJ479" s="14">
        <f t="shared" si="347"/>
        <v>494</v>
      </c>
      <c r="DK479" s="14">
        <f t="shared" si="348"/>
        <v>310</v>
      </c>
      <c r="DL479" s="14">
        <f t="shared" si="349"/>
        <v>0</v>
      </c>
      <c r="DM479" s="14">
        <f t="shared" si="350"/>
        <v>25.5</v>
      </c>
      <c r="DN479" s="14">
        <f t="shared" si="351"/>
        <v>16</v>
      </c>
      <c r="DO479" s="14">
        <f t="shared" si="352"/>
        <v>0</v>
      </c>
      <c r="DP479" s="14">
        <f t="shared" si="356"/>
        <v>24</v>
      </c>
      <c r="DQ479" s="14">
        <f t="shared" si="357"/>
        <v>6</v>
      </c>
      <c r="DR479" s="14">
        <f t="shared" si="358"/>
        <v>16</v>
      </c>
      <c r="DU479" s="14">
        <f t="shared" si="353"/>
        <v>1</v>
      </c>
      <c r="DV479" s="14">
        <f t="shared" si="354"/>
        <v>2</v>
      </c>
      <c r="DW479" s="14">
        <f t="shared" si="359"/>
        <v>287</v>
      </c>
      <c r="DX479" s="14" t="str">
        <f t="shared" si="360"/>
        <v>AtkExt</v>
      </c>
      <c r="DY479" s="14">
        <f t="shared" si="361"/>
        <v>494</v>
      </c>
      <c r="DZ479" s="14">
        <f t="shared" si="362"/>
        <v>25.5</v>
      </c>
      <c r="EA479" s="14" t="str">
        <f t="shared" si="363"/>
        <v>DefExt</v>
      </c>
      <c r="EB479" s="14">
        <f t="shared" si="364"/>
        <v>310</v>
      </c>
      <c r="EC479" s="14">
        <f t="shared" si="365"/>
        <v>16</v>
      </c>
      <c r="ED479" s="14">
        <f t="shared" si="366"/>
        <v>24</v>
      </c>
      <c r="EE479" s="14">
        <f t="shared" si="367"/>
        <v>6</v>
      </c>
      <c r="EF479" s="14">
        <f t="shared" si="368"/>
        <v>16</v>
      </c>
      <c r="EG479" s="25" t="s">
        <v>509</v>
      </c>
      <c r="EH479" s="14">
        <f t="shared" si="369"/>
        <v>600</v>
      </c>
    </row>
    <row r="480" spans="100:138" ht="16.5" x14ac:dyDescent="0.2">
      <c r="CV480" s="13">
        <v>476</v>
      </c>
      <c r="CW480" s="14">
        <f t="shared" si="335"/>
        <v>65</v>
      </c>
      <c r="CX480" s="14">
        <f t="shared" si="336"/>
        <v>1</v>
      </c>
      <c r="CY480" s="14">
        <f t="shared" si="337"/>
        <v>8</v>
      </c>
      <c r="CZ480" s="14">
        <f t="shared" si="338"/>
        <v>6</v>
      </c>
      <c r="DA480" s="14">
        <f t="shared" si="339"/>
        <v>2064018</v>
      </c>
      <c r="DB480" s="13" t="str">
        <f t="shared" si="340"/>
        <v>110级寄灵人橙色-戒指</v>
      </c>
      <c r="DC480" s="14">
        <f t="shared" si="341"/>
        <v>1</v>
      </c>
      <c r="DD480" s="14">
        <f t="shared" si="342"/>
        <v>4</v>
      </c>
      <c r="DE480" s="14">
        <f t="shared" si="343"/>
        <v>110</v>
      </c>
      <c r="DF480" s="14">
        <f t="shared" si="344"/>
        <v>110</v>
      </c>
      <c r="DG480" s="14">
        <f t="shared" si="345"/>
        <v>8</v>
      </c>
      <c r="DH480" s="14" t="str">
        <f t="shared" si="346"/>
        <v/>
      </c>
      <c r="DI480" s="14">
        <f t="shared" si="355"/>
        <v>286</v>
      </c>
      <c r="DJ480" s="14">
        <f t="shared" si="347"/>
        <v>494</v>
      </c>
      <c r="DK480" s="14">
        <f t="shared" si="348"/>
        <v>0</v>
      </c>
      <c r="DL480" s="14">
        <f t="shared" si="349"/>
        <v>3088</v>
      </c>
      <c r="DM480" s="14">
        <f t="shared" si="350"/>
        <v>25.5</v>
      </c>
      <c r="DN480" s="14">
        <f t="shared" si="351"/>
        <v>0</v>
      </c>
      <c r="DO480" s="14">
        <f t="shared" si="352"/>
        <v>159.13</v>
      </c>
      <c r="DP480" s="14">
        <f t="shared" si="356"/>
        <v>24</v>
      </c>
      <c r="DQ480" s="14">
        <f t="shared" si="357"/>
        <v>6</v>
      </c>
      <c r="DR480" s="14">
        <f t="shared" si="358"/>
        <v>16</v>
      </c>
      <c r="DU480" s="14">
        <f t="shared" si="353"/>
        <v>1</v>
      </c>
      <c r="DV480" s="14">
        <f t="shared" si="354"/>
        <v>3</v>
      </c>
      <c r="DW480" s="14">
        <f t="shared" si="359"/>
        <v>286</v>
      </c>
      <c r="DX480" s="14" t="str">
        <f t="shared" si="360"/>
        <v>AtkExt</v>
      </c>
      <c r="DY480" s="14">
        <f t="shared" si="361"/>
        <v>494</v>
      </c>
      <c r="DZ480" s="14">
        <f t="shared" si="362"/>
        <v>25.5</v>
      </c>
      <c r="EA480" s="14" t="str">
        <f t="shared" si="363"/>
        <v>HPExt</v>
      </c>
      <c r="EB480" s="14">
        <f t="shared" si="364"/>
        <v>3088</v>
      </c>
      <c r="EC480" s="14">
        <f t="shared" si="365"/>
        <v>159.13</v>
      </c>
      <c r="ED480" s="14">
        <f t="shared" si="366"/>
        <v>24</v>
      </c>
      <c r="EE480" s="14">
        <f t="shared" si="367"/>
        <v>6</v>
      </c>
      <c r="EF480" s="14">
        <f t="shared" si="368"/>
        <v>16</v>
      </c>
      <c r="EG480" s="25" t="s">
        <v>509</v>
      </c>
      <c r="EH480" s="14">
        <f t="shared" si="369"/>
        <v>600</v>
      </c>
    </row>
    <row r="481" spans="100:138" ht="16.5" x14ac:dyDescent="0.2">
      <c r="CV481" s="13">
        <v>477</v>
      </c>
      <c r="CW481" s="14">
        <f t="shared" si="335"/>
        <v>66</v>
      </c>
      <c r="CX481" s="14">
        <f t="shared" si="336"/>
        <v>2</v>
      </c>
      <c r="CY481" s="14">
        <f t="shared" si="337"/>
        <v>1</v>
      </c>
      <c r="CZ481" s="14">
        <f t="shared" si="338"/>
        <v>6</v>
      </c>
      <c r="DA481" s="14">
        <f t="shared" si="339"/>
        <v>2064021</v>
      </c>
      <c r="DB481" s="13" t="str">
        <f t="shared" si="340"/>
        <v>110级守护灵橙色-武器</v>
      </c>
      <c r="DC481" s="14">
        <f t="shared" si="341"/>
        <v>2</v>
      </c>
      <c r="DD481" s="14">
        <f t="shared" si="342"/>
        <v>4</v>
      </c>
      <c r="DE481" s="14">
        <f t="shared" si="343"/>
        <v>80</v>
      </c>
      <c r="DF481" s="14">
        <f t="shared" si="344"/>
        <v>80</v>
      </c>
      <c r="DG481" s="14">
        <f t="shared" si="345"/>
        <v>1</v>
      </c>
      <c r="DH481" s="14" t="str">
        <f t="shared" si="346"/>
        <v/>
      </c>
      <c r="DI481" s="14">
        <f t="shared" si="355"/>
        <v>201</v>
      </c>
      <c r="DJ481" s="14">
        <f t="shared" si="347"/>
        <v>807</v>
      </c>
      <c r="DK481" s="14">
        <f t="shared" si="348"/>
        <v>0</v>
      </c>
      <c r="DL481" s="14">
        <f t="shared" si="349"/>
        <v>0</v>
      </c>
      <c r="DM481" s="14">
        <f t="shared" si="350"/>
        <v>40.200000000000003</v>
      </c>
      <c r="DN481" s="14">
        <f t="shared" si="351"/>
        <v>0</v>
      </c>
      <c r="DO481" s="14">
        <f t="shared" si="352"/>
        <v>0</v>
      </c>
      <c r="DP481" s="14">
        <f t="shared" si="356"/>
        <v>24</v>
      </c>
      <c r="DQ481" s="14">
        <f t="shared" si="357"/>
        <v>6</v>
      </c>
      <c r="DR481" s="14">
        <f t="shared" si="358"/>
        <v>26</v>
      </c>
      <c r="DU481" s="14">
        <f t="shared" si="353"/>
        <v>1</v>
      </c>
      <c r="DV481" s="14">
        <f t="shared" si="354"/>
        <v>0</v>
      </c>
      <c r="DW481" s="14">
        <f t="shared" si="359"/>
        <v>201</v>
      </c>
      <c r="DX481" s="14" t="str">
        <f t="shared" si="360"/>
        <v>AtkExt</v>
      </c>
      <c r="DY481" s="14">
        <f t="shared" si="361"/>
        <v>807</v>
      </c>
      <c r="DZ481" s="14">
        <f t="shared" si="362"/>
        <v>40.200000000000003</v>
      </c>
      <c r="EA481" s="14" t="str">
        <f t="shared" si="363"/>
        <v/>
      </c>
      <c r="EB481" s="14" t="str">
        <f t="shared" si="364"/>
        <v/>
      </c>
      <c r="EC481" s="14" t="str">
        <f t="shared" si="365"/>
        <v/>
      </c>
      <c r="ED481" s="14">
        <f t="shared" si="366"/>
        <v>24</v>
      </c>
      <c r="EE481" s="14">
        <f t="shared" si="367"/>
        <v>6</v>
      </c>
      <c r="EF481" s="14">
        <f t="shared" si="368"/>
        <v>26</v>
      </c>
      <c r="EG481" s="25" t="s">
        <v>509</v>
      </c>
      <c r="EH481" s="14">
        <f t="shared" si="369"/>
        <v>600</v>
      </c>
    </row>
    <row r="482" spans="100:138" ht="16.5" x14ac:dyDescent="0.2">
      <c r="CV482" s="13">
        <v>478</v>
      </c>
      <c r="CW482" s="14">
        <f t="shared" si="335"/>
        <v>66</v>
      </c>
      <c r="CX482" s="14">
        <f t="shared" si="336"/>
        <v>2</v>
      </c>
      <c r="CY482" s="14">
        <f t="shared" si="337"/>
        <v>2</v>
      </c>
      <c r="CZ482" s="14">
        <f t="shared" si="338"/>
        <v>6</v>
      </c>
      <c r="DA482" s="14">
        <f t="shared" si="339"/>
        <v>2064022</v>
      </c>
      <c r="DB482" s="13" t="str">
        <f t="shared" si="340"/>
        <v>110级守护灵橙色-头盔</v>
      </c>
      <c r="DC482" s="14">
        <f t="shared" si="341"/>
        <v>2</v>
      </c>
      <c r="DD482" s="14">
        <f t="shared" si="342"/>
        <v>4</v>
      </c>
      <c r="DE482" s="14">
        <f t="shared" si="343"/>
        <v>80</v>
      </c>
      <c r="DF482" s="14">
        <f t="shared" si="344"/>
        <v>80</v>
      </c>
      <c r="DG482" s="14">
        <f t="shared" si="345"/>
        <v>2</v>
      </c>
      <c r="DH482" s="14" t="str">
        <f t="shared" si="346"/>
        <v/>
      </c>
      <c r="DI482" s="14">
        <f t="shared" si="355"/>
        <v>102</v>
      </c>
      <c r="DJ482" s="14">
        <f t="shared" si="347"/>
        <v>0</v>
      </c>
      <c r="DK482" s="14">
        <f t="shared" si="348"/>
        <v>203</v>
      </c>
      <c r="DL482" s="14">
        <f t="shared" si="349"/>
        <v>0</v>
      </c>
      <c r="DM482" s="14">
        <f t="shared" si="350"/>
        <v>0</v>
      </c>
      <c r="DN482" s="14">
        <f t="shared" si="351"/>
        <v>10.199999999999999</v>
      </c>
      <c r="DO482" s="14">
        <f t="shared" si="352"/>
        <v>0</v>
      </c>
      <c r="DP482" s="14">
        <f t="shared" si="356"/>
        <v>24</v>
      </c>
      <c r="DQ482" s="14">
        <f t="shared" si="357"/>
        <v>6</v>
      </c>
      <c r="DR482" s="14">
        <f t="shared" si="358"/>
        <v>26</v>
      </c>
      <c r="DU482" s="14">
        <f t="shared" si="353"/>
        <v>2</v>
      </c>
      <c r="DV482" s="14">
        <f t="shared" si="354"/>
        <v>0</v>
      </c>
      <c r="DW482" s="14">
        <f t="shared" si="359"/>
        <v>102</v>
      </c>
      <c r="DX482" s="14" t="str">
        <f t="shared" si="360"/>
        <v>DefExt</v>
      </c>
      <c r="DY482" s="14">
        <f t="shared" si="361"/>
        <v>203</v>
      </c>
      <c r="DZ482" s="14">
        <f t="shared" si="362"/>
        <v>10.199999999999999</v>
      </c>
      <c r="EA482" s="14" t="str">
        <f t="shared" si="363"/>
        <v/>
      </c>
      <c r="EB482" s="14" t="str">
        <f t="shared" si="364"/>
        <v/>
      </c>
      <c r="EC482" s="14" t="str">
        <f t="shared" si="365"/>
        <v/>
      </c>
      <c r="ED482" s="14">
        <f t="shared" si="366"/>
        <v>24</v>
      </c>
      <c r="EE482" s="14">
        <f t="shared" si="367"/>
        <v>6</v>
      </c>
      <c r="EF482" s="14">
        <f t="shared" si="368"/>
        <v>26</v>
      </c>
      <c r="EG482" s="25" t="s">
        <v>509</v>
      </c>
      <c r="EH482" s="14">
        <f t="shared" si="369"/>
        <v>600</v>
      </c>
    </row>
    <row r="483" spans="100:138" ht="16.5" x14ac:dyDescent="0.2">
      <c r="CV483" s="13">
        <v>479</v>
      </c>
      <c r="CW483" s="14">
        <f t="shared" si="335"/>
        <v>66</v>
      </c>
      <c r="CX483" s="14">
        <f t="shared" si="336"/>
        <v>2</v>
      </c>
      <c r="CY483" s="14">
        <f t="shared" si="337"/>
        <v>3</v>
      </c>
      <c r="CZ483" s="14">
        <f t="shared" si="338"/>
        <v>6</v>
      </c>
      <c r="DA483" s="14">
        <f t="shared" si="339"/>
        <v>2064023</v>
      </c>
      <c r="DB483" s="13" t="str">
        <f t="shared" si="340"/>
        <v>110级守护灵橙色-肩甲</v>
      </c>
      <c r="DC483" s="14">
        <f t="shared" si="341"/>
        <v>2</v>
      </c>
      <c r="DD483" s="14">
        <f t="shared" si="342"/>
        <v>4</v>
      </c>
      <c r="DE483" s="14">
        <f t="shared" si="343"/>
        <v>80</v>
      </c>
      <c r="DF483" s="14">
        <f t="shared" si="344"/>
        <v>80</v>
      </c>
      <c r="DG483" s="14">
        <f t="shared" si="345"/>
        <v>3</v>
      </c>
      <c r="DH483" s="14" t="str">
        <f t="shared" si="346"/>
        <v/>
      </c>
      <c r="DI483" s="14">
        <f t="shared" si="355"/>
        <v>151</v>
      </c>
      <c r="DJ483" s="14">
        <f t="shared" si="347"/>
        <v>0</v>
      </c>
      <c r="DK483" s="14">
        <f t="shared" si="348"/>
        <v>101</v>
      </c>
      <c r="DL483" s="14">
        <f t="shared" si="349"/>
        <v>2015</v>
      </c>
      <c r="DM483" s="14">
        <f t="shared" si="350"/>
        <v>0</v>
      </c>
      <c r="DN483" s="14">
        <f t="shared" si="351"/>
        <v>5.0999999999999996</v>
      </c>
      <c r="DO483" s="14">
        <f t="shared" si="352"/>
        <v>100.8</v>
      </c>
      <c r="DP483" s="14">
        <f t="shared" si="356"/>
        <v>24</v>
      </c>
      <c r="DQ483" s="14">
        <f t="shared" si="357"/>
        <v>6</v>
      </c>
      <c r="DR483" s="14">
        <f t="shared" si="358"/>
        <v>26</v>
      </c>
      <c r="DU483" s="14">
        <f t="shared" si="353"/>
        <v>2</v>
      </c>
      <c r="DV483" s="14">
        <f t="shared" si="354"/>
        <v>3</v>
      </c>
      <c r="DW483" s="14">
        <f t="shared" si="359"/>
        <v>151</v>
      </c>
      <c r="DX483" s="14" t="str">
        <f t="shared" si="360"/>
        <v>DefExt</v>
      </c>
      <c r="DY483" s="14">
        <f t="shared" si="361"/>
        <v>101</v>
      </c>
      <c r="DZ483" s="14">
        <f t="shared" si="362"/>
        <v>5.0999999999999996</v>
      </c>
      <c r="EA483" s="14" t="str">
        <f t="shared" si="363"/>
        <v>HPExt</v>
      </c>
      <c r="EB483" s="14">
        <f t="shared" si="364"/>
        <v>2015</v>
      </c>
      <c r="EC483" s="14">
        <f t="shared" si="365"/>
        <v>100.8</v>
      </c>
      <c r="ED483" s="14">
        <f t="shared" si="366"/>
        <v>24</v>
      </c>
      <c r="EE483" s="14">
        <f t="shared" si="367"/>
        <v>6</v>
      </c>
      <c r="EF483" s="14">
        <f t="shared" si="368"/>
        <v>26</v>
      </c>
      <c r="EG483" s="25" t="s">
        <v>509</v>
      </c>
      <c r="EH483" s="14">
        <f t="shared" si="369"/>
        <v>600</v>
      </c>
    </row>
    <row r="484" spans="100:138" ht="16.5" x14ac:dyDescent="0.2">
      <c r="CV484" s="13">
        <v>480</v>
      </c>
      <c r="CW484" s="14">
        <f t="shared" si="335"/>
        <v>66</v>
      </c>
      <c r="CX484" s="14">
        <f t="shared" si="336"/>
        <v>2</v>
      </c>
      <c r="CY484" s="14">
        <f t="shared" si="337"/>
        <v>4</v>
      </c>
      <c r="CZ484" s="14">
        <f t="shared" si="338"/>
        <v>6</v>
      </c>
      <c r="DA484" s="14">
        <f t="shared" si="339"/>
        <v>2064024</v>
      </c>
      <c r="DB484" s="13" t="str">
        <f t="shared" si="340"/>
        <v>110级守护灵橙色-衣服</v>
      </c>
      <c r="DC484" s="14">
        <f t="shared" si="341"/>
        <v>2</v>
      </c>
      <c r="DD484" s="14">
        <f t="shared" si="342"/>
        <v>4</v>
      </c>
      <c r="DE484" s="14">
        <f t="shared" si="343"/>
        <v>80</v>
      </c>
      <c r="DF484" s="14">
        <f t="shared" si="344"/>
        <v>80</v>
      </c>
      <c r="DG484" s="14">
        <f t="shared" si="345"/>
        <v>4</v>
      </c>
      <c r="DH484" s="14" t="str">
        <f t="shared" si="346"/>
        <v/>
      </c>
      <c r="DI484" s="14">
        <f t="shared" si="355"/>
        <v>102</v>
      </c>
      <c r="DJ484" s="14">
        <f t="shared" si="347"/>
        <v>0</v>
      </c>
      <c r="DK484" s="14">
        <f t="shared" si="348"/>
        <v>203</v>
      </c>
      <c r="DL484" s="14">
        <f t="shared" si="349"/>
        <v>0</v>
      </c>
      <c r="DM484" s="14">
        <f t="shared" si="350"/>
        <v>0</v>
      </c>
      <c r="DN484" s="14">
        <f t="shared" si="351"/>
        <v>10.199999999999999</v>
      </c>
      <c r="DO484" s="14">
        <f t="shared" si="352"/>
        <v>0</v>
      </c>
      <c r="DP484" s="14">
        <f t="shared" si="356"/>
        <v>24</v>
      </c>
      <c r="DQ484" s="14">
        <f t="shared" si="357"/>
        <v>6</v>
      </c>
      <c r="DR484" s="14">
        <f t="shared" si="358"/>
        <v>26</v>
      </c>
      <c r="DU484" s="14">
        <f t="shared" si="353"/>
        <v>2</v>
      </c>
      <c r="DV484" s="14">
        <f t="shared" si="354"/>
        <v>0</v>
      </c>
      <c r="DW484" s="14">
        <f t="shared" si="359"/>
        <v>102</v>
      </c>
      <c r="DX484" s="14" t="str">
        <f t="shared" si="360"/>
        <v>DefExt</v>
      </c>
      <c r="DY484" s="14">
        <f t="shared" si="361"/>
        <v>203</v>
      </c>
      <c r="DZ484" s="14">
        <f t="shared" si="362"/>
        <v>10.199999999999999</v>
      </c>
      <c r="EA484" s="14" t="str">
        <f t="shared" si="363"/>
        <v/>
      </c>
      <c r="EB484" s="14" t="str">
        <f t="shared" si="364"/>
        <v/>
      </c>
      <c r="EC484" s="14" t="str">
        <f t="shared" si="365"/>
        <v/>
      </c>
      <c r="ED484" s="14">
        <f t="shared" si="366"/>
        <v>24</v>
      </c>
      <c r="EE484" s="14">
        <f t="shared" si="367"/>
        <v>6</v>
      </c>
      <c r="EF484" s="14">
        <f t="shared" si="368"/>
        <v>26</v>
      </c>
      <c r="EG484" s="25" t="s">
        <v>509</v>
      </c>
      <c r="EH484" s="14">
        <f t="shared" si="369"/>
        <v>600</v>
      </c>
    </row>
    <row r="485" spans="100:138" ht="16.5" x14ac:dyDescent="0.2">
      <c r="CV485" s="13">
        <v>481</v>
      </c>
      <c r="CW485" s="14">
        <f t="shared" si="335"/>
        <v>66</v>
      </c>
      <c r="CX485" s="14">
        <f t="shared" si="336"/>
        <v>2</v>
      </c>
      <c r="CY485" s="14">
        <f t="shared" si="337"/>
        <v>5</v>
      </c>
      <c r="CZ485" s="14">
        <f t="shared" si="338"/>
        <v>6</v>
      </c>
      <c r="DA485" s="14">
        <f t="shared" si="339"/>
        <v>2064025</v>
      </c>
      <c r="DB485" s="13" t="str">
        <f t="shared" si="340"/>
        <v>110级守护灵橙色-鞋子</v>
      </c>
      <c r="DC485" s="14">
        <f t="shared" si="341"/>
        <v>2</v>
      </c>
      <c r="DD485" s="14">
        <f t="shared" si="342"/>
        <v>4</v>
      </c>
      <c r="DE485" s="14">
        <f t="shared" si="343"/>
        <v>80</v>
      </c>
      <c r="DF485" s="14">
        <f t="shared" si="344"/>
        <v>80</v>
      </c>
      <c r="DG485" s="14">
        <f t="shared" si="345"/>
        <v>5</v>
      </c>
      <c r="DH485" s="14" t="str">
        <f t="shared" si="346"/>
        <v/>
      </c>
      <c r="DI485" s="14">
        <f t="shared" si="355"/>
        <v>201</v>
      </c>
      <c r="DJ485" s="14">
        <f t="shared" si="347"/>
        <v>0</v>
      </c>
      <c r="DK485" s="14">
        <f t="shared" si="348"/>
        <v>0</v>
      </c>
      <c r="DL485" s="14">
        <f t="shared" si="349"/>
        <v>4031</v>
      </c>
      <c r="DM485" s="14">
        <f t="shared" si="350"/>
        <v>0</v>
      </c>
      <c r="DN485" s="14">
        <f t="shared" si="351"/>
        <v>0</v>
      </c>
      <c r="DO485" s="14">
        <f t="shared" si="352"/>
        <v>201.6</v>
      </c>
      <c r="DP485" s="14">
        <f t="shared" si="356"/>
        <v>24</v>
      </c>
      <c r="DQ485" s="14">
        <f t="shared" si="357"/>
        <v>6</v>
      </c>
      <c r="DR485" s="14">
        <f t="shared" si="358"/>
        <v>26</v>
      </c>
      <c r="DU485" s="14">
        <f t="shared" si="353"/>
        <v>3</v>
      </c>
      <c r="DV485" s="14">
        <f t="shared" si="354"/>
        <v>0</v>
      </c>
      <c r="DW485" s="14">
        <f t="shared" si="359"/>
        <v>201</v>
      </c>
      <c r="DX485" s="14" t="str">
        <f t="shared" si="360"/>
        <v>HPExt</v>
      </c>
      <c r="DY485" s="14">
        <f t="shared" si="361"/>
        <v>4031</v>
      </c>
      <c r="DZ485" s="14">
        <f t="shared" si="362"/>
        <v>201.6</v>
      </c>
      <c r="EA485" s="14" t="str">
        <f t="shared" si="363"/>
        <v/>
      </c>
      <c r="EB485" s="14" t="str">
        <f t="shared" si="364"/>
        <v/>
      </c>
      <c r="EC485" s="14" t="str">
        <f t="shared" si="365"/>
        <v/>
      </c>
      <c r="ED485" s="14">
        <f t="shared" si="366"/>
        <v>24</v>
      </c>
      <c r="EE485" s="14">
        <f t="shared" si="367"/>
        <v>6</v>
      </c>
      <c r="EF485" s="14">
        <f t="shared" si="368"/>
        <v>26</v>
      </c>
      <c r="EG485" s="25" t="s">
        <v>509</v>
      </c>
      <c r="EH485" s="14">
        <f t="shared" si="369"/>
        <v>600</v>
      </c>
    </row>
    <row r="486" spans="100:138" ht="16.5" x14ac:dyDescent="0.2">
      <c r="CV486" s="13">
        <v>482</v>
      </c>
      <c r="CW486" s="14">
        <f t="shared" si="335"/>
        <v>66</v>
      </c>
      <c r="CX486" s="14">
        <f t="shared" si="336"/>
        <v>2</v>
      </c>
      <c r="CY486" s="14">
        <f t="shared" si="337"/>
        <v>6</v>
      </c>
      <c r="CZ486" s="14">
        <f t="shared" si="338"/>
        <v>6</v>
      </c>
      <c r="DA486" s="14">
        <f t="shared" si="339"/>
        <v>2064026</v>
      </c>
      <c r="DB486" s="13" t="str">
        <f t="shared" si="340"/>
        <v>110级守护灵橙色-护手</v>
      </c>
      <c r="DC486" s="14">
        <f t="shared" si="341"/>
        <v>2</v>
      </c>
      <c r="DD486" s="14">
        <f t="shared" si="342"/>
        <v>4</v>
      </c>
      <c r="DE486" s="14">
        <f t="shared" si="343"/>
        <v>80</v>
      </c>
      <c r="DF486" s="14">
        <f t="shared" si="344"/>
        <v>80</v>
      </c>
      <c r="DG486" s="14">
        <f t="shared" si="345"/>
        <v>6</v>
      </c>
      <c r="DH486" s="14" t="str">
        <f t="shared" si="346"/>
        <v/>
      </c>
      <c r="DI486" s="14">
        <f t="shared" si="355"/>
        <v>201</v>
      </c>
      <c r="DJ486" s="14">
        <f t="shared" si="347"/>
        <v>0</v>
      </c>
      <c r="DK486" s="14">
        <f t="shared" si="348"/>
        <v>0</v>
      </c>
      <c r="DL486" s="14">
        <f t="shared" si="349"/>
        <v>4031</v>
      </c>
      <c r="DM486" s="14">
        <f t="shared" si="350"/>
        <v>0</v>
      </c>
      <c r="DN486" s="14">
        <f t="shared" si="351"/>
        <v>0</v>
      </c>
      <c r="DO486" s="14">
        <f t="shared" si="352"/>
        <v>201.6</v>
      </c>
      <c r="DP486" s="14">
        <f t="shared" si="356"/>
        <v>24</v>
      </c>
      <c r="DQ486" s="14">
        <f t="shared" si="357"/>
        <v>6</v>
      </c>
      <c r="DR486" s="14">
        <f t="shared" si="358"/>
        <v>26</v>
      </c>
      <c r="DU486" s="14">
        <f t="shared" si="353"/>
        <v>3</v>
      </c>
      <c r="DV486" s="14">
        <f t="shared" si="354"/>
        <v>0</v>
      </c>
      <c r="DW486" s="14">
        <f t="shared" si="359"/>
        <v>201</v>
      </c>
      <c r="DX486" s="14" t="str">
        <f t="shared" si="360"/>
        <v>HPExt</v>
      </c>
      <c r="DY486" s="14">
        <f t="shared" si="361"/>
        <v>4031</v>
      </c>
      <c r="DZ486" s="14">
        <f t="shared" si="362"/>
        <v>201.6</v>
      </c>
      <c r="EA486" s="14" t="str">
        <f t="shared" si="363"/>
        <v/>
      </c>
      <c r="EB486" s="14" t="str">
        <f t="shared" si="364"/>
        <v/>
      </c>
      <c r="EC486" s="14" t="str">
        <f t="shared" si="365"/>
        <v/>
      </c>
      <c r="ED486" s="14">
        <f t="shared" si="366"/>
        <v>24</v>
      </c>
      <c r="EE486" s="14">
        <f t="shared" si="367"/>
        <v>6</v>
      </c>
      <c r="EF486" s="14">
        <f t="shared" si="368"/>
        <v>26</v>
      </c>
      <c r="EG486" s="25" t="s">
        <v>509</v>
      </c>
      <c r="EH486" s="14">
        <f t="shared" si="369"/>
        <v>600</v>
      </c>
    </row>
    <row r="487" spans="100:138" ht="16.5" x14ac:dyDescent="0.2">
      <c r="CV487" s="13">
        <v>483</v>
      </c>
      <c r="CW487" s="14">
        <f t="shared" si="335"/>
        <v>66</v>
      </c>
      <c r="CX487" s="14">
        <f t="shared" si="336"/>
        <v>2</v>
      </c>
      <c r="CY487" s="14">
        <f t="shared" si="337"/>
        <v>7</v>
      </c>
      <c r="CZ487" s="14">
        <f t="shared" si="338"/>
        <v>6</v>
      </c>
      <c r="DA487" s="14">
        <f t="shared" si="339"/>
        <v>2064027</v>
      </c>
      <c r="DB487" s="13" t="str">
        <f t="shared" si="340"/>
        <v>110级守护灵橙色-项链</v>
      </c>
      <c r="DC487" s="14">
        <f t="shared" si="341"/>
        <v>2</v>
      </c>
      <c r="DD487" s="14">
        <f t="shared" si="342"/>
        <v>4</v>
      </c>
      <c r="DE487" s="14">
        <f t="shared" si="343"/>
        <v>80</v>
      </c>
      <c r="DF487" s="14">
        <f t="shared" si="344"/>
        <v>80</v>
      </c>
      <c r="DG487" s="14">
        <f t="shared" si="345"/>
        <v>7</v>
      </c>
      <c r="DH487" s="14" t="str">
        <f t="shared" si="346"/>
        <v/>
      </c>
      <c r="DI487" s="14">
        <f t="shared" si="355"/>
        <v>152</v>
      </c>
      <c r="DJ487" s="14">
        <f t="shared" si="347"/>
        <v>269</v>
      </c>
      <c r="DK487" s="14">
        <f t="shared" si="348"/>
        <v>169</v>
      </c>
      <c r="DL487" s="14">
        <f t="shared" si="349"/>
        <v>0</v>
      </c>
      <c r="DM487" s="14">
        <f t="shared" si="350"/>
        <v>13.4</v>
      </c>
      <c r="DN487" s="14">
        <f t="shared" si="351"/>
        <v>8.5</v>
      </c>
      <c r="DO487" s="14">
        <f t="shared" si="352"/>
        <v>0</v>
      </c>
      <c r="DP487" s="14">
        <f t="shared" si="356"/>
        <v>24</v>
      </c>
      <c r="DQ487" s="14">
        <f t="shared" si="357"/>
        <v>6</v>
      </c>
      <c r="DR487" s="14">
        <f t="shared" si="358"/>
        <v>26</v>
      </c>
      <c r="DU487" s="14">
        <f t="shared" si="353"/>
        <v>1</v>
      </c>
      <c r="DV487" s="14">
        <f t="shared" si="354"/>
        <v>2</v>
      </c>
      <c r="DW487" s="14">
        <f t="shared" si="359"/>
        <v>152</v>
      </c>
      <c r="DX487" s="14" t="str">
        <f t="shared" si="360"/>
        <v>AtkExt</v>
      </c>
      <c r="DY487" s="14">
        <f t="shared" si="361"/>
        <v>269</v>
      </c>
      <c r="DZ487" s="14">
        <f t="shared" si="362"/>
        <v>13.4</v>
      </c>
      <c r="EA487" s="14" t="str">
        <f t="shared" si="363"/>
        <v>DefExt</v>
      </c>
      <c r="EB487" s="14">
        <f t="shared" si="364"/>
        <v>169</v>
      </c>
      <c r="EC487" s="14">
        <f t="shared" si="365"/>
        <v>8.5</v>
      </c>
      <c r="ED487" s="14">
        <f t="shared" si="366"/>
        <v>24</v>
      </c>
      <c r="EE487" s="14">
        <f t="shared" si="367"/>
        <v>6</v>
      </c>
      <c r="EF487" s="14">
        <f t="shared" si="368"/>
        <v>26</v>
      </c>
      <c r="EG487" s="25" t="s">
        <v>509</v>
      </c>
      <c r="EH487" s="14">
        <f t="shared" si="369"/>
        <v>600</v>
      </c>
    </row>
    <row r="488" spans="100:138" ht="16.5" x14ac:dyDescent="0.2">
      <c r="CV488" s="13">
        <v>484</v>
      </c>
      <c r="CW488" s="14">
        <f t="shared" si="335"/>
        <v>66</v>
      </c>
      <c r="CX488" s="14">
        <f t="shared" si="336"/>
        <v>2</v>
      </c>
      <c r="CY488" s="14">
        <f t="shared" si="337"/>
        <v>8</v>
      </c>
      <c r="CZ488" s="14">
        <f t="shared" si="338"/>
        <v>6</v>
      </c>
      <c r="DA488" s="14">
        <f t="shared" si="339"/>
        <v>2064028</v>
      </c>
      <c r="DB488" s="13" t="str">
        <f t="shared" si="340"/>
        <v>110级守护灵橙色-戒指</v>
      </c>
      <c r="DC488" s="14">
        <f t="shared" si="341"/>
        <v>2</v>
      </c>
      <c r="DD488" s="14">
        <f t="shared" si="342"/>
        <v>4</v>
      </c>
      <c r="DE488" s="14">
        <f t="shared" si="343"/>
        <v>80</v>
      </c>
      <c r="DF488" s="14">
        <f t="shared" si="344"/>
        <v>80</v>
      </c>
      <c r="DG488" s="14">
        <f t="shared" si="345"/>
        <v>8</v>
      </c>
      <c r="DH488" s="14" t="str">
        <f t="shared" si="346"/>
        <v/>
      </c>
      <c r="DI488" s="14">
        <f t="shared" si="355"/>
        <v>235</v>
      </c>
      <c r="DJ488" s="14">
        <f t="shared" si="347"/>
        <v>269</v>
      </c>
      <c r="DK488" s="14">
        <f t="shared" si="348"/>
        <v>0</v>
      </c>
      <c r="DL488" s="14">
        <f t="shared" si="349"/>
        <v>3359</v>
      </c>
      <c r="DM488" s="14">
        <f t="shared" si="350"/>
        <v>13.4</v>
      </c>
      <c r="DN488" s="14">
        <f t="shared" si="351"/>
        <v>0</v>
      </c>
      <c r="DO488" s="14">
        <f t="shared" si="352"/>
        <v>168</v>
      </c>
      <c r="DP488" s="14">
        <f t="shared" si="356"/>
        <v>24</v>
      </c>
      <c r="DQ488" s="14">
        <f t="shared" si="357"/>
        <v>6</v>
      </c>
      <c r="DR488" s="14">
        <f t="shared" si="358"/>
        <v>26</v>
      </c>
      <c r="DU488" s="14">
        <f t="shared" si="353"/>
        <v>1</v>
      </c>
      <c r="DV488" s="14">
        <f t="shared" si="354"/>
        <v>3</v>
      </c>
      <c r="DW488" s="14">
        <f t="shared" si="359"/>
        <v>235</v>
      </c>
      <c r="DX488" s="14" t="str">
        <f t="shared" si="360"/>
        <v>AtkExt</v>
      </c>
      <c r="DY488" s="14">
        <f t="shared" si="361"/>
        <v>269</v>
      </c>
      <c r="DZ488" s="14">
        <f t="shared" si="362"/>
        <v>13.4</v>
      </c>
      <c r="EA488" s="14" t="str">
        <f t="shared" si="363"/>
        <v>HPExt</v>
      </c>
      <c r="EB488" s="14">
        <f t="shared" si="364"/>
        <v>3359</v>
      </c>
      <c r="EC488" s="14">
        <f t="shared" si="365"/>
        <v>168</v>
      </c>
      <c r="ED488" s="14">
        <f t="shared" si="366"/>
        <v>24</v>
      </c>
      <c r="EE488" s="14">
        <f t="shared" si="367"/>
        <v>6</v>
      </c>
      <c r="EF488" s="14">
        <f t="shared" si="368"/>
        <v>26</v>
      </c>
      <c r="EG488" s="25" t="s">
        <v>509</v>
      </c>
      <c r="EH488" s="14">
        <f t="shared" si="369"/>
        <v>600</v>
      </c>
    </row>
    <row r="489" spans="100:138" ht="16.5" x14ac:dyDescent="0.2">
      <c r="CV489" s="13">
        <v>485</v>
      </c>
      <c r="CW489" s="14">
        <f t="shared" si="335"/>
        <v>67</v>
      </c>
      <c r="CX489" s="14">
        <f t="shared" si="336"/>
        <v>3</v>
      </c>
      <c r="CY489" s="14">
        <f t="shared" si="337"/>
        <v>1</v>
      </c>
      <c r="CZ489" s="14">
        <f t="shared" si="338"/>
        <v>6</v>
      </c>
      <c r="DA489" s="14">
        <f t="shared" si="339"/>
        <v>2064031</v>
      </c>
      <c r="DB489" s="13" t="str">
        <f t="shared" si="340"/>
        <v>110级寄灵人橙色套1-武器</v>
      </c>
      <c r="DC489" s="14">
        <f t="shared" si="341"/>
        <v>1</v>
      </c>
      <c r="DD489" s="14">
        <f t="shared" si="342"/>
        <v>4</v>
      </c>
      <c r="DE489" s="14">
        <f t="shared" si="343"/>
        <v>110</v>
      </c>
      <c r="DF489" s="14">
        <f t="shared" si="344"/>
        <v>110</v>
      </c>
      <c r="DG489" s="14">
        <f t="shared" si="345"/>
        <v>1</v>
      </c>
      <c r="DH489" s="14">
        <f t="shared" si="346"/>
        <v>1061</v>
      </c>
      <c r="DI489" s="14">
        <f t="shared" si="355"/>
        <v>573</v>
      </c>
      <c r="DJ489" s="14">
        <f t="shared" si="347"/>
        <v>1482</v>
      </c>
      <c r="DK489" s="14">
        <f t="shared" si="348"/>
        <v>0</v>
      </c>
      <c r="DL489" s="14">
        <f t="shared" si="349"/>
        <v>0</v>
      </c>
      <c r="DM489" s="14">
        <f t="shared" si="350"/>
        <v>76.5</v>
      </c>
      <c r="DN489" s="14">
        <f t="shared" si="351"/>
        <v>0</v>
      </c>
      <c r="DO489" s="14">
        <f t="shared" si="352"/>
        <v>0</v>
      </c>
      <c r="DP489" s="14">
        <f t="shared" si="356"/>
        <v>24</v>
      </c>
      <c r="DQ489" s="14">
        <f t="shared" si="357"/>
        <v>6</v>
      </c>
      <c r="DR489" s="14">
        <f t="shared" si="358"/>
        <v>16</v>
      </c>
      <c r="DU489" s="14">
        <f t="shared" si="353"/>
        <v>1</v>
      </c>
      <c r="DV489" s="14">
        <f t="shared" si="354"/>
        <v>0</v>
      </c>
      <c r="DW489" s="14">
        <f t="shared" si="359"/>
        <v>573</v>
      </c>
      <c r="DX489" s="14" t="str">
        <f t="shared" si="360"/>
        <v>AtkExt</v>
      </c>
      <c r="DY489" s="14">
        <f t="shared" si="361"/>
        <v>1482</v>
      </c>
      <c r="DZ489" s="14">
        <f t="shared" si="362"/>
        <v>76.5</v>
      </c>
      <c r="EA489" s="14" t="str">
        <f t="shared" si="363"/>
        <v/>
      </c>
      <c r="EB489" s="14" t="str">
        <f t="shared" si="364"/>
        <v/>
      </c>
      <c r="EC489" s="14" t="str">
        <f t="shared" si="365"/>
        <v/>
      </c>
      <c r="ED489" s="14">
        <f t="shared" si="366"/>
        <v>24</v>
      </c>
      <c r="EE489" s="14">
        <f t="shared" si="367"/>
        <v>6</v>
      </c>
      <c r="EF489" s="14">
        <f t="shared" si="368"/>
        <v>16</v>
      </c>
      <c r="EG489" s="25" t="s">
        <v>509</v>
      </c>
      <c r="EH489" s="14">
        <f t="shared" si="369"/>
        <v>600</v>
      </c>
    </row>
    <row r="490" spans="100:138" ht="16.5" x14ac:dyDescent="0.2">
      <c r="CV490" s="13">
        <v>486</v>
      </c>
      <c r="CW490" s="14">
        <f t="shared" si="335"/>
        <v>67</v>
      </c>
      <c r="CX490" s="14">
        <f t="shared" si="336"/>
        <v>3</v>
      </c>
      <c r="CY490" s="14">
        <f t="shared" si="337"/>
        <v>2</v>
      </c>
      <c r="CZ490" s="14">
        <f t="shared" si="338"/>
        <v>6</v>
      </c>
      <c r="DA490" s="14">
        <f t="shared" si="339"/>
        <v>2064032</v>
      </c>
      <c r="DB490" s="13" t="str">
        <f t="shared" si="340"/>
        <v>110级寄灵人橙色套1-头盔</v>
      </c>
      <c r="DC490" s="14">
        <f t="shared" si="341"/>
        <v>1</v>
      </c>
      <c r="DD490" s="14">
        <f t="shared" si="342"/>
        <v>4</v>
      </c>
      <c r="DE490" s="14">
        <f t="shared" si="343"/>
        <v>110</v>
      </c>
      <c r="DF490" s="14">
        <f t="shared" si="344"/>
        <v>110</v>
      </c>
      <c r="DG490" s="14">
        <f t="shared" si="345"/>
        <v>2</v>
      </c>
      <c r="DH490" s="14">
        <f t="shared" si="346"/>
        <v>1061</v>
      </c>
      <c r="DI490" s="14">
        <f t="shared" si="355"/>
        <v>288</v>
      </c>
      <c r="DJ490" s="14">
        <f t="shared" si="347"/>
        <v>0</v>
      </c>
      <c r="DK490" s="14">
        <f t="shared" si="348"/>
        <v>372</v>
      </c>
      <c r="DL490" s="14">
        <f t="shared" si="349"/>
        <v>0</v>
      </c>
      <c r="DM490" s="14">
        <f t="shared" si="350"/>
        <v>0</v>
      </c>
      <c r="DN490" s="14">
        <f t="shared" si="351"/>
        <v>19.2</v>
      </c>
      <c r="DO490" s="14">
        <f t="shared" si="352"/>
        <v>0</v>
      </c>
      <c r="DP490" s="14">
        <f t="shared" si="356"/>
        <v>24</v>
      </c>
      <c r="DQ490" s="14">
        <f t="shared" si="357"/>
        <v>6</v>
      </c>
      <c r="DR490" s="14">
        <f t="shared" si="358"/>
        <v>16</v>
      </c>
      <c r="DU490" s="14">
        <f t="shared" si="353"/>
        <v>2</v>
      </c>
      <c r="DV490" s="14">
        <f t="shared" si="354"/>
        <v>0</v>
      </c>
      <c r="DW490" s="14">
        <f t="shared" si="359"/>
        <v>288</v>
      </c>
      <c r="DX490" s="14" t="str">
        <f t="shared" si="360"/>
        <v>DefExt</v>
      </c>
      <c r="DY490" s="14">
        <f t="shared" si="361"/>
        <v>372</v>
      </c>
      <c r="DZ490" s="14">
        <f t="shared" si="362"/>
        <v>19.2</v>
      </c>
      <c r="EA490" s="14" t="str">
        <f t="shared" si="363"/>
        <v/>
      </c>
      <c r="EB490" s="14" t="str">
        <f t="shared" si="364"/>
        <v/>
      </c>
      <c r="EC490" s="14" t="str">
        <f t="shared" si="365"/>
        <v/>
      </c>
      <c r="ED490" s="14">
        <f t="shared" si="366"/>
        <v>24</v>
      </c>
      <c r="EE490" s="14">
        <f t="shared" si="367"/>
        <v>6</v>
      </c>
      <c r="EF490" s="14">
        <f t="shared" si="368"/>
        <v>16</v>
      </c>
      <c r="EG490" s="25" t="s">
        <v>509</v>
      </c>
      <c r="EH490" s="14">
        <f t="shared" si="369"/>
        <v>600</v>
      </c>
    </row>
    <row r="491" spans="100:138" ht="16.5" x14ac:dyDescent="0.2">
      <c r="CV491" s="13">
        <v>487</v>
      </c>
      <c r="CW491" s="14">
        <f t="shared" si="335"/>
        <v>67</v>
      </c>
      <c r="CX491" s="14">
        <f t="shared" si="336"/>
        <v>3</v>
      </c>
      <c r="CY491" s="14">
        <f t="shared" si="337"/>
        <v>3</v>
      </c>
      <c r="CZ491" s="14">
        <f t="shared" si="338"/>
        <v>6</v>
      </c>
      <c r="DA491" s="14">
        <f t="shared" si="339"/>
        <v>2064033</v>
      </c>
      <c r="DB491" s="13" t="str">
        <f t="shared" si="340"/>
        <v>110级寄灵人橙色套1-肩甲</v>
      </c>
      <c r="DC491" s="14">
        <f t="shared" si="341"/>
        <v>1</v>
      </c>
      <c r="DD491" s="14">
        <f t="shared" si="342"/>
        <v>4</v>
      </c>
      <c r="DE491" s="14">
        <f t="shared" si="343"/>
        <v>110</v>
      </c>
      <c r="DF491" s="14">
        <f t="shared" si="344"/>
        <v>110</v>
      </c>
      <c r="DG491" s="14">
        <f t="shared" si="345"/>
        <v>3</v>
      </c>
      <c r="DH491" s="14">
        <f t="shared" si="346"/>
        <v>1061</v>
      </c>
      <c r="DI491" s="14">
        <f t="shared" si="355"/>
        <v>287</v>
      </c>
      <c r="DJ491" s="14">
        <f t="shared" si="347"/>
        <v>0</v>
      </c>
      <c r="DK491" s="14">
        <f t="shared" si="348"/>
        <v>186</v>
      </c>
      <c r="DL491" s="14">
        <f t="shared" si="349"/>
        <v>1853</v>
      </c>
      <c r="DM491" s="14">
        <f t="shared" si="350"/>
        <v>0</v>
      </c>
      <c r="DN491" s="14">
        <f t="shared" si="351"/>
        <v>9.6</v>
      </c>
      <c r="DO491" s="14">
        <f t="shared" si="352"/>
        <v>95.48</v>
      </c>
      <c r="DP491" s="14">
        <f t="shared" si="356"/>
        <v>24</v>
      </c>
      <c r="DQ491" s="14">
        <f t="shared" si="357"/>
        <v>6</v>
      </c>
      <c r="DR491" s="14">
        <f t="shared" si="358"/>
        <v>16</v>
      </c>
      <c r="DU491" s="14">
        <f t="shared" si="353"/>
        <v>2</v>
      </c>
      <c r="DV491" s="14">
        <f t="shared" si="354"/>
        <v>3</v>
      </c>
      <c r="DW491" s="14">
        <f t="shared" si="359"/>
        <v>287</v>
      </c>
      <c r="DX491" s="14" t="str">
        <f t="shared" si="360"/>
        <v>DefExt</v>
      </c>
      <c r="DY491" s="14">
        <f t="shared" si="361"/>
        <v>186</v>
      </c>
      <c r="DZ491" s="14">
        <f t="shared" si="362"/>
        <v>9.6</v>
      </c>
      <c r="EA491" s="14" t="str">
        <f t="shared" si="363"/>
        <v>HPExt</v>
      </c>
      <c r="EB491" s="14">
        <f t="shared" si="364"/>
        <v>1853</v>
      </c>
      <c r="EC491" s="14">
        <f t="shared" si="365"/>
        <v>95.48</v>
      </c>
      <c r="ED491" s="14">
        <f t="shared" si="366"/>
        <v>24</v>
      </c>
      <c r="EE491" s="14">
        <f t="shared" si="367"/>
        <v>6</v>
      </c>
      <c r="EF491" s="14">
        <f t="shared" si="368"/>
        <v>16</v>
      </c>
      <c r="EG491" s="25" t="s">
        <v>509</v>
      </c>
      <c r="EH491" s="14">
        <f t="shared" si="369"/>
        <v>600</v>
      </c>
    </row>
    <row r="492" spans="100:138" ht="16.5" x14ac:dyDescent="0.2">
      <c r="CV492" s="13">
        <v>488</v>
      </c>
      <c r="CW492" s="14">
        <f t="shared" si="335"/>
        <v>67</v>
      </c>
      <c r="CX492" s="14">
        <f t="shared" si="336"/>
        <v>3</v>
      </c>
      <c r="CY492" s="14">
        <f t="shared" si="337"/>
        <v>4</v>
      </c>
      <c r="CZ492" s="14">
        <f t="shared" si="338"/>
        <v>6</v>
      </c>
      <c r="DA492" s="14">
        <f t="shared" si="339"/>
        <v>2064037</v>
      </c>
      <c r="DB492" s="13" t="str">
        <f t="shared" si="340"/>
        <v>110级寄灵人橙色套1-项链</v>
      </c>
      <c r="DC492" s="14">
        <f t="shared" si="341"/>
        <v>1</v>
      </c>
      <c r="DD492" s="14">
        <f t="shared" si="342"/>
        <v>4</v>
      </c>
      <c r="DE492" s="14">
        <f t="shared" si="343"/>
        <v>110</v>
      </c>
      <c r="DF492" s="14">
        <f t="shared" si="344"/>
        <v>110</v>
      </c>
      <c r="DG492" s="14">
        <f t="shared" si="345"/>
        <v>7</v>
      </c>
      <c r="DH492" s="14">
        <f t="shared" si="346"/>
        <v>1061</v>
      </c>
      <c r="DI492" s="14">
        <f t="shared" si="355"/>
        <v>431</v>
      </c>
      <c r="DJ492" s="14">
        <f t="shared" si="347"/>
        <v>494</v>
      </c>
      <c r="DK492" s="14">
        <f t="shared" si="348"/>
        <v>310</v>
      </c>
      <c r="DL492" s="14">
        <f t="shared" si="349"/>
        <v>0</v>
      </c>
      <c r="DM492" s="14">
        <f t="shared" si="350"/>
        <v>25.5</v>
      </c>
      <c r="DN492" s="14">
        <f t="shared" si="351"/>
        <v>16</v>
      </c>
      <c r="DO492" s="14">
        <f t="shared" si="352"/>
        <v>0</v>
      </c>
      <c r="DP492" s="14">
        <f t="shared" si="356"/>
        <v>24</v>
      </c>
      <c r="DQ492" s="14">
        <f t="shared" si="357"/>
        <v>6</v>
      </c>
      <c r="DR492" s="14">
        <f t="shared" si="358"/>
        <v>16</v>
      </c>
      <c r="DU492" s="14">
        <f t="shared" si="353"/>
        <v>1</v>
      </c>
      <c r="DV492" s="14">
        <f t="shared" si="354"/>
        <v>2</v>
      </c>
      <c r="DW492" s="14">
        <f t="shared" si="359"/>
        <v>431</v>
      </c>
      <c r="DX492" s="14" t="str">
        <f t="shared" si="360"/>
        <v>AtkExt</v>
      </c>
      <c r="DY492" s="14">
        <f t="shared" si="361"/>
        <v>494</v>
      </c>
      <c r="DZ492" s="14">
        <f t="shared" si="362"/>
        <v>25.5</v>
      </c>
      <c r="EA492" s="14" t="str">
        <f t="shared" si="363"/>
        <v>DefExt</v>
      </c>
      <c r="EB492" s="14">
        <f t="shared" si="364"/>
        <v>310</v>
      </c>
      <c r="EC492" s="14">
        <f t="shared" si="365"/>
        <v>16</v>
      </c>
      <c r="ED492" s="14">
        <f t="shared" si="366"/>
        <v>24</v>
      </c>
      <c r="EE492" s="14">
        <f t="shared" si="367"/>
        <v>6</v>
      </c>
      <c r="EF492" s="14">
        <f t="shared" si="368"/>
        <v>16</v>
      </c>
      <c r="EG492" s="25" t="s">
        <v>509</v>
      </c>
      <c r="EH492" s="14">
        <f t="shared" si="369"/>
        <v>600</v>
      </c>
    </row>
    <row r="493" spans="100:138" ht="16.5" x14ac:dyDescent="0.2">
      <c r="CV493" s="13">
        <v>489</v>
      </c>
      <c r="CW493" s="14">
        <f t="shared" si="335"/>
        <v>67</v>
      </c>
      <c r="CX493" s="14">
        <f t="shared" si="336"/>
        <v>3</v>
      </c>
      <c r="CY493" s="14">
        <f t="shared" si="337"/>
        <v>5</v>
      </c>
      <c r="CZ493" s="14">
        <f t="shared" si="338"/>
        <v>6</v>
      </c>
      <c r="DA493" s="14">
        <f t="shared" si="339"/>
        <v>2064038</v>
      </c>
      <c r="DB493" s="13" t="str">
        <f t="shared" si="340"/>
        <v>110级寄灵人橙色套1-戒指</v>
      </c>
      <c r="DC493" s="14">
        <f t="shared" si="341"/>
        <v>1</v>
      </c>
      <c r="DD493" s="14">
        <f t="shared" si="342"/>
        <v>4</v>
      </c>
      <c r="DE493" s="14">
        <f t="shared" si="343"/>
        <v>110</v>
      </c>
      <c r="DF493" s="14">
        <f t="shared" si="344"/>
        <v>110</v>
      </c>
      <c r="DG493" s="14">
        <f t="shared" si="345"/>
        <v>8</v>
      </c>
      <c r="DH493" s="14">
        <f t="shared" si="346"/>
        <v>1061</v>
      </c>
      <c r="DI493" s="14">
        <f t="shared" si="355"/>
        <v>429</v>
      </c>
      <c r="DJ493" s="14">
        <f t="shared" si="347"/>
        <v>494</v>
      </c>
      <c r="DK493" s="14">
        <f t="shared" si="348"/>
        <v>0</v>
      </c>
      <c r="DL493" s="14">
        <f t="shared" si="349"/>
        <v>3088</v>
      </c>
      <c r="DM493" s="14">
        <f t="shared" si="350"/>
        <v>25.5</v>
      </c>
      <c r="DN493" s="14">
        <f t="shared" si="351"/>
        <v>0</v>
      </c>
      <c r="DO493" s="14">
        <f t="shared" si="352"/>
        <v>159.13</v>
      </c>
      <c r="DP493" s="14">
        <f t="shared" si="356"/>
        <v>24</v>
      </c>
      <c r="DQ493" s="14">
        <f t="shared" si="357"/>
        <v>6</v>
      </c>
      <c r="DR493" s="14">
        <f t="shared" si="358"/>
        <v>16</v>
      </c>
      <c r="DU493" s="14">
        <f t="shared" si="353"/>
        <v>1</v>
      </c>
      <c r="DV493" s="14">
        <f t="shared" si="354"/>
        <v>3</v>
      </c>
      <c r="DW493" s="14">
        <f t="shared" si="359"/>
        <v>429</v>
      </c>
      <c r="DX493" s="14" t="str">
        <f t="shared" si="360"/>
        <v>AtkExt</v>
      </c>
      <c r="DY493" s="14">
        <f t="shared" si="361"/>
        <v>494</v>
      </c>
      <c r="DZ493" s="14">
        <f t="shared" si="362"/>
        <v>25.5</v>
      </c>
      <c r="EA493" s="14" t="str">
        <f t="shared" si="363"/>
        <v>HPExt</v>
      </c>
      <c r="EB493" s="14">
        <f t="shared" si="364"/>
        <v>3088</v>
      </c>
      <c r="EC493" s="14">
        <f t="shared" si="365"/>
        <v>159.13</v>
      </c>
      <c r="ED493" s="14">
        <f t="shared" si="366"/>
        <v>24</v>
      </c>
      <c r="EE493" s="14">
        <f t="shared" si="367"/>
        <v>6</v>
      </c>
      <c r="EF493" s="14">
        <f t="shared" si="368"/>
        <v>16</v>
      </c>
      <c r="EG493" s="25" t="s">
        <v>509</v>
      </c>
      <c r="EH493" s="14">
        <f t="shared" si="369"/>
        <v>600</v>
      </c>
    </row>
    <row r="494" spans="100:138" ht="16.5" x14ac:dyDescent="0.2">
      <c r="CV494" s="13">
        <v>490</v>
      </c>
      <c r="CW494" s="14">
        <f t="shared" si="335"/>
        <v>68</v>
      </c>
      <c r="CX494" s="14">
        <f t="shared" si="336"/>
        <v>4</v>
      </c>
      <c r="CY494" s="14">
        <f t="shared" si="337"/>
        <v>1</v>
      </c>
      <c r="CZ494" s="14">
        <f t="shared" si="338"/>
        <v>6</v>
      </c>
      <c r="DA494" s="14">
        <f t="shared" si="339"/>
        <v>2064041</v>
      </c>
      <c r="DB494" s="13" t="str">
        <f t="shared" si="340"/>
        <v>110级守护灵橙色套1-武器</v>
      </c>
      <c r="DC494" s="14">
        <f t="shared" si="341"/>
        <v>2</v>
      </c>
      <c r="DD494" s="14">
        <f t="shared" si="342"/>
        <v>4</v>
      </c>
      <c r="DE494" s="14">
        <f t="shared" si="343"/>
        <v>80</v>
      </c>
      <c r="DF494" s="14">
        <f t="shared" si="344"/>
        <v>80</v>
      </c>
      <c r="DG494" s="14">
        <f t="shared" si="345"/>
        <v>1</v>
      </c>
      <c r="DH494" s="14">
        <f t="shared" si="346"/>
        <v>2061</v>
      </c>
      <c r="DI494" s="14">
        <f t="shared" si="355"/>
        <v>301</v>
      </c>
      <c r="DJ494" s="14">
        <f t="shared" si="347"/>
        <v>807</v>
      </c>
      <c r="DK494" s="14">
        <f t="shared" si="348"/>
        <v>0</v>
      </c>
      <c r="DL494" s="14">
        <f t="shared" si="349"/>
        <v>0</v>
      </c>
      <c r="DM494" s="14">
        <f t="shared" si="350"/>
        <v>40.200000000000003</v>
      </c>
      <c r="DN494" s="14">
        <f t="shared" si="351"/>
        <v>0</v>
      </c>
      <c r="DO494" s="14">
        <f t="shared" si="352"/>
        <v>0</v>
      </c>
      <c r="DP494" s="14">
        <f t="shared" si="356"/>
        <v>24</v>
      </c>
      <c r="DQ494" s="14">
        <f t="shared" si="357"/>
        <v>6</v>
      </c>
      <c r="DR494" s="14">
        <f t="shared" si="358"/>
        <v>26</v>
      </c>
      <c r="DU494" s="14">
        <f t="shared" si="353"/>
        <v>1</v>
      </c>
      <c r="DV494" s="14">
        <f t="shared" si="354"/>
        <v>0</v>
      </c>
      <c r="DW494" s="14">
        <f t="shared" si="359"/>
        <v>301</v>
      </c>
      <c r="DX494" s="14" t="str">
        <f t="shared" si="360"/>
        <v>AtkExt</v>
      </c>
      <c r="DY494" s="14">
        <f t="shared" si="361"/>
        <v>807</v>
      </c>
      <c r="DZ494" s="14">
        <f t="shared" si="362"/>
        <v>40.200000000000003</v>
      </c>
      <c r="EA494" s="14" t="str">
        <f t="shared" si="363"/>
        <v/>
      </c>
      <c r="EB494" s="14" t="str">
        <f t="shared" si="364"/>
        <v/>
      </c>
      <c r="EC494" s="14" t="str">
        <f t="shared" si="365"/>
        <v/>
      </c>
      <c r="ED494" s="14">
        <f t="shared" si="366"/>
        <v>24</v>
      </c>
      <c r="EE494" s="14">
        <f t="shared" si="367"/>
        <v>6</v>
      </c>
      <c r="EF494" s="14">
        <f t="shared" si="368"/>
        <v>26</v>
      </c>
      <c r="EG494" s="25" t="s">
        <v>509</v>
      </c>
      <c r="EH494" s="14">
        <f t="shared" si="369"/>
        <v>600</v>
      </c>
    </row>
    <row r="495" spans="100:138" ht="16.5" x14ac:dyDescent="0.2">
      <c r="CV495" s="13">
        <v>491</v>
      </c>
      <c r="CW495" s="14">
        <f t="shared" si="335"/>
        <v>68</v>
      </c>
      <c r="CX495" s="14">
        <f t="shared" si="336"/>
        <v>4</v>
      </c>
      <c r="CY495" s="14">
        <f t="shared" si="337"/>
        <v>2</v>
      </c>
      <c r="CZ495" s="14">
        <f t="shared" si="338"/>
        <v>6</v>
      </c>
      <c r="DA495" s="14">
        <f t="shared" si="339"/>
        <v>2064042</v>
      </c>
      <c r="DB495" s="13" t="str">
        <f t="shared" si="340"/>
        <v>110级守护灵橙色套1-头盔</v>
      </c>
      <c r="DC495" s="14">
        <f t="shared" si="341"/>
        <v>2</v>
      </c>
      <c r="DD495" s="14">
        <f t="shared" si="342"/>
        <v>4</v>
      </c>
      <c r="DE495" s="14">
        <f t="shared" si="343"/>
        <v>80</v>
      </c>
      <c r="DF495" s="14">
        <f t="shared" si="344"/>
        <v>80</v>
      </c>
      <c r="DG495" s="14">
        <f t="shared" si="345"/>
        <v>2</v>
      </c>
      <c r="DH495" s="14">
        <f t="shared" si="346"/>
        <v>2061</v>
      </c>
      <c r="DI495" s="14">
        <f t="shared" si="355"/>
        <v>153</v>
      </c>
      <c r="DJ495" s="14">
        <f t="shared" si="347"/>
        <v>0</v>
      </c>
      <c r="DK495" s="14">
        <f t="shared" si="348"/>
        <v>203</v>
      </c>
      <c r="DL495" s="14">
        <f t="shared" si="349"/>
        <v>0</v>
      </c>
      <c r="DM495" s="14">
        <f t="shared" si="350"/>
        <v>0</v>
      </c>
      <c r="DN495" s="14">
        <f t="shared" si="351"/>
        <v>10.199999999999999</v>
      </c>
      <c r="DO495" s="14">
        <f t="shared" si="352"/>
        <v>0</v>
      </c>
      <c r="DP495" s="14">
        <f t="shared" si="356"/>
        <v>24</v>
      </c>
      <c r="DQ495" s="14">
        <f t="shared" si="357"/>
        <v>6</v>
      </c>
      <c r="DR495" s="14">
        <f t="shared" si="358"/>
        <v>26</v>
      </c>
      <c r="DU495" s="14">
        <f t="shared" si="353"/>
        <v>2</v>
      </c>
      <c r="DV495" s="14">
        <f t="shared" si="354"/>
        <v>0</v>
      </c>
      <c r="DW495" s="14">
        <f t="shared" si="359"/>
        <v>153</v>
      </c>
      <c r="DX495" s="14" t="str">
        <f t="shared" si="360"/>
        <v>DefExt</v>
      </c>
      <c r="DY495" s="14">
        <f t="shared" si="361"/>
        <v>203</v>
      </c>
      <c r="DZ495" s="14">
        <f t="shared" si="362"/>
        <v>10.199999999999999</v>
      </c>
      <c r="EA495" s="14" t="str">
        <f t="shared" si="363"/>
        <v/>
      </c>
      <c r="EB495" s="14" t="str">
        <f t="shared" si="364"/>
        <v/>
      </c>
      <c r="EC495" s="14" t="str">
        <f t="shared" si="365"/>
        <v/>
      </c>
      <c r="ED495" s="14">
        <f t="shared" si="366"/>
        <v>24</v>
      </c>
      <c r="EE495" s="14">
        <f t="shared" si="367"/>
        <v>6</v>
      </c>
      <c r="EF495" s="14">
        <f t="shared" si="368"/>
        <v>26</v>
      </c>
      <c r="EG495" s="25" t="s">
        <v>509</v>
      </c>
      <c r="EH495" s="14">
        <f t="shared" si="369"/>
        <v>600</v>
      </c>
    </row>
    <row r="496" spans="100:138" ht="16.5" x14ac:dyDescent="0.2">
      <c r="CV496" s="13">
        <v>492</v>
      </c>
      <c r="CW496" s="14">
        <f t="shared" si="335"/>
        <v>68</v>
      </c>
      <c r="CX496" s="14">
        <f t="shared" si="336"/>
        <v>4</v>
      </c>
      <c r="CY496" s="14">
        <f t="shared" si="337"/>
        <v>3</v>
      </c>
      <c r="CZ496" s="14">
        <f t="shared" si="338"/>
        <v>6</v>
      </c>
      <c r="DA496" s="14">
        <f t="shared" si="339"/>
        <v>2064043</v>
      </c>
      <c r="DB496" s="13" t="str">
        <f t="shared" si="340"/>
        <v>110级守护灵橙色套1-肩甲</v>
      </c>
      <c r="DC496" s="14">
        <f t="shared" si="341"/>
        <v>2</v>
      </c>
      <c r="DD496" s="14">
        <f t="shared" si="342"/>
        <v>4</v>
      </c>
      <c r="DE496" s="14">
        <f t="shared" si="343"/>
        <v>80</v>
      </c>
      <c r="DF496" s="14">
        <f t="shared" si="344"/>
        <v>80</v>
      </c>
      <c r="DG496" s="14">
        <f t="shared" si="345"/>
        <v>3</v>
      </c>
      <c r="DH496" s="14">
        <f t="shared" si="346"/>
        <v>2061</v>
      </c>
      <c r="DI496" s="14">
        <f t="shared" si="355"/>
        <v>227</v>
      </c>
      <c r="DJ496" s="14">
        <f t="shared" si="347"/>
        <v>0</v>
      </c>
      <c r="DK496" s="14">
        <f t="shared" si="348"/>
        <v>101</v>
      </c>
      <c r="DL496" s="14">
        <f t="shared" si="349"/>
        <v>2015</v>
      </c>
      <c r="DM496" s="14">
        <f t="shared" si="350"/>
        <v>0</v>
      </c>
      <c r="DN496" s="14">
        <f t="shared" si="351"/>
        <v>5.0999999999999996</v>
      </c>
      <c r="DO496" s="14">
        <f t="shared" si="352"/>
        <v>100.8</v>
      </c>
      <c r="DP496" s="14">
        <f t="shared" si="356"/>
        <v>24</v>
      </c>
      <c r="DQ496" s="14">
        <f t="shared" si="357"/>
        <v>6</v>
      </c>
      <c r="DR496" s="14">
        <f t="shared" si="358"/>
        <v>26</v>
      </c>
      <c r="DU496" s="14">
        <f t="shared" si="353"/>
        <v>2</v>
      </c>
      <c r="DV496" s="14">
        <f t="shared" si="354"/>
        <v>3</v>
      </c>
      <c r="DW496" s="14">
        <f t="shared" si="359"/>
        <v>227</v>
      </c>
      <c r="DX496" s="14" t="str">
        <f t="shared" si="360"/>
        <v>DefExt</v>
      </c>
      <c r="DY496" s="14">
        <f t="shared" si="361"/>
        <v>101</v>
      </c>
      <c r="DZ496" s="14">
        <f t="shared" si="362"/>
        <v>5.0999999999999996</v>
      </c>
      <c r="EA496" s="14" t="str">
        <f t="shared" si="363"/>
        <v>HPExt</v>
      </c>
      <c r="EB496" s="14">
        <f t="shared" si="364"/>
        <v>2015</v>
      </c>
      <c r="EC496" s="14">
        <f t="shared" si="365"/>
        <v>100.8</v>
      </c>
      <c r="ED496" s="14">
        <f t="shared" si="366"/>
        <v>24</v>
      </c>
      <c r="EE496" s="14">
        <f t="shared" si="367"/>
        <v>6</v>
      </c>
      <c r="EF496" s="14">
        <f t="shared" si="368"/>
        <v>26</v>
      </c>
      <c r="EG496" s="25" t="s">
        <v>509</v>
      </c>
      <c r="EH496" s="14">
        <f t="shared" si="369"/>
        <v>600</v>
      </c>
    </row>
    <row r="497" spans="100:138" ht="16.5" x14ac:dyDescent="0.2">
      <c r="CV497" s="13">
        <v>493</v>
      </c>
      <c r="CW497" s="14">
        <f t="shared" si="335"/>
        <v>68</v>
      </c>
      <c r="CX497" s="14">
        <f t="shared" si="336"/>
        <v>4</v>
      </c>
      <c r="CY497" s="14">
        <f t="shared" si="337"/>
        <v>4</v>
      </c>
      <c r="CZ497" s="14">
        <f t="shared" si="338"/>
        <v>6</v>
      </c>
      <c r="DA497" s="14">
        <f t="shared" si="339"/>
        <v>2064047</v>
      </c>
      <c r="DB497" s="13" t="str">
        <f t="shared" si="340"/>
        <v>110级守护灵橙色套1-项链</v>
      </c>
      <c r="DC497" s="14">
        <f t="shared" si="341"/>
        <v>2</v>
      </c>
      <c r="DD497" s="14">
        <f t="shared" si="342"/>
        <v>4</v>
      </c>
      <c r="DE497" s="14">
        <f t="shared" si="343"/>
        <v>80</v>
      </c>
      <c r="DF497" s="14">
        <f t="shared" si="344"/>
        <v>80</v>
      </c>
      <c r="DG497" s="14">
        <f t="shared" si="345"/>
        <v>7</v>
      </c>
      <c r="DH497" s="14">
        <f t="shared" si="346"/>
        <v>2061</v>
      </c>
      <c r="DI497" s="14">
        <f t="shared" si="355"/>
        <v>228</v>
      </c>
      <c r="DJ497" s="14">
        <f t="shared" si="347"/>
        <v>269</v>
      </c>
      <c r="DK497" s="14">
        <f t="shared" si="348"/>
        <v>169</v>
      </c>
      <c r="DL497" s="14">
        <f t="shared" si="349"/>
        <v>0</v>
      </c>
      <c r="DM497" s="14">
        <f t="shared" si="350"/>
        <v>13.4</v>
      </c>
      <c r="DN497" s="14">
        <f t="shared" si="351"/>
        <v>8.5</v>
      </c>
      <c r="DO497" s="14">
        <f t="shared" si="352"/>
        <v>0</v>
      </c>
      <c r="DP497" s="14">
        <f t="shared" si="356"/>
        <v>24</v>
      </c>
      <c r="DQ497" s="14">
        <f t="shared" si="357"/>
        <v>6</v>
      </c>
      <c r="DR497" s="14">
        <f t="shared" si="358"/>
        <v>26</v>
      </c>
      <c r="DU497" s="14">
        <f t="shared" si="353"/>
        <v>1</v>
      </c>
      <c r="DV497" s="14">
        <f t="shared" si="354"/>
        <v>2</v>
      </c>
      <c r="DW497" s="14">
        <f t="shared" si="359"/>
        <v>228</v>
      </c>
      <c r="DX497" s="14" t="str">
        <f t="shared" si="360"/>
        <v>AtkExt</v>
      </c>
      <c r="DY497" s="14">
        <f t="shared" si="361"/>
        <v>269</v>
      </c>
      <c r="DZ497" s="14">
        <f t="shared" si="362"/>
        <v>13.4</v>
      </c>
      <c r="EA497" s="14" t="str">
        <f t="shared" si="363"/>
        <v>DefExt</v>
      </c>
      <c r="EB497" s="14">
        <f t="shared" si="364"/>
        <v>169</v>
      </c>
      <c r="EC497" s="14">
        <f t="shared" si="365"/>
        <v>8.5</v>
      </c>
      <c r="ED497" s="14">
        <f t="shared" si="366"/>
        <v>24</v>
      </c>
      <c r="EE497" s="14">
        <f t="shared" si="367"/>
        <v>6</v>
      </c>
      <c r="EF497" s="14">
        <f t="shared" si="368"/>
        <v>26</v>
      </c>
      <c r="EG497" s="25" t="s">
        <v>509</v>
      </c>
      <c r="EH497" s="14">
        <f t="shared" si="369"/>
        <v>600</v>
      </c>
    </row>
    <row r="498" spans="100:138" ht="16.5" x14ac:dyDescent="0.2">
      <c r="CV498" s="13">
        <v>494</v>
      </c>
      <c r="CW498" s="14">
        <f t="shared" si="335"/>
        <v>68</v>
      </c>
      <c r="CX498" s="14">
        <f t="shared" si="336"/>
        <v>4</v>
      </c>
      <c r="CY498" s="14">
        <f t="shared" si="337"/>
        <v>5</v>
      </c>
      <c r="CZ498" s="14">
        <f t="shared" si="338"/>
        <v>6</v>
      </c>
      <c r="DA498" s="14">
        <f t="shared" si="339"/>
        <v>2064048</v>
      </c>
      <c r="DB498" s="13" t="str">
        <f t="shared" si="340"/>
        <v>110级守护灵橙色套1-戒指</v>
      </c>
      <c r="DC498" s="14">
        <f t="shared" si="341"/>
        <v>2</v>
      </c>
      <c r="DD498" s="14">
        <f t="shared" si="342"/>
        <v>4</v>
      </c>
      <c r="DE498" s="14">
        <f t="shared" si="343"/>
        <v>80</v>
      </c>
      <c r="DF498" s="14">
        <f t="shared" si="344"/>
        <v>80</v>
      </c>
      <c r="DG498" s="14">
        <f t="shared" si="345"/>
        <v>8</v>
      </c>
      <c r="DH498" s="14">
        <f t="shared" si="346"/>
        <v>2061</v>
      </c>
      <c r="DI498" s="14">
        <f t="shared" si="355"/>
        <v>352</v>
      </c>
      <c r="DJ498" s="14">
        <f t="shared" si="347"/>
        <v>269</v>
      </c>
      <c r="DK498" s="14">
        <f t="shared" si="348"/>
        <v>0</v>
      </c>
      <c r="DL498" s="14">
        <f t="shared" si="349"/>
        <v>3359</v>
      </c>
      <c r="DM498" s="14">
        <f t="shared" si="350"/>
        <v>13.4</v>
      </c>
      <c r="DN498" s="14">
        <f t="shared" si="351"/>
        <v>0</v>
      </c>
      <c r="DO498" s="14">
        <f t="shared" si="352"/>
        <v>168</v>
      </c>
      <c r="DP498" s="14">
        <f t="shared" si="356"/>
        <v>24</v>
      </c>
      <c r="DQ498" s="14">
        <f t="shared" si="357"/>
        <v>6</v>
      </c>
      <c r="DR498" s="14">
        <f t="shared" si="358"/>
        <v>26</v>
      </c>
      <c r="DU498" s="14">
        <f t="shared" si="353"/>
        <v>1</v>
      </c>
      <c r="DV498" s="14">
        <f t="shared" si="354"/>
        <v>3</v>
      </c>
      <c r="DW498" s="14">
        <f t="shared" si="359"/>
        <v>352</v>
      </c>
      <c r="DX498" s="14" t="str">
        <f t="shared" si="360"/>
        <v>AtkExt</v>
      </c>
      <c r="DY498" s="14">
        <f t="shared" si="361"/>
        <v>269</v>
      </c>
      <c r="DZ498" s="14">
        <f t="shared" si="362"/>
        <v>13.4</v>
      </c>
      <c r="EA498" s="14" t="str">
        <f t="shared" si="363"/>
        <v>HPExt</v>
      </c>
      <c r="EB498" s="14">
        <f t="shared" si="364"/>
        <v>3359</v>
      </c>
      <c r="EC498" s="14">
        <f t="shared" si="365"/>
        <v>168</v>
      </c>
      <c r="ED498" s="14">
        <f t="shared" si="366"/>
        <v>24</v>
      </c>
      <c r="EE498" s="14">
        <f t="shared" si="367"/>
        <v>6</v>
      </c>
      <c r="EF498" s="14">
        <f t="shared" si="368"/>
        <v>26</v>
      </c>
      <c r="EG498" s="25" t="s">
        <v>509</v>
      </c>
      <c r="EH498" s="14">
        <f t="shared" si="369"/>
        <v>600</v>
      </c>
    </row>
    <row r="499" spans="100:138" ht="16.5" x14ac:dyDescent="0.2">
      <c r="CV499" s="13">
        <v>495</v>
      </c>
      <c r="CW499" s="14">
        <f t="shared" si="335"/>
        <v>69</v>
      </c>
      <c r="CX499" s="14">
        <f t="shared" si="336"/>
        <v>5</v>
      </c>
      <c r="CY499" s="14">
        <f t="shared" si="337"/>
        <v>1</v>
      </c>
      <c r="CZ499" s="14">
        <f t="shared" si="338"/>
        <v>6</v>
      </c>
      <c r="DA499" s="14">
        <f t="shared" si="339"/>
        <v>2064051</v>
      </c>
      <c r="DB499" s="13" t="str">
        <f t="shared" si="340"/>
        <v>110级寄灵人橙色套2-武器</v>
      </c>
      <c r="DC499" s="14">
        <f t="shared" si="341"/>
        <v>1</v>
      </c>
      <c r="DD499" s="14">
        <f t="shared" si="342"/>
        <v>4</v>
      </c>
      <c r="DE499" s="14">
        <f t="shared" si="343"/>
        <v>110</v>
      </c>
      <c r="DF499" s="14">
        <f t="shared" si="344"/>
        <v>110</v>
      </c>
      <c r="DG499" s="14">
        <f t="shared" si="345"/>
        <v>1</v>
      </c>
      <c r="DH499" s="14">
        <f t="shared" si="346"/>
        <v>1062</v>
      </c>
      <c r="DI499" s="14">
        <f t="shared" si="355"/>
        <v>573</v>
      </c>
      <c r="DJ499" s="14">
        <f t="shared" si="347"/>
        <v>1482</v>
      </c>
      <c r="DK499" s="14">
        <f t="shared" si="348"/>
        <v>0</v>
      </c>
      <c r="DL499" s="14">
        <f t="shared" si="349"/>
        <v>0</v>
      </c>
      <c r="DM499" s="14">
        <f t="shared" si="350"/>
        <v>76.5</v>
      </c>
      <c r="DN499" s="14">
        <f t="shared" si="351"/>
        <v>0</v>
      </c>
      <c r="DO499" s="14">
        <f t="shared" si="352"/>
        <v>0</v>
      </c>
      <c r="DP499" s="14">
        <f t="shared" si="356"/>
        <v>24</v>
      </c>
      <c r="DQ499" s="14">
        <f t="shared" si="357"/>
        <v>6</v>
      </c>
      <c r="DR499" s="14">
        <f t="shared" si="358"/>
        <v>16</v>
      </c>
      <c r="DU499" s="14">
        <f t="shared" si="353"/>
        <v>1</v>
      </c>
      <c r="DV499" s="14">
        <f t="shared" si="354"/>
        <v>0</v>
      </c>
      <c r="DW499" s="14">
        <f t="shared" si="359"/>
        <v>573</v>
      </c>
      <c r="DX499" s="14" t="str">
        <f t="shared" si="360"/>
        <v>AtkExt</v>
      </c>
      <c r="DY499" s="14">
        <f t="shared" si="361"/>
        <v>1482</v>
      </c>
      <c r="DZ499" s="14">
        <f t="shared" si="362"/>
        <v>76.5</v>
      </c>
      <c r="EA499" s="14" t="str">
        <f t="shared" si="363"/>
        <v/>
      </c>
      <c r="EB499" s="14" t="str">
        <f t="shared" si="364"/>
        <v/>
      </c>
      <c r="EC499" s="14" t="str">
        <f t="shared" si="365"/>
        <v/>
      </c>
      <c r="ED499" s="14">
        <f t="shared" si="366"/>
        <v>24</v>
      </c>
      <c r="EE499" s="14">
        <f t="shared" si="367"/>
        <v>6</v>
      </c>
      <c r="EF499" s="14">
        <f t="shared" si="368"/>
        <v>16</v>
      </c>
      <c r="EG499" s="25" t="s">
        <v>509</v>
      </c>
      <c r="EH499" s="14">
        <f t="shared" si="369"/>
        <v>600</v>
      </c>
    </row>
    <row r="500" spans="100:138" ht="16.5" x14ac:dyDescent="0.2">
      <c r="CV500" s="13">
        <v>496</v>
      </c>
      <c r="CW500" s="14">
        <f t="shared" si="335"/>
        <v>69</v>
      </c>
      <c r="CX500" s="14">
        <f t="shared" si="336"/>
        <v>5</v>
      </c>
      <c r="CY500" s="14">
        <f t="shared" si="337"/>
        <v>2</v>
      </c>
      <c r="CZ500" s="14">
        <f t="shared" si="338"/>
        <v>6</v>
      </c>
      <c r="DA500" s="14">
        <f t="shared" si="339"/>
        <v>2064052</v>
      </c>
      <c r="DB500" s="13" t="str">
        <f t="shared" si="340"/>
        <v>110级寄灵人橙色套2-头盔</v>
      </c>
      <c r="DC500" s="14">
        <f t="shared" si="341"/>
        <v>1</v>
      </c>
      <c r="DD500" s="14">
        <f t="shared" si="342"/>
        <v>4</v>
      </c>
      <c r="DE500" s="14">
        <f t="shared" si="343"/>
        <v>110</v>
      </c>
      <c r="DF500" s="14">
        <f t="shared" si="344"/>
        <v>110</v>
      </c>
      <c r="DG500" s="14">
        <f t="shared" si="345"/>
        <v>2</v>
      </c>
      <c r="DH500" s="14">
        <f t="shared" si="346"/>
        <v>1062</v>
      </c>
      <c r="DI500" s="14">
        <f t="shared" si="355"/>
        <v>288</v>
      </c>
      <c r="DJ500" s="14">
        <f t="shared" si="347"/>
        <v>0</v>
      </c>
      <c r="DK500" s="14">
        <f t="shared" si="348"/>
        <v>372</v>
      </c>
      <c r="DL500" s="14">
        <f t="shared" si="349"/>
        <v>0</v>
      </c>
      <c r="DM500" s="14">
        <f t="shared" si="350"/>
        <v>0</v>
      </c>
      <c r="DN500" s="14">
        <f t="shared" si="351"/>
        <v>19.2</v>
      </c>
      <c r="DO500" s="14">
        <f t="shared" si="352"/>
        <v>0</v>
      </c>
      <c r="DP500" s="14">
        <f t="shared" si="356"/>
        <v>24</v>
      </c>
      <c r="DQ500" s="14">
        <f t="shared" si="357"/>
        <v>6</v>
      </c>
      <c r="DR500" s="14">
        <f t="shared" si="358"/>
        <v>16</v>
      </c>
      <c r="DU500" s="14">
        <f t="shared" si="353"/>
        <v>2</v>
      </c>
      <c r="DV500" s="14">
        <f t="shared" si="354"/>
        <v>0</v>
      </c>
      <c r="DW500" s="14">
        <f t="shared" si="359"/>
        <v>288</v>
      </c>
      <c r="DX500" s="14" t="str">
        <f t="shared" si="360"/>
        <v>DefExt</v>
      </c>
      <c r="DY500" s="14">
        <f t="shared" si="361"/>
        <v>372</v>
      </c>
      <c r="DZ500" s="14">
        <f t="shared" si="362"/>
        <v>19.2</v>
      </c>
      <c r="EA500" s="14" t="str">
        <f t="shared" si="363"/>
        <v/>
      </c>
      <c r="EB500" s="14" t="str">
        <f t="shared" si="364"/>
        <v/>
      </c>
      <c r="EC500" s="14" t="str">
        <f t="shared" si="365"/>
        <v/>
      </c>
      <c r="ED500" s="14">
        <f t="shared" si="366"/>
        <v>24</v>
      </c>
      <c r="EE500" s="14">
        <f t="shared" si="367"/>
        <v>6</v>
      </c>
      <c r="EF500" s="14">
        <f t="shared" si="368"/>
        <v>16</v>
      </c>
      <c r="EG500" s="25" t="s">
        <v>509</v>
      </c>
      <c r="EH500" s="14">
        <f t="shared" si="369"/>
        <v>600</v>
      </c>
    </row>
    <row r="501" spans="100:138" ht="16.5" x14ac:dyDescent="0.2">
      <c r="CV501" s="13">
        <v>497</v>
      </c>
      <c r="CW501" s="14">
        <f t="shared" si="335"/>
        <v>69</v>
      </c>
      <c r="CX501" s="14">
        <f t="shared" si="336"/>
        <v>5</v>
      </c>
      <c r="CY501" s="14">
        <f t="shared" si="337"/>
        <v>3</v>
      </c>
      <c r="CZ501" s="14">
        <f t="shared" si="338"/>
        <v>6</v>
      </c>
      <c r="DA501" s="14">
        <f t="shared" si="339"/>
        <v>2064053</v>
      </c>
      <c r="DB501" s="13" t="str">
        <f t="shared" si="340"/>
        <v>110级寄灵人橙色套2-肩甲</v>
      </c>
      <c r="DC501" s="14">
        <f t="shared" si="341"/>
        <v>1</v>
      </c>
      <c r="DD501" s="14">
        <f t="shared" si="342"/>
        <v>4</v>
      </c>
      <c r="DE501" s="14">
        <f t="shared" si="343"/>
        <v>110</v>
      </c>
      <c r="DF501" s="14">
        <f t="shared" si="344"/>
        <v>110</v>
      </c>
      <c r="DG501" s="14">
        <f t="shared" si="345"/>
        <v>3</v>
      </c>
      <c r="DH501" s="14">
        <f t="shared" si="346"/>
        <v>1062</v>
      </c>
      <c r="DI501" s="14">
        <f t="shared" si="355"/>
        <v>287</v>
      </c>
      <c r="DJ501" s="14">
        <f t="shared" si="347"/>
        <v>0</v>
      </c>
      <c r="DK501" s="14">
        <f t="shared" si="348"/>
        <v>186</v>
      </c>
      <c r="DL501" s="14">
        <f t="shared" si="349"/>
        <v>1853</v>
      </c>
      <c r="DM501" s="14">
        <f t="shared" si="350"/>
        <v>0</v>
      </c>
      <c r="DN501" s="14">
        <f t="shared" si="351"/>
        <v>9.6</v>
      </c>
      <c r="DO501" s="14">
        <f t="shared" si="352"/>
        <v>95.48</v>
      </c>
      <c r="DP501" s="14">
        <f t="shared" si="356"/>
        <v>24</v>
      </c>
      <c r="DQ501" s="14">
        <f t="shared" si="357"/>
        <v>6</v>
      </c>
      <c r="DR501" s="14">
        <f t="shared" si="358"/>
        <v>16</v>
      </c>
      <c r="DU501" s="14">
        <f t="shared" si="353"/>
        <v>2</v>
      </c>
      <c r="DV501" s="14">
        <f t="shared" si="354"/>
        <v>3</v>
      </c>
      <c r="DW501" s="14">
        <f t="shared" si="359"/>
        <v>287</v>
      </c>
      <c r="DX501" s="14" t="str">
        <f t="shared" si="360"/>
        <v>DefExt</v>
      </c>
      <c r="DY501" s="14">
        <f t="shared" si="361"/>
        <v>186</v>
      </c>
      <c r="DZ501" s="14">
        <f t="shared" si="362"/>
        <v>9.6</v>
      </c>
      <c r="EA501" s="14" t="str">
        <f t="shared" si="363"/>
        <v>HPExt</v>
      </c>
      <c r="EB501" s="14">
        <f t="shared" si="364"/>
        <v>1853</v>
      </c>
      <c r="EC501" s="14">
        <f t="shared" si="365"/>
        <v>95.48</v>
      </c>
      <c r="ED501" s="14">
        <f t="shared" si="366"/>
        <v>24</v>
      </c>
      <c r="EE501" s="14">
        <f t="shared" si="367"/>
        <v>6</v>
      </c>
      <c r="EF501" s="14">
        <f t="shared" si="368"/>
        <v>16</v>
      </c>
      <c r="EG501" s="25" t="s">
        <v>509</v>
      </c>
      <c r="EH501" s="14">
        <f t="shared" si="369"/>
        <v>600</v>
      </c>
    </row>
    <row r="502" spans="100:138" ht="16.5" x14ac:dyDescent="0.2">
      <c r="CV502" s="13">
        <v>498</v>
      </c>
      <c r="CW502" s="14">
        <f t="shared" si="335"/>
        <v>69</v>
      </c>
      <c r="CX502" s="14">
        <f t="shared" si="336"/>
        <v>5</v>
      </c>
      <c r="CY502" s="14">
        <f t="shared" si="337"/>
        <v>4</v>
      </c>
      <c r="CZ502" s="14">
        <f t="shared" si="338"/>
        <v>6</v>
      </c>
      <c r="DA502" s="14">
        <f t="shared" si="339"/>
        <v>2064054</v>
      </c>
      <c r="DB502" s="13" t="str">
        <f t="shared" si="340"/>
        <v>110级寄灵人橙色套2-衣服</v>
      </c>
      <c r="DC502" s="14">
        <f t="shared" si="341"/>
        <v>1</v>
      </c>
      <c r="DD502" s="14">
        <f t="shared" si="342"/>
        <v>4</v>
      </c>
      <c r="DE502" s="14">
        <f t="shared" si="343"/>
        <v>110</v>
      </c>
      <c r="DF502" s="14">
        <f t="shared" si="344"/>
        <v>110</v>
      </c>
      <c r="DG502" s="14">
        <f t="shared" si="345"/>
        <v>4</v>
      </c>
      <c r="DH502" s="14">
        <f t="shared" si="346"/>
        <v>1062</v>
      </c>
      <c r="DI502" s="14">
        <f t="shared" si="355"/>
        <v>288</v>
      </c>
      <c r="DJ502" s="14">
        <f t="shared" si="347"/>
        <v>0</v>
      </c>
      <c r="DK502" s="14">
        <f t="shared" si="348"/>
        <v>372</v>
      </c>
      <c r="DL502" s="14">
        <f t="shared" si="349"/>
        <v>0</v>
      </c>
      <c r="DM502" s="14">
        <f t="shared" si="350"/>
        <v>0</v>
      </c>
      <c r="DN502" s="14">
        <f t="shared" si="351"/>
        <v>19.2</v>
      </c>
      <c r="DO502" s="14">
        <f t="shared" si="352"/>
        <v>0</v>
      </c>
      <c r="DP502" s="14">
        <f t="shared" si="356"/>
        <v>24</v>
      </c>
      <c r="DQ502" s="14">
        <f t="shared" si="357"/>
        <v>6</v>
      </c>
      <c r="DR502" s="14">
        <f t="shared" si="358"/>
        <v>16</v>
      </c>
      <c r="DU502" s="14">
        <f t="shared" si="353"/>
        <v>2</v>
      </c>
      <c r="DV502" s="14">
        <f t="shared" si="354"/>
        <v>0</v>
      </c>
      <c r="DW502" s="14">
        <f t="shared" si="359"/>
        <v>288</v>
      </c>
      <c r="DX502" s="14" t="str">
        <f t="shared" si="360"/>
        <v>DefExt</v>
      </c>
      <c r="DY502" s="14">
        <f t="shared" si="361"/>
        <v>372</v>
      </c>
      <c r="DZ502" s="14">
        <f t="shared" si="362"/>
        <v>19.2</v>
      </c>
      <c r="EA502" s="14" t="str">
        <f t="shared" si="363"/>
        <v/>
      </c>
      <c r="EB502" s="14" t="str">
        <f t="shared" si="364"/>
        <v/>
      </c>
      <c r="EC502" s="14" t="str">
        <f t="shared" si="365"/>
        <v/>
      </c>
      <c r="ED502" s="14">
        <f t="shared" si="366"/>
        <v>24</v>
      </c>
      <c r="EE502" s="14">
        <f t="shared" si="367"/>
        <v>6</v>
      </c>
      <c r="EF502" s="14">
        <f t="shared" si="368"/>
        <v>16</v>
      </c>
      <c r="EG502" s="25" t="s">
        <v>509</v>
      </c>
      <c r="EH502" s="14">
        <f t="shared" si="369"/>
        <v>600</v>
      </c>
    </row>
    <row r="503" spans="100:138" ht="16.5" x14ac:dyDescent="0.2">
      <c r="CV503" s="13">
        <v>499</v>
      </c>
      <c r="CW503" s="14">
        <f t="shared" si="335"/>
        <v>69</v>
      </c>
      <c r="CX503" s="14">
        <f t="shared" si="336"/>
        <v>5</v>
      </c>
      <c r="CY503" s="14">
        <f t="shared" si="337"/>
        <v>5</v>
      </c>
      <c r="CZ503" s="14">
        <f t="shared" si="338"/>
        <v>6</v>
      </c>
      <c r="DA503" s="14">
        <f t="shared" si="339"/>
        <v>2064055</v>
      </c>
      <c r="DB503" s="13" t="str">
        <f t="shared" si="340"/>
        <v>110级寄灵人橙色套2-鞋子</v>
      </c>
      <c r="DC503" s="14">
        <f t="shared" si="341"/>
        <v>1</v>
      </c>
      <c r="DD503" s="14">
        <f t="shared" si="342"/>
        <v>4</v>
      </c>
      <c r="DE503" s="14">
        <f t="shared" si="343"/>
        <v>110</v>
      </c>
      <c r="DF503" s="14">
        <f t="shared" si="344"/>
        <v>110</v>
      </c>
      <c r="DG503" s="14">
        <f t="shared" si="345"/>
        <v>5</v>
      </c>
      <c r="DH503" s="14">
        <f t="shared" si="346"/>
        <v>1062</v>
      </c>
      <c r="DI503" s="14">
        <f t="shared" si="355"/>
        <v>286</v>
      </c>
      <c r="DJ503" s="14">
        <f t="shared" si="347"/>
        <v>0</v>
      </c>
      <c r="DK503" s="14">
        <f t="shared" si="348"/>
        <v>0</v>
      </c>
      <c r="DL503" s="14">
        <f t="shared" si="349"/>
        <v>3705</v>
      </c>
      <c r="DM503" s="14">
        <f t="shared" si="350"/>
        <v>0</v>
      </c>
      <c r="DN503" s="14">
        <f t="shared" si="351"/>
        <v>0</v>
      </c>
      <c r="DO503" s="14">
        <f t="shared" si="352"/>
        <v>190.95</v>
      </c>
      <c r="DP503" s="14">
        <f t="shared" si="356"/>
        <v>24</v>
      </c>
      <c r="DQ503" s="14">
        <f t="shared" si="357"/>
        <v>6</v>
      </c>
      <c r="DR503" s="14">
        <f t="shared" si="358"/>
        <v>16</v>
      </c>
      <c r="DU503" s="14">
        <f t="shared" si="353"/>
        <v>3</v>
      </c>
      <c r="DV503" s="14">
        <f t="shared" si="354"/>
        <v>0</v>
      </c>
      <c r="DW503" s="14">
        <f t="shared" si="359"/>
        <v>286</v>
      </c>
      <c r="DX503" s="14" t="str">
        <f t="shared" si="360"/>
        <v>HPExt</v>
      </c>
      <c r="DY503" s="14">
        <f t="shared" si="361"/>
        <v>3705</v>
      </c>
      <c r="DZ503" s="14">
        <f t="shared" si="362"/>
        <v>190.95</v>
      </c>
      <c r="EA503" s="14" t="str">
        <f t="shared" si="363"/>
        <v/>
      </c>
      <c r="EB503" s="14" t="str">
        <f t="shared" si="364"/>
        <v/>
      </c>
      <c r="EC503" s="14" t="str">
        <f t="shared" si="365"/>
        <v/>
      </c>
      <c r="ED503" s="14">
        <f t="shared" si="366"/>
        <v>24</v>
      </c>
      <c r="EE503" s="14">
        <f t="shared" si="367"/>
        <v>6</v>
      </c>
      <c r="EF503" s="14">
        <f t="shared" si="368"/>
        <v>16</v>
      </c>
      <c r="EG503" s="25" t="s">
        <v>509</v>
      </c>
      <c r="EH503" s="14">
        <f t="shared" si="369"/>
        <v>600</v>
      </c>
    </row>
    <row r="504" spans="100:138" ht="16.5" x14ac:dyDescent="0.2">
      <c r="CV504" s="13">
        <v>500</v>
      </c>
      <c r="CW504" s="14">
        <f t="shared" si="335"/>
        <v>69</v>
      </c>
      <c r="CX504" s="14">
        <f t="shared" si="336"/>
        <v>5</v>
      </c>
      <c r="CY504" s="14">
        <f t="shared" si="337"/>
        <v>6</v>
      </c>
      <c r="CZ504" s="14">
        <f t="shared" si="338"/>
        <v>6</v>
      </c>
      <c r="DA504" s="14">
        <f t="shared" si="339"/>
        <v>2064056</v>
      </c>
      <c r="DB504" s="13" t="str">
        <f t="shared" si="340"/>
        <v>110级寄灵人橙色套2-护手</v>
      </c>
      <c r="DC504" s="14">
        <f t="shared" si="341"/>
        <v>1</v>
      </c>
      <c r="DD504" s="14">
        <f t="shared" si="342"/>
        <v>4</v>
      </c>
      <c r="DE504" s="14">
        <f t="shared" si="343"/>
        <v>110</v>
      </c>
      <c r="DF504" s="14">
        <f t="shared" si="344"/>
        <v>110</v>
      </c>
      <c r="DG504" s="14">
        <f t="shared" si="345"/>
        <v>6</v>
      </c>
      <c r="DH504" s="14">
        <f t="shared" si="346"/>
        <v>1062</v>
      </c>
      <c r="DI504" s="14">
        <f t="shared" si="355"/>
        <v>286</v>
      </c>
      <c r="DJ504" s="14">
        <f t="shared" si="347"/>
        <v>0</v>
      </c>
      <c r="DK504" s="14">
        <f t="shared" si="348"/>
        <v>0</v>
      </c>
      <c r="DL504" s="14">
        <f t="shared" si="349"/>
        <v>3705</v>
      </c>
      <c r="DM504" s="14">
        <f t="shared" si="350"/>
        <v>0</v>
      </c>
      <c r="DN504" s="14">
        <f t="shared" si="351"/>
        <v>0</v>
      </c>
      <c r="DO504" s="14">
        <f t="shared" si="352"/>
        <v>190.95</v>
      </c>
      <c r="DP504" s="14">
        <f t="shared" si="356"/>
        <v>24</v>
      </c>
      <c r="DQ504" s="14">
        <f t="shared" si="357"/>
        <v>6</v>
      </c>
      <c r="DR504" s="14">
        <f t="shared" si="358"/>
        <v>16</v>
      </c>
      <c r="DU504" s="14">
        <f t="shared" si="353"/>
        <v>3</v>
      </c>
      <c r="DV504" s="14">
        <f t="shared" si="354"/>
        <v>0</v>
      </c>
      <c r="DW504" s="14">
        <f t="shared" si="359"/>
        <v>286</v>
      </c>
      <c r="DX504" s="14" t="str">
        <f t="shared" si="360"/>
        <v>HPExt</v>
      </c>
      <c r="DY504" s="14">
        <f t="shared" si="361"/>
        <v>3705</v>
      </c>
      <c r="DZ504" s="14">
        <f t="shared" si="362"/>
        <v>190.95</v>
      </c>
      <c r="EA504" s="14" t="str">
        <f t="shared" si="363"/>
        <v/>
      </c>
      <c r="EB504" s="14" t="str">
        <f t="shared" si="364"/>
        <v/>
      </c>
      <c r="EC504" s="14" t="str">
        <f t="shared" si="365"/>
        <v/>
      </c>
      <c r="ED504" s="14">
        <f t="shared" si="366"/>
        <v>24</v>
      </c>
      <c r="EE504" s="14">
        <f t="shared" si="367"/>
        <v>6</v>
      </c>
      <c r="EF504" s="14">
        <f t="shared" si="368"/>
        <v>16</v>
      </c>
      <c r="EG504" s="25" t="s">
        <v>509</v>
      </c>
      <c r="EH504" s="14">
        <f t="shared" si="369"/>
        <v>600</v>
      </c>
    </row>
    <row r="505" spans="100:138" ht="16.5" x14ac:dyDescent="0.2">
      <c r="CV505" s="13">
        <v>501</v>
      </c>
      <c r="CW505" s="14">
        <f t="shared" si="335"/>
        <v>70</v>
      </c>
      <c r="CX505" s="14">
        <f t="shared" si="336"/>
        <v>6</v>
      </c>
      <c r="CY505" s="14">
        <f t="shared" si="337"/>
        <v>1</v>
      </c>
      <c r="CZ505" s="14">
        <f t="shared" si="338"/>
        <v>6</v>
      </c>
      <c r="DA505" s="14">
        <f t="shared" si="339"/>
        <v>2064061</v>
      </c>
      <c r="DB505" s="13" t="str">
        <f t="shared" si="340"/>
        <v>110级守护灵橙色套2-武器</v>
      </c>
      <c r="DC505" s="14">
        <f t="shared" si="341"/>
        <v>2</v>
      </c>
      <c r="DD505" s="14">
        <f t="shared" si="342"/>
        <v>4</v>
      </c>
      <c r="DE505" s="14">
        <f t="shared" si="343"/>
        <v>80</v>
      </c>
      <c r="DF505" s="14">
        <f t="shared" si="344"/>
        <v>80</v>
      </c>
      <c r="DG505" s="14">
        <f t="shared" si="345"/>
        <v>1</v>
      </c>
      <c r="DH505" s="14">
        <f t="shared" si="346"/>
        <v>2062</v>
      </c>
      <c r="DI505" s="14">
        <f t="shared" si="355"/>
        <v>301</v>
      </c>
      <c r="DJ505" s="14">
        <f t="shared" si="347"/>
        <v>807</v>
      </c>
      <c r="DK505" s="14">
        <f t="shared" si="348"/>
        <v>0</v>
      </c>
      <c r="DL505" s="14">
        <f t="shared" si="349"/>
        <v>0</v>
      </c>
      <c r="DM505" s="14">
        <f t="shared" si="350"/>
        <v>40.200000000000003</v>
      </c>
      <c r="DN505" s="14">
        <f t="shared" si="351"/>
        <v>0</v>
      </c>
      <c r="DO505" s="14">
        <f t="shared" si="352"/>
        <v>0</v>
      </c>
      <c r="DP505" s="14">
        <f t="shared" si="356"/>
        <v>24</v>
      </c>
      <c r="DQ505" s="14">
        <f t="shared" si="357"/>
        <v>6</v>
      </c>
      <c r="DR505" s="14">
        <f t="shared" si="358"/>
        <v>26</v>
      </c>
      <c r="DU505" s="14">
        <f t="shared" si="353"/>
        <v>1</v>
      </c>
      <c r="DV505" s="14">
        <f t="shared" si="354"/>
        <v>0</v>
      </c>
      <c r="DW505" s="14">
        <f t="shared" si="359"/>
        <v>301</v>
      </c>
      <c r="DX505" s="14" t="str">
        <f t="shared" si="360"/>
        <v>AtkExt</v>
      </c>
      <c r="DY505" s="14">
        <f t="shared" si="361"/>
        <v>807</v>
      </c>
      <c r="DZ505" s="14">
        <f t="shared" si="362"/>
        <v>40.200000000000003</v>
      </c>
      <c r="EA505" s="14" t="str">
        <f t="shared" si="363"/>
        <v/>
      </c>
      <c r="EB505" s="14" t="str">
        <f t="shared" si="364"/>
        <v/>
      </c>
      <c r="EC505" s="14" t="str">
        <f t="shared" si="365"/>
        <v/>
      </c>
      <c r="ED505" s="14">
        <f t="shared" si="366"/>
        <v>24</v>
      </c>
      <c r="EE505" s="14">
        <f t="shared" si="367"/>
        <v>6</v>
      </c>
      <c r="EF505" s="14">
        <f t="shared" si="368"/>
        <v>26</v>
      </c>
      <c r="EG505" s="25" t="s">
        <v>509</v>
      </c>
      <c r="EH505" s="14">
        <f t="shared" si="369"/>
        <v>600</v>
      </c>
    </row>
    <row r="506" spans="100:138" ht="16.5" x14ac:dyDescent="0.2">
      <c r="CV506" s="13">
        <v>502</v>
      </c>
      <c r="CW506" s="14">
        <f t="shared" si="335"/>
        <v>70</v>
      </c>
      <c r="CX506" s="14">
        <f t="shared" si="336"/>
        <v>6</v>
      </c>
      <c r="CY506" s="14">
        <f t="shared" si="337"/>
        <v>2</v>
      </c>
      <c r="CZ506" s="14">
        <f t="shared" si="338"/>
        <v>6</v>
      </c>
      <c r="DA506" s="14">
        <f t="shared" si="339"/>
        <v>2064062</v>
      </c>
      <c r="DB506" s="13" t="str">
        <f t="shared" si="340"/>
        <v>110级守护灵橙色套2-头盔</v>
      </c>
      <c r="DC506" s="14">
        <f t="shared" si="341"/>
        <v>2</v>
      </c>
      <c r="DD506" s="14">
        <f t="shared" si="342"/>
        <v>4</v>
      </c>
      <c r="DE506" s="14">
        <f t="shared" si="343"/>
        <v>80</v>
      </c>
      <c r="DF506" s="14">
        <f t="shared" si="344"/>
        <v>80</v>
      </c>
      <c r="DG506" s="14">
        <f t="shared" si="345"/>
        <v>2</v>
      </c>
      <c r="DH506" s="14">
        <f t="shared" si="346"/>
        <v>2062</v>
      </c>
      <c r="DI506" s="14">
        <f t="shared" si="355"/>
        <v>153</v>
      </c>
      <c r="DJ506" s="14">
        <f t="shared" si="347"/>
        <v>0</v>
      </c>
      <c r="DK506" s="14">
        <f t="shared" si="348"/>
        <v>203</v>
      </c>
      <c r="DL506" s="14">
        <f t="shared" si="349"/>
        <v>0</v>
      </c>
      <c r="DM506" s="14">
        <f t="shared" si="350"/>
        <v>0</v>
      </c>
      <c r="DN506" s="14">
        <f t="shared" si="351"/>
        <v>10.199999999999999</v>
      </c>
      <c r="DO506" s="14">
        <f t="shared" si="352"/>
        <v>0</v>
      </c>
      <c r="DP506" s="14">
        <f t="shared" si="356"/>
        <v>24</v>
      </c>
      <c r="DQ506" s="14">
        <f t="shared" si="357"/>
        <v>6</v>
      </c>
      <c r="DR506" s="14">
        <f t="shared" si="358"/>
        <v>26</v>
      </c>
      <c r="DU506" s="14">
        <f t="shared" si="353"/>
        <v>2</v>
      </c>
      <c r="DV506" s="14">
        <f t="shared" si="354"/>
        <v>0</v>
      </c>
      <c r="DW506" s="14">
        <f t="shared" si="359"/>
        <v>153</v>
      </c>
      <c r="DX506" s="14" t="str">
        <f t="shared" si="360"/>
        <v>DefExt</v>
      </c>
      <c r="DY506" s="14">
        <f t="shared" si="361"/>
        <v>203</v>
      </c>
      <c r="DZ506" s="14">
        <f t="shared" si="362"/>
        <v>10.199999999999999</v>
      </c>
      <c r="EA506" s="14" t="str">
        <f t="shared" si="363"/>
        <v/>
      </c>
      <c r="EB506" s="14" t="str">
        <f t="shared" si="364"/>
        <v/>
      </c>
      <c r="EC506" s="14" t="str">
        <f t="shared" si="365"/>
        <v/>
      </c>
      <c r="ED506" s="14">
        <f t="shared" si="366"/>
        <v>24</v>
      </c>
      <c r="EE506" s="14">
        <f t="shared" si="367"/>
        <v>6</v>
      </c>
      <c r="EF506" s="14">
        <f t="shared" si="368"/>
        <v>26</v>
      </c>
      <c r="EG506" s="25" t="s">
        <v>509</v>
      </c>
      <c r="EH506" s="14">
        <f t="shared" si="369"/>
        <v>600</v>
      </c>
    </row>
    <row r="507" spans="100:138" ht="16.5" x14ac:dyDescent="0.2">
      <c r="CV507" s="13">
        <v>503</v>
      </c>
      <c r="CW507" s="14">
        <f t="shared" si="335"/>
        <v>70</v>
      </c>
      <c r="CX507" s="14">
        <f t="shared" si="336"/>
        <v>6</v>
      </c>
      <c r="CY507" s="14">
        <f t="shared" si="337"/>
        <v>3</v>
      </c>
      <c r="CZ507" s="14">
        <f t="shared" si="338"/>
        <v>6</v>
      </c>
      <c r="DA507" s="14">
        <f t="shared" si="339"/>
        <v>2064063</v>
      </c>
      <c r="DB507" s="13" t="str">
        <f t="shared" si="340"/>
        <v>110级守护灵橙色套2-肩甲</v>
      </c>
      <c r="DC507" s="14">
        <f t="shared" si="341"/>
        <v>2</v>
      </c>
      <c r="DD507" s="14">
        <f t="shared" si="342"/>
        <v>4</v>
      </c>
      <c r="DE507" s="14">
        <f t="shared" si="343"/>
        <v>80</v>
      </c>
      <c r="DF507" s="14">
        <f t="shared" si="344"/>
        <v>80</v>
      </c>
      <c r="DG507" s="14">
        <f t="shared" si="345"/>
        <v>3</v>
      </c>
      <c r="DH507" s="14">
        <f t="shared" si="346"/>
        <v>2062</v>
      </c>
      <c r="DI507" s="14">
        <f t="shared" si="355"/>
        <v>227</v>
      </c>
      <c r="DJ507" s="14">
        <f t="shared" si="347"/>
        <v>0</v>
      </c>
      <c r="DK507" s="14">
        <f t="shared" si="348"/>
        <v>101</v>
      </c>
      <c r="DL507" s="14">
        <f t="shared" si="349"/>
        <v>2015</v>
      </c>
      <c r="DM507" s="14">
        <f t="shared" si="350"/>
        <v>0</v>
      </c>
      <c r="DN507" s="14">
        <f t="shared" si="351"/>
        <v>5.0999999999999996</v>
      </c>
      <c r="DO507" s="14">
        <f t="shared" si="352"/>
        <v>100.8</v>
      </c>
      <c r="DP507" s="14">
        <f t="shared" si="356"/>
        <v>24</v>
      </c>
      <c r="DQ507" s="14">
        <f t="shared" si="357"/>
        <v>6</v>
      </c>
      <c r="DR507" s="14">
        <f t="shared" si="358"/>
        <v>26</v>
      </c>
      <c r="DU507" s="14">
        <f t="shared" si="353"/>
        <v>2</v>
      </c>
      <c r="DV507" s="14">
        <f t="shared" si="354"/>
        <v>3</v>
      </c>
      <c r="DW507" s="14">
        <f t="shared" si="359"/>
        <v>227</v>
      </c>
      <c r="DX507" s="14" t="str">
        <f t="shared" si="360"/>
        <v>DefExt</v>
      </c>
      <c r="DY507" s="14">
        <f t="shared" si="361"/>
        <v>101</v>
      </c>
      <c r="DZ507" s="14">
        <f t="shared" si="362"/>
        <v>5.0999999999999996</v>
      </c>
      <c r="EA507" s="14" t="str">
        <f t="shared" si="363"/>
        <v>HPExt</v>
      </c>
      <c r="EB507" s="14">
        <f t="shared" si="364"/>
        <v>2015</v>
      </c>
      <c r="EC507" s="14">
        <f t="shared" si="365"/>
        <v>100.8</v>
      </c>
      <c r="ED507" s="14">
        <f t="shared" si="366"/>
        <v>24</v>
      </c>
      <c r="EE507" s="14">
        <f t="shared" si="367"/>
        <v>6</v>
      </c>
      <c r="EF507" s="14">
        <f t="shared" si="368"/>
        <v>26</v>
      </c>
      <c r="EG507" s="25" t="s">
        <v>509</v>
      </c>
      <c r="EH507" s="14">
        <f t="shared" si="369"/>
        <v>600</v>
      </c>
    </row>
    <row r="508" spans="100:138" ht="16.5" x14ac:dyDescent="0.2">
      <c r="CV508" s="13">
        <v>504</v>
      </c>
      <c r="CW508" s="14">
        <f t="shared" si="335"/>
        <v>70</v>
      </c>
      <c r="CX508" s="14">
        <f t="shared" si="336"/>
        <v>6</v>
      </c>
      <c r="CY508" s="14">
        <f t="shared" si="337"/>
        <v>4</v>
      </c>
      <c r="CZ508" s="14">
        <f t="shared" si="338"/>
        <v>6</v>
      </c>
      <c r="DA508" s="14">
        <f t="shared" si="339"/>
        <v>2064064</v>
      </c>
      <c r="DB508" s="13" t="str">
        <f t="shared" si="340"/>
        <v>110级守护灵橙色套2-衣服</v>
      </c>
      <c r="DC508" s="14">
        <f t="shared" si="341"/>
        <v>2</v>
      </c>
      <c r="DD508" s="14">
        <f t="shared" si="342"/>
        <v>4</v>
      </c>
      <c r="DE508" s="14">
        <f t="shared" si="343"/>
        <v>80</v>
      </c>
      <c r="DF508" s="14">
        <f t="shared" si="344"/>
        <v>80</v>
      </c>
      <c r="DG508" s="14">
        <f t="shared" si="345"/>
        <v>4</v>
      </c>
      <c r="DH508" s="14">
        <f t="shared" si="346"/>
        <v>2062</v>
      </c>
      <c r="DI508" s="14">
        <f t="shared" si="355"/>
        <v>153</v>
      </c>
      <c r="DJ508" s="14">
        <f t="shared" si="347"/>
        <v>0</v>
      </c>
      <c r="DK508" s="14">
        <f t="shared" si="348"/>
        <v>203</v>
      </c>
      <c r="DL508" s="14">
        <f t="shared" si="349"/>
        <v>0</v>
      </c>
      <c r="DM508" s="14">
        <f t="shared" si="350"/>
        <v>0</v>
      </c>
      <c r="DN508" s="14">
        <f t="shared" si="351"/>
        <v>10.199999999999999</v>
      </c>
      <c r="DO508" s="14">
        <f t="shared" si="352"/>
        <v>0</v>
      </c>
      <c r="DP508" s="14">
        <f t="shared" si="356"/>
        <v>24</v>
      </c>
      <c r="DQ508" s="14">
        <f t="shared" si="357"/>
        <v>6</v>
      </c>
      <c r="DR508" s="14">
        <f t="shared" si="358"/>
        <v>26</v>
      </c>
      <c r="DU508" s="14">
        <f t="shared" si="353"/>
        <v>2</v>
      </c>
      <c r="DV508" s="14">
        <f t="shared" si="354"/>
        <v>0</v>
      </c>
      <c r="DW508" s="14">
        <f t="shared" si="359"/>
        <v>153</v>
      </c>
      <c r="DX508" s="14" t="str">
        <f t="shared" si="360"/>
        <v>DefExt</v>
      </c>
      <c r="DY508" s="14">
        <f t="shared" si="361"/>
        <v>203</v>
      </c>
      <c r="DZ508" s="14">
        <f t="shared" si="362"/>
        <v>10.199999999999999</v>
      </c>
      <c r="EA508" s="14" t="str">
        <f t="shared" si="363"/>
        <v/>
      </c>
      <c r="EB508" s="14" t="str">
        <f t="shared" si="364"/>
        <v/>
      </c>
      <c r="EC508" s="14" t="str">
        <f t="shared" si="365"/>
        <v/>
      </c>
      <c r="ED508" s="14">
        <f t="shared" si="366"/>
        <v>24</v>
      </c>
      <c r="EE508" s="14">
        <f t="shared" si="367"/>
        <v>6</v>
      </c>
      <c r="EF508" s="14">
        <f t="shared" si="368"/>
        <v>26</v>
      </c>
      <c r="EG508" s="25" t="s">
        <v>509</v>
      </c>
      <c r="EH508" s="14">
        <f t="shared" si="369"/>
        <v>600</v>
      </c>
    </row>
    <row r="509" spans="100:138" ht="16.5" x14ac:dyDescent="0.2">
      <c r="CV509" s="13">
        <v>505</v>
      </c>
      <c r="CW509" s="14">
        <f t="shared" si="335"/>
        <v>70</v>
      </c>
      <c r="CX509" s="14">
        <f t="shared" si="336"/>
        <v>6</v>
      </c>
      <c r="CY509" s="14">
        <f t="shared" si="337"/>
        <v>5</v>
      </c>
      <c r="CZ509" s="14">
        <f t="shared" si="338"/>
        <v>6</v>
      </c>
      <c r="DA509" s="14">
        <f t="shared" si="339"/>
        <v>2064065</v>
      </c>
      <c r="DB509" s="13" t="str">
        <f t="shared" si="340"/>
        <v>110级守护灵橙色套2-鞋子</v>
      </c>
      <c r="DC509" s="14">
        <f t="shared" si="341"/>
        <v>2</v>
      </c>
      <c r="DD509" s="14">
        <f t="shared" si="342"/>
        <v>4</v>
      </c>
      <c r="DE509" s="14">
        <f t="shared" si="343"/>
        <v>80</v>
      </c>
      <c r="DF509" s="14">
        <f t="shared" si="344"/>
        <v>80</v>
      </c>
      <c r="DG509" s="14">
        <f t="shared" si="345"/>
        <v>5</v>
      </c>
      <c r="DH509" s="14">
        <f t="shared" si="346"/>
        <v>2062</v>
      </c>
      <c r="DI509" s="14">
        <f t="shared" si="355"/>
        <v>302</v>
      </c>
      <c r="DJ509" s="14">
        <f t="shared" si="347"/>
        <v>0</v>
      </c>
      <c r="DK509" s="14">
        <f t="shared" si="348"/>
        <v>0</v>
      </c>
      <c r="DL509" s="14">
        <f t="shared" si="349"/>
        <v>4031</v>
      </c>
      <c r="DM509" s="14">
        <f t="shared" si="350"/>
        <v>0</v>
      </c>
      <c r="DN509" s="14">
        <f t="shared" si="351"/>
        <v>0</v>
      </c>
      <c r="DO509" s="14">
        <f t="shared" si="352"/>
        <v>201.6</v>
      </c>
      <c r="DP509" s="14">
        <f t="shared" si="356"/>
        <v>24</v>
      </c>
      <c r="DQ509" s="14">
        <f t="shared" si="357"/>
        <v>6</v>
      </c>
      <c r="DR509" s="14">
        <f t="shared" si="358"/>
        <v>26</v>
      </c>
      <c r="DU509" s="14">
        <f t="shared" si="353"/>
        <v>3</v>
      </c>
      <c r="DV509" s="14">
        <f t="shared" si="354"/>
        <v>0</v>
      </c>
      <c r="DW509" s="14">
        <f t="shared" si="359"/>
        <v>302</v>
      </c>
      <c r="DX509" s="14" t="str">
        <f t="shared" si="360"/>
        <v>HPExt</v>
      </c>
      <c r="DY509" s="14">
        <f t="shared" si="361"/>
        <v>4031</v>
      </c>
      <c r="DZ509" s="14">
        <f t="shared" si="362"/>
        <v>201.6</v>
      </c>
      <c r="EA509" s="14" t="str">
        <f t="shared" si="363"/>
        <v/>
      </c>
      <c r="EB509" s="14" t="str">
        <f t="shared" si="364"/>
        <v/>
      </c>
      <c r="EC509" s="14" t="str">
        <f t="shared" si="365"/>
        <v/>
      </c>
      <c r="ED509" s="14">
        <f t="shared" si="366"/>
        <v>24</v>
      </c>
      <c r="EE509" s="14">
        <f t="shared" si="367"/>
        <v>6</v>
      </c>
      <c r="EF509" s="14">
        <f t="shared" si="368"/>
        <v>26</v>
      </c>
      <c r="EG509" s="25" t="s">
        <v>509</v>
      </c>
      <c r="EH509" s="14">
        <f t="shared" si="369"/>
        <v>600</v>
      </c>
    </row>
    <row r="510" spans="100:138" ht="16.5" x14ac:dyDescent="0.2">
      <c r="CV510" s="13">
        <v>506</v>
      </c>
      <c r="CW510" s="14">
        <f t="shared" si="335"/>
        <v>70</v>
      </c>
      <c r="CX510" s="14">
        <f t="shared" si="336"/>
        <v>6</v>
      </c>
      <c r="CY510" s="14">
        <f t="shared" si="337"/>
        <v>6</v>
      </c>
      <c r="CZ510" s="14">
        <f t="shared" si="338"/>
        <v>6</v>
      </c>
      <c r="DA510" s="14">
        <f t="shared" si="339"/>
        <v>2064066</v>
      </c>
      <c r="DB510" s="13" t="str">
        <f t="shared" si="340"/>
        <v>110级守护灵橙色套2-护手</v>
      </c>
      <c r="DC510" s="14">
        <f t="shared" si="341"/>
        <v>2</v>
      </c>
      <c r="DD510" s="14">
        <f t="shared" si="342"/>
        <v>4</v>
      </c>
      <c r="DE510" s="14">
        <f t="shared" si="343"/>
        <v>80</v>
      </c>
      <c r="DF510" s="14">
        <f t="shared" si="344"/>
        <v>80</v>
      </c>
      <c r="DG510" s="14">
        <f t="shared" si="345"/>
        <v>6</v>
      </c>
      <c r="DH510" s="14">
        <f t="shared" si="346"/>
        <v>2062</v>
      </c>
      <c r="DI510" s="14">
        <f t="shared" si="355"/>
        <v>302</v>
      </c>
      <c r="DJ510" s="14">
        <f t="shared" si="347"/>
        <v>0</v>
      </c>
      <c r="DK510" s="14">
        <f t="shared" si="348"/>
        <v>0</v>
      </c>
      <c r="DL510" s="14">
        <f t="shared" si="349"/>
        <v>4031</v>
      </c>
      <c r="DM510" s="14">
        <f t="shared" si="350"/>
        <v>0</v>
      </c>
      <c r="DN510" s="14">
        <f t="shared" si="351"/>
        <v>0</v>
      </c>
      <c r="DO510" s="14">
        <f t="shared" si="352"/>
        <v>201.6</v>
      </c>
      <c r="DP510" s="14">
        <f t="shared" si="356"/>
        <v>24</v>
      </c>
      <c r="DQ510" s="14">
        <f t="shared" si="357"/>
        <v>6</v>
      </c>
      <c r="DR510" s="14">
        <f t="shared" si="358"/>
        <v>26</v>
      </c>
      <c r="DU510" s="14">
        <f t="shared" si="353"/>
        <v>3</v>
      </c>
      <c r="DV510" s="14">
        <f t="shared" si="354"/>
        <v>0</v>
      </c>
      <c r="DW510" s="14">
        <f t="shared" si="359"/>
        <v>302</v>
      </c>
      <c r="DX510" s="14" t="str">
        <f t="shared" si="360"/>
        <v>HPExt</v>
      </c>
      <c r="DY510" s="14">
        <f t="shared" si="361"/>
        <v>4031</v>
      </c>
      <c r="DZ510" s="14">
        <f t="shared" si="362"/>
        <v>201.6</v>
      </c>
      <c r="EA510" s="14" t="str">
        <f t="shared" si="363"/>
        <v/>
      </c>
      <c r="EB510" s="14" t="str">
        <f t="shared" si="364"/>
        <v/>
      </c>
      <c r="EC510" s="14" t="str">
        <f t="shared" si="365"/>
        <v/>
      </c>
      <c r="ED510" s="14">
        <f t="shared" si="366"/>
        <v>24</v>
      </c>
      <c r="EE510" s="14">
        <f t="shared" si="367"/>
        <v>6</v>
      </c>
      <c r="EF510" s="14">
        <f t="shared" si="368"/>
        <v>26</v>
      </c>
      <c r="EG510" s="25" t="s">
        <v>509</v>
      </c>
      <c r="EH510" s="14">
        <f t="shared" si="369"/>
        <v>600</v>
      </c>
    </row>
    <row r="511" spans="100:138" ht="16.5" x14ac:dyDescent="0.2">
      <c r="CV511" s="13">
        <v>507</v>
      </c>
      <c r="CW511" s="14">
        <f t="shared" si="335"/>
        <v>71</v>
      </c>
      <c r="CX511" s="14">
        <f t="shared" si="336"/>
        <v>7</v>
      </c>
      <c r="CY511" s="14">
        <f t="shared" si="337"/>
        <v>1</v>
      </c>
      <c r="CZ511" s="14">
        <f t="shared" si="338"/>
        <v>6</v>
      </c>
      <c r="DA511" s="14">
        <f t="shared" si="339"/>
        <v>2064071</v>
      </c>
      <c r="DB511" s="13" t="str">
        <f t="shared" si="340"/>
        <v>110级寄灵人橙色套3-武器</v>
      </c>
      <c r="DC511" s="14">
        <f t="shared" si="341"/>
        <v>1</v>
      </c>
      <c r="DD511" s="14">
        <f t="shared" si="342"/>
        <v>4</v>
      </c>
      <c r="DE511" s="14">
        <f t="shared" si="343"/>
        <v>110</v>
      </c>
      <c r="DF511" s="14">
        <f t="shared" si="344"/>
        <v>110</v>
      </c>
      <c r="DG511" s="14">
        <f t="shared" si="345"/>
        <v>1</v>
      </c>
      <c r="DH511" s="14">
        <f t="shared" si="346"/>
        <v>1063</v>
      </c>
      <c r="DI511" s="14">
        <f t="shared" si="355"/>
        <v>573</v>
      </c>
      <c r="DJ511" s="14">
        <f t="shared" si="347"/>
        <v>1482</v>
      </c>
      <c r="DK511" s="14">
        <f t="shared" si="348"/>
        <v>0</v>
      </c>
      <c r="DL511" s="14">
        <f t="shared" si="349"/>
        <v>0</v>
      </c>
      <c r="DM511" s="14">
        <f t="shared" si="350"/>
        <v>76.5</v>
      </c>
      <c r="DN511" s="14">
        <f t="shared" si="351"/>
        <v>0</v>
      </c>
      <c r="DO511" s="14">
        <f t="shared" si="352"/>
        <v>0</v>
      </c>
      <c r="DP511" s="14">
        <f t="shared" si="356"/>
        <v>24</v>
      </c>
      <c r="DQ511" s="14">
        <f t="shared" si="357"/>
        <v>6</v>
      </c>
      <c r="DR511" s="14">
        <f t="shared" si="358"/>
        <v>16</v>
      </c>
      <c r="DU511" s="14">
        <f t="shared" si="353"/>
        <v>1</v>
      </c>
      <c r="DV511" s="14">
        <f t="shared" si="354"/>
        <v>0</v>
      </c>
      <c r="DW511" s="14">
        <f t="shared" si="359"/>
        <v>573</v>
      </c>
      <c r="DX511" s="14" t="str">
        <f t="shared" si="360"/>
        <v>AtkExt</v>
      </c>
      <c r="DY511" s="14">
        <f t="shared" si="361"/>
        <v>1482</v>
      </c>
      <c r="DZ511" s="14">
        <f t="shared" si="362"/>
        <v>76.5</v>
      </c>
      <c r="EA511" s="14" t="str">
        <f t="shared" si="363"/>
        <v/>
      </c>
      <c r="EB511" s="14" t="str">
        <f t="shared" si="364"/>
        <v/>
      </c>
      <c r="EC511" s="14" t="str">
        <f t="shared" si="365"/>
        <v/>
      </c>
      <c r="ED511" s="14">
        <f t="shared" si="366"/>
        <v>24</v>
      </c>
      <c r="EE511" s="14">
        <f t="shared" si="367"/>
        <v>6</v>
      </c>
      <c r="EF511" s="14">
        <f t="shared" si="368"/>
        <v>16</v>
      </c>
      <c r="EG511" s="25" t="s">
        <v>509</v>
      </c>
      <c r="EH511" s="14">
        <f t="shared" si="369"/>
        <v>600</v>
      </c>
    </row>
    <row r="512" spans="100:138" ht="16.5" x14ac:dyDescent="0.2">
      <c r="CV512" s="13">
        <v>508</v>
      </c>
      <c r="CW512" s="14">
        <f t="shared" si="335"/>
        <v>71</v>
      </c>
      <c r="CX512" s="14">
        <f t="shared" si="336"/>
        <v>7</v>
      </c>
      <c r="CY512" s="14">
        <f t="shared" si="337"/>
        <v>2</v>
      </c>
      <c r="CZ512" s="14">
        <f t="shared" si="338"/>
        <v>6</v>
      </c>
      <c r="DA512" s="14">
        <f t="shared" si="339"/>
        <v>2064074</v>
      </c>
      <c r="DB512" s="13" t="str">
        <f t="shared" si="340"/>
        <v>110级寄灵人橙色套3-衣服</v>
      </c>
      <c r="DC512" s="14">
        <f t="shared" si="341"/>
        <v>1</v>
      </c>
      <c r="DD512" s="14">
        <f t="shared" si="342"/>
        <v>4</v>
      </c>
      <c r="DE512" s="14">
        <f t="shared" si="343"/>
        <v>110</v>
      </c>
      <c r="DF512" s="14">
        <f t="shared" si="344"/>
        <v>110</v>
      </c>
      <c r="DG512" s="14">
        <f t="shared" si="345"/>
        <v>4</v>
      </c>
      <c r="DH512" s="14">
        <f t="shared" si="346"/>
        <v>1063</v>
      </c>
      <c r="DI512" s="14">
        <f t="shared" si="355"/>
        <v>288</v>
      </c>
      <c r="DJ512" s="14">
        <f t="shared" si="347"/>
        <v>0</v>
      </c>
      <c r="DK512" s="14">
        <f t="shared" si="348"/>
        <v>372</v>
      </c>
      <c r="DL512" s="14">
        <f t="shared" si="349"/>
        <v>0</v>
      </c>
      <c r="DM512" s="14">
        <f t="shared" si="350"/>
        <v>0</v>
      </c>
      <c r="DN512" s="14">
        <f t="shared" si="351"/>
        <v>19.2</v>
      </c>
      <c r="DO512" s="14">
        <f t="shared" si="352"/>
        <v>0</v>
      </c>
      <c r="DP512" s="14">
        <f t="shared" si="356"/>
        <v>24</v>
      </c>
      <c r="DQ512" s="14">
        <f t="shared" si="357"/>
        <v>6</v>
      </c>
      <c r="DR512" s="14">
        <f t="shared" si="358"/>
        <v>16</v>
      </c>
      <c r="DU512" s="14">
        <f t="shared" si="353"/>
        <v>2</v>
      </c>
      <c r="DV512" s="14">
        <f t="shared" si="354"/>
        <v>0</v>
      </c>
      <c r="DW512" s="14">
        <f t="shared" si="359"/>
        <v>288</v>
      </c>
      <c r="DX512" s="14" t="str">
        <f t="shared" si="360"/>
        <v>DefExt</v>
      </c>
      <c r="DY512" s="14">
        <f t="shared" si="361"/>
        <v>372</v>
      </c>
      <c r="DZ512" s="14">
        <f t="shared" si="362"/>
        <v>19.2</v>
      </c>
      <c r="EA512" s="14" t="str">
        <f t="shared" si="363"/>
        <v/>
      </c>
      <c r="EB512" s="14" t="str">
        <f t="shared" si="364"/>
        <v/>
      </c>
      <c r="EC512" s="14" t="str">
        <f t="shared" si="365"/>
        <v/>
      </c>
      <c r="ED512" s="14">
        <f t="shared" si="366"/>
        <v>24</v>
      </c>
      <c r="EE512" s="14">
        <f t="shared" si="367"/>
        <v>6</v>
      </c>
      <c r="EF512" s="14">
        <f t="shared" si="368"/>
        <v>16</v>
      </c>
      <c r="EG512" s="25" t="s">
        <v>509</v>
      </c>
      <c r="EH512" s="14">
        <f t="shared" si="369"/>
        <v>600</v>
      </c>
    </row>
    <row r="513" spans="100:138" ht="16.5" x14ac:dyDescent="0.2">
      <c r="CV513" s="13">
        <v>509</v>
      </c>
      <c r="CW513" s="14">
        <f t="shared" si="335"/>
        <v>71</v>
      </c>
      <c r="CX513" s="14">
        <f t="shared" si="336"/>
        <v>7</v>
      </c>
      <c r="CY513" s="14">
        <f t="shared" si="337"/>
        <v>3</v>
      </c>
      <c r="CZ513" s="14">
        <f t="shared" si="338"/>
        <v>6</v>
      </c>
      <c r="DA513" s="14">
        <f t="shared" si="339"/>
        <v>2064075</v>
      </c>
      <c r="DB513" s="13" t="str">
        <f t="shared" si="340"/>
        <v>110级寄灵人橙色套3-鞋子</v>
      </c>
      <c r="DC513" s="14">
        <f t="shared" si="341"/>
        <v>1</v>
      </c>
      <c r="DD513" s="14">
        <f t="shared" si="342"/>
        <v>4</v>
      </c>
      <c r="DE513" s="14">
        <f t="shared" si="343"/>
        <v>110</v>
      </c>
      <c r="DF513" s="14">
        <f t="shared" si="344"/>
        <v>110</v>
      </c>
      <c r="DG513" s="14">
        <f t="shared" si="345"/>
        <v>5</v>
      </c>
      <c r="DH513" s="14">
        <f t="shared" si="346"/>
        <v>1063</v>
      </c>
      <c r="DI513" s="14">
        <f t="shared" si="355"/>
        <v>286</v>
      </c>
      <c r="DJ513" s="14">
        <f t="shared" si="347"/>
        <v>0</v>
      </c>
      <c r="DK513" s="14">
        <f t="shared" si="348"/>
        <v>0</v>
      </c>
      <c r="DL513" s="14">
        <f t="shared" si="349"/>
        <v>3705</v>
      </c>
      <c r="DM513" s="14">
        <f t="shared" si="350"/>
        <v>0</v>
      </c>
      <c r="DN513" s="14">
        <f t="shared" si="351"/>
        <v>0</v>
      </c>
      <c r="DO513" s="14">
        <f t="shared" si="352"/>
        <v>190.95</v>
      </c>
      <c r="DP513" s="14">
        <f t="shared" si="356"/>
        <v>24</v>
      </c>
      <c r="DQ513" s="14">
        <f t="shared" si="357"/>
        <v>6</v>
      </c>
      <c r="DR513" s="14">
        <f t="shared" si="358"/>
        <v>16</v>
      </c>
      <c r="DU513" s="14">
        <f t="shared" si="353"/>
        <v>3</v>
      </c>
      <c r="DV513" s="14">
        <f t="shared" si="354"/>
        <v>0</v>
      </c>
      <c r="DW513" s="14">
        <f t="shared" si="359"/>
        <v>286</v>
      </c>
      <c r="DX513" s="14" t="str">
        <f t="shared" si="360"/>
        <v>HPExt</v>
      </c>
      <c r="DY513" s="14">
        <f t="shared" si="361"/>
        <v>3705</v>
      </c>
      <c r="DZ513" s="14">
        <f t="shared" si="362"/>
        <v>190.95</v>
      </c>
      <c r="EA513" s="14" t="str">
        <f t="shared" si="363"/>
        <v/>
      </c>
      <c r="EB513" s="14" t="str">
        <f t="shared" si="364"/>
        <v/>
      </c>
      <c r="EC513" s="14" t="str">
        <f t="shared" si="365"/>
        <v/>
      </c>
      <c r="ED513" s="14">
        <f t="shared" si="366"/>
        <v>24</v>
      </c>
      <c r="EE513" s="14">
        <f t="shared" si="367"/>
        <v>6</v>
      </c>
      <c r="EF513" s="14">
        <f t="shared" si="368"/>
        <v>16</v>
      </c>
      <c r="EG513" s="25" t="s">
        <v>509</v>
      </c>
      <c r="EH513" s="14">
        <f t="shared" si="369"/>
        <v>600</v>
      </c>
    </row>
    <row r="514" spans="100:138" ht="16.5" x14ac:dyDescent="0.2">
      <c r="CV514" s="13">
        <v>510</v>
      </c>
      <c r="CW514" s="14">
        <f t="shared" si="335"/>
        <v>71</v>
      </c>
      <c r="CX514" s="14">
        <f t="shared" si="336"/>
        <v>7</v>
      </c>
      <c r="CY514" s="14">
        <f t="shared" si="337"/>
        <v>4</v>
      </c>
      <c r="CZ514" s="14">
        <f t="shared" si="338"/>
        <v>6</v>
      </c>
      <c r="DA514" s="14">
        <f t="shared" si="339"/>
        <v>2064076</v>
      </c>
      <c r="DB514" s="13" t="str">
        <f t="shared" si="340"/>
        <v>110级寄灵人橙色套3-护手</v>
      </c>
      <c r="DC514" s="14">
        <f t="shared" si="341"/>
        <v>1</v>
      </c>
      <c r="DD514" s="14">
        <f t="shared" si="342"/>
        <v>4</v>
      </c>
      <c r="DE514" s="14">
        <f t="shared" si="343"/>
        <v>110</v>
      </c>
      <c r="DF514" s="14">
        <f t="shared" si="344"/>
        <v>110</v>
      </c>
      <c r="DG514" s="14">
        <f t="shared" si="345"/>
        <v>6</v>
      </c>
      <c r="DH514" s="14">
        <f t="shared" si="346"/>
        <v>1063</v>
      </c>
      <c r="DI514" s="14">
        <f t="shared" si="355"/>
        <v>286</v>
      </c>
      <c r="DJ514" s="14">
        <f t="shared" si="347"/>
        <v>0</v>
      </c>
      <c r="DK514" s="14">
        <f t="shared" si="348"/>
        <v>0</v>
      </c>
      <c r="DL514" s="14">
        <f t="shared" si="349"/>
        <v>3705</v>
      </c>
      <c r="DM514" s="14">
        <f t="shared" si="350"/>
        <v>0</v>
      </c>
      <c r="DN514" s="14">
        <f t="shared" si="351"/>
        <v>0</v>
      </c>
      <c r="DO514" s="14">
        <f t="shared" si="352"/>
        <v>190.95</v>
      </c>
      <c r="DP514" s="14">
        <f t="shared" si="356"/>
        <v>24</v>
      </c>
      <c r="DQ514" s="14">
        <f t="shared" si="357"/>
        <v>6</v>
      </c>
      <c r="DR514" s="14">
        <f t="shared" si="358"/>
        <v>16</v>
      </c>
      <c r="DU514" s="14">
        <f t="shared" si="353"/>
        <v>3</v>
      </c>
      <c r="DV514" s="14">
        <f t="shared" si="354"/>
        <v>0</v>
      </c>
      <c r="DW514" s="14">
        <f t="shared" si="359"/>
        <v>286</v>
      </c>
      <c r="DX514" s="14" t="str">
        <f t="shared" si="360"/>
        <v>HPExt</v>
      </c>
      <c r="DY514" s="14">
        <f t="shared" si="361"/>
        <v>3705</v>
      </c>
      <c r="DZ514" s="14">
        <f t="shared" si="362"/>
        <v>190.95</v>
      </c>
      <c r="EA514" s="14" t="str">
        <f t="shared" si="363"/>
        <v/>
      </c>
      <c r="EB514" s="14" t="str">
        <f t="shared" si="364"/>
        <v/>
      </c>
      <c r="EC514" s="14" t="str">
        <f t="shared" si="365"/>
        <v/>
      </c>
      <c r="ED514" s="14">
        <f t="shared" si="366"/>
        <v>24</v>
      </c>
      <c r="EE514" s="14">
        <f t="shared" si="367"/>
        <v>6</v>
      </c>
      <c r="EF514" s="14">
        <f t="shared" si="368"/>
        <v>16</v>
      </c>
      <c r="EG514" s="25" t="s">
        <v>509</v>
      </c>
      <c r="EH514" s="14">
        <f t="shared" si="369"/>
        <v>600</v>
      </c>
    </row>
    <row r="515" spans="100:138" ht="16.5" x14ac:dyDescent="0.2">
      <c r="CV515" s="13">
        <v>511</v>
      </c>
      <c r="CW515" s="14">
        <f t="shared" si="335"/>
        <v>71</v>
      </c>
      <c r="CX515" s="14">
        <f t="shared" si="336"/>
        <v>7</v>
      </c>
      <c r="CY515" s="14">
        <f t="shared" si="337"/>
        <v>5</v>
      </c>
      <c r="CZ515" s="14">
        <f t="shared" si="338"/>
        <v>6</v>
      </c>
      <c r="DA515" s="14">
        <f t="shared" si="339"/>
        <v>2064077</v>
      </c>
      <c r="DB515" s="13" t="str">
        <f t="shared" si="340"/>
        <v>110级寄灵人橙色套3-项链</v>
      </c>
      <c r="DC515" s="14">
        <f t="shared" si="341"/>
        <v>1</v>
      </c>
      <c r="DD515" s="14">
        <f t="shared" si="342"/>
        <v>4</v>
      </c>
      <c r="DE515" s="14">
        <f t="shared" si="343"/>
        <v>110</v>
      </c>
      <c r="DF515" s="14">
        <f t="shared" si="344"/>
        <v>110</v>
      </c>
      <c r="DG515" s="14">
        <f t="shared" si="345"/>
        <v>7</v>
      </c>
      <c r="DH515" s="14">
        <f t="shared" si="346"/>
        <v>1063</v>
      </c>
      <c r="DI515" s="14">
        <f t="shared" si="355"/>
        <v>431</v>
      </c>
      <c r="DJ515" s="14">
        <f t="shared" si="347"/>
        <v>494</v>
      </c>
      <c r="DK515" s="14">
        <f t="shared" si="348"/>
        <v>310</v>
      </c>
      <c r="DL515" s="14">
        <f t="shared" si="349"/>
        <v>0</v>
      </c>
      <c r="DM515" s="14">
        <f t="shared" si="350"/>
        <v>25.5</v>
      </c>
      <c r="DN515" s="14">
        <f t="shared" si="351"/>
        <v>16</v>
      </c>
      <c r="DO515" s="14">
        <f t="shared" si="352"/>
        <v>0</v>
      </c>
      <c r="DP515" s="14">
        <f t="shared" si="356"/>
        <v>24</v>
      </c>
      <c r="DQ515" s="14">
        <f t="shared" si="357"/>
        <v>6</v>
      </c>
      <c r="DR515" s="14">
        <f t="shared" si="358"/>
        <v>16</v>
      </c>
      <c r="DU515" s="14">
        <f t="shared" si="353"/>
        <v>1</v>
      </c>
      <c r="DV515" s="14">
        <f t="shared" si="354"/>
        <v>2</v>
      </c>
      <c r="DW515" s="14">
        <f t="shared" si="359"/>
        <v>431</v>
      </c>
      <c r="DX515" s="14" t="str">
        <f t="shared" si="360"/>
        <v>AtkExt</v>
      </c>
      <c r="DY515" s="14">
        <f t="shared" si="361"/>
        <v>494</v>
      </c>
      <c r="DZ515" s="14">
        <f t="shared" si="362"/>
        <v>25.5</v>
      </c>
      <c r="EA515" s="14" t="str">
        <f t="shared" si="363"/>
        <v>DefExt</v>
      </c>
      <c r="EB515" s="14">
        <f t="shared" si="364"/>
        <v>310</v>
      </c>
      <c r="EC515" s="14">
        <f t="shared" si="365"/>
        <v>16</v>
      </c>
      <c r="ED515" s="14">
        <f t="shared" si="366"/>
        <v>24</v>
      </c>
      <c r="EE515" s="14">
        <f t="shared" si="367"/>
        <v>6</v>
      </c>
      <c r="EF515" s="14">
        <f t="shared" si="368"/>
        <v>16</v>
      </c>
      <c r="EG515" s="25" t="s">
        <v>509</v>
      </c>
      <c r="EH515" s="14">
        <f t="shared" si="369"/>
        <v>600</v>
      </c>
    </row>
    <row r="516" spans="100:138" ht="16.5" x14ac:dyDescent="0.2">
      <c r="CV516" s="13">
        <v>512</v>
      </c>
      <c r="CW516" s="14">
        <f t="shared" si="335"/>
        <v>71</v>
      </c>
      <c r="CX516" s="14">
        <f t="shared" si="336"/>
        <v>7</v>
      </c>
      <c r="CY516" s="14">
        <f t="shared" si="337"/>
        <v>6</v>
      </c>
      <c r="CZ516" s="14">
        <f t="shared" si="338"/>
        <v>6</v>
      </c>
      <c r="DA516" s="14">
        <f t="shared" si="339"/>
        <v>2064078</v>
      </c>
      <c r="DB516" s="13" t="str">
        <f t="shared" si="340"/>
        <v>110级寄灵人橙色套3-戒指</v>
      </c>
      <c r="DC516" s="14">
        <f t="shared" si="341"/>
        <v>1</v>
      </c>
      <c r="DD516" s="14">
        <f t="shared" si="342"/>
        <v>4</v>
      </c>
      <c r="DE516" s="14">
        <f t="shared" si="343"/>
        <v>110</v>
      </c>
      <c r="DF516" s="14">
        <f t="shared" si="344"/>
        <v>110</v>
      </c>
      <c r="DG516" s="14">
        <f t="shared" si="345"/>
        <v>8</v>
      </c>
      <c r="DH516" s="14">
        <f t="shared" si="346"/>
        <v>1063</v>
      </c>
      <c r="DI516" s="14">
        <f t="shared" si="355"/>
        <v>429</v>
      </c>
      <c r="DJ516" s="14">
        <f t="shared" si="347"/>
        <v>494</v>
      </c>
      <c r="DK516" s="14">
        <f t="shared" si="348"/>
        <v>0</v>
      </c>
      <c r="DL516" s="14">
        <f t="shared" si="349"/>
        <v>3088</v>
      </c>
      <c r="DM516" s="14">
        <f t="shared" si="350"/>
        <v>25.5</v>
      </c>
      <c r="DN516" s="14">
        <f t="shared" si="351"/>
        <v>0</v>
      </c>
      <c r="DO516" s="14">
        <f t="shared" si="352"/>
        <v>159.13</v>
      </c>
      <c r="DP516" s="14">
        <f t="shared" si="356"/>
        <v>24</v>
      </c>
      <c r="DQ516" s="14">
        <f t="shared" si="357"/>
        <v>6</v>
      </c>
      <c r="DR516" s="14">
        <f t="shared" si="358"/>
        <v>16</v>
      </c>
      <c r="DU516" s="14">
        <f t="shared" si="353"/>
        <v>1</v>
      </c>
      <c r="DV516" s="14">
        <f t="shared" si="354"/>
        <v>3</v>
      </c>
      <c r="DW516" s="14">
        <f t="shared" si="359"/>
        <v>429</v>
      </c>
      <c r="DX516" s="14" t="str">
        <f t="shared" si="360"/>
        <v>AtkExt</v>
      </c>
      <c r="DY516" s="14">
        <f t="shared" si="361"/>
        <v>494</v>
      </c>
      <c r="DZ516" s="14">
        <f t="shared" si="362"/>
        <v>25.5</v>
      </c>
      <c r="EA516" s="14" t="str">
        <f t="shared" si="363"/>
        <v>HPExt</v>
      </c>
      <c r="EB516" s="14">
        <f t="shared" si="364"/>
        <v>3088</v>
      </c>
      <c r="EC516" s="14">
        <f t="shared" si="365"/>
        <v>159.13</v>
      </c>
      <c r="ED516" s="14">
        <f t="shared" si="366"/>
        <v>24</v>
      </c>
      <c r="EE516" s="14">
        <f t="shared" si="367"/>
        <v>6</v>
      </c>
      <c r="EF516" s="14">
        <f t="shared" si="368"/>
        <v>16</v>
      </c>
      <c r="EG516" s="25" t="s">
        <v>509</v>
      </c>
      <c r="EH516" s="14">
        <f t="shared" si="369"/>
        <v>600</v>
      </c>
    </row>
    <row r="517" spans="100:138" ht="16.5" x14ac:dyDescent="0.2">
      <c r="CV517" s="13">
        <v>513</v>
      </c>
      <c r="CW517" s="14">
        <f t="shared" ref="CW517:CW546" si="370">MATCH(CV517-1,$CK$5:$CK$91,1)</f>
        <v>72</v>
      </c>
      <c r="CX517" s="14">
        <f t="shared" ref="CX517:CX546" si="371">INDEX($CF$6:$CF$91,CW517)</f>
        <v>8</v>
      </c>
      <c r="CY517" s="14">
        <f t="shared" ref="CY517:CY546" si="372">CV517-INDEX($CK$5:$CK$91,CW517)</f>
        <v>1</v>
      </c>
      <c r="CZ517" s="14">
        <f t="shared" ref="CZ517:CZ546" si="373">INDEX($CB$6:$CB$91,CW517)</f>
        <v>6</v>
      </c>
      <c r="DA517" s="14">
        <f t="shared" ref="DA517:DA546" si="374">INDEX($CG$6:$CG$91,CW517)+DG517</f>
        <v>2064081</v>
      </c>
      <c r="DB517" s="13" t="str">
        <f t="shared" ref="DB517:DB546" si="375">INDEX($CH$6:$CH$91,CW517)&amp;"-"&amp;INDEX($CL$3:$CS$3,DG517)</f>
        <v>110级守护灵橙色套3-武器</v>
      </c>
      <c r="DC517" s="14">
        <f t="shared" ref="DC517:DC546" si="376">INDEX($CE$6:$CE$91,CW517)</f>
        <v>2</v>
      </c>
      <c r="DD517" s="14">
        <f t="shared" ref="DD517:DD546" si="377">INDEX($CD$6:$CD$91,CW517)</f>
        <v>4</v>
      </c>
      <c r="DE517" s="14">
        <f t="shared" ref="DE517:DE546" si="378">INDEX($E$5:$E$18,(DC517-1)*6+CZ517)</f>
        <v>80</v>
      </c>
      <c r="DF517" s="14">
        <f t="shared" ref="DF517:DF546" si="379">INDEX($E$5:$E$18,(DC517-1)*6+CZ517)</f>
        <v>80</v>
      </c>
      <c r="DG517" s="14">
        <f t="shared" ref="DG517:DG546" si="380">INDEX($CL$6:$CS$91,CW517,CY517)</f>
        <v>1</v>
      </c>
      <c r="DH517" s="14">
        <f t="shared" ref="DH517:DH546" si="381">IF(INDEX($CI$6:$CI$91,CW517)&gt;0,INDEX($CI$6:$CI$91,CW517),"")</f>
        <v>2063</v>
      </c>
      <c r="DI517" s="14">
        <f t="shared" si="355"/>
        <v>301</v>
      </c>
      <c r="DJ517" s="14">
        <f t="shared" ref="DJ517:DJ546" si="382">ROUND(INDEX(M$5:M$18,($DC517-1)*6+$CZ517)*INDEX(AH$5:AH$12,$DG517)*INDEX($AQ$5:$AQ$8,$DD517),0)</f>
        <v>807</v>
      </c>
      <c r="DK517" s="14">
        <f t="shared" ref="DK517:DK546" si="383">ROUND(INDEX(N$5:N$18,($DC517-1)*6+$CZ517)*INDEX(AI$5:AI$12,$DG517)*INDEX($AQ$5:$AQ$8,$DD517),0)</f>
        <v>0</v>
      </c>
      <c r="DL517" s="14">
        <f t="shared" ref="DL517:DL546" si="384">ROUND(INDEX(O$5:O$18,($DC517-1)*6+$CZ517)*INDEX(AJ$5:AJ$12,$DG517)*INDEX($AQ$5:$AQ$8,$DD517),0)</f>
        <v>0</v>
      </c>
      <c r="DM517" s="14">
        <f t="shared" ref="DM517:DM546" si="385">ROUND(INDEX(S$5:S$18,($DC517-1)*6+$CZ517)*INDEX(AH$5:AH$12,$DG517) * INDEX($AQ$5:$AQ$8,$DD517),2)</f>
        <v>40.200000000000003</v>
      </c>
      <c r="DN517" s="14">
        <f t="shared" ref="DN517:DN546" si="386">ROUND(INDEX(T$5:T$18,($DC517-1)*6+$CZ517)*INDEX(AI$5:AI$12,$DG517) * INDEX($AQ$5:$AQ$8,$DD517),2)</f>
        <v>0</v>
      </c>
      <c r="DO517" s="14">
        <f t="shared" ref="DO517:DO546" si="387">ROUND(INDEX(U$5:U$18,($DC517-1)*6+$CZ517)*INDEX(AJ$5:AJ$12,$DG517) * INDEX($AQ$5:$AQ$8,$DD517),2)</f>
        <v>0</v>
      </c>
      <c r="DP517" s="14">
        <f t="shared" si="356"/>
        <v>24</v>
      </c>
      <c r="DQ517" s="14">
        <f t="shared" si="357"/>
        <v>6</v>
      </c>
      <c r="DR517" s="14">
        <f t="shared" si="358"/>
        <v>26</v>
      </c>
      <c r="DU517" s="14">
        <f t="shared" ref="DU517:DU546" si="388">INDEX(AK$5:AK$12,$DG517)</f>
        <v>1</v>
      </c>
      <c r="DV517" s="14">
        <f t="shared" ref="DV517:DV546" si="389">INDEX(AL$5:AL$12,$DG517)</f>
        <v>0</v>
      </c>
      <c r="DW517" s="14">
        <f t="shared" si="359"/>
        <v>301</v>
      </c>
      <c r="DX517" s="14" t="str">
        <f t="shared" si="360"/>
        <v>AtkExt</v>
      </c>
      <c r="DY517" s="14">
        <f t="shared" si="361"/>
        <v>807</v>
      </c>
      <c r="DZ517" s="14">
        <f t="shared" si="362"/>
        <v>40.200000000000003</v>
      </c>
      <c r="EA517" s="14" t="str">
        <f t="shared" si="363"/>
        <v/>
      </c>
      <c r="EB517" s="14" t="str">
        <f t="shared" si="364"/>
        <v/>
      </c>
      <c r="EC517" s="14" t="str">
        <f t="shared" si="365"/>
        <v/>
      </c>
      <c r="ED517" s="14">
        <f t="shared" si="366"/>
        <v>24</v>
      </c>
      <c r="EE517" s="14">
        <f t="shared" si="367"/>
        <v>6</v>
      </c>
      <c r="EF517" s="14">
        <f t="shared" si="368"/>
        <v>26</v>
      </c>
      <c r="EG517" s="25" t="s">
        <v>509</v>
      </c>
      <c r="EH517" s="14">
        <f t="shared" si="369"/>
        <v>600</v>
      </c>
    </row>
    <row r="518" spans="100:138" ht="16.5" x14ac:dyDescent="0.2">
      <c r="CV518" s="13">
        <v>514</v>
      </c>
      <c r="CW518" s="14">
        <f t="shared" si="370"/>
        <v>72</v>
      </c>
      <c r="CX518" s="14">
        <f t="shared" si="371"/>
        <v>8</v>
      </c>
      <c r="CY518" s="14">
        <f t="shared" si="372"/>
        <v>2</v>
      </c>
      <c r="CZ518" s="14">
        <f t="shared" si="373"/>
        <v>6</v>
      </c>
      <c r="DA518" s="14">
        <f t="shared" si="374"/>
        <v>2064084</v>
      </c>
      <c r="DB518" s="13" t="str">
        <f t="shared" si="375"/>
        <v>110级守护灵橙色套3-衣服</v>
      </c>
      <c r="DC518" s="14">
        <f t="shared" si="376"/>
        <v>2</v>
      </c>
      <c r="DD518" s="14">
        <f t="shared" si="377"/>
        <v>4</v>
      </c>
      <c r="DE518" s="14">
        <f t="shared" si="378"/>
        <v>80</v>
      </c>
      <c r="DF518" s="14">
        <f t="shared" si="379"/>
        <v>80</v>
      </c>
      <c r="DG518" s="14">
        <f t="shared" si="380"/>
        <v>4</v>
      </c>
      <c r="DH518" s="14">
        <f t="shared" si="381"/>
        <v>2063</v>
      </c>
      <c r="DI518" s="14">
        <f t="shared" ref="DI518:DI546" si="390">INT(SUMPRODUCT($DM$3:$DO$3,DM518:DO518)*IF(DH518="",1,1.5))</f>
        <v>153</v>
      </c>
      <c r="DJ518" s="14">
        <f t="shared" si="382"/>
        <v>0</v>
      </c>
      <c r="DK518" s="14">
        <f t="shared" si="383"/>
        <v>203</v>
      </c>
      <c r="DL518" s="14">
        <f t="shared" si="384"/>
        <v>0</v>
      </c>
      <c r="DM518" s="14">
        <f t="shared" si="385"/>
        <v>0</v>
      </c>
      <c r="DN518" s="14">
        <f t="shared" si="386"/>
        <v>10.199999999999999</v>
      </c>
      <c r="DO518" s="14">
        <f t="shared" si="387"/>
        <v>0</v>
      </c>
      <c r="DP518" s="14">
        <f t="shared" ref="DP518:DP545" si="391">(CZ518-1)*4+DD518</f>
        <v>24</v>
      </c>
      <c r="DQ518" s="14">
        <f t="shared" ref="DQ518:DQ545" si="392">INDEX($BV$5:$BY$16,CZ518,DD518)</f>
        <v>6</v>
      </c>
      <c r="DR518" s="14">
        <f t="shared" ref="DR518:DR545" si="393">DC518*10+CZ518</f>
        <v>26</v>
      </c>
      <c r="DU518" s="14">
        <f t="shared" si="388"/>
        <v>2</v>
      </c>
      <c r="DV518" s="14">
        <f t="shared" si="389"/>
        <v>0</v>
      </c>
      <c r="DW518" s="14">
        <f t="shared" ref="DW518:DW546" si="394">DI518</f>
        <v>153</v>
      </c>
      <c r="DX518" s="14" t="str">
        <f t="shared" ref="DX518:DX545" si="395">INDEX($AF$3:$AH$3,DU518)</f>
        <v>DefExt</v>
      </c>
      <c r="DY518" s="14">
        <f t="shared" ref="DY518:DY545" si="396">INDEX(DJ518:DL518,DU518)</f>
        <v>203</v>
      </c>
      <c r="DZ518" s="14">
        <f t="shared" ref="DZ518:DZ545" si="397">INDEX(DM518:DO518,DU518)</f>
        <v>10.199999999999999</v>
      </c>
      <c r="EA518" s="14" t="str">
        <f t="shared" ref="EA518:EA545" si="398">IF(DV518&gt;0,INDEX($AF$3:$AH$3,DV518),"")</f>
        <v/>
      </c>
      <c r="EB518" s="14" t="str">
        <f t="shared" ref="EB518:EB545" si="399">IF(DV518&gt;0,INDEX(DJ518:DL518,DV518),"")</f>
        <v/>
      </c>
      <c r="EC518" s="14" t="str">
        <f t="shared" ref="EC518:EC545" si="400">IF(DV518&gt;0,INDEX(DM518:DO518,DV518),"")</f>
        <v/>
      </c>
      <c r="ED518" s="14">
        <f t="shared" ref="ED518:ED545" si="401">(CZ518-1)*4+DD518</f>
        <v>24</v>
      </c>
      <c r="EE518" s="14">
        <f t="shared" ref="EE518:EE545" si="402">INDEX($BV$5:$BY$16,CZ518,DD518)</f>
        <v>6</v>
      </c>
      <c r="EF518" s="14">
        <f t="shared" ref="EF518:EF545" si="403">DC518*10+CZ518</f>
        <v>26</v>
      </c>
      <c r="EG518" s="25" t="s">
        <v>509</v>
      </c>
      <c r="EH518" s="14">
        <f t="shared" ref="EH518:EH545" si="404">INDEX($X$5:$AD$8,DD518,CZ518)</f>
        <v>600</v>
      </c>
    </row>
    <row r="519" spans="100:138" ht="16.5" x14ac:dyDescent="0.2">
      <c r="CV519" s="13">
        <v>515</v>
      </c>
      <c r="CW519" s="14">
        <f t="shared" si="370"/>
        <v>72</v>
      </c>
      <c r="CX519" s="14">
        <f t="shared" si="371"/>
        <v>8</v>
      </c>
      <c r="CY519" s="14">
        <f t="shared" si="372"/>
        <v>3</v>
      </c>
      <c r="CZ519" s="14">
        <f t="shared" si="373"/>
        <v>6</v>
      </c>
      <c r="DA519" s="14">
        <f t="shared" si="374"/>
        <v>2064085</v>
      </c>
      <c r="DB519" s="13" t="str">
        <f t="shared" si="375"/>
        <v>110级守护灵橙色套3-鞋子</v>
      </c>
      <c r="DC519" s="14">
        <f t="shared" si="376"/>
        <v>2</v>
      </c>
      <c r="DD519" s="14">
        <f t="shared" si="377"/>
        <v>4</v>
      </c>
      <c r="DE519" s="14">
        <f t="shared" si="378"/>
        <v>80</v>
      </c>
      <c r="DF519" s="14">
        <f t="shared" si="379"/>
        <v>80</v>
      </c>
      <c r="DG519" s="14">
        <f t="shared" si="380"/>
        <v>5</v>
      </c>
      <c r="DH519" s="14">
        <f t="shared" si="381"/>
        <v>2063</v>
      </c>
      <c r="DI519" s="14">
        <f t="shared" si="390"/>
        <v>302</v>
      </c>
      <c r="DJ519" s="14">
        <f t="shared" si="382"/>
        <v>0</v>
      </c>
      <c r="DK519" s="14">
        <f t="shared" si="383"/>
        <v>0</v>
      </c>
      <c r="DL519" s="14">
        <f t="shared" si="384"/>
        <v>4031</v>
      </c>
      <c r="DM519" s="14">
        <f t="shared" si="385"/>
        <v>0</v>
      </c>
      <c r="DN519" s="14">
        <f t="shared" si="386"/>
        <v>0</v>
      </c>
      <c r="DO519" s="14">
        <f t="shared" si="387"/>
        <v>201.6</v>
      </c>
      <c r="DP519" s="14">
        <f t="shared" si="391"/>
        <v>24</v>
      </c>
      <c r="DQ519" s="14">
        <f t="shared" si="392"/>
        <v>6</v>
      </c>
      <c r="DR519" s="14">
        <f t="shared" si="393"/>
        <v>26</v>
      </c>
      <c r="DU519" s="14">
        <f t="shared" si="388"/>
        <v>3</v>
      </c>
      <c r="DV519" s="14">
        <f t="shared" si="389"/>
        <v>0</v>
      </c>
      <c r="DW519" s="14">
        <f t="shared" si="394"/>
        <v>302</v>
      </c>
      <c r="DX519" s="14" t="str">
        <f t="shared" si="395"/>
        <v>HPExt</v>
      </c>
      <c r="DY519" s="14">
        <f t="shared" si="396"/>
        <v>4031</v>
      </c>
      <c r="DZ519" s="14">
        <f t="shared" si="397"/>
        <v>201.6</v>
      </c>
      <c r="EA519" s="14" t="str">
        <f t="shared" si="398"/>
        <v/>
      </c>
      <c r="EB519" s="14" t="str">
        <f t="shared" si="399"/>
        <v/>
      </c>
      <c r="EC519" s="14" t="str">
        <f t="shared" si="400"/>
        <v/>
      </c>
      <c r="ED519" s="14">
        <f t="shared" si="401"/>
        <v>24</v>
      </c>
      <c r="EE519" s="14">
        <f t="shared" si="402"/>
        <v>6</v>
      </c>
      <c r="EF519" s="14">
        <f t="shared" si="403"/>
        <v>26</v>
      </c>
      <c r="EG519" s="25" t="s">
        <v>509</v>
      </c>
      <c r="EH519" s="14">
        <f t="shared" si="404"/>
        <v>600</v>
      </c>
    </row>
    <row r="520" spans="100:138" ht="16.5" x14ac:dyDescent="0.2">
      <c r="CV520" s="13">
        <v>516</v>
      </c>
      <c r="CW520" s="14">
        <f t="shared" si="370"/>
        <v>72</v>
      </c>
      <c r="CX520" s="14">
        <f t="shared" si="371"/>
        <v>8</v>
      </c>
      <c r="CY520" s="14">
        <f t="shared" si="372"/>
        <v>4</v>
      </c>
      <c r="CZ520" s="14">
        <f t="shared" si="373"/>
        <v>6</v>
      </c>
      <c r="DA520" s="14">
        <f t="shared" si="374"/>
        <v>2064086</v>
      </c>
      <c r="DB520" s="13" t="str">
        <f t="shared" si="375"/>
        <v>110级守护灵橙色套3-护手</v>
      </c>
      <c r="DC520" s="14">
        <f t="shared" si="376"/>
        <v>2</v>
      </c>
      <c r="DD520" s="14">
        <f t="shared" si="377"/>
        <v>4</v>
      </c>
      <c r="DE520" s="14">
        <f t="shared" si="378"/>
        <v>80</v>
      </c>
      <c r="DF520" s="14">
        <f t="shared" si="379"/>
        <v>80</v>
      </c>
      <c r="DG520" s="14">
        <f t="shared" si="380"/>
        <v>6</v>
      </c>
      <c r="DH520" s="14">
        <f t="shared" si="381"/>
        <v>2063</v>
      </c>
      <c r="DI520" s="14">
        <f t="shared" si="390"/>
        <v>302</v>
      </c>
      <c r="DJ520" s="14">
        <f t="shared" si="382"/>
        <v>0</v>
      </c>
      <c r="DK520" s="14">
        <f t="shared" si="383"/>
        <v>0</v>
      </c>
      <c r="DL520" s="14">
        <f t="shared" si="384"/>
        <v>4031</v>
      </c>
      <c r="DM520" s="14">
        <f t="shared" si="385"/>
        <v>0</v>
      </c>
      <c r="DN520" s="14">
        <f t="shared" si="386"/>
        <v>0</v>
      </c>
      <c r="DO520" s="14">
        <f t="shared" si="387"/>
        <v>201.6</v>
      </c>
      <c r="DP520" s="14">
        <f t="shared" si="391"/>
        <v>24</v>
      </c>
      <c r="DQ520" s="14">
        <f t="shared" si="392"/>
        <v>6</v>
      </c>
      <c r="DR520" s="14">
        <f t="shared" si="393"/>
        <v>26</v>
      </c>
      <c r="DU520" s="14">
        <f t="shared" si="388"/>
        <v>3</v>
      </c>
      <c r="DV520" s="14">
        <f t="shared" si="389"/>
        <v>0</v>
      </c>
      <c r="DW520" s="14">
        <f t="shared" si="394"/>
        <v>302</v>
      </c>
      <c r="DX520" s="14" t="str">
        <f t="shared" si="395"/>
        <v>HPExt</v>
      </c>
      <c r="DY520" s="14">
        <f t="shared" si="396"/>
        <v>4031</v>
      </c>
      <c r="DZ520" s="14">
        <f t="shared" si="397"/>
        <v>201.6</v>
      </c>
      <c r="EA520" s="14" t="str">
        <f t="shared" si="398"/>
        <v/>
      </c>
      <c r="EB520" s="14" t="str">
        <f t="shared" si="399"/>
        <v/>
      </c>
      <c r="EC520" s="14" t="str">
        <f t="shared" si="400"/>
        <v/>
      </c>
      <c r="ED520" s="14">
        <f t="shared" si="401"/>
        <v>24</v>
      </c>
      <c r="EE520" s="14">
        <f t="shared" si="402"/>
        <v>6</v>
      </c>
      <c r="EF520" s="14">
        <f t="shared" si="403"/>
        <v>26</v>
      </c>
      <c r="EG520" s="25" t="s">
        <v>509</v>
      </c>
      <c r="EH520" s="14">
        <f t="shared" si="404"/>
        <v>600</v>
      </c>
    </row>
    <row r="521" spans="100:138" ht="16.5" x14ac:dyDescent="0.2">
      <c r="CV521" s="13">
        <v>517</v>
      </c>
      <c r="CW521" s="14">
        <f t="shared" si="370"/>
        <v>72</v>
      </c>
      <c r="CX521" s="14">
        <f t="shared" si="371"/>
        <v>8</v>
      </c>
      <c r="CY521" s="14">
        <f t="shared" si="372"/>
        <v>5</v>
      </c>
      <c r="CZ521" s="14">
        <f t="shared" si="373"/>
        <v>6</v>
      </c>
      <c r="DA521" s="14">
        <f t="shared" si="374"/>
        <v>2064087</v>
      </c>
      <c r="DB521" s="13" t="str">
        <f t="shared" si="375"/>
        <v>110级守护灵橙色套3-项链</v>
      </c>
      <c r="DC521" s="14">
        <f t="shared" si="376"/>
        <v>2</v>
      </c>
      <c r="DD521" s="14">
        <f t="shared" si="377"/>
        <v>4</v>
      </c>
      <c r="DE521" s="14">
        <f t="shared" si="378"/>
        <v>80</v>
      </c>
      <c r="DF521" s="14">
        <f t="shared" si="379"/>
        <v>80</v>
      </c>
      <c r="DG521" s="14">
        <f t="shared" si="380"/>
        <v>7</v>
      </c>
      <c r="DH521" s="14">
        <f t="shared" si="381"/>
        <v>2063</v>
      </c>
      <c r="DI521" s="14">
        <f t="shared" si="390"/>
        <v>228</v>
      </c>
      <c r="DJ521" s="14">
        <f t="shared" si="382"/>
        <v>269</v>
      </c>
      <c r="DK521" s="14">
        <f t="shared" si="383"/>
        <v>169</v>
      </c>
      <c r="DL521" s="14">
        <f t="shared" si="384"/>
        <v>0</v>
      </c>
      <c r="DM521" s="14">
        <f t="shared" si="385"/>
        <v>13.4</v>
      </c>
      <c r="DN521" s="14">
        <f t="shared" si="386"/>
        <v>8.5</v>
      </c>
      <c r="DO521" s="14">
        <f t="shared" si="387"/>
        <v>0</v>
      </c>
      <c r="DP521" s="14">
        <f t="shared" si="391"/>
        <v>24</v>
      </c>
      <c r="DQ521" s="14">
        <f t="shared" si="392"/>
        <v>6</v>
      </c>
      <c r="DR521" s="14">
        <f t="shared" si="393"/>
        <v>26</v>
      </c>
      <c r="DU521" s="14">
        <f t="shared" si="388"/>
        <v>1</v>
      </c>
      <c r="DV521" s="14">
        <f t="shared" si="389"/>
        <v>2</v>
      </c>
      <c r="DW521" s="14">
        <f t="shared" si="394"/>
        <v>228</v>
      </c>
      <c r="DX521" s="14" t="str">
        <f t="shared" si="395"/>
        <v>AtkExt</v>
      </c>
      <c r="DY521" s="14">
        <f t="shared" si="396"/>
        <v>269</v>
      </c>
      <c r="DZ521" s="14">
        <f t="shared" si="397"/>
        <v>13.4</v>
      </c>
      <c r="EA521" s="14" t="str">
        <f t="shared" si="398"/>
        <v>DefExt</v>
      </c>
      <c r="EB521" s="14">
        <f t="shared" si="399"/>
        <v>169</v>
      </c>
      <c r="EC521" s="14">
        <f t="shared" si="400"/>
        <v>8.5</v>
      </c>
      <c r="ED521" s="14">
        <f t="shared" si="401"/>
        <v>24</v>
      </c>
      <c r="EE521" s="14">
        <f t="shared" si="402"/>
        <v>6</v>
      </c>
      <c r="EF521" s="14">
        <f t="shared" si="403"/>
        <v>26</v>
      </c>
      <c r="EG521" s="25" t="s">
        <v>509</v>
      </c>
      <c r="EH521" s="14">
        <f t="shared" si="404"/>
        <v>600</v>
      </c>
    </row>
    <row r="522" spans="100:138" ht="16.5" x14ac:dyDescent="0.2">
      <c r="CV522" s="13">
        <v>518</v>
      </c>
      <c r="CW522" s="14">
        <f t="shared" si="370"/>
        <v>72</v>
      </c>
      <c r="CX522" s="14">
        <f t="shared" si="371"/>
        <v>8</v>
      </c>
      <c r="CY522" s="14">
        <f t="shared" si="372"/>
        <v>6</v>
      </c>
      <c r="CZ522" s="14">
        <f t="shared" si="373"/>
        <v>6</v>
      </c>
      <c r="DA522" s="14">
        <f t="shared" si="374"/>
        <v>2064088</v>
      </c>
      <c r="DB522" s="13" t="str">
        <f t="shared" si="375"/>
        <v>110级守护灵橙色套3-戒指</v>
      </c>
      <c r="DC522" s="14">
        <f t="shared" si="376"/>
        <v>2</v>
      </c>
      <c r="DD522" s="14">
        <f t="shared" si="377"/>
        <v>4</v>
      </c>
      <c r="DE522" s="14">
        <f t="shared" si="378"/>
        <v>80</v>
      </c>
      <c r="DF522" s="14">
        <f t="shared" si="379"/>
        <v>80</v>
      </c>
      <c r="DG522" s="14">
        <f t="shared" si="380"/>
        <v>8</v>
      </c>
      <c r="DH522" s="14">
        <f t="shared" si="381"/>
        <v>2063</v>
      </c>
      <c r="DI522" s="14">
        <f t="shared" si="390"/>
        <v>352</v>
      </c>
      <c r="DJ522" s="14">
        <f t="shared" si="382"/>
        <v>269</v>
      </c>
      <c r="DK522" s="14">
        <f t="shared" si="383"/>
        <v>0</v>
      </c>
      <c r="DL522" s="14">
        <f t="shared" si="384"/>
        <v>3359</v>
      </c>
      <c r="DM522" s="14">
        <f t="shared" si="385"/>
        <v>13.4</v>
      </c>
      <c r="DN522" s="14">
        <f t="shared" si="386"/>
        <v>0</v>
      </c>
      <c r="DO522" s="14">
        <f t="shared" si="387"/>
        <v>168</v>
      </c>
      <c r="DP522" s="14">
        <f t="shared" si="391"/>
        <v>24</v>
      </c>
      <c r="DQ522" s="14">
        <f t="shared" si="392"/>
        <v>6</v>
      </c>
      <c r="DR522" s="14">
        <f t="shared" si="393"/>
        <v>26</v>
      </c>
      <c r="DU522" s="14">
        <f t="shared" si="388"/>
        <v>1</v>
      </c>
      <c r="DV522" s="14">
        <f t="shared" si="389"/>
        <v>3</v>
      </c>
      <c r="DW522" s="14">
        <f t="shared" si="394"/>
        <v>352</v>
      </c>
      <c r="DX522" s="14" t="str">
        <f t="shared" si="395"/>
        <v>AtkExt</v>
      </c>
      <c r="DY522" s="14">
        <f t="shared" si="396"/>
        <v>269</v>
      </c>
      <c r="DZ522" s="14">
        <f t="shared" si="397"/>
        <v>13.4</v>
      </c>
      <c r="EA522" s="14" t="str">
        <f t="shared" si="398"/>
        <v>HPExt</v>
      </c>
      <c r="EB522" s="14">
        <f t="shared" si="399"/>
        <v>3359</v>
      </c>
      <c r="EC522" s="14">
        <f t="shared" si="400"/>
        <v>168</v>
      </c>
      <c r="ED522" s="14">
        <f t="shared" si="401"/>
        <v>24</v>
      </c>
      <c r="EE522" s="14">
        <f t="shared" si="402"/>
        <v>6</v>
      </c>
      <c r="EF522" s="14">
        <f t="shared" si="403"/>
        <v>26</v>
      </c>
      <c r="EG522" s="25" t="s">
        <v>509</v>
      </c>
      <c r="EH522" s="14">
        <f t="shared" si="404"/>
        <v>600</v>
      </c>
    </row>
    <row r="523" spans="100:138" ht="16.5" x14ac:dyDescent="0.2">
      <c r="CV523" s="13">
        <v>519</v>
      </c>
      <c r="CW523" s="14">
        <f t="shared" si="370"/>
        <v>73</v>
      </c>
      <c r="CX523" s="14">
        <f t="shared" si="371"/>
        <v>1</v>
      </c>
      <c r="CY523" s="14">
        <f t="shared" si="372"/>
        <v>1</v>
      </c>
      <c r="CZ523" s="14">
        <f t="shared" si="373"/>
        <v>7</v>
      </c>
      <c r="DA523" s="14">
        <f t="shared" si="374"/>
        <v>2071011</v>
      </c>
      <c r="DB523" s="13" t="str">
        <f t="shared" si="375"/>
        <v>135级寄灵人绿色-武器</v>
      </c>
      <c r="DC523" s="14">
        <f t="shared" si="376"/>
        <v>1</v>
      </c>
      <c r="DD523" s="14">
        <f t="shared" si="377"/>
        <v>1</v>
      </c>
      <c r="DE523" s="14">
        <f t="shared" si="378"/>
        <v>135</v>
      </c>
      <c r="DF523" s="14">
        <f t="shared" si="379"/>
        <v>135</v>
      </c>
      <c r="DG523" s="14">
        <f t="shared" si="380"/>
        <v>1</v>
      </c>
      <c r="DH523" s="14" t="str">
        <f t="shared" si="381"/>
        <v/>
      </c>
      <c r="DI523" s="14">
        <f t="shared" si="390"/>
        <v>321</v>
      </c>
      <c r="DJ523" s="14">
        <f t="shared" si="382"/>
        <v>941</v>
      </c>
      <c r="DK523" s="14">
        <f t="shared" si="383"/>
        <v>0</v>
      </c>
      <c r="DL523" s="14">
        <f t="shared" si="384"/>
        <v>0</v>
      </c>
      <c r="DM523" s="14">
        <f t="shared" si="385"/>
        <v>64.2</v>
      </c>
      <c r="DN523" s="14">
        <f t="shared" si="386"/>
        <v>0</v>
      </c>
      <c r="DO523" s="14">
        <f t="shared" si="387"/>
        <v>0</v>
      </c>
      <c r="DP523" s="14">
        <f t="shared" si="391"/>
        <v>25</v>
      </c>
      <c r="DQ523" s="14">
        <f t="shared" si="392"/>
        <v>0</v>
      </c>
      <c r="DR523" s="14">
        <f t="shared" si="393"/>
        <v>17</v>
      </c>
      <c r="DU523" s="14">
        <f t="shared" si="388"/>
        <v>1</v>
      </c>
      <c r="DV523" s="14">
        <f t="shared" si="389"/>
        <v>0</v>
      </c>
      <c r="DW523" s="14">
        <f t="shared" si="394"/>
        <v>321</v>
      </c>
      <c r="DX523" s="14" t="str">
        <f t="shared" si="395"/>
        <v>AtkExt</v>
      </c>
      <c r="DY523" s="14">
        <f t="shared" si="396"/>
        <v>941</v>
      </c>
      <c r="DZ523" s="14">
        <f t="shared" si="397"/>
        <v>64.2</v>
      </c>
      <c r="EA523" s="14" t="str">
        <f t="shared" si="398"/>
        <v/>
      </c>
      <c r="EB523" s="14" t="str">
        <f t="shared" si="399"/>
        <v/>
      </c>
      <c r="EC523" s="14" t="str">
        <f t="shared" si="400"/>
        <v/>
      </c>
      <c r="ED523" s="14">
        <f t="shared" si="401"/>
        <v>25</v>
      </c>
      <c r="EE523" s="14">
        <f t="shared" si="402"/>
        <v>0</v>
      </c>
      <c r="EF523" s="14">
        <f t="shared" si="403"/>
        <v>17</v>
      </c>
      <c r="EG523" s="25" t="s">
        <v>509</v>
      </c>
      <c r="EH523" s="14">
        <f t="shared" si="404"/>
        <v>100</v>
      </c>
    </row>
    <row r="524" spans="100:138" ht="16.5" x14ac:dyDescent="0.2">
      <c r="CV524" s="13">
        <v>520</v>
      </c>
      <c r="CW524" s="14">
        <f t="shared" si="370"/>
        <v>73</v>
      </c>
      <c r="CX524" s="14">
        <f t="shared" si="371"/>
        <v>1</v>
      </c>
      <c r="CY524" s="14">
        <f t="shared" si="372"/>
        <v>2</v>
      </c>
      <c r="CZ524" s="14">
        <f t="shared" si="373"/>
        <v>7</v>
      </c>
      <c r="DA524" s="14">
        <f t="shared" si="374"/>
        <v>2071012</v>
      </c>
      <c r="DB524" s="13" t="str">
        <f t="shared" si="375"/>
        <v>135级寄灵人绿色-头盔</v>
      </c>
      <c r="DC524" s="14">
        <f t="shared" si="376"/>
        <v>1</v>
      </c>
      <c r="DD524" s="14">
        <f t="shared" si="377"/>
        <v>1</v>
      </c>
      <c r="DE524" s="14">
        <f t="shared" si="378"/>
        <v>135</v>
      </c>
      <c r="DF524" s="14">
        <f t="shared" si="379"/>
        <v>135</v>
      </c>
      <c r="DG524" s="14">
        <f t="shared" si="380"/>
        <v>2</v>
      </c>
      <c r="DH524" s="14" t="str">
        <f t="shared" si="381"/>
        <v/>
      </c>
      <c r="DI524" s="14">
        <f t="shared" si="390"/>
        <v>160</v>
      </c>
      <c r="DJ524" s="14">
        <f t="shared" si="382"/>
        <v>0</v>
      </c>
      <c r="DK524" s="14">
        <f t="shared" si="383"/>
        <v>236</v>
      </c>
      <c r="DL524" s="14">
        <f t="shared" si="384"/>
        <v>0</v>
      </c>
      <c r="DM524" s="14">
        <f t="shared" si="385"/>
        <v>0</v>
      </c>
      <c r="DN524" s="14">
        <f t="shared" si="386"/>
        <v>16.05</v>
      </c>
      <c r="DO524" s="14">
        <f t="shared" si="387"/>
        <v>0</v>
      </c>
      <c r="DP524" s="14">
        <f t="shared" si="391"/>
        <v>25</v>
      </c>
      <c r="DQ524" s="14">
        <f t="shared" si="392"/>
        <v>0</v>
      </c>
      <c r="DR524" s="14">
        <f t="shared" si="393"/>
        <v>17</v>
      </c>
      <c r="DU524" s="14">
        <f t="shared" si="388"/>
        <v>2</v>
      </c>
      <c r="DV524" s="14">
        <f t="shared" si="389"/>
        <v>0</v>
      </c>
      <c r="DW524" s="14">
        <f t="shared" si="394"/>
        <v>160</v>
      </c>
      <c r="DX524" s="14" t="str">
        <f t="shared" si="395"/>
        <v>DefExt</v>
      </c>
      <c r="DY524" s="14">
        <f t="shared" si="396"/>
        <v>236</v>
      </c>
      <c r="DZ524" s="14">
        <f t="shared" si="397"/>
        <v>16.05</v>
      </c>
      <c r="EA524" s="14" t="str">
        <f t="shared" si="398"/>
        <v/>
      </c>
      <c r="EB524" s="14" t="str">
        <f t="shared" si="399"/>
        <v/>
      </c>
      <c r="EC524" s="14" t="str">
        <f t="shared" si="400"/>
        <v/>
      </c>
      <c r="ED524" s="14">
        <f t="shared" si="401"/>
        <v>25</v>
      </c>
      <c r="EE524" s="14">
        <f t="shared" si="402"/>
        <v>0</v>
      </c>
      <c r="EF524" s="14">
        <f t="shared" si="403"/>
        <v>17</v>
      </c>
      <c r="EG524" s="25" t="s">
        <v>509</v>
      </c>
      <c r="EH524" s="14">
        <f t="shared" si="404"/>
        <v>100</v>
      </c>
    </row>
    <row r="525" spans="100:138" ht="16.5" x14ac:dyDescent="0.2">
      <c r="CV525" s="13">
        <v>521</v>
      </c>
      <c r="CW525" s="14">
        <f t="shared" si="370"/>
        <v>73</v>
      </c>
      <c r="CX525" s="14">
        <f t="shared" si="371"/>
        <v>1</v>
      </c>
      <c r="CY525" s="14">
        <f t="shared" si="372"/>
        <v>3</v>
      </c>
      <c r="CZ525" s="14">
        <f t="shared" si="373"/>
        <v>7</v>
      </c>
      <c r="DA525" s="14">
        <f t="shared" si="374"/>
        <v>2071013</v>
      </c>
      <c r="DB525" s="13" t="str">
        <f t="shared" si="375"/>
        <v>135级寄灵人绿色-肩甲</v>
      </c>
      <c r="DC525" s="14">
        <f t="shared" si="376"/>
        <v>1</v>
      </c>
      <c r="DD525" s="14">
        <f t="shared" si="377"/>
        <v>1</v>
      </c>
      <c r="DE525" s="14">
        <f t="shared" si="378"/>
        <v>135</v>
      </c>
      <c r="DF525" s="14">
        <f t="shared" si="379"/>
        <v>135</v>
      </c>
      <c r="DG525" s="14">
        <f t="shared" si="380"/>
        <v>3</v>
      </c>
      <c r="DH525" s="14" t="str">
        <f t="shared" si="381"/>
        <v/>
      </c>
      <c r="DI525" s="14">
        <f t="shared" si="390"/>
        <v>160</v>
      </c>
      <c r="DJ525" s="14">
        <f t="shared" si="382"/>
        <v>0</v>
      </c>
      <c r="DK525" s="14">
        <f t="shared" si="383"/>
        <v>118</v>
      </c>
      <c r="DL525" s="14">
        <f t="shared" si="384"/>
        <v>1176</v>
      </c>
      <c r="DM525" s="14">
        <f t="shared" si="385"/>
        <v>0</v>
      </c>
      <c r="DN525" s="14">
        <f t="shared" si="386"/>
        <v>8.0299999999999994</v>
      </c>
      <c r="DO525" s="14">
        <f t="shared" si="387"/>
        <v>80.209999999999994</v>
      </c>
      <c r="DP525" s="14">
        <f t="shared" si="391"/>
        <v>25</v>
      </c>
      <c r="DQ525" s="14">
        <f t="shared" si="392"/>
        <v>0</v>
      </c>
      <c r="DR525" s="14">
        <f t="shared" si="393"/>
        <v>17</v>
      </c>
      <c r="DU525" s="14">
        <f t="shared" si="388"/>
        <v>2</v>
      </c>
      <c r="DV525" s="14">
        <f t="shared" si="389"/>
        <v>3</v>
      </c>
      <c r="DW525" s="14">
        <f t="shared" si="394"/>
        <v>160</v>
      </c>
      <c r="DX525" s="14" t="str">
        <f t="shared" si="395"/>
        <v>DefExt</v>
      </c>
      <c r="DY525" s="14">
        <f t="shared" si="396"/>
        <v>118</v>
      </c>
      <c r="DZ525" s="14">
        <f t="shared" si="397"/>
        <v>8.0299999999999994</v>
      </c>
      <c r="EA525" s="14" t="str">
        <f t="shared" si="398"/>
        <v>HPExt</v>
      </c>
      <c r="EB525" s="14">
        <f t="shared" si="399"/>
        <v>1176</v>
      </c>
      <c r="EC525" s="14">
        <f t="shared" si="400"/>
        <v>80.209999999999994</v>
      </c>
      <c r="ED525" s="14">
        <f t="shared" si="401"/>
        <v>25</v>
      </c>
      <c r="EE525" s="14">
        <f t="shared" si="402"/>
        <v>0</v>
      </c>
      <c r="EF525" s="14">
        <f t="shared" si="403"/>
        <v>17</v>
      </c>
      <c r="EG525" s="25" t="s">
        <v>509</v>
      </c>
      <c r="EH525" s="14">
        <f t="shared" si="404"/>
        <v>100</v>
      </c>
    </row>
    <row r="526" spans="100:138" ht="16.5" x14ac:dyDescent="0.2">
      <c r="CV526" s="13">
        <v>522</v>
      </c>
      <c r="CW526" s="14">
        <f t="shared" si="370"/>
        <v>73</v>
      </c>
      <c r="CX526" s="14">
        <f t="shared" si="371"/>
        <v>1</v>
      </c>
      <c r="CY526" s="14">
        <f t="shared" si="372"/>
        <v>4</v>
      </c>
      <c r="CZ526" s="14">
        <f t="shared" si="373"/>
        <v>7</v>
      </c>
      <c r="DA526" s="14">
        <f t="shared" si="374"/>
        <v>2071014</v>
      </c>
      <c r="DB526" s="13" t="str">
        <f t="shared" si="375"/>
        <v>135级寄灵人绿色-衣服</v>
      </c>
      <c r="DC526" s="14">
        <f t="shared" si="376"/>
        <v>1</v>
      </c>
      <c r="DD526" s="14">
        <f t="shared" si="377"/>
        <v>1</v>
      </c>
      <c r="DE526" s="14">
        <f t="shared" si="378"/>
        <v>135</v>
      </c>
      <c r="DF526" s="14">
        <f t="shared" si="379"/>
        <v>135</v>
      </c>
      <c r="DG526" s="14">
        <f t="shared" si="380"/>
        <v>4</v>
      </c>
      <c r="DH526" s="14" t="str">
        <f t="shared" si="381"/>
        <v/>
      </c>
      <c r="DI526" s="14">
        <f t="shared" si="390"/>
        <v>160</v>
      </c>
      <c r="DJ526" s="14">
        <f t="shared" si="382"/>
        <v>0</v>
      </c>
      <c r="DK526" s="14">
        <f t="shared" si="383"/>
        <v>236</v>
      </c>
      <c r="DL526" s="14">
        <f t="shared" si="384"/>
        <v>0</v>
      </c>
      <c r="DM526" s="14">
        <f t="shared" si="385"/>
        <v>0</v>
      </c>
      <c r="DN526" s="14">
        <f t="shared" si="386"/>
        <v>16.05</v>
      </c>
      <c r="DO526" s="14">
        <f t="shared" si="387"/>
        <v>0</v>
      </c>
      <c r="DP526" s="14">
        <f t="shared" si="391"/>
        <v>25</v>
      </c>
      <c r="DQ526" s="14">
        <f t="shared" si="392"/>
        <v>0</v>
      </c>
      <c r="DR526" s="14">
        <f t="shared" si="393"/>
        <v>17</v>
      </c>
      <c r="DU526" s="14">
        <f t="shared" si="388"/>
        <v>2</v>
      </c>
      <c r="DV526" s="14">
        <f t="shared" si="389"/>
        <v>0</v>
      </c>
      <c r="DW526" s="14">
        <f t="shared" si="394"/>
        <v>160</v>
      </c>
      <c r="DX526" s="14" t="str">
        <f t="shared" si="395"/>
        <v>DefExt</v>
      </c>
      <c r="DY526" s="14">
        <f t="shared" si="396"/>
        <v>236</v>
      </c>
      <c r="DZ526" s="14">
        <f t="shared" si="397"/>
        <v>16.05</v>
      </c>
      <c r="EA526" s="14" t="str">
        <f t="shared" si="398"/>
        <v/>
      </c>
      <c r="EB526" s="14" t="str">
        <f t="shared" si="399"/>
        <v/>
      </c>
      <c r="EC526" s="14" t="str">
        <f t="shared" si="400"/>
        <v/>
      </c>
      <c r="ED526" s="14">
        <f t="shared" si="401"/>
        <v>25</v>
      </c>
      <c r="EE526" s="14">
        <f t="shared" si="402"/>
        <v>0</v>
      </c>
      <c r="EF526" s="14">
        <f t="shared" si="403"/>
        <v>17</v>
      </c>
      <c r="EG526" s="25" t="s">
        <v>509</v>
      </c>
      <c r="EH526" s="14">
        <f t="shared" si="404"/>
        <v>100</v>
      </c>
    </row>
    <row r="527" spans="100:138" ht="16.5" x14ac:dyDescent="0.2">
      <c r="CV527" s="13">
        <v>523</v>
      </c>
      <c r="CW527" s="14">
        <f t="shared" si="370"/>
        <v>73</v>
      </c>
      <c r="CX527" s="14">
        <f t="shared" si="371"/>
        <v>1</v>
      </c>
      <c r="CY527" s="14">
        <f t="shared" si="372"/>
        <v>5</v>
      </c>
      <c r="CZ527" s="14">
        <f t="shared" si="373"/>
        <v>7</v>
      </c>
      <c r="DA527" s="14">
        <f t="shared" si="374"/>
        <v>2071015</v>
      </c>
      <c r="DB527" s="13" t="str">
        <f t="shared" si="375"/>
        <v>135级寄灵人绿色-鞋子</v>
      </c>
      <c r="DC527" s="14">
        <f t="shared" si="376"/>
        <v>1</v>
      </c>
      <c r="DD527" s="14">
        <f t="shared" si="377"/>
        <v>1</v>
      </c>
      <c r="DE527" s="14">
        <f t="shared" si="378"/>
        <v>135</v>
      </c>
      <c r="DF527" s="14">
        <f t="shared" si="379"/>
        <v>135</v>
      </c>
      <c r="DG527" s="14">
        <f t="shared" si="380"/>
        <v>5</v>
      </c>
      <c r="DH527" s="14" t="str">
        <f t="shared" si="381"/>
        <v/>
      </c>
      <c r="DI527" s="14">
        <f t="shared" si="390"/>
        <v>160</v>
      </c>
      <c r="DJ527" s="14">
        <f t="shared" si="382"/>
        <v>0</v>
      </c>
      <c r="DK527" s="14">
        <f t="shared" si="383"/>
        <v>0</v>
      </c>
      <c r="DL527" s="14">
        <f t="shared" si="384"/>
        <v>2353</v>
      </c>
      <c r="DM527" s="14">
        <f t="shared" si="385"/>
        <v>0</v>
      </c>
      <c r="DN527" s="14">
        <f t="shared" si="386"/>
        <v>0</v>
      </c>
      <c r="DO527" s="14">
        <f t="shared" si="387"/>
        <v>160.43</v>
      </c>
      <c r="DP527" s="14">
        <f t="shared" si="391"/>
        <v>25</v>
      </c>
      <c r="DQ527" s="14">
        <f t="shared" si="392"/>
        <v>0</v>
      </c>
      <c r="DR527" s="14">
        <f t="shared" si="393"/>
        <v>17</v>
      </c>
      <c r="DU527" s="14">
        <f t="shared" si="388"/>
        <v>3</v>
      </c>
      <c r="DV527" s="14">
        <f t="shared" si="389"/>
        <v>0</v>
      </c>
      <c r="DW527" s="14">
        <f t="shared" si="394"/>
        <v>160</v>
      </c>
      <c r="DX527" s="14" t="str">
        <f t="shared" si="395"/>
        <v>HPExt</v>
      </c>
      <c r="DY527" s="14">
        <f t="shared" si="396"/>
        <v>2353</v>
      </c>
      <c r="DZ527" s="14">
        <f t="shared" si="397"/>
        <v>160.43</v>
      </c>
      <c r="EA527" s="14" t="str">
        <f t="shared" si="398"/>
        <v/>
      </c>
      <c r="EB527" s="14" t="str">
        <f t="shared" si="399"/>
        <v/>
      </c>
      <c r="EC527" s="14" t="str">
        <f t="shared" si="400"/>
        <v/>
      </c>
      <c r="ED527" s="14">
        <f t="shared" si="401"/>
        <v>25</v>
      </c>
      <c r="EE527" s="14">
        <f t="shared" si="402"/>
        <v>0</v>
      </c>
      <c r="EF527" s="14">
        <f t="shared" si="403"/>
        <v>17</v>
      </c>
      <c r="EG527" s="25" t="s">
        <v>509</v>
      </c>
      <c r="EH527" s="14">
        <f t="shared" si="404"/>
        <v>100</v>
      </c>
    </row>
    <row r="528" spans="100:138" ht="16.5" x14ac:dyDescent="0.2">
      <c r="CV528" s="13">
        <v>524</v>
      </c>
      <c r="CW528" s="14">
        <f t="shared" si="370"/>
        <v>73</v>
      </c>
      <c r="CX528" s="14">
        <f t="shared" si="371"/>
        <v>1</v>
      </c>
      <c r="CY528" s="14">
        <f t="shared" si="372"/>
        <v>6</v>
      </c>
      <c r="CZ528" s="14">
        <f t="shared" si="373"/>
        <v>7</v>
      </c>
      <c r="DA528" s="14">
        <f t="shared" si="374"/>
        <v>2071016</v>
      </c>
      <c r="DB528" s="13" t="str">
        <f t="shared" si="375"/>
        <v>135级寄灵人绿色-护手</v>
      </c>
      <c r="DC528" s="14">
        <f t="shared" si="376"/>
        <v>1</v>
      </c>
      <c r="DD528" s="14">
        <f t="shared" si="377"/>
        <v>1</v>
      </c>
      <c r="DE528" s="14">
        <f t="shared" si="378"/>
        <v>135</v>
      </c>
      <c r="DF528" s="14">
        <f t="shared" si="379"/>
        <v>135</v>
      </c>
      <c r="DG528" s="14">
        <f t="shared" si="380"/>
        <v>6</v>
      </c>
      <c r="DH528" s="14" t="str">
        <f t="shared" si="381"/>
        <v/>
      </c>
      <c r="DI528" s="14">
        <f t="shared" si="390"/>
        <v>160</v>
      </c>
      <c r="DJ528" s="14">
        <f t="shared" si="382"/>
        <v>0</v>
      </c>
      <c r="DK528" s="14">
        <f t="shared" si="383"/>
        <v>0</v>
      </c>
      <c r="DL528" s="14">
        <f t="shared" si="384"/>
        <v>2353</v>
      </c>
      <c r="DM528" s="14">
        <f t="shared" si="385"/>
        <v>0</v>
      </c>
      <c r="DN528" s="14">
        <f t="shared" si="386"/>
        <v>0</v>
      </c>
      <c r="DO528" s="14">
        <f t="shared" si="387"/>
        <v>160.43</v>
      </c>
      <c r="DP528" s="14">
        <f t="shared" si="391"/>
        <v>25</v>
      </c>
      <c r="DQ528" s="14">
        <f t="shared" si="392"/>
        <v>0</v>
      </c>
      <c r="DR528" s="14">
        <f t="shared" si="393"/>
        <v>17</v>
      </c>
      <c r="DU528" s="14">
        <f t="shared" si="388"/>
        <v>3</v>
      </c>
      <c r="DV528" s="14">
        <f t="shared" si="389"/>
        <v>0</v>
      </c>
      <c r="DW528" s="14">
        <f t="shared" si="394"/>
        <v>160</v>
      </c>
      <c r="DX528" s="14" t="str">
        <f t="shared" si="395"/>
        <v>HPExt</v>
      </c>
      <c r="DY528" s="14">
        <f t="shared" si="396"/>
        <v>2353</v>
      </c>
      <c r="DZ528" s="14">
        <f t="shared" si="397"/>
        <v>160.43</v>
      </c>
      <c r="EA528" s="14" t="str">
        <f t="shared" si="398"/>
        <v/>
      </c>
      <c r="EB528" s="14" t="str">
        <f t="shared" si="399"/>
        <v/>
      </c>
      <c r="EC528" s="14" t="str">
        <f t="shared" si="400"/>
        <v/>
      </c>
      <c r="ED528" s="14">
        <f t="shared" si="401"/>
        <v>25</v>
      </c>
      <c r="EE528" s="14">
        <f t="shared" si="402"/>
        <v>0</v>
      </c>
      <c r="EF528" s="14">
        <f t="shared" si="403"/>
        <v>17</v>
      </c>
      <c r="EG528" s="25" t="s">
        <v>509</v>
      </c>
      <c r="EH528" s="14">
        <f t="shared" si="404"/>
        <v>100</v>
      </c>
    </row>
    <row r="529" spans="100:138" ht="16.5" x14ac:dyDescent="0.2">
      <c r="CV529" s="13">
        <v>525</v>
      </c>
      <c r="CW529" s="14">
        <f t="shared" si="370"/>
        <v>73</v>
      </c>
      <c r="CX529" s="14">
        <f t="shared" si="371"/>
        <v>1</v>
      </c>
      <c r="CY529" s="14">
        <f t="shared" si="372"/>
        <v>7</v>
      </c>
      <c r="CZ529" s="14">
        <f t="shared" si="373"/>
        <v>7</v>
      </c>
      <c r="DA529" s="14">
        <f t="shared" si="374"/>
        <v>2071017</v>
      </c>
      <c r="DB529" s="13" t="str">
        <f t="shared" si="375"/>
        <v>135级寄灵人绿色-项链</v>
      </c>
      <c r="DC529" s="14">
        <f t="shared" si="376"/>
        <v>1</v>
      </c>
      <c r="DD529" s="14">
        <f t="shared" si="377"/>
        <v>1</v>
      </c>
      <c r="DE529" s="14">
        <f t="shared" si="378"/>
        <v>135</v>
      </c>
      <c r="DF529" s="14">
        <f t="shared" si="379"/>
        <v>135</v>
      </c>
      <c r="DG529" s="14">
        <f t="shared" si="380"/>
        <v>7</v>
      </c>
      <c r="DH529" s="14" t="str">
        <f t="shared" si="381"/>
        <v/>
      </c>
      <c r="DI529" s="14">
        <f t="shared" si="390"/>
        <v>240</v>
      </c>
      <c r="DJ529" s="14">
        <f t="shared" si="382"/>
        <v>314</v>
      </c>
      <c r="DK529" s="14">
        <f t="shared" si="383"/>
        <v>196</v>
      </c>
      <c r="DL529" s="14">
        <f t="shared" si="384"/>
        <v>0</v>
      </c>
      <c r="DM529" s="14">
        <f t="shared" si="385"/>
        <v>21.4</v>
      </c>
      <c r="DN529" s="14">
        <f t="shared" si="386"/>
        <v>13.38</v>
      </c>
      <c r="DO529" s="14">
        <f t="shared" si="387"/>
        <v>0</v>
      </c>
      <c r="DP529" s="14">
        <f t="shared" si="391"/>
        <v>25</v>
      </c>
      <c r="DQ529" s="14">
        <f t="shared" si="392"/>
        <v>0</v>
      </c>
      <c r="DR529" s="14">
        <f t="shared" si="393"/>
        <v>17</v>
      </c>
      <c r="DU529" s="14">
        <f t="shared" si="388"/>
        <v>1</v>
      </c>
      <c r="DV529" s="14">
        <f t="shared" si="389"/>
        <v>2</v>
      </c>
      <c r="DW529" s="14">
        <f t="shared" si="394"/>
        <v>240</v>
      </c>
      <c r="DX529" s="14" t="str">
        <f t="shared" si="395"/>
        <v>AtkExt</v>
      </c>
      <c r="DY529" s="14">
        <f t="shared" si="396"/>
        <v>314</v>
      </c>
      <c r="DZ529" s="14">
        <f t="shared" si="397"/>
        <v>21.4</v>
      </c>
      <c r="EA529" s="14" t="str">
        <f t="shared" si="398"/>
        <v>DefExt</v>
      </c>
      <c r="EB529" s="14">
        <f t="shared" si="399"/>
        <v>196</v>
      </c>
      <c r="EC529" s="14">
        <f t="shared" si="400"/>
        <v>13.38</v>
      </c>
      <c r="ED529" s="14">
        <f t="shared" si="401"/>
        <v>25</v>
      </c>
      <c r="EE529" s="14">
        <f t="shared" si="402"/>
        <v>0</v>
      </c>
      <c r="EF529" s="14">
        <f t="shared" si="403"/>
        <v>17</v>
      </c>
      <c r="EG529" s="25" t="s">
        <v>509</v>
      </c>
      <c r="EH529" s="14">
        <f t="shared" si="404"/>
        <v>100</v>
      </c>
    </row>
    <row r="530" spans="100:138" ht="16.5" x14ac:dyDescent="0.2">
      <c r="CV530" s="13">
        <v>526</v>
      </c>
      <c r="CW530" s="14">
        <f t="shared" si="370"/>
        <v>73</v>
      </c>
      <c r="CX530" s="14">
        <f t="shared" si="371"/>
        <v>1</v>
      </c>
      <c r="CY530" s="14">
        <f t="shared" si="372"/>
        <v>8</v>
      </c>
      <c r="CZ530" s="14">
        <f t="shared" si="373"/>
        <v>7</v>
      </c>
      <c r="DA530" s="14">
        <f t="shared" si="374"/>
        <v>2071018</v>
      </c>
      <c r="DB530" s="13" t="str">
        <f t="shared" si="375"/>
        <v>135级寄灵人绿色-戒指</v>
      </c>
      <c r="DC530" s="14">
        <f t="shared" si="376"/>
        <v>1</v>
      </c>
      <c r="DD530" s="14">
        <f t="shared" si="377"/>
        <v>1</v>
      </c>
      <c r="DE530" s="14">
        <f t="shared" si="378"/>
        <v>135</v>
      </c>
      <c r="DF530" s="14">
        <f t="shared" si="379"/>
        <v>135</v>
      </c>
      <c r="DG530" s="14">
        <f t="shared" si="380"/>
        <v>8</v>
      </c>
      <c r="DH530" s="14" t="str">
        <f t="shared" si="381"/>
        <v/>
      </c>
      <c r="DI530" s="14">
        <f t="shared" si="390"/>
        <v>240</v>
      </c>
      <c r="DJ530" s="14">
        <f t="shared" si="382"/>
        <v>314</v>
      </c>
      <c r="DK530" s="14">
        <f t="shared" si="383"/>
        <v>0</v>
      </c>
      <c r="DL530" s="14">
        <f t="shared" si="384"/>
        <v>1961</v>
      </c>
      <c r="DM530" s="14">
        <f t="shared" si="385"/>
        <v>21.4</v>
      </c>
      <c r="DN530" s="14">
        <f t="shared" si="386"/>
        <v>0</v>
      </c>
      <c r="DO530" s="14">
        <f t="shared" si="387"/>
        <v>133.69</v>
      </c>
      <c r="DP530" s="14">
        <f t="shared" si="391"/>
        <v>25</v>
      </c>
      <c r="DQ530" s="14">
        <f t="shared" si="392"/>
        <v>0</v>
      </c>
      <c r="DR530" s="14">
        <f t="shared" si="393"/>
        <v>17</v>
      </c>
      <c r="DU530" s="14">
        <f t="shared" si="388"/>
        <v>1</v>
      </c>
      <c r="DV530" s="14">
        <f t="shared" si="389"/>
        <v>3</v>
      </c>
      <c r="DW530" s="14">
        <f t="shared" si="394"/>
        <v>240</v>
      </c>
      <c r="DX530" s="14" t="str">
        <f t="shared" si="395"/>
        <v>AtkExt</v>
      </c>
      <c r="DY530" s="14">
        <f t="shared" si="396"/>
        <v>314</v>
      </c>
      <c r="DZ530" s="14">
        <f t="shared" si="397"/>
        <v>21.4</v>
      </c>
      <c r="EA530" s="14" t="str">
        <f t="shared" si="398"/>
        <v>HPExt</v>
      </c>
      <c r="EB530" s="14">
        <f t="shared" si="399"/>
        <v>1961</v>
      </c>
      <c r="EC530" s="14">
        <f t="shared" si="400"/>
        <v>133.69</v>
      </c>
      <c r="ED530" s="14">
        <f t="shared" si="401"/>
        <v>25</v>
      </c>
      <c r="EE530" s="14">
        <f t="shared" si="402"/>
        <v>0</v>
      </c>
      <c r="EF530" s="14">
        <f t="shared" si="403"/>
        <v>17</v>
      </c>
      <c r="EG530" s="25" t="s">
        <v>509</v>
      </c>
      <c r="EH530" s="14">
        <f t="shared" si="404"/>
        <v>100</v>
      </c>
    </row>
    <row r="531" spans="100:138" ht="16.5" x14ac:dyDescent="0.2">
      <c r="CV531" s="13">
        <v>527</v>
      </c>
      <c r="CW531" s="14">
        <f t="shared" si="370"/>
        <v>74</v>
      </c>
      <c r="CX531" s="14">
        <f t="shared" si="371"/>
        <v>2</v>
      </c>
      <c r="CY531" s="14">
        <f t="shared" si="372"/>
        <v>1</v>
      </c>
      <c r="CZ531" s="14">
        <f t="shared" si="373"/>
        <v>7</v>
      </c>
      <c r="DA531" s="14">
        <f t="shared" si="374"/>
        <v>2071021</v>
      </c>
      <c r="DB531" s="13" t="str">
        <f t="shared" si="375"/>
        <v>135级守护灵绿色-武器</v>
      </c>
      <c r="DC531" s="14">
        <f t="shared" si="376"/>
        <v>2</v>
      </c>
      <c r="DD531" s="14">
        <f t="shared" si="377"/>
        <v>1</v>
      </c>
      <c r="DE531" s="14">
        <f t="shared" si="378"/>
        <v>110</v>
      </c>
      <c r="DF531" s="14">
        <f t="shared" si="379"/>
        <v>110</v>
      </c>
      <c r="DG531" s="14">
        <f t="shared" si="380"/>
        <v>1</v>
      </c>
      <c r="DH531" s="14" t="str">
        <f t="shared" si="381"/>
        <v/>
      </c>
      <c r="DI531" s="14">
        <f t="shared" si="390"/>
        <v>191</v>
      </c>
      <c r="DJ531" s="14">
        <f t="shared" si="382"/>
        <v>741</v>
      </c>
      <c r="DK531" s="14">
        <f t="shared" si="383"/>
        <v>0</v>
      </c>
      <c r="DL531" s="14">
        <f t="shared" si="384"/>
        <v>0</v>
      </c>
      <c r="DM531" s="14">
        <f t="shared" si="385"/>
        <v>38.25</v>
      </c>
      <c r="DN531" s="14">
        <f t="shared" si="386"/>
        <v>0</v>
      </c>
      <c r="DO531" s="14">
        <f t="shared" si="387"/>
        <v>0</v>
      </c>
      <c r="DP531" s="14">
        <f t="shared" si="391"/>
        <v>25</v>
      </c>
      <c r="DQ531" s="14">
        <f t="shared" si="392"/>
        <v>0</v>
      </c>
      <c r="DR531" s="14">
        <f t="shared" si="393"/>
        <v>27</v>
      </c>
      <c r="DU531" s="14">
        <f t="shared" si="388"/>
        <v>1</v>
      </c>
      <c r="DV531" s="14">
        <f t="shared" si="389"/>
        <v>0</v>
      </c>
      <c r="DW531" s="14">
        <f t="shared" si="394"/>
        <v>191</v>
      </c>
      <c r="DX531" s="14" t="str">
        <f t="shared" si="395"/>
        <v>AtkExt</v>
      </c>
      <c r="DY531" s="14">
        <f t="shared" si="396"/>
        <v>741</v>
      </c>
      <c r="DZ531" s="14">
        <f t="shared" si="397"/>
        <v>38.25</v>
      </c>
      <c r="EA531" s="14" t="str">
        <f t="shared" si="398"/>
        <v/>
      </c>
      <c r="EB531" s="14" t="str">
        <f t="shared" si="399"/>
        <v/>
      </c>
      <c r="EC531" s="14" t="str">
        <f t="shared" si="400"/>
        <v/>
      </c>
      <c r="ED531" s="14">
        <f t="shared" si="401"/>
        <v>25</v>
      </c>
      <c r="EE531" s="14">
        <f t="shared" si="402"/>
        <v>0</v>
      </c>
      <c r="EF531" s="14">
        <f t="shared" si="403"/>
        <v>27</v>
      </c>
      <c r="EG531" s="25" t="s">
        <v>509</v>
      </c>
      <c r="EH531" s="14">
        <f t="shared" si="404"/>
        <v>100</v>
      </c>
    </row>
    <row r="532" spans="100:138" ht="16.5" x14ac:dyDescent="0.2">
      <c r="CV532" s="13">
        <v>528</v>
      </c>
      <c r="CW532" s="14">
        <f t="shared" si="370"/>
        <v>74</v>
      </c>
      <c r="CX532" s="14">
        <f t="shared" si="371"/>
        <v>2</v>
      </c>
      <c r="CY532" s="14">
        <f t="shared" si="372"/>
        <v>2</v>
      </c>
      <c r="CZ532" s="14">
        <f t="shared" si="373"/>
        <v>7</v>
      </c>
      <c r="DA532" s="14">
        <f t="shared" si="374"/>
        <v>2071022</v>
      </c>
      <c r="DB532" s="13" t="str">
        <f t="shared" si="375"/>
        <v>135级守护灵绿色-头盔</v>
      </c>
      <c r="DC532" s="14">
        <f t="shared" si="376"/>
        <v>2</v>
      </c>
      <c r="DD532" s="14">
        <f t="shared" si="377"/>
        <v>1</v>
      </c>
      <c r="DE532" s="14">
        <f t="shared" si="378"/>
        <v>110</v>
      </c>
      <c r="DF532" s="14">
        <f t="shared" si="379"/>
        <v>110</v>
      </c>
      <c r="DG532" s="14">
        <f t="shared" si="380"/>
        <v>2</v>
      </c>
      <c r="DH532" s="14" t="str">
        <f t="shared" si="381"/>
        <v/>
      </c>
      <c r="DI532" s="14">
        <f t="shared" si="390"/>
        <v>96</v>
      </c>
      <c r="DJ532" s="14">
        <f t="shared" si="382"/>
        <v>0</v>
      </c>
      <c r="DK532" s="14">
        <f t="shared" si="383"/>
        <v>186</v>
      </c>
      <c r="DL532" s="14">
        <f t="shared" si="384"/>
        <v>0</v>
      </c>
      <c r="DM532" s="14">
        <f t="shared" si="385"/>
        <v>0</v>
      </c>
      <c r="DN532" s="14">
        <f t="shared" si="386"/>
        <v>9.6</v>
      </c>
      <c r="DO532" s="14">
        <f t="shared" si="387"/>
        <v>0</v>
      </c>
      <c r="DP532" s="14">
        <f t="shared" si="391"/>
        <v>25</v>
      </c>
      <c r="DQ532" s="14">
        <f t="shared" si="392"/>
        <v>0</v>
      </c>
      <c r="DR532" s="14">
        <f t="shared" si="393"/>
        <v>27</v>
      </c>
      <c r="DU532" s="14">
        <f t="shared" si="388"/>
        <v>2</v>
      </c>
      <c r="DV532" s="14">
        <f t="shared" si="389"/>
        <v>0</v>
      </c>
      <c r="DW532" s="14">
        <f t="shared" si="394"/>
        <v>96</v>
      </c>
      <c r="DX532" s="14" t="str">
        <f t="shared" si="395"/>
        <v>DefExt</v>
      </c>
      <c r="DY532" s="14">
        <f t="shared" si="396"/>
        <v>186</v>
      </c>
      <c r="DZ532" s="14">
        <f t="shared" si="397"/>
        <v>9.6</v>
      </c>
      <c r="EA532" s="14" t="str">
        <f t="shared" si="398"/>
        <v/>
      </c>
      <c r="EB532" s="14" t="str">
        <f t="shared" si="399"/>
        <v/>
      </c>
      <c r="EC532" s="14" t="str">
        <f t="shared" si="400"/>
        <v/>
      </c>
      <c r="ED532" s="14">
        <f t="shared" si="401"/>
        <v>25</v>
      </c>
      <c r="EE532" s="14">
        <f t="shared" si="402"/>
        <v>0</v>
      </c>
      <c r="EF532" s="14">
        <f t="shared" si="403"/>
        <v>27</v>
      </c>
      <c r="EG532" s="25" t="s">
        <v>509</v>
      </c>
      <c r="EH532" s="14">
        <f t="shared" si="404"/>
        <v>100</v>
      </c>
    </row>
    <row r="533" spans="100:138" ht="16.5" x14ac:dyDescent="0.2">
      <c r="CV533" s="13">
        <v>529</v>
      </c>
      <c r="CW533" s="14">
        <f t="shared" si="370"/>
        <v>74</v>
      </c>
      <c r="CX533" s="14">
        <f t="shared" si="371"/>
        <v>2</v>
      </c>
      <c r="CY533" s="14">
        <f t="shared" si="372"/>
        <v>3</v>
      </c>
      <c r="CZ533" s="14">
        <f t="shared" si="373"/>
        <v>7</v>
      </c>
      <c r="DA533" s="14">
        <f t="shared" si="374"/>
        <v>2071023</v>
      </c>
      <c r="DB533" s="13" t="str">
        <f t="shared" si="375"/>
        <v>135级守护灵绿色-肩甲</v>
      </c>
      <c r="DC533" s="14">
        <f t="shared" si="376"/>
        <v>2</v>
      </c>
      <c r="DD533" s="14">
        <f t="shared" si="377"/>
        <v>1</v>
      </c>
      <c r="DE533" s="14">
        <f t="shared" si="378"/>
        <v>110</v>
      </c>
      <c r="DF533" s="14">
        <f t="shared" si="379"/>
        <v>110</v>
      </c>
      <c r="DG533" s="14">
        <f t="shared" si="380"/>
        <v>3</v>
      </c>
      <c r="DH533" s="14" t="str">
        <f t="shared" si="381"/>
        <v/>
      </c>
      <c r="DI533" s="14">
        <f t="shared" si="390"/>
        <v>143</v>
      </c>
      <c r="DJ533" s="14">
        <f t="shared" si="382"/>
        <v>0</v>
      </c>
      <c r="DK533" s="14">
        <f t="shared" si="383"/>
        <v>93</v>
      </c>
      <c r="DL533" s="14">
        <f t="shared" si="384"/>
        <v>1853</v>
      </c>
      <c r="DM533" s="14">
        <f t="shared" si="385"/>
        <v>0</v>
      </c>
      <c r="DN533" s="14">
        <f t="shared" si="386"/>
        <v>4.8</v>
      </c>
      <c r="DO533" s="14">
        <f t="shared" si="387"/>
        <v>95.44</v>
      </c>
      <c r="DP533" s="14">
        <f t="shared" si="391"/>
        <v>25</v>
      </c>
      <c r="DQ533" s="14">
        <f t="shared" si="392"/>
        <v>0</v>
      </c>
      <c r="DR533" s="14">
        <f t="shared" si="393"/>
        <v>27</v>
      </c>
      <c r="DU533" s="14">
        <f t="shared" si="388"/>
        <v>2</v>
      </c>
      <c r="DV533" s="14">
        <f t="shared" si="389"/>
        <v>3</v>
      </c>
      <c r="DW533" s="14">
        <f t="shared" si="394"/>
        <v>143</v>
      </c>
      <c r="DX533" s="14" t="str">
        <f t="shared" si="395"/>
        <v>DefExt</v>
      </c>
      <c r="DY533" s="14">
        <f t="shared" si="396"/>
        <v>93</v>
      </c>
      <c r="DZ533" s="14">
        <f t="shared" si="397"/>
        <v>4.8</v>
      </c>
      <c r="EA533" s="14" t="str">
        <f t="shared" si="398"/>
        <v>HPExt</v>
      </c>
      <c r="EB533" s="14">
        <f t="shared" si="399"/>
        <v>1853</v>
      </c>
      <c r="EC533" s="14">
        <f t="shared" si="400"/>
        <v>95.44</v>
      </c>
      <c r="ED533" s="14">
        <f t="shared" si="401"/>
        <v>25</v>
      </c>
      <c r="EE533" s="14">
        <f t="shared" si="402"/>
        <v>0</v>
      </c>
      <c r="EF533" s="14">
        <f t="shared" si="403"/>
        <v>27</v>
      </c>
      <c r="EG533" s="25" t="s">
        <v>509</v>
      </c>
      <c r="EH533" s="14">
        <f t="shared" si="404"/>
        <v>100</v>
      </c>
    </row>
    <row r="534" spans="100:138" ht="16.5" x14ac:dyDescent="0.2">
      <c r="CV534" s="13">
        <v>530</v>
      </c>
      <c r="CW534" s="14">
        <f t="shared" si="370"/>
        <v>74</v>
      </c>
      <c r="CX534" s="14">
        <f t="shared" si="371"/>
        <v>2</v>
      </c>
      <c r="CY534" s="14">
        <f t="shared" si="372"/>
        <v>4</v>
      </c>
      <c r="CZ534" s="14">
        <f t="shared" si="373"/>
        <v>7</v>
      </c>
      <c r="DA534" s="14">
        <f t="shared" si="374"/>
        <v>2071024</v>
      </c>
      <c r="DB534" s="13" t="str">
        <f t="shared" si="375"/>
        <v>135级守护灵绿色-衣服</v>
      </c>
      <c r="DC534" s="14">
        <f t="shared" si="376"/>
        <v>2</v>
      </c>
      <c r="DD534" s="14">
        <f t="shared" si="377"/>
        <v>1</v>
      </c>
      <c r="DE534" s="14">
        <f t="shared" si="378"/>
        <v>110</v>
      </c>
      <c r="DF534" s="14">
        <f t="shared" si="379"/>
        <v>110</v>
      </c>
      <c r="DG534" s="14">
        <f t="shared" si="380"/>
        <v>4</v>
      </c>
      <c r="DH534" s="14" t="str">
        <f t="shared" si="381"/>
        <v/>
      </c>
      <c r="DI534" s="14">
        <f t="shared" si="390"/>
        <v>96</v>
      </c>
      <c r="DJ534" s="14">
        <f t="shared" si="382"/>
        <v>0</v>
      </c>
      <c r="DK534" s="14">
        <f t="shared" si="383"/>
        <v>186</v>
      </c>
      <c r="DL534" s="14">
        <f t="shared" si="384"/>
        <v>0</v>
      </c>
      <c r="DM534" s="14">
        <f t="shared" si="385"/>
        <v>0</v>
      </c>
      <c r="DN534" s="14">
        <f t="shared" si="386"/>
        <v>9.6</v>
      </c>
      <c r="DO534" s="14">
        <f t="shared" si="387"/>
        <v>0</v>
      </c>
      <c r="DP534" s="14">
        <f t="shared" si="391"/>
        <v>25</v>
      </c>
      <c r="DQ534" s="14">
        <f t="shared" si="392"/>
        <v>0</v>
      </c>
      <c r="DR534" s="14">
        <f t="shared" si="393"/>
        <v>27</v>
      </c>
      <c r="DU534" s="14">
        <f t="shared" si="388"/>
        <v>2</v>
      </c>
      <c r="DV534" s="14">
        <f t="shared" si="389"/>
        <v>0</v>
      </c>
      <c r="DW534" s="14">
        <f t="shared" si="394"/>
        <v>96</v>
      </c>
      <c r="DX534" s="14" t="str">
        <f t="shared" si="395"/>
        <v>DefExt</v>
      </c>
      <c r="DY534" s="14">
        <f t="shared" si="396"/>
        <v>186</v>
      </c>
      <c r="DZ534" s="14">
        <f t="shared" si="397"/>
        <v>9.6</v>
      </c>
      <c r="EA534" s="14" t="str">
        <f t="shared" si="398"/>
        <v/>
      </c>
      <c r="EB534" s="14" t="str">
        <f t="shared" si="399"/>
        <v/>
      </c>
      <c r="EC534" s="14" t="str">
        <f t="shared" si="400"/>
        <v/>
      </c>
      <c r="ED534" s="14">
        <f t="shared" si="401"/>
        <v>25</v>
      </c>
      <c r="EE534" s="14">
        <f t="shared" si="402"/>
        <v>0</v>
      </c>
      <c r="EF534" s="14">
        <f t="shared" si="403"/>
        <v>27</v>
      </c>
      <c r="EG534" s="25" t="s">
        <v>509</v>
      </c>
      <c r="EH534" s="14">
        <f t="shared" si="404"/>
        <v>100</v>
      </c>
    </row>
    <row r="535" spans="100:138" ht="16.5" x14ac:dyDescent="0.2">
      <c r="CV535" s="13">
        <v>531</v>
      </c>
      <c r="CW535" s="14">
        <f t="shared" si="370"/>
        <v>74</v>
      </c>
      <c r="CX535" s="14">
        <f t="shared" si="371"/>
        <v>2</v>
      </c>
      <c r="CY535" s="14">
        <f t="shared" si="372"/>
        <v>5</v>
      </c>
      <c r="CZ535" s="14">
        <f t="shared" si="373"/>
        <v>7</v>
      </c>
      <c r="DA535" s="14">
        <f t="shared" si="374"/>
        <v>2071025</v>
      </c>
      <c r="DB535" s="13" t="str">
        <f t="shared" si="375"/>
        <v>135级守护灵绿色-鞋子</v>
      </c>
      <c r="DC535" s="14">
        <f t="shared" si="376"/>
        <v>2</v>
      </c>
      <c r="DD535" s="14">
        <f t="shared" si="377"/>
        <v>1</v>
      </c>
      <c r="DE535" s="14">
        <f t="shared" si="378"/>
        <v>110</v>
      </c>
      <c r="DF535" s="14">
        <f t="shared" si="379"/>
        <v>110</v>
      </c>
      <c r="DG535" s="14">
        <f t="shared" si="380"/>
        <v>5</v>
      </c>
      <c r="DH535" s="14" t="str">
        <f t="shared" si="381"/>
        <v/>
      </c>
      <c r="DI535" s="14">
        <f t="shared" si="390"/>
        <v>190</v>
      </c>
      <c r="DJ535" s="14">
        <f t="shared" si="382"/>
        <v>0</v>
      </c>
      <c r="DK535" s="14">
        <f t="shared" si="383"/>
        <v>0</v>
      </c>
      <c r="DL535" s="14">
        <f t="shared" si="384"/>
        <v>3705</v>
      </c>
      <c r="DM535" s="14">
        <f t="shared" si="385"/>
        <v>0</v>
      </c>
      <c r="DN535" s="14">
        <f t="shared" si="386"/>
        <v>0</v>
      </c>
      <c r="DO535" s="14">
        <f t="shared" si="387"/>
        <v>190.88</v>
      </c>
      <c r="DP535" s="14">
        <f t="shared" si="391"/>
        <v>25</v>
      </c>
      <c r="DQ535" s="14">
        <f t="shared" si="392"/>
        <v>0</v>
      </c>
      <c r="DR535" s="14">
        <f t="shared" si="393"/>
        <v>27</v>
      </c>
      <c r="DU535" s="14">
        <f t="shared" si="388"/>
        <v>3</v>
      </c>
      <c r="DV535" s="14">
        <f t="shared" si="389"/>
        <v>0</v>
      </c>
      <c r="DW535" s="14">
        <f t="shared" si="394"/>
        <v>190</v>
      </c>
      <c r="DX535" s="14" t="str">
        <f t="shared" si="395"/>
        <v>HPExt</v>
      </c>
      <c r="DY535" s="14">
        <f t="shared" si="396"/>
        <v>3705</v>
      </c>
      <c r="DZ535" s="14">
        <f t="shared" si="397"/>
        <v>190.88</v>
      </c>
      <c r="EA535" s="14" t="str">
        <f t="shared" si="398"/>
        <v/>
      </c>
      <c r="EB535" s="14" t="str">
        <f t="shared" si="399"/>
        <v/>
      </c>
      <c r="EC535" s="14" t="str">
        <f t="shared" si="400"/>
        <v/>
      </c>
      <c r="ED535" s="14">
        <f t="shared" si="401"/>
        <v>25</v>
      </c>
      <c r="EE535" s="14">
        <f t="shared" si="402"/>
        <v>0</v>
      </c>
      <c r="EF535" s="14">
        <f t="shared" si="403"/>
        <v>27</v>
      </c>
      <c r="EG535" s="25" t="s">
        <v>509</v>
      </c>
      <c r="EH535" s="14">
        <f t="shared" si="404"/>
        <v>100</v>
      </c>
    </row>
    <row r="536" spans="100:138" ht="16.5" x14ac:dyDescent="0.2">
      <c r="CV536" s="13">
        <v>532</v>
      </c>
      <c r="CW536" s="14">
        <f t="shared" si="370"/>
        <v>74</v>
      </c>
      <c r="CX536" s="14">
        <f t="shared" si="371"/>
        <v>2</v>
      </c>
      <c r="CY536" s="14">
        <f t="shared" si="372"/>
        <v>6</v>
      </c>
      <c r="CZ536" s="14">
        <f t="shared" si="373"/>
        <v>7</v>
      </c>
      <c r="DA536" s="14">
        <f t="shared" si="374"/>
        <v>2071026</v>
      </c>
      <c r="DB536" s="13" t="str">
        <f t="shared" si="375"/>
        <v>135级守护灵绿色-护手</v>
      </c>
      <c r="DC536" s="14">
        <f t="shared" si="376"/>
        <v>2</v>
      </c>
      <c r="DD536" s="14">
        <f t="shared" si="377"/>
        <v>1</v>
      </c>
      <c r="DE536" s="14">
        <f t="shared" si="378"/>
        <v>110</v>
      </c>
      <c r="DF536" s="14">
        <f t="shared" si="379"/>
        <v>110</v>
      </c>
      <c r="DG536" s="14">
        <f t="shared" si="380"/>
        <v>6</v>
      </c>
      <c r="DH536" s="14" t="str">
        <f t="shared" si="381"/>
        <v/>
      </c>
      <c r="DI536" s="14">
        <f t="shared" si="390"/>
        <v>190</v>
      </c>
      <c r="DJ536" s="14">
        <f t="shared" si="382"/>
        <v>0</v>
      </c>
      <c r="DK536" s="14">
        <f t="shared" si="383"/>
        <v>0</v>
      </c>
      <c r="DL536" s="14">
        <f t="shared" si="384"/>
        <v>3705</v>
      </c>
      <c r="DM536" s="14">
        <f t="shared" si="385"/>
        <v>0</v>
      </c>
      <c r="DN536" s="14">
        <f t="shared" si="386"/>
        <v>0</v>
      </c>
      <c r="DO536" s="14">
        <f t="shared" si="387"/>
        <v>190.88</v>
      </c>
      <c r="DP536" s="14">
        <f t="shared" si="391"/>
        <v>25</v>
      </c>
      <c r="DQ536" s="14">
        <f t="shared" si="392"/>
        <v>0</v>
      </c>
      <c r="DR536" s="14">
        <f t="shared" si="393"/>
        <v>27</v>
      </c>
      <c r="DU536" s="14">
        <f t="shared" si="388"/>
        <v>3</v>
      </c>
      <c r="DV536" s="14">
        <f t="shared" si="389"/>
        <v>0</v>
      </c>
      <c r="DW536" s="14">
        <f t="shared" si="394"/>
        <v>190</v>
      </c>
      <c r="DX536" s="14" t="str">
        <f t="shared" si="395"/>
        <v>HPExt</v>
      </c>
      <c r="DY536" s="14">
        <f t="shared" si="396"/>
        <v>3705</v>
      </c>
      <c r="DZ536" s="14">
        <f t="shared" si="397"/>
        <v>190.88</v>
      </c>
      <c r="EA536" s="14" t="str">
        <f t="shared" si="398"/>
        <v/>
      </c>
      <c r="EB536" s="14" t="str">
        <f t="shared" si="399"/>
        <v/>
      </c>
      <c r="EC536" s="14" t="str">
        <f t="shared" si="400"/>
        <v/>
      </c>
      <c r="ED536" s="14">
        <f t="shared" si="401"/>
        <v>25</v>
      </c>
      <c r="EE536" s="14">
        <f t="shared" si="402"/>
        <v>0</v>
      </c>
      <c r="EF536" s="14">
        <f t="shared" si="403"/>
        <v>27</v>
      </c>
      <c r="EG536" s="25" t="s">
        <v>509</v>
      </c>
      <c r="EH536" s="14">
        <f t="shared" si="404"/>
        <v>100</v>
      </c>
    </row>
    <row r="537" spans="100:138" ht="16.5" x14ac:dyDescent="0.2">
      <c r="CV537" s="13">
        <v>533</v>
      </c>
      <c r="CW537" s="14">
        <f t="shared" si="370"/>
        <v>74</v>
      </c>
      <c r="CX537" s="14">
        <f t="shared" si="371"/>
        <v>2</v>
      </c>
      <c r="CY537" s="14">
        <f t="shared" si="372"/>
        <v>7</v>
      </c>
      <c r="CZ537" s="14">
        <f t="shared" si="373"/>
        <v>7</v>
      </c>
      <c r="DA537" s="14">
        <f t="shared" si="374"/>
        <v>2071027</v>
      </c>
      <c r="DB537" s="13" t="str">
        <f t="shared" si="375"/>
        <v>135级守护灵绿色-项链</v>
      </c>
      <c r="DC537" s="14">
        <f t="shared" si="376"/>
        <v>2</v>
      </c>
      <c r="DD537" s="14">
        <f t="shared" si="377"/>
        <v>1</v>
      </c>
      <c r="DE537" s="14">
        <f t="shared" si="378"/>
        <v>110</v>
      </c>
      <c r="DF537" s="14">
        <f t="shared" si="379"/>
        <v>110</v>
      </c>
      <c r="DG537" s="14">
        <f t="shared" si="380"/>
        <v>7</v>
      </c>
      <c r="DH537" s="14" t="str">
        <f t="shared" si="381"/>
        <v/>
      </c>
      <c r="DI537" s="14">
        <f t="shared" si="390"/>
        <v>143</v>
      </c>
      <c r="DJ537" s="14">
        <f t="shared" si="382"/>
        <v>247</v>
      </c>
      <c r="DK537" s="14">
        <f t="shared" si="383"/>
        <v>155</v>
      </c>
      <c r="DL537" s="14">
        <f t="shared" si="384"/>
        <v>0</v>
      </c>
      <c r="DM537" s="14">
        <f t="shared" si="385"/>
        <v>12.75</v>
      </c>
      <c r="DN537" s="14">
        <f t="shared" si="386"/>
        <v>8</v>
      </c>
      <c r="DO537" s="14">
        <f t="shared" si="387"/>
        <v>0</v>
      </c>
      <c r="DP537" s="14">
        <f t="shared" si="391"/>
        <v>25</v>
      </c>
      <c r="DQ537" s="14">
        <f t="shared" si="392"/>
        <v>0</v>
      </c>
      <c r="DR537" s="14">
        <f t="shared" si="393"/>
        <v>27</v>
      </c>
      <c r="DU537" s="14">
        <f t="shared" si="388"/>
        <v>1</v>
      </c>
      <c r="DV537" s="14">
        <f t="shared" si="389"/>
        <v>2</v>
      </c>
      <c r="DW537" s="14">
        <f t="shared" si="394"/>
        <v>143</v>
      </c>
      <c r="DX537" s="14" t="str">
        <f t="shared" si="395"/>
        <v>AtkExt</v>
      </c>
      <c r="DY537" s="14">
        <f t="shared" si="396"/>
        <v>247</v>
      </c>
      <c r="DZ537" s="14">
        <f t="shared" si="397"/>
        <v>12.75</v>
      </c>
      <c r="EA537" s="14" t="str">
        <f t="shared" si="398"/>
        <v>DefExt</v>
      </c>
      <c r="EB537" s="14">
        <f t="shared" si="399"/>
        <v>155</v>
      </c>
      <c r="EC537" s="14">
        <f t="shared" si="400"/>
        <v>8</v>
      </c>
      <c r="ED537" s="14">
        <f t="shared" si="401"/>
        <v>25</v>
      </c>
      <c r="EE537" s="14">
        <f t="shared" si="402"/>
        <v>0</v>
      </c>
      <c r="EF537" s="14">
        <f t="shared" si="403"/>
        <v>27</v>
      </c>
      <c r="EG537" s="25" t="s">
        <v>509</v>
      </c>
      <c r="EH537" s="14">
        <f t="shared" si="404"/>
        <v>100</v>
      </c>
    </row>
    <row r="538" spans="100:138" ht="16.5" x14ac:dyDescent="0.2">
      <c r="CV538" s="13">
        <v>534</v>
      </c>
      <c r="CW538" s="14">
        <f t="shared" si="370"/>
        <v>74</v>
      </c>
      <c r="CX538" s="14">
        <f t="shared" si="371"/>
        <v>2</v>
      </c>
      <c r="CY538" s="14">
        <f t="shared" si="372"/>
        <v>8</v>
      </c>
      <c r="CZ538" s="14">
        <f t="shared" si="373"/>
        <v>7</v>
      </c>
      <c r="DA538" s="14">
        <f t="shared" si="374"/>
        <v>2071028</v>
      </c>
      <c r="DB538" s="13" t="str">
        <f t="shared" si="375"/>
        <v>135级守护灵绿色-戒指</v>
      </c>
      <c r="DC538" s="14">
        <f t="shared" si="376"/>
        <v>2</v>
      </c>
      <c r="DD538" s="14">
        <f t="shared" si="377"/>
        <v>1</v>
      </c>
      <c r="DE538" s="14">
        <f t="shared" si="378"/>
        <v>110</v>
      </c>
      <c r="DF538" s="14">
        <f t="shared" si="379"/>
        <v>110</v>
      </c>
      <c r="DG538" s="14">
        <f t="shared" si="380"/>
        <v>8</v>
      </c>
      <c r="DH538" s="14" t="str">
        <f t="shared" si="381"/>
        <v/>
      </c>
      <c r="DI538" s="14">
        <f t="shared" si="390"/>
        <v>222</v>
      </c>
      <c r="DJ538" s="14">
        <f t="shared" si="382"/>
        <v>247</v>
      </c>
      <c r="DK538" s="14">
        <f t="shared" si="383"/>
        <v>0</v>
      </c>
      <c r="DL538" s="14">
        <f t="shared" si="384"/>
        <v>3088</v>
      </c>
      <c r="DM538" s="14">
        <f t="shared" si="385"/>
        <v>12.75</v>
      </c>
      <c r="DN538" s="14">
        <f t="shared" si="386"/>
        <v>0</v>
      </c>
      <c r="DO538" s="14">
        <f t="shared" si="387"/>
        <v>159.06</v>
      </c>
      <c r="DP538" s="14">
        <f t="shared" si="391"/>
        <v>25</v>
      </c>
      <c r="DQ538" s="14">
        <f t="shared" si="392"/>
        <v>0</v>
      </c>
      <c r="DR538" s="14">
        <f t="shared" si="393"/>
        <v>27</v>
      </c>
      <c r="DU538" s="14">
        <f t="shared" si="388"/>
        <v>1</v>
      </c>
      <c r="DV538" s="14">
        <f t="shared" si="389"/>
        <v>3</v>
      </c>
      <c r="DW538" s="14">
        <f t="shared" si="394"/>
        <v>222</v>
      </c>
      <c r="DX538" s="14" t="str">
        <f t="shared" si="395"/>
        <v>AtkExt</v>
      </c>
      <c r="DY538" s="14">
        <f t="shared" si="396"/>
        <v>247</v>
      </c>
      <c r="DZ538" s="14">
        <f t="shared" si="397"/>
        <v>12.75</v>
      </c>
      <c r="EA538" s="14" t="str">
        <f t="shared" si="398"/>
        <v>HPExt</v>
      </c>
      <c r="EB538" s="14">
        <f t="shared" si="399"/>
        <v>3088</v>
      </c>
      <c r="EC538" s="14">
        <f t="shared" si="400"/>
        <v>159.06</v>
      </c>
      <c r="ED538" s="14">
        <f t="shared" si="401"/>
        <v>25</v>
      </c>
      <c r="EE538" s="14">
        <f t="shared" si="402"/>
        <v>0</v>
      </c>
      <c r="EF538" s="14">
        <f t="shared" si="403"/>
        <v>27</v>
      </c>
      <c r="EG538" s="25" t="s">
        <v>509</v>
      </c>
      <c r="EH538" s="14">
        <f t="shared" si="404"/>
        <v>100</v>
      </c>
    </row>
    <row r="539" spans="100:138" ht="16.5" x14ac:dyDescent="0.2">
      <c r="CV539" s="13">
        <v>535</v>
      </c>
      <c r="CW539" s="14">
        <f t="shared" si="370"/>
        <v>75</v>
      </c>
      <c r="CX539" s="14">
        <f t="shared" si="371"/>
        <v>1</v>
      </c>
      <c r="CY539" s="14">
        <f t="shared" si="372"/>
        <v>1</v>
      </c>
      <c r="CZ539" s="14">
        <f t="shared" si="373"/>
        <v>7</v>
      </c>
      <c r="DA539" s="14">
        <f t="shared" si="374"/>
        <v>2072011</v>
      </c>
      <c r="DB539" s="13" t="str">
        <f t="shared" si="375"/>
        <v>135级寄灵人蓝色-武器</v>
      </c>
      <c r="DC539" s="14">
        <f t="shared" si="376"/>
        <v>1</v>
      </c>
      <c r="DD539" s="14">
        <f t="shared" si="377"/>
        <v>2</v>
      </c>
      <c r="DE539" s="14">
        <f t="shared" si="378"/>
        <v>135</v>
      </c>
      <c r="DF539" s="14">
        <f t="shared" si="379"/>
        <v>135</v>
      </c>
      <c r="DG539" s="14">
        <f t="shared" si="380"/>
        <v>1</v>
      </c>
      <c r="DH539" s="14" t="str">
        <f t="shared" si="381"/>
        <v/>
      </c>
      <c r="DI539" s="14">
        <f t="shared" si="390"/>
        <v>449</v>
      </c>
      <c r="DJ539" s="14">
        <f t="shared" si="382"/>
        <v>1317</v>
      </c>
      <c r="DK539" s="14">
        <f t="shared" si="383"/>
        <v>0</v>
      </c>
      <c r="DL539" s="14">
        <f t="shared" si="384"/>
        <v>0</v>
      </c>
      <c r="DM539" s="14">
        <f t="shared" si="385"/>
        <v>89.88</v>
      </c>
      <c r="DN539" s="14">
        <f t="shared" si="386"/>
        <v>0</v>
      </c>
      <c r="DO539" s="14">
        <f t="shared" si="387"/>
        <v>0</v>
      </c>
      <c r="DP539" s="14">
        <f t="shared" si="391"/>
        <v>26</v>
      </c>
      <c r="DQ539" s="14">
        <f t="shared" si="392"/>
        <v>0</v>
      </c>
      <c r="DR539" s="14">
        <f t="shared" si="393"/>
        <v>17</v>
      </c>
      <c r="DU539" s="14">
        <f t="shared" si="388"/>
        <v>1</v>
      </c>
      <c r="DV539" s="14">
        <f t="shared" si="389"/>
        <v>0</v>
      </c>
      <c r="DW539" s="14">
        <f t="shared" si="394"/>
        <v>449</v>
      </c>
      <c r="DX539" s="14" t="str">
        <f t="shared" si="395"/>
        <v>AtkExt</v>
      </c>
      <c r="DY539" s="14">
        <f t="shared" si="396"/>
        <v>1317</v>
      </c>
      <c r="DZ539" s="14">
        <f t="shared" si="397"/>
        <v>89.88</v>
      </c>
      <c r="EA539" s="14" t="str">
        <f t="shared" si="398"/>
        <v/>
      </c>
      <c r="EB539" s="14" t="str">
        <f t="shared" si="399"/>
        <v/>
      </c>
      <c r="EC539" s="14" t="str">
        <f t="shared" si="400"/>
        <v/>
      </c>
      <c r="ED539" s="14">
        <f t="shared" si="401"/>
        <v>26</v>
      </c>
      <c r="EE539" s="14">
        <f t="shared" si="402"/>
        <v>0</v>
      </c>
      <c r="EF539" s="14">
        <f t="shared" si="403"/>
        <v>17</v>
      </c>
      <c r="EG539" s="25" t="s">
        <v>509</v>
      </c>
      <c r="EH539" s="14">
        <f t="shared" si="404"/>
        <v>350</v>
      </c>
    </row>
    <row r="540" spans="100:138" ht="16.5" x14ac:dyDescent="0.2">
      <c r="CV540" s="13">
        <v>536</v>
      </c>
      <c r="CW540" s="14">
        <f t="shared" si="370"/>
        <v>75</v>
      </c>
      <c r="CX540" s="14">
        <f t="shared" si="371"/>
        <v>1</v>
      </c>
      <c r="CY540" s="14">
        <f t="shared" si="372"/>
        <v>2</v>
      </c>
      <c r="CZ540" s="14">
        <f t="shared" si="373"/>
        <v>7</v>
      </c>
      <c r="DA540" s="14">
        <f t="shared" si="374"/>
        <v>2072012</v>
      </c>
      <c r="DB540" s="13" t="str">
        <f t="shared" si="375"/>
        <v>135级寄灵人蓝色-头盔</v>
      </c>
      <c r="DC540" s="14">
        <f t="shared" si="376"/>
        <v>1</v>
      </c>
      <c r="DD540" s="14">
        <f t="shared" si="377"/>
        <v>2</v>
      </c>
      <c r="DE540" s="14">
        <f t="shared" si="378"/>
        <v>135</v>
      </c>
      <c r="DF540" s="14">
        <f t="shared" si="379"/>
        <v>135</v>
      </c>
      <c r="DG540" s="14">
        <f t="shared" si="380"/>
        <v>2</v>
      </c>
      <c r="DH540" s="14" t="str">
        <f t="shared" si="381"/>
        <v/>
      </c>
      <c r="DI540" s="14">
        <f t="shared" si="390"/>
        <v>224</v>
      </c>
      <c r="DJ540" s="14">
        <f t="shared" si="382"/>
        <v>0</v>
      </c>
      <c r="DK540" s="14">
        <f t="shared" si="383"/>
        <v>330</v>
      </c>
      <c r="DL540" s="14">
        <f t="shared" si="384"/>
        <v>0</v>
      </c>
      <c r="DM540" s="14">
        <f t="shared" si="385"/>
        <v>0</v>
      </c>
      <c r="DN540" s="14">
        <f t="shared" si="386"/>
        <v>22.47</v>
      </c>
      <c r="DO540" s="14">
        <f t="shared" si="387"/>
        <v>0</v>
      </c>
      <c r="DP540" s="14">
        <f t="shared" si="391"/>
        <v>26</v>
      </c>
      <c r="DQ540" s="14">
        <f t="shared" si="392"/>
        <v>0</v>
      </c>
      <c r="DR540" s="14">
        <f t="shared" si="393"/>
        <v>17</v>
      </c>
      <c r="DU540" s="14">
        <f t="shared" si="388"/>
        <v>2</v>
      </c>
      <c r="DV540" s="14">
        <f t="shared" si="389"/>
        <v>0</v>
      </c>
      <c r="DW540" s="14">
        <f t="shared" si="394"/>
        <v>224</v>
      </c>
      <c r="DX540" s="14" t="str">
        <f t="shared" si="395"/>
        <v>DefExt</v>
      </c>
      <c r="DY540" s="14">
        <f t="shared" si="396"/>
        <v>330</v>
      </c>
      <c r="DZ540" s="14">
        <f t="shared" si="397"/>
        <v>22.47</v>
      </c>
      <c r="EA540" s="14" t="str">
        <f t="shared" si="398"/>
        <v/>
      </c>
      <c r="EB540" s="14" t="str">
        <f t="shared" si="399"/>
        <v/>
      </c>
      <c r="EC540" s="14" t="str">
        <f t="shared" si="400"/>
        <v/>
      </c>
      <c r="ED540" s="14">
        <f t="shared" si="401"/>
        <v>26</v>
      </c>
      <c r="EE540" s="14">
        <f t="shared" si="402"/>
        <v>0</v>
      </c>
      <c r="EF540" s="14">
        <f t="shared" si="403"/>
        <v>17</v>
      </c>
      <c r="EG540" s="25" t="s">
        <v>509</v>
      </c>
      <c r="EH540" s="14">
        <f t="shared" si="404"/>
        <v>350</v>
      </c>
    </row>
    <row r="541" spans="100:138" ht="16.5" x14ac:dyDescent="0.2">
      <c r="CV541" s="13">
        <v>537</v>
      </c>
      <c r="CW541" s="14">
        <f t="shared" si="370"/>
        <v>75</v>
      </c>
      <c r="CX541" s="14">
        <f t="shared" si="371"/>
        <v>1</v>
      </c>
      <c r="CY541" s="14">
        <f t="shared" si="372"/>
        <v>3</v>
      </c>
      <c r="CZ541" s="14">
        <f t="shared" si="373"/>
        <v>7</v>
      </c>
      <c r="DA541" s="14">
        <f t="shared" si="374"/>
        <v>2072013</v>
      </c>
      <c r="DB541" s="13" t="str">
        <f t="shared" si="375"/>
        <v>135级寄灵人蓝色-肩甲</v>
      </c>
      <c r="DC541" s="14">
        <f t="shared" si="376"/>
        <v>1</v>
      </c>
      <c r="DD541" s="14">
        <f t="shared" si="377"/>
        <v>2</v>
      </c>
      <c r="DE541" s="14">
        <f t="shared" si="378"/>
        <v>135</v>
      </c>
      <c r="DF541" s="14">
        <f t="shared" si="379"/>
        <v>135</v>
      </c>
      <c r="DG541" s="14">
        <f t="shared" si="380"/>
        <v>3</v>
      </c>
      <c r="DH541" s="14" t="str">
        <f t="shared" si="381"/>
        <v/>
      </c>
      <c r="DI541" s="14">
        <f t="shared" si="390"/>
        <v>224</v>
      </c>
      <c r="DJ541" s="14">
        <f t="shared" si="382"/>
        <v>0</v>
      </c>
      <c r="DK541" s="14">
        <f t="shared" si="383"/>
        <v>165</v>
      </c>
      <c r="DL541" s="14">
        <f t="shared" si="384"/>
        <v>1647</v>
      </c>
      <c r="DM541" s="14">
        <f t="shared" si="385"/>
        <v>0</v>
      </c>
      <c r="DN541" s="14">
        <f t="shared" si="386"/>
        <v>11.24</v>
      </c>
      <c r="DO541" s="14">
        <f t="shared" si="387"/>
        <v>112.3</v>
      </c>
      <c r="DP541" s="14">
        <f t="shared" si="391"/>
        <v>26</v>
      </c>
      <c r="DQ541" s="14">
        <f t="shared" si="392"/>
        <v>0</v>
      </c>
      <c r="DR541" s="14">
        <f t="shared" si="393"/>
        <v>17</v>
      </c>
      <c r="DU541" s="14">
        <f t="shared" si="388"/>
        <v>2</v>
      </c>
      <c r="DV541" s="14">
        <f t="shared" si="389"/>
        <v>3</v>
      </c>
      <c r="DW541" s="14">
        <f t="shared" si="394"/>
        <v>224</v>
      </c>
      <c r="DX541" s="14" t="str">
        <f t="shared" si="395"/>
        <v>DefExt</v>
      </c>
      <c r="DY541" s="14">
        <f t="shared" si="396"/>
        <v>165</v>
      </c>
      <c r="DZ541" s="14">
        <f t="shared" si="397"/>
        <v>11.24</v>
      </c>
      <c r="EA541" s="14" t="str">
        <f t="shared" si="398"/>
        <v>HPExt</v>
      </c>
      <c r="EB541" s="14">
        <f t="shared" si="399"/>
        <v>1647</v>
      </c>
      <c r="EC541" s="14">
        <f t="shared" si="400"/>
        <v>112.3</v>
      </c>
      <c r="ED541" s="14">
        <f t="shared" si="401"/>
        <v>26</v>
      </c>
      <c r="EE541" s="14">
        <f t="shared" si="402"/>
        <v>0</v>
      </c>
      <c r="EF541" s="14">
        <f t="shared" si="403"/>
        <v>17</v>
      </c>
      <c r="EG541" s="25" t="s">
        <v>509</v>
      </c>
      <c r="EH541" s="14">
        <f t="shared" si="404"/>
        <v>350</v>
      </c>
    </row>
    <row r="542" spans="100:138" ht="16.5" x14ac:dyDescent="0.2">
      <c r="CV542" s="13">
        <v>538</v>
      </c>
      <c r="CW542" s="14">
        <f t="shared" si="370"/>
        <v>75</v>
      </c>
      <c r="CX542" s="14">
        <f t="shared" si="371"/>
        <v>1</v>
      </c>
      <c r="CY542" s="14">
        <f t="shared" si="372"/>
        <v>4</v>
      </c>
      <c r="CZ542" s="14">
        <f t="shared" si="373"/>
        <v>7</v>
      </c>
      <c r="DA542" s="14">
        <f t="shared" si="374"/>
        <v>2072014</v>
      </c>
      <c r="DB542" s="13" t="str">
        <f t="shared" si="375"/>
        <v>135级寄灵人蓝色-衣服</v>
      </c>
      <c r="DC542" s="14">
        <f t="shared" si="376"/>
        <v>1</v>
      </c>
      <c r="DD542" s="14">
        <f t="shared" si="377"/>
        <v>2</v>
      </c>
      <c r="DE542" s="14">
        <f t="shared" si="378"/>
        <v>135</v>
      </c>
      <c r="DF542" s="14">
        <f t="shared" si="379"/>
        <v>135</v>
      </c>
      <c r="DG542" s="14">
        <f t="shared" si="380"/>
        <v>4</v>
      </c>
      <c r="DH542" s="14" t="str">
        <f t="shared" si="381"/>
        <v/>
      </c>
      <c r="DI542" s="14">
        <f t="shared" si="390"/>
        <v>224</v>
      </c>
      <c r="DJ542" s="14">
        <f t="shared" si="382"/>
        <v>0</v>
      </c>
      <c r="DK542" s="14">
        <f t="shared" si="383"/>
        <v>330</v>
      </c>
      <c r="DL542" s="14">
        <f t="shared" si="384"/>
        <v>0</v>
      </c>
      <c r="DM542" s="14">
        <f t="shared" si="385"/>
        <v>0</v>
      </c>
      <c r="DN542" s="14">
        <f t="shared" si="386"/>
        <v>22.47</v>
      </c>
      <c r="DO542" s="14">
        <f t="shared" si="387"/>
        <v>0</v>
      </c>
      <c r="DP542" s="14">
        <f t="shared" si="391"/>
        <v>26</v>
      </c>
      <c r="DQ542" s="14">
        <f t="shared" si="392"/>
        <v>0</v>
      </c>
      <c r="DR542" s="14">
        <f t="shared" si="393"/>
        <v>17</v>
      </c>
      <c r="DU542" s="14">
        <f t="shared" si="388"/>
        <v>2</v>
      </c>
      <c r="DV542" s="14">
        <f t="shared" si="389"/>
        <v>0</v>
      </c>
      <c r="DW542" s="14">
        <f t="shared" si="394"/>
        <v>224</v>
      </c>
      <c r="DX542" s="14" t="str">
        <f t="shared" si="395"/>
        <v>DefExt</v>
      </c>
      <c r="DY542" s="14">
        <f t="shared" si="396"/>
        <v>330</v>
      </c>
      <c r="DZ542" s="14">
        <f t="shared" si="397"/>
        <v>22.47</v>
      </c>
      <c r="EA542" s="14" t="str">
        <f t="shared" si="398"/>
        <v/>
      </c>
      <c r="EB542" s="14" t="str">
        <f t="shared" si="399"/>
        <v/>
      </c>
      <c r="EC542" s="14" t="str">
        <f t="shared" si="400"/>
        <v/>
      </c>
      <c r="ED542" s="14">
        <f t="shared" si="401"/>
        <v>26</v>
      </c>
      <c r="EE542" s="14">
        <f t="shared" si="402"/>
        <v>0</v>
      </c>
      <c r="EF542" s="14">
        <f t="shared" si="403"/>
        <v>17</v>
      </c>
      <c r="EG542" s="25" t="s">
        <v>509</v>
      </c>
      <c r="EH542" s="14">
        <f t="shared" si="404"/>
        <v>350</v>
      </c>
    </row>
    <row r="543" spans="100:138" ht="16.5" x14ac:dyDescent="0.2">
      <c r="CV543" s="13">
        <v>539</v>
      </c>
      <c r="CW543" s="14">
        <f t="shared" si="370"/>
        <v>75</v>
      </c>
      <c r="CX543" s="14">
        <f t="shared" si="371"/>
        <v>1</v>
      </c>
      <c r="CY543" s="14">
        <f t="shared" si="372"/>
        <v>5</v>
      </c>
      <c r="CZ543" s="14">
        <f t="shared" si="373"/>
        <v>7</v>
      </c>
      <c r="DA543" s="14">
        <f t="shared" si="374"/>
        <v>2072015</v>
      </c>
      <c r="DB543" s="13" t="str">
        <f t="shared" si="375"/>
        <v>135级寄灵人蓝色-鞋子</v>
      </c>
      <c r="DC543" s="14">
        <f t="shared" si="376"/>
        <v>1</v>
      </c>
      <c r="DD543" s="14">
        <f t="shared" si="377"/>
        <v>2</v>
      </c>
      <c r="DE543" s="14">
        <f t="shared" si="378"/>
        <v>135</v>
      </c>
      <c r="DF543" s="14">
        <f t="shared" si="379"/>
        <v>135</v>
      </c>
      <c r="DG543" s="14">
        <f t="shared" si="380"/>
        <v>5</v>
      </c>
      <c r="DH543" s="14" t="str">
        <f t="shared" si="381"/>
        <v/>
      </c>
      <c r="DI543" s="14">
        <f t="shared" si="390"/>
        <v>224</v>
      </c>
      <c r="DJ543" s="14">
        <f t="shared" si="382"/>
        <v>0</v>
      </c>
      <c r="DK543" s="14">
        <f t="shared" si="383"/>
        <v>0</v>
      </c>
      <c r="DL543" s="14">
        <f t="shared" si="384"/>
        <v>3294</v>
      </c>
      <c r="DM543" s="14">
        <f t="shared" si="385"/>
        <v>0</v>
      </c>
      <c r="DN543" s="14">
        <f t="shared" si="386"/>
        <v>0</v>
      </c>
      <c r="DO543" s="14">
        <f t="shared" si="387"/>
        <v>224.6</v>
      </c>
      <c r="DP543" s="14">
        <f t="shared" si="391"/>
        <v>26</v>
      </c>
      <c r="DQ543" s="14">
        <f t="shared" si="392"/>
        <v>0</v>
      </c>
      <c r="DR543" s="14">
        <f t="shared" si="393"/>
        <v>17</v>
      </c>
      <c r="DU543" s="14">
        <f t="shared" si="388"/>
        <v>3</v>
      </c>
      <c r="DV543" s="14">
        <f t="shared" si="389"/>
        <v>0</v>
      </c>
      <c r="DW543" s="14">
        <f t="shared" si="394"/>
        <v>224</v>
      </c>
      <c r="DX543" s="14" t="str">
        <f t="shared" si="395"/>
        <v>HPExt</v>
      </c>
      <c r="DY543" s="14">
        <f t="shared" si="396"/>
        <v>3294</v>
      </c>
      <c r="DZ543" s="14">
        <f t="shared" si="397"/>
        <v>224.6</v>
      </c>
      <c r="EA543" s="14" t="str">
        <f t="shared" si="398"/>
        <v/>
      </c>
      <c r="EB543" s="14" t="str">
        <f t="shared" si="399"/>
        <v/>
      </c>
      <c r="EC543" s="14" t="str">
        <f t="shared" si="400"/>
        <v/>
      </c>
      <c r="ED543" s="14">
        <f t="shared" si="401"/>
        <v>26</v>
      </c>
      <c r="EE543" s="14">
        <f t="shared" si="402"/>
        <v>0</v>
      </c>
      <c r="EF543" s="14">
        <f t="shared" si="403"/>
        <v>17</v>
      </c>
      <c r="EG543" s="25" t="s">
        <v>509</v>
      </c>
      <c r="EH543" s="14">
        <f t="shared" si="404"/>
        <v>350</v>
      </c>
    </row>
    <row r="544" spans="100:138" ht="16.5" x14ac:dyDescent="0.2">
      <c r="CV544" s="13">
        <v>540</v>
      </c>
      <c r="CW544" s="14">
        <f t="shared" si="370"/>
        <v>75</v>
      </c>
      <c r="CX544" s="14">
        <f t="shared" si="371"/>
        <v>1</v>
      </c>
      <c r="CY544" s="14">
        <f t="shared" si="372"/>
        <v>6</v>
      </c>
      <c r="CZ544" s="14">
        <f t="shared" si="373"/>
        <v>7</v>
      </c>
      <c r="DA544" s="14">
        <f t="shared" si="374"/>
        <v>2072016</v>
      </c>
      <c r="DB544" s="13" t="str">
        <f t="shared" si="375"/>
        <v>135级寄灵人蓝色-护手</v>
      </c>
      <c r="DC544" s="14">
        <f t="shared" si="376"/>
        <v>1</v>
      </c>
      <c r="DD544" s="14">
        <f t="shared" si="377"/>
        <v>2</v>
      </c>
      <c r="DE544" s="14">
        <f t="shared" si="378"/>
        <v>135</v>
      </c>
      <c r="DF544" s="14">
        <f t="shared" si="379"/>
        <v>135</v>
      </c>
      <c r="DG544" s="14">
        <f t="shared" si="380"/>
        <v>6</v>
      </c>
      <c r="DH544" s="14" t="str">
        <f t="shared" si="381"/>
        <v/>
      </c>
      <c r="DI544" s="14">
        <f t="shared" si="390"/>
        <v>224</v>
      </c>
      <c r="DJ544" s="14">
        <f t="shared" si="382"/>
        <v>0</v>
      </c>
      <c r="DK544" s="14">
        <f t="shared" si="383"/>
        <v>0</v>
      </c>
      <c r="DL544" s="14">
        <f t="shared" si="384"/>
        <v>3294</v>
      </c>
      <c r="DM544" s="14">
        <f t="shared" si="385"/>
        <v>0</v>
      </c>
      <c r="DN544" s="14">
        <f t="shared" si="386"/>
        <v>0</v>
      </c>
      <c r="DO544" s="14">
        <f t="shared" si="387"/>
        <v>224.6</v>
      </c>
      <c r="DP544" s="14">
        <f t="shared" si="391"/>
        <v>26</v>
      </c>
      <c r="DQ544" s="14">
        <f t="shared" si="392"/>
        <v>0</v>
      </c>
      <c r="DR544" s="14">
        <f t="shared" si="393"/>
        <v>17</v>
      </c>
      <c r="DU544" s="14">
        <f t="shared" si="388"/>
        <v>3</v>
      </c>
      <c r="DV544" s="14">
        <f t="shared" si="389"/>
        <v>0</v>
      </c>
      <c r="DW544" s="14">
        <f t="shared" si="394"/>
        <v>224</v>
      </c>
      <c r="DX544" s="14" t="str">
        <f t="shared" si="395"/>
        <v>HPExt</v>
      </c>
      <c r="DY544" s="14">
        <f t="shared" si="396"/>
        <v>3294</v>
      </c>
      <c r="DZ544" s="14">
        <f t="shared" si="397"/>
        <v>224.6</v>
      </c>
      <c r="EA544" s="14" t="str">
        <f t="shared" si="398"/>
        <v/>
      </c>
      <c r="EB544" s="14" t="str">
        <f t="shared" si="399"/>
        <v/>
      </c>
      <c r="EC544" s="14" t="str">
        <f t="shared" si="400"/>
        <v/>
      </c>
      <c r="ED544" s="14">
        <f t="shared" si="401"/>
        <v>26</v>
      </c>
      <c r="EE544" s="14">
        <f t="shared" si="402"/>
        <v>0</v>
      </c>
      <c r="EF544" s="14">
        <f t="shared" si="403"/>
        <v>17</v>
      </c>
      <c r="EG544" s="25" t="s">
        <v>509</v>
      </c>
      <c r="EH544" s="14">
        <f t="shared" si="404"/>
        <v>350</v>
      </c>
    </row>
    <row r="545" spans="99:138" ht="16.5" x14ac:dyDescent="0.2">
      <c r="CV545" s="13">
        <v>541</v>
      </c>
      <c r="CW545" s="14">
        <f t="shared" si="370"/>
        <v>75</v>
      </c>
      <c r="CX545" s="14">
        <f t="shared" si="371"/>
        <v>1</v>
      </c>
      <c r="CY545" s="14">
        <f t="shared" si="372"/>
        <v>7</v>
      </c>
      <c r="CZ545" s="14">
        <f t="shared" si="373"/>
        <v>7</v>
      </c>
      <c r="DA545" s="14">
        <f t="shared" si="374"/>
        <v>2072017</v>
      </c>
      <c r="DB545" s="13" t="str">
        <f t="shared" si="375"/>
        <v>135级寄灵人蓝色-项链</v>
      </c>
      <c r="DC545" s="14">
        <f t="shared" si="376"/>
        <v>1</v>
      </c>
      <c r="DD545" s="14">
        <f t="shared" si="377"/>
        <v>2</v>
      </c>
      <c r="DE545" s="14">
        <f t="shared" si="378"/>
        <v>135</v>
      </c>
      <c r="DF545" s="14">
        <f t="shared" si="379"/>
        <v>135</v>
      </c>
      <c r="DG545" s="14">
        <f t="shared" si="380"/>
        <v>7</v>
      </c>
      <c r="DH545" s="14" t="str">
        <f t="shared" si="381"/>
        <v/>
      </c>
      <c r="DI545" s="14">
        <f t="shared" si="390"/>
        <v>337</v>
      </c>
      <c r="DJ545" s="14">
        <f t="shared" si="382"/>
        <v>439</v>
      </c>
      <c r="DK545" s="14">
        <f t="shared" si="383"/>
        <v>275</v>
      </c>
      <c r="DL545" s="14">
        <f t="shared" si="384"/>
        <v>0</v>
      </c>
      <c r="DM545" s="14">
        <f t="shared" si="385"/>
        <v>29.96</v>
      </c>
      <c r="DN545" s="14">
        <f t="shared" si="386"/>
        <v>18.73</v>
      </c>
      <c r="DO545" s="14">
        <f t="shared" si="387"/>
        <v>0</v>
      </c>
      <c r="DP545" s="14">
        <f t="shared" si="391"/>
        <v>26</v>
      </c>
      <c r="DQ545" s="14">
        <f t="shared" si="392"/>
        <v>0</v>
      </c>
      <c r="DR545" s="14">
        <f t="shared" si="393"/>
        <v>17</v>
      </c>
      <c r="DU545" s="14">
        <f t="shared" si="388"/>
        <v>1</v>
      </c>
      <c r="DV545" s="14">
        <f t="shared" si="389"/>
        <v>2</v>
      </c>
      <c r="DW545" s="14">
        <f t="shared" si="394"/>
        <v>337</v>
      </c>
      <c r="DX545" s="14" t="str">
        <f t="shared" si="395"/>
        <v>AtkExt</v>
      </c>
      <c r="DY545" s="14">
        <f t="shared" si="396"/>
        <v>439</v>
      </c>
      <c r="DZ545" s="14">
        <f t="shared" si="397"/>
        <v>29.96</v>
      </c>
      <c r="EA545" s="14" t="str">
        <f t="shared" si="398"/>
        <v>DefExt</v>
      </c>
      <c r="EB545" s="14">
        <f t="shared" si="399"/>
        <v>275</v>
      </c>
      <c r="EC545" s="14">
        <f t="shared" si="400"/>
        <v>18.73</v>
      </c>
      <c r="ED545" s="14">
        <f t="shared" si="401"/>
        <v>26</v>
      </c>
      <c r="EE545" s="14">
        <f t="shared" si="402"/>
        <v>0</v>
      </c>
      <c r="EF545" s="14">
        <f t="shared" si="403"/>
        <v>17</v>
      </c>
      <c r="EG545" s="25" t="s">
        <v>509</v>
      </c>
      <c r="EH545" s="14">
        <f t="shared" si="404"/>
        <v>350</v>
      </c>
    </row>
    <row r="546" spans="99:138" ht="16.5" x14ac:dyDescent="0.2">
      <c r="CV546" s="13">
        <v>542</v>
      </c>
      <c r="CW546" s="14">
        <f t="shared" si="370"/>
        <v>75</v>
      </c>
      <c r="CX546" s="14">
        <f t="shared" si="371"/>
        <v>1</v>
      </c>
      <c r="CY546" s="14">
        <f t="shared" si="372"/>
        <v>8</v>
      </c>
      <c r="CZ546" s="14">
        <f t="shared" si="373"/>
        <v>7</v>
      </c>
      <c r="DA546" s="14">
        <f t="shared" si="374"/>
        <v>2072018</v>
      </c>
      <c r="DB546" s="13" t="str">
        <f t="shared" si="375"/>
        <v>135级寄灵人蓝色-戒指</v>
      </c>
      <c r="DC546" s="14">
        <f t="shared" si="376"/>
        <v>1</v>
      </c>
      <c r="DD546" s="14">
        <f t="shared" si="377"/>
        <v>2</v>
      </c>
      <c r="DE546" s="14">
        <f t="shared" si="378"/>
        <v>135</v>
      </c>
      <c r="DF546" s="14">
        <f t="shared" si="379"/>
        <v>135</v>
      </c>
      <c r="DG546" s="14">
        <f t="shared" si="380"/>
        <v>8</v>
      </c>
      <c r="DH546" s="14" t="str">
        <f t="shared" si="381"/>
        <v/>
      </c>
      <c r="DI546" s="14">
        <f t="shared" si="390"/>
        <v>336</v>
      </c>
      <c r="DJ546" s="14">
        <f t="shared" si="382"/>
        <v>439</v>
      </c>
      <c r="DK546" s="14">
        <f t="shared" si="383"/>
        <v>0</v>
      </c>
      <c r="DL546" s="14">
        <f t="shared" si="384"/>
        <v>2745</v>
      </c>
      <c r="DM546" s="14">
        <f t="shared" si="385"/>
        <v>29.96</v>
      </c>
      <c r="DN546" s="14">
        <f t="shared" si="386"/>
        <v>0</v>
      </c>
      <c r="DO546" s="14">
        <f t="shared" si="387"/>
        <v>187.16</v>
      </c>
      <c r="DP546" s="14">
        <f>(CZ546-1)*4+DD546</f>
        <v>26</v>
      </c>
      <c r="DQ546" s="14">
        <f>INDEX($BV$5:$BY$16,CZ546,DD546)</f>
        <v>0</v>
      </c>
      <c r="DR546" s="14">
        <f>DC546*10+CZ546</f>
        <v>17</v>
      </c>
      <c r="DU546" s="14">
        <f t="shared" si="388"/>
        <v>1</v>
      </c>
      <c r="DV546" s="14">
        <f t="shared" si="389"/>
        <v>3</v>
      </c>
      <c r="DW546" s="14">
        <f t="shared" si="394"/>
        <v>336</v>
      </c>
      <c r="DX546" s="14" t="str">
        <f>INDEX($AF$3:$AH$3,DU546)</f>
        <v>AtkExt</v>
      </c>
      <c r="DY546" s="14">
        <f>INDEX(DJ546:DL546,DU546)</f>
        <v>439</v>
      </c>
      <c r="DZ546" s="14">
        <f>INDEX(DM546:DO546,DU546)</f>
        <v>29.96</v>
      </c>
      <c r="EA546" s="14" t="str">
        <f>IF(DV546&gt;0,INDEX($AF$3:$AH$3,DV546),"")</f>
        <v>HPExt</v>
      </c>
      <c r="EB546" s="14">
        <f>IF(DV546&gt;0,INDEX(DJ546:DL546,DV546),"")</f>
        <v>2745</v>
      </c>
      <c r="EC546" s="14">
        <f>IF(DV546&gt;0,INDEX(DM546:DO546,DV546),"")</f>
        <v>187.16</v>
      </c>
      <c r="ED546" s="14">
        <f>(CZ546-1)*4+DD546</f>
        <v>26</v>
      </c>
      <c r="EE546" s="14">
        <f>INDEX($BV$5:$BY$16,CZ546,DD546)</f>
        <v>0</v>
      </c>
      <c r="EF546" s="14">
        <f>DC546*10+CZ546</f>
        <v>17</v>
      </c>
      <c r="EG546" s="25" t="s">
        <v>509</v>
      </c>
      <c r="EH546" s="14">
        <f>INDEX($X$5:$AD$8,DD546,CZ546)</f>
        <v>350</v>
      </c>
    </row>
    <row r="547" spans="99:138" ht="16.5" x14ac:dyDescent="0.2">
      <c r="CV547" s="13">
        <v>543</v>
      </c>
      <c r="CW547" s="14">
        <f t="shared" ref="CW547:CW558" si="405">MATCH(CV547-1,$CK$5:$CK$91,1)</f>
        <v>76</v>
      </c>
      <c r="CX547" s="14">
        <f t="shared" ref="CX547:CX558" si="406">INDEX($CF$6:$CF$91,CW547)</f>
        <v>2</v>
      </c>
      <c r="CY547" s="14">
        <f t="shared" ref="CY547:CY558" si="407">CV547-INDEX($CK$5:$CK$91,CW547)</f>
        <v>1</v>
      </c>
      <c r="CZ547" s="14">
        <f t="shared" ref="CZ547:CZ558" si="408">INDEX($CB$6:$CB$91,CW547)</f>
        <v>7</v>
      </c>
      <c r="DA547" s="14">
        <f t="shared" ref="DA547:DA558" si="409">INDEX($CG$6:$CG$91,CW547)+DG547</f>
        <v>2072021</v>
      </c>
      <c r="DB547" s="13" t="str">
        <f t="shared" ref="DB547:DB558" si="410">INDEX($CH$6:$CH$91,CW547)&amp;"-"&amp;INDEX($CL$3:$CS$3,DG547)</f>
        <v>135级守护灵蓝色-武器</v>
      </c>
      <c r="DC547" s="14">
        <f t="shared" ref="DC547:DC558" si="411">INDEX($CE$6:$CE$91,CW547)</f>
        <v>2</v>
      </c>
      <c r="DD547" s="14">
        <f t="shared" ref="DD547:DD558" si="412">INDEX($CD$6:$CD$91,CW547)</f>
        <v>2</v>
      </c>
      <c r="DE547" s="14">
        <f t="shared" ref="DE547:DE558" si="413">INDEX($E$5:$E$18,(DC547-1)*6+CZ547)</f>
        <v>110</v>
      </c>
      <c r="DF547" s="14">
        <f t="shared" ref="DF547:DF558" si="414">INDEX($E$5:$E$18,(DC547-1)*6+CZ547)</f>
        <v>110</v>
      </c>
      <c r="DG547" s="14">
        <f t="shared" ref="DG547:DG558" si="415">INDEX($CL$6:$CS$91,CW547,CY547)</f>
        <v>1</v>
      </c>
      <c r="DH547" s="14" t="str">
        <f t="shared" ref="DH547:DH558" si="416">IF(INDEX($CI$6:$CI$91,CW547)&gt;0,INDEX($CI$6:$CI$91,CW547),"")</f>
        <v/>
      </c>
      <c r="DI547" s="14">
        <f t="shared" ref="DI547:DI558" si="417">INT(SUMPRODUCT($DM$3:$DO$3,DM547:DO547)*IF(DH547="",1,1.5))</f>
        <v>267</v>
      </c>
      <c r="DJ547" s="14">
        <f t="shared" ref="DJ547:DJ558" si="418">ROUND(INDEX(M$5:M$18,($DC547-1)*6+$CZ547)*INDEX(AH$5:AH$12,$DG547)*INDEX($AQ$5:$AQ$8,$DD547),0)</f>
        <v>1037</v>
      </c>
      <c r="DK547" s="14">
        <f t="shared" ref="DK547:DK558" si="419">ROUND(INDEX(N$5:N$18,($DC547-1)*6+$CZ547)*INDEX(AI$5:AI$12,$DG547)*INDEX($AQ$5:$AQ$8,$DD547),0)</f>
        <v>0</v>
      </c>
      <c r="DL547" s="14">
        <f t="shared" ref="DL547:DL558" si="420">ROUND(INDEX(O$5:O$18,($DC547-1)*6+$CZ547)*INDEX(AJ$5:AJ$12,$DG547)*INDEX($AQ$5:$AQ$8,$DD547),0)</f>
        <v>0</v>
      </c>
      <c r="DM547" s="14">
        <f t="shared" ref="DM547:DM558" si="421">ROUND(INDEX(S$5:S$18,($DC547-1)*6+$CZ547)*INDEX(AH$5:AH$12,$DG547) * INDEX($AQ$5:$AQ$8,$DD547),2)</f>
        <v>53.55</v>
      </c>
      <c r="DN547" s="14">
        <f t="shared" ref="DN547:DN558" si="422">ROUND(INDEX(T$5:T$18,($DC547-1)*6+$CZ547)*INDEX(AI$5:AI$12,$DG547) * INDEX($AQ$5:$AQ$8,$DD547),2)</f>
        <v>0</v>
      </c>
      <c r="DO547" s="14">
        <f t="shared" ref="DO547:DO558" si="423">ROUND(INDEX(U$5:U$18,($DC547-1)*6+$CZ547)*INDEX(AJ$5:AJ$12,$DG547) * INDEX($AQ$5:$AQ$8,$DD547),2)</f>
        <v>0</v>
      </c>
      <c r="DP547" s="14">
        <f t="shared" ref="DP547:DP558" si="424">(CZ547-1)*4+DD547</f>
        <v>26</v>
      </c>
      <c r="DQ547" s="14">
        <f t="shared" ref="DQ547:DQ558" si="425">INDEX($BV$5:$BY$16,CZ547,DD547)</f>
        <v>0</v>
      </c>
      <c r="DR547" s="14">
        <f t="shared" ref="DR547:DR558" si="426">DC547*10+CZ547</f>
        <v>27</v>
      </c>
    </row>
    <row r="548" spans="99:138" ht="16.5" x14ac:dyDescent="0.2">
      <c r="CU548" s="32"/>
      <c r="CV548" s="13">
        <v>544</v>
      </c>
      <c r="CW548" s="14">
        <f t="shared" si="405"/>
        <v>76</v>
      </c>
      <c r="CX548" s="14">
        <f t="shared" si="406"/>
        <v>2</v>
      </c>
      <c r="CY548" s="14">
        <f t="shared" si="407"/>
        <v>2</v>
      </c>
      <c r="CZ548" s="14">
        <f t="shared" si="408"/>
        <v>7</v>
      </c>
      <c r="DA548" s="14">
        <f t="shared" si="409"/>
        <v>2072022</v>
      </c>
      <c r="DB548" s="13" t="str">
        <f t="shared" si="410"/>
        <v>135级守护灵蓝色-头盔</v>
      </c>
      <c r="DC548" s="14">
        <f t="shared" si="411"/>
        <v>2</v>
      </c>
      <c r="DD548" s="14">
        <f t="shared" si="412"/>
        <v>2</v>
      </c>
      <c r="DE548" s="14">
        <f t="shared" si="413"/>
        <v>110</v>
      </c>
      <c r="DF548" s="14">
        <f t="shared" si="414"/>
        <v>110</v>
      </c>
      <c r="DG548" s="14">
        <f t="shared" si="415"/>
        <v>2</v>
      </c>
      <c r="DH548" s="14" t="str">
        <f t="shared" si="416"/>
        <v/>
      </c>
      <c r="DI548" s="14">
        <f t="shared" si="417"/>
        <v>134</v>
      </c>
      <c r="DJ548" s="14">
        <f t="shared" si="418"/>
        <v>0</v>
      </c>
      <c r="DK548" s="14">
        <f t="shared" si="419"/>
        <v>260</v>
      </c>
      <c r="DL548" s="14">
        <f t="shared" si="420"/>
        <v>0</v>
      </c>
      <c r="DM548" s="14">
        <f t="shared" si="421"/>
        <v>0</v>
      </c>
      <c r="DN548" s="14">
        <f t="shared" si="422"/>
        <v>13.44</v>
      </c>
      <c r="DO548" s="14">
        <f t="shared" si="423"/>
        <v>0</v>
      </c>
      <c r="DP548" s="14">
        <f t="shared" si="424"/>
        <v>26</v>
      </c>
      <c r="DQ548" s="14">
        <f t="shared" si="425"/>
        <v>0</v>
      </c>
      <c r="DR548" s="14">
        <f t="shared" si="426"/>
        <v>27</v>
      </c>
    </row>
    <row r="549" spans="99:138" ht="16.5" x14ac:dyDescent="0.2">
      <c r="CU549" s="32"/>
      <c r="CV549" s="13">
        <v>545</v>
      </c>
      <c r="CW549" s="14">
        <f t="shared" si="405"/>
        <v>76</v>
      </c>
      <c r="CX549" s="14">
        <f t="shared" si="406"/>
        <v>2</v>
      </c>
      <c r="CY549" s="14">
        <f t="shared" si="407"/>
        <v>3</v>
      </c>
      <c r="CZ549" s="14">
        <f t="shared" si="408"/>
        <v>7</v>
      </c>
      <c r="DA549" s="14">
        <f t="shared" si="409"/>
        <v>2072023</v>
      </c>
      <c r="DB549" s="13" t="str">
        <f t="shared" si="410"/>
        <v>135级守护灵蓝色-肩甲</v>
      </c>
      <c r="DC549" s="14">
        <f t="shared" si="411"/>
        <v>2</v>
      </c>
      <c r="DD549" s="14">
        <f t="shared" si="412"/>
        <v>2</v>
      </c>
      <c r="DE549" s="14">
        <f t="shared" si="413"/>
        <v>110</v>
      </c>
      <c r="DF549" s="14">
        <f t="shared" si="414"/>
        <v>110</v>
      </c>
      <c r="DG549" s="14">
        <f t="shared" si="415"/>
        <v>3</v>
      </c>
      <c r="DH549" s="14" t="str">
        <f t="shared" si="416"/>
        <v/>
      </c>
      <c r="DI549" s="14">
        <f t="shared" si="417"/>
        <v>200</v>
      </c>
      <c r="DJ549" s="14">
        <f t="shared" si="418"/>
        <v>0</v>
      </c>
      <c r="DK549" s="14">
        <f t="shared" si="419"/>
        <v>130</v>
      </c>
      <c r="DL549" s="14">
        <f t="shared" si="420"/>
        <v>2594</v>
      </c>
      <c r="DM549" s="14">
        <f t="shared" si="421"/>
        <v>0</v>
      </c>
      <c r="DN549" s="14">
        <f t="shared" si="422"/>
        <v>6.72</v>
      </c>
      <c r="DO549" s="14">
        <f t="shared" si="423"/>
        <v>133.61000000000001</v>
      </c>
      <c r="DP549" s="14">
        <f t="shared" si="424"/>
        <v>26</v>
      </c>
      <c r="DQ549" s="14">
        <f t="shared" si="425"/>
        <v>0</v>
      </c>
      <c r="DR549" s="14">
        <f t="shared" si="426"/>
        <v>27</v>
      </c>
    </row>
    <row r="550" spans="99:138" ht="16.5" x14ac:dyDescent="0.2">
      <c r="CU550" s="32"/>
      <c r="CV550" s="13">
        <v>546</v>
      </c>
      <c r="CW550" s="14">
        <f t="shared" si="405"/>
        <v>76</v>
      </c>
      <c r="CX550" s="14">
        <f t="shared" si="406"/>
        <v>2</v>
      </c>
      <c r="CY550" s="14">
        <f t="shared" si="407"/>
        <v>4</v>
      </c>
      <c r="CZ550" s="14">
        <f t="shared" si="408"/>
        <v>7</v>
      </c>
      <c r="DA550" s="14">
        <f t="shared" si="409"/>
        <v>2072024</v>
      </c>
      <c r="DB550" s="13" t="str">
        <f t="shared" si="410"/>
        <v>135级守护灵蓝色-衣服</v>
      </c>
      <c r="DC550" s="14">
        <f t="shared" si="411"/>
        <v>2</v>
      </c>
      <c r="DD550" s="14">
        <f t="shared" si="412"/>
        <v>2</v>
      </c>
      <c r="DE550" s="14">
        <f t="shared" si="413"/>
        <v>110</v>
      </c>
      <c r="DF550" s="14">
        <f t="shared" si="414"/>
        <v>110</v>
      </c>
      <c r="DG550" s="14">
        <f t="shared" si="415"/>
        <v>4</v>
      </c>
      <c r="DH550" s="14" t="str">
        <f t="shared" si="416"/>
        <v/>
      </c>
      <c r="DI550" s="14">
        <f t="shared" si="417"/>
        <v>134</v>
      </c>
      <c r="DJ550" s="14">
        <f t="shared" si="418"/>
        <v>0</v>
      </c>
      <c r="DK550" s="14">
        <f t="shared" si="419"/>
        <v>260</v>
      </c>
      <c r="DL550" s="14">
        <f t="shared" si="420"/>
        <v>0</v>
      </c>
      <c r="DM550" s="14">
        <f t="shared" si="421"/>
        <v>0</v>
      </c>
      <c r="DN550" s="14">
        <f t="shared" si="422"/>
        <v>13.44</v>
      </c>
      <c r="DO550" s="14">
        <f t="shared" si="423"/>
        <v>0</v>
      </c>
      <c r="DP550" s="14">
        <f t="shared" si="424"/>
        <v>26</v>
      </c>
      <c r="DQ550" s="14">
        <f t="shared" si="425"/>
        <v>0</v>
      </c>
      <c r="DR550" s="14">
        <f t="shared" si="426"/>
        <v>27</v>
      </c>
    </row>
    <row r="551" spans="99:138" ht="16.5" x14ac:dyDescent="0.2">
      <c r="CU551" s="32"/>
      <c r="CV551" s="13">
        <v>547</v>
      </c>
      <c r="CW551" s="14">
        <f t="shared" si="405"/>
        <v>76</v>
      </c>
      <c r="CX551" s="14">
        <f t="shared" si="406"/>
        <v>2</v>
      </c>
      <c r="CY551" s="14">
        <f t="shared" si="407"/>
        <v>5</v>
      </c>
      <c r="CZ551" s="14">
        <f t="shared" si="408"/>
        <v>7</v>
      </c>
      <c r="DA551" s="14">
        <f t="shared" si="409"/>
        <v>2072025</v>
      </c>
      <c r="DB551" s="13" t="str">
        <f t="shared" si="410"/>
        <v>135级守护灵蓝色-鞋子</v>
      </c>
      <c r="DC551" s="14">
        <f t="shared" si="411"/>
        <v>2</v>
      </c>
      <c r="DD551" s="14">
        <f t="shared" si="412"/>
        <v>2</v>
      </c>
      <c r="DE551" s="14">
        <f t="shared" si="413"/>
        <v>110</v>
      </c>
      <c r="DF551" s="14">
        <f t="shared" si="414"/>
        <v>110</v>
      </c>
      <c r="DG551" s="14">
        <f t="shared" si="415"/>
        <v>5</v>
      </c>
      <c r="DH551" s="14" t="str">
        <f t="shared" si="416"/>
        <v/>
      </c>
      <c r="DI551" s="14">
        <f t="shared" si="417"/>
        <v>267</v>
      </c>
      <c r="DJ551" s="14">
        <f t="shared" si="418"/>
        <v>0</v>
      </c>
      <c r="DK551" s="14">
        <f t="shared" si="419"/>
        <v>0</v>
      </c>
      <c r="DL551" s="14">
        <f t="shared" si="420"/>
        <v>5187</v>
      </c>
      <c r="DM551" s="14">
        <f t="shared" si="421"/>
        <v>0</v>
      </c>
      <c r="DN551" s="14">
        <f t="shared" si="422"/>
        <v>0</v>
      </c>
      <c r="DO551" s="14">
        <f t="shared" si="423"/>
        <v>267.23</v>
      </c>
      <c r="DP551" s="14">
        <f t="shared" si="424"/>
        <v>26</v>
      </c>
      <c r="DQ551" s="14">
        <f t="shared" si="425"/>
        <v>0</v>
      </c>
      <c r="DR551" s="14">
        <f t="shared" si="426"/>
        <v>27</v>
      </c>
    </row>
    <row r="552" spans="99:138" ht="16.5" x14ac:dyDescent="0.2">
      <c r="CU552" s="32"/>
      <c r="CV552" s="13">
        <v>548</v>
      </c>
      <c r="CW552" s="14">
        <f t="shared" si="405"/>
        <v>76</v>
      </c>
      <c r="CX552" s="14">
        <f t="shared" si="406"/>
        <v>2</v>
      </c>
      <c r="CY552" s="14">
        <f t="shared" si="407"/>
        <v>6</v>
      </c>
      <c r="CZ552" s="14">
        <f t="shared" si="408"/>
        <v>7</v>
      </c>
      <c r="DA552" s="14">
        <f t="shared" si="409"/>
        <v>2072026</v>
      </c>
      <c r="DB552" s="13" t="str">
        <f t="shared" si="410"/>
        <v>135级守护灵蓝色-护手</v>
      </c>
      <c r="DC552" s="14">
        <f t="shared" si="411"/>
        <v>2</v>
      </c>
      <c r="DD552" s="14">
        <f t="shared" si="412"/>
        <v>2</v>
      </c>
      <c r="DE552" s="14">
        <f t="shared" si="413"/>
        <v>110</v>
      </c>
      <c r="DF552" s="14">
        <f t="shared" si="414"/>
        <v>110</v>
      </c>
      <c r="DG552" s="14">
        <f t="shared" si="415"/>
        <v>6</v>
      </c>
      <c r="DH552" s="14" t="str">
        <f t="shared" si="416"/>
        <v/>
      </c>
      <c r="DI552" s="14">
        <f t="shared" si="417"/>
        <v>267</v>
      </c>
      <c r="DJ552" s="14">
        <f t="shared" si="418"/>
        <v>0</v>
      </c>
      <c r="DK552" s="14">
        <f t="shared" si="419"/>
        <v>0</v>
      </c>
      <c r="DL552" s="14">
        <f t="shared" si="420"/>
        <v>5187</v>
      </c>
      <c r="DM552" s="14">
        <f t="shared" si="421"/>
        <v>0</v>
      </c>
      <c r="DN552" s="14">
        <f t="shared" si="422"/>
        <v>0</v>
      </c>
      <c r="DO552" s="14">
        <f t="shared" si="423"/>
        <v>267.23</v>
      </c>
      <c r="DP552" s="14">
        <f t="shared" si="424"/>
        <v>26</v>
      </c>
      <c r="DQ552" s="14">
        <f t="shared" si="425"/>
        <v>0</v>
      </c>
      <c r="DR552" s="14">
        <f t="shared" si="426"/>
        <v>27</v>
      </c>
    </row>
    <row r="553" spans="99:138" ht="16.5" x14ac:dyDescent="0.2">
      <c r="CU553" s="32"/>
      <c r="CV553" s="13">
        <v>549</v>
      </c>
      <c r="CW553" s="14">
        <f t="shared" si="405"/>
        <v>76</v>
      </c>
      <c r="CX553" s="14">
        <f t="shared" si="406"/>
        <v>2</v>
      </c>
      <c r="CY553" s="14">
        <f t="shared" si="407"/>
        <v>7</v>
      </c>
      <c r="CZ553" s="14">
        <f t="shared" si="408"/>
        <v>7</v>
      </c>
      <c r="DA553" s="14">
        <f t="shared" si="409"/>
        <v>2072027</v>
      </c>
      <c r="DB553" s="13" t="str">
        <f t="shared" si="410"/>
        <v>135级守护灵蓝色-项链</v>
      </c>
      <c r="DC553" s="14">
        <f t="shared" si="411"/>
        <v>2</v>
      </c>
      <c r="DD553" s="14">
        <f t="shared" si="412"/>
        <v>2</v>
      </c>
      <c r="DE553" s="14">
        <f t="shared" si="413"/>
        <v>110</v>
      </c>
      <c r="DF553" s="14">
        <f t="shared" si="414"/>
        <v>110</v>
      </c>
      <c r="DG553" s="14">
        <f t="shared" si="415"/>
        <v>7</v>
      </c>
      <c r="DH553" s="14" t="str">
        <f t="shared" si="416"/>
        <v/>
      </c>
      <c r="DI553" s="14">
        <f t="shared" si="417"/>
        <v>201</v>
      </c>
      <c r="DJ553" s="14">
        <f t="shared" si="418"/>
        <v>346</v>
      </c>
      <c r="DK553" s="14">
        <f t="shared" si="419"/>
        <v>217</v>
      </c>
      <c r="DL553" s="14">
        <f t="shared" si="420"/>
        <v>0</v>
      </c>
      <c r="DM553" s="14">
        <f t="shared" si="421"/>
        <v>17.850000000000001</v>
      </c>
      <c r="DN553" s="14">
        <f t="shared" si="422"/>
        <v>11.2</v>
      </c>
      <c r="DO553" s="14">
        <f t="shared" si="423"/>
        <v>0</v>
      </c>
      <c r="DP553" s="14">
        <f t="shared" si="424"/>
        <v>26</v>
      </c>
      <c r="DQ553" s="14">
        <f t="shared" si="425"/>
        <v>0</v>
      </c>
      <c r="DR553" s="14">
        <f t="shared" si="426"/>
        <v>27</v>
      </c>
    </row>
    <row r="554" spans="99:138" ht="16.5" x14ac:dyDescent="0.2">
      <c r="CU554" s="32"/>
      <c r="CV554" s="13">
        <v>550</v>
      </c>
      <c r="CW554" s="14">
        <f t="shared" si="405"/>
        <v>76</v>
      </c>
      <c r="CX554" s="14">
        <f t="shared" si="406"/>
        <v>2</v>
      </c>
      <c r="CY554" s="14">
        <f t="shared" si="407"/>
        <v>8</v>
      </c>
      <c r="CZ554" s="14">
        <f t="shared" si="408"/>
        <v>7</v>
      </c>
      <c r="DA554" s="14">
        <f t="shared" si="409"/>
        <v>2072028</v>
      </c>
      <c r="DB554" s="13" t="str">
        <f t="shared" si="410"/>
        <v>135级守护灵蓝色-戒指</v>
      </c>
      <c r="DC554" s="14">
        <f t="shared" si="411"/>
        <v>2</v>
      </c>
      <c r="DD554" s="14">
        <f t="shared" si="412"/>
        <v>2</v>
      </c>
      <c r="DE554" s="14">
        <f t="shared" si="413"/>
        <v>110</v>
      </c>
      <c r="DF554" s="14">
        <f t="shared" si="414"/>
        <v>110</v>
      </c>
      <c r="DG554" s="14">
        <f t="shared" si="415"/>
        <v>8</v>
      </c>
      <c r="DH554" s="14" t="str">
        <f t="shared" si="416"/>
        <v/>
      </c>
      <c r="DI554" s="14">
        <f t="shared" si="417"/>
        <v>311</v>
      </c>
      <c r="DJ554" s="14">
        <f t="shared" si="418"/>
        <v>346</v>
      </c>
      <c r="DK554" s="14">
        <f t="shared" si="419"/>
        <v>0</v>
      </c>
      <c r="DL554" s="14">
        <f t="shared" si="420"/>
        <v>4323</v>
      </c>
      <c r="DM554" s="14">
        <f t="shared" si="421"/>
        <v>17.850000000000001</v>
      </c>
      <c r="DN554" s="14">
        <f t="shared" si="422"/>
        <v>0</v>
      </c>
      <c r="DO554" s="14">
        <f t="shared" si="423"/>
        <v>222.69</v>
      </c>
      <c r="DP554" s="14">
        <f t="shared" si="424"/>
        <v>26</v>
      </c>
      <c r="DQ554" s="14">
        <f t="shared" si="425"/>
        <v>0</v>
      </c>
      <c r="DR554" s="14">
        <f t="shared" si="426"/>
        <v>27</v>
      </c>
    </row>
    <row r="555" spans="99:138" ht="16.5" x14ac:dyDescent="0.2">
      <c r="CU555" s="32"/>
      <c r="CV555" s="13">
        <v>551</v>
      </c>
      <c r="CW555" s="14">
        <f t="shared" si="405"/>
        <v>77</v>
      </c>
      <c r="CX555" s="14">
        <f t="shared" si="406"/>
        <v>1</v>
      </c>
      <c r="CY555" s="14">
        <f t="shared" si="407"/>
        <v>1</v>
      </c>
      <c r="CZ555" s="14">
        <f t="shared" si="408"/>
        <v>7</v>
      </c>
      <c r="DA555" s="14">
        <f t="shared" si="409"/>
        <v>2073011</v>
      </c>
      <c r="DB555" s="13" t="str">
        <f t="shared" si="410"/>
        <v>135级寄灵人紫色-武器</v>
      </c>
      <c r="DC555" s="14">
        <f t="shared" si="411"/>
        <v>1</v>
      </c>
      <c r="DD555" s="14">
        <f t="shared" si="412"/>
        <v>3</v>
      </c>
      <c r="DE555" s="14">
        <f t="shared" si="413"/>
        <v>135</v>
      </c>
      <c r="DF555" s="14">
        <f t="shared" si="414"/>
        <v>135</v>
      </c>
      <c r="DG555" s="14">
        <f t="shared" si="415"/>
        <v>1</v>
      </c>
      <c r="DH555" s="14" t="str">
        <f t="shared" si="416"/>
        <v/>
      </c>
      <c r="DI555" s="14">
        <f t="shared" si="417"/>
        <v>545</v>
      </c>
      <c r="DJ555" s="14">
        <f t="shared" si="418"/>
        <v>1599</v>
      </c>
      <c r="DK555" s="14">
        <f t="shared" si="419"/>
        <v>0</v>
      </c>
      <c r="DL555" s="14">
        <f t="shared" si="420"/>
        <v>0</v>
      </c>
      <c r="DM555" s="14">
        <f t="shared" si="421"/>
        <v>109.14</v>
      </c>
      <c r="DN555" s="14">
        <f t="shared" si="422"/>
        <v>0</v>
      </c>
      <c r="DO555" s="14">
        <f t="shared" si="423"/>
        <v>0</v>
      </c>
      <c r="DP555" s="14">
        <f t="shared" si="424"/>
        <v>27</v>
      </c>
      <c r="DQ555" s="14">
        <f t="shared" si="425"/>
        <v>1</v>
      </c>
      <c r="DR555" s="14">
        <f t="shared" si="426"/>
        <v>17</v>
      </c>
    </row>
    <row r="556" spans="99:138" ht="16.5" x14ac:dyDescent="0.2">
      <c r="CU556" s="32"/>
      <c r="CV556" s="13">
        <v>552</v>
      </c>
      <c r="CW556" s="14">
        <f t="shared" si="405"/>
        <v>77</v>
      </c>
      <c r="CX556" s="14">
        <f t="shared" si="406"/>
        <v>1</v>
      </c>
      <c r="CY556" s="14">
        <f t="shared" si="407"/>
        <v>2</v>
      </c>
      <c r="CZ556" s="14">
        <f t="shared" si="408"/>
        <v>7</v>
      </c>
      <c r="DA556" s="14">
        <f t="shared" si="409"/>
        <v>2073012</v>
      </c>
      <c r="DB556" s="13" t="str">
        <f t="shared" si="410"/>
        <v>135级寄灵人紫色-头盔</v>
      </c>
      <c r="DC556" s="14">
        <f t="shared" si="411"/>
        <v>1</v>
      </c>
      <c r="DD556" s="14">
        <f t="shared" si="412"/>
        <v>3</v>
      </c>
      <c r="DE556" s="14">
        <f t="shared" si="413"/>
        <v>135</v>
      </c>
      <c r="DF556" s="14">
        <f t="shared" si="414"/>
        <v>135</v>
      </c>
      <c r="DG556" s="14">
        <f t="shared" si="415"/>
        <v>2</v>
      </c>
      <c r="DH556" s="14" t="str">
        <f t="shared" si="416"/>
        <v/>
      </c>
      <c r="DI556" s="14">
        <f t="shared" si="417"/>
        <v>272</v>
      </c>
      <c r="DJ556" s="14">
        <f t="shared" si="418"/>
        <v>0</v>
      </c>
      <c r="DK556" s="14">
        <f t="shared" si="419"/>
        <v>400</v>
      </c>
      <c r="DL556" s="14">
        <f t="shared" si="420"/>
        <v>0</v>
      </c>
      <c r="DM556" s="14">
        <f t="shared" si="421"/>
        <v>0</v>
      </c>
      <c r="DN556" s="14">
        <f t="shared" si="422"/>
        <v>27.29</v>
      </c>
      <c r="DO556" s="14">
        <f t="shared" si="423"/>
        <v>0</v>
      </c>
      <c r="DP556" s="14">
        <f t="shared" si="424"/>
        <v>27</v>
      </c>
      <c r="DQ556" s="14">
        <f t="shared" si="425"/>
        <v>1</v>
      </c>
      <c r="DR556" s="14">
        <f t="shared" si="426"/>
        <v>17</v>
      </c>
    </row>
    <row r="557" spans="99:138" ht="16.5" x14ac:dyDescent="0.2">
      <c r="CU557" s="32"/>
      <c r="CV557" s="13">
        <v>553</v>
      </c>
      <c r="CW557" s="14">
        <f t="shared" si="405"/>
        <v>77</v>
      </c>
      <c r="CX557" s="14">
        <f t="shared" si="406"/>
        <v>1</v>
      </c>
      <c r="CY557" s="14">
        <f t="shared" si="407"/>
        <v>3</v>
      </c>
      <c r="CZ557" s="14">
        <f t="shared" si="408"/>
        <v>7</v>
      </c>
      <c r="DA557" s="14">
        <f t="shared" si="409"/>
        <v>2073013</v>
      </c>
      <c r="DB557" s="13" t="str">
        <f t="shared" si="410"/>
        <v>135级寄灵人紫色-肩甲</v>
      </c>
      <c r="DC557" s="14">
        <f t="shared" si="411"/>
        <v>1</v>
      </c>
      <c r="DD557" s="14">
        <f t="shared" si="412"/>
        <v>3</v>
      </c>
      <c r="DE557" s="14">
        <f t="shared" si="413"/>
        <v>135</v>
      </c>
      <c r="DF557" s="14">
        <f t="shared" si="414"/>
        <v>135</v>
      </c>
      <c r="DG557" s="14">
        <f t="shared" si="415"/>
        <v>3</v>
      </c>
      <c r="DH557" s="14" t="str">
        <f t="shared" si="416"/>
        <v/>
      </c>
      <c r="DI557" s="14">
        <f t="shared" si="417"/>
        <v>272</v>
      </c>
      <c r="DJ557" s="14">
        <f t="shared" si="418"/>
        <v>0</v>
      </c>
      <c r="DK557" s="14">
        <f t="shared" si="419"/>
        <v>200</v>
      </c>
      <c r="DL557" s="14">
        <f t="shared" si="420"/>
        <v>2000</v>
      </c>
      <c r="DM557" s="14">
        <f t="shared" si="421"/>
        <v>0</v>
      </c>
      <c r="DN557" s="14">
        <f t="shared" si="422"/>
        <v>13.64</v>
      </c>
      <c r="DO557" s="14">
        <f t="shared" si="423"/>
        <v>136.36000000000001</v>
      </c>
      <c r="DP557" s="14">
        <f t="shared" si="424"/>
        <v>27</v>
      </c>
      <c r="DQ557" s="14">
        <f t="shared" si="425"/>
        <v>1</v>
      </c>
      <c r="DR557" s="14">
        <f t="shared" si="426"/>
        <v>17</v>
      </c>
    </row>
    <row r="558" spans="99:138" ht="16.5" x14ac:dyDescent="0.2">
      <c r="CU558" s="32"/>
      <c r="CV558" s="13">
        <v>554</v>
      </c>
      <c r="CW558" s="14">
        <f t="shared" si="405"/>
        <v>77</v>
      </c>
      <c r="CX558" s="14">
        <f t="shared" si="406"/>
        <v>1</v>
      </c>
      <c r="CY558" s="14">
        <f t="shared" si="407"/>
        <v>4</v>
      </c>
      <c r="CZ558" s="14">
        <f t="shared" si="408"/>
        <v>7</v>
      </c>
      <c r="DA558" s="14">
        <f t="shared" si="409"/>
        <v>2073014</v>
      </c>
      <c r="DB558" s="13" t="str">
        <f t="shared" si="410"/>
        <v>135级寄灵人紫色-衣服</v>
      </c>
      <c r="DC558" s="14">
        <f t="shared" si="411"/>
        <v>1</v>
      </c>
      <c r="DD558" s="14">
        <f t="shared" si="412"/>
        <v>3</v>
      </c>
      <c r="DE558" s="14">
        <f t="shared" si="413"/>
        <v>135</v>
      </c>
      <c r="DF558" s="14">
        <f t="shared" si="414"/>
        <v>135</v>
      </c>
      <c r="DG558" s="14">
        <f t="shared" si="415"/>
        <v>4</v>
      </c>
      <c r="DH558" s="14" t="str">
        <f t="shared" si="416"/>
        <v/>
      </c>
      <c r="DI558" s="14">
        <f t="shared" si="417"/>
        <v>272</v>
      </c>
      <c r="DJ558" s="14">
        <f t="shared" si="418"/>
        <v>0</v>
      </c>
      <c r="DK558" s="14">
        <f t="shared" si="419"/>
        <v>400</v>
      </c>
      <c r="DL558" s="14">
        <f t="shared" si="420"/>
        <v>0</v>
      </c>
      <c r="DM558" s="14">
        <f t="shared" si="421"/>
        <v>0</v>
      </c>
      <c r="DN558" s="14">
        <f t="shared" si="422"/>
        <v>27.29</v>
      </c>
      <c r="DO558" s="14">
        <f t="shared" si="423"/>
        <v>0</v>
      </c>
      <c r="DP558" s="14">
        <f t="shared" si="424"/>
        <v>27</v>
      </c>
      <c r="DQ558" s="14">
        <f t="shared" si="425"/>
        <v>1</v>
      </c>
      <c r="DR558" s="14">
        <f t="shared" si="426"/>
        <v>17</v>
      </c>
    </row>
    <row r="559" spans="99:138" ht="16.5" x14ac:dyDescent="0.2">
      <c r="CU559" s="32"/>
      <c r="CV559" s="13">
        <v>555</v>
      </c>
      <c r="CW559" s="14">
        <f t="shared" ref="CW559:CW570" si="427">MATCH(CV559-1,$CK$5:$CK$91,1)</f>
        <v>77</v>
      </c>
      <c r="CX559" s="14">
        <f t="shared" ref="CX559:CX570" si="428">INDEX($CF$6:$CF$91,CW559)</f>
        <v>1</v>
      </c>
      <c r="CY559" s="14">
        <f t="shared" ref="CY559:CY570" si="429">CV559-INDEX($CK$5:$CK$91,CW559)</f>
        <v>5</v>
      </c>
      <c r="CZ559" s="14">
        <f t="shared" ref="CZ559:CZ570" si="430">INDEX($CB$6:$CB$91,CW559)</f>
        <v>7</v>
      </c>
      <c r="DA559" s="14">
        <f t="shared" ref="DA559:DA570" si="431">INDEX($CG$6:$CG$91,CW559)+DG559</f>
        <v>2073015</v>
      </c>
      <c r="DB559" s="13" t="str">
        <f t="shared" ref="DB559:DB570" si="432">INDEX($CH$6:$CH$91,CW559)&amp;"-"&amp;INDEX($CL$3:$CS$3,DG559)</f>
        <v>135级寄灵人紫色-鞋子</v>
      </c>
      <c r="DC559" s="14">
        <f t="shared" ref="DC559:DC570" si="433">INDEX($CE$6:$CE$91,CW559)</f>
        <v>1</v>
      </c>
      <c r="DD559" s="14">
        <f t="shared" ref="DD559:DD570" si="434">INDEX($CD$6:$CD$91,CW559)</f>
        <v>3</v>
      </c>
      <c r="DE559" s="14">
        <f t="shared" ref="DE559:DE570" si="435">INDEX($E$5:$E$18,(DC559-1)*6+CZ559)</f>
        <v>135</v>
      </c>
      <c r="DF559" s="14">
        <f t="shared" ref="DF559:DF570" si="436">INDEX($E$5:$E$18,(DC559-1)*6+CZ559)</f>
        <v>135</v>
      </c>
      <c r="DG559" s="14">
        <f t="shared" ref="DG559:DG570" si="437">INDEX($CL$6:$CS$91,CW559,CY559)</f>
        <v>5</v>
      </c>
      <c r="DH559" s="14" t="str">
        <f t="shared" ref="DH559:DH570" si="438">IF(INDEX($CI$6:$CI$91,CW559)&gt;0,INDEX($CI$6:$CI$91,CW559),"")</f>
        <v/>
      </c>
      <c r="DI559" s="14">
        <f t="shared" ref="DI559:DI570" si="439">INT(SUMPRODUCT($DM$3:$DO$3,DM559:DO559)*IF(DH559="",1,1.5))</f>
        <v>272</v>
      </c>
      <c r="DJ559" s="14">
        <f t="shared" ref="DJ559:DJ570" si="440">ROUND(INDEX(M$5:M$18,($DC559-1)*6+$CZ559)*INDEX(AH$5:AH$12,$DG559)*INDEX($AQ$5:$AQ$8,$DD559),0)</f>
        <v>0</v>
      </c>
      <c r="DK559" s="14">
        <f t="shared" ref="DK559:DK570" si="441">ROUND(INDEX(N$5:N$18,($DC559-1)*6+$CZ559)*INDEX(AI$5:AI$12,$DG559)*INDEX($AQ$5:$AQ$8,$DD559),0)</f>
        <v>0</v>
      </c>
      <c r="DL559" s="14">
        <f t="shared" ref="DL559:DL570" si="442">ROUND(INDEX(O$5:O$18,($DC559-1)*6+$CZ559)*INDEX(AJ$5:AJ$12,$DG559)*INDEX($AQ$5:$AQ$8,$DD559),0)</f>
        <v>4000</v>
      </c>
      <c r="DM559" s="14">
        <f t="shared" ref="DM559:DM570" si="443">ROUND(INDEX(S$5:S$18,($DC559-1)*6+$CZ559)*INDEX(AH$5:AH$12,$DG559) * INDEX($AQ$5:$AQ$8,$DD559),2)</f>
        <v>0</v>
      </c>
      <c r="DN559" s="14">
        <f t="shared" ref="DN559:DN570" si="444">ROUND(INDEX(T$5:T$18,($DC559-1)*6+$CZ559)*INDEX(AI$5:AI$12,$DG559) * INDEX($AQ$5:$AQ$8,$DD559),2)</f>
        <v>0</v>
      </c>
      <c r="DO559" s="14">
        <f t="shared" ref="DO559:DO570" si="445">ROUND(INDEX(U$5:U$18,($DC559-1)*6+$CZ559)*INDEX(AJ$5:AJ$12,$DG559) * INDEX($AQ$5:$AQ$8,$DD559),2)</f>
        <v>272.72000000000003</v>
      </c>
      <c r="DP559" s="14">
        <f t="shared" ref="DP559:DP570" si="446">(CZ559-1)*4+DD559</f>
        <v>27</v>
      </c>
      <c r="DQ559" s="14">
        <f t="shared" ref="DQ559:DQ570" si="447">INDEX($BV$5:$BY$16,CZ559,DD559)</f>
        <v>1</v>
      </c>
      <c r="DR559" s="14">
        <f t="shared" ref="DR559:DR570" si="448">DC559*10+CZ559</f>
        <v>17</v>
      </c>
    </row>
    <row r="560" spans="99:138" ht="16.5" x14ac:dyDescent="0.2">
      <c r="CU560" s="32"/>
      <c r="CV560" s="13">
        <v>556</v>
      </c>
      <c r="CW560" s="14">
        <f t="shared" si="427"/>
        <v>77</v>
      </c>
      <c r="CX560" s="14">
        <f t="shared" si="428"/>
        <v>1</v>
      </c>
      <c r="CY560" s="14">
        <f t="shared" si="429"/>
        <v>6</v>
      </c>
      <c r="CZ560" s="14">
        <f t="shared" si="430"/>
        <v>7</v>
      </c>
      <c r="DA560" s="14">
        <f t="shared" si="431"/>
        <v>2073016</v>
      </c>
      <c r="DB560" s="13" t="str">
        <f t="shared" si="432"/>
        <v>135级寄灵人紫色-护手</v>
      </c>
      <c r="DC560" s="14">
        <f t="shared" si="433"/>
        <v>1</v>
      </c>
      <c r="DD560" s="14">
        <f t="shared" si="434"/>
        <v>3</v>
      </c>
      <c r="DE560" s="14">
        <f t="shared" si="435"/>
        <v>135</v>
      </c>
      <c r="DF560" s="14">
        <f t="shared" si="436"/>
        <v>135</v>
      </c>
      <c r="DG560" s="14">
        <f t="shared" si="437"/>
        <v>6</v>
      </c>
      <c r="DH560" s="14" t="str">
        <f t="shared" si="438"/>
        <v/>
      </c>
      <c r="DI560" s="14">
        <f t="shared" si="439"/>
        <v>272</v>
      </c>
      <c r="DJ560" s="14">
        <f t="shared" si="440"/>
        <v>0</v>
      </c>
      <c r="DK560" s="14">
        <f t="shared" si="441"/>
        <v>0</v>
      </c>
      <c r="DL560" s="14">
        <f t="shared" si="442"/>
        <v>4000</v>
      </c>
      <c r="DM560" s="14">
        <f t="shared" si="443"/>
        <v>0</v>
      </c>
      <c r="DN560" s="14">
        <f t="shared" si="444"/>
        <v>0</v>
      </c>
      <c r="DO560" s="14">
        <f t="shared" si="445"/>
        <v>272.72000000000003</v>
      </c>
      <c r="DP560" s="14">
        <f t="shared" si="446"/>
        <v>27</v>
      </c>
      <c r="DQ560" s="14">
        <f t="shared" si="447"/>
        <v>1</v>
      </c>
      <c r="DR560" s="14">
        <f t="shared" si="448"/>
        <v>17</v>
      </c>
    </row>
    <row r="561" spans="99:122" ht="16.5" x14ac:dyDescent="0.2">
      <c r="CU561" s="32"/>
      <c r="CV561" s="13">
        <v>557</v>
      </c>
      <c r="CW561" s="14">
        <f t="shared" si="427"/>
        <v>77</v>
      </c>
      <c r="CX561" s="14">
        <f t="shared" si="428"/>
        <v>1</v>
      </c>
      <c r="CY561" s="14">
        <f t="shared" si="429"/>
        <v>7</v>
      </c>
      <c r="CZ561" s="14">
        <f t="shared" si="430"/>
        <v>7</v>
      </c>
      <c r="DA561" s="14">
        <f t="shared" si="431"/>
        <v>2073017</v>
      </c>
      <c r="DB561" s="13" t="str">
        <f t="shared" si="432"/>
        <v>135级寄灵人紫色-项链</v>
      </c>
      <c r="DC561" s="14">
        <f t="shared" si="433"/>
        <v>1</v>
      </c>
      <c r="DD561" s="14">
        <f t="shared" si="434"/>
        <v>3</v>
      </c>
      <c r="DE561" s="14">
        <f t="shared" si="435"/>
        <v>135</v>
      </c>
      <c r="DF561" s="14">
        <f t="shared" si="436"/>
        <v>135</v>
      </c>
      <c r="DG561" s="14">
        <f t="shared" si="437"/>
        <v>7</v>
      </c>
      <c r="DH561" s="14" t="str">
        <f t="shared" si="438"/>
        <v/>
      </c>
      <c r="DI561" s="14">
        <f t="shared" si="439"/>
        <v>409</v>
      </c>
      <c r="DJ561" s="14">
        <f t="shared" si="440"/>
        <v>533</v>
      </c>
      <c r="DK561" s="14">
        <f t="shared" si="441"/>
        <v>334</v>
      </c>
      <c r="DL561" s="14">
        <f t="shared" si="442"/>
        <v>0</v>
      </c>
      <c r="DM561" s="14">
        <f t="shared" si="443"/>
        <v>36.380000000000003</v>
      </c>
      <c r="DN561" s="14">
        <f t="shared" si="444"/>
        <v>22.74</v>
      </c>
      <c r="DO561" s="14">
        <f t="shared" si="445"/>
        <v>0</v>
      </c>
      <c r="DP561" s="14">
        <f t="shared" si="446"/>
        <v>27</v>
      </c>
      <c r="DQ561" s="14">
        <f t="shared" si="447"/>
        <v>1</v>
      </c>
      <c r="DR561" s="14">
        <f t="shared" si="448"/>
        <v>17</v>
      </c>
    </row>
    <row r="562" spans="99:122" ht="16.5" x14ac:dyDescent="0.2">
      <c r="CU562" s="32"/>
      <c r="CV562" s="13">
        <v>558</v>
      </c>
      <c r="CW562" s="14">
        <f t="shared" si="427"/>
        <v>77</v>
      </c>
      <c r="CX562" s="14">
        <f t="shared" si="428"/>
        <v>1</v>
      </c>
      <c r="CY562" s="14">
        <f t="shared" si="429"/>
        <v>8</v>
      </c>
      <c r="CZ562" s="14">
        <f t="shared" si="430"/>
        <v>7</v>
      </c>
      <c r="DA562" s="14">
        <f t="shared" si="431"/>
        <v>2073018</v>
      </c>
      <c r="DB562" s="13" t="str">
        <f t="shared" si="432"/>
        <v>135级寄灵人紫色-戒指</v>
      </c>
      <c r="DC562" s="14">
        <f t="shared" si="433"/>
        <v>1</v>
      </c>
      <c r="DD562" s="14">
        <f t="shared" si="434"/>
        <v>3</v>
      </c>
      <c r="DE562" s="14">
        <f t="shared" si="435"/>
        <v>135</v>
      </c>
      <c r="DF562" s="14">
        <f t="shared" si="436"/>
        <v>135</v>
      </c>
      <c r="DG562" s="14">
        <f t="shared" si="437"/>
        <v>8</v>
      </c>
      <c r="DH562" s="14" t="str">
        <f t="shared" si="438"/>
        <v/>
      </c>
      <c r="DI562" s="14">
        <f t="shared" si="439"/>
        <v>409</v>
      </c>
      <c r="DJ562" s="14">
        <f t="shared" si="440"/>
        <v>533</v>
      </c>
      <c r="DK562" s="14">
        <f t="shared" si="441"/>
        <v>0</v>
      </c>
      <c r="DL562" s="14">
        <f t="shared" si="442"/>
        <v>3333</v>
      </c>
      <c r="DM562" s="14">
        <f t="shared" si="443"/>
        <v>36.380000000000003</v>
      </c>
      <c r="DN562" s="14">
        <f t="shared" si="444"/>
        <v>0</v>
      </c>
      <c r="DO562" s="14">
        <f t="shared" si="445"/>
        <v>227.27</v>
      </c>
      <c r="DP562" s="14">
        <f t="shared" si="446"/>
        <v>27</v>
      </c>
      <c r="DQ562" s="14">
        <f t="shared" si="447"/>
        <v>1</v>
      </c>
      <c r="DR562" s="14">
        <f t="shared" si="448"/>
        <v>17</v>
      </c>
    </row>
    <row r="563" spans="99:122" ht="16.5" x14ac:dyDescent="0.2">
      <c r="CU563" s="32"/>
      <c r="CV563" s="13">
        <v>559</v>
      </c>
      <c r="CW563" s="14">
        <f t="shared" si="427"/>
        <v>78</v>
      </c>
      <c r="CX563" s="14">
        <f t="shared" si="428"/>
        <v>2</v>
      </c>
      <c r="CY563" s="14">
        <f t="shared" si="429"/>
        <v>1</v>
      </c>
      <c r="CZ563" s="14">
        <f t="shared" si="430"/>
        <v>7</v>
      </c>
      <c r="DA563" s="14">
        <f t="shared" si="431"/>
        <v>2073021</v>
      </c>
      <c r="DB563" s="13" t="str">
        <f t="shared" si="432"/>
        <v>135级守护灵紫色-武器</v>
      </c>
      <c r="DC563" s="14">
        <f t="shared" si="433"/>
        <v>2</v>
      </c>
      <c r="DD563" s="14">
        <f t="shared" si="434"/>
        <v>3</v>
      </c>
      <c r="DE563" s="14">
        <f t="shared" si="435"/>
        <v>110</v>
      </c>
      <c r="DF563" s="14">
        <f t="shared" si="436"/>
        <v>110</v>
      </c>
      <c r="DG563" s="14">
        <f t="shared" si="437"/>
        <v>1</v>
      </c>
      <c r="DH563" s="14" t="str">
        <f t="shared" si="438"/>
        <v/>
      </c>
      <c r="DI563" s="14">
        <f t="shared" si="439"/>
        <v>325</v>
      </c>
      <c r="DJ563" s="14">
        <f t="shared" si="440"/>
        <v>1260</v>
      </c>
      <c r="DK563" s="14">
        <f t="shared" si="441"/>
        <v>0</v>
      </c>
      <c r="DL563" s="14">
        <f t="shared" si="442"/>
        <v>0</v>
      </c>
      <c r="DM563" s="14">
        <f t="shared" si="443"/>
        <v>65.03</v>
      </c>
      <c r="DN563" s="14">
        <f t="shared" si="444"/>
        <v>0</v>
      </c>
      <c r="DO563" s="14">
        <f t="shared" si="445"/>
        <v>0</v>
      </c>
      <c r="DP563" s="14">
        <f t="shared" si="446"/>
        <v>27</v>
      </c>
      <c r="DQ563" s="14">
        <f t="shared" si="447"/>
        <v>1</v>
      </c>
      <c r="DR563" s="14">
        <f t="shared" si="448"/>
        <v>27</v>
      </c>
    </row>
    <row r="564" spans="99:122" ht="16.5" x14ac:dyDescent="0.2">
      <c r="CU564" s="32"/>
      <c r="CV564" s="13">
        <v>560</v>
      </c>
      <c r="CW564" s="14">
        <f t="shared" si="427"/>
        <v>78</v>
      </c>
      <c r="CX564" s="14">
        <f t="shared" si="428"/>
        <v>2</v>
      </c>
      <c r="CY564" s="14">
        <f t="shared" si="429"/>
        <v>2</v>
      </c>
      <c r="CZ564" s="14">
        <f t="shared" si="430"/>
        <v>7</v>
      </c>
      <c r="DA564" s="14">
        <f t="shared" si="431"/>
        <v>2073022</v>
      </c>
      <c r="DB564" s="13" t="str">
        <f t="shared" si="432"/>
        <v>135级守护灵紫色-头盔</v>
      </c>
      <c r="DC564" s="14">
        <f t="shared" si="433"/>
        <v>2</v>
      </c>
      <c r="DD564" s="14">
        <f t="shared" si="434"/>
        <v>3</v>
      </c>
      <c r="DE564" s="14">
        <f t="shared" si="435"/>
        <v>110</v>
      </c>
      <c r="DF564" s="14">
        <f t="shared" si="436"/>
        <v>110</v>
      </c>
      <c r="DG564" s="14">
        <f t="shared" si="437"/>
        <v>2</v>
      </c>
      <c r="DH564" s="14" t="str">
        <f t="shared" si="438"/>
        <v/>
      </c>
      <c r="DI564" s="14">
        <f t="shared" si="439"/>
        <v>163</v>
      </c>
      <c r="DJ564" s="14">
        <f t="shared" si="440"/>
        <v>0</v>
      </c>
      <c r="DK564" s="14">
        <f t="shared" si="441"/>
        <v>316</v>
      </c>
      <c r="DL564" s="14">
        <f t="shared" si="442"/>
        <v>0</v>
      </c>
      <c r="DM564" s="14">
        <f t="shared" si="443"/>
        <v>0</v>
      </c>
      <c r="DN564" s="14">
        <f t="shared" si="444"/>
        <v>16.32</v>
      </c>
      <c r="DO564" s="14">
        <f t="shared" si="445"/>
        <v>0</v>
      </c>
      <c r="DP564" s="14">
        <f t="shared" si="446"/>
        <v>27</v>
      </c>
      <c r="DQ564" s="14">
        <f t="shared" si="447"/>
        <v>1</v>
      </c>
      <c r="DR564" s="14">
        <f t="shared" si="448"/>
        <v>27</v>
      </c>
    </row>
    <row r="565" spans="99:122" ht="16.5" x14ac:dyDescent="0.2">
      <c r="CU565" s="32"/>
      <c r="CV565" s="13">
        <v>561</v>
      </c>
      <c r="CW565" s="14">
        <f t="shared" si="427"/>
        <v>78</v>
      </c>
      <c r="CX565" s="14">
        <f t="shared" si="428"/>
        <v>2</v>
      </c>
      <c r="CY565" s="14">
        <f t="shared" si="429"/>
        <v>3</v>
      </c>
      <c r="CZ565" s="14">
        <f t="shared" si="430"/>
        <v>7</v>
      </c>
      <c r="DA565" s="14">
        <f t="shared" si="431"/>
        <v>2073023</v>
      </c>
      <c r="DB565" s="13" t="str">
        <f t="shared" si="432"/>
        <v>135级守护灵紫色-肩甲</v>
      </c>
      <c r="DC565" s="14">
        <f t="shared" si="433"/>
        <v>2</v>
      </c>
      <c r="DD565" s="14">
        <f t="shared" si="434"/>
        <v>3</v>
      </c>
      <c r="DE565" s="14">
        <f t="shared" si="435"/>
        <v>110</v>
      </c>
      <c r="DF565" s="14">
        <f t="shared" si="436"/>
        <v>110</v>
      </c>
      <c r="DG565" s="14">
        <f t="shared" si="437"/>
        <v>3</v>
      </c>
      <c r="DH565" s="14" t="str">
        <f t="shared" si="438"/>
        <v/>
      </c>
      <c r="DI565" s="14">
        <f t="shared" si="439"/>
        <v>243</v>
      </c>
      <c r="DJ565" s="14">
        <f t="shared" si="440"/>
        <v>0</v>
      </c>
      <c r="DK565" s="14">
        <f t="shared" si="441"/>
        <v>158</v>
      </c>
      <c r="DL565" s="14">
        <f t="shared" si="442"/>
        <v>3149</v>
      </c>
      <c r="DM565" s="14">
        <f t="shared" si="443"/>
        <v>0</v>
      </c>
      <c r="DN565" s="14">
        <f t="shared" si="444"/>
        <v>8.16</v>
      </c>
      <c r="DO565" s="14">
        <f t="shared" si="445"/>
        <v>162.24</v>
      </c>
      <c r="DP565" s="14">
        <f t="shared" si="446"/>
        <v>27</v>
      </c>
      <c r="DQ565" s="14">
        <f t="shared" si="447"/>
        <v>1</v>
      </c>
      <c r="DR565" s="14">
        <f t="shared" si="448"/>
        <v>27</v>
      </c>
    </row>
    <row r="566" spans="99:122" ht="16.5" x14ac:dyDescent="0.2">
      <c r="CU566" s="32"/>
      <c r="CV566" s="13">
        <v>562</v>
      </c>
      <c r="CW566" s="14">
        <f t="shared" si="427"/>
        <v>78</v>
      </c>
      <c r="CX566" s="14">
        <f t="shared" si="428"/>
        <v>2</v>
      </c>
      <c r="CY566" s="14">
        <f t="shared" si="429"/>
        <v>4</v>
      </c>
      <c r="CZ566" s="14">
        <f t="shared" si="430"/>
        <v>7</v>
      </c>
      <c r="DA566" s="14">
        <f t="shared" si="431"/>
        <v>2073024</v>
      </c>
      <c r="DB566" s="13" t="str">
        <f t="shared" si="432"/>
        <v>135级守护灵紫色-衣服</v>
      </c>
      <c r="DC566" s="14">
        <f t="shared" si="433"/>
        <v>2</v>
      </c>
      <c r="DD566" s="14">
        <f t="shared" si="434"/>
        <v>3</v>
      </c>
      <c r="DE566" s="14">
        <f t="shared" si="435"/>
        <v>110</v>
      </c>
      <c r="DF566" s="14">
        <f t="shared" si="436"/>
        <v>110</v>
      </c>
      <c r="DG566" s="14">
        <f t="shared" si="437"/>
        <v>4</v>
      </c>
      <c r="DH566" s="14" t="str">
        <f t="shared" si="438"/>
        <v/>
      </c>
      <c r="DI566" s="14">
        <f t="shared" si="439"/>
        <v>163</v>
      </c>
      <c r="DJ566" s="14">
        <f t="shared" si="440"/>
        <v>0</v>
      </c>
      <c r="DK566" s="14">
        <f t="shared" si="441"/>
        <v>316</v>
      </c>
      <c r="DL566" s="14">
        <f t="shared" si="442"/>
        <v>0</v>
      </c>
      <c r="DM566" s="14">
        <f t="shared" si="443"/>
        <v>0</v>
      </c>
      <c r="DN566" s="14">
        <f t="shared" si="444"/>
        <v>16.32</v>
      </c>
      <c r="DO566" s="14">
        <f t="shared" si="445"/>
        <v>0</v>
      </c>
      <c r="DP566" s="14">
        <f t="shared" si="446"/>
        <v>27</v>
      </c>
      <c r="DQ566" s="14">
        <f t="shared" si="447"/>
        <v>1</v>
      </c>
      <c r="DR566" s="14">
        <f t="shared" si="448"/>
        <v>27</v>
      </c>
    </row>
    <row r="567" spans="99:122" ht="16.5" x14ac:dyDescent="0.2">
      <c r="CV567" s="13">
        <v>563</v>
      </c>
      <c r="CW567" s="14">
        <f t="shared" si="427"/>
        <v>78</v>
      </c>
      <c r="CX567" s="14">
        <f t="shared" si="428"/>
        <v>2</v>
      </c>
      <c r="CY567" s="14">
        <f t="shared" si="429"/>
        <v>5</v>
      </c>
      <c r="CZ567" s="14">
        <f t="shared" si="430"/>
        <v>7</v>
      </c>
      <c r="DA567" s="14">
        <f t="shared" si="431"/>
        <v>2073025</v>
      </c>
      <c r="DB567" s="13" t="str">
        <f t="shared" si="432"/>
        <v>135级守护灵紫色-鞋子</v>
      </c>
      <c r="DC567" s="14">
        <f t="shared" si="433"/>
        <v>2</v>
      </c>
      <c r="DD567" s="14">
        <f t="shared" si="434"/>
        <v>3</v>
      </c>
      <c r="DE567" s="14">
        <f t="shared" si="435"/>
        <v>110</v>
      </c>
      <c r="DF567" s="14">
        <f t="shared" si="436"/>
        <v>110</v>
      </c>
      <c r="DG567" s="14">
        <f t="shared" si="437"/>
        <v>5</v>
      </c>
      <c r="DH567" s="14" t="str">
        <f t="shared" si="438"/>
        <v/>
      </c>
      <c r="DI567" s="14">
        <f t="shared" si="439"/>
        <v>324</v>
      </c>
      <c r="DJ567" s="14">
        <f t="shared" si="440"/>
        <v>0</v>
      </c>
      <c r="DK567" s="14">
        <f t="shared" si="441"/>
        <v>0</v>
      </c>
      <c r="DL567" s="14">
        <f t="shared" si="442"/>
        <v>6299</v>
      </c>
      <c r="DM567" s="14">
        <f t="shared" si="443"/>
        <v>0</v>
      </c>
      <c r="DN567" s="14">
        <f t="shared" si="444"/>
        <v>0</v>
      </c>
      <c r="DO567" s="14">
        <f t="shared" si="445"/>
        <v>324.49</v>
      </c>
      <c r="DP567" s="14">
        <f t="shared" si="446"/>
        <v>27</v>
      </c>
      <c r="DQ567" s="14">
        <f t="shared" si="447"/>
        <v>1</v>
      </c>
      <c r="DR567" s="14">
        <f t="shared" si="448"/>
        <v>27</v>
      </c>
    </row>
    <row r="568" spans="99:122" ht="16.5" x14ac:dyDescent="0.2">
      <c r="CV568" s="13">
        <v>564</v>
      </c>
      <c r="CW568" s="14">
        <f t="shared" si="427"/>
        <v>78</v>
      </c>
      <c r="CX568" s="14">
        <f t="shared" si="428"/>
        <v>2</v>
      </c>
      <c r="CY568" s="14">
        <f t="shared" si="429"/>
        <v>6</v>
      </c>
      <c r="CZ568" s="14">
        <f t="shared" si="430"/>
        <v>7</v>
      </c>
      <c r="DA568" s="14">
        <f t="shared" si="431"/>
        <v>2073026</v>
      </c>
      <c r="DB568" s="13" t="str">
        <f t="shared" si="432"/>
        <v>135级守护灵紫色-护手</v>
      </c>
      <c r="DC568" s="14">
        <f t="shared" si="433"/>
        <v>2</v>
      </c>
      <c r="DD568" s="14">
        <f t="shared" si="434"/>
        <v>3</v>
      </c>
      <c r="DE568" s="14">
        <f t="shared" si="435"/>
        <v>110</v>
      </c>
      <c r="DF568" s="14">
        <f t="shared" si="436"/>
        <v>110</v>
      </c>
      <c r="DG568" s="14">
        <f t="shared" si="437"/>
        <v>6</v>
      </c>
      <c r="DH568" s="14" t="str">
        <f t="shared" si="438"/>
        <v/>
      </c>
      <c r="DI568" s="14">
        <f t="shared" si="439"/>
        <v>324</v>
      </c>
      <c r="DJ568" s="14">
        <f t="shared" si="440"/>
        <v>0</v>
      </c>
      <c r="DK568" s="14">
        <f t="shared" si="441"/>
        <v>0</v>
      </c>
      <c r="DL568" s="14">
        <f t="shared" si="442"/>
        <v>6299</v>
      </c>
      <c r="DM568" s="14">
        <f t="shared" si="443"/>
        <v>0</v>
      </c>
      <c r="DN568" s="14">
        <f t="shared" si="444"/>
        <v>0</v>
      </c>
      <c r="DO568" s="14">
        <f t="shared" si="445"/>
        <v>324.49</v>
      </c>
      <c r="DP568" s="14">
        <f t="shared" si="446"/>
        <v>27</v>
      </c>
      <c r="DQ568" s="14">
        <f t="shared" si="447"/>
        <v>1</v>
      </c>
      <c r="DR568" s="14">
        <f t="shared" si="448"/>
        <v>27</v>
      </c>
    </row>
    <row r="569" spans="99:122" ht="16.5" x14ac:dyDescent="0.2">
      <c r="CV569" s="13">
        <v>565</v>
      </c>
      <c r="CW569" s="14">
        <f t="shared" si="427"/>
        <v>78</v>
      </c>
      <c r="CX569" s="14">
        <f t="shared" si="428"/>
        <v>2</v>
      </c>
      <c r="CY569" s="14">
        <f t="shared" si="429"/>
        <v>7</v>
      </c>
      <c r="CZ569" s="14">
        <f t="shared" si="430"/>
        <v>7</v>
      </c>
      <c r="DA569" s="14">
        <f t="shared" si="431"/>
        <v>2073027</v>
      </c>
      <c r="DB569" s="13" t="str">
        <f t="shared" si="432"/>
        <v>135级守护灵紫色-项链</v>
      </c>
      <c r="DC569" s="14">
        <f t="shared" si="433"/>
        <v>2</v>
      </c>
      <c r="DD569" s="14">
        <f t="shared" si="434"/>
        <v>3</v>
      </c>
      <c r="DE569" s="14">
        <f t="shared" si="435"/>
        <v>110</v>
      </c>
      <c r="DF569" s="14">
        <f t="shared" si="436"/>
        <v>110</v>
      </c>
      <c r="DG569" s="14">
        <f t="shared" si="437"/>
        <v>7</v>
      </c>
      <c r="DH569" s="14" t="str">
        <f t="shared" si="438"/>
        <v/>
      </c>
      <c r="DI569" s="14">
        <f t="shared" si="439"/>
        <v>244</v>
      </c>
      <c r="DJ569" s="14">
        <f t="shared" si="440"/>
        <v>420</v>
      </c>
      <c r="DK569" s="14">
        <f t="shared" si="441"/>
        <v>264</v>
      </c>
      <c r="DL569" s="14">
        <f t="shared" si="442"/>
        <v>0</v>
      </c>
      <c r="DM569" s="14">
        <f t="shared" si="443"/>
        <v>21.68</v>
      </c>
      <c r="DN569" s="14">
        <f t="shared" si="444"/>
        <v>13.6</v>
      </c>
      <c r="DO569" s="14">
        <f t="shared" si="445"/>
        <v>0</v>
      </c>
      <c r="DP569" s="14">
        <f t="shared" si="446"/>
        <v>27</v>
      </c>
      <c r="DQ569" s="14">
        <f t="shared" si="447"/>
        <v>1</v>
      </c>
      <c r="DR569" s="14">
        <f t="shared" si="448"/>
        <v>27</v>
      </c>
    </row>
    <row r="570" spans="99:122" ht="16.5" x14ac:dyDescent="0.2">
      <c r="CV570" s="13">
        <v>566</v>
      </c>
      <c r="CW570" s="14">
        <f t="shared" si="427"/>
        <v>78</v>
      </c>
      <c r="CX570" s="14">
        <f t="shared" si="428"/>
        <v>2</v>
      </c>
      <c r="CY570" s="14">
        <f t="shared" si="429"/>
        <v>8</v>
      </c>
      <c r="CZ570" s="14">
        <f t="shared" si="430"/>
        <v>7</v>
      </c>
      <c r="DA570" s="14">
        <f t="shared" si="431"/>
        <v>2073028</v>
      </c>
      <c r="DB570" s="13" t="str">
        <f t="shared" si="432"/>
        <v>135级守护灵紫色-戒指</v>
      </c>
      <c r="DC570" s="14">
        <f t="shared" si="433"/>
        <v>2</v>
      </c>
      <c r="DD570" s="14">
        <f t="shared" si="434"/>
        <v>3</v>
      </c>
      <c r="DE570" s="14">
        <f t="shared" si="435"/>
        <v>110</v>
      </c>
      <c r="DF570" s="14">
        <f t="shared" si="436"/>
        <v>110</v>
      </c>
      <c r="DG570" s="14">
        <f t="shared" si="437"/>
        <v>8</v>
      </c>
      <c r="DH570" s="14" t="str">
        <f t="shared" si="438"/>
        <v/>
      </c>
      <c r="DI570" s="14">
        <f t="shared" si="439"/>
        <v>378</v>
      </c>
      <c r="DJ570" s="14">
        <f t="shared" si="440"/>
        <v>420</v>
      </c>
      <c r="DK570" s="14">
        <f t="shared" si="441"/>
        <v>0</v>
      </c>
      <c r="DL570" s="14">
        <f t="shared" si="442"/>
        <v>5249</v>
      </c>
      <c r="DM570" s="14">
        <f t="shared" si="443"/>
        <v>21.68</v>
      </c>
      <c r="DN570" s="14">
        <f t="shared" si="444"/>
        <v>0</v>
      </c>
      <c r="DO570" s="14">
        <f t="shared" si="445"/>
        <v>270.41000000000003</v>
      </c>
      <c r="DP570" s="14">
        <f t="shared" si="446"/>
        <v>27</v>
      </c>
      <c r="DQ570" s="14">
        <f t="shared" si="447"/>
        <v>1</v>
      </c>
      <c r="DR570" s="14">
        <f t="shared" si="448"/>
        <v>27</v>
      </c>
    </row>
    <row r="571" spans="99:122" ht="16.5" x14ac:dyDescent="0.2">
      <c r="CV571" s="13">
        <v>567</v>
      </c>
      <c r="CW571" s="14">
        <f t="shared" ref="CW571:CW596" si="449">MATCH(CV571-1,$CK$5:$CK$91,1)</f>
        <v>79</v>
      </c>
      <c r="CX571" s="14">
        <f t="shared" ref="CX571:CX596" si="450">INDEX($CF$6:$CF$91,CW571)</f>
        <v>1</v>
      </c>
      <c r="CY571" s="14">
        <f t="shared" ref="CY571:CY596" si="451">CV571-INDEX($CK$5:$CK$91,CW571)</f>
        <v>1</v>
      </c>
      <c r="CZ571" s="14">
        <f t="shared" ref="CZ571:CZ596" si="452">INDEX($CB$6:$CB$91,CW571)</f>
        <v>7</v>
      </c>
      <c r="DA571" s="14">
        <f t="shared" ref="DA571:DA596" si="453">INDEX($CG$6:$CG$91,CW571)+DG571</f>
        <v>2074011</v>
      </c>
      <c r="DB571" s="13" t="str">
        <f t="shared" ref="DB571:DB596" si="454">INDEX($CH$6:$CH$91,CW571)&amp;"-"&amp;INDEX($CL$3:$CS$3,DG571)</f>
        <v>135级寄灵人橙色-武器</v>
      </c>
      <c r="DC571" s="14">
        <f t="shared" ref="DC571:DC596" si="455">INDEX($CE$6:$CE$91,CW571)</f>
        <v>1</v>
      </c>
      <c r="DD571" s="14">
        <f t="shared" ref="DD571:DD596" si="456">INDEX($CD$6:$CD$91,CW571)</f>
        <v>4</v>
      </c>
      <c r="DE571" s="14">
        <f t="shared" ref="DE571:DE596" si="457">INDEX($E$5:$E$18,(DC571-1)*6+CZ571)</f>
        <v>135</v>
      </c>
      <c r="DF571" s="14">
        <f t="shared" ref="DF571:DF596" si="458">INDEX($E$5:$E$18,(DC571-1)*6+CZ571)</f>
        <v>135</v>
      </c>
      <c r="DG571" s="14">
        <f t="shared" ref="DG571:DG596" si="459">INDEX($CL$6:$CS$91,CW571,CY571)</f>
        <v>1</v>
      </c>
      <c r="DH571" s="14" t="str">
        <f t="shared" ref="DH571:DH596" si="460">IF(INDEX($CI$6:$CI$91,CW571)&gt;0,INDEX($CI$6:$CI$91,CW571),"")</f>
        <v/>
      </c>
      <c r="DI571" s="14">
        <f t="shared" ref="DI571:DI596" si="461">INT(SUMPRODUCT($DM$3:$DO$3,DM571:DO571)*IF(DH571="",1,1.5))</f>
        <v>642</v>
      </c>
      <c r="DJ571" s="14">
        <f t="shared" ref="DJ571:DJ596" si="462">ROUND(INDEX(M$5:M$18,($DC571-1)*6+$CZ571)*INDEX(AH$5:AH$12,$DG571)*INDEX($AQ$5:$AQ$8,$DD571),0)</f>
        <v>1881</v>
      </c>
      <c r="DK571" s="14">
        <f t="shared" ref="DK571:DK596" si="463">ROUND(INDEX(N$5:N$18,($DC571-1)*6+$CZ571)*INDEX(AI$5:AI$12,$DG571)*INDEX($AQ$5:$AQ$8,$DD571),0)</f>
        <v>0</v>
      </c>
      <c r="DL571" s="14">
        <f t="shared" ref="DL571:DL596" si="464">ROUND(INDEX(O$5:O$18,($DC571-1)*6+$CZ571)*INDEX(AJ$5:AJ$12,$DG571)*INDEX($AQ$5:$AQ$8,$DD571),0)</f>
        <v>0</v>
      </c>
      <c r="DM571" s="14">
        <f t="shared" ref="DM571:DM596" si="465">ROUND(INDEX(S$5:S$18,($DC571-1)*6+$CZ571)*INDEX(AH$5:AH$12,$DG571) * INDEX($AQ$5:$AQ$8,$DD571),2)</f>
        <v>128.4</v>
      </c>
      <c r="DN571" s="14">
        <f t="shared" ref="DN571:DN596" si="466">ROUND(INDEX(T$5:T$18,($DC571-1)*6+$CZ571)*INDEX(AI$5:AI$12,$DG571) * INDEX($AQ$5:$AQ$8,$DD571),2)</f>
        <v>0</v>
      </c>
      <c r="DO571" s="14">
        <f t="shared" ref="DO571:DO596" si="467">ROUND(INDEX(U$5:U$18,($DC571-1)*6+$CZ571)*INDEX(AJ$5:AJ$12,$DG571) * INDEX($AQ$5:$AQ$8,$DD571),2)</f>
        <v>0</v>
      </c>
      <c r="DP571" s="14">
        <f t="shared" ref="DP571:DP596" si="468">(CZ571-1)*4+DD571</f>
        <v>28</v>
      </c>
      <c r="DQ571" s="14">
        <f t="shared" ref="DQ571:DQ596" si="469">INDEX($BV$5:$BY$16,CZ571,DD571)</f>
        <v>2</v>
      </c>
      <c r="DR571" s="14">
        <f t="shared" ref="DR571:DR596" si="470">DC571*10+CZ571</f>
        <v>17</v>
      </c>
    </row>
    <row r="572" spans="99:122" ht="16.5" x14ac:dyDescent="0.2">
      <c r="CV572" s="13">
        <v>568</v>
      </c>
      <c r="CW572" s="14">
        <f t="shared" si="449"/>
        <v>79</v>
      </c>
      <c r="CX572" s="14">
        <f t="shared" si="450"/>
        <v>1</v>
      </c>
      <c r="CY572" s="14">
        <f t="shared" si="451"/>
        <v>2</v>
      </c>
      <c r="CZ572" s="14">
        <f t="shared" si="452"/>
        <v>7</v>
      </c>
      <c r="DA572" s="14">
        <f t="shared" si="453"/>
        <v>2074012</v>
      </c>
      <c r="DB572" s="13" t="str">
        <f t="shared" si="454"/>
        <v>135级寄灵人橙色-头盔</v>
      </c>
      <c r="DC572" s="14">
        <f t="shared" si="455"/>
        <v>1</v>
      </c>
      <c r="DD572" s="14">
        <f t="shared" si="456"/>
        <v>4</v>
      </c>
      <c r="DE572" s="14">
        <f t="shared" si="457"/>
        <v>135</v>
      </c>
      <c r="DF572" s="14">
        <f t="shared" si="458"/>
        <v>135</v>
      </c>
      <c r="DG572" s="14">
        <f t="shared" si="459"/>
        <v>2</v>
      </c>
      <c r="DH572" s="14" t="str">
        <f t="shared" si="460"/>
        <v/>
      </c>
      <c r="DI572" s="14">
        <f t="shared" si="461"/>
        <v>321</v>
      </c>
      <c r="DJ572" s="14">
        <f t="shared" si="462"/>
        <v>0</v>
      </c>
      <c r="DK572" s="14">
        <f t="shared" si="463"/>
        <v>471</v>
      </c>
      <c r="DL572" s="14">
        <f t="shared" si="464"/>
        <v>0</v>
      </c>
      <c r="DM572" s="14">
        <f t="shared" si="465"/>
        <v>0</v>
      </c>
      <c r="DN572" s="14">
        <f t="shared" si="466"/>
        <v>32.1</v>
      </c>
      <c r="DO572" s="14">
        <f t="shared" si="467"/>
        <v>0</v>
      </c>
      <c r="DP572" s="14">
        <f t="shared" si="468"/>
        <v>28</v>
      </c>
      <c r="DQ572" s="14">
        <f t="shared" si="469"/>
        <v>2</v>
      </c>
      <c r="DR572" s="14">
        <f t="shared" si="470"/>
        <v>17</v>
      </c>
    </row>
    <row r="573" spans="99:122" ht="16.5" x14ac:dyDescent="0.2">
      <c r="CV573" s="13">
        <v>569</v>
      </c>
      <c r="CW573" s="14">
        <f t="shared" si="449"/>
        <v>79</v>
      </c>
      <c r="CX573" s="14">
        <f t="shared" si="450"/>
        <v>1</v>
      </c>
      <c r="CY573" s="14">
        <f t="shared" si="451"/>
        <v>3</v>
      </c>
      <c r="CZ573" s="14">
        <f t="shared" si="452"/>
        <v>7</v>
      </c>
      <c r="DA573" s="14">
        <f t="shared" si="453"/>
        <v>2074013</v>
      </c>
      <c r="DB573" s="13" t="str">
        <f t="shared" si="454"/>
        <v>135级寄灵人橙色-肩甲</v>
      </c>
      <c r="DC573" s="14">
        <f t="shared" si="455"/>
        <v>1</v>
      </c>
      <c r="DD573" s="14">
        <f t="shared" si="456"/>
        <v>4</v>
      </c>
      <c r="DE573" s="14">
        <f t="shared" si="457"/>
        <v>135</v>
      </c>
      <c r="DF573" s="14">
        <f t="shared" si="458"/>
        <v>135</v>
      </c>
      <c r="DG573" s="14">
        <f t="shared" si="459"/>
        <v>3</v>
      </c>
      <c r="DH573" s="14" t="str">
        <f t="shared" si="460"/>
        <v/>
      </c>
      <c r="DI573" s="14">
        <f t="shared" si="461"/>
        <v>320</v>
      </c>
      <c r="DJ573" s="14">
        <f t="shared" si="462"/>
        <v>0</v>
      </c>
      <c r="DK573" s="14">
        <f t="shared" si="463"/>
        <v>236</v>
      </c>
      <c r="DL573" s="14">
        <f t="shared" si="464"/>
        <v>2353</v>
      </c>
      <c r="DM573" s="14">
        <f t="shared" si="465"/>
        <v>0</v>
      </c>
      <c r="DN573" s="14">
        <f t="shared" si="466"/>
        <v>16.05</v>
      </c>
      <c r="DO573" s="14">
        <f t="shared" si="467"/>
        <v>160.43</v>
      </c>
      <c r="DP573" s="14">
        <f t="shared" si="468"/>
        <v>28</v>
      </c>
      <c r="DQ573" s="14">
        <f t="shared" si="469"/>
        <v>2</v>
      </c>
      <c r="DR573" s="14">
        <f t="shared" si="470"/>
        <v>17</v>
      </c>
    </row>
    <row r="574" spans="99:122" ht="16.5" x14ac:dyDescent="0.2">
      <c r="CV574" s="13">
        <v>570</v>
      </c>
      <c r="CW574" s="14">
        <f t="shared" si="449"/>
        <v>79</v>
      </c>
      <c r="CX574" s="14">
        <f t="shared" si="450"/>
        <v>1</v>
      </c>
      <c r="CY574" s="14">
        <f t="shared" si="451"/>
        <v>4</v>
      </c>
      <c r="CZ574" s="14">
        <f t="shared" si="452"/>
        <v>7</v>
      </c>
      <c r="DA574" s="14">
        <f t="shared" si="453"/>
        <v>2074014</v>
      </c>
      <c r="DB574" s="13" t="str">
        <f t="shared" si="454"/>
        <v>135级寄灵人橙色-衣服</v>
      </c>
      <c r="DC574" s="14">
        <f t="shared" si="455"/>
        <v>1</v>
      </c>
      <c r="DD574" s="14">
        <f t="shared" si="456"/>
        <v>4</v>
      </c>
      <c r="DE574" s="14">
        <f t="shared" si="457"/>
        <v>135</v>
      </c>
      <c r="DF574" s="14">
        <f t="shared" si="458"/>
        <v>135</v>
      </c>
      <c r="DG574" s="14">
        <f t="shared" si="459"/>
        <v>4</v>
      </c>
      <c r="DH574" s="14" t="str">
        <f t="shared" si="460"/>
        <v/>
      </c>
      <c r="DI574" s="14">
        <f t="shared" si="461"/>
        <v>321</v>
      </c>
      <c r="DJ574" s="14">
        <f t="shared" si="462"/>
        <v>0</v>
      </c>
      <c r="DK574" s="14">
        <f t="shared" si="463"/>
        <v>471</v>
      </c>
      <c r="DL574" s="14">
        <f t="shared" si="464"/>
        <v>0</v>
      </c>
      <c r="DM574" s="14">
        <f t="shared" si="465"/>
        <v>0</v>
      </c>
      <c r="DN574" s="14">
        <f t="shared" si="466"/>
        <v>32.1</v>
      </c>
      <c r="DO574" s="14">
        <f t="shared" si="467"/>
        <v>0</v>
      </c>
      <c r="DP574" s="14">
        <f t="shared" si="468"/>
        <v>28</v>
      </c>
      <c r="DQ574" s="14">
        <f t="shared" si="469"/>
        <v>2</v>
      </c>
      <c r="DR574" s="14">
        <f t="shared" si="470"/>
        <v>17</v>
      </c>
    </row>
    <row r="575" spans="99:122" ht="16.5" x14ac:dyDescent="0.2">
      <c r="CV575" s="13">
        <v>571</v>
      </c>
      <c r="CW575" s="14">
        <f t="shared" si="449"/>
        <v>79</v>
      </c>
      <c r="CX575" s="14">
        <f t="shared" si="450"/>
        <v>1</v>
      </c>
      <c r="CY575" s="14">
        <f t="shared" si="451"/>
        <v>5</v>
      </c>
      <c r="CZ575" s="14">
        <f t="shared" si="452"/>
        <v>7</v>
      </c>
      <c r="DA575" s="14">
        <f t="shared" si="453"/>
        <v>2074015</v>
      </c>
      <c r="DB575" s="13" t="str">
        <f t="shared" si="454"/>
        <v>135级寄灵人橙色-鞋子</v>
      </c>
      <c r="DC575" s="14">
        <f t="shared" si="455"/>
        <v>1</v>
      </c>
      <c r="DD575" s="14">
        <f t="shared" si="456"/>
        <v>4</v>
      </c>
      <c r="DE575" s="14">
        <f t="shared" si="457"/>
        <v>135</v>
      </c>
      <c r="DF575" s="14">
        <f t="shared" si="458"/>
        <v>135</v>
      </c>
      <c r="DG575" s="14">
        <f t="shared" si="459"/>
        <v>5</v>
      </c>
      <c r="DH575" s="14" t="str">
        <f t="shared" si="460"/>
        <v/>
      </c>
      <c r="DI575" s="14">
        <f t="shared" si="461"/>
        <v>320</v>
      </c>
      <c r="DJ575" s="14">
        <f t="shared" si="462"/>
        <v>0</v>
      </c>
      <c r="DK575" s="14">
        <f t="shared" si="463"/>
        <v>0</v>
      </c>
      <c r="DL575" s="14">
        <f t="shared" si="464"/>
        <v>4706</v>
      </c>
      <c r="DM575" s="14">
        <f t="shared" si="465"/>
        <v>0</v>
      </c>
      <c r="DN575" s="14">
        <f t="shared" si="466"/>
        <v>0</v>
      </c>
      <c r="DO575" s="14">
        <f t="shared" si="467"/>
        <v>320.85000000000002</v>
      </c>
      <c r="DP575" s="14">
        <f t="shared" si="468"/>
        <v>28</v>
      </c>
      <c r="DQ575" s="14">
        <f t="shared" si="469"/>
        <v>2</v>
      </c>
      <c r="DR575" s="14">
        <f t="shared" si="470"/>
        <v>17</v>
      </c>
    </row>
    <row r="576" spans="99:122" ht="16.5" x14ac:dyDescent="0.2">
      <c r="CV576" s="13">
        <v>572</v>
      </c>
      <c r="CW576" s="14">
        <f t="shared" si="449"/>
        <v>79</v>
      </c>
      <c r="CX576" s="14">
        <f t="shared" si="450"/>
        <v>1</v>
      </c>
      <c r="CY576" s="14">
        <f t="shared" si="451"/>
        <v>6</v>
      </c>
      <c r="CZ576" s="14">
        <f t="shared" si="452"/>
        <v>7</v>
      </c>
      <c r="DA576" s="14">
        <f t="shared" si="453"/>
        <v>2074016</v>
      </c>
      <c r="DB576" s="13" t="str">
        <f t="shared" si="454"/>
        <v>135级寄灵人橙色-护手</v>
      </c>
      <c r="DC576" s="14">
        <f t="shared" si="455"/>
        <v>1</v>
      </c>
      <c r="DD576" s="14">
        <f t="shared" si="456"/>
        <v>4</v>
      </c>
      <c r="DE576" s="14">
        <f t="shared" si="457"/>
        <v>135</v>
      </c>
      <c r="DF576" s="14">
        <f t="shared" si="458"/>
        <v>135</v>
      </c>
      <c r="DG576" s="14">
        <f t="shared" si="459"/>
        <v>6</v>
      </c>
      <c r="DH576" s="14" t="str">
        <f t="shared" si="460"/>
        <v/>
      </c>
      <c r="DI576" s="14">
        <f t="shared" si="461"/>
        <v>320</v>
      </c>
      <c r="DJ576" s="14">
        <f t="shared" si="462"/>
        <v>0</v>
      </c>
      <c r="DK576" s="14">
        <f t="shared" si="463"/>
        <v>0</v>
      </c>
      <c r="DL576" s="14">
        <f t="shared" si="464"/>
        <v>4706</v>
      </c>
      <c r="DM576" s="14">
        <f t="shared" si="465"/>
        <v>0</v>
      </c>
      <c r="DN576" s="14">
        <f t="shared" si="466"/>
        <v>0</v>
      </c>
      <c r="DO576" s="14">
        <f t="shared" si="467"/>
        <v>320.85000000000002</v>
      </c>
      <c r="DP576" s="14">
        <f t="shared" si="468"/>
        <v>28</v>
      </c>
      <c r="DQ576" s="14">
        <f t="shared" si="469"/>
        <v>2</v>
      </c>
      <c r="DR576" s="14">
        <f t="shared" si="470"/>
        <v>17</v>
      </c>
    </row>
    <row r="577" spans="100:122" ht="16.5" x14ac:dyDescent="0.2">
      <c r="CV577" s="13">
        <v>573</v>
      </c>
      <c r="CW577" s="14">
        <f t="shared" si="449"/>
        <v>79</v>
      </c>
      <c r="CX577" s="14">
        <f t="shared" si="450"/>
        <v>1</v>
      </c>
      <c r="CY577" s="14">
        <f t="shared" si="451"/>
        <v>7</v>
      </c>
      <c r="CZ577" s="14">
        <f t="shared" si="452"/>
        <v>7</v>
      </c>
      <c r="DA577" s="14">
        <f t="shared" si="453"/>
        <v>2074017</v>
      </c>
      <c r="DB577" s="13" t="str">
        <f t="shared" si="454"/>
        <v>135级寄灵人橙色-项链</v>
      </c>
      <c r="DC577" s="14">
        <f t="shared" si="455"/>
        <v>1</v>
      </c>
      <c r="DD577" s="14">
        <f t="shared" si="456"/>
        <v>4</v>
      </c>
      <c r="DE577" s="14">
        <f t="shared" si="457"/>
        <v>135</v>
      </c>
      <c r="DF577" s="14">
        <f t="shared" si="458"/>
        <v>135</v>
      </c>
      <c r="DG577" s="14">
        <f t="shared" si="459"/>
        <v>7</v>
      </c>
      <c r="DH577" s="14" t="str">
        <f t="shared" si="460"/>
        <v/>
      </c>
      <c r="DI577" s="14">
        <f t="shared" si="461"/>
        <v>481</v>
      </c>
      <c r="DJ577" s="14">
        <f t="shared" si="462"/>
        <v>627</v>
      </c>
      <c r="DK577" s="14">
        <f t="shared" si="463"/>
        <v>393</v>
      </c>
      <c r="DL577" s="14">
        <f t="shared" si="464"/>
        <v>0</v>
      </c>
      <c r="DM577" s="14">
        <f t="shared" si="465"/>
        <v>42.8</v>
      </c>
      <c r="DN577" s="14">
        <f t="shared" si="466"/>
        <v>26.75</v>
      </c>
      <c r="DO577" s="14">
        <f t="shared" si="467"/>
        <v>0</v>
      </c>
      <c r="DP577" s="14">
        <f t="shared" si="468"/>
        <v>28</v>
      </c>
      <c r="DQ577" s="14">
        <f t="shared" si="469"/>
        <v>2</v>
      </c>
      <c r="DR577" s="14">
        <f t="shared" si="470"/>
        <v>17</v>
      </c>
    </row>
    <row r="578" spans="100:122" ht="16.5" x14ac:dyDescent="0.2">
      <c r="CV578" s="13">
        <v>574</v>
      </c>
      <c r="CW578" s="14">
        <f t="shared" si="449"/>
        <v>79</v>
      </c>
      <c r="CX578" s="14">
        <f t="shared" si="450"/>
        <v>1</v>
      </c>
      <c r="CY578" s="14">
        <f t="shared" si="451"/>
        <v>8</v>
      </c>
      <c r="CZ578" s="14">
        <f t="shared" si="452"/>
        <v>7</v>
      </c>
      <c r="DA578" s="14">
        <f t="shared" si="453"/>
        <v>2074018</v>
      </c>
      <c r="DB578" s="13" t="str">
        <f t="shared" si="454"/>
        <v>135级寄灵人橙色-戒指</v>
      </c>
      <c r="DC578" s="14">
        <f t="shared" si="455"/>
        <v>1</v>
      </c>
      <c r="DD578" s="14">
        <f t="shared" si="456"/>
        <v>4</v>
      </c>
      <c r="DE578" s="14">
        <f t="shared" si="457"/>
        <v>135</v>
      </c>
      <c r="DF578" s="14">
        <f t="shared" si="458"/>
        <v>135</v>
      </c>
      <c r="DG578" s="14">
        <f t="shared" si="459"/>
        <v>8</v>
      </c>
      <c r="DH578" s="14" t="str">
        <f t="shared" si="460"/>
        <v/>
      </c>
      <c r="DI578" s="14">
        <f t="shared" si="461"/>
        <v>481</v>
      </c>
      <c r="DJ578" s="14">
        <f t="shared" si="462"/>
        <v>627</v>
      </c>
      <c r="DK578" s="14">
        <f t="shared" si="463"/>
        <v>0</v>
      </c>
      <c r="DL578" s="14">
        <f t="shared" si="464"/>
        <v>3921</v>
      </c>
      <c r="DM578" s="14">
        <f t="shared" si="465"/>
        <v>42.8</v>
      </c>
      <c r="DN578" s="14">
        <f t="shared" si="466"/>
        <v>0</v>
      </c>
      <c r="DO578" s="14">
        <f t="shared" si="467"/>
        <v>267.38</v>
      </c>
      <c r="DP578" s="14">
        <f t="shared" si="468"/>
        <v>28</v>
      </c>
      <c r="DQ578" s="14">
        <f t="shared" si="469"/>
        <v>2</v>
      </c>
      <c r="DR578" s="14">
        <f t="shared" si="470"/>
        <v>17</v>
      </c>
    </row>
    <row r="579" spans="100:122" ht="16.5" x14ac:dyDescent="0.2">
      <c r="CV579" s="13">
        <v>575</v>
      </c>
      <c r="CW579" s="14">
        <f t="shared" si="449"/>
        <v>80</v>
      </c>
      <c r="CX579" s="14">
        <f t="shared" si="450"/>
        <v>2</v>
      </c>
      <c r="CY579" s="14">
        <f t="shared" si="451"/>
        <v>1</v>
      </c>
      <c r="CZ579" s="14">
        <f t="shared" si="452"/>
        <v>7</v>
      </c>
      <c r="DA579" s="14">
        <f t="shared" si="453"/>
        <v>2074021</v>
      </c>
      <c r="DB579" s="13" t="str">
        <f t="shared" si="454"/>
        <v>135级守护灵橙色-武器</v>
      </c>
      <c r="DC579" s="14">
        <f t="shared" si="455"/>
        <v>2</v>
      </c>
      <c r="DD579" s="14">
        <f t="shared" si="456"/>
        <v>4</v>
      </c>
      <c r="DE579" s="14">
        <f t="shared" si="457"/>
        <v>110</v>
      </c>
      <c r="DF579" s="14">
        <f t="shared" si="458"/>
        <v>110</v>
      </c>
      <c r="DG579" s="14">
        <f t="shared" si="459"/>
        <v>1</v>
      </c>
      <c r="DH579" s="14" t="str">
        <f t="shared" si="460"/>
        <v/>
      </c>
      <c r="DI579" s="14">
        <f t="shared" si="461"/>
        <v>382</v>
      </c>
      <c r="DJ579" s="14">
        <f t="shared" si="462"/>
        <v>1482</v>
      </c>
      <c r="DK579" s="14">
        <f t="shared" si="463"/>
        <v>0</v>
      </c>
      <c r="DL579" s="14">
        <f t="shared" si="464"/>
        <v>0</v>
      </c>
      <c r="DM579" s="14">
        <f t="shared" si="465"/>
        <v>76.5</v>
      </c>
      <c r="DN579" s="14">
        <f t="shared" si="466"/>
        <v>0</v>
      </c>
      <c r="DO579" s="14">
        <f t="shared" si="467"/>
        <v>0</v>
      </c>
      <c r="DP579" s="14">
        <f t="shared" si="468"/>
        <v>28</v>
      </c>
      <c r="DQ579" s="14">
        <f t="shared" si="469"/>
        <v>2</v>
      </c>
      <c r="DR579" s="14">
        <f t="shared" si="470"/>
        <v>27</v>
      </c>
    </row>
    <row r="580" spans="100:122" ht="16.5" x14ac:dyDescent="0.2">
      <c r="CV580" s="13">
        <v>576</v>
      </c>
      <c r="CW580" s="14">
        <f t="shared" si="449"/>
        <v>80</v>
      </c>
      <c r="CX580" s="14">
        <f t="shared" si="450"/>
        <v>2</v>
      </c>
      <c r="CY580" s="14">
        <f t="shared" si="451"/>
        <v>2</v>
      </c>
      <c r="CZ580" s="14">
        <f t="shared" si="452"/>
        <v>7</v>
      </c>
      <c r="DA580" s="14">
        <f t="shared" si="453"/>
        <v>2074022</v>
      </c>
      <c r="DB580" s="13" t="str">
        <f t="shared" si="454"/>
        <v>135级守护灵橙色-头盔</v>
      </c>
      <c r="DC580" s="14">
        <f t="shared" si="455"/>
        <v>2</v>
      </c>
      <c r="DD580" s="14">
        <f t="shared" si="456"/>
        <v>4</v>
      </c>
      <c r="DE580" s="14">
        <f t="shared" si="457"/>
        <v>110</v>
      </c>
      <c r="DF580" s="14">
        <f t="shared" si="458"/>
        <v>110</v>
      </c>
      <c r="DG580" s="14">
        <f t="shared" si="459"/>
        <v>2</v>
      </c>
      <c r="DH580" s="14" t="str">
        <f t="shared" si="460"/>
        <v/>
      </c>
      <c r="DI580" s="14">
        <f t="shared" si="461"/>
        <v>192</v>
      </c>
      <c r="DJ580" s="14">
        <f t="shared" si="462"/>
        <v>0</v>
      </c>
      <c r="DK580" s="14">
        <f t="shared" si="463"/>
        <v>372</v>
      </c>
      <c r="DL580" s="14">
        <f t="shared" si="464"/>
        <v>0</v>
      </c>
      <c r="DM580" s="14">
        <f t="shared" si="465"/>
        <v>0</v>
      </c>
      <c r="DN580" s="14">
        <f t="shared" si="466"/>
        <v>19.2</v>
      </c>
      <c r="DO580" s="14">
        <f t="shared" si="467"/>
        <v>0</v>
      </c>
      <c r="DP580" s="14">
        <f t="shared" si="468"/>
        <v>28</v>
      </c>
      <c r="DQ580" s="14">
        <f t="shared" si="469"/>
        <v>2</v>
      </c>
      <c r="DR580" s="14">
        <f t="shared" si="470"/>
        <v>27</v>
      </c>
    </row>
    <row r="581" spans="100:122" ht="16.5" x14ac:dyDescent="0.2">
      <c r="CV581" s="13">
        <v>577</v>
      </c>
      <c r="CW581" s="14">
        <f t="shared" si="449"/>
        <v>80</v>
      </c>
      <c r="CX581" s="14">
        <f t="shared" si="450"/>
        <v>2</v>
      </c>
      <c r="CY581" s="14">
        <f t="shared" si="451"/>
        <v>3</v>
      </c>
      <c r="CZ581" s="14">
        <f t="shared" si="452"/>
        <v>7</v>
      </c>
      <c r="DA581" s="14">
        <f t="shared" si="453"/>
        <v>2074023</v>
      </c>
      <c r="DB581" s="13" t="str">
        <f t="shared" si="454"/>
        <v>135级守护灵橙色-肩甲</v>
      </c>
      <c r="DC581" s="14">
        <f t="shared" si="455"/>
        <v>2</v>
      </c>
      <c r="DD581" s="14">
        <f t="shared" si="456"/>
        <v>4</v>
      </c>
      <c r="DE581" s="14">
        <f t="shared" si="457"/>
        <v>110</v>
      </c>
      <c r="DF581" s="14">
        <f t="shared" si="458"/>
        <v>110</v>
      </c>
      <c r="DG581" s="14">
        <f t="shared" si="459"/>
        <v>3</v>
      </c>
      <c r="DH581" s="14" t="str">
        <f t="shared" si="460"/>
        <v/>
      </c>
      <c r="DI581" s="14">
        <f t="shared" si="461"/>
        <v>286</v>
      </c>
      <c r="DJ581" s="14">
        <f t="shared" si="462"/>
        <v>0</v>
      </c>
      <c r="DK581" s="14">
        <f t="shared" si="463"/>
        <v>186</v>
      </c>
      <c r="DL581" s="14">
        <f t="shared" si="464"/>
        <v>3705</v>
      </c>
      <c r="DM581" s="14">
        <f t="shared" si="465"/>
        <v>0</v>
      </c>
      <c r="DN581" s="14">
        <f t="shared" si="466"/>
        <v>9.6</v>
      </c>
      <c r="DO581" s="14">
        <f t="shared" si="467"/>
        <v>190.88</v>
      </c>
      <c r="DP581" s="14">
        <f t="shared" si="468"/>
        <v>28</v>
      </c>
      <c r="DQ581" s="14">
        <f t="shared" si="469"/>
        <v>2</v>
      </c>
      <c r="DR581" s="14">
        <f t="shared" si="470"/>
        <v>27</v>
      </c>
    </row>
    <row r="582" spans="100:122" ht="16.5" x14ac:dyDescent="0.2">
      <c r="CV582" s="13">
        <v>578</v>
      </c>
      <c r="CW582" s="14">
        <f t="shared" si="449"/>
        <v>80</v>
      </c>
      <c r="CX582" s="14">
        <f t="shared" si="450"/>
        <v>2</v>
      </c>
      <c r="CY582" s="14">
        <f t="shared" si="451"/>
        <v>4</v>
      </c>
      <c r="CZ582" s="14">
        <f t="shared" si="452"/>
        <v>7</v>
      </c>
      <c r="DA582" s="14">
        <f t="shared" si="453"/>
        <v>2074024</v>
      </c>
      <c r="DB582" s="13" t="str">
        <f t="shared" si="454"/>
        <v>135级守护灵橙色-衣服</v>
      </c>
      <c r="DC582" s="14">
        <f t="shared" si="455"/>
        <v>2</v>
      </c>
      <c r="DD582" s="14">
        <f t="shared" si="456"/>
        <v>4</v>
      </c>
      <c r="DE582" s="14">
        <f t="shared" si="457"/>
        <v>110</v>
      </c>
      <c r="DF582" s="14">
        <f t="shared" si="458"/>
        <v>110</v>
      </c>
      <c r="DG582" s="14">
        <f t="shared" si="459"/>
        <v>4</v>
      </c>
      <c r="DH582" s="14" t="str">
        <f t="shared" si="460"/>
        <v/>
      </c>
      <c r="DI582" s="14">
        <f t="shared" si="461"/>
        <v>192</v>
      </c>
      <c r="DJ582" s="14">
        <f t="shared" si="462"/>
        <v>0</v>
      </c>
      <c r="DK582" s="14">
        <f t="shared" si="463"/>
        <v>372</v>
      </c>
      <c r="DL582" s="14">
        <f t="shared" si="464"/>
        <v>0</v>
      </c>
      <c r="DM582" s="14">
        <f t="shared" si="465"/>
        <v>0</v>
      </c>
      <c r="DN582" s="14">
        <f t="shared" si="466"/>
        <v>19.2</v>
      </c>
      <c r="DO582" s="14">
        <f t="shared" si="467"/>
        <v>0</v>
      </c>
      <c r="DP582" s="14">
        <f t="shared" si="468"/>
        <v>28</v>
      </c>
      <c r="DQ582" s="14">
        <f t="shared" si="469"/>
        <v>2</v>
      </c>
      <c r="DR582" s="14">
        <f t="shared" si="470"/>
        <v>27</v>
      </c>
    </row>
    <row r="583" spans="100:122" ht="16.5" x14ac:dyDescent="0.2">
      <c r="CV583" s="13">
        <v>579</v>
      </c>
      <c r="CW583" s="14">
        <f t="shared" si="449"/>
        <v>80</v>
      </c>
      <c r="CX583" s="14">
        <f t="shared" si="450"/>
        <v>2</v>
      </c>
      <c r="CY583" s="14">
        <f t="shared" si="451"/>
        <v>5</v>
      </c>
      <c r="CZ583" s="14">
        <f t="shared" si="452"/>
        <v>7</v>
      </c>
      <c r="DA583" s="14">
        <f t="shared" si="453"/>
        <v>2074025</v>
      </c>
      <c r="DB583" s="13" t="str">
        <f t="shared" si="454"/>
        <v>135级守护灵橙色-鞋子</v>
      </c>
      <c r="DC583" s="14">
        <f t="shared" si="455"/>
        <v>2</v>
      </c>
      <c r="DD583" s="14">
        <f t="shared" si="456"/>
        <v>4</v>
      </c>
      <c r="DE583" s="14">
        <f t="shared" si="457"/>
        <v>110</v>
      </c>
      <c r="DF583" s="14">
        <f t="shared" si="458"/>
        <v>110</v>
      </c>
      <c r="DG583" s="14">
        <f t="shared" si="459"/>
        <v>5</v>
      </c>
      <c r="DH583" s="14" t="str">
        <f t="shared" si="460"/>
        <v/>
      </c>
      <c r="DI583" s="14">
        <f t="shared" si="461"/>
        <v>381</v>
      </c>
      <c r="DJ583" s="14">
        <f t="shared" si="462"/>
        <v>0</v>
      </c>
      <c r="DK583" s="14">
        <f t="shared" si="463"/>
        <v>0</v>
      </c>
      <c r="DL583" s="14">
        <f t="shared" si="464"/>
        <v>7410</v>
      </c>
      <c r="DM583" s="14">
        <f t="shared" si="465"/>
        <v>0</v>
      </c>
      <c r="DN583" s="14">
        <f t="shared" si="466"/>
        <v>0</v>
      </c>
      <c r="DO583" s="14">
        <f t="shared" si="467"/>
        <v>381.75</v>
      </c>
      <c r="DP583" s="14">
        <f t="shared" si="468"/>
        <v>28</v>
      </c>
      <c r="DQ583" s="14">
        <f t="shared" si="469"/>
        <v>2</v>
      </c>
      <c r="DR583" s="14">
        <f t="shared" si="470"/>
        <v>27</v>
      </c>
    </row>
    <row r="584" spans="100:122" ht="16.5" x14ac:dyDescent="0.2">
      <c r="CV584" s="13">
        <v>580</v>
      </c>
      <c r="CW584" s="14">
        <f t="shared" si="449"/>
        <v>80</v>
      </c>
      <c r="CX584" s="14">
        <f t="shared" si="450"/>
        <v>2</v>
      </c>
      <c r="CY584" s="14">
        <f t="shared" si="451"/>
        <v>6</v>
      </c>
      <c r="CZ584" s="14">
        <f t="shared" si="452"/>
        <v>7</v>
      </c>
      <c r="DA584" s="14">
        <f t="shared" si="453"/>
        <v>2074026</v>
      </c>
      <c r="DB584" s="13" t="str">
        <f t="shared" si="454"/>
        <v>135级守护灵橙色-护手</v>
      </c>
      <c r="DC584" s="14">
        <f t="shared" si="455"/>
        <v>2</v>
      </c>
      <c r="DD584" s="14">
        <f t="shared" si="456"/>
        <v>4</v>
      </c>
      <c r="DE584" s="14">
        <f t="shared" si="457"/>
        <v>110</v>
      </c>
      <c r="DF584" s="14">
        <f t="shared" si="458"/>
        <v>110</v>
      </c>
      <c r="DG584" s="14">
        <f t="shared" si="459"/>
        <v>6</v>
      </c>
      <c r="DH584" s="14" t="str">
        <f t="shared" si="460"/>
        <v/>
      </c>
      <c r="DI584" s="14">
        <f t="shared" si="461"/>
        <v>381</v>
      </c>
      <c r="DJ584" s="14">
        <f t="shared" si="462"/>
        <v>0</v>
      </c>
      <c r="DK584" s="14">
        <f t="shared" si="463"/>
        <v>0</v>
      </c>
      <c r="DL584" s="14">
        <f t="shared" si="464"/>
        <v>7410</v>
      </c>
      <c r="DM584" s="14">
        <f t="shared" si="465"/>
        <v>0</v>
      </c>
      <c r="DN584" s="14">
        <f t="shared" si="466"/>
        <v>0</v>
      </c>
      <c r="DO584" s="14">
        <f t="shared" si="467"/>
        <v>381.75</v>
      </c>
      <c r="DP584" s="14">
        <f t="shared" si="468"/>
        <v>28</v>
      </c>
      <c r="DQ584" s="14">
        <f t="shared" si="469"/>
        <v>2</v>
      </c>
      <c r="DR584" s="14">
        <f t="shared" si="470"/>
        <v>27</v>
      </c>
    </row>
    <row r="585" spans="100:122" ht="16.5" x14ac:dyDescent="0.2">
      <c r="CV585" s="13">
        <v>581</v>
      </c>
      <c r="CW585" s="14">
        <f t="shared" si="449"/>
        <v>80</v>
      </c>
      <c r="CX585" s="14">
        <f t="shared" si="450"/>
        <v>2</v>
      </c>
      <c r="CY585" s="14">
        <f t="shared" si="451"/>
        <v>7</v>
      </c>
      <c r="CZ585" s="14">
        <f t="shared" si="452"/>
        <v>7</v>
      </c>
      <c r="DA585" s="14">
        <f t="shared" si="453"/>
        <v>2074027</v>
      </c>
      <c r="DB585" s="13" t="str">
        <f t="shared" si="454"/>
        <v>135级守护灵橙色-项链</v>
      </c>
      <c r="DC585" s="14">
        <f t="shared" si="455"/>
        <v>2</v>
      </c>
      <c r="DD585" s="14">
        <f t="shared" si="456"/>
        <v>4</v>
      </c>
      <c r="DE585" s="14">
        <f t="shared" si="457"/>
        <v>110</v>
      </c>
      <c r="DF585" s="14">
        <f t="shared" si="458"/>
        <v>110</v>
      </c>
      <c r="DG585" s="14">
        <f t="shared" si="459"/>
        <v>7</v>
      </c>
      <c r="DH585" s="14" t="str">
        <f t="shared" si="460"/>
        <v/>
      </c>
      <c r="DI585" s="14">
        <f t="shared" si="461"/>
        <v>287</v>
      </c>
      <c r="DJ585" s="14">
        <f t="shared" si="462"/>
        <v>494</v>
      </c>
      <c r="DK585" s="14">
        <f t="shared" si="463"/>
        <v>310</v>
      </c>
      <c r="DL585" s="14">
        <f t="shared" si="464"/>
        <v>0</v>
      </c>
      <c r="DM585" s="14">
        <f t="shared" si="465"/>
        <v>25.5</v>
      </c>
      <c r="DN585" s="14">
        <f t="shared" si="466"/>
        <v>16</v>
      </c>
      <c r="DO585" s="14">
        <f t="shared" si="467"/>
        <v>0</v>
      </c>
      <c r="DP585" s="14">
        <f t="shared" si="468"/>
        <v>28</v>
      </c>
      <c r="DQ585" s="14">
        <f t="shared" si="469"/>
        <v>2</v>
      </c>
      <c r="DR585" s="14">
        <f t="shared" si="470"/>
        <v>27</v>
      </c>
    </row>
    <row r="586" spans="100:122" ht="16.5" x14ac:dyDescent="0.2">
      <c r="CV586" s="13">
        <v>582</v>
      </c>
      <c r="CW586" s="14">
        <f t="shared" si="449"/>
        <v>80</v>
      </c>
      <c r="CX586" s="14">
        <f t="shared" si="450"/>
        <v>2</v>
      </c>
      <c r="CY586" s="14">
        <f t="shared" si="451"/>
        <v>8</v>
      </c>
      <c r="CZ586" s="14">
        <f t="shared" si="452"/>
        <v>7</v>
      </c>
      <c r="DA586" s="14">
        <f t="shared" si="453"/>
        <v>2074028</v>
      </c>
      <c r="DB586" s="13" t="str">
        <f t="shared" si="454"/>
        <v>135级守护灵橙色-戒指</v>
      </c>
      <c r="DC586" s="14">
        <f t="shared" si="455"/>
        <v>2</v>
      </c>
      <c r="DD586" s="14">
        <f t="shared" si="456"/>
        <v>4</v>
      </c>
      <c r="DE586" s="14">
        <f t="shared" si="457"/>
        <v>110</v>
      </c>
      <c r="DF586" s="14">
        <f t="shared" si="458"/>
        <v>110</v>
      </c>
      <c r="DG586" s="14">
        <f t="shared" si="459"/>
        <v>8</v>
      </c>
      <c r="DH586" s="14" t="str">
        <f t="shared" si="460"/>
        <v/>
      </c>
      <c r="DI586" s="14">
        <f t="shared" si="461"/>
        <v>445</v>
      </c>
      <c r="DJ586" s="14">
        <f t="shared" si="462"/>
        <v>494</v>
      </c>
      <c r="DK586" s="14">
        <f t="shared" si="463"/>
        <v>0</v>
      </c>
      <c r="DL586" s="14">
        <f t="shared" si="464"/>
        <v>6175</v>
      </c>
      <c r="DM586" s="14">
        <f t="shared" si="465"/>
        <v>25.5</v>
      </c>
      <c r="DN586" s="14">
        <f t="shared" si="466"/>
        <v>0</v>
      </c>
      <c r="DO586" s="14">
        <f t="shared" si="467"/>
        <v>318.13</v>
      </c>
      <c r="DP586" s="14">
        <f t="shared" si="468"/>
        <v>28</v>
      </c>
      <c r="DQ586" s="14">
        <f t="shared" si="469"/>
        <v>2</v>
      </c>
      <c r="DR586" s="14">
        <f t="shared" si="470"/>
        <v>27</v>
      </c>
    </row>
    <row r="587" spans="100:122" ht="16.5" x14ac:dyDescent="0.2">
      <c r="CV587" s="13">
        <v>583</v>
      </c>
      <c r="CW587" s="14">
        <f t="shared" si="449"/>
        <v>81</v>
      </c>
      <c r="CX587" s="14">
        <f t="shared" si="450"/>
        <v>3</v>
      </c>
      <c r="CY587" s="14">
        <f t="shared" si="451"/>
        <v>1</v>
      </c>
      <c r="CZ587" s="14">
        <f t="shared" si="452"/>
        <v>7</v>
      </c>
      <c r="DA587" s="14">
        <f t="shared" si="453"/>
        <v>2074031</v>
      </c>
      <c r="DB587" s="13" t="str">
        <f t="shared" si="454"/>
        <v>135级寄灵人橙色套1-武器</v>
      </c>
      <c r="DC587" s="14">
        <f t="shared" si="455"/>
        <v>1</v>
      </c>
      <c r="DD587" s="14">
        <f t="shared" si="456"/>
        <v>4</v>
      </c>
      <c r="DE587" s="14">
        <f t="shared" si="457"/>
        <v>135</v>
      </c>
      <c r="DF587" s="14">
        <f t="shared" si="458"/>
        <v>135</v>
      </c>
      <c r="DG587" s="14">
        <f t="shared" si="459"/>
        <v>1</v>
      </c>
      <c r="DH587" s="14">
        <f t="shared" si="460"/>
        <v>1071</v>
      </c>
      <c r="DI587" s="14">
        <f t="shared" si="461"/>
        <v>963</v>
      </c>
      <c r="DJ587" s="14">
        <f t="shared" si="462"/>
        <v>1881</v>
      </c>
      <c r="DK587" s="14">
        <f t="shared" si="463"/>
        <v>0</v>
      </c>
      <c r="DL587" s="14">
        <f t="shared" si="464"/>
        <v>0</v>
      </c>
      <c r="DM587" s="14">
        <f t="shared" si="465"/>
        <v>128.4</v>
      </c>
      <c r="DN587" s="14">
        <f t="shared" si="466"/>
        <v>0</v>
      </c>
      <c r="DO587" s="14">
        <f t="shared" si="467"/>
        <v>0</v>
      </c>
      <c r="DP587" s="14">
        <f t="shared" si="468"/>
        <v>28</v>
      </c>
      <c r="DQ587" s="14">
        <f t="shared" si="469"/>
        <v>2</v>
      </c>
      <c r="DR587" s="14">
        <f t="shared" si="470"/>
        <v>17</v>
      </c>
    </row>
    <row r="588" spans="100:122" ht="16.5" x14ac:dyDescent="0.2">
      <c r="CV588" s="13">
        <v>584</v>
      </c>
      <c r="CW588" s="14">
        <f t="shared" si="449"/>
        <v>81</v>
      </c>
      <c r="CX588" s="14">
        <f t="shared" si="450"/>
        <v>3</v>
      </c>
      <c r="CY588" s="14">
        <f t="shared" si="451"/>
        <v>2</v>
      </c>
      <c r="CZ588" s="14">
        <f t="shared" si="452"/>
        <v>7</v>
      </c>
      <c r="DA588" s="14">
        <f t="shared" si="453"/>
        <v>2074032</v>
      </c>
      <c r="DB588" s="13" t="str">
        <f t="shared" si="454"/>
        <v>135级寄灵人橙色套1-头盔</v>
      </c>
      <c r="DC588" s="14">
        <f t="shared" si="455"/>
        <v>1</v>
      </c>
      <c r="DD588" s="14">
        <f t="shared" si="456"/>
        <v>4</v>
      </c>
      <c r="DE588" s="14">
        <f t="shared" si="457"/>
        <v>135</v>
      </c>
      <c r="DF588" s="14">
        <f t="shared" si="458"/>
        <v>135</v>
      </c>
      <c r="DG588" s="14">
        <f t="shared" si="459"/>
        <v>2</v>
      </c>
      <c r="DH588" s="14">
        <f t="shared" si="460"/>
        <v>1071</v>
      </c>
      <c r="DI588" s="14">
        <f t="shared" si="461"/>
        <v>481</v>
      </c>
      <c r="DJ588" s="14">
        <f t="shared" si="462"/>
        <v>0</v>
      </c>
      <c r="DK588" s="14">
        <f t="shared" si="463"/>
        <v>471</v>
      </c>
      <c r="DL588" s="14">
        <f t="shared" si="464"/>
        <v>0</v>
      </c>
      <c r="DM588" s="14">
        <f t="shared" si="465"/>
        <v>0</v>
      </c>
      <c r="DN588" s="14">
        <f t="shared" si="466"/>
        <v>32.1</v>
      </c>
      <c r="DO588" s="14">
        <f t="shared" si="467"/>
        <v>0</v>
      </c>
      <c r="DP588" s="14">
        <f t="shared" si="468"/>
        <v>28</v>
      </c>
      <c r="DQ588" s="14">
        <f t="shared" si="469"/>
        <v>2</v>
      </c>
      <c r="DR588" s="14">
        <f t="shared" si="470"/>
        <v>17</v>
      </c>
    </row>
    <row r="589" spans="100:122" ht="16.5" x14ac:dyDescent="0.2">
      <c r="CV589" s="13">
        <v>585</v>
      </c>
      <c r="CW589" s="14">
        <f t="shared" si="449"/>
        <v>81</v>
      </c>
      <c r="CX589" s="14">
        <f t="shared" si="450"/>
        <v>3</v>
      </c>
      <c r="CY589" s="14">
        <f t="shared" si="451"/>
        <v>3</v>
      </c>
      <c r="CZ589" s="14">
        <f t="shared" si="452"/>
        <v>7</v>
      </c>
      <c r="DA589" s="14">
        <f t="shared" si="453"/>
        <v>2074033</v>
      </c>
      <c r="DB589" s="13" t="str">
        <f t="shared" si="454"/>
        <v>135级寄灵人橙色套1-肩甲</v>
      </c>
      <c r="DC589" s="14">
        <f t="shared" si="455"/>
        <v>1</v>
      </c>
      <c r="DD589" s="14">
        <f t="shared" si="456"/>
        <v>4</v>
      </c>
      <c r="DE589" s="14">
        <f t="shared" si="457"/>
        <v>135</v>
      </c>
      <c r="DF589" s="14">
        <f t="shared" si="458"/>
        <v>135</v>
      </c>
      <c r="DG589" s="14">
        <f t="shared" si="459"/>
        <v>3</v>
      </c>
      <c r="DH589" s="14">
        <f t="shared" si="460"/>
        <v>1071</v>
      </c>
      <c r="DI589" s="14">
        <f t="shared" si="461"/>
        <v>481</v>
      </c>
      <c r="DJ589" s="14">
        <f t="shared" si="462"/>
        <v>0</v>
      </c>
      <c r="DK589" s="14">
        <f t="shared" si="463"/>
        <v>236</v>
      </c>
      <c r="DL589" s="14">
        <f t="shared" si="464"/>
        <v>2353</v>
      </c>
      <c r="DM589" s="14">
        <f t="shared" si="465"/>
        <v>0</v>
      </c>
      <c r="DN589" s="14">
        <f t="shared" si="466"/>
        <v>16.05</v>
      </c>
      <c r="DO589" s="14">
        <f t="shared" si="467"/>
        <v>160.43</v>
      </c>
      <c r="DP589" s="14">
        <f t="shared" si="468"/>
        <v>28</v>
      </c>
      <c r="DQ589" s="14">
        <f t="shared" si="469"/>
        <v>2</v>
      </c>
      <c r="DR589" s="14">
        <f t="shared" si="470"/>
        <v>17</v>
      </c>
    </row>
    <row r="590" spans="100:122" ht="16.5" x14ac:dyDescent="0.2">
      <c r="CV590" s="13">
        <v>586</v>
      </c>
      <c r="CW590" s="14">
        <f t="shared" si="449"/>
        <v>81</v>
      </c>
      <c r="CX590" s="14">
        <f t="shared" si="450"/>
        <v>3</v>
      </c>
      <c r="CY590" s="14">
        <f t="shared" si="451"/>
        <v>4</v>
      </c>
      <c r="CZ590" s="14">
        <f t="shared" si="452"/>
        <v>7</v>
      </c>
      <c r="DA590" s="14">
        <f t="shared" si="453"/>
        <v>2074037</v>
      </c>
      <c r="DB590" s="13" t="str">
        <f t="shared" si="454"/>
        <v>135级寄灵人橙色套1-项链</v>
      </c>
      <c r="DC590" s="14">
        <f t="shared" si="455"/>
        <v>1</v>
      </c>
      <c r="DD590" s="14">
        <f t="shared" si="456"/>
        <v>4</v>
      </c>
      <c r="DE590" s="14">
        <f t="shared" si="457"/>
        <v>135</v>
      </c>
      <c r="DF590" s="14">
        <f t="shared" si="458"/>
        <v>135</v>
      </c>
      <c r="DG590" s="14">
        <f t="shared" si="459"/>
        <v>7</v>
      </c>
      <c r="DH590" s="14">
        <f t="shared" si="460"/>
        <v>1071</v>
      </c>
      <c r="DI590" s="14">
        <f t="shared" si="461"/>
        <v>722</v>
      </c>
      <c r="DJ590" s="14">
        <f t="shared" si="462"/>
        <v>627</v>
      </c>
      <c r="DK590" s="14">
        <f t="shared" si="463"/>
        <v>393</v>
      </c>
      <c r="DL590" s="14">
        <f t="shared" si="464"/>
        <v>0</v>
      </c>
      <c r="DM590" s="14">
        <f t="shared" si="465"/>
        <v>42.8</v>
      </c>
      <c r="DN590" s="14">
        <f t="shared" si="466"/>
        <v>26.75</v>
      </c>
      <c r="DO590" s="14">
        <f t="shared" si="467"/>
        <v>0</v>
      </c>
      <c r="DP590" s="14">
        <f t="shared" si="468"/>
        <v>28</v>
      </c>
      <c r="DQ590" s="14">
        <f t="shared" si="469"/>
        <v>2</v>
      </c>
      <c r="DR590" s="14">
        <f t="shared" si="470"/>
        <v>17</v>
      </c>
    </row>
    <row r="591" spans="100:122" ht="16.5" x14ac:dyDescent="0.2">
      <c r="CV591" s="13">
        <v>587</v>
      </c>
      <c r="CW591" s="14">
        <f t="shared" si="449"/>
        <v>81</v>
      </c>
      <c r="CX591" s="14">
        <f t="shared" si="450"/>
        <v>3</v>
      </c>
      <c r="CY591" s="14">
        <f t="shared" si="451"/>
        <v>5</v>
      </c>
      <c r="CZ591" s="14">
        <f t="shared" si="452"/>
        <v>7</v>
      </c>
      <c r="DA591" s="14">
        <f t="shared" si="453"/>
        <v>2074038</v>
      </c>
      <c r="DB591" s="13" t="str">
        <f t="shared" si="454"/>
        <v>135级寄灵人橙色套1-戒指</v>
      </c>
      <c r="DC591" s="14">
        <f t="shared" si="455"/>
        <v>1</v>
      </c>
      <c r="DD591" s="14">
        <f t="shared" si="456"/>
        <v>4</v>
      </c>
      <c r="DE591" s="14">
        <f t="shared" si="457"/>
        <v>135</v>
      </c>
      <c r="DF591" s="14">
        <f t="shared" si="458"/>
        <v>135</v>
      </c>
      <c r="DG591" s="14">
        <f t="shared" si="459"/>
        <v>8</v>
      </c>
      <c r="DH591" s="14">
        <f t="shared" si="460"/>
        <v>1071</v>
      </c>
      <c r="DI591" s="14">
        <f t="shared" si="461"/>
        <v>722</v>
      </c>
      <c r="DJ591" s="14">
        <f t="shared" si="462"/>
        <v>627</v>
      </c>
      <c r="DK591" s="14">
        <f t="shared" si="463"/>
        <v>0</v>
      </c>
      <c r="DL591" s="14">
        <f t="shared" si="464"/>
        <v>3921</v>
      </c>
      <c r="DM591" s="14">
        <f t="shared" si="465"/>
        <v>42.8</v>
      </c>
      <c r="DN591" s="14">
        <f t="shared" si="466"/>
        <v>0</v>
      </c>
      <c r="DO591" s="14">
        <f t="shared" si="467"/>
        <v>267.38</v>
      </c>
      <c r="DP591" s="14">
        <f t="shared" si="468"/>
        <v>28</v>
      </c>
      <c r="DQ591" s="14">
        <f t="shared" si="469"/>
        <v>2</v>
      </c>
      <c r="DR591" s="14">
        <f t="shared" si="470"/>
        <v>17</v>
      </c>
    </row>
    <row r="592" spans="100:122" ht="16.5" x14ac:dyDescent="0.2">
      <c r="CV592" s="13">
        <v>588</v>
      </c>
      <c r="CW592" s="14">
        <f t="shared" si="449"/>
        <v>82</v>
      </c>
      <c r="CX592" s="14">
        <f t="shared" si="450"/>
        <v>4</v>
      </c>
      <c r="CY592" s="14">
        <f t="shared" si="451"/>
        <v>1</v>
      </c>
      <c r="CZ592" s="14">
        <f t="shared" si="452"/>
        <v>7</v>
      </c>
      <c r="DA592" s="14">
        <f t="shared" si="453"/>
        <v>2074041</v>
      </c>
      <c r="DB592" s="13" t="str">
        <f t="shared" si="454"/>
        <v>135级守护灵橙色套1-武器</v>
      </c>
      <c r="DC592" s="14">
        <f t="shared" si="455"/>
        <v>2</v>
      </c>
      <c r="DD592" s="14">
        <f t="shared" si="456"/>
        <v>4</v>
      </c>
      <c r="DE592" s="14">
        <f t="shared" si="457"/>
        <v>110</v>
      </c>
      <c r="DF592" s="14">
        <f t="shared" si="458"/>
        <v>110</v>
      </c>
      <c r="DG592" s="14">
        <f t="shared" si="459"/>
        <v>1</v>
      </c>
      <c r="DH592" s="14">
        <f t="shared" si="460"/>
        <v>2071</v>
      </c>
      <c r="DI592" s="14">
        <f t="shared" si="461"/>
        <v>573</v>
      </c>
      <c r="DJ592" s="14">
        <f t="shared" si="462"/>
        <v>1482</v>
      </c>
      <c r="DK592" s="14">
        <f t="shared" si="463"/>
        <v>0</v>
      </c>
      <c r="DL592" s="14">
        <f t="shared" si="464"/>
        <v>0</v>
      </c>
      <c r="DM592" s="14">
        <f t="shared" si="465"/>
        <v>76.5</v>
      </c>
      <c r="DN592" s="14">
        <f t="shared" si="466"/>
        <v>0</v>
      </c>
      <c r="DO592" s="14">
        <f t="shared" si="467"/>
        <v>0</v>
      </c>
      <c r="DP592" s="14">
        <f t="shared" si="468"/>
        <v>28</v>
      </c>
      <c r="DQ592" s="14">
        <f t="shared" si="469"/>
        <v>2</v>
      </c>
      <c r="DR592" s="14">
        <f t="shared" si="470"/>
        <v>27</v>
      </c>
    </row>
    <row r="593" spans="100:122" ht="16.5" x14ac:dyDescent="0.2">
      <c r="CV593" s="13">
        <v>589</v>
      </c>
      <c r="CW593" s="14">
        <f t="shared" si="449"/>
        <v>82</v>
      </c>
      <c r="CX593" s="14">
        <f t="shared" si="450"/>
        <v>4</v>
      </c>
      <c r="CY593" s="14">
        <f t="shared" si="451"/>
        <v>2</v>
      </c>
      <c r="CZ593" s="14">
        <f t="shared" si="452"/>
        <v>7</v>
      </c>
      <c r="DA593" s="14">
        <f t="shared" si="453"/>
        <v>2074042</v>
      </c>
      <c r="DB593" s="13" t="str">
        <f t="shared" si="454"/>
        <v>135级守护灵橙色套1-头盔</v>
      </c>
      <c r="DC593" s="14">
        <f t="shared" si="455"/>
        <v>2</v>
      </c>
      <c r="DD593" s="14">
        <f t="shared" si="456"/>
        <v>4</v>
      </c>
      <c r="DE593" s="14">
        <f t="shared" si="457"/>
        <v>110</v>
      </c>
      <c r="DF593" s="14">
        <f t="shared" si="458"/>
        <v>110</v>
      </c>
      <c r="DG593" s="14">
        <f t="shared" si="459"/>
        <v>2</v>
      </c>
      <c r="DH593" s="14">
        <f t="shared" si="460"/>
        <v>2071</v>
      </c>
      <c r="DI593" s="14">
        <f t="shared" si="461"/>
        <v>288</v>
      </c>
      <c r="DJ593" s="14">
        <f t="shared" si="462"/>
        <v>0</v>
      </c>
      <c r="DK593" s="14">
        <f t="shared" si="463"/>
        <v>372</v>
      </c>
      <c r="DL593" s="14">
        <f t="shared" si="464"/>
        <v>0</v>
      </c>
      <c r="DM593" s="14">
        <f t="shared" si="465"/>
        <v>0</v>
      </c>
      <c r="DN593" s="14">
        <f t="shared" si="466"/>
        <v>19.2</v>
      </c>
      <c r="DO593" s="14">
        <f t="shared" si="467"/>
        <v>0</v>
      </c>
      <c r="DP593" s="14">
        <f t="shared" si="468"/>
        <v>28</v>
      </c>
      <c r="DQ593" s="14">
        <f t="shared" si="469"/>
        <v>2</v>
      </c>
      <c r="DR593" s="14">
        <f t="shared" si="470"/>
        <v>27</v>
      </c>
    </row>
    <row r="594" spans="100:122" ht="16.5" x14ac:dyDescent="0.2">
      <c r="CV594" s="13">
        <v>590</v>
      </c>
      <c r="CW594" s="14">
        <f t="shared" si="449"/>
        <v>82</v>
      </c>
      <c r="CX594" s="14">
        <f t="shared" si="450"/>
        <v>4</v>
      </c>
      <c r="CY594" s="14">
        <f t="shared" si="451"/>
        <v>3</v>
      </c>
      <c r="CZ594" s="14">
        <f t="shared" si="452"/>
        <v>7</v>
      </c>
      <c r="DA594" s="14">
        <f t="shared" si="453"/>
        <v>2074043</v>
      </c>
      <c r="DB594" s="13" t="str">
        <f t="shared" si="454"/>
        <v>135级守护灵橙色套1-肩甲</v>
      </c>
      <c r="DC594" s="14">
        <f t="shared" si="455"/>
        <v>2</v>
      </c>
      <c r="DD594" s="14">
        <f t="shared" si="456"/>
        <v>4</v>
      </c>
      <c r="DE594" s="14">
        <f t="shared" si="457"/>
        <v>110</v>
      </c>
      <c r="DF594" s="14">
        <f t="shared" si="458"/>
        <v>110</v>
      </c>
      <c r="DG594" s="14">
        <f t="shared" si="459"/>
        <v>3</v>
      </c>
      <c r="DH594" s="14">
        <f t="shared" si="460"/>
        <v>2071</v>
      </c>
      <c r="DI594" s="14">
        <f t="shared" si="461"/>
        <v>430</v>
      </c>
      <c r="DJ594" s="14">
        <f t="shared" si="462"/>
        <v>0</v>
      </c>
      <c r="DK594" s="14">
        <f t="shared" si="463"/>
        <v>186</v>
      </c>
      <c r="DL594" s="14">
        <f t="shared" si="464"/>
        <v>3705</v>
      </c>
      <c r="DM594" s="14">
        <f t="shared" si="465"/>
        <v>0</v>
      </c>
      <c r="DN594" s="14">
        <f t="shared" si="466"/>
        <v>9.6</v>
      </c>
      <c r="DO594" s="14">
        <f t="shared" si="467"/>
        <v>190.88</v>
      </c>
      <c r="DP594" s="14">
        <f t="shared" si="468"/>
        <v>28</v>
      </c>
      <c r="DQ594" s="14">
        <f t="shared" si="469"/>
        <v>2</v>
      </c>
      <c r="DR594" s="14">
        <f t="shared" si="470"/>
        <v>27</v>
      </c>
    </row>
    <row r="595" spans="100:122" ht="16.5" x14ac:dyDescent="0.2">
      <c r="CV595" s="13">
        <v>591</v>
      </c>
      <c r="CW595" s="14">
        <f t="shared" si="449"/>
        <v>82</v>
      </c>
      <c r="CX595" s="14">
        <f t="shared" si="450"/>
        <v>4</v>
      </c>
      <c r="CY595" s="14">
        <f t="shared" si="451"/>
        <v>4</v>
      </c>
      <c r="CZ595" s="14">
        <f t="shared" si="452"/>
        <v>7</v>
      </c>
      <c r="DA595" s="14">
        <f t="shared" si="453"/>
        <v>2074047</v>
      </c>
      <c r="DB595" s="13" t="str">
        <f t="shared" si="454"/>
        <v>135级守护灵橙色套1-项链</v>
      </c>
      <c r="DC595" s="14">
        <f t="shared" si="455"/>
        <v>2</v>
      </c>
      <c r="DD595" s="14">
        <f t="shared" si="456"/>
        <v>4</v>
      </c>
      <c r="DE595" s="14">
        <f t="shared" si="457"/>
        <v>110</v>
      </c>
      <c r="DF595" s="14">
        <f t="shared" si="458"/>
        <v>110</v>
      </c>
      <c r="DG595" s="14">
        <f t="shared" si="459"/>
        <v>7</v>
      </c>
      <c r="DH595" s="14">
        <f t="shared" si="460"/>
        <v>2071</v>
      </c>
      <c r="DI595" s="14">
        <f t="shared" si="461"/>
        <v>431</v>
      </c>
      <c r="DJ595" s="14">
        <f t="shared" si="462"/>
        <v>494</v>
      </c>
      <c r="DK595" s="14">
        <f t="shared" si="463"/>
        <v>310</v>
      </c>
      <c r="DL595" s="14">
        <f t="shared" si="464"/>
        <v>0</v>
      </c>
      <c r="DM595" s="14">
        <f t="shared" si="465"/>
        <v>25.5</v>
      </c>
      <c r="DN595" s="14">
        <f t="shared" si="466"/>
        <v>16</v>
      </c>
      <c r="DO595" s="14">
        <f t="shared" si="467"/>
        <v>0</v>
      </c>
      <c r="DP595" s="14">
        <f t="shared" si="468"/>
        <v>28</v>
      </c>
      <c r="DQ595" s="14">
        <f t="shared" si="469"/>
        <v>2</v>
      </c>
      <c r="DR595" s="14">
        <f t="shared" si="470"/>
        <v>27</v>
      </c>
    </row>
    <row r="596" spans="100:122" ht="16.5" x14ac:dyDescent="0.2">
      <c r="CV596" s="13">
        <v>592</v>
      </c>
      <c r="CW596" s="14">
        <f t="shared" si="449"/>
        <v>82</v>
      </c>
      <c r="CX596" s="14">
        <f t="shared" si="450"/>
        <v>4</v>
      </c>
      <c r="CY596" s="14">
        <f t="shared" si="451"/>
        <v>5</v>
      </c>
      <c r="CZ596" s="14">
        <f t="shared" si="452"/>
        <v>7</v>
      </c>
      <c r="DA596" s="14">
        <f t="shared" si="453"/>
        <v>2074048</v>
      </c>
      <c r="DB596" s="13" t="str">
        <f t="shared" si="454"/>
        <v>135级守护灵橙色套1-戒指</v>
      </c>
      <c r="DC596" s="14">
        <f t="shared" si="455"/>
        <v>2</v>
      </c>
      <c r="DD596" s="14">
        <f t="shared" si="456"/>
        <v>4</v>
      </c>
      <c r="DE596" s="14">
        <f t="shared" si="457"/>
        <v>110</v>
      </c>
      <c r="DF596" s="14">
        <f t="shared" si="458"/>
        <v>110</v>
      </c>
      <c r="DG596" s="14">
        <f t="shared" si="459"/>
        <v>8</v>
      </c>
      <c r="DH596" s="14">
        <f t="shared" si="460"/>
        <v>2071</v>
      </c>
      <c r="DI596" s="14">
        <f t="shared" si="461"/>
        <v>668</v>
      </c>
      <c r="DJ596" s="14">
        <f t="shared" si="462"/>
        <v>494</v>
      </c>
      <c r="DK596" s="14">
        <f t="shared" si="463"/>
        <v>0</v>
      </c>
      <c r="DL596" s="14">
        <f t="shared" si="464"/>
        <v>6175</v>
      </c>
      <c r="DM596" s="14">
        <f t="shared" si="465"/>
        <v>25.5</v>
      </c>
      <c r="DN596" s="14">
        <f t="shared" si="466"/>
        <v>0</v>
      </c>
      <c r="DO596" s="14">
        <f t="shared" si="467"/>
        <v>318.13</v>
      </c>
      <c r="DP596" s="14">
        <f t="shared" si="468"/>
        <v>28</v>
      </c>
      <c r="DQ596" s="14">
        <f t="shared" si="469"/>
        <v>2</v>
      </c>
      <c r="DR596" s="14">
        <f t="shared" si="470"/>
        <v>27</v>
      </c>
    </row>
    <row r="597" spans="100:122" ht="16.5" x14ac:dyDescent="0.2">
      <c r="CV597" s="13">
        <v>593</v>
      </c>
      <c r="CW597" s="14">
        <f t="shared" ref="CW597:CW620" si="471">MATCH(CV597-1,$CK$5:$CK$91,1)</f>
        <v>83</v>
      </c>
      <c r="CX597" s="14">
        <f t="shared" ref="CX597:CX620" si="472">INDEX($CF$6:$CF$91,CW597)</f>
        <v>5</v>
      </c>
      <c r="CY597" s="14">
        <f t="shared" ref="CY597:CY620" si="473">CV597-INDEX($CK$5:$CK$91,CW597)</f>
        <v>1</v>
      </c>
      <c r="CZ597" s="14">
        <f t="shared" ref="CZ597:CZ620" si="474">INDEX($CB$6:$CB$91,CW597)</f>
        <v>7</v>
      </c>
      <c r="DA597" s="14">
        <f t="shared" ref="DA597:DA620" si="475">INDEX($CG$6:$CG$91,CW597)+DG597</f>
        <v>2074051</v>
      </c>
      <c r="DB597" s="13" t="str">
        <f t="shared" ref="DB597:DB620" si="476">INDEX($CH$6:$CH$91,CW597)&amp;"-"&amp;INDEX($CL$3:$CS$3,DG597)</f>
        <v>135级寄灵人橙色套2-武器</v>
      </c>
      <c r="DC597" s="14">
        <f t="shared" ref="DC597:DC620" si="477">INDEX($CE$6:$CE$91,CW597)</f>
        <v>1</v>
      </c>
      <c r="DD597" s="14">
        <f t="shared" ref="DD597:DD620" si="478">INDEX($CD$6:$CD$91,CW597)</f>
        <v>4</v>
      </c>
      <c r="DE597" s="14">
        <f t="shared" ref="DE597:DE620" si="479">INDEX($E$5:$E$18,(DC597-1)*6+CZ597)</f>
        <v>135</v>
      </c>
      <c r="DF597" s="14">
        <f t="shared" ref="DF597:DF620" si="480">INDEX($E$5:$E$18,(DC597-1)*6+CZ597)</f>
        <v>135</v>
      </c>
      <c r="DG597" s="14">
        <f t="shared" ref="DG597:DG620" si="481">INDEX($CL$6:$CS$91,CW597,CY597)</f>
        <v>1</v>
      </c>
      <c r="DH597" s="14">
        <f t="shared" ref="DH597:DH620" si="482">IF(INDEX($CI$6:$CI$91,CW597)&gt;0,INDEX($CI$6:$CI$91,CW597),"")</f>
        <v>1072</v>
      </c>
      <c r="DI597" s="14">
        <f t="shared" ref="DI597:DI620" si="483">INT(SUMPRODUCT($DM$3:$DO$3,DM597:DO597)*IF(DH597="",1,1.5))</f>
        <v>963</v>
      </c>
      <c r="DJ597" s="14">
        <f t="shared" ref="DJ597:DJ620" si="484">ROUND(INDEX(M$5:M$18,($DC597-1)*6+$CZ597)*INDEX(AH$5:AH$12,$DG597)*INDEX($AQ$5:$AQ$8,$DD597),0)</f>
        <v>1881</v>
      </c>
      <c r="DK597" s="14">
        <f t="shared" ref="DK597:DK620" si="485">ROUND(INDEX(N$5:N$18,($DC597-1)*6+$CZ597)*INDEX(AI$5:AI$12,$DG597)*INDEX($AQ$5:$AQ$8,$DD597),0)</f>
        <v>0</v>
      </c>
      <c r="DL597" s="14">
        <f t="shared" ref="DL597:DL620" si="486">ROUND(INDEX(O$5:O$18,($DC597-1)*6+$CZ597)*INDEX(AJ$5:AJ$12,$DG597)*INDEX($AQ$5:$AQ$8,$DD597),0)</f>
        <v>0</v>
      </c>
      <c r="DM597" s="14">
        <f t="shared" ref="DM597:DM620" si="487">ROUND(INDEX(S$5:S$18,($DC597-1)*6+$CZ597)*INDEX(AH$5:AH$12,$DG597) * INDEX($AQ$5:$AQ$8,$DD597),2)</f>
        <v>128.4</v>
      </c>
      <c r="DN597" s="14">
        <f t="shared" ref="DN597:DN620" si="488">ROUND(INDEX(T$5:T$18,($DC597-1)*6+$CZ597)*INDEX(AI$5:AI$12,$DG597) * INDEX($AQ$5:$AQ$8,$DD597),2)</f>
        <v>0</v>
      </c>
      <c r="DO597" s="14">
        <f t="shared" ref="DO597:DO620" si="489">ROUND(INDEX(U$5:U$18,($DC597-1)*6+$CZ597)*INDEX(AJ$5:AJ$12,$DG597) * INDEX($AQ$5:$AQ$8,$DD597),2)</f>
        <v>0</v>
      </c>
      <c r="DP597" s="14">
        <f t="shared" ref="DP597:DP620" si="490">(CZ597-1)*4+DD597</f>
        <v>28</v>
      </c>
      <c r="DQ597" s="14">
        <f t="shared" ref="DQ597:DQ620" si="491">INDEX($BV$5:$BY$16,CZ597,DD597)</f>
        <v>2</v>
      </c>
      <c r="DR597" s="14">
        <f t="shared" ref="DR597:DR620" si="492">DC597*10+CZ597</f>
        <v>17</v>
      </c>
    </row>
    <row r="598" spans="100:122" ht="16.5" x14ac:dyDescent="0.2">
      <c r="CV598" s="13">
        <v>594</v>
      </c>
      <c r="CW598" s="14">
        <f t="shared" si="471"/>
        <v>83</v>
      </c>
      <c r="CX598" s="14">
        <f t="shared" si="472"/>
        <v>5</v>
      </c>
      <c r="CY598" s="14">
        <f t="shared" si="473"/>
        <v>2</v>
      </c>
      <c r="CZ598" s="14">
        <f t="shared" si="474"/>
        <v>7</v>
      </c>
      <c r="DA598" s="14">
        <f t="shared" si="475"/>
        <v>2074052</v>
      </c>
      <c r="DB598" s="13" t="str">
        <f t="shared" si="476"/>
        <v>135级寄灵人橙色套2-头盔</v>
      </c>
      <c r="DC598" s="14">
        <f t="shared" si="477"/>
        <v>1</v>
      </c>
      <c r="DD598" s="14">
        <f t="shared" si="478"/>
        <v>4</v>
      </c>
      <c r="DE598" s="14">
        <f t="shared" si="479"/>
        <v>135</v>
      </c>
      <c r="DF598" s="14">
        <f t="shared" si="480"/>
        <v>135</v>
      </c>
      <c r="DG598" s="14">
        <f t="shared" si="481"/>
        <v>2</v>
      </c>
      <c r="DH598" s="14">
        <f t="shared" si="482"/>
        <v>1072</v>
      </c>
      <c r="DI598" s="14">
        <f t="shared" si="483"/>
        <v>481</v>
      </c>
      <c r="DJ598" s="14">
        <f t="shared" si="484"/>
        <v>0</v>
      </c>
      <c r="DK598" s="14">
        <f t="shared" si="485"/>
        <v>471</v>
      </c>
      <c r="DL598" s="14">
        <f t="shared" si="486"/>
        <v>0</v>
      </c>
      <c r="DM598" s="14">
        <f t="shared" si="487"/>
        <v>0</v>
      </c>
      <c r="DN598" s="14">
        <f t="shared" si="488"/>
        <v>32.1</v>
      </c>
      <c r="DO598" s="14">
        <f t="shared" si="489"/>
        <v>0</v>
      </c>
      <c r="DP598" s="14">
        <f t="shared" si="490"/>
        <v>28</v>
      </c>
      <c r="DQ598" s="14">
        <f t="shared" si="491"/>
        <v>2</v>
      </c>
      <c r="DR598" s="14">
        <f t="shared" si="492"/>
        <v>17</v>
      </c>
    </row>
    <row r="599" spans="100:122" ht="16.5" x14ac:dyDescent="0.2">
      <c r="CV599" s="13">
        <v>595</v>
      </c>
      <c r="CW599" s="14">
        <f t="shared" si="471"/>
        <v>83</v>
      </c>
      <c r="CX599" s="14">
        <f t="shared" si="472"/>
        <v>5</v>
      </c>
      <c r="CY599" s="14">
        <f t="shared" si="473"/>
        <v>3</v>
      </c>
      <c r="CZ599" s="14">
        <f t="shared" si="474"/>
        <v>7</v>
      </c>
      <c r="DA599" s="14">
        <f t="shared" si="475"/>
        <v>2074053</v>
      </c>
      <c r="DB599" s="13" t="str">
        <f t="shared" si="476"/>
        <v>135级寄灵人橙色套2-肩甲</v>
      </c>
      <c r="DC599" s="14">
        <f t="shared" si="477"/>
        <v>1</v>
      </c>
      <c r="DD599" s="14">
        <f t="shared" si="478"/>
        <v>4</v>
      </c>
      <c r="DE599" s="14">
        <f t="shared" si="479"/>
        <v>135</v>
      </c>
      <c r="DF599" s="14">
        <f t="shared" si="480"/>
        <v>135</v>
      </c>
      <c r="DG599" s="14">
        <f t="shared" si="481"/>
        <v>3</v>
      </c>
      <c r="DH599" s="14">
        <f t="shared" si="482"/>
        <v>1072</v>
      </c>
      <c r="DI599" s="14">
        <f t="shared" si="483"/>
        <v>481</v>
      </c>
      <c r="DJ599" s="14">
        <f t="shared" si="484"/>
        <v>0</v>
      </c>
      <c r="DK599" s="14">
        <f t="shared" si="485"/>
        <v>236</v>
      </c>
      <c r="DL599" s="14">
        <f t="shared" si="486"/>
        <v>2353</v>
      </c>
      <c r="DM599" s="14">
        <f t="shared" si="487"/>
        <v>0</v>
      </c>
      <c r="DN599" s="14">
        <f t="shared" si="488"/>
        <v>16.05</v>
      </c>
      <c r="DO599" s="14">
        <f t="shared" si="489"/>
        <v>160.43</v>
      </c>
      <c r="DP599" s="14">
        <f t="shared" si="490"/>
        <v>28</v>
      </c>
      <c r="DQ599" s="14">
        <f t="shared" si="491"/>
        <v>2</v>
      </c>
      <c r="DR599" s="14">
        <f t="shared" si="492"/>
        <v>17</v>
      </c>
    </row>
    <row r="600" spans="100:122" ht="16.5" x14ac:dyDescent="0.2">
      <c r="CV600" s="13">
        <v>596</v>
      </c>
      <c r="CW600" s="14">
        <f t="shared" si="471"/>
        <v>83</v>
      </c>
      <c r="CX600" s="14">
        <f t="shared" si="472"/>
        <v>5</v>
      </c>
      <c r="CY600" s="14">
        <f t="shared" si="473"/>
        <v>4</v>
      </c>
      <c r="CZ600" s="14">
        <f t="shared" si="474"/>
        <v>7</v>
      </c>
      <c r="DA600" s="14">
        <f t="shared" si="475"/>
        <v>2074054</v>
      </c>
      <c r="DB600" s="13" t="str">
        <f t="shared" si="476"/>
        <v>135级寄灵人橙色套2-衣服</v>
      </c>
      <c r="DC600" s="14">
        <f t="shared" si="477"/>
        <v>1</v>
      </c>
      <c r="DD600" s="14">
        <f t="shared" si="478"/>
        <v>4</v>
      </c>
      <c r="DE600" s="14">
        <f t="shared" si="479"/>
        <v>135</v>
      </c>
      <c r="DF600" s="14">
        <f t="shared" si="480"/>
        <v>135</v>
      </c>
      <c r="DG600" s="14">
        <f t="shared" si="481"/>
        <v>4</v>
      </c>
      <c r="DH600" s="14">
        <f t="shared" si="482"/>
        <v>1072</v>
      </c>
      <c r="DI600" s="14">
        <f t="shared" si="483"/>
        <v>481</v>
      </c>
      <c r="DJ600" s="14">
        <f t="shared" si="484"/>
        <v>0</v>
      </c>
      <c r="DK600" s="14">
        <f t="shared" si="485"/>
        <v>471</v>
      </c>
      <c r="DL600" s="14">
        <f t="shared" si="486"/>
        <v>0</v>
      </c>
      <c r="DM600" s="14">
        <f t="shared" si="487"/>
        <v>0</v>
      </c>
      <c r="DN600" s="14">
        <f t="shared" si="488"/>
        <v>32.1</v>
      </c>
      <c r="DO600" s="14">
        <f t="shared" si="489"/>
        <v>0</v>
      </c>
      <c r="DP600" s="14">
        <f t="shared" si="490"/>
        <v>28</v>
      </c>
      <c r="DQ600" s="14">
        <f t="shared" si="491"/>
        <v>2</v>
      </c>
      <c r="DR600" s="14">
        <f t="shared" si="492"/>
        <v>17</v>
      </c>
    </row>
    <row r="601" spans="100:122" ht="16.5" x14ac:dyDescent="0.2">
      <c r="CV601" s="13">
        <v>597</v>
      </c>
      <c r="CW601" s="14">
        <f t="shared" si="471"/>
        <v>83</v>
      </c>
      <c r="CX601" s="14">
        <f t="shared" si="472"/>
        <v>5</v>
      </c>
      <c r="CY601" s="14">
        <f t="shared" si="473"/>
        <v>5</v>
      </c>
      <c r="CZ601" s="14">
        <f t="shared" si="474"/>
        <v>7</v>
      </c>
      <c r="DA601" s="14">
        <f t="shared" si="475"/>
        <v>2074055</v>
      </c>
      <c r="DB601" s="13" t="str">
        <f t="shared" si="476"/>
        <v>135级寄灵人橙色套2-鞋子</v>
      </c>
      <c r="DC601" s="14">
        <f t="shared" si="477"/>
        <v>1</v>
      </c>
      <c r="DD601" s="14">
        <f t="shared" si="478"/>
        <v>4</v>
      </c>
      <c r="DE601" s="14">
        <f t="shared" si="479"/>
        <v>135</v>
      </c>
      <c r="DF601" s="14">
        <f t="shared" si="480"/>
        <v>135</v>
      </c>
      <c r="DG601" s="14">
        <f t="shared" si="481"/>
        <v>5</v>
      </c>
      <c r="DH601" s="14">
        <f t="shared" si="482"/>
        <v>1072</v>
      </c>
      <c r="DI601" s="14">
        <f t="shared" si="483"/>
        <v>481</v>
      </c>
      <c r="DJ601" s="14">
        <f t="shared" si="484"/>
        <v>0</v>
      </c>
      <c r="DK601" s="14">
        <f t="shared" si="485"/>
        <v>0</v>
      </c>
      <c r="DL601" s="14">
        <f t="shared" si="486"/>
        <v>4706</v>
      </c>
      <c r="DM601" s="14">
        <f t="shared" si="487"/>
        <v>0</v>
      </c>
      <c r="DN601" s="14">
        <f t="shared" si="488"/>
        <v>0</v>
      </c>
      <c r="DO601" s="14">
        <f t="shared" si="489"/>
        <v>320.85000000000002</v>
      </c>
      <c r="DP601" s="14">
        <f t="shared" si="490"/>
        <v>28</v>
      </c>
      <c r="DQ601" s="14">
        <f t="shared" si="491"/>
        <v>2</v>
      </c>
      <c r="DR601" s="14">
        <f t="shared" si="492"/>
        <v>17</v>
      </c>
    </row>
    <row r="602" spans="100:122" ht="16.5" x14ac:dyDescent="0.2">
      <c r="CV602" s="13">
        <v>598</v>
      </c>
      <c r="CW602" s="14">
        <f t="shared" si="471"/>
        <v>83</v>
      </c>
      <c r="CX602" s="14">
        <f t="shared" si="472"/>
        <v>5</v>
      </c>
      <c r="CY602" s="14">
        <f t="shared" si="473"/>
        <v>6</v>
      </c>
      <c r="CZ602" s="14">
        <f t="shared" si="474"/>
        <v>7</v>
      </c>
      <c r="DA602" s="14">
        <f t="shared" si="475"/>
        <v>2074056</v>
      </c>
      <c r="DB602" s="13" t="str">
        <f t="shared" si="476"/>
        <v>135级寄灵人橙色套2-护手</v>
      </c>
      <c r="DC602" s="14">
        <f t="shared" si="477"/>
        <v>1</v>
      </c>
      <c r="DD602" s="14">
        <f t="shared" si="478"/>
        <v>4</v>
      </c>
      <c r="DE602" s="14">
        <f t="shared" si="479"/>
        <v>135</v>
      </c>
      <c r="DF602" s="14">
        <f t="shared" si="480"/>
        <v>135</v>
      </c>
      <c r="DG602" s="14">
        <f t="shared" si="481"/>
        <v>6</v>
      </c>
      <c r="DH602" s="14">
        <f t="shared" si="482"/>
        <v>1072</v>
      </c>
      <c r="DI602" s="14">
        <f t="shared" si="483"/>
        <v>481</v>
      </c>
      <c r="DJ602" s="14">
        <f t="shared" si="484"/>
        <v>0</v>
      </c>
      <c r="DK602" s="14">
        <f t="shared" si="485"/>
        <v>0</v>
      </c>
      <c r="DL602" s="14">
        <f t="shared" si="486"/>
        <v>4706</v>
      </c>
      <c r="DM602" s="14">
        <f t="shared" si="487"/>
        <v>0</v>
      </c>
      <c r="DN602" s="14">
        <f t="shared" si="488"/>
        <v>0</v>
      </c>
      <c r="DO602" s="14">
        <f t="shared" si="489"/>
        <v>320.85000000000002</v>
      </c>
      <c r="DP602" s="14">
        <f t="shared" si="490"/>
        <v>28</v>
      </c>
      <c r="DQ602" s="14">
        <f t="shared" si="491"/>
        <v>2</v>
      </c>
      <c r="DR602" s="14">
        <f t="shared" si="492"/>
        <v>17</v>
      </c>
    </row>
    <row r="603" spans="100:122" ht="16.5" x14ac:dyDescent="0.2">
      <c r="CV603" s="13">
        <v>599</v>
      </c>
      <c r="CW603" s="14">
        <f t="shared" si="471"/>
        <v>84</v>
      </c>
      <c r="CX603" s="14">
        <f t="shared" si="472"/>
        <v>6</v>
      </c>
      <c r="CY603" s="14">
        <f t="shared" si="473"/>
        <v>1</v>
      </c>
      <c r="CZ603" s="14">
        <f t="shared" si="474"/>
        <v>7</v>
      </c>
      <c r="DA603" s="14">
        <f t="shared" si="475"/>
        <v>2074061</v>
      </c>
      <c r="DB603" s="13" t="str">
        <f t="shared" si="476"/>
        <v>135级守护灵橙色套2-武器</v>
      </c>
      <c r="DC603" s="14">
        <f t="shared" si="477"/>
        <v>2</v>
      </c>
      <c r="DD603" s="14">
        <f t="shared" si="478"/>
        <v>4</v>
      </c>
      <c r="DE603" s="14">
        <f t="shared" si="479"/>
        <v>110</v>
      </c>
      <c r="DF603" s="14">
        <f t="shared" si="480"/>
        <v>110</v>
      </c>
      <c r="DG603" s="14">
        <f t="shared" si="481"/>
        <v>1</v>
      </c>
      <c r="DH603" s="14">
        <f t="shared" si="482"/>
        <v>2072</v>
      </c>
      <c r="DI603" s="14">
        <f t="shared" si="483"/>
        <v>573</v>
      </c>
      <c r="DJ603" s="14">
        <f t="shared" si="484"/>
        <v>1482</v>
      </c>
      <c r="DK603" s="14">
        <f t="shared" si="485"/>
        <v>0</v>
      </c>
      <c r="DL603" s="14">
        <f t="shared" si="486"/>
        <v>0</v>
      </c>
      <c r="DM603" s="14">
        <f t="shared" si="487"/>
        <v>76.5</v>
      </c>
      <c r="DN603" s="14">
        <f t="shared" si="488"/>
        <v>0</v>
      </c>
      <c r="DO603" s="14">
        <f t="shared" si="489"/>
        <v>0</v>
      </c>
      <c r="DP603" s="14">
        <f t="shared" si="490"/>
        <v>28</v>
      </c>
      <c r="DQ603" s="14">
        <f t="shared" si="491"/>
        <v>2</v>
      </c>
      <c r="DR603" s="14">
        <f t="shared" si="492"/>
        <v>27</v>
      </c>
    </row>
    <row r="604" spans="100:122" ht="16.5" x14ac:dyDescent="0.2">
      <c r="CV604" s="13">
        <v>600</v>
      </c>
      <c r="CW604" s="14">
        <f t="shared" si="471"/>
        <v>84</v>
      </c>
      <c r="CX604" s="14">
        <f t="shared" si="472"/>
        <v>6</v>
      </c>
      <c r="CY604" s="14">
        <f t="shared" si="473"/>
        <v>2</v>
      </c>
      <c r="CZ604" s="14">
        <f t="shared" si="474"/>
        <v>7</v>
      </c>
      <c r="DA604" s="14">
        <f t="shared" si="475"/>
        <v>2074062</v>
      </c>
      <c r="DB604" s="13" t="str">
        <f t="shared" si="476"/>
        <v>135级守护灵橙色套2-头盔</v>
      </c>
      <c r="DC604" s="14">
        <f t="shared" si="477"/>
        <v>2</v>
      </c>
      <c r="DD604" s="14">
        <f t="shared" si="478"/>
        <v>4</v>
      </c>
      <c r="DE604" s="14">
        <f t="shared" si="479"/>
        <v>110</v>
      </c>
      <c r="DF604" s="14">
        <f t="shared" si="480"/>
        <v>110</v>
      </c>
      <c r="DG604" s="14">
        <f t="shared" si="481"/>
        <v>2</v>
      </c>
      <c r="DH604" s="14">
        <f t="shared" si="482"/>
        <v>2072</v>
      </c>
      <c r="DI604" s="14">
        <f t="shared" si="483"/>
        <v>288</v>
      </c>
      <c r="DJ604" s="14">
        <f t="shared" si="484"/>
        <v>0</v>
      </c>
      <c r="DK604" s="14">
        <f t="shared" si="485"/>
        <v>372</v>
      </c>
      <c r="DL604" s="14">
        <f t="shared" si="486"/>
        <v>0</v>
      </c>
      <c r="DM604" s="14">
        <f t="shared" si="487"/>
        <v>0</v>
      </c>
      <c r="DN604" s="14">
        <f t="shared" si="488"/>
        <v>19.2</v>
      </c>
      <c r="DO604" s="14">
        <f t="shared" si="489"/>
        <v>0</v>
      </c>
      <c r="DP604" s="14">
        <f t="shared" si="490"/>
        <v>28</v>
      </c>
      <c r="DQ604" s="14">
        <f t="shared" si="491"/>
        <v>2</v>
      </c>
      <c r="DR604" s="14">
        <f t="shared" si="492"/>
        <v>27</v>
      </c>
    </row>
    <row r="605" spans="100:122" ht="16.5" x14ac:dyDescent="0.2">
      <c r="CV605" s="13">
        <v>601</v>
      </c>
      <c r="CW605" s="14">
        <f t="shared" si="471"/>
        <v>84</v>
      </c>
      <c r="CX605" s="14">
        <f t="shared" si="472"/>
        <v>6</v>
      </c>
      <c r="CY605" s="14">
        <f t="shared" si="473"/>
        <v>3</v>
      </c>
      <c r="CZ605" s="14">
        <f t="shared" si="474"/>
        <v>7</v>
      </c>
      <c r="DA605" s="14">
        <f t="shared" si="475"/>
        <v>2074063</v>
      </c>
      <c r="DB605" s="13" t="str">
        <f t="shared" si="476"/>
        <v>135级守护灵橙色套2-肩甲</v>
      </c>
      <c r="DC605" s="14">
        <f t="shared" si="477"/>
        <v>2</v>
      </c>
      <c r="DD605" s="14">
        <f t="shared" si="478"/>
        <v>4</v>
      </c>
      <c r="DE605" s="14">
        <f t="shared" si="479"/>
        <v>110</v>
      </c>
      <c r="DF605" s="14">
        <f t="shared" si="480"/>
        <v>110</v>
      </c>
      <c r="DG605" s="14">
        <f t="shared" si="481"/>
        <v>3</v>
      </c>
      <c r="DH605" s="14">
        <f t="shared" si="482"/>
        <v>2072</v>
      </c>
      <c r="DI605" s="14">
        <f t="shared" si="483"/>
        <v>430</v>
      </c>
      <c r="DJ605" s="14">
        <f t="shared" si="484"/>
        <v>0</v>
      </c>
      <c r="DK605" s="14">
        <f t="shared" si="485"/>
        <v>186</v>
      </c>
      <c r="DL605" s="14">
        <f t="shared" si="486"/>
        <v>3705</v>
      </c>
      <c r="DM605" s="14">
        <f t="shared" si="487"/>
        <v>0</v>
      </c>
      <c r="DN605" s="14">
        <f t="shared" si="488"/>
        <v>9.6</v>
      </c>
      <c r="DO605" s="14">
        <f t="shared" si="489"/>
        <v>190.88</v>
      </c>
      <c r="DP605" s="14">
        <f t="shared" si="490"/>
        <v>28</v>
      </c>
      <c r="DQ605" s="14">
        <f t="shared" si="491"/>
        <v>2</v>
      </c>
      <c r="DR605" s="14">
        <f t="shared" si="492"/>
        <v>27</v>
      </c>
    </row>
    <row r="606" spans="100:122" ht="16.5" x14ac:dyDescent="0.2">
      <c r="CV606" s="13">
        <v>602</v>
      </c>
      <c r="CW606" s="14">
        <f t="shared" si="471"/>
        <v>84</v>
      </c>
      <c r="CX606" s="14">
        <f t="shared" si="472"/>
        <v>6</v>
      </c>
      <c r="CY606" s="14">
        <f t="shared" si="473"/>
        <v>4</v>
      </c>
      <c r="CZ606" s="14">
        <f t="shared" si="474"/>
        <v>7</v>
      </c>
      <c r="DA606" s="14">
        <f t="shared" si="475"/>
        <v>2074064</v>
      </c>
      <c r="DB606" s="13" t="str">
        <f t="shared" si="476"/>
        <v>135级守护灵橙色套2-衣服</v>
      </c>
      <c r="DC606" s="14">
        <f t="shared" si="477"/>
        <v>2</v>
      </c>
      <c r="DD606" s="14">
        <f t="shared" si="478"/>
        <v>4</v>
      </c>
      <c r="DE606" s="14">
        <f t="shared" si="479"/>
        <v>110</v>
      </c>
      <c r="DF606" s="14">
        <f t="shared" si="480"/>
        <v>110</v>
      </c>
      <c r="DG606" s="14">
        <f t="shared" si="481"/>
        <v>4</v>
      </c>
      <c r="DH606" s="14">
        <f t="shared" si="482"/>
        <v>2072</v>
      </c>
      <c r="DI606" s="14">
        <f t="shared" si="483"/>
        <v>288</v>
      </c>
      <c r="DJ606" s="14">
        <f t="shared" si="484"/>
        <v>0</v>
      </c>
      <c r="DK606" s="14">
        <f t="shared" si="485"/>
        <v>372</v>
      </c>
      <c r="DL606" s="14">
        <f t="shared" si="486"/>
        <v>0</v>
      </c>
      <c r="DM606" s="14">
        <f t="shared" si="487"/>
        <v>0</v>
      </c>
      <c r="DN606" s="14">
        <f t="shared" si="488"/>
        <v>19.2</v>
      </c>
      <c r="DO606" s="14">
        <f t="shared" si="489"/>
        <v>0</v>
      </c>
      <c r="DP606" s="14">
        <f t="shared" si="490"/>
        <v>28</v>
      </c>
      <c r="DQ606" s="14">
        <f t="shared" si="491"/>
        <v>2</v>
      </c>
      <c r="DR606" s="14">
        <f t="shared" si="492"/>
        <v>27</v>
      </c>
    </row>
    <row r="607" spans="100:122" ht="16.5" x14ac:dyDescent="0.2">
      <c r="CV607" s="13">
        <v>603</v>
      </c>
      <c r="CW607" s="14">
        <f t="shared" si="471"/>
        <v>84</v>
      </c>
      <c r="CX607" s="14">
        <f t="shared" si="472"/>
        <v>6</v>
      </c>
      <c r="CY607" s="14">
        <f t="shared" si="473"/>
        <v>5</v>
      </c>
      <c r="CZ607" s="14">
        <f t="shared" si="474"/>
        <v>7</v>
      </c>
      <c r="DA607" s="14">
        <f t="shared" si="475"/>
        <v>2074065</v>
      </c>
      <c r="DB607" s="13" t="str">
        <f t="shared" si="476"/>
        <v>135级守护灵橙色套2-鞋子</v>
      </c>
      <c r="DC607" s="14">
        <f t="shared" si="477"/>
        <v>2</v>
      </c>
      <c r="DD607" s="14">
        <f t="shared" si="478"/>
        <v>4</v>
      </c>
      <c r="DE607" s="14">
        <f t="shared" si="479"/>
        <v>110</v>
      </c>
      <c r="DF607" s="14">
        <f t="shared" si="480"/>
        <v>110</v>
      </c>
      <c r="DG607" s="14">
        <f t="shared" si="481"/>
        <v>5</v>
      </c>
      <c r="DH607" s="14">
        <f t="shared" si="482"/>
        <v>2072</v>
      </c>
      <c r="DI607" s="14">
        <f t="shared" si="483"/>
        <v>572</v>
      </c>
      <c r="DJ607" s="14">
        <f t="shared" si="484"/>
        <v>0</v>
      </c>
      <c r="DK607" s="14">
        <f t="shared" si="485"/>
        <v>0</v>
      </c>
      <c r="DL607" s="14">
        <f t="shared" si="486"/>
        <v>7410</v>
      </c>
      <c r="DM607" s="14">
        <f t="shared" si="487"/>
        <v>0</v>
      </c>
      <c r="DN607" s="14">
        <f t="shared" si="488"/>
        <v>0</v>
      </c>
      <c r="DO607" s="14">
        <f t="shared" si="489"/>
        <v>381.75</v>
      </c>
      <c r="DP607" s="14">
        <f t="shared" si="490"/>
        <v>28</v>
      </c>
      <c r="DQ607" s="14">
        <f t="shared" si="491"/>
        <v>2</v>
      </c>
      <c r="DR607" s="14">
        <f t="shared" si="492"/>
        <v>27</v>
      </c>
    </row>
    <row r="608" spans="100:122" ht="16.5" x14ac:dyDescent="0.2">
      <c r="CV608" s="13">
        <v>604</v>
      </c>
      <c r="CW608" s="14">
        <f t="shared" si="471"/>
        <v>84</v>
      </c>
      <c r="CX608" s="14">
        <f t="shared" si="472"/>
        <v>6</v>
      </c>
      <c r="CY608" s="14">
        <f t="shared" si="473"/>
        <v>6</v>
      </c>
      <c r="CZ608" s="14">
        <f t="shared" si="474"/>
        <v>7</v>
      </c>
      <c r="DA608" s="14">
        <f t="shared" si="475"/>
        <v>2074066</v>
      </c>
      <c r="DB608" s="13" t="str">
        <f t="shared" si="476"/>
        <v>135级守护灵橙色套2-护手</v>
      </c>
      <c r="DC608" s="14">
        <f t="shared" si="477"/>
        <v>2</v>
      </c>
      <c r="DD608" s="14">
        <f t="shared" si="478"/>
        <v>4</v>
      </c>
      <c r="DE608" s="14">
        <f t="shared" si="479"/>
        <v>110</v>
      </c>
      <c r="DF608" s="14">
        <f t="shared" si="480"/>
        <v>110</v>
      </c>
      <c r="DG608" s="14">
        <f t="shared" si="481"/>
        <v>6</v>
      </c>
      <c r="DH608" s="14">
        <f t="shared" si="482"/>
        <v>2072</v>
      </c>
      <c r="DI608" s="14">
        <f t="shared" si="483"/>
        <v>572</v>
      </c>
      <c r="DJ608" s="14">
        <f t="shared" si="484"/>
        <v>0</v>
      </c>
      <c r="DK608" s="14">
        <f t="shared" si="485"/>
        <v>0</v>
      </c>
      <c r="DL608" s="14">
        <f t="shared" si="486"/>
        <v>7410</v>
      </c>
      <c r="DM608" s="14">
        <f t="shared" si="487"/>
        <v>0</v>
      </c>
      <c r="DN608" s="14">
        <f t="shared" si="488"/>
        <v>0</v>
      </c>
      <c r="DO608" s="14">
        <f t="shared" si="489"/>
        <v>381.75</v>
      </c>
      <c r="DP608" s="14">
        <f t="shared" si="490"/>
        <v>28</v>
      </c>
      <c r="DQ608" s="14">
        <f t="shared" si="491"/>
        <v>2</v>
      </c>
      <c r="DR608" s="14">
        <f t="shared" si="492"/>
        <v>27</v>
      </c>
    </row>
    <row r="609" spans="100:122" ht="16.5" x14ac:dyDescent="0.2">
      <c r="CV609" s="13">
        <v>605</v>
      </c>
      <c r="CW609" s="14">
        <f t="shared" si="471"/>
        <v>85</v>
      </c>
      <c r="CX609" s="14">
        <f t="shared" si="472"/>
        <v>7</v>
      </c>
      <c r="CY609" s="14">
        <f t="shared" si="473"/>
        <v>1</v>
      </c>
      <c r="CZ609" s="14">
        <f t="shared" si="474"/>
        <v>7</v>
      </c>
      <c r="DA609" s="14">
        <f t="shared" si="475"/>
        <v>2074071</v>
      </c>
      <c r="DB609" s="13" t="str">
        <f t="shared" si="476"/>
        <v>135级寄灵人橙色套3-武器</v>
      </c>
      <c r="DC609" s="14">
        <f t="shared" si="477"/>
        <v>1</v>
      </c>
      <c r="DD609" s="14">
        <f t="shared" si="478"/>
        <v>4</v>
      </c>
      <c r="DE609" s="14">
        <f t="shared" si="479"/>
        <v>135</v>
      </c>
      <c r="DF609" s="14">
        <f t="shared" si="480"/>
        <v>135</v>
      </c>
      <c r="DG609" s="14">
        <f t="shared" si="481"/>
        <v>1</v>
      </c>
      <c r="DH609" s="14">
        <f t="shared" si="482"/>
        <v>1073</v>
      </c>
      <c r="DI609" s="14">
        <f t="shared" si="483"/>
        <v>963</v>
      </c>
      <c r="DJ609" s="14">
        <f t="shared" si="484"/>
        <v>1881</v>
      </c>
      <c r="DK609" s="14">
        <f t="shared" si="485"/>
        <v>0</v>
      </c>
      <c r="DL609" s="14">
        <f t="shared" si="486"/>
        <v>0</v>
      </c>
      <c r="DM609" s="14">
        <f t="shared" si="487"/>
        <v>128.4</v>
      </c>
      <c r="DN609" s="14">
        <f t="shared" si="488"/>
        <v>0</v>
      </c>
      <c r="DO609" s="14">
        <f t="shared" si="489"/>
        <v>0</v>
      </c>
      <c r="DP609" s="14">
        <f t="shared" si="490"/>
        <v>28</v>
      </c>
      <c r="DQ609" s="14">
        <f t="shared" si="491"/>
        <v>2</v>
      </c>
      <c r="DR609" s="14">
        <f t="shared" si="492"/>
        <v>17</v>
      </c>
    </row>
    <row r="610" spans="100:122" ht="16.5" x14ac:dyDescent="0.2">
      <c r="CV610" s="13">
        <v>606</v>
      </c>
      <c r="CW610" s="14">
        <f t="shared" si="471"/>
        <v>85</v>
      </c>
      <c r="CX610" s="14">
        <f t="shared" si="472"/>
        <v>7</v>
      </c>
      <c r="CY610" s="14">
        <f t="shared" si="473"/>
        <v>2</v>
      </c>
      <c r="CZ610" s="14">
        <f t="shared" si="474"/>
        <v>7</v>
      </c>
      <c r="DA610" s="14">
        <f t="shared" si="475"/>
        <v>2074074</v>
      </c>
      <c r="DB610" s="13" t="str">
        <f t="shared" si="476"/>
        <v>135级寄灵人橙色套3-衣服</v>
      </c>
      <c r="DC610" s="14">
        <f t="shared" si="477"/>
        <v>1</v>
      </c>
      <c r="DD610" s="14">
        <f t="shared" si="478"/>
        <v>4</v>
      </c>
      <c r="DE610" s="14">
        <f t="shared" si="479"/>
        <v>135</v>
      </c>
      <c r="DF610" s="14">
        <f t="shared" si="480"/>
        <v>135</v>
      </c>
      <c r="DG610" s="14">
        <f t="shared" si="481"/>
        <v>4</v>
      </c>
      <c r="DH610" s="14">
        <f t="shared" si="482"/>
        <v>1073</v>
      </c>
      <c r="DI610" s="14">
        <f t="shared" si="483"/>
        <v>481</v>
      </c>
      <c r="DJ610" s="14">
        <f t="shared" si="484"/>
        <v>0</v>
      </c>
      <c r="DK610" s="14">
        <f t="shared" si="485"/>
        <v>471</v>
      </c>
      <c r="DL610" s="14">
        <f t="shared" si="486"/>
        <v>0</v>
      </c>
      <c r="DM610" s="14">
        <f t="shared" si="487"/>
        <v>0</v>
      </c>
      <c r="DN610" s="14">
        <f t="shared" si="488"/>
        <v>32.1</v>
      </c>
      <c r="DO610" s="14">
        <f t="shared" si="489"/>
        <v>0</v>
      </c>
      <c r="DP610" s="14">
        <f t="shared" si="490"/>
        <v>28</v>
      </c>
      <c r="DQ610" s="14">
        <f t="shared" si="491"/>
        <v>2</v>
      </c>
      <c r="DR610" s="14">
        <f t="shared" si="492"/>
        <v>17</v>
      </c>
    </row>
    <row r="611" spans="100:122" ht="16.5" x14ac:dyDescent="0.2">
      <c r="CV611" s="13">
        <v>607</v>
      </c>
      <c r="CW611" s="14">
        <f t="shared" si="471"/>
        <v>85</v>
      </c>
      <c r="CX611" s="14">
        <f t="shared" si="472"/>
        <v>7</v>
      </c>
      <c r="CY611" s="14">
        <f t="shared" si="473"/>
        <v>3</v>
      </c>
      <c r="CZ611" s="14">
        <f t="shared" si="474"/>
        <v>7</v>
      </c>
      <c r="DA611" s="14">
        <f t="shared" si="475"/>
        <v>2074075</v>
      </c>
      <c r="DB611" s="13" t="str">
        <f t="shared" si="476"/>
        <v>135级寄灵人橙色套3-鞋子</v>
      </c>
      <c r="DC611" s="14">
        <f t="shared" si="477"/>
        <v>1</v>
      </c>
      <c r="DD611" s="14">
        <f t="shared" si="478"/>
        <v>4</v>
      </c>
      <c r="DE611" s="14">
        <f t="shared" si="479"/>
        <v>135</v>
      </c>
      <c r="DF611" s="14">
        <f t="shared" si="480"/>
        <v>135</v>
      </c>
      <c r="DG611" s="14">
        <f t="shared" si="481"/>
        <v>5</v>
      </c>
      <c r="DH611" s="14">
        <f t="shared" si="482"/>
        <v>1073</v>
      </c>
      <c r="DI611" s="14">
        <f t="shared" si="483"/>
        <v>481</v>
      </c>
      <c r="DJ611" s="14">
        <f t="shared" si="484"/>
        <v>0</v>
      </c>
      <c r="DK611" s="14">
        <f t="shared" si="485"/>
        <v>0</v>
      </c>
      <c r="DL611" s="14">
        <f t="shared" si="486"/>
        <v>4706</v>
      </c>
      <c r="DM611" s="14">
        <f t="shared" si="487"/>
        <v>0</v>
      </c>
      <c r="DN611" s="14">
        <f t="shared" si="488"/>
        <v>0</v>
      </c>
      <c r="DO611" s="14">
        <f t="shared" si="489"/>
        <v>320.85000000000002</v>
      </c>
      <c r="DP611" s="14">
        <f t="shared" si="490"/>
        <v>28</v>
      </c>
      <c r="DQ611" s="14">
        <f t="shared" si="491"/>
        <v>2</v>
      </c>
      <c r="DR611" s="14">
        <f t="shared" si="492"/>
        <v>17</v>
      </c>
    </row>
    <row r="612" spans="100:122" ht="16.5" x14ac:dyDescent="0.2">
      <c r="CV612" s="13">
        <v>608</v>
      </c>
      <c r="CW612" s="14">
        <f t="shared" si="471"/>
        <v>85</v>
      </c>
      <c r="CX612" s="14">
        <f t="shared" si="472"/>
        <v>7</v>
      </c>
      <c r="CY612" s="14">
        <f t="shared" si="473"/>
        <v>4</v>
      </c>
      <c r="CZ612" s="14">
        <f t="shared" si="474"/>
        <v>7</v>
      </c>
      <c r="DA612" s="14">
        <f t="shared" si="475"/>
        <v>2074076</v>
      </c>
      <c r="DB612" s="13" t="str">
        <f t="shared" si="476"/>
        <v>135级寄灵人橙色套3-护手</v>
      </c>
      <c r="DC612" s="14">
        <f t="shared" si="477"/>
        <v>1</v>
      </c>
      <c r="DD612" s="14">
        <f t="shared" si="478"/>
        <v>4</v>
      </c>
      <c r="DE612" s="14">
        <f t="shared" si="479"/>
        <v>135</v>
      </c>
      <c r="DF612" s="14">
        <f t="shared" si="480"/>
        <v>135</v>
      </c>
      <c r="DG612" s="14">
        <f t="shared" si="481"/>
        <v>6</v>
      </c>
      <c r="DH612" s="14">
        <f t="shared" si="482"/>
        <v>1073</v>
      </c>
      <c r="DI612" s="14">
        <f t="shared" si="483"/>
        <v>481</v>
      </c>
      <c r="DJ612" s="14">
        <f t="shared" si="484"/>
        <v>0</v>
      </c>
      <c r="DK612" s="14">
        <f t="shared" si="485"/>
        <v>0</v>
      </c>
      <c r="DL612" s="14">
        <f t="shared" si="486"/>
        <v>4706</v>
      </c>
      <c r="DM612" s="14">
        <f t="shared" si="487"/>
        <v>0</v>
      </c>
      <c r="DN612" s="14">
        <f t="shared" si="488"/>
        <v>0</v>
      </c>
      <c r="DO612" s="14">
        <f t="shared" si="489"/>
        <v>320.85000000000002</v>
      </c>
      <c r="DP612" s="14">
        <f t="shared" si="490"/>
        <v>28</v>
      </c>
      <c r="DQ612" s="14">
        <f t="shared" si="491"/>
        <v>2</v>
      </c>
      <c r="DR612" s="14">
        <f t="shared" si="492"/>
        <v>17</v>
      </c>
    </row>
    <row r="613" spans="100:122" ht="16.5" x14ac:dyDescent="0.2">
      <c r="CV613" s="13">
        <v>609</v>
      </c>
      <c r="CW613" s="14">
        <f t="shared" si="471"/>
        <v>85</v>
      </c>
      <c r="CX613" s="14">
        <f t="shared" si="472"/>
        <v>7</v>
      </c>
      <c r="CY613" s="14">
        <f t="shared" si="473"/>
        <v>5</v>
      </c>
      <c r="CZ613" s="14">
        <f t="shared" si="474"/>
        <v>7</v>
      </c>
      <c r="DA613" s="14">
        <f t="shared" si="475"/>
        <v>2074077</v>
      </c>
      <c r="DB613" s="13" t="str">
        <f t="shared" si="476"/>
        <v>135级寄灵人橙色套3-项链</v>
      </c>
      <c r="DC613" s="14">
        <f t="shared" si="477"/>
        <v>1</v>
      </c>
      <c r="DD613" s="14">
        <f t="shared" si="478"/>
        <v>4</v>
      </c>
      <c r="DE613" s="14">
        <f t="shared" si="479"/>
        <v>135</v>
      </c>
      <c r="DF613" s="14">
        <f t="shared" si="480"/>
        <v>135</v>
      </c>
      <c r="DG613" s="14">
        <f t="shared" si="481"/>
        <v>7</v>
      </c>
      <c r="DH613" s="14">
        <f t="shared" si="482"/>
        <v>1073</v>
      </c>
      <c r="DI613" s="14">
        <f t="shared" si="483"/>
        <v>722</v>
      </c>
      <c r="DJ613" s="14">
        <f t="shared" si="484"/>
        <v>627</v>
      </c>
      <c r="DK613" s="14">
        <f t="shared" si="485"/>
        <v>393</v>
      </c>
      <c r="DL613" s="14">
        <f t="shared" si="486"/>
        <v>0</v>
      </c>
      <c r="DM613" s="14">
        <f t="shared" si="487"/>
        <v>42.8</v>
      </c>
      <c r="DN613" s="14">
        <f t="shared" si="488"/>
        <v>26.75</v>
      </c>
      <c r="DO613" s="14">
        <f t="shared" si="489"/>
        <v>0</v>
      </c>
      <c r="DP613" s="14">
        <f t="shared" si="490"/>
        <v>28</v>
      </c>
      <c r="DQ613" s="14">
        <f t="shared" si="491"/>
        <v>2</v>
      </c>
      <c r="DR613" s="14">
        <f t="shared" si="492"/>
        <v>17</v>
      </c>
    </row>
    <row r="614" spans="100:122" ht="16.5" x14ac:dyDescent="0.2">
      <c r="CV614" s="13">
        <v>610</v>
      </c>
      <c r="CW614" s="14">
        <f t="shared" si="471"/>
        <v>85</v>
      </c>
      <c r="CX614" s="14">
        <f t="shared" si="472"/>
        <v>7</v>
      </c>
      <c r="CY614" s="14">
        <f t="shared" si="473"/>
        <v>6</v>
      </c>
      <c r="CZ614" s="14">
        <f t="shared" si="474"/>
        <v>7</v>
      </c>
      <c r="DA614" s="14">
        <f t="shared" si="475"/>
        <v>2074078</v>
      </c>
      <c r="DB614" s="13" t="str">
        <f t="shared" si="476"/>
        <v>135级寄灵人橙色套3-戒指</v>
      </c>
      <c r="DC614" s="14">
        <f t="shared" si="477"/>
        <v>1</v>
      </c>
      <c r="DD614" s="14">
        <f t="shared" si="478"/>
        <v>4</v>
      </c>
      <c r="DE614" s="14">
        <f t="shared" si="479"/>
        <v>135</v>
      </c>
      <c r="DF614" s="14">
        <f t="shared" si="480"/>
        <v>135</v>
      </c>
      <c r="DG614" s="14">
        <f t="shared" si="481"/>
        <v>8</v>
      </c>
      <c r="DH614" s="14">
        <f t="shared" si="482"/>
        <v>1073</v>
      </c>
      <c r="DI614" s="14">
        <f t="shared" si="483"/>
        <v>722</v>
      </c>
      <c r="DJ614" s="14">
        <f t="shared" si="484"/>
        <v>627</v>
      </c>
      <c r="DK614" s="14">
        <f t="shared" si="485"/>
        <v>0</v>
      </c>
      <c r="DL614" s="14">
        <f t="shared" si="486"/>
        <v>3921</v>
      </c>
      <c r="DM614" s="14">
        <f t="shared" si="487"/>
        <v>42.8</v>
      </c>
      <c r="DN614" s="14">
        <f t="shared" si="488"/>
        <v>0</v>
      </c>
      <c r="DO614" s="14">
        <f t="shared" si="489"/>
        <v>267.38</v>
      </c>
      <c r="DP614" s="14">
        <f t="shared" si="490"/>
        <v>28</v>
      </c>
      <c r="DQ614" s="14">
        <f t="shared" si="491"/>
        <v>2</v>
      </c>
      <c r="DR614" s="14">
        <f t="shared" si="492"/>
        <v>17</v>
      </c>
    </row>
    <row r="615" spans="100:122" ht="16.5" x14ac:dyDescent="0.2">
      <c r="CV615" s="13">
        <v>611</v>
      </c>
      <c r="CW615" s="14">
        <f t="shared" si="471"/>
        <v>86</v>
      </c>
      <c r="CX615" s="14">
        <f t="shared" si="472"/>
        <v>8</v>
      </c>
      <c r="CY615" s="14">
        <f t="shared" si="473"/>
        <v>1</v>
      </c>
      <c r="CZ615" s="14">
        <f t="shared" si="474"/>
        <v>7</v>
      </c>
      <c r="DA615" s="14">
        <f t="shared" si="475"/>
        <v>2074081</v>
      </c>
      <c r="DB615" s="13" t="str">
        <f t="shared" si="476"/>
        <v>135级守护灵橙色套3-武器</v>
      </c>
      <c r="DC615" s="14">
        <f t="shared" si="477"/>
        <v>2</v>
      </c>
      <c r="DD615" s="14">
        <f t="shared" si="478"/>
        <v>4</v>
      </c>
      <c r="DE615" s="14">
        <f t="shared" si="479"/>
        <v>110</v>
      </c>
      <c r="DF615" s="14">
        <f t="shared" si="480"/>
        <v>110</v>
      </c>
      <c r="DG615" s="14">
        <f t="shared" si="481"/>
        <v>1</v>
      </c>
      <c r="DH615" s="14">
        <f t="shared" si="482"/>
        <v>2073</v>
      </c>
      <c r="DI615" s="14">
        <f t="shared" si="483"/>
        <v>573</v>
      </c>
      <c r="DJ615" s="14">
        <f t="shared" si="484"/>
        <v>1482</v>
      </c>
      <c r="DK615" s="14">
        <f t="shared" si="485"/>
        <v>0</v>
      </c>
      <c r="DL615" s="14">
        <f t="shared" si="486"/>
        <v>0</v>
      </c>
      <c r="DM615" s="14">
        <f t="shared" si="487"/>
        <v>76.5</v>
      </c>
      <c r="DN615" s="14">
        <f t="shared" si="488"/>
        <v>0</v>
      </c>
      <c r="DO615" s="14">
        <f t="shared" si="489"/>
        <v>0</v>
      </c>
      <c r="DP615" s="14">
        <f t="shared" si="490"/>
        <v>28</v>
      </c>
      <c r="DQ615" s="14">
        <f t="shared" si="491"/>
        <v>2</v>
      </c>
      <c r="DR615" s="14">
        <f t="shared" si="492"/>
        <v>27</v>
      </c>
    </row>
    <row r="616" spans="100:122" ht="16.5" x14ac:dyDescent="0.2">
      <c r="CV616" s="13">
        <v>612</v>
      </c>
      <c r="CW616" s="14">
        <f t="shared" si="471"/>
        <v>86</v>
      </c>
      <c r="CX616" s="14">
        <f t="shared" si="472"/>
        <v>8</v>
      </c>
      <c r="CY616" s="14">
        <f t="shared" si="473"/>
        <v>2</v>
      </c>
      <c r="CZ616" s="14">
        <f t="shared" si="474"/>
        <v>7</v>
      </c>
      <c r="DA616" s="14">
        <f t="shared" si="475"/>
        <v>2074084</v>
      </c>
      <c r="DB616" s="13" t="str">
        <f t="shared" si="476"/>
        <v>135级守护灵橙色套3-衣服</v>
      </c>
      <c r="DC616" s="14">
        <f t="shared" si="477"/>
        <v>2</v>
      </c>
      <c r="DD616" s="14">
        <f t="shared" si="478"/>
        <v>4</v>
      </c>
      <c r="DE616" s="14">
        <f t="shared" si="479"/>
        <v>110</v>
      </c>
      <c r="DF616" s="14">
        <f t="shared" si="480"/>
        <v>110</v>
      </c>
      <c r="DG616" s="14">
        <f t="shared" si="481"/>
        <v>4</v>
      </c>
      <c r="DH616" s="14">
        <f t="shared" si="482"/>
        <v>2073</v>
      </c>
      <c r="DI616" s="14">
        <f t="shared" si="483"/>
        <v>288</v>
      </c>
      <c r="DJ616" s="14">
        <f t="shared" si="484"/>
        <v>0</v>
      </c>
      <c r="DK616" s="14">
        <f t="shared" si="485"/>
        <v>372</v>
      </c>
      <c r="DL616" s="14">
        <f t="shared" si="486"/>
        <v>0</v>
      </c>
      <c r="DM616" s="14">
        <f t="shared" si="487"/>
        <v>0</v>
      </c>
      <c r="DN616" s="14">
        <f t="shared" si="488"/>
        <v>19.2</v>
      </c>
      <c r="DO616" s="14">
        <f t="shared" si="489"/>
        <v>0</v>
      </c>
      <c r="DP616" s="14">
        <f t="shared" si="490"/>
        <v>28</v>
      </c>
      <c r="DQ616" s="14">
        <f t="shared" si="491"/>
        <v>2</v>
      </c>
      <c r="DR616" s="14">
        <f t="shared" si="492"/>
        <v>27</v>
      </c>
    </row>
    <row r="617" spans="100:122" ht="16.5" x14ac:dyDescent="0.2">
      <c r="CV617" s="13">
        <v>613</v>
      </c>
      <c r="CW617" s="14">
        <f t="shared" si="471"/>
        <v>86</v>
      </c>
      <c r="CX617" s="14">
        <f t="shared" si="472"/>
        <v>8</v>
      </c>
      <c r="CY617" s="14">
        <f t="shared" si="473"/>
        <v>3</v>
      </c>
      <c r="CZ617" s="14">
        <f t="shared" si="474"/>
        <v>7</v>
      </c>
      <c r="DA617" s="14">
        <f t="shared" si="475"/>
        <v>2074085</v>
      </c>
      <c r="DB617" s="13" t="str">
        <f t="shared" si="476"/>
        <v>135级守护灵橙色套3-鞋子</v>
      </c>
      <c r="DC617" s="14">
        <f t="shared" si="477"/>
        <v>2</v>
      </c>
      <c r="DD617" s="14">
        <f t="shared" si="478"/>
        <v>4</v>
      </c>
      <c r="DE617" s="14">
        <f t="shared" si="479"/>
        <v>110</v>
      </c>
      <c r="DF617" s="14">
        <f t="shared" si="480"/>
        <v>110</v>
      </c>
      <c r="DG617" s="14">
        <f t="shared" si="481"/>
        <v>5</v>
      </c>
      <c r="DH617" s="14">
        <f t="shared" si="482"/>
        <v>2073</v>
      </c>
      <c r="DI617" s="14">
        <f t="shared" si="483"/>
        <v>572</v>
      </c>
      <c r="DJ617" s="14">
        <f t="shared" si="484"/>
        <v>0</v>
      </c>
      <c r="DK617" s="14">
        <f t="shared" si="485"/>
        <v>0</v>
      </c>
      <c r="DL617" s="14">
        <f t="shared" si="486"/>
        <v>7410</v>
      </c>
      <c r="DM617" s="14">
        <f t="shared" si="487"/>
        <v>0</v>
      </c>
      <c r="DN617" s="14">
        <f t="shared" si="488"/>
        <v>0</v>
      </c>
      <c r="DO617" s="14">
        <f t="shared" si="489"/>
        <v>381.75</v>
      </c>
      <c r="DP617" s="14">
        <f t="shared" si="490"/>
        <v>28</v>
      </c>
      <c r="DQ617" s="14">
        <f t="shared" si="491"/>
        <v>2</v>
      </c>
      <c r="DR617" s="14">
        <f t="shared" si="492"/>
        <v>27</v>
      </c>
    </row>
    <row r="618" spans="100:122" ht="16.5" x14ac:dyDescent="0.2">
      <c r="CV618" s="13">
        <v>614</v>
      </c>
      <c r="CW618" s="14">
        <f t="shared" si="471"/>
        <v>86</v>
      </c>
      <c r="CX618" s="14">
        <f t="shared" si="472"/>
        <v>8</v>
      </c>
      <c r="CY618" s="14">
        <f t="shared" si="473"/>
        <v>4</v>
      </c>
      <c r="CZ618" s="14">
        <f t="shared" si="474"/>
        <v>7</v>
      </c>
      <c r="DA618" s="14">
        <f t="shared" si="475"/>
        <v>2074086</v>
      </c>
      <c r="DB618" s="13" t="str">
        <f t="shared" si="476"/>
        <v>135级守护灵橙色套3-护手</v>
      </c>
      <c r="DC618" s="14">
        <f t="shared" si="477"/>
        <v>2</v>
      </c>
      <c r="DD618" s="14">
        <f t="shared" si="478"/>
        <v>4</v>
      </c>
      <c r="DE618" s="14">
        <f t="shared" si="479"/>
        <v>110</v>
      </c>
      <c r="DF618" s="14">
        <f t="shared" si="480"/>
        <v>110</v>
      </c>
      <c r="DG618" s="14">
        <f t="shared" si="481"/>
        <v>6</v>
      </c>
      <c r="DH618" s="14">
        <f t="shared" si="482"/>
        <v>2073</v>
      </c>
      <c r="DI618" s="14">
        <f t="shared" si="483"/>
        <v>572</v>
      </c>
      <c r="DJ618" s="14">
        <f t="shared" si="484"/>
        <v>0</v>
      </c>
      <c r="DK618" s="14">
        <f t="shared" si="485"/>
        <v>0</v>
      </c>
      <c r="DL618" s="14">
        <f t="shared" si="486"/>
        <v>7410</v>
      </c>
      <c r="DM618" s="14">
        <f t="shared" si="487"/>
        <v>0</v>
      </c>
      <c r="DN618" s="14">
        <f t="shared" si="488"/>
        <v>0</v>
      </c>
      <c r="DO618" s="14">
        <f t="shared" si="489"/>
        <v>381.75</v>
      </c>
      <c r="DP618" s="14">
        <f t="shared" si="490"/>
        <v>28</v>
      </c>
      <c r="DQ618" s="14">
        <f t="shared" si="491"/>
        <v>2</v>
      </c>
      <c r="DR618" s="14">
        <f t="shared" si="492"/>
        <v>27</v>
      </c>
    </row>
    <row r="619" spans="100:122" ht="16.5" x14ac:dyDescent="0.2">
      <c r="CV619" s="13">
        <v>615</v>
      </c>
      <c r="CW619" s="14">
        <f t="shared" si="471"/>
        <v>86</v>
      </c>
      <c r="CX619" s="14">
        <f t="shared" si="472"/>
        <v>8</v>
      </c>
      <c r="CY619" s="14">
        <f t="shared" si="473"/>
        <v>5</v>
      </c>
      <c r="CZ619" s="14">
        <f t="shared" si="474"/>
        <v>7</v>
      </c>
      <c r="DA619" s="14">
        <f t="shared" si="475"/>
        <v>2074087</v>
      </c>
      <c r="DB619" s="13" t="str">
        <f t="shared" si="476"/>
        <v>135级守护灵橙色套3-项链</v>
      </c>
      <c r="DC619" s="14">
        <f t="shared" si="477"/>
        <v>2</v>
      </c>
      <c r="DD619" s="14">
        <f t="shared" si="478"/>
        <v>4</v>
      </c>
      <c r="DE619" s="14">
        <f t="shared" si="479"/>
        <v>110</v>
      </c>
      <c r="DF619" s="14">
        <f t="shared" si="480"/>
        <v>110</v>
      </c>
      <c r="DG619" s="14">
        <f t="shared" si="481"/>
        <v>7</v>
      </c>
      <c r="DH619" s="14">
        <f t="shared" si="482"/>
        <v>2073</v>
      </c>
      <c r="DI619" s="14">
        <f t="shared" si="483"/>
        <v>431</v>
      </c>
      <c r="DJ619" s="14">
        <f t="shared" si="484"/>
        <v>494</v>
      </c>
      <c r="DK619" s="14">
        <f t="shared" si="485"/>
        <v>310</v>
      </c>
      <c r="DL619" s="14">
        <f t="shared" si="486"/>
        <v>0</v>
      </c>
      <c r="DM619" s="14">
        <f t="shared" si="487"/>
        <v>25.5</v>
      </c>
      <c r="DN619" s="14">
        <f t="shared" si="488"/>
        <v>16</v>
      </c>
      <c r="DO619" s="14">
        <f t="shared" si="489"/>
        <v>0</v>
      </c>
      <c r="DP619" s="14">
        <f t="shared" si="490"/>
        <v>28</v>
      </c>
      <c r="DQ619" s="14">
        <f t="shared" si="491"/>
        <v>2</v>
      </c>
      <c r="DR619" s="14">
        <f t="shared" si="492"/>
        <v>27</v>
      </c>
    </row>
    <row r="620" spans="100:122" ht="16.5" x14ac:dyDescent="0.2">
      <c r="CV620" s="13">
        <v>616</v>
      </c>
      <c r="CW620" s="14">
        <f t="shared" si="471"/>
        <v>86</v>
      </c>
      <c r="CX620" s="14">
        <f t="shared" si="472"/>
        <v>8</v>
      </c>
      <c r="CY620" s="14">
        <f t="shared" si="473"/>
        <v>6</v>
      </c>
      <c r="CZ620" s="14">
        <f t="shared" si="474"/>
        <v>7</v>
      </c>
      <c r="DA620" s="14">
        <f t="shared" si="475"/>
        <v>2074088</v>
      </c>
      <c r="DB620" s="13" t="str">
        <f t="shared" si="476"/>
        <v>135级守护灵橙色套3-戒指</v>
      </c>
      <c r="DC620" s="14">
        <f t="shared" si="477"/>
        <v>2</v>
      </c>
      <c r="DD620" s="14">
        <f t="shared" si="478"/>
        <v>4</v>
      </c>
      <c r="DE620" s="14">
        <f t="shared" si="479"/>
        <v>110</v>
      </c>
      <c r="DF620" s="14">
        <f t="shared" si="480"/>
        <v>110</v>
      </c>
      <c r="DG620" s="14">
        <f t="shared" si="481"/>
        <v>8</v>
      </c>
      <c r="DH620" s="14">
        <f t="shared" si="482"/>
        <v>2073</v>
      </c>
      <c r="DI620" s="14">
        <f t="shared" si="483"/>
        <v>668</v>
      </c>
      <c r="DJ620" s="14">
        <f t="shared" si="484"/>
        <v>494</v>
      </c>
      <c r="DK620" s="14">
        <f t="shared" si="485"/>
        <v>0</v>
      </c>
      <c r="DL620" s="14">
        <f t="shared" si="486"/>
        <v>6175</v>
      </c>
      <c r="DM620" s="14">
        <f t="shared" si="487"/>
        <v>25.5</v>
      </c>
      <c r="DN620" s="14">
        <f t="shared" si="488"/>
        <v>0</v>
      </c>
      <c r="DO620" s="14">
        <f t="shared" si="489"/>
        <v>318.13</v>
      </c>
      <c r="DP620" s="14">
        <f t="shared" si="490"/>
        <v>28</v>
      </c>
      <c r="DQ620" s="14">
        <f t="shared" si="491"/>
        <v>2</v>
      </c>
      <c r="DR620" s="14">
        <f t="shared" si="492"/>
        <v>27</v>
      </c>
    </row>
    <row r="621" spans="100:122" x14ac:dyDescent="0.2"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</row>
    <row r="622" spans="100:122" x14ac:dyDescent="0.2"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</row>
    <row r="623" spans="100:122" x14ac:dyDescent="0.2"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</row>
    <row r="624" spans="100:122" x14ac:dyDescent="0.2"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</row>
    <row r="625" spans="100:122" x14ac:dyDescent="0.2"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</row>
    <row r="626" spans="100:122" x14ac:dyDescent="0.2"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</row>
  </sheetData>
  <mergeCells count="5">
    <mergeCell ref="EO3:ET3"/>
    <mergeCell ref="EV3:FA3"/>
    <mergeCell ref="FD3:FL3"/>
    <mergeCell ref="W3:AD3"/>
    <mergeCell ref="BV3:BY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topLeftCell="BO1" workbookViewId="0">
      <selection activeCell="CK31" sqref="CK31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4" t="s">
        <v>842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 t="s">
        <v>539</v>
      </c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 t="s">
        <v>554</v>
      </c>
      <c r="BO2" s="74"/>
      <c r="BP2" s="74"/>
      <c r="BQ2" s="74"/>
      <c r="BR2" s="74"/>
      <c r="BS2" s="74"/>
      <c r="BT2" s="73" t="s">
        <v>556</v>
      </c>
      <c r="BU2" s="73"/>
      <c r="BV2" s="73"/>
      <c r="BW2" s="73"/>
      <c r="BX2" s="74" t="s">
        <v>1133</v>
      </c>
      <c r="BY2" s="74"/>
      <c r="BZ2" s="74"/>
      <c r="CA2" s="74"/>
      <c r="CB2" s="74"/>
      <c r="CC2" s="74" t="s">
        <v>557</v>
      </c>
      <c r="CD2" s="74"/>
      <c r="CE2" s="74"/>
      <c r="CF2" s="74"/>
      <c r="CG2" s="74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348</v>
      </c>
      <c r="B3" s="21" t="s">
        <v>131</v>
      </c>
      <c r="C3" s="21" t="s">
        <v>537</v>
      </c>
      <c r="D3" s="21" t="s">
        <v>538</v>
      </c>
      <c r="E3" s="21" t="s">
        <v>70</v>
      </c>
      <c r="F3" s="21" t="s">
        <v>563</v>
      </c>
      <c r="G3" s="21" t="s">
        <v>564</v>
      </c>
      <c r="H3" s="21" t="s">
        <v>565</v>
      </c>
      <c r="I3" s="21" t="s">
        <v>865</v>
      </c>
      <c r="J3" s="21" t="s">
        <v>1212</v>
      </c>
      <c r="K3" s="21" t="s">
        <v>1213</v>
      </c>
      <c r="L3" s="21" t="s">
        <v>1214</v>
      </c>
      <c r="M3" s="21" t="s">
        <v>1215</v>
      </c>
      <c r="N3" s="21" t="s">
        <v>866</v>
      </c>
      <c r="O3" s="21" t="s">
        <v>835</v>
      </c>
      <c r="P3" s="21" t="s">
        <v>836</v>
      </c>
      <c r="Q3" s="21" t="s">
        <v>867</v>
      </c>
      <c r="R3" s="21" t="s">
        <v>1216</v>
      </c>
      <c r="S3" s="21" t="s">
        <v>1217</v>
      </c>
      <c r="T3" s="21" t="s">
        <v>1218</v>
      </c>
      <c r="U3" s="21" t="s">
        <v>1219</v>
      </c>
      <c r="V3" s="21" t="s">
        <v>1092</v>
      </c>
      <c r="W3" s="21" t="s">
        <v>1093</v>
      </c>
      <c r="X3" s="21" t="s">
        <v>1094</v>
      </c>
      <c r="Y3" s="21" t="s">
        <v>1114</v>
      </c>
      <c r="Z3" s="21" t="s">
        <v>1095</v>
      </c>
      <c r="AA3" s="21" t="s">
        <v>1096</v>
      </c>
      <c r="AB3" s="21" t="s">
        <v>1097</v>
      </c>
      <c r="AC3" s="21" t="s">
        <v>1101</v>
      </c>
      <c r="AD3" s="21" t="s">
        <v>1102</v>
      </c>
      <c r="AE3" s="21" t="s">
        <v>1103</v>
      </c>
      <c r="AF3" s="21" t="s">
        <v>1098</v>
      </c>
      <c r="AG3" s="21" t="s">
        <v>1099</v>
      </c>
      <c r="AH3" s="21" t="s">
        <v>1100</v>
      </c>
      <c r="AI3" s="21" t="s">
        <v>1105</v>
      </c>
      <c r="AJ3" s="21" t="s">
        <v>1106</v>
      </c>
      <c r="AK3" s="21" t="s">
        <v>1107</v>
      </c>
      <c r="AL3" s="21" t="s">
        <v>1108</v>
      </c>
      <c r="AM3" s="21" t="s">
        <v>1109</v>
      </c>
      <c r="AN3" s="21" t="s">
        <v>1110</v>
      </c>
      <c r="AO3" s="21" t="s">
        <v>1111</v>
      </c>
      <c r="AP3" s="21" t="s">
        <v>1112</v>
      </c>
      <c r="AQ3" s="21"/>
      <c r="AR3" s="21"/>
      <c r="AS3" s="21"/>
      <c r="AT3" s="21" t="s">
        <v>1113</v>
      </c>
      <c r="AU3" s="21" t="s">
        <v>666</v>
      </c>
      <c r="AV3" s="21" t="s">
        <v>871</v>
      </c>
      <c r="AW3" s="21" t="s">
        <v>1115</v>
      </c>
      <c r="AX3" s="21" t="s">
        <v>1104</v>
      </c>
      <c r="AY3" s="21" t="s">
        <v>68</v>
      </c>
      <c r="AZ3" s="21" t="s">
        <v>542</v>
      </c>
      <c r="BA3" s="21" t="s">
        <v>540</v>
      </c>
      <c r="BB3" s="21" t="s">
        <v>69</v>
      </c>
      <c r="BC3" s="21" t="s">
        <v>1117</v>
      </c>
      <c r="BD3" s="21" t="s">
        <v>1118</v>
      </c>
      <c r="BE3" s="21" t="s">
        <v>1119</v>
      </c>
      <c r="BF3" s="21" t="s">
        <v>1120</v>
      </c>
      <c r="BG3" s="21" t="s">
        <v>1121</v>
      </c>
      <c r="BH3" s="21" t="s">
        <v>1122</v>
      </c>
      <c r="BI3" s="21" t="s">
        <v>1123</v>
      </c>
      <c r="BJ3" s="21" t="s">
        <v>1124</v>
      </c>
      <c r="BK3" s="21" t="s">
        <v>550</v>
      </c>
      <c r="BL3" s="21" t="s">
        <v>551</v>
      </c>
      <c r="BM3" s="21" t="s">
        <v>552</v>
      </c>
      <c r="BN3" s="21" t="s">
        <v>553</v>
      </c>
      <c r="BO3" s="21" t="s">
        <v>555</v>
      </c>
      <c r="BP3" s="21" t="s">
        <v>535</v>
      </c>
      <c r="BQ3" s="21" t="s">
        <v>45</v>
      </c>
      <c r="BR3" s="21" t="s">
        <v>536</v>
      </c>
      <c r="BS3" s="21" t="s">
        <v>1125</v>
      </c>
      <c r="BT3" s="21" t="s">
        <v>535</v>
      </c>
      <c r="BU3" s="21" t="s">
        <v>45</v>
      </c>
      <c r="BV3" s="21" t="s">
        <v>536</v>
      </c>
      <c r="BW3" s="21" t="s">
        <v>1125</v>
      </c>
      <c r="BX3" s="21" t="s">
        <v>1134</v>
      </c>
      <c r="BY3" s="21" t="s">
        <v>1135</v>
      </c>
      <c r="BZ3" s="21" t="s">
        <v>1136</v>
      </c>
      <c r="CA3" s="21" t="s">
        <v>1137</v>
      </c>
      <c r="CB3" s="21" t="s">
        <v>1138</v>
      </c>
      <c r="CC3" s="21" t="s">
        <v>541</v>
      </c>
      <c r="CD3" s="21" t="s">
        <v>535</v>
      </c>
      <c r="CE3" s="21" t="s">
        <v>45</v>
      </c>
      <c r="CF3" s="21" t="s">
        <v>536</v>
      </c>
      <c r="CG3" s="21" t="s">
        <v>1128</v>
      </c>
      <c r="CH3" s="21" t="s">
        <v>1130</v>
      </c>
      <c r="CI3" s="21" t="s">
        <v>1131</v>
      </c>
      <c r="CJ3" s="21" t="s">
        <v>1132</v>
      </c>
      <c r="CK3" s="21" t="s">
        <v>1267</v>
      </c>
      <c r="CL3" s="21" t="s">
        <v>1262</v>
      </c>
      <c r="CM3" s="21" t="s">
        <v>1263</v>
      </c>
      <c r="CN3" s="21" t="s">
        <v>1264</v>
      </c>
      <c r="CO3" s="21" t="s">
        <v>1265</v>
      </c>
      <c r="CP3" s="21" t="s">
        <v>1266</v>
      </c>
      <c r="CR3" s="21" t="s">
        <v>562</v>
      </c>
      <c r="CS3" s="21" t="s">
        <v>563</v>
      </c>
      <c r="CT3" s="21" t="s">
        <v>564</v>
      </c>
      <c r="CU3" s="21" t="s">
        <v>565</v>
      </c>
      <c r="CV3" s="21" t="s">
        <v>566</v>
      </c>
      <c r="CW3" s="21" t="s">
        <v>567</v>
      </c>
      <c r="CX3" s="21" t="s">
        <v>568</v>
      </c>
      <c r="CY3" s="21" t="s">
        <v>569</v>
      </c>
      <c r="CZ3" s="21" t="s">
        <v>570</v>
      </c>
      <c r="DA3" s="21" t="s">
        <v>571</v>
      </c>
      <c r="DB3" s="21" t="s">
        <v>572</v>
      </c>
      <c r="DC3" s="21" t="s">
        <v>573</v>
      </c>
      <c r="DD3" s="21" t="s">
        <v>574</v>
      </c>
      <c r="DE3" s="21" t="s">
        <v>575</v>
      </c>
      <c r="DF3" s="21" t="s">
        <v>576</v>
      </c>
      <c r="DG3" s="21" t="s">
        <v>577</v>
      </c>
      <c r="DH3" s="21" t="s">
        <v>578</v>
      </c>
      <c r="DI3" s="21" t="s">
        <v>579</v>
      </c>
      <c r="DJ3" s="21" t="s">
        <v>580</v>
      </c>
      <c r="DK3" s="21" t="s">
        <v>581</v>
      </c>
      <c r="DL3" s="21" t="s">
        <v>582</v>
      </c>
      <c r="DM3" s="21" t="s">
        <v>583</v>
      </c>
      <c r="DN3" s="21" t="s">
        <v>578</v>
      </c>
      <c r="DO3" s="21" t="s">
        <v>579</v>
      </c>
      <c r="DP3" s="21" t="s">
        <v>580</v>
      </c>
      <c r="DQ3" s="21" t="s">
        <v>581</v>
      </c>
      <c r="DR3" s="21" t="s">
        <v>582</v>
      </c>
    </row>
    <row r="4" spans="1:122" ht="16.5" x14ac:dyDescent="0.2">
      <c r="A4" t="s">
        <v>588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INDEX(属性偏向!Z$4:Z$8,新属性汇总!$D4)</f>
        <v>3</v>
      </c>
      <c r="AA4" s="14">
        <f>INDEX(属性偏向!AA$4:AA$8,新属性汇总!$D4)</f>
        <v>3</v>
      </c>
      <c r="AB4" s="14">
        <f>INDEX(属性偏向!AB$4:AB$8,新属性汇总!$D4)</f>
        <v>3</v>
      </c>
      <c r="AC4" s="14">
        <f>INDEX(属性偏向!T$4:T$243,(INDEX(属性偏向!$C$4:$C$7,新属性汇总!$E4-2)+Z4)*20+$C4)</f>
        <v>15</v>
      </c>
      <c r="AD4" s="14">
        <f>INDEX(属性偏向!U$4:U$243,(INDEX(属性偏向!$C$4:$C$7,新属性汇总!$E4-2)+AA4)*20+$C4)</f>
        <v>8</v>
      </c>
      <c r="AE4" s="14">
        <f>INDEX(属性偏向!V$4:V$243,(INDEX(属性偏向!$C$4:$C$7,新属性汇总!$E4-2)+AB4)*20+$C4)</f>
        <v>150</v>
      </c>
      <c r="AF4" s="14">
        <f>INDEX(属性偏向!T$4:T$243,INDEX(属性偏向!$C$4:$C$7,新属性汇总!$E4-2)*20+$C4)</f>
        <v>10</v>
      </c>
      <c r="AG4" s="14">
        <f>INDEX(属性偏向!U$4:U$243,INDEX(属性偏向!$C$4:$C$7,新属性汇总!$E4-2)*20+$C4)</f>
        <v>5</v>
      </c>
      <c r="AH4" s="14">
        <f>INDEX(属性偏向!V$4:V$243,INDEX(属性偏向!$C$4:$C$7,新属性汇总!$E4-2)*20+$C4)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(F4+N4+V4+AI4)*(INDEX(属性投放!$DX$6:$DX$10,新属性汇总!$D4)-1)</f>
        <v>122.4</v>
      </c>
      <c r="AN4" s="14">
        <f>(G4+O4+W4+AJ4)*(INDEX(属性投放!$DX$6:$DX$10,新属性汇总!$D4)-1)</f>
        <v>63.2</v>
      </c>
      <c r="AO4" s="14">
        <f>(H4+P4+X4+AK4)*(INDEX(属性投放!$DX$6:$DX$10,新属性汇总!$D4)-1)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1" t="s">
        <v>1116</v>
      </c>
      <c r="BA4" s="41" t="s">
        <v>1116</v>
      </c>
      <c r="BB4" s="41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589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INDEX(属性偏向!Z$4:Z$8,新属性汇总!$D5)</f>
        <v>3</v>
      </c>
      <c r="AA5" s="14">
        <f>INDEX(属性偏向!AA$4:AA$8,新属性汇总!$D5)</f>
        <v>3</v>
      </c>
      <c r="AB5" s="14">
        <f>INDEX(属性偏向!AB$4:AB$8,新属性汇总!$D5)</f>
        <v>3</v>
      </c>
      <c r="AC5" s="14">
        <f>INDEX(属性偏向!T$4:T$243,(INDEX(属性偏向!$C$4:$C$7,新属性汇总!$E5-2)+Z5)*20+$C5)</f>
        <v>20</v>
      </c>
      <c r="AD5" s="14">
        <f>INDEX(属性偏向!U$4:U$243,(INDEX(属性偏向!$C$4:$C$7,新属性汇总!$E5-2)+AA5)*20+$C5)</f>
        <v>10</v>
      </c>
      <c r="AE5" s="14">
        <f>INDEX(属性偏向!V$4:V$243,(INDEX(属性偏向!$C$4:$C$7,新属性汇总!$E5-2)+AB5)*20+$C5)</f>
        <v>200</v>
      </c>
      <c r="AF5" s="14">
        <f>INDEX(属性偏向!T$4:T$243,INDEX(属性偏向!$C$4:$C$7,新属性汇总!$E5-2)*20+$C5)</f>
        <v>12</v>
      </c>
      <c r="AG5" s="14">
        <f>INDEX(属性偏向!U$4:U$243,INDEX(属性偏向!$C$4:$C$7,新属性汇总!$E5-2)*20+$C5)</f>
        <v>6</v>
      </c>
      <c r="AH5" s="14">
        <f>INDEX(属性偏向!V$4:V$243,INDEX(属性偏向!$C$4:$C$7,新属性汇总!$E5-2)*20+$C5)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(F5+N5+V5+AI5)*(INDEX(属性投放!$DX$6:$DX$10,新属性汇总!$D5)-1)</f>
        <v>308</v>
      </c>
      <c r="AN5" s="14">
        <f>(G5+O5+W5+AJ5)*(INDEX(属性投放!$DX$6:$DX$10,新属性汇总!$D5)-1)</f>
        <v>159.20000000000002</v>
      </c>
      <c r="AO5" s="14">
        <f>(H5+P5+X5+AK5)*(INDEX(属性投放!$DX$6:$DX$10,新属性汇总!$D5)-1)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1" t="s">
        <v>1116</v>
      </c>
      <c r="BA5" s="41" t="s">
        <v>1116</v>
      </c>
      <c r="BB5" s="41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590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INDEX(属性偏向!Z$4:Z$8,新属性汇总!$D6)</f>
        <v>3</v>
      </c>
      <c r="AA6" s="14">
        <f>INDEX(属性偏向!AA$4:AA$8,新属性汇总!$D6)</f>
        <v>3</v>
      </c>
      <c r="AB6" s="14">
        <f>INDEX(属性偏向!AB$4:AB$8,新属性汇总!$D6)</f>
        <v>3</v>
      </c>
      <c r="AC6" s="14">
        <f>INDEX(属性偏向!T$4:T$243,(INDEX(属性偏向!$C$4:$C$7,新属性汇总!$E6-2)+Z6)*20+$C6)</f>
        <v>20</v>
      </c>
      <c r="AD6" s="14">
        <f>INDEX(属性偏向!U$4:U$243,(INDEX(属性偏向!$C$4:$C$7,新属性汇总!$E6-2)+AA6)*20+$C6)</f>
        <v>10</v>
      </c>
      <c r="AE6" s="14">
        <f>INDEX(属性偏向!V$4:V$243,(INDEX(属性偏向!$C$4:$C$7,新属性汇总!$E6-2)+AB6)*20+$C6)</f>
        <v>200</v>
      </c>
      <c r="AF6" s="14">
        <f>INDEX(属性偏向!T$4:T$243,INDEX(属性偏向!$C$4:$C$7,新属性汇总!$E6-2)*20+$C6)</f>
        <v>12</v>
      </c>
      <c r="AG6" s="14">
        <f>INDEX(属性偏向!U$4:U$243,INDEX(属性偏向!$C$4:$C$7,新属性汇总!$E6-2)*20+$C6)</f>
        <v>6</v>
      </c>
      <c r="AH6" s="14">
        <f>INDEX(属性偏向!V$4:V$243,INDEX(属性偏向!$C$4:$C$7,新属性汇总!$E6-2)*20+$C6)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(F6+N6+V6+AI6)*(INDEX(属性投放!$DX$6:$DX$10,新属性汇总!$D6)-1)</f>
        <v>344</v>
      </c>
      <c r="AN6" s="14">
        <f>(G6+O6+W6+AJ6)*(INDEX(属性投放!$DX$6:$DX$10,新属性汇总!$D6)-1)</f>
        <v>176</v>
      </c>
      <c r="AO6" s="14">
        <f>(H6+P6+X6+AK6)*(INDEX(属性投放!$DX$6:$DX$10,新属性汇总!$D6)-1)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INDEX(装备!$AQ$5:$AQ$8,新属性汇总!BA6)</f>
        <v>1</v>
      </c>
      <c r="BC6" s="14">
        <f>INDEX(装备!M$12:M$18,新属性汇总!$AZ6)*$BB6</f>
        <v>195</v>
      </c>
      <c r="BD6" s="14">
        <f>INDEX(装备!N$12:N$18,新属性汇总!$AZ6)*$BB6</f>
        <v>100</v>
      </c>
      <c r="BE6" s="14">
        <f>INDEX(装备!O$12:O$18,新属性汇总!$AZ6)*$BB6</f>
        <v>1960</v>
      </c>
      <c r="BF6" s="14">
        <f>SUMPRODUCT(BC$1:BE$1,BC6:BE6)</f>
        <v>5910</v>
      </c>
      <c r="BG6" s="14">
        <f>INDEX(装备!S$12:S$18,新属性汇总!$AZ6)*新属性汇总!B6*$BB6</f>
        <v>587.5</v>
      </c>
      <c r="BH6" s="14">
        <f>INDEX(装备!T$12:T$18,新属性汇总!$AZ6)*新属性汇总!C6*$BB6</f>
        <v>36</v>
      </c>
      <c r="BI6" s="14">
        <f>INDEX(装备!U$12:U$18,新属性汇总!$AZ6)*新属性汇总!D6*$BB6</f>
        <v>1175</v>
      </c>
      <c r="BJ6" s="14">
        <f>SUMPRODUCT(BG$1:BI$1,BG6:BI6)</f>
        <v>7770</v>
      </c>
      <c r="BK6" s="14">
        <f>INDEX(装备!BH$12:BH$18,新属性汇总!$AZ6)</f>
        <v>43</v>
      </c>
      <c r="BL6" s="14">
        <f>INDEX(装备!BI$12:BI$18,新属性汇总!$AZ6)</f>
        <v>22</v>
      </c>
      <c r="BM6" s="14">
        <f>INDEX(装备!BJ$12:BJ$18,新属性汇总!$AZ6)</f>
        <v>432</v>
      </c>
      <c r="BN6" s="13">
        <v>1</v>
      </c>
      <c r="BO6" s="14">
        <f>INDEX(装备!$BV$11:$BY$16,新属性汇总!AZ6,新属性汇总!BA6)</f>
        <v>2</v>
      </c>
      <c r="BP6" s="14">
        <f>INDEX(装备!BH$12:BH$18,新属性汇总!$AZ6)*新属性汇总!$BO6</f>
        <v>86</v>
      </c>
      <c r="BQ6" s="14">
        <f>INDEX(装备!BI$12:BI$18,新属性汇总!$AZ6)*新属性汇总!$BO6</f>
        <v>44</v>
      </c>
      <c r="BR6" s="14">
        <f>INDEX(装备!BJ$12:BJ$18,新属性汇总!$AZ6)*新属性汇总!$BO6</f>
        <v>864</v>
      </c>
      <c r="BS6" s="14">
        <f>SUMPRODUCT(BP$1:BR$1,BP6:BR6)</f>
        <v>2604</v>
      </c>
      <c r="BT6" s="14">
        <f>INDEX(装备!$AV$12:$AV$18,新属性汇总!$AZ6)*1.5</f>
        <v>704.69999999999993</v>
      </c>
      <c r="BU6" s="14">
        <v>0</v>
      </c>
      <c r="BV6" s="14">
        <f>INDEX(装备!$AW$12:$AW$18,新属性汇总!$AZ6)*1.5</f>
        <v>7047</v>
      </c>
      <c r="BW6" s="14">
        <f>SUMPRODUCT(BT$1:BV$1,BT6:BV6)</f>
        <v>14094</v>
      </c>
      <c r="BX6" s="14">
        <f t="shared" si="20"/>
        <v>30378</v>
      </c>
      <c r="BY6" s="17">
        <f t="shared" si="21"/>
        <v>0.1945486865494766</v>
      </c>
      <c r="BZ6" s="17">
        <f t="shared" si="22"/>
        <v>0.25577720718941338</v>
      </c>
      <c r="CA6" s="17">
        <f t="shared" si="23"/>
        <v>8.5719928895911512E-2</v>
      </c>
      <c r="CB6" s="17">
        <f t="shared" si="24"/>
        <v>0.46395417736519851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30378</v>
      </c>
      <c r="CJ6" s="14">
        <f t="shared" si="27"/>
        <v>0</v>
      </c>
      <c r="CK6" s="14"/>
      <c r="CL6" s="14">
        <f t="shared" si="28"/>
        <v>53778</v>
      </c>
      <c r="CM6" s="17">
        <f t="shared" si="29"/>
        <v>0.43512216891665739</v>
      </c>
      <c r="CN6" s="17">
        <f t="shared" si="30"/>
        <v>0.56487783108334266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591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INDEX(属性偏向!Z$4:Z$8,新属性汇总!$D7)</f>
        <v>3</v>
      </c>
      <c r="AA7" s="14">
        <f>INDEX(属性偏向!AA$4:AA$8,新属性汇总!$D7)</f>
        <v>3</v>
      </c>
      <c r="AB7" s="14">
        <f>INDEX(属性偏向!AB$4:AB$8,新属性汇总!$D7)</f>
        <v>3</v>
      </c>
      <c r="AC7" s="14">
        <f>INDEX(属性偏向!T$4:T$243,(INDEX(属性偏向!$C$4:$C$7,新属性汇总!$E7-2)+Z7)*20+$C7)</f>
        <v>25</v>
      </c>
      <c r="AD7" s="14">
        <f>INDEX(属性偏向!U$4:U$243,(INDEX(属性偏向!$C$4:$C$7,新属性汇总!$E7-2)+AA7)*20+$C7)</f>
        <v>13</v>
      </c>
      <c r="AE7" s="14">
        <f>INDEX(属性偏向!V$4:V$243,(INDEX(属性偏向!$C$4:$C$7,新属性汇总!$E7-2)+AB7)*20+$C7)</f>
        <v>250</v>
      </c>
      <c r="AF7" s="14">
        <f>INDEX(属性偏向!T$4:T$243,INDEX(属性偏向!$C$4:$C$7,新属性汇总!$E7-2)*20+$C7)</f>
        <v>13</v>
      </c>
      <c r="AG7" s="14">
        <f>INDEX(属性偏向!U$4:U$243,INDEX(属性偏向!$C$4:$C$7,新属性汇总!$E7-2)*20+$C7)</f>
        <v>7</v>
      </c>
      <c r="AH7" s="14">
        <f>INDEX(属性偏向!V$4:V$243,INDEX(属性偏向!$C$4:$C$7,新属性汇总!$E7-2)*20+$C7)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(F7+N7+V7+AI7)*(INDEX(属性投放!$DX$6:$DX$10,新属性汇总!$D7)-1)</f>
        <v>460</v>
      </c>
      <c r="AN7" s="14">
        <f>(G7+O7+W7+AJ7)*(INDEX(属性投放!$DX$6:$DX$10,新属性汇总!$D7)-1)</f>
        <v>231.20000000000002</v>
      </c>
      <c r="AO7" s="14">
        <f>(H7+P7+X7+AK7)*(INDEX(属性投放!$DX$6:$DX$10,新属性汇总!$D7)-1)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INDEX(装备!$AQ$5:$AQ$8,新属性汇总!BA7)</f>
        <v>1</v>
      </c>
      <c r="BC7" s="14">
        <f>INDEX(装备!M$12:M$18,新属性汇总!$AZ7)*$BB7</f>
        <v>195</v>
      </c>
      <c r="BD7" s="14">
        <f>INDEX(装备!N$12:N$18,新属性汇总!$AZ7)*$BB7</f>
        <v>100</v>
      </c>
      <c r="BE7" s="14">
        <f>INDEX(装备!O$12:O$18,新属性汇总!$AZ7)*$BB7</f>
        <v>1960</v>
      </c>
      <c r="BF7" s="14">
        <f t="shared" ref="BF7:BF23" si="36">SUMPRODUCT(BC$1:BE$1,BC7:BE7)</f>
        <v>5910</v>
      </c>
      <c r="BG7" s="14">
        <f>INDEX(装备!S$12:S$18,新属性汇总!$AZ7)*(新属性汇总!$B7-$B6)*$BB7</f>
        <v>235</v>
      </c>
      <c r="BH7" s="14">
        <f>INDEX(装备!T$12:T$18,新属性汇总!$AZ7)*(新属性汇总!$B7-$B6)*$BB7</f>
        <v>120</v>
      </c>
      <c r="BI7" s="14">
        <f>INDEX(装备!U$12:U$18,新属性汇总!$AZ7)*(新属性汇总!$B7-$B6)*$BB7</f>
        <v>2350</v>
      </c>
      <c r="BJ7" s="14">
        <f t="shared" ref="BJ7:BJ23" si="37">SUMPRODUCT(BG$1:BI$1,BG7:BI7)</f>
        <v>7100</v>
      </c>
      <c r="BK7" s="14">
        <f>INDEX(装备!BH$12:BH$18,新属性汇总!$AZ7)</f>
        <v>43</v>
      </c>
      <c r="BL7" s="14">
        <f>INDEX(装备!BI$12:BI$18,新属性汇总!$AZ7)</f>
        <v>22</v>
      </c>
      <c r="BM7" s="14">
        <f>INDEX(装备!BJ$12:BJ$18,新属性汇总!$AZ7)</f>
        <v>432</v>
      </c>
      <c r="BN7" s="13">
        <v>1</v>
      </c>
      <c r="BO7" s="14">
        <f>INDEX(装备!$BV$11:$BY$16,新属性汇总!AZ7,新属性汇总!BA7)</f>
        <v>2</v>
      </c>
      <c r="BP7" s="14">
        <f>INDEX(装备!BH$12:BH$18,新属性汇总!$AZ7)*新属性汇总!$BO7</f>
        <v>86</v>
      </c>
      <c r="BQ7" s="14">
        <f>INDEX(装备!BI$12:BI$18,新属性汇总!$AZ7)*新属性汇总!$BO7</f>
        <v>44</v>
      </c>
      <c r="BR7" s="14">
        <f>INDEX(装备!BJ$12:BJ$18,新属性汇总!$AZ7)*新属性汇总!$BO7</f>
        <v>864</v>
      </c>
      <c r="BS7" s="14">
        <f t="shared" ref="BS7:BS23" si="38">SUMPRODUCT(BP$1:BR$1,BP7:BR7)</f>
        <v>2604</v>
      </c>
      <c r="BT7" s="14">
        <f>INDEX(装备!$AV$12:$AV$18,新属性汇总!$AZ7)*1.5</f>
        <v>704.69999999999993</v>
      </c>
      <c r="BU7" s="14">
        <v>0</v>
      </c>
      <c r="BV7" s="14">
        <f>INDEX(装备!$AW$12:$AW$18,新属性汇总!$AZ7)*1.5</f>
        <v>7047</v>
      </c>
      <c r="BW7" s="14">
        <f t="shared" ref="BW7:BW23" si="39">SUMPRODUCT(BT$1:BV$1,BT7:BV7)</f>
        <v>14094</v>
      </c>
      <c r="BX7" s="14">
        <f t="shared" si="20"/>
        <v>29708</v>
      </c>
      <c r="BY7" s="17">
        <f t="shared" si="21"/>
        <v>0.1989363134509223</v>
      </c>
      <c r="BZ7" s="17">
        <f t="shared" si="22"/>
        <v>0.2389928638750505</v>
      </c>
      <c r="CA7" s="17">
        <f t="shared" si="23"/>
        <v>8.7653157398680487E-2</v>
      </c>
      <c r="CB7" s="17">
        <f t="shared" si="24"/>
        <v>0.47441766527534673</v>
      </c>
      <c r="CC7" s="13">
        <v>2</v>
      </c>
      <c r="CD7" s="14">
        <f>INDEX(专属武器!$H$4:$H$19,新属性汇总!$CC7)*专属武器!H$2</f>
        <v>0</v>
      </c>
      <c r="CE7" s="14">
        <f>INDEX(专属武器!$H$4:$H$19,新属性汇总!$CC7)*专属武器!I$2</f>
        <v>0</v>
      </c>
      <c r="CF7" s="14">
        <f>INDEX(专属武器!$H$4:$H$19,新属性汇总!$CC7)*专属武器!J$2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29708</v>
      </c>
      <c r="CJ7" s="14">
        <f t="shared" si="27"/>
        <v>0</v>
      </c>
      <c r="CK7" s="14"/>
      <c r="CL7" s="14">
        <f t="shared" si="28"/>
        <v>60812</v>
      </c>
      <c r="CM7" s="17">
        <f t="shared" si="29"/>
        <v>0.51147799776359926</v>
      </c>
      <c r="CN7" s="17">
        <f t="shared" si="30"/>
        <v>0.48852200223640069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592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INDEX(属性偏向!Z$4:Z$8,新属性汇总!$D8)</f>
        <v>3</v>
      </c>
      <c r="AA8" s="14">
        <f>INDEX(属性偏向!AA$4:AA$8,新属性汇总!$D8)</f>
        <v>3</v>
      </c>
      <c r="AB8" s="14">
        <f>INDEX(属性偏向!AB$4:AB$8,新属性汇总!$D8)</f>
        <v>3</v>
      </c>
      <c r="AC8" s="14">
        <f>INDEX(属性偏向!T$4:T$243,(INDEX(属性偏向!$C$4:$C$7,新属性汇总!$E8-2)+Z8)*20+$C8)</f>
        <v>25</v>
      </c>
      <c r="AD8" s="14">
        <f>INDEX(属性偏向!U$4:U$243,(INDEX(属性偏向!$C$4:$C$7,新属性汇总!$E8-2)+AA8)*20+$C8)</f>
        <v>13</v>
      </c>
      <c r="AE8" s="14">
        <f>INDEX(属性偏向!V$4:V$243,(INDEX(属性偏向!$C$4:$C$7,新属性汇总!$E8-2)+AB8)*20+$C8)</f>
        <v>250</v>
      </c>
      <c r="AF8" s="14">
        <f>INDEX(属性偏向!T$4:T$243,INDEX(属性偏向!$C$4:$C$7,新属性汇总!$E8-2)*20+$C8)</f>
        <v>13</v>
      </c>
      <c r="AG8" s="14">
        <f>INDEX(属性偏向!U$4:U$243,INDEX(属性偏向!$C$4:$C$7,新属性汇总!$E8-2)*20+$C8)</f>
        <v>7</v>
      </c>
      <c r="AH8" s="14">
        <f>INDEX(属性偏向!V$4:V$243,INDEX(属性偏向!$C$4:$C$7,新属性汇总!$E8-2)*20+$C8)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(F8+N8+V8+AI8)*(INDEX(属性投放!$DX$6:$DX$10,新属性汇总!$D8)-1)</f>
        <v>419.20000000000005</v>
      </c>
      <c r="AN8" s="14">
        <f>(G8+O8+W8+AJ8)*(INDEX(属性投放!$DX$6:$DX$10,新属性汇总!$D8)-1)</f>
        <v>209.60000000000002</v>
      </c>
      <c r="AO8" s="14">
        <f>(H8+P8+X8+AK8)*(INDEX(属性投放!$DX$6:$DX$10,新属性汇总!$D8)-1)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INDEX(装备!$AQ$5:$AQ$8,新属性汇总!BA8)</f>
        <v>1</v>
      </c>
      <c r="BC8" s="14">
        <f>INDEX(装备!M$12:M$18,新属性汇总!$AZ8)*$BB8</f>
        <v>195</v>
      </c>
      <c r="BD8" s="14">
        <f>INDEX(装备!N$12:N$18,新属性汇总!$AZ8)*$BB8</f>
        <v>100</v>
      </c>
      <c r="BE8" s="14">
        <f>INDEX(装备!O$12:O$18,新属性汇总!$AZ8)*$BB8</f>
        <v>1960</v>
      </c>
      <c r="BF8" s="14">
        <f t="shared" si="36"/>
        <v>5910</v>
      </c>
      <c r="BG8" s="14">
        <f>INDEX(装备!S$12:S$18,新属性汇总!$AZ8)*(新属性汇总!$B8-$B7)*$BB8</f>
        <v>164.5</v>
      </c>
      <c r="BH8" s="14">
        <f>INDEX(装备!T$12:T$18,新属性汇总!$AZ8)*(新属性汇总!$B8-$B7)*$BB8</f>
        <v>84</v>
      </c>
      <c r="BI8" s="14">
        <f>INDEX(装备!U$12:U$18,新属性汇总!$AZ8)*(新属性汇总!$B8-$B7)*$BB8</f>
        <v>1645</v>
      </c>
      <c r="BJ8" s="14">
        <f t="shared" si="37"/>
        <v>4970</v>
      </c>
      <c r="BK8" s="14">
        <f>INDEX(装备!BH$12:BH$18,新属性汇总!$AZ8)</f>
        <v>43</v>
      </c>
      <c r="BL8" s="14">
        <f>INDEX(装备!BI$12:BI$18,新属性汇总!$AZ8)</f>
        <v>22</v>
      </c>
      <c r="BM8" s="14">
        <f>INDEX(装备!BJ$12:BJ$18,新属性汇总!$AZ8)</f>
        <v>432</v>
      </c>
      <c r="BN8" s="13">
        <v>1</v>
      </c>
      <c r="BO8" s="14">
        <f>INDEX(装备!$BV$11:$BY$16,新属性汇总!AZ8,新属性汇总!BA8)</f>
        <v>2</v>
      </c>
      <c r="BP8" s="14">
        <f>INDEX(装备!BH$12:BH$18,新属性汇总!$AZ8)*新属性汇总!$BO8</f>
        <v>86</v>
      </c>
      <c r="BQ8" s="14">
        <f>INDEX(装备!BI$12:BI$18,新属性汇总!$AZ8)*新属性汇总!$BO8</f>
        <v>44</v>
      </c>
      <c r="BR8" s="14">
        <f>INDEX(装备!BJ$12:BJ$18,新属性汇总!$AZ8)*新属性汇总!$BO8</f>
        <v>864</v>
      </c>
      <c r="BS8" s="14">
        <f t="shared" si="38"/>
        <v>2604</v>
      </c>
      <c r="BT8" s="14">
        <f>INDEX(装备!$AV$12:$AV$18,新属性汇总!$AZ8)*1.5</f>
        <v>704.69999999999993</v>
      </c>
      <c r="BU8" s="14">
        <v>0</v>
      </c>
      <c r="BV8" s="14">
        <f>INDEX(装备!$AW$12:$AW$18,新属性汇总!$AZ8)*1.5</f>
        <v>7047</v>
      </c>
      <c r="BW8" s="14">
        <f t="shared" si="39"/>
        <v>14094</v>
      </c>
      <c r="BX8" s="14">
        <f t="shared" si="20"/>
        <v>27578</v>
      </c>
      <c r="BY8" s="17">
        <f t="shared" si="21"/>
        <v>0.21430125462325042</v>
      </c>
      <c r="BZ8" s="17">
        <f t="shared" si="22"/>
        <v>0.18021611429400247</v>
      </c>
      <c r="CA8" s="17">
        <f t="shared" si="23"/>
        <v>9.4423090869533682E-2</v>
      </c>
      <c r="CB8" s="17">
        <f t="shared" si="24"/>
        <v>0.51105954021321343</v>
      </c>
      <c r="CC8" s="13">
        <v>5</v>
      </c>
      <c r="CD8" s="14">
        <f>INDEX(专属武器!$H$4:$H$19,新属性汇总!$CC8)*专属武器!H$2</f>
        <v>0</v>
      </c>
      <c r="CE8" s="14">
        <f>INDEX(专属武器!$H$4:$H$19,新属性汇总!$CC8)*专属武器!I$2</f>
        <v>0</v>
      </c>
      <c r="CF8" s="14">
        <f>INDEX(专属武器!$H$4:$H$19,新属性汇总!$CC8)*专属武器!J$2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27578</v>
      </c>
      <c r="CJ8" s="14">
        <f t="shared" si="27"/>
        <v>0</v>
      </c>
      <c r="CK8" s="14">
        <f>CH8</f>
        <v>28296</v>
      </c>
      <c r="CL8" s="14">
        <f t="shared" si="28"/>
        <v>84170</v>
      </c>
      <c r="CM8" s="17">
        <f t="shared" si="29"/>
        <v>0.33617678507781867</v>
      </c>
      <c r="CN8" s="17">
        <f t="shared" si="30"/>
        <v>0.3276464298443626</v>
      </c>
      <c r="CO8" s="17">
        <f t="shared" si="31"/>
        <v>0</v>
      </c>
      <c r="CP8" s="17">
        <f t="shared" si="32"/>
        <v>0.33617678507781867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593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INDEX(属性偏向!Z$4:Z$8,新属性汇总!$D9)</f>
        <v>3</v>
      </c>
      <c r="AA9" s="14">
        <f>INDEX(属性偏向!AA$4:AA$8,新属性汇总!$D9)</f>
        <v>3</v>
      </c>
      <c r="AB9" s="14">
        <f>INDEX(属性偏向!AB$4:AB$8,新属性汇总!$D9)</f>
        <v>3</v>
      </c>
      <c r="AC9" s="14">
        <f>INDEX(属性偏向!T$4:T$243,(INDEX(属性偏向!$C$4:$C$7,新属性汇总!$E9-2)+Z9)*20+$C9)</f>
        <v>25</v>
      </c>
      <c r="AD9" s="14">
        <f>INDEX(属性偏向!U$4:U$243,(INDEX(属性偏向!$C$4:$C$7,新属性汇总!$E9-2)+AA9)*20+$C9)</f>
        <v>13</v>
      </c>
      <c r="AE9" s="14">
        <f>INDEX(属性偏向!V$4:V$243,(INDEX(属性偏向!$C$4:$C$7,新属性汇总!$E9-2)+AB9)*20+$C9)</f>
        <v>250</v>
      </c>
      <c r="AF9" s="14">
        <f>INDEX(属性偏向!T$4:T$243,INDEX(属性偏向!$C$4:$C$7,新属性汇总!$E9-2)*20+$C9)</f>
        <v>13</v>
      </c>
      <c r="AG9" s="14">
        <f>INDEX(属性偏向!U$4:U$243,INDEX(属性偏向!$C$4:$C$7,新属性汇总!$E9-2)*20+$C9)</f>
        <v>7</v>
      </c>
      <c r="AH9" s="14">
        <f>INDEX(属性偏向!V$4:V$243,INDEX(属性偏向!$C$4:$C$7,新属性汇总!$E9-2)*20+$C9)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(F9+N9+V9+AI9)*(INDEX(属性投放!$DX$6:$DX$10,新属性汇总!$D9)-1)</f>
        <v>416</v>
      </c>
      <c r="AN9" s="14">
        <f>(G9+O9+W9+AJ9)*(INDEX(属性投放!$DX$6:$DX$10,新属性汇总!$D9)-1)</f>
        <v>208.8</v>
      </c>
      <c r="AO9" s="14">
        <f>(H9+P9+X9+AK9)*(INDEX(属性投放!$DX$6:$DX$10,新属性汇总!$D9)-1)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INDEX(装备!$AQ$5:$AQ$8,新属性汇总!BA9)</f>
        <v>1</v>
      </c>
      <c r="BC9" s="14">
        <f>INDEX(装备!M$12:M$18,新属性汇总!$AZ9)*$BB9</f>
        <v>420</v>
      </c>
      <c r="BD9" s="14">
        <f>INDEX(装备!N$12:N$18,新属性汇总!$AZ9)*$BB9</f>
        <v>215</v>
      </c>
      <c r="BE9" s="14">
        <f>INDEX(装备!O$12:O$18,新属性汇总!$AZ9)*$BB9</f>
        <v>4195</v>
      </c>
      <c r="BF9" s="14">
        <f t="shared" si="36"/>
        <v>12695</v>
      </c>
      <c r="BG9" s="14">
        <f>INDEX(装备!S$12:S$18,新属性汇总!$AZ9)*(新属性汇总!$B9-$B8)*$BB9</f>
        <v>150</v>
      </c>
      <c r="BH9" s="14">
        <f>INDEX(装备!T$12:T$18,新属性汇总!$AZ9)*(新属性汇总!$B9-$B8)*$BB9</f>
        <v>75</v>
      </c>
      <c r="BI9" s="14">
        <f>INDEX(装备!U$12:U$18,新属性汇总!$AZ9)*(新属性汇总!$B9-$B8)*$BB9</f>
        <v>1497.5</v>
      </c>
      <c r="BJ9" s="14">
        <f t="shared" si="37"/>
        <v>4497.5</v>
      </c>
      <c r="BK9" s="14">
        <f>INDEX(装备!BH$12:BH$18,新属性汇总!$AZ9)</f>
        <v>55</v>
      </c>
      <c r="BL9" s="14">
        <f>INDEX(装备!BI$12:BI$18,新属性汇总!$AZ9)</f>
        <v>28</v>
      </c>
      <c r="BM9" s="14">
        <f>INDEX(装备!BJ$12:BJ$18,新属性汇总!$AZ9)</f>
        <v>550</v>
      </c>
      <c r="BN9" s="13">
        <v>1</v>
      </c>
      <c r="BO9" s="14">
        <f>INDEX(装备!$BV$11:$BY$16,新属性汇总!AZ9,新属性汇总!BA9)</f>
        <v>3</v>
      </c>
      <c r="BP9" s="14">
        <f>INDEX(装备!BH$12:BH$18,新属性汇总!$AZ9)*新属性汇总!$BO9</f>
        <v>165</v>
      </c>
      <c r="BQ9" s="14">
        <f>INDEX(装备!BI$12:BI$18,新属性汇总!$AZ9)*新属性汇总!$BO9</f>
        <v>84</v>
      </c>
      <c r="BR9" s="14">
        <f>INDEX(装备!BJ$12:BJ$18,新属性汇总!$AZ9)*新属性汇总!$BO9</f>
        <v>1650</v>
      </c>
      <c r="BS9" s="14">
        <f t="shared" si="38"/>
        <v>4980</v>
      </c>
      <c r="BT9" s="14">
        <f>INDEX(装备!$AV$12:$AV$18,新属性汇总!$AZ9)*1.5</f>
        <v>880.94999999999993</v>
      </c>
      <c r="BU9" s="14">
        <v>0</v>
      </c>
      <c r="BV9" s="14">
        <f>INDEX(装备!$AW$12:$AW$18,新属性汇总!$AZ9)*1.5</f>
        <v>8809.5</v>
      </c>
      <c r="BW9" s="14">
        <f t="shared" si="39"/>
        <v>17619</v>
      </c>
      <c r="BX9" s="14">
        <f t="shared" si="20"/>
        <v>39791.5</v>
      </c>
      <c r="BY9" s="17">
        <f t="shared" si="21"/>
        <v>0.3190379854994157</v>
      </c>
      <c r="BZ9" s="17">
        <f t="shared" si="22"/>
        <v>0.11302665142052951</v>
      </c>
      <c r="CA9" s="17">
        <f t="shared" si="23"/>
        <v>0.12515235665908547</v>
      </c>
      <c r="CB9" s="17">
        <f t="shared" si="24"/>
        <v>0.44278300642096929</v>
      </c>
      <c r="CC9" s="13">
        <v>8</v>
      </c>
      <c r="CD9" s="14">
        <f>INDEX(专属武器!$H$4:$H$19,新属性汇总!$CC9)*专属武器!H$2</f>
        <v>0</v>
      </c>
      <c r="CE9" s="14">
        <f>INDEX(专属武器!$H$4:$H$19,新属性汇总!$CC9)*专属武器!I$2</f>
        <v>0</v>
      </c>
      <c r="CF9" s="14">
        <f>INDEX(专属武器!$H$4:$H$19,新属性汇总!$CC9)*专属武器!J$2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39791.5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96023.5</v>
      </c>
      <c r="CM9" s="17">
        <f t="shared" si="29"/>
        <v>0.29280332418626692</v>
      </c>
      <c r="CN9" s="17">
        <f t="shared" si="30"/>
        <v>0.41439335162746621</v>
      </c>
      <c r="CO9" s="17">
        <f t="shared" si="31"/>
        <v>0</v>
      </c>
      <c r="CP9" s="17">
        <f t="shared" si="32"/>
        <v>0.29280332418626692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594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INDEX(属性偏向!Z$4:Z$8,新属性汇总!$D10)</f>
        <v>3</v>
      </c>
      <c r="AA10" s="14">
        <f>INDEX(属性偏向!AA$4:AA$8,新属性汇总!$D10)</f>
        <v>3</v>
      </c>
      <c r="AB10" s="14">
        <f>INDEX(属性偏向!AB$4:AB$8,新属性汇总!$D10)</f>
        <v>3</v>
      </c>
      <c r="AC10" s="14">
        <f>INDEX(属性偏向!T$4:T$243,(INDEX(属性偏向!$C$4:$C$7,新属性汇总!$E10-2)+Z10)*20+$C10)</f>
        <v>30</v>
      </c>
      <c r="AD10" s="14">
        <f>INDEX(属性偏向!U$4:U$243,(INDEX(属性偏向!$C$4:$C$7,新属性汇总!$E10-2)+AA10)*20+$C10)</f>
        <v>15</v>
      </c>
      <c r="AE10" s="14">
        <f>INDEX(属性偏向!V$4:V$243,(INDEX(属性偏向!$C$4:$C$7,新属性汇总!$E10-2)+AB10)*20+$C10)</f>
        <v>300</v>
      </c>
      <c r="AF10" s="14">
        <f>INDEX(属性偏向!T$4:T$243,INDEX(属性偏向!$C$4:$C$7,新属性汇总!$E10-2)*20+$C10)</f>
        <v>16</v>
      </c>
      <c r="AG10" s="14">
        <f>INDEX(属性偏向!U$4:U$243,INDEX(属性偏向!$C$4:$C$7,新属性汇总!$E10-2)*20+$C10)</f>
        <v>8</v>
      </c>
      <c r="AH10" s="14">
        <f>INDEX(属性偏向!V$4:V$243,INDEX(属性偏向!$C$4:$C$7,新属性汇总!$E10-2)*20+$C10)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(F10+N10+V10+AI10)*(INDEX(属性投放!$DX$6:$DX$10,新属性汇总!$D10)-1)</f>
        <v>492</v>
      </c>
      <c r="AN10" s="14">
        <f>(G10+O10+W10+AJ10)*(INDEX(属性投放!$DX$6:$DX$10,新属性汇总!$D10)-1)</f>
        <v>248</v>
      </c>
      <c r="AO10" s="14">
        <f>(H10+P10+X10+AK10)*(INDEX(属性投放!$DX$6:$DX$10,新属性汇总!$D10)-1)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INDEX(装备!$AQ$5:$AQ$8,新属性汇总!BA10)</f>
        <v>1</v>
      </c>
      <c r="BC10" s="14">
        <f>INDEX(装备!M$12:M$18,新属性汇总!$AZ10)*$BB10</f>
        <v>420</v>
      </c>
      <c r="BD10" s="14">
        <f>INDEX(装备!N$12:N$18,新属性汇总!$AZ10)*$BB10</f>
        <v>215</v>
      </c>
      <c r="BE10" s="14">
        <f>INDEX(装备!O$12:O$18,新属性汇总!$AZ10)*$BB10</f>
        <v>4195</v>
      </c>
      <c r="BF10" s="14">
        <f t="shared" si="36"/>
        <v>12695</v>
      </c>
      <c r="BG10" s="14">
        <f>INDEX(装备!S$12:S$18,新属性汇总!$AZ10)*(新属性汇总!$B10-$B9)*$BB10</f>
        <v>150</v>
      </c>
      <c r="BH10" s="14">
        <f>INDEX(装备!T$12:T$18,新属性汇总!$AZ10)*(新属性汇总!$B10-$B9)*$BB10</f>
        <v>75</v>
      </c>
      <c r="BI10" s="14">
        <f>INDEX(装备!U$12:U$18,新属性汇总!$AZ10)*(新属性汇总!$B10-$B9)*$BB10</f>
        <v>1497.5</v>
      </c>
      <c r="BJ10" s="14">
        <f t="shared" si="37"/>
        <v>4497.5</v>
      </c>
      <c r="BK10" s="14">
        <f>INDEX(装备!BH$12:BH$18,新属性汇总!$AZ10)</f>
        <v>55</v>
      </c>
      <c r="BL10" s="14">
        <f>INDEX(装备!BI$12:BI$18,新属性汇总!$AZ10)</f>
        <v>28</v>
      </c>
      <c r="BM10" s="14">
        <f>INDEX(装备!BJ$12:BJ$18,新属性汇总!$AZ10)</f>
        <v>550</v>
      </c>
      <c r="BN10" s="13">
        <v>1</v>
      </c>
      <c r="BO10" s="14">
        <f>INDEX(装备!$BV$11:$BY$16,新属性汇总!AZ10,新属性汇总!BA10)</f>
        <v>3</v>
      </c>
      <c r="BP10" s="14">
        <f>INDEX(装备!BH$12:BH$18,新属性汇总!$AZ10)*新属性汇总!$BO10</f>
        <v>165</v>
      </c>
      <c r="BQ10" s="14">
        <f>INDEX(装备!BI$12:BI$18,新属性汇总!$AZ10)*新属性汇总!$BO10</f>
        <v>84</v>
      </c>
      <c r="BR10" s="14">
        <f>INDEX(装备!BJ$12:BJ$18,新属性汇总!$AZ10)*新属性汇总!$BO10</f>
        <v>1650</v>
      </c>
      <c r="BS10" s="14">
        <f t="shared" si="38"/>
        <v>4980</v>
      </c>
      <c r="BT10" s="14">
        <f>INDEX(装备!$AV$12:$AV$18,新属性汇总!$AZ10)*1.5</f>
        <v>880.94999999999993</v>
      </c>
      <c r="BU10" s="14">
        <v>0</v>
      </c>
      <c r="BV10" s="14">
        <f>INDEX(装备!$AW$12:$AW$18,新属性汇总!$AZ10)*1.5</f>
        <v>8809.5</v>
      </c>
      <c r="BW10" s="14">
        <f t="shared" si="39"/>
        <v>17619</v>
      </c>
      <c r="BX10" s="14">
        <f t="shared" si="20"/>
        <v>39791.5</v>
      </c>
      <c r="BY10" s="17">
        <f t="shared" si="21"/>
        <v>0.3190379854994157</v>
      </c>
      <c r="BZ10" s="17">
        <f t="shared" si="22"/>
        <v>0.11302665142052951</v>
      </c>
      <c r="CA10" s="17">
        <f t="shared" si="23"/>
        <v>0.12515235665908547</v>
      </c>
      <c r="CB10" s="17">
        <f t="shared" si="24"/>
        <v>0.44278300642096929</v>
      </c>
      <c r="CC10" s="13">
        <v>12</v>
      </c>
      <c r="CD10" s="14" t="e">
        <f>INDEX(专属武器!$H$4:$H$19,新属性汇总!$CC10)*专属武器!H$2</f>
        <v>#VALUE!</v>
      </c>
      <c r="CE10" s="14" t="e">
        <f>INDEX(专属武器!$H$4:$H$19,新属性汇总!$CC10)*专属武器!I$2</f>
        <v>#VALUE!</v>
      </c>
      <c r="CF10" s="14" t="e">
        <f>INDEX(专属武器!$H$4:$H$19,新属性汇总!$CC10)*专属武器!J$2</f>
        <v>#VALUE!</v>
      </c>
      <c r="CG10" s="14" t="e">
        <f t="shared" si="40"/>
        <v>#VALUE!</v>
      </c>
      <c r="CH10" s="14">
        <f t="shared" si="25"/>
        <v>33300</v>
      </c>
      <c r="CI10" s="14">
        <f t="shared" si="26"/>
        <v>39791.5</v>
      </c>
      <c r="CJ10" s="14" t="e">
        <f t="shared" si="27"/>
        <v>#VALUE!</v>
      </c>
      <c r="CK10" s="14">
        <f t="shared" si="41"/>
        <v>33300</v>
      </c>
      <c r="CL10" s="14" t="e">
        <f t="shared" si="28"/>
        <v>#VALUE!</v>
      </c>
      <c r="CM10" s="17" t="e">
        <f t="shared" si="29"/>
        <v>#VALUE!</v>
      </c>
      <c r="CN10" s="17" t="e">
        <f t="shared" si="30"/>
        <v>#VALUE!</v>
      </c>
      <c r="CO10" s="17" t="e">
        <f t="shared" si="31"/>
        <v>#VALUE!</v>
      </c>
      <c r="CP10" s="17" t="e">
        <f t="shared" si="32"/>
        <v>#VALUE!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595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INDEX(属性偏向!Z$4:Z$8,新属性汇总!$D11)</f>
        <v>3</v>
      </c>
      <c r="AA11" s="14">
        <f>INDEX(属性偏向!AA$4:AA$8,新属性汇总!$D11)</f>
        <v>3</v>
      </c>
      <c r="AB11" s="14">
        <f>INDEX(属性偏向!AB$4:AB$8,新属性汇总!$D11)</f>
        <v>3</v>
      </c>
      <c r="AC11" s="14">
        <f>INDEX(属性偏向!T$4:T$243,(INDEX(属性偏向!$C$4:$C$7,新属性汇总!$E11-2)+Z11)*20+$C11)</f>
        <v>30</v>
      </c>
      <c r="AD11" s="14">
        <f>INDEX(属性偏向!U$4:U$243,(INDEX(属性偏向!$C$4:$C$7,新属性汇总!$E11-2)+AA11)*20+$C11)</f>
        <v>15</v>
      </c>
      <c r="AE11" s="14">
        <f>INDEX(属性偏向!V$4:V$243,(INDEX(属性偏向!$C$4:$C$7,新属性汇总!$E11-2)+AB11)*20+$C11)</f>
        <v>300</v>
      </c>
      <c r="AF11" s="14">
        <f>INDEX(属性偏向!T$4:T$243,INDEX(属性偏向!$C$4:$C$7,新属性汇总!$E11-2)*20+$C11)</f>
        <v>16</v>
      </c>
      <c r="AG11" s="14">
        <f>INDEX(属性偏向!U$4:U$243,INDEX(属性偏向!$C$4:$C$7,新属性汇总!$E11-2)*20+$C11)</f>
        <v>8</v>
      </c>
      <c r="AH11" s="14">
        <f>INDEX(属性偏向!V$4:V$243,INDEX(属性偏向!$C$4:$C$7,新属性汇总!$E11-2)*20+$C11)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(F11+N11+V11+AI11)*(INDEX(属性投放!$DX$6:$DX$10,新属性汇总!$D11)-1)</f>
        <v>540</v>
      </c>
      <c r="AN11" s="14">
        <f>(G11+O11+W11+AJ11)*(INDEX(属性投放!$DX$6:$DX$10,新属性汇总!$D11)-1)</f>
        <v>272</v>
      </c>
      <c r="AO11" s="14">
        <f>(H11+P11+X11+AK11)*(INDEX(属性投放!$DX$6:$DX$10,新属性汇总!$D11)-1)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INDEX(装备!$AQ$5:$AQ$8,新属性汇总!BA11)</f>
        <v>1</v>
      </c>
      <c r="BC11" s="14">
        <f>INDEX(装备!M$12:M$18,新属性汇总!$AZ11)*$BB11</f>
        <v>420</v>
      </c>
      <c r="BD11" s="14">
        <f>INDEX(装备!N$12:N$18,新属性汇总!$AZ11)*$BB11</f>
        <v>215</v>
      </c>
      <c r="BE11" s="14">
        <f>INDEX(装备!O$12:O$18,新属性汇总!$AZ11)*$BB11</f>
        <v>4195</v>
      </c>
      <c r="BF11" s="14">
        <f t="shared" si="36"/>
        <v>12695</v>
      </c>
      <c r="BG11" s="14">
        <f>INDEX(装备!S$12:S$18,新属性汇总!$AZ11)*(新属性汇总!$B11-$B10)*$BB11</f>
        <v>150</v>
      </c>
      <c r="BH11" s="14">
        <f>INDEX(装备!T$12:T$18,新属性汇总!$AZ11)*(新属性汇总!$B11-$B10)*$BB11</f>
        <v>75</v>
      </c>
      <c r="BI11" s="14">
        <f>INDEX(装备!U$12:U$18,新属性汇总!$AZ11)*(新属性汇总!$B11-$B10)*$BB11</f>
        <v>1497.5</v>
      </c>
      <c r="BJ11" s="14">
        <f t="shared" si="37"/>
        <v>4497.5</v>
      </c>
      <c r="BK11" s="14">
        <f>INDEX(装备!BH$12:BH$18,新属性汇总!$AZ11)</f>
        <v>55</v>
      </c>
      <c r="BL11" s="14">
        <f>INDEX(装备!BI$12:BI$18,新属性汇总!$AZ11)</f>
        <v>28</v>
      </c>
      <c r="BM11" s="14">
        <f>INDEX(装备!BJ$12:BJ$18,新属性汇总!$AZ11)</f>
        <v>550</v>
      </c>
      <c r="BN11" s="13">
        <v>1</v>
      </c>
      <c r="BO11" s="14">
        <f>INDEX(装备!$BV$11:$BY$16,新属性汇总!AZ11,新属性汇总!BA11)</f>
        <v>3</v>
      </c>
      <c r="BP11" s="14">
        <f>INDEX(装备!BH$12:BH$18,新属性汇总!$AZ11)*新属性汇总!$BO11</f>
        <v>165</v>
      </c>
      <c r="BQ11" s="14">
        <f>INDEX(装备!BI$12:BI$18,新属性汇总!$AZ11)*新属性汇总!$BO11</f>
        <v>84</v>
      </c>
      <c r="BR11" s="14">
        <f>INDEX(装备!BJ$12:BJ$18,新属性汇总!$AZ11)*新属性汇总!$BO11</f>
        <v>1650</v>
      </c>
      <c r="BS11" s="14">
        <f t="shared" si="38"/>
        <v>4980</v>
      </c>
      <c r="BT11" s="14">
        <f>INDEX(装备!$AV$12:$AV$18,新属性汇总!$AZ11)*1.5</f>
        <v>880.94999999999993</v>
      </c>
      <c r="BU11" s="14">
        <v>0</v>
      </c>
      <c r="BV11" s="14">
        <f>INDEX(装备!$AW$12:$AW$18,新属性汇总!$AZ11)*1.5</f>
        <v>8809.5</v>
      </c>
      <c r="BW11" s="14">
        <f t="shared" si="39"/>
        <v>17619</v>
      </c>
      <c r="BX11" s="14">
        <f t="shared" si="20"/>
        <v>39791.5</v>
      </c>
      <c r="BY11" s="17">
        <f t="shared" si="21"/>
        <v>0.3190379854994157</v>
      </c>
      <c r="BZ11" s="17">
        <f t="shared" si="22"/>
        <v>0.11302665142052951</v>
      </c>
      <c r="CA11" s="17">
        <f t="shared" si="23"/>
        <v>0.12515235665908547</v>
      </c>
      <c r="CB11" s="17">
        <f t="shared" si="24"/>
        <v>0.44278300642096929</v>
      </c>
      <c r="CC11" s="13">
        <v>15</v>
      </c>
      <c r="CD11" s="14">
        <f>INDEX(专属武器!$H$4:$H$19,新属性汇总!$CC11)*专属武器!H$2</f>
        <v>0</v>
      </c>
      <c r="CE11" s="14">
        <f>INDEX(专属武器!$H$4:$H$19,新属性汇总!$CC11)*专属武器!I$2</f>
        <v>0</v>
      </c>
      <c r="CF11" s="14">
        <f>INDEX(专属武器!$H$4:$H$19,新属性汇总!$CC11)*专属武器!J$2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39791.5</v>
      </c>
      <c r="CJ11" s="14">
        <f t="shared" si="27"/>
        <v>0</v>
      </c>
      <c r="CK11" s="14">
        <f t="shared" si="41"/>
        <v>36540</v>
      </c>
      <c r="CL11" s="14">
        <f t="shared" si="28"/>
        <v>112871.5</v>
      </c>
      <c r="CM11" s="17">
        <f t="shared" si="29"/>
        <v>0.32373096840212101</v>
      </c>
      <c r="CN11" s="17">
        <f t="shared" si="30"/>
        <v>0.35253806319575803</v>
      </c>
      <c r="CO11" s="17">
        <f t="shared" si="31"/>
        <v>0</v>
      </c>
      <c r="CP11" s="17">
        <f t="shared" si="32"/>
        <v>0.32373096840212101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596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INDEX(属性偏向!Z$4:Z$8,新属性汇总!$D12)</f>
        <v>3</v>
      </c>
      <c r="AA12" s="14">
        <f>INDEX(属性偏向!AA$4:AA$8,新属性汇总!$D12)</f>
        <v>3</v>
      </c>
      <c r="AB12" s="14">
        <f>INDEX(属性偏向!AB$4:AB$8,新属性汇总!$D12)</f>
        <v>3</v>
      </c>
      <c r="AC12" s="14">
        <f>INDEX(属性偏向!T$4:T$243,(INDEX(属性偏向!$C$4:$C$7,新属性汇总!$E12-2)+Z12)*20+$C12)</f>
        <v>30</v>
      </c>
      <c r="AD12" s="14">
        <f>INDEX(属性偏向!U$4:U$243,(INDEX(属性偏向!$C$4:$C$7,新属性汇总!$E12-2)+AA12)*20+$C12)</f>
        <v>15</v>
      </c>
      <c r="AE12" s="14">
        <f>INDEX(属性偏向!V$4:V$243,(INDEX(属性偏向!$C$4:$C$7,新属性汇总!$E12-2)+AB12)*20+$C12)</f>
        <v>300</v>
      </c>
      <c r="AF12" s="14">
        <f>INDEX(属性偏向!T$4:T$243,INDEX(属性偏向!$C$4:$C$7,新属性汇总!$E12-2)*20+$C12)</f>
        <v>16</v>
      </c>
      <c r="AG12" s="14">
        <f>INDEX(属性偏向!U$4:U$243,INDEX(属性偏向!$C$4:$C$7,新属性汇总!$E12-2)*20+$C12)</f>
        <v>8</v>
      </c>
      <c r="AH12" s="14">
        <f>INDEX(属性偏向!V$4:V$243,INDEX(属性偏向!$C$4:$C$7,新属性汇总!$E12-2)*20+$C12)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(F12+N12+V12+AI12)*(INDEX(属性投放!$DX$6:$DX$10,新属性汇总!$D12)-1)</f>
        <v>873.6</v>
      </c>
      <c r="AN12" s="14">
        <f>(G12+O12+W12+AJ12)*(INDEX(属性投放!$DX$6:$DX$10,新属性汇总!$D12)-1)</f>
        <v>440</v>
      </c>
      <c r="AO12" s="14">
        <f>(H12+P12+X12+AK12)*(INDEX(属性投放!$DX$6:$DX$10,新属性汇总!$D12)-1)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INDEX(装备!$AQ$5:$AQ$8,新属性汇总!BA12)</f>
        <v>1</v>
      </c>
      <c r="BC12" s="14">
        <f>INDEX(装备!M$12:M$18,新属性汇总!$AZ12)*$BB12</f>
        <v>420</v>
      </c>
      <c r="BD12" s="14">
        <f>INDEX(装备!N$12:N$18,新属性汇总!$AZ12)*$BB12</f>
        <v>215</v>
      </c>
      <c r="BE12" s="14">
        <f>INDEX(装备!O$12:O$18,新属性汇总!$AZ12)*$BB12</f>
        <v>4195</v>
      </c>
      <c r="BF12" s="14">
        <f t="shared" si="36"/>
        <v>12695</v>
      </c>
      <c r="BG12" s="14">
        <f>INDEX(装备!S$12:S$18,新属性汇总!$AZ12)*(新属性汇总!$B12-$B11)*$BB12</f>
        <v>240</v>
      </c>
      <c r="BH12" s="14">
        <f>INDEX(装备!T$12:T$18,新属性汇总!$AZ12)*(新属性汇总!$B12-$B11)*$BB12</f>
        <v>120</v>
      </c>
      <c r="BI12" s="14">
        <f>INDEX(装备!U$12:U$18,新属性汇总!$AZ12)*(新属性汇总!$B12-$B11)*$BB12</f>
        <v>2396</v>
      </c>
      <c r="BJ12" s="14">
        <f t="shared" si="37"/>
        <v>7196</v>
      </c>
      <c r="BK12" s="14">
        <f>INDEX(装备!BH$12:BH$18,新属性汇总!$AZ12)</f>
        <v>55</v>
      </c>
      <c r="BL12" s="14">
        <f>INDEX(装备!BI$12:BI$18,新属性汇总!$AZ12)</f>
        <v>28</v>
      </c>
      <c r="BM12" s="14">
        <f>INDEX(装备!BJ$12:BJ$18,新属性汇总!$AZ12)</f>
        <v>550</v>
      </c>
      <c r="BN12" s="13">
        <v>1</v>
      </c>
      <c r="BO12" s="14">
        <f>INDEX(装备!$BV$11:$BY$16,新属性汇总!AZ12,新属性汇总!BA12)</f>
        <v>3</v>
      </c>
      <c r="BP12" s="14">
        <f>INDEX(装备!BH$12:BH$18,新属性汇总!$AZ12)*新属性汇总!$BO12</f>
        <v>165</v>
      </c>
      <c r="BQ12" s="14">
        <f>INDEX(装备!BI$12:BI$18,新属性汇总!$AZ12)*新属性汇总!$BO12</f>
        <v>84</v>
      </c>
      <c r="BR12" s="14">
        <f>INDEX(装备!BJ$12:BJ$18,新属性汇总!$AZ12)*新属性汇总!$BO12</f>
        <v>1650</v>
      </c>
      <c r="BS12" s="14">
        <f t="shared" si="38"/>
        <v>4980</v>
      </c>
      <c r="BT12" s="14">
        <f>INDEX(装备!$AV$12:$AV$18,新属性汇总!$AZ12)*1.5</f>
        <v>880.94999999999993</v>
      </c>
      <c r="BU12" s="14">
        <v>0</v>
      </c>
      <c r="BV12" s="14">
        <f>INDEX(装备!$AW$12:$AW$18,新属性汇总!$AZ12)*1.5</f>
        <v>8809.5</v>
      </c>
      <c r="BW12" s="14">
        <f t="shared" si="39"/>
        <v>17619</v>
      </c>
      <c r="BX12" s="14">
        <f t="shared" si="20"/>
        <v>42490</v>
      </c>
      <c r="BY12" s="17">
        <f t="shared" si="21"/>
        <v>0.29877618263120737</v>
      </c>
      <c r="BZ12" s="17">
        <f t="shared" si="22"/>
        <v>0.16935749588138385</v>
      </c>
      <c r="CA12" s="17">
        <f t="shared" si="23"/>
        <v>0.11720404801129677</v>
      </c>
      <c r="CB12" s="17">
        <f t="shared" si="24"/>
        <v>0.41466227347611201</v>
      </c>
      <c r="CC12" s="13">
        <v>18</v>
      </c>
      <c r="CD12" s="14" t="e">
        <f>INDEX(专属武器!$H$4:$H$19,新属性汇总!$CC12)*专属武器!H$2</f>
        <v>#REF!</v>
      </c>
      <c r="CE12" s="14" t="e">
        <f>INDEX(专属武器!$H$4:$H$19,新属性汇总!$CC12)*专属武器!I$2</f>
        <v>#REF!</v>
      </c>
      <c r="CF12" s="14" t="e">
        <f>INDEX(专属武器!$H$4:$H$19,新属性汇总!$CC12)*专属武器!J$2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42490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597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INDEX(属性偏向!Z$4:Z$8,新属性汇总!$D13)</f>
        <v>3</v>
      </c>
      <c r="AA13" s="14">
        <f>INDEX(属性偏向!AA$4:AA$8,新属性汇总!$D13)</f>
        <v>3</v>
      </c>
      <c r="AB13" s="14">
        <f>INDEX(属性偏向!AB$4:AB$8,新属性汇总!$D13)</f>
        <v>3</v>
      </c>
      <c r="AC13" s="14">
        <f>INDEX(属性偏向!T$4:T$243,(INDEX(属性偏向!$C$4:$C$7,新属性汇总!$E13-2)+Z13)*20+$C13)</f>
        <v>40</v>
      </c>
      <c r="AD13" s="14">
        <f>INDEX(属性偏向!U$4:U$243,(INDEX(属性偏向!$C$4:$C$7,新属性汇总!$E13-2)+AA13)*20+$C13)</f>
        <v>20</v>
      </c>
      <c r="AE13" s="14">
        <f>INDEX(属性偏向!V$4:V$243,(INDEX(属性偏向!$C$4:$C$7,新属性汇总!$E13-2)+AB13)*20+$C13)</f>
        <v>400</v>
      </c>
      <c r="AF13" s="14">
        <f>INDEX(属性偏向!T$4:T$243,INDEX(属性偏向!$C$4:$C$7,新属性汇总!$E13-2)*20+$C13)</f>
        <v>21</v>
      </c>
      <c r="AG13" s="14">
        <f>INDEX(属性偏向!U$4:U$243,INDEX(属性偏向!$C$4:$C$7,新属性汇总!$E13-2)*20+$C13)</f>
        <v>11</v>
      </c>
      <c r="AH13" s="14">
        <f>INDEX(属性偏向!V$4:V$243,INDEX(属性偏向!$C$4:$C$7,新属性汇总!$E13-2)*20+$C13)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(F13+N13+V13+AI13)*(INDEX(属性投放!$DX$6:$DX$10,新属性汇总!$D13)-1)</f>
        <v>970.40000000000009</v>
      </c>
      <c r="AN13" s="14">
        <f>(G13+O13+W13+AJ13)*(INDEX(属性投放!$DX$6:$DX$10,新属性汇总!$D13)-1)</f>
        <v>482.40000000000003</v>
      </c>
      <c r="AO13" s="14">
        <f>(H13+P13+X13+AK13)*(INDEX(属性投放!$DX$6:$DX$10,新属性汇总!$D13)-1)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INDEX(装备!$AQ$5:$AQ$8,新属性汇总!BA13)</f>
        <v>1</v>
      </c>
      <c r="BC13" s="14">
        <f>INDEX(装备!M$12:M$18,新属性汇总!$AZ13)*$BB13</f>
        <v>535</v>
      </c>
      <c r="BD13" s="14">
        <f>INDEX(装备!N$12:N$18,新属性汇总!$AZ13)*$BB13</f>
        <v>270</v>
      </c>
      <c r="BE13" s="14">
        <f>INDEX(装备!O$12:O$18,新属性汇总!$AZ13)*$BB13</f>
        <v>5365</v>
      </c>
      <c r="BF13" s="14">
        <f t="shared" si="36"/>
        <v>16115</v>
      </c>
      <c r="BG13" s="14">
        <f>INDEX(装备!S$12:S$18,新属性汇总!$AZ13)*(新属性汇总!$B13-$B12)*$BB13</f>
        <v>290.5</v>
      </c>
      <c r="BH13" s="14">
        <f>INDEX(装备!T$12:T$18,新属性汇总!$AZ13)*(新属性汇总!$B13-$B12)*$BB13</f>
        <v>147</v>
      </c>
      <c r="BI13" s="14">
        <f>INDEX(装备!U$12:U$18,新属性汇总!$AZ13)*(新属性汇总!$B13-$B12)*$BB13</f>
        <v>2891</v>
      </c>
      <c r="BJ13" s="14">
        <f t="shared" si="37"/>
        <v>8736</v>
      </c>
      <c r="BK13" s="14">
        <f>INDEX(装备!BH$12:BH$18,新属性汇总!$AZ13)</f>
        <v>94</v>
      </c>
      <c r="BL13" s="14">
        <f>INDEX(装备!BI$12:BI$18,新属性汇总!$AZ13)</f>
        <v>48</v>
      </c>
      <c r="BM13" s="14">
        <f>INDEX(装备!BJ$12:BJ$18,新属性汇总!$AZ13)</f>
        <v>940</v>
      </c>
      <c r="BN13" s="13">
        <v>1</v>
      </c>
      <c r="BO13" s="14">
        <f>INDEX(装备!$BV$11:$BY$16,新属性汇总!AZ13,新属性汇总!BA13)</f>
        <v>3</v>
      </c>
      <c r="BP13" s="14">
        <f>INDEX(装备!BH$12:BH$18,新属性汇总!$AZ13)*新属性汇总!$BO13</f>
        <v>282</v>
      </c>
      <c r="BQ13" s="14">
        <f>INDEX(装备!BI$12:BI$18,新属性汇总!$AZ13)*新属性汇总!$BO13</f>
        <v>144</v>
      </c>
      <c r="BR13" s="14">
        <f>INDEX(装备!BJ$12:BJ$18,新属性汇总!$AZ13)*新属性汇总!$BO13</f>
        <v>2820</v>
      </c>
      <c r="BS13" s="14">
        <f t="shared" si="38"/>
        <v>8520</v>
      </c>
      <c r="BT13" s="14">
        <f>INDEX(装备!$AV$12:$AV$18,新属性汇总!$AZ13)*1.5</f>
        <v>1408.5749999999998</v>
      </c>
      <c r="BU13" s="14">
        <v>0</v>
      </c>
      <c r="BV13" s="14">
        <f>INDEX(装备!$AW$12:$AW$18,新属性汇总!$AZ13)*1.5</f>
        <v>14085.75</v>
      </c>
      <c r="BW13" s="14">
        <f t="shared" si="39"/>
        <v>28171.5</v>
      </c>
      <c r="BX13" s="14">
        <f t="shared" si="20"/>
        <v>61542.5</v>
      </c>
      <c r="BY13" s="17">
        <f t="shared" si="21"/>
        <v>0.26185156599098186</v>
      </c>
      <c r="BZ13" s="17">
        <f t="shared" si="22"/>
        <v>0.14195068448633058</v>
      </c>
      <c r="CA13" s="17">
        <f t="shared" si="23"/>
        <v>0.13844091481496526</v>
      </c>
      <c r="CB13" s="17">
        <f t="shared" si="24"/>
        <v>0.45775683470772233</v>
      </c>
      <c r="CC13" s="13">
        <v>20</v>
      </c>
      <c r="CD13" s="14" t="e">
        <f>INDEX(专属武器!$H$4:$H$19,新属性汇总!$CC13)*专属武器!H$2</f>
        <v>#REF!</v>
      </c>
      <c r="CE13" s="14" t="e">
        <f>INDEX(专属武器!$H$4:$H$19,新属性汇总!$CC13)*专属武器!I$2</f>
        <v>#REF!</v>
      </c>
      <c r="CF13" s="14" t="e">
        <f>INDEX(专属武器!$H$4:$H$19,新属性汇总!$CC13)*专属武器!J$2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61542.5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598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INDEX(属性偏向!Z$4:Z$8,新属性汇总!$D14)</f>
        <v>3</v>
      </c>
      <c r="AA14" s="14">
        <f>INDEX(属性偏向!AA$4:AA$8,新属性汇总!$D14)</f>
        <v>3</v>
      </c>
      <c r="AB14" s="14">
        <f>INDEX(属性偏向!AB$4:AB$8,新属性汇总!$D14)</f>
        <v>3</v>
      </c>
      <c r="AC14" s="14">
        <f>INDEX(属性偏向!T$4:T$243,(INDEX(属性偏向!$C$4:$C$7,新属性汇总!$E14-2)+Z14)*20+$C14)</f>
        <v>40</v>
      </c>
      <c r="AD14" s="14">
        <f>INDEX(属性偏向!U$4:U$243,(INDEX(属性偏向!$C$4:$C$7,新属性汇总!$E14-2)+AA14)*20+$C14)</f>
        <v>20</v>
      </c>
      <c r="AE14" s="14">
        <f>INDEX(属性偏向!V$4:V$243,(INDEX(属性偏向!$C$4:$C$7,新属性汇总!$E14-2)+AB14)*20+$C14)</f>
        <v>400</v>
      </c>
      <c r="AF14" s="14">
        <f>INDEX(属性偏向!T$4:T$243,INDEX(属性偏向!$C$4:$C$7,新属性汇总!$E14-2)*20+$C14)</f>
        <v>21</v>
      </c>
      <c r="AG14" s="14">
        <f>INDEX(属性偏向!U$4:U$243,INDEX(属性偏向!$C$4:$C$7,新属性汇总!$E14-2)*20+$C14)</f>
        <v>11</v>
      </c>
      <c r="AH14" s="14">
        <f>INDEX(属性偏向!V$4:V$243,INDEX(属性偏向!$C$4:$C$7,新属性汇总!$E14-2)*20+$C14)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(F14+N14+V14+AI14)*(INDEX(属性投放!$DX$6:$DX$10,新属性汇总!$D14)-1)</f>
        <v>1217.6000000000001</v>
      </c>
      <c r="AN14" s="14">
        <f>(G14+O14+W14+AJ14)*(INDEX(属性投放!$DX$6:$DX$10,新属性汇总!$D14)-1)</f>
        <v>605.6</v>
      </c>
      <c r="AO14" s="14">
        <f>(H14+P14+X14+AK14)*(INDEX(属性投放!$DX$6:$DX$10,新属性汇总!$D14)-1)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INDEX(装备!$AQ$5:$AQ$8,新属性汇总!BA14)</f>
        <v>1</v>
      </c>
      <c r="BC14" s="14">
        <f>INDEX(装备!M$12:M$18,新属性汇总!$AZ14)*$BB14</f>
        <v>535</v>
      </c>
      <c r="BD14" s="14">
        <f>INDEX(装备!N$12:N$18,新属性汇总!$AZ14)*$BB14</f>
        <v>270</v>
      </c>
      <c r="BE14" s="14">
        <f>INDEX(装备!O$12:O$18,新属性汇总!$AZ14)*$BB14</f>
        <v>5365</v>
      </c>
      <c r="BF14" s="14">
        <f t="shared" si="36"/>
        <v>16115</v>
      </c>
      <c r="BG14" s="14">
        <f>INDEX(装备!S$12:S$18,新属性汇总!$AZ14)*(新属性汇总!$B14-$B13)*$BB14</f>
        <v>332</v>
      </c>
      <c r="BH14" s="14">
        <f>INDEX(装备!T$12:T$18,新属性汇总!$AZ14)*(新属性汇总!$B14-$B13)*$BB14</f>
        <v>168</v>
      </c>
      <c r="BI14" s="14">
        <f>INDEX(装备!U$12:U$18,新属性汇总!$AZ14)*(新属性汇总!$B14-$B13)*$BB14</f>
        <v>3304</v>
      </c>
      <c r="BJ14" s="14">
        <f t="shared" si="37"/>
        <v>9984</v>
      </c>
      <c r="BK14" s="14">
        <f>INDEX(装备!BH$12:BH$18,新属性汇总!$AZ14)</f>
        <v>94</v>
      </c>
      <c r="BL14" s="14">
        <f>INDEX(装备!BI$12:BI$18,新属性汇总!$AZ14)</f>
        <v>48</v>
      </c>
      <c r="BM14" s="14">
        <f>INDEX(装备!BJ$12:BJ$18,新属性汇总!$AZ14)</f>
        <v>940</v>
      </c>
      <c r="BN14" s="13">
        <v>1</v>
      </c>
      <c r="BO14" s="14">
        <f>INDEX(装备!$BV$11:$BY$16,新属性汇总!AZ14,新属性汇总!BA14)</f>
        <v>3</v>
      </c>
      <c r="BP14" s="14">
        <f>INDEX(装备!BH$12:BH$18,新属性汇总!$AZ14)*新属性汇总!$BO14</f>
        <v>282</v>
      </c>
      <c r="BQ14" s="14">
        <f>INDEX(装备!BI$12:BI$18,新属性汇总!$AZ14)*新属性汇总!$BO14</f>
        <v>144</v>
      </c>
      <c r="BR14" s="14">
        <f>INDEX(装备!BJ$12:BJ$18,新属性汇总!$AZ14)*新属性汇总!$BO14</f>
        <v>2820</v>
      </c>
      <c r="BS14" s="14">
        <f t="shared" si="38"/>
        <v>8520</v>
      </c>
      <c r="BT14" s="14">
        <f>INDEX(装备!$AV$12:$AV$18,新属性汇总!$AZ14)*1.5</f>
        <v>1408.5749999999998</v>
      </c>
      <c r="BU14" s="14">
        <v>0</v>
      </c>
      <c r="BV14" s="14">
        <f>INDEX(装备!$AW$12:$AW$18,新属性汇总!$AZ14)*1.5</f>
        <v>14085.75</v>
      </c>
      <c r="BW14" s="14">
        <f t="shared" si="39"/>
        <v>28171.5</v>
      </c>
      <c r="BX14" s="14">
        <f t="shared" si="20"/>
        <v>62790.5</v>
      </c>
      <c r="BY14" s="17">
        <f t="shared" si="21"/>
        <v>0.25664710425940229</v>
      </c>
      <c r="BZ14" s="17">
        <f t="shared" si="22"/>
        <v>0.15900494501556764</v>
      </c>
      <c r="CA14" s="17">
        <f t="shared" si="23"/>
        <v>0.13568931605895795</v>
      </c>
      <c r="CB14" s="17">
        <f t="shared" si="24"/>
        <v>0.44865863466607209</v>
      </c>
      <c r="CC14" s="13">
        <v>22</v>
      </c>
      <c r="CD14" s="14" t="e">
        <f>INDEX(专属武器!$H$4:$H$19,新属性汇总!$CC14)*专属武器!H$2</f>
        <v>#REF!</v>
      </c>
      <c r="CE14" s="14" t="e">
        <f>INDEX(专属武器!$H$4:$H$19,新属性汇总!$CC14)*专属武器!I$2</f>
        <v>#REF!</v>
      </c>
      <c r="CF14" s="14" t="e">
        <f>INDEX(专属武器!$H$4:$H$19,新属性汇总!$CC14)*专属武器!J$2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62790.5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599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INDEX(属性偏向!Z$4:Z$8,新属性汇总!$D15)</f>
        <v>3</v>
      </c>
      <c r="AA15" s="14">
        <f>INDEX(属性偏向!AA$4:AA$8,新属性汇总!$D15)</f>
        <v>3</v>
      </c>
      <c r="AB15" s="14">
        <f>INDEX(属性偏向!AB$4:AB$8,新属性汇总!$D15)</f>
        <v>3</v>
      </c>
      <c r="AC15" s="14">
        <f>INDEX(属性偏向!T$4:T$243,(INDEX(属性偏向!$C$4:$C$7,新属性汇总!$E15-2)+Z15)*20+$C15)</f>
        <v>40</v>
      </c>
      <c r="AD15" s="14">
        <f>INDEX(属性偏向!U$4:U$243,(INDEX(属性偏向!$C$4:$C$7,新属性汇总!$E15-2)+AA15)*20+$C15)</f>
        <v>20</v>
      </c>
      <c r="AE15" s="14">
        <f>INDEX(属性偏向!V$4:V$243,(INDEX(属性偏向!$C$4:$C$7,新属性汇总!$E15-2)+AB15)*20+$C15)</f>
        <v>400</v>
      </c>
      <c r="AF15" s="14">
        <f>INDEX(属性偏向!T$4:T$243,INDEX(属性偏向!$C$4:$C$7,新属性汇总!$E15-2)*20+$C15)</f>
        <v>21</v>
      </c>
      <c r="AG15" s="14">
        <f>INDEX(属性偏向!U$4:U$243,INDEX(属性偏向!$C$4:$C$7,新属性汇总!$E15-2)*20+$C15)</f>
        <v>11</v>
      </c>
      <c r="AH15" s="14">
        <f>INDEX(属性偏向!V$4:V$243,INDEX(属性偏向!$C$4:$C$7,新属性汇总!$E15-2)*20+$C15)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(F15+N15+V15+AI15)*(INDEX(属性投放!$DX$6:$DX$10,新属性汇总!$D15)-1)</f>
        <v>1522.4</v>
      </c>
      <c r="AN15" s="14">
        <f>(G15+O15+W15+AJ15)*(INDEX(属性投放!$DX$6:$DX$10,新属性汇总!$D15)-1)</f>
        <v>758.40000000000009</v>
      </c>
      <c r="AO15" s="14">
        <f>(H15+P15+X15+AK15)*(INDEX(属性投放!$DX$6:$DX$10,新属性汇总!$D15)-1)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INDEX(装备!$AQ$5:$AQ$8,新属性汇总!BA15)</f>
        <v>1</v>
      </c>
      <c r="BC15" s="14">
        <f>INDEX(装备!M$12:M$18,新属性汇总!$AZ15)*$BB15</f>
        <v>535</v>
      </c>
      <c r="BD15" s="14">
        <f>INDEX(装备!N$12:N$18,新属性汇总!$AZ15)*$BB15</f>
        <v>270</v>
      </c>
      <c r="BE15" s="14">
        <f>INDEX(装备!O$12:O$18,新属性汇总!$AZ15)*$BB15</f>
        <v>5365</v>
      </c>
      <c r="BF15" s="14">
        <f t="shared" si="36"/>
        <v>16115</v>
      </c>
      <c r="BG15" s="14">
        <f>INDEX(装备!S$12:S$18,新属性汇总!$AZ15)*(新属性汇总!$B15-$B14)*$BB15</f>
        <v>290.5</v>
      </c>
      <c r="BH15" s="14">
        <f>INDEX(装备!T$12:T$18,新属性汇总!$AZ15)*(新属性汇总!$B15-$B14)*$BB15</f>
        <v>147</v>
      </c>
      <c r="BI15" s="14">
        <f>INDEX(装备!U$12:U$18,新属性汇总!$AZ15)*(新属性汇总!$B15-$B14)*$BB15</f>
        <v>2891</v>
      </c>
      <c r="BJ15" s="14">
        <f t="shared" si="37"/>
        <v>8736</v>
      </c>
      <c r="BK15" s="14">
        <f>INDEX(装备!BH$12:BH$18,新属性汇总!$AZ15)</f>
        <v>94</v>
      </c>
      <c r="BL15" s="14">
        <f>INDEX(装备!BI$12:BI$18,新属性汇总!$AZ15)</f>
        <v>48</v>
      </c>
      <c r="BM15" s="14">
        <f>INDEX(装备!BJ$12:BJ$18,新属性汇总!$AZ15)</f>
        <v>940</v>
      </c>
      <c r="BN15" s="13">
        <v>1</v>
      </c>
      <c r="BO15" s="14">
        <f>INDEX(装备!$BV$11:$BY$16,新属性汇总!AZ15,新属性汇总!BA15)</f>
        <v>3</v>
      </c>
      <c r="BP15" s="14">
        <f>INDEX(装备!BH$12:BH$18,新属性汇总!$AZ15)*新属性汇总!$BO15</f>
        <v>282</v>
      </c>
      <c r="BQ15" s="14">
        <f>INDEX(装备!BI$12:BI$18,新属性汇总!$AZ15)*新属性汇总!$BO15</f>
        <v>144</v>
      </c>
      <c r="BR15" s="14">
        <f>INDEX(装备!BJ$12:BJ$18,新属性汇总!$AZ15)*新属性汇总!$BO15</f>
        <v>2820</v>
      </c>
      <c r="BS15" s="14">
        <f t="shared" si="38"/>
        <v>8520</v>
      </c>
      <c r="BT15" s="14">
        <f>INDEX(装备!$AV$12:$AV$18,新属性汇总!$AZ15)*1.5</f>
        <v>1408.5749999999998</v>
      </c>
      <c r="BU15" s="14">
        <v>0</v>
      </c>
      <c r="BV15" s="14">
        <f>INDEX(装备!$AW$12:$AW$18,新属性汇总!$AZ15)*1.5</f>
        <v>14085.75</v>
      </c>
      <c r="BW15" s="14">
        <f t="shared" si="39"/>
        <v>28171.5</v>
      </c>
      <c r="BX15" s="14">
        <f t="shared" si="20"/>
        <v>61542.5</v>
      </c>
      <c r="BY15" s="17">
        <f t="shared" si="21"/>
        <v>0.26185156599098186</v>
      </c>
      <c r="BZ15" s="17">
        <f t="shared" si="22"/>
        <v>0.14195068448633058</v>
      </c>
      <c r="CA15" s="17">
        <f t="shared" si="23"/>
        <v>0.13844091481496526</v>
      </c>
      <c r="CB15" s="17">
        <f t="shared" si="24"/>
        <v>0.45775683470772233</v>
      </c>
      <c r="CC15" s="13">
        <v>24</v>
      </c>
      <c r="CD15" s="14" t="e">
        <f>INDEX(专属武器!$H$4:$H$19,新属性汇总!$CC15)*专属武器!H$2</f>
        <v>#REF!</v>
      </c>
      <c r="CE15" s="14" t="e">
        <f>INDEX(专属武器!$H$4:$H$19,新属性汇总!$CC15)*专属武器!I$2</f>
        <v>#REF!</v>
      </c>
      <c r="CF15" s="14" t="e">
        <f>INDEX(专属武器!$H$4:$H$19,新属性汇总!$CC15)*专属武器!J$2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61542.5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600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INDEX(属性偏向!Z$4:Z$8,新属性汇总!$D16)</f>
        <v>3</v>
      </c>
      <c r="AA16" s="14">
        <f>INDEX(属性偏向!AA$4:AA$8,新属性汇总!$D16)</f>
        <v>3</v>
      </c>
      <c r="AB16" s="14">
        <f>INDEX(属性偏向!AB$4:AB$8,新属性汇总!$D16)</f>
        <v>3</v>
      </c>
      <c r="AC16" s="14">
        <f>INDEX(属性偏向!T$4:T$243,(INDEX(属性偏向!$C$4:$C$7,新属性汇总!$E16-2)+Z16)*20+$C16)</f>
        <v>50</v>
      </c>
      <c r="AD16" s="14">
        <f>INDEX(属性偏向!U$4:U$243,(INDEX(属性偏向!$C$4:$C$7,新属性汇总!$E16-2)+AA16)*20+$C16)</f>
        <v>25</v>
      </c>
      <c r="AE16" s="14">
        <f>INDEX(属性偏向!V$4:V$243,(INDEX(属性偏向!$C$4:$C$7,新属性汇总!$E16-2)+AB16)*20+$C16)</f>
        <v>500</v>
      </c>
      <c r="AF16" s="14">
        <f>INDEX(属性偏向!T$4:T$243,INDEX(属性偏向!$C$4:$C$7,新属性汇总!$E16-2)*20+$C16)</f>
        <v>26</v>
      </c>
      <c r="AG16" s="14">
        <f>INDEX(属性偏向!U$4:U$243,INDEX(属性偏向!$C$4:$C$7,新属性汇总!$E16-2)*20+$C16)</f>
        <v>13</v>
      </c>
      <c r="AH16" s="14">
        <f>INDEX(属性偏向!V$4:V$243,INDEX(属性偏向!$C$4:$C$7,新属性汇总!$E16-2)*20+$C16)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1889.6000000000001</v>
      </c>
      <c r="AN16" s="14">
        <f>(G16+O16+W16+AJ16)*(INDEX(属性投放!$DX$6:$DX$10,新属性汇总!$D16)-1)</f>
        <v>944.80000000000007</v>
      </c>
      <c r="AO16" s="14">
        <f>(H16+P16+X16+AK16)*(INDEX(属性投放!$DX$6:$DX$10,新属性汇总!$D16)-1)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INDEX(装备!$AQ$5:$AQ$8,新属性汇总!BA16)</f>
        <v>1</v>
      </c>
      <c r="BC16" s="14">
        <f>INDEX(装备!M$12:M$18,新属性汇总!$AZ16)*$BB16</f>
        <v>855</v>
      </c>
      <c r="BD16" s="14">
        <f>INDEX(装备!N$12:N$18,新属性汇总!$AZ16)*$BB16</f>
        <v>430</v>
      </c>
      <c r="BE16" s="14">
        <f>INDEX(装备!O$12:O$18,新属性汇总!$AZ16)*$BB16</f>
        <v>8535</v>
      </c>
      <c r="BF16" s="14">
        <f t="shared" si="36"/>
        <v>25685</v>
      </c>
      <c r="BG16" s="14">
        <f>INDEX(装备!S$12:S$18,新属性汇总!$AZ16)*(新属性汇总!$B16-$B15)*$BB16</f>
        <v>420</v>
      </c>
      <c r="BH16" s="14">
        <f>INDEX(装备!T$12:T$18,新属性汇总!$AZ16)*(新属性汇总!$B16-$B15)*$BB16</f>
        <v>212</v>
      </c>
      <c r="BI16" s="14">
        <f>INDEX(装备!U$12:U$18,新属性汇总!$AZ16)*(新属性汇总!$B16-$B15)*$BB16</f>
        <v>4204</v>
      </c>
      <c r="BJ16" s="14">
        <f t="shared" si="37"/>
        <v>12644</v>
      </c>
      <c r="BK16" s="14">
        <f>INDEX(装备!BH$12:BH$18,新属性汇总!$AZ16)</f>
        <v>184</v>
      </c>
      <c r="BL16" s="14">
        <f>INDEX(装备!BI$12:BI$18,新属性汇总!$AZ16)</f>
        <v>93</v>
      </c>
      <c r="BM16" s="14">
        <f>INDEX(装备!BJ$12:BJ$18,新属性汇总!$AZ16)</f>
        <v>1839</v>
      </c>
      <c r="BN16" s="13">
        <v>1</v>
      </c>
      <c r="BO16" s="14">
        <f>INDEX(装备!$BV$11:$BY$16,新属性汇总!AZ16,新属性汇总!BA16)</f>
        <v>4</v>
      </c>
      <c r="BP16" s="14">
        <f>INDEX(装备!BH$12:BH$18,新属性汇总!$AZ16)*新属性汇总!$BO16</f>
        <v>736</v>
      </c>
      <c r="BQ16" s="14">
        <f>INDEX(装备!BI$12:BI$18,新属性汇总!$AZ16)*新属性汇总!$BO16</f>
        <v>372</v>
      </c>
      <c r="BR16" s="14">
        <f>INDEX(装备!BJ$12:BJ$18,新属性汇总!$AZ16)*新属性汇总!$BO16</f>
        <v>7356</v>
      </c>
      <c r="BS16" s="14">
        <f t="shared" si="38"/>
        <v>22156</v>
      </c>
      <c r="BT16" s="14">
        <f>INDEX(装备!$AV$12:$AV$18,新属性汇总!$AZ16)*1.5</f>
        <v>2240.6999999999998</v>
      </c>
      <c r="BU16" s="14">
        <v>0</v>
      </c>
      <c r="BV16" s="14">
        <f>INDEX(装备!$AW$12:$AW$18,新属性汇总!$AZ16)*1.5</f>
        <v>22406.999999999996</v>
      </c>
      <c r="BW16" s="14">
        <f t="shared" si="39"/>
        <v>44814</v>
      </c>
      <c r="BX16" s="14">
        <f t="shared" si="20"/>
        <v>105299</v>
      </c>
      <c r="BY16" s="17">
        <f t="shared" si="21"/>
        <v>0.24392444372691099</v>
      </c>
      <c r="BZ16" s="17">
        <f t="shared" si="22"/>
        <v>0.12007711374277058</v>
      </c>
      <c r="CA16" s="17">
        <f t="shared" si="23"/>
        <v>0.21041035527402918</v>
      </c>
      <c r="CB16" s="17">
        <f t="shared" si="24"/>
        <v>0.42558808725628922</v>
      </c>
      <c r="CC16" s="13">
        <v>26</v>
      </c>
      <c r="CD16" s="14" t="e">
        <f>INDEX(专属武器!$H$4:$H$19,新属性汇总!$CC16)*专属武器!H$2</f>
        <v>#REF!</v>
      </c>
      <c r="CE16" s="14" t="e">
        <f>INDEX(专属武器!$H$4:$H$19,新属性汇总!$CC16)*专属武器!I$2</f>
        <v>#REF!</v>
      </c>
      <c r="CF16" s="14" t="e">
        <f>INDEX(专属武器!$H$4:$H$19,新属性汇总!$CC16)*专属武器!J$2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105299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601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INDEX(属性偏向!Z$4:Z$8,新属性汇总!$D17)</f>
        <v>3</v>
      </c>
      <c r="AA17" s="14">
        <f>INDEX(属性偏向!AA$4:AA$8,新属性汇总!$D17)</f>
        <v>3</v>
      </c>
      <c r="AB17" s="14">
        <f>INDEX(属性偏向!AB$4:AB$8,新属性汇总!$D17)</f>
        <v>3</v>
      </c>
      <c r="AC17" s="14">
        <f>INDEX(属性偏向!T$4:T$243,(INDEX(属性偏向!$C$4:$C$7,新属性汇总!$E17-2)+Z17)*20+$C17)</f>
        <v>50</v>
      </c>
      <c r="AD17" s="14">
        <f>INDEX(属性偏向!U$4:U$243,(INDEX(属性偏向!$C$4:$C$7,新属性汇总!$E17-2)+AA17)*20+$C17)</f>
        <v>25</v>
      </c>
      <c r="AE17" s="14">
        <f>INDEX(属性偏向!V$4:V$243,(INDEX(属性偏向!$C$4:$C$7,新属性汇总!$E17-2)+AB17)*20+$C17)</f>
        <v>500</v>
      </c>
      <c r="AF17" s="14">
        <f>INDEX(属性偏向!T$4:T$243,INDEX(属性偏向!$C$4:$C$7,新属性汇总!$E17-2)*20+$C17)</f>
        <v>26</v>
      </c>
      <c r="AG17" s="14">
        <f>INDEX(属性偏向!U$4:U$243,INDEX(属性偏向!$C$4:$C$7,新属性汇总!$E17-2)*20+$C17)</f>
        <v>13</v>
      </c>
      <c r="AH17" s="14">
        <f>INDEX(属性偏向!V$4:V$243,INDEX(属性偏向!$C$4:$C$7,新属性汇总!$E17-2)*20+$C17)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2086.4</v>
      </c>
      <c r="AN17" s="14">
        <f>(G17+O17+W17+AJ17)*(INDEX(属性投放!$DX$6:$DX$10,新属性汇总!$D17)-1)</f>
        <v>1043.2</v>
      </c>
      <c r="AO17" s="14">
        <f>(H17+P17+X17+AK17)*(INDEX(属性投放!$DX$6:$DX$10,新属性汇总!$D17)-1)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INDEX(装备!$AQ$5:$AQ$8,新属性汇总!BA17)</f>
        <v>1</v>
      </c>
      <c r="BC17" s="14">
        <f>INDEX(装备!M$12:M$18,新属性汇总!$AZ17)*$BB17</f>
        <v>855</v>
      </c>
      <c r="BD17" s="14">
        <f>INDEX(装备!N$12:N$18,新属性汇总!$AZ17)*$BB17</f>
        <v>430</v>
      </c>
      <c r="BE17" s="14">
        <f>INDEX(装备!O$12:O$18,新属性汇总!$AZ17)*$BB17</f>
        <v>8535</v>
      </c>
      <c r="BF17" s="14">
        <f t="shared" si="36"/>
        <v>25685</v>
      </c>
      <c r="BG17" s="14">
        <f>INDEX(装备!S$12:S$18,新属性汇总!$AZ17)*(新属性汇总!$B17-$B16)*$BB17</f>
        <v>367.5</v>
      </c>
      <c r="BH17" s="14">
        <f>INDEX(装备!T$12:T$18,新属性汇总!$AZ17)*(新属性汇总!$B17-$B16)*$BB17</f>
        <v>185.5</v>
      </c>
      <c r="BI17" s="14">
        <f>INDEX(装备!U$12:U$18,新属性汇总!$AZ17)*(新属性汇总!$B17-$B16)*$BB17</f>
        <v>3678.5</v>
      </c>
      <c r="BJ17" s="14">
        <f t="shared" si="37"/>
        <v>11063.5</v>
      </c>
      <c r="BK17" s="14">
        <f>INDEX(装备!BH$12:BH$18,新属性汇总!$AZ17)</f>
        <v>184</v>
      </c>
      <c r="BL17" s="14">
        <f>INDEX(装备!BI$12:BI$18,新属性汇总!$AZ17)</f>
        <v>93</v>
      </c>
      <c r="BM17" s="14">
        <f>INDEX(装备!BJ$12:BJ$18,新属性汇总!$AZ17)</f>
        <v>1839</v>
      </c>
      <c r="BN17" s="13">
        <v>1</v>
      </c>
      <c r="BO17" s="14">
        <f>INDEX(装备!$BV$11:$BY$16,新属性汇总!AZ17,新属性汇总!BA17)</f>
        <v>4</v>
      </c>
      <c r="BP17" s="14">
        <f>INDEX(装备!BH$12:BH$18,新属性汇总!$AZ17)*新属性汇总!$BO17</f>
        <v>736</v>
      </c>
      <c r="BQ17" s="14">
        <f>INDEX(装备!BI$12:BI$18,新属性汇总!$AZ17)*新属性汇总!$BO17</f>
        <v>372</v>
      </c>
      <c r="BR17" s="14">
        <f>INDEX(装备!BJ$12:BJ$18,新属性汇总!$AZ17)*新属性汇总!$BO17</f>
        <v>7356</v>
      </c>
      <c r="BS17" s="14">
        <f t="shared" si="38"/>
        <v>22156</v>
      </c>
      <c r="BT17" s="14">
        <f>INDEX(装备!$AV$12:$AV$18,新属性汇总!$AZ17)*1.5</f>
        <v>2240.6999999999998</v>
      </c>
      <c r="BU17" s="14">
        <v>0</v>
      </c>
      <c r="BV17" s="14">
        <f>INDEX(装备!$AW$12:$AW$18,新属性汇总!$AZ17)*1.5</f>
        <v>22406.999999999996</v>
      </c>
      <c r="BW17" s="14">
        <f t="shared" si="39"/>
        <v>44814</v>
      </c>
      <c r="BX17" s="14">
        <f t="shared" si="20"/>
        <v>103718.5</v>
      </c>
      <c r="BY17" s="17">
        <f t="shared" si="21"/>
        <v>0.2476414525856043</v>
      </c>
      <c r="BZ17" s="17">
        <f t="shared" si="22"/>
        <v>0.10666853068642528</v>
      </c>
      <c r="CA17" s="17">
        <f t="shared" si="23"/>
        <v>0.21361666433664198</v>
      </c>
      <c r="CB17" s="17">
        <f t="shared" si="24"/>
        <v>0.43207335239132844</v>
      </c>
      <c r="CC17" s="13">
        <v>28</v>
      </c>
      <c r="CD17" s="14" t="e">
        <f>INDEX(专属武器!$H$4:$H$19,新属性汇总!$CC17)*专属武器!H$2</f>
        <v>#REF!</v>
      </c>
      <c r="CE17" s="14" t="e">
        <f>INDEX(专属武器!$H$4:$H$19,新属性汇总!$CC17)*专属武器!I$2</f>
        <v>#REF!</v>
      </c>
      <c r="CF17" s="14" t="e">
        <f>INDEX(专属武器!$H$4:$H$19,新属性汇总!$CC17)*专属武器!J$2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103718.5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602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INDEX(属性偏向!Z$4:Z$8,新属性汇总!$D18)</f>
        <v>3</v>
      </c>
      <c r="AA18" s="14">
        <f>INDEX(属性偏向!AA$4:AA$8,新属性汇总!$D18)</f>
        <v>3</v>
      </c>
      <c r="AB18" s="14">
        <f>INDEX(属性偏向!AB$4:AB$8,新属性汇总!$D18)</f>
        <v>3</v>
      </c>
      <c r="AC18" s="14">
        <f>INDEX(属性偏向!T$4:T$243,(INDEX(属性偏向!$C$4:$C$7,新属性汇总!$E18-2)+Z18)*20+$C18)</f>
        <v>50</v>
      </c>
      <c r="AD18" s="14">
        <f>INDEX(属性偏向!U$4:U$243,(INDEX(属性偏向!$C$4:$C$7,新属性汇总!$E18-2)+AA18)*20+$C18)</f>
        <v>25</v>
      </c>
      <c r="AE18" s="14">
        <f>INDEX(属性偏向!V$4:V$243,(INDEX(属性偏向!$C$4:$C$7,新属性汇总!$E18-2)+AB18)*20+$C18)</f>
        <v>500</v>
      </c>
      <c r="AF18" s="14">
        <f>INDEX(属性偏向!T$4:T$243,INDEX(属性偏向!$C$4:$C$7,新属性汇总!$E18-2)*20+$C18)</f>
        <v>26</v>
      </c>
      <c r="AG18" s="14">
        <f>INDEX(属性偏向!U$4:U$243,INDEX(属性偏向!$C$4:$C$7,新属性汇总!$E18-2)*20+$C18)</f>
        <v>13</v>
      </c>
      <c r="AH18" s="14">
        <f>INDEX(属性偏向!V$4:V$243,INDEX(属性偏向!$C$4:$C$7,新属性汇总!$E18-2)*20+$C18)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2849.6000000000004</v>
      </c>
      <c r="AN18" s="14">
        <f>(G18+O18+W18+AJ18)*(INDEX(属性投放!$DX$6:$DX$10,新属性汇总!$D18)-1)</f>
        <v>1424.8000000000002</v>
      </c>
      <c r="AO18" s="14">
        <f>(H18+P18+X18+AK18)*(INDEX(属性投放!$DX$6:$DX$10,新属性汇总!$D18)-1)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INDEX(装备!$AQ$5:$AQ$8,新属性汇总!BA18)</f>
        <v>1</v>
      </c>
      <c r="BC18" s="14">
        <f>INDEX(装备!M$12:M$18,新属性汇总!$AZ18)*$BB18</f>
        <v>855</v>
      </c>
      <c r="BD18" s="14">
        <f>INDEX(装备!N$12:N$18,新属性汇总!$AZ18)*$BB18</f>
        <v>430</v>
      </c>
      <c r="BE18" s="14">
        <f>INDEX(装备!O$12:O$18,新属性汇总!$AZ18)*$BB18</f>
        <v>8535</v>
      </c>
      <c r="BF18" s="14">
        <f t="shared" si="36"/>
        <v>25685</v>
      </c>
      <c r="BG18" s="14">
        <f>INDEX(装备!S$12:S$18,新属性汇总!$AZ18)*(新属性汇总!$B18-$B17)*$BB18</f>
        <v>420</v>
      </c>
      <c r="BH18" s="14">
        <f>INDEX(装备!T$12:T$18,新属性汇总!$AZ18)*(新属性汇总!$B18-$B17)*$BB18</f>
        <v>212</v>
      </c>
      <c r="BI18" s="14">
        <f>INDEX(装备!U$12:U$18,新属性汇总!$AZ18)*(新属性汇总!$B18-$B17)*$BB18</f>
        <v>4204</v>
      </c>
      <c r="BJ18" s="14">
        <f t="shared" si="37"/>
        <v>12644</v>
      </c>
      <c r="BK18" s="14">
        <f>INDEX(装备!BH$12:BH$18,新属性汇总!$AZ18)</f>
        <v>184</v>
      </c>
      <c r="BL18" s="14">
        <f>INDEX(装备!BI$12:BI$18,新属性汇总!$AZ18)</f>
        <v>93</v>
      </c>
      <c r="BM18" s="14">
        <f>INDEX(装备!BJ$12:BJ$18,新属性汇总!$AZ18)</f>
        <v>1839</v>
      </c>
      <c r="BN18" s="13">
        <v>1</v>
      </c>
      <c r="BO18" s="14">
        <f>INDEX(装备!$BV$11:$BY$16,新属性汇总!AZ18,新属性汇总!BA18)</f>
        <v>4</v>
      </c>
      <c r="BP18" s="14">
        <f>INDEX(装备!BH$12:BH$18,新属性汇总!$AZ18)*新属性汇总!$BO18</f>
        <v>736</v>
      </c>
      <c r="BQ18" s="14">
        <f>INDEX(装备!BI$12:BI$18,新属性汇总!$AZ18)*新属性汇总!$BO18</f>
        <v>372</v>
      </c>
      <c r="BR18" s="14">
        <f>INDEX(装备!BJ$12:BJ$18,新属性汇总!$AZ18)*新属性汇总!$BO18</f>
        <v>7356</v>
      </c>
      <c r="BS18" s="14">
        <f t="shared" si="38"/>
        <v>22156</v>
      </c>
      <c r="BT18" s="14">
        <f>INDEX(装备!$AV$12:$AV$18,新属性汇总!$AZ18)*1.5</f>
        <v>2240.6999999999998</v>
      </c>
      <c r="BU18" s="14">
        <v>0</v>
      </c>
      <c r="BV18" s="14">
        <f>INDEX(装备!$AW$12:$AW$18,新属性汇总!$AZ18)*1.5</f>
        <v>22406.999999999996</v>
      </c>
      <c r="BW18" s="14">
        <f t="shared" si="39"/>
        <v>44814</v>
      </c>
      <c r="BX18" s="14">
        <f t="shared" si="20"/>
        <v>105299</v>
      </c>
      <c r="BY18" s="17">
        <f t="shared" si="21"/>
        <v>0.24392444372691099</v>
      </c>
      <c r="BZ18" s="17">
        <f t="shared" si="22"/>
        <v>0.12007711374277058</v>
      </c>
      <c r="CA18" s="17">
        <f t="shared" si="23"/>
        <v>0.21041035527402918</v>
      </c>
      <c r="CB18" s="17">
        <f t="shared" si="24"/>
        <v>0.42558808725628922</v>
      </c>
      <c r="CC18" s="13">
        <v>30</v>
      </c>
      <c r="CD18" s="14" t="e">
        <f>INDEX(专属武器!$H$4:$H$19,新属性汇总!$CC18)*专属武器!H$2</f>
        <v>#REF!</v>
      </c>
      <c r="CE18" s="14" t="e">
        <f>INDEX(专属武器!$H$4:$H$19,新属性汇总!$CC18)*专属武器!I$2</f>
        <v>#REF!</v>
      </c>
      <c r="CF18" s="14" t="e">
        <f>INDEX(专属武器!$H$4:$H$19,新属性汇总!$CC18)*专属武器!J$2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105299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603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INDEX(属性偏向!Z$4:Z$8,新属性汇总!$D19)</f>
        <v>3</v>
      </c>
      <c r="AA19" s="14">
        <f>INDEX(属性偏向!AA$4:AA$8,新属性汇总!$D19)</f>
        <v>3</v>
      </c>
      <c r="AB19" s="14">
        <f>INDEX(属性偏向!AB$4:AB$8,新属性汇总!$D19)</f>
        <v>3</v>
      </c>
      <c r="AC19" s="14">
        <f>INDEX(属性偏向!T$4:T$243,(INDEX(属性偏向!$C$4:$C$7,新属性汇总!$E19-2)+Z19)*20+$C19)</f>
        <v>75</v>
      </c>
      <c r="AD19" s="14">
        <f>INDEX(属性偏向!U$4:U$243,(INDEX(属性偏向!$C$4:$C$7,新属性汇总!$E19-2)+AA19)*20+$C19)</f>
        <v>38</v>
      </c>
      <c r="AE19" s="14">
        <f>INDEX(属性偏向!V$4:V$243,(INDEX(属性偏向!$C$4:$C$7,新属性汇总!$E19-2)+AB19)*20+$C19)</f>
        <v>750</v>
      </c>
      <c r="AF19" s="14">
        <f>INDEX(属性偏向!T$4:T$243,INDEX(属性偏向!$C$4:$C$7,新属性汇总!$E19-2)*20+$C19)</f>
        <v>35</v>
      </c>
      <c r="AG19" s="14">
        <f>INDEX(属性偏向!U$4:U$243,INDEX(属性偏向!$C$4:$C$7,新属性汇总!$E19-2)*20+$C19)</f>
        <v>18</v>
      </c>
      <c r="AH19" s="14">
        <f>INDEX(属性偏向!V$4:V$243,INDEX(属性偏向!$C$4:$C$7,新属性汇总!$E19-2)*20+$C19)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3304</v>
      </c>
      <c r="AN19" s="14">
        <f>(G19+O19+W19+AJ19)*(INDEX(属性投放!$DX$6:$DX$10,新属性汇总!$D19)-1)</f>
        <v>1652</v>
      </c>
      <c r="AO19" s="14">
        <f>(H19+P19+X19+AK19)*(INDEX(属性投放!$DX$6:$DX$10,新属性汇总!$D19)-1)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INDEX(装备!$AQ$5:$AQ$8,新属性汇总!BA19)</f>
        <v>1</v>
      </c>
      <c r="BC19" s="14">
        <f>INDEX(装备!M$12:M$18,新属性汇总!$AZ19)*$BB19</f>
        <v>1345</v>
      </c>
      <c r="BD19" s="14">
        <f>INDEX(装备!N$12:N$18,新属性汇总!$AZ19)*$BB19</f>
        <v>675</v>
      </c>
      <c r="BE19" s="14">
        <f>INDEX(装备!O$12:O$18,新属性汇总!$AZ19)*$BB19</f>
        <v>13435</v>
      </c>
      <c r="BF19" s="14">
        <f t="shared" si="36"/>
        <v>40385</v>
      </c>
      <c r="BG19" s="14">
        <f>INDEX(装备!S$12:S$18,新属性汇总!$AZ19)*(新属性汇总!$B19-$B18)*$BB19</f>
        <v>469</v>
      </c>
      <c r="BH19" s="14">
        <f>INDEX(装备!T$12:T$18,新属性汇总!$AZ19)*(新属性汇总!$B19-$B18)*$BB19</f>
        <v>238</v>
      </c>
      <c r="BI19" s="14">
        <f>INDEX(装备!U$12:U$18,新属性汇总!$AZ19)*(新属性汇总!$B19-$B18)*$BB19</f>
        <v>4704</v>
      </c>
      <c r="BJ19" s="14">
        <f t="shared" si="37"/>
        <v>14154</v>
      </c>
      <c r="BK19" s="14">
        <f>INDEX(装备!BH$12:BH$18,新属性汇总!$AZ19)</f>
        <v>235</v>
      </c>
      <c r="BL19" s="14">
        <f>INDEX(装备!BI$12:BI$18,新属性汇总!$AZ19)</f>
        <v>119</v>
      </c>
      <c r="BM19" s="14">
        <f>INDEX(装备!BJ$12:BJ$18,新属性汇总!$AZ19)</f>
        <v>2352</v>
      </c>
      <c r="BN19" s="13">
        <v>1</v>
      </c>
      <c r="BO19" s="14">
        <f>INDEX(装备!$BV$11:$BY$16,新属性汇总!AZ19,新属性汇总!BA19)</f>
        <v>5</v>
      </c>
      <c r="BP19" s="14">
        <f>INDEX(装备!BH$12:BH$18,新属性汇总!$AZ19)*新属性汇总!$BO19</f>
        <v>1175</v>
      </c>
      <c r="BQ19" s="14">
        <f>INDEX(装备!BI$12:BI$18,新属性汇总!$AZ19)*新属性汇总!$BO19</f>
        <v>595</v>
      </c>
      <c r="BR19" s="14">
        <f>INDEX(装备!BJ$12:BJ$18,新属性汇总!$AZ19)*新属性汇总!$BO19</f>
        <v>11760</v>
      </c>
      <c r="BS19" s="14">
        <f t="shared" si="38"/>
        <v>35410</v>
      </c>
      <c r="BT19" s="14">
        <f>INDEX(装备!$AV$12:$AV$18,新属性汇总!$AZ19)*1.5</f>
        <v>3023.1</v>
      </c>
      <c r="BU19" s="14">
        <v>0</v>
      </c>
      <c r="BV19" s="14">
        <f>INDEX(装备!$AW$12:$AW$18,新属性汇总!$AZ19)*1.5</f>
        <v>30231</v>
      </c>
      <c r="BW19" s="14">
        <f t="shared" si="39"/>
        <v>60462</v>
      </c>
      <c r="BX19" s="14">
        <f t="shared" si="20"/>
        <v>150411</v>
      </c>
      <c r="BY19" s="17">
        <f t="shared" si="21"/>
        <v>0.26849764977295543</v>
      </c>
      <c r="BZ19" s="17">
        <f t="shared" si="22"/>
        <v>9.410216008137702E-2</v>
      </c>
      <c r="CA19" s="17">
        <f t="shared" si="23"/>
        <v>0.23542161145129012</v>
      </c>
      <c r="CB19" s="17">
        <f t="shared" si="24"/>
        <v>0.40197857869437742</v>
      </c>
      <c r="CC19" s="13">
        <v>32</v>
      </c>
      <c r="CD19" s="14" t="e">
        <f>INDEX(专属武器!$H$4:$H$19,新属性汇总!$CC19)*专属武器!H$2</f>
        <v>#REF!</v>
      </c>
      <c r="CE19" s="14" t="e">
        <f>INDEX(专属武器!$H$4:$H$19,新属性汇总!$CC19)*专属武器!I$2</f>
        <v>#REF!</v>
      </c>
      <c r="CF19" s="14" t="e">
        <f>INDEX(专属武器!$H$4:$H$19,新属性汇总!$CC19)*专属武器!J$2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150411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604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INDEX(属性偏向!Z$4:Z$8,新属性汇总!$D20)</f>
        <v>3</v>
      </c>
      <c r="AA20" s="14">
        <f>INDEX(属性偏向!AA$4:AA$8,新属性汇总!$D20)</f>
        <v>3</v>
      </c>
      <c r="AB20" s="14">
        <f>INDEX(属性偏向!AB$4:AB$8,新属性汇总!$D20)</f>
        <v>3</v>
      </c>
      <c r="AC20" s="14">
        <f>INDEX(属性偏向!T$4:T$243,(INDEX(属性偏向!$C$4:$C$7,新属性汇总!$E20-2)+Z20)*20+$C20)</f>
        <v>75</v>
      </c>
      <c r="AD20" s="14">
        <f>INDEX(属性偏向!U$4:U$243,(INDEX(属性偏向!$C$4:$C$7,新属性汇总!$E20-2)+AA20)*20+$C20)</f>
        <v>38</v>
      </c>
      <c r="AE20" s="14">
        <f>INDEX(属性偏向!V$4:V$243,(INDEX(属性偏向!$C$4:$C$7,新属性汇总!$E20-2)+AB20)*20+$C20)</f>
        <v>750</v>
      </c>
      <c r="AF20" s="14">
        <f>INDEX(属性偏向!T$4:T$243,INDEX(属性偏向!$C$4:$C$7,新属性汇总!$E20-2)*20+$C20)</f>
        <v>35</v>
      </c>
      <c r="AG20" s="14">
        <f>INDEX(属性偏向!U$4:U$243,INDEX(属性偏向!$C$4:$C$7,新属性汇总!$E20-2)*20+$C20)</f>
        <v>18</v>
      </c>
      <c r="AH20" s="14">
        <f>INDEX(属性偏向!V$4:V$243,INDEX(属性偏向!$C$4:$C$7,新属性汇总!$E20-2)*20+$C20)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4056</v>
      </c>
      <c r="AN20" s="14">
        <f>(G20+O20+W20+AJ20)*(INDEX(属性投放!$DX$6:$DX$10,新属性汇总!$D20)-1)</f>
        <v>2028</v>
      </c>
      <c r="AO20" s="14">
        <f>(H20+P20+X20+AK20)*(INDEX(属性投放!$DX$6:$DX$10,新属性汇总!$D20)-1)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INDEX(装备!$AQ$5:$AQ$8,新属性汇总!BA20)</f>
        <v>1</v>
      </c>
      <c r="BC20" s="14">
        <f>INDEX(装备!M$12:M$18,新属性汇总!$AZ20)*$BB20</f>
        <v>1345</v>
      </c>
      <c r="BD20" s="14">
        <f>INDEX(装备!N$12:N$18,新属性汇总!$AZ20)*$BB20</f>
        <v>675</v>
      </c>
      <c r="BE20" s="14">
        <f>INDEX(装备!O$12:O$18,新属性汇总!$AZ20)*$BB20</f>
        <v>13435</v>
      </c>
      <c r="BF20" s="14">
        <f t="shared" si="36"/>
        <v>40385</v>
      </c>
      <c r="BG20" s="14">
        <f>INDEX(装备!S$12:S$18,新属性汇总!$AZ20)*(新属性汇总!$B20-$B19)*$BB20</f>
        <v>536</v>
      </c>
      <c r="BH20" s="14">
        <f>INDEX(装备!T$12:T$18,新属性汇总!$AZ20)*(新属性汇总!$B20-$B19)*$BB20</f>
        <v>272</v>
      </c>
      <c r="BI20" s="14">
        <f>INDEX(装备!U$12:U$18,新属性汇总!$AZ20)*(新属性汇总!$B20-$B19)*$BB20</f>
        <v>5376</v>
      </c>
      <c r="BJ20" s="14">
        <f t="shared" si="37"/>
        <v>16176</v>
      </c>
      <c r="BK20" s="14">
        <f>INDEX(装备!BH$12:BH$18,新属性汇总!$AZ20)</f>
        <v>235</v>
      </c>
      <c r="BL20" s="14">
        <f>INDEX(装备!BI$12:BI$18,新属性汇总!$AZ20)</f>
        <v>119</v>
      </c>
      <c r="BM20" s="14">
        <f>INDEX(装备!BJ$12:BJ$18,新属性汇总!$AZ20)</f>
        <v>2352</v>
      </c>
      <c r="BN20" s="13">
        <v>1</v>
      </c>
      <c r="BO20" s="14">
        <f>INDEX(装备!$BV$11:$BY$16,新属性汇总!AZ20,新属性汇总!BA20)</f>
        <v>5</v>
      </c>
      <c r="BP20" s="14">
        <f>INDEX(装备!BH$12:BH$18,新属性汇总!$AZ20)*新属性汇总!$BO20</f>
        <v>1175</v>
      </c>
      <c r="BQ20" s="14">
        <f>INDEX(装备!BI$12:BI$18,新属性汇总!$AZ20)*新属性汇总!$BO20</f>
        <v>595</v>
      </c>
      <c r="BR20" s="14">
        <f>INDEX(装备!BJ$12:BJ$18,新属性汇总!$AZ20)*新属性汇总!$BO20</f>
        <v>11760</v>
      </c>
      <c r="BS20" s="14">
        <f t="shared" si="38"/>
        <v>35410</v>
      </c>
      <c r="BT20" s="14">
        <f>INDEX(装备!$AV$12:$AV$18,新属性汇总!$AZ20)*1.5</f>
        <v>3023.1</v>
      </c>
      <c r="BU20" s="14">
        <v>0</v>
      </c>
      <c r="BV20" s="14">
        <f>INDEX(装备!$AW$12:$AW$18,新属性汇总!$AZ20)*1.5</f>
        <v>30231</v>
      </c>
      <c r="BW20" s="14">
        <f t="shared" si="39"/>
        <v>60462</v>
      </c>
      <c r="BX20" s="14">
        <f t="shared" si="20"/>
        <v>152433</v>
      </c>
      <c r="BY20" s="17">
        <f t="shared" si="21"/>
        <v>0.26493607027349719</v>
      </c>
      <c r="BZ20" s="17">
        <f t="shared" si="22"/>
        <v>0.1061187538131507</v>
      </c>
      <c r="CA20" s="17">
        <f t="shared" si="23"/>
        <v>0.2322987804478033</v>
      </c>
      <c r="CB20" s="17">
        <f t="shared" si="24"/>
        <v>0.39664639546554881</v>
      </c>
      <c r="CC20" s="13">
        <v>34</v>
      </c>
      <c r="CD20" s="14" t="e">
        <f>INDEX(专属武器!$H$4:$H$19,新属性汇总!$CC20)*专属武器!H$2</f>
        <v>#REF!</v>
      </c>
      <c r="CE20" s="14" t="e">
        <f>INDEX(专属武器!$H$4:$H$19,新属性汇总!$CC20)*专属武器!I$2</f>
        <v>#REF!</v>
      </c>
      <c r="CF20" s="14" t="e">
        <f>INDEX(专属武器!$H$4:$H$19,新属性汇总!$CC20)*专属武器!J$2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152433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605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INDEX(属性偏向!Z$4:Z$8,新属性汇总!$D21)</f>
        <v>3</v>
      </c>
      <c r="AA21" s="14">
        <f>INDEX(属性偏向!AA$4:AA$8,新属性汇总!$D21)</f>
        <v>3</v>
      </c>
      <c r="AB21" s="14">
        <f>INDEX(属性偏向!AB$4:AB$8,新属性汇总!$D21)</f>
        <v>3</v>
      </c>
      <c r="AC21" s="14">
        <f>INDEX(属性偏向!T$4:T$243,(INDEX(属性偏向!$C$4:$C$7,新属性汇总!$E21-2)+Z21)*20+$C21)</f>
        <v>75</v>
      </c>
      <c r="AD21" s="14">
        <f>INDEX(属性偏向!U$4:U$243,(INDEX(属性偏向!$C$4:$C$7,新属性汇总!$E21-2)+AA21)*20+$C21)</f>
        <v>38</v>
      </c>
      <c r="AE21" s="14">
        <f>INDEX(属性偏向!V$4:V$243,(INDEX(属性偏向!$C$4:$C$7,新属性汇总!$E21-2)+AB21)*20+$C21)</f>
        <v>750</v>
      </c>
      <c r="AF21" s="14">
        <f>INDEX(属性偏向!T$4:T$243,INDEX(属性偏向!$C$4:$C$7,新属性汇总!$E21-2)*20+$C21)</f>
        <v>35</v>
      </c>
      <c r="AG21" s="14">
        <f>INDEX(属性偏向!U$4:U$243,INDEX(属性偏向!$C$4:$C$7,新属性汇总!$E21-2)*20+$C21)</f>
        <v>18</v>
      </c>
      <c r="AH21" s="14">
        <f>INDEX(属性偏向!V$4:V$243,INDEX(属性偏向!$C$4:$C$7,新属性汇总!$E21-2)*20+$C21)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5264</v>
      </c>
      <c r="AN21" s="14">
        <f>(G21+O21+W21+AJ21)*(INDEX(属性投放!$DX$6:$DX$10,新属性汇总!$D21)-1)</f>
        <v>2632</v>
      </c>
      <c r="AO21" s="14">
        <f>(H21+P21+X21+AK21)*(INDEX(属性投放!$DX$6:$DX$10,新属性汇总!$D21)-1)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INDEX(装备!$AQ$5:$AQ$8,新属性汇总!BA21)</f>
        <v>1</v>
      </c>
      <c r="BC21" s="14">
        <f>INDEX(装备!M$12:M$18,新属性汇总!$AZ21)*$BB21</f>
        <v>1345</v>
      </c>
      <c r="BD21" s="14">
        <f>INDEX(装备!N$12:N$18,新属性汇总!$AZ21)*$BB21</f>
        <v>675</v>
      </c>
      <c r="BE21" s="14">
        <f>INDEX(装备!O$12:O$18,新属性汇总!$AZ21)*$BB21</f>
        <v>13435</v>
      </c>
      <c r="BF21" s="14">
        <f t="shared" si="36"/>
        <v>40385</v>
      </c>
      <c r="BG21" s="14">
        <f>INDEX(装备!S$12:S$18,新属性汇总!$AZ21)*(新属性汇总!$B21-$B20)*$BB21</f>
        <v>469</v>
      </c>
      <c r="BH21" s="14">
        <f>INDEX(装备!T$12:T$18,新属性汇总!$AZ21)*(新属性汇总!$B21-$B20)*$BB21</f>
        <v>238</v>
      </c>
      <c r="BI21" s="14">
        <f>INDEX(装备!U$12:U$18,新属性汇总!$AZ21)*(新属性汇总!$B21-$B20)*$BB21</f>
        <v>4704</v>
      </c>
      <c r="BJ21" s="14">
        <f t="shared" si="37"/>
        <v>14154</v>
      </c>
      <c r="BK21" s="14">
        <f>INDEX(装备!BH$12:BH$18,新属性汇总!$AZ21)</f>
        <v>235</v>
      </c>
      <c r="BL21" s="14">
        <f>INDEX(装备!BI$12:BI$18,新属性汇总!$AZ21)</f>
        <v>119</v>
      </c>
      <c r="BM21" s="14">
        <f>INDEX(装备!BJ$12:BJ$18,新属性汇总!$AZ21)</f>
        <v>2352</v>
      </c>
      <c r="BN21" s="13">
        <v>1</v>
      </c>
      <c r="BO21" s="14">
        <f>INDEX(装备!$BV$11:$BY$16,新属性汇总!AZ21,新属性汇总!BA21)</f>
        <v>5</v>
      </c>
      <c r="BP21" s="14">
        <f>INDEX(装备!BH$12:BH$18,新属性汇总!$AZ21)*新属性汇总!$BO21</f>
        <v>1175</v>
      </c>
      <c r="BQ21" s="14">
        <f>INDEX(装备!BI$12:BI$18,新属性汇总!$AZ21)*新属性汇总!$BO21</f>
        <v>595</v>
      </c>
      <c r="BR21" s="14">
        <f>INDEX(装备!BJ$12:BJ$18,新属性汇总!$AZ21)*新属性汇总!$BO21</f>
        <v>11760</v>
      </c>
      <c r="BS21" s="14">
        <f t="shared" si="38"/>
        <v>35410</v>
      </c>
      <c r="BT21" s="14">
        <f>INDEX(装备!$AV$12:$AV$18,新属性汇总!$AZ21)*1.5</f>
        <v>3023.1</v>
      </c>
      <c r="BU21" s="14">
        <v>0</v>
      </c>
      <c r="BV21" s="14">
        <f>INDEX(装备!$AW$12:$AW$18,新属性汇总!$AZ21)*1.5</f>
        <v>30231</v>
      </c>
      <c r="BW21" s="14">
        <f t="shared" si="39"/>
        <v>60462</v>
      </c>
      <c r="BX21" s="14">
        <f t="shared" si="20"/>
        <v>150411</v>
      </c>
      <c r="BY21" s="17">
        <f t="shared" si="21"/>
        <v>0.26849764977295543</v>
      </c>
      <c r="BZ21" s="17">
        <f t="shared" si="22"/>
        <v>9.410216008137702E-2</v>
      </c>
      <c r="CA21" s="17">
        <f t="shared" si="23"/>
        <v>0.23542161145129012</v>
      </c>
      <c r="CB21" s="17">
        <f t="shared" si="24"/>
        <v>0.40197857869437742</v>
      </c>
      <c r="CC21" s="13">
        <v>36</v>
      </c>
      <c r="CD21" s="14" t="e">
        <f>INDEX(专属武器!$H$4:$H$19,新属性汇总!$CC21)*专属武器!H$2</f>
        <v>#REF!</v>
      </c>
      <c r="CE21" s="14" t="e">
        <f>INDEX(专属武器!$H$4:$H$19,新属性汇总!$CC21)*专属武器!I$2</f>
        <v>#REF!</v>
      </c>
      <c r="CF21" s="14" t="e">
        <f>INDEX(专属武器!$H$4:$H$19,新属性汇总!$CC21)*专属武器!J$2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150411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606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INDEX(属性偏向!Z$4:Z$8,新属性汇总!$D22)</f>
        <v>3</v>
      </c>
      <c r="AA22" s="14">
        <f>INDEX(属性偏向!AA$4:AA$8,新属性汇总!$D22)</f>
        <v>3</v>
      </c>
      <c r="AB22" s="14">
        <f>INDEX(属性偏向!AB$4:AB$8,新属性汇总!$D22)</f>
        <v>3</v>
      </c>
      <c r="AC22" s="14">
        <f>INDEX(属性偏向!T$4:T$243,(INDEX(属性偏向!$C$4:$C$7,新属性汇总!$E22-2)+Z22)*20+$C22)</f>
        <v>100</v>
      </c>
      <c r="AD22" s="14">
        <f>INDEX(属性偏向!U$4:U$243,(INDEX(属性偏向!$C$4:$C$7,新属性汇总!$E22-2)+AA22)*20+$C22)</f>
        <v>50</v>
      </c>
      <c r="AE22" s="14">
        <f>INDEX(属性偏向!V$4:V$243,(INDEX(属性偏向!$C$4:$C$7,新属性汇总!$E22-2)+AB22)*20+$C22)</f>
        <v>1000</v>
      </c>
      <c r="AF22" s="14">
        <f>INDEX(属性偏向!T$4:T$243,INDEX(属性偏向!$C$4:$C$7,新属性汇总!$E22-2)*20+$C22)</f>
        <v>45</v>
      </c>
      <c r="AG22" s="14">
        <f>INDEX(属性偏向!U$4:U$243,INDEX(属性偏向!$C$4:$C$7,新属性汇总!$E22-2)*20+$C22)</f>
        <v>23</v>
      </c>
      <c r="AH22" s="14">
        <f>INDEX(属性偏向!V$4:V$243,INDEX(属性偏向!$C$4:$C$7,新属性汇总!$E22-2)*20+$C22)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6312</v>
      </c>
      <c r="AN22" s="14">
        <f>(G22+O22+W22+AJ22)*(INDEX(属性投放!$DX$6:$DX$10,新属性汇总!$D22)-1)</f>
        <v>3156</v>
      </c>
      <c r="AO22" s="14">
        <f>(H22+P22+X22+AK22)*(INDEX(属性投放!$DX$6:$DX$10,新属性汇总!$D22)-1)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INDEX(装备!$AQ$5:$AQ$8,新属性汇总!BA22)</f>
        <v>1</v>
      </c>
      <c r="BC22" s="14">
        <f>INDEX(装备!M$12:M$18,新属性汇总!$AZ22)*$BB22</f>
        <v>2470</v>
      </c>
      <c r="BD22" s="14">
        <f>INDEX(装备!N$12:N$18,新属性汇总!$AZ22)*$BB22</f>
        <v>1240</v>
      </c>
      <c r="BE22" s="14">
        <f>INDEX(装备!O$12:O$18,新属性汇总!$AZ22)*$BB22</f>
        <v>24700</v>
      </c>
      <c r="BF22" s="14">
        <f t="shared" si="36"/>
        <v>74200</v>
      </c>
      <c r="BG22" s="14">
        <f>INDEX(装备!S$12:S$18,新属性汇总!$AZ22)*(新属性汇总!$B22-$B21)*$BB22</f>
        <v>1020</v>
      </c>
      <c r="BH22" s="14">
        <f>INDEX(装备!T$12:T$18,新属性汇总!$AZ22)*(新属性汇总!$B22-$B21)*$BB22</f>
        <v>512</v>
      </c>
      <c r="BI22" s="14">
        <f>INDEX(装备!U$12:U$18,新属性汇总!$AZ22)*(新属性汇总!$B22-$B21)*$BB22</f>
        <v>10180</v>
      </c>
      <c r="BJ22" s="14">
        <f t="shared" si="37"/>
        <v>30620</v>
      </c>
      <c r="BK22" s="14">
        <f>INDEX(装备!BH$12:BH$18,新属性汇总!$AZ22)</f>
        <v>736</v>
      </c>
      <c r="BL22" s="14">
        <f>INDEX(装备!BI$12:BI$18,新属性汇总!$AZ22)</f>
        <v>370</v>
      </c>
      <c r="BM22" s="14">
        <f>INDEX(装备!BJ$12:BJ$18,新属性汇总!$AZ22)</f>
        <v>7349</v>
      </c>
      <c r="BN22" s="13">
        <v>1</v>
      </c>
      <c r="BO22" s="14">
        <f>INDEX(装备!$BV$11:$BY$16,新属性汇总!AZ22,新属性汇总!BA22)</f>
        <v>6</v>
      </c>
      <c r="BP22" s="14">
        <f>INDEX(装备!BH$12:BH$18,新属性汇总!$AZ22)*新属性汇总!$BO22</f>
        <v>4416</v>
      </c>
      <c r="BQ22" s="14">
        <f>INDEX(装备!BI$12:BI$18,新属性汇总!$AZ22)*新属性汇总!$BO22</f>
        <v>2220</v>
      </c>
      <c r="BR22" s="14">
        <f>INDEX(装备!BJ$12:BJ$18,新属性汇总!$AZ22)*新属性汇总!$BO22</f>
        <v>44094</v>
      </c>
      <c r="BS22" s="14">
        <f t="shared" si="38"/>
        <v>132654</v>
      </c>
      <c r="BT22" s="14">
        <f>INDEX(装备!$AV$12:$AV$18,新属性汇总!$AZ22)*1.5</f>
        <v>6175.5</v>
      </c>
      <c r="BU22" s="14">
        <v>0</v>
      </c>
      <c r="BV22" s="14">
        <f>INDEX(装备!$AW$12:$AW$18,新属性汇总!$AZ22)*1.5</f>
        <v>61755</v>
      </c>
      <c r="BW22" s="14">
        <f t="shared" si="39"/>
        <v>123510</v>
      </c>
      <c r="BX22" s="14">
        <f t="shared" si="20"/>
        <v>360984</v>
      </c>
      <c r="BY22" s="17">
        <f t="shared" si="21"/>
        <v>0.2055492764222237</v>
      </c>
      <c r="BZ22" s="17">
        <f t="shared" si="22"/>
        <v>8.4823704097688538E-2</v>
      </c>
      <c r="CA22" s="17">
        <f t="shared" si="23"/>
        <v>0.36747889103118142</v>
      </c>
      <c r="CB22" s="17">
        <f t="shared" si="24"/>
        <v>0.3421481284489063</v>
      </c>
      <c r="CC22" s="13">
        <v>38</v>
      </c>
      <c r="CD22" s="14" t="e">
        <f>INDEX(专属武器!$H$4:$H$19,新属性汇总!$CC22)*专属武器!H$2</f>
        <v>#REF!</v>
      </c>
      <c r="CE22" s="14" t="e">
        <f>INDEX(专属武器!$H$4:$H$19,新属性汇总!$CC22)*专属武器!I$2</f>
        <v>#REF!</v>
      </c>
      <c r="CF22" s="14" t="e">
        <f>INDEX(专属武器!$H$4:$H$19,新属性汇总!$CC22)*专属武器!J$2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360984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607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INDEX(属性偏向!Z$4:Z$8,新属性汇总!$D23)</f>
        <v>3</v>
      </c>
      <c r="AA23" s="14">
        <f>INDEX(属性偏向!AA$4:AA$8,新属性汇总!$D23)</f>
        <v>3</v>
      </c>
      <c r="AB23" s="14">
        <f>INDEX(属性偏向!AB$4:AB$8,新属性汇总!$D23)</f>
        <v>3</v>
      </c>
      <c r="AC23" s="14">
        <f>INDEX(属性偏向!T$4:T$243,(INDEX(属性偏向!$C$4:$C$7,新属性汇总!$E23-2)+Z23)*20+$C23)</f>
        <v>100</v>
      </c>
      <c r="AD23" s="14">
        <f>INDEX(属性偏向!U$4:U$243,(INDEX(属性偏向!$C$4:$C$7,新属性汇总!$E23-2)+AA23)*20+$C23)</f>
        <v>50</v>
      </c>
      <c r="AE23" s="14">
        <f>INDEX(属性偏向!V$4:V$243,(INDEX(属性偏向!$C$4:$C$7,新属性汇总!$E23-2)+AB23)*20+$C23)</f>
        <v>1000</v>
      </c>
      <c r="AF23" s="14">
        <f>INDEX(属性偏向!T$4:T$243,INDEX(属性偏向!$C$4:$C$7,新属性汇总!$E23-2)*20+$C23)</f>
        <v>45</v>
      </c>
      <c r="AG23" s="14">
        <f>INDEX(属性偏向!U$4:U$243,INDEX(属性偏向!$C$4:$C$7,新属性汇总!$E23-2)*20+$C23)</f>
        <v>23</v>
      </c>
      <c r="AH23" s="14">
        <f>INDEX(属性偏向!V$4:V$243,INDEX(属性偏向!$C$4:$C$7,新属性汇总!$E23-2)*20+$C23)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8640</v>
      </c>
      <c r="AN23" s="14">
        <f>(G23+O23+W23+AJ23)*(INDEX(属性投放!$DX$6:$DX$10,新属性汇总!$D23)-1)</f>
        <v>4320</v>
      </c>
      <c r="AO23" s="14">
        <f>(H23+P23+X23+AK23)*(INDEX(属性投放!$DX$6:$DX$10,新属性汇总!$D23)-1)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INDEX(装备!$AQ$5:$AQ$8,新属性汇总!BA23)</f>
        <v>1</v>
      </c>
      <c r="BC23" s="14">
        <f>INDEX(装备!M$12:M$18,新属性汇总!$AZ23)*$BB23</f>
        <v>2470</v>
      </c>
      <c r="BD23" s="14">
        <f>INDEX(装备!N$12:N$18,新属性汇总!$AZ23)*$BB23</f>
        <v>1240</v>
      </c>
      <c r="BE23" s="14">
        <f>INDEX(装备!O$12:O$18,新属性汇总!$AZ23)*$BB23</f>
        <v>24700</v>
      </c>
      <c r="BF23" s="14">
        <f t="shared" si="36"/>
        <v>74200</v>
      </c>
      <c r="BG23" s="14">
        <f>INDEX(装备!S$12:S$18,新属性汇总!$AZ23)*(新属性汇总!$B23-$B22)*$BB23</f>
        <v>1275</v>
      </c>
      <c r="BH23" s="14">
        <f>INDEX(装备!T$12:T$18,新属性汇总!$AZ23)*(新属性汇总!$B23-$B22)*$BB23</f>
        <v>640</v>
      </c>
      <c r="BI23" s="14">
        <f>INDEX(装备!U$12:U$18,新属性汇总!$AZ23)*(新属性汇总!$B23-$B22)*$BB23</f>
        <v>12725</v>
      </c>
      <c r="BJ23" s="14">
        <f t="shared" si="37"/>
        <v>38275</v>
      </c>
      <c r="BK23" s="14">
        <f>INDEX(装备!BH$12:BH$18,新属性汇总!$AZ23)</f>
        <v>736</v>
      </c>
      <c r="BL23" s="14">
        <f>INDEX(装备!BI$12:BI$18,新属性汇总!$AZ23)</f>
        <v>370</v>
      </c>
      <c r="BM23" s="14">
        <f>INDEX(装备!BJ$12:BJ$18,新属性汇总!$AZ23)</f>
        <v>7349</v>
      </c>
      <c r="BN23" s="13">
        <v>1</v>
      </c>
      <c r="BO23" s="14">
        <f>INDEX(装备!$BV$11:$BY$16,新属性汇总!AZ23,新属性汇总!BA23)</f>
        <v>6</v>
      </c>
      <c r="BP23" s="14">
        <f>INDEX(装备!BH$12:BH$18,新属性汇总!$AZ23)*新属性汇总!$BO23</f>
        <v>4416</v>
      </c>
      <c r="BQ23" s="14">
        <f>INDEX(装备!BI$12:BI$18,新属性汇总!$AZ23)*新属性汇总!$BO23</f>
        <v>2220</v>
      </c>
      <c r="BR23" s="14">
        <f>INDEX(装备!BJ$12:BJ$18,新属性汇总!$AZ23)*新属性汇总!$BO23</f>
        <v>44094</v>
      </c>
      <c r="BS23" s="14">
        <f t="shared" si="38"/>
        <v>132654</v>
      </c>
      <c r="BT23" s="14">
        <f>INDEX(装备!$AV$12:$AV$18,新属性汇总!$AZ23)*1.5</f>
        <v>6175.5</v>
      </c>
      <c r="BU23" s="14">
        <v>0</v>
      </c>
      <c r="BV23" s="14">
        <f>INDEX(装备!$AW$12:$AW$18,新属性汇总!$AZ23)*1.5</f>
        <v>61755</v>
      </c>
      <c r="BW23" s="14">
        <f t="shared" si="39"/>
        <v>123510</v>
      </c>
      <c r="BX23" s="14">
        <f t="shared" si="20"/>
        <v>368639</v>
      </c>
      <c r="BY23" s="17">
        <f t="shared" si="21"/>
        <v>0.20128092795390612</v>
      </c>
      <c r="BZ23" s="17">
        <f t="shared" si="22"/>
        <v>0.10382786411638487</v>
      </c>
      <c r="CA23" s="17">
        <f t="shared" si="23"/>
        <v>0.35984798135845636</v>
      </c>
      <c r="CB23" s="17">
        <f t="shared" si="24"/>
        <v>0.33504322657125263</v>
      </c>
      <c r="CC23" s="13">
        <v>40</v>
      </c>
      <c r="CD23" s="14" t="e">
        <f>INDEX(专属武器!$H$4:$H$19,新属性汇总!$CC23)*专属武器!H$2</f>
        <v>#REF!</v>
      </c>
      <c r="CE23" s="14" t="e">
        <f>INDEX(专属武器!$H$4:$H$19,新属性汇总!$CC23)*专属武器!I$2</f>
        <v>#REF!</v>
      </c>
      <c r="CF23" s="14" t="e">
        <f>INDEX(专属武器!$H$4:$H$19,新属性汇总!$CC23)*专属武器!J$2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368639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3</vt:i4>
      </vt:variant>
    </vt:vector>
  </HeadingPairs>
  <TitlesOfParts>
    <vt:vector size="15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2019-09-12T15:22:20Z</dcterms:modified>
</cp:coreProperties>
</file>